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014635A3-8709-412C-BD71-D4DF22956FEB}" xr6:coauthVersionLast="45" xr6:coauthVersionMax="45" xr10:uidLastSave="{00000000-0000-0000-0000-000000000000}"/>
  <bookViews>
    <workbookView xWindow="315" yWindow="210" windowWidth="25635" windowHeight="15330" tabRatio="769" activeTab="2" xr2:uid="{00000000-000D-0000-FFFF-FFFF00000000}"/>
  </bookViews>
  <sheets>
    <sheet name="Report" sheetId="9" r:id="rId1"/>
    <sheet name="Intersections" sheetId="3" r:id="rId2"/>
    <sheet name="Links" sheetId="2" r:id="rId3"/>
    <sheet name="Segments" sheetId="11" r:id="rId4"/>
    <sheet name="Pavement Condition Rating" sheetId="5" r:id="rId5"/>
    <sheet name="Variables" sheetId="4" r:id="rId6"/>
    <sheet name="Link Sensitivity-horiz" sheetId="20" r:id="rId7"/>
    <sheet name="Int. Sensititivy-horiz" sheetId="15" r:id="rId8"/>
    <sheet name="Int. Sensitivity-vert" sheetId="16" r:id="rId9"/>
    <sheet name="Int. Sens. Plot" sheetId="19" r:id="rId10"/>
    <sheet name="Combos" sheetId="14" r:id="rId11"/>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72" i="20" l="1"/>
  <c r="E69" i="20"/>
  <c r="E61" i="20"/>
  <c r="DD7" i="16" l="1"/>
  <c r="DD8" i="16"/>
  <c r="DD9" i="16"/>
  <c r="DD10" i="16"/>
  <c r="DD11" i="16"/>
  <c r="DD12" i="16"/>
  <c r="DD13" i="16"/>
  <c r="DD14" i="16"/>
  <c r="DD15" i="16"/>
  <c r="DD16" i="16"/>
  <c r="DD17" i="16"/>
  <c r="DD18" i="16"/>
  <c r="DD19" i="16"/>
  <c r="DD20" i="16"/>
  <c r="DD21" i="16"/>
  <c r="DD22" i="16"/>
  <c r="DD23" i="16"/>
  <c r="DD24" i="16"/>
  <c r="DD25" i="16"/>
  <c r="DD26" i="16"/>
  <c r="DD27" i="16"/>
  <c r="DD28" i="16"/>
  <c r="DD29" i="16"/>
  <c r="DD30" i="16"/>
  <c r="DD31" i="16"/>
  <c r="DD32" i="16"/>
  <c r="DD33" i="16"/>
  <c r="DD34" i="16"/>
  <c r="DD35" i="16"/>
  <c r="DD36" i="16"/>
  <c r="DD37" i="16"/>
  <c r="DD38" i="16"/>
  <c r="DD39" i="16"/>
  <c r="DD40" i="16"/>
  <c r="DD41" i="16"/>
  <c r="DD42" i="16"/>
  <c r="DD43" i="16"/>
  <c r="DD44" i="16"/>
  <c r="DD45" i="16"/>
  <c r="DD46" i="16"/>
  <c r="DD47" i="16"/>
  <c r="DD48" i="16"/>
  <c r="DD49" i="16"/>
  <c r="DD50" i="16"/>
  <c r="DD51" i="16"/>
  <c r="DD52" i="16"/>
  <c r="DD53" i="16"/>
  <c r="DD54" i="16"/>
  <c r="DD55" i="16"/>
  <c r="DD56" i="16"/>
  <c r="DD57" i="16"/>
  <c r="DD58" i="16"/>
  <c r="DD59" i="16"/>
  <c r="DD60" i="16"/>
  <c r="DD61" i="16"/>
  <c r="DD62" i="16"/>
  <c r="DD63" i="16"/>
  <c r="DD64" i="16"/>
  <c r="DD65" i="16"/>
  <c r="DD66" i="16"/>
  <c r="DD67" i="16"/>
  <c r="DD68" i="16"/>
  <c r="DD69" i="16"/>
  <c r="DD70" i="16"/>
  <c r="DD71" i="16"/>
  <c r="DD72" i="16"/>
  <c r="DD73" i="16"/>
  <c r="DD74" i="16"/>
  <c r="DD75" i="16"/>
  <c r="DD76" i="16"/>
  <c r="DD77" i="16"/>
  <c r="DD78" i="16"/>
  <c r="DD79" i="16"/>
  <c r="DD80" i="16"/>
  <c r="DD81" i="16"/>
  <c r="DD82" i="16"/>
  <c r="DD83" i="16"/>
  <c r="DD84" i="16"/>
  <c r="DD85" i="16"/>
  <c r="DD86" i="16"/>
  <c r="DD87" i="16"/>
  <c r="DD88" i="16"/>
  <c r="DD89" i="16"/>
  <c r="DD90" i="16"/>
  <c r="DD91" i="16"/>
  <c r="DD92" i="16"/>
  <c r="DD93" i="16"/>
  <c r="DD94" i="16"/>
  <c r="DD95" i="16"/>
  <c r="DD96" i="16"/>
  <c r="DD97" i="16"/>
  <c r="DD98" i="16"/>
  <c r="DD99" i="16"/>
  <c r="DD100" i="16"/>
  <c r="DD101" i="16"/>
  <c r="DD102" i="16"/>
  <c r="DD103" i="16"/>
  <c r="DD104" i="16"/>
  <c r="DD105" i="16"/>
  <c r="DD106" i="16"/>
  <c r="DD107" i="16"/>
  <c r="DD108" i="16"/>
  <c r="DD109" i="16"/>
  <c r="DD110" i="16"/>
  <c r="DD111" i="16"/>
  <c r="DD112" i="16"/>
  <c r="DD113" i="16"/>
  <c r="DD114" i="16"/>
  <c r="DD115" i="16"/>
  <c r="DD116" i="16"/>
  <c r="DD117" i="16"/>
  <c r="DD118" i="16"/>
  <c r="DD119" i="16"/>
  <c r="DD120" i="16"/>
  <c r="DD121" i="16"/>
  <c r="DD122" i="16"/>
  <c r="DD123" i="16"/>
  <c r="DD124" i="16"/>
  <c r="DD125" i="16"/>
  <c r="DD126" i="16"/>
  <c r="DD127" i="16"/>
  <c r="DD128" i="16"/>
  <c r="DD129" i="16"/>
  <c r="DD130" i="16"/>
  <c r="DD131" i="16"/>
  <c r="DD132" i="16"/>
  <c r="DD133" i="16"/>
  <c r="DD134" i="16"/>
  <c r="DD135" i="16"/>
  <c r="DD136" i="16"/>
  <c r="DD137" i="16"/>
  <c r="DD138" i="16"/>
  <c r="DD139" i="16"/>
  <c r="DD140" i="16"/>
  <c r="DD141" i="16"/>
  <c r="DD142" i="16"/>
  <c r="DD143" i="16"/>
  <c r="DD144" i="16"/>
  <c r="DD145" i="16"/>
  <c r="DD146" i="16"/>
  <c r="DD147" i="16"/>
  <c r="DD148" i="16"/>
  <c r="DD149" i="16"/>
  <c r="DD150" i="16"/>
  <c r="DD151" i="16"/>
  <c r="DD152" i="16"/>
  <c r="DD153" i="16"/>
  <c r="DD154" i="16"/>
  <c r="DD155" i="16"/>
  <c r="DD156" i="16"/>
  <c r="DD157" i="16"/>
  <c r="DD158" i="16"/>
  <c r="DD159" i="16"/>
  <c r="DD160" i="16"/>
  <c r="DD161" i="16"/>
  <c r="DD162" i="16"/>
  <c r="DD163" i="16"/>
  <c r="DD164" i="16"/>
  <c r="DD165" i="16"/>
  <c r="DD166" i="16"/>
  <c r="DD167" i="16"/>
  <c r="DD168" i="16"/>
  <c r="DD169" i="16"/>
  <c r="DD170" i="16"/>
  <c r="DD171" i="16"/>
  <c r="DD172" i="16"/>
  <c r="DD173" i="16"/>
  <c r="DD174" i="16"/>
  <c r="DD175" i="16"/>
  <c r="DD176" i="16"/>
  <c r="DD177" i="16"/>
  <c r="DD178" i="16"/>
  <c r="DD179" i="16"/>
  <c r="DD180" i="16"/>
  <c r="DD181" i="16"/>
  <c r="DD182" i="16"/>
  <c r="DD183" i="16"/>
  <c r="DD184" i="16"/>
  <c r="DD185" i="16"/>
  <c r="DD186" i="16"/>
  <c r="DD187" i="16"/>
  <c r="DD188" i="16"/>
  <c r="DD189" i="16"/>
  <c r="DD190" i="16"/>
  <c r="DD191" i="16"/>
  <c r="DD192" i="16"/>
  <c r="DD193" i="16"/>
  <c r="DD194" i="16"/>
  <c r="DD195" i="16"/>
  <c r="DD196" i="16"/>
  <c r="DD197" i="16"/>
  <c r="DD198" i="16"/>
  <c r="DD199" i="16"/>
  <c r="DD200" i="16"/>
  <c r="DD201" i="16"/>
  <c r="DD202" i="16"/>
  <c r="DD203" i="16"/>
  <c r="DD204" i="16"/>
  <c r="DD205" i="16"/>
  <c r="DD206" i="16"/>
  <c r="DD207" i="16"/>
  <c r="DD208" i="16"/>
  <c r="DD209" i="16"/>
  <c r="DD210" i="16"/>
  <c r="DD211" i="16"/>
  <c r="DD212" i="16"/>
  <c r="DD213" i="16"/>
  <c r="DD214" i="16"/>
  <c r="DD215" i="16"/>
  <c r="DD216" i="16"/>
  <c r="DD217" i="16"/>
  <c r="DD218" i="16"/>
  <c r="DD219" i="16"/>
  <c r="DD220" i="16"/>
  <c r="DD221" i="16"/>
  <c r="DD222" i="16"/>
  <c r="DD223" i="16"/>
  <c r="DD224" i="16"/>
  <c r="DD225" i="16"/>
  <c r="DD226" i="16"/>
  <c r="DD227" i="16"/>
  <c r="DD228" i="16"/>
  <c r="DD229" i="16"/>
  <c r="DD230" i="16"/>
  <c r="DD231" i="16"/>
  <c r="DD232" i="16"/>
  <c r="DD233" i="16"/>
  <c r="DD234" i="16"/>
  <c r="DD235" i="16"/>
  <c r="DD236" i="16"/>
  <c r="DD237" i="16"/>
  <c r="DD238" i="16"/>
  <c r="DD239" i="16"/>
  <c r="DD240" i="16"/>
  <c r="DD241" i="16"/>
  <c r="DD242" i="16"/>
  <c r="DD243" i="16"/>
  <c r="DD244" i="16"/>
  <c r="DD245" i="16"/>
  <c r="DD246" i="16"/>
  <c r="DD247" i="16"/>
  <c r="DD248" i="16"/>
  <c r="DD249" i="16"/>
  <c r="DD250" i="16"/>
  <c r="DD251" i="16"/>
  <c r="DD252" i="16"/>
  <c r="DD253" i="16"/>
  <c r="DD254" i="16"/>
  <c r="DD255" i="16"/>
  <c r="DD256" i="16"/>
  <c r="DD257" i="16"/>
  <c r="DD258" i="16"/>
  <c r="DD259" i="16"/>
  <c r="DD260" i="16"/>
  <c r="DD261" i="16"/>
  <c r="DD262" i="16"/>
  <c r="DD263" i="16"/>
  <c r="DD264" i="16"/>
  <c r="DD265" i="16"/>
  <c r="DD266" i="16"/>
  <c r="DD267" i="16"/>
  <c r="DD268" i="16"/>
  <c r="DD269" i="16"/>
  <c r="DD270" i="16"/>
  <c r="DD271" i="16"/>
  <c r="DD272" i="16"/>
  <c r="DD273" i="16"/>
  <c r="DD274" i="16"/>
  <c r="DD275" i="16"/>
  <c r="DD276" i="16"/>
  <c r="DD277" i="16"/>
  <c r="DD278" i="16"/>
  <c r="DD279" i="16"/>
  <c r="DD280" i="16"/>
  <c r="DD281" i="16"/>
  <c r="DD282" i="16"/>
  <c r="DD283" i="16"/>
  <c r="DD284" i="16"/>
  <c r="DD285" i="16"/>
  <c r="DD286" i="16"/>
  <c r="DD287" i="16"/>
  <c r="DD288" i="16"/>
  <c r="DD289" i="16"/>
  <c r="DD290" i="16"/>
  <c r="DD291" i="16"/>
  <c r="DD292" i="16"/>
  <c r="DD293" i="16"/>
  <c r="DD294" i="16"/>
  <c r="DD295" i="16"/>
  <c r="DD296" i="16"/>
  <c r="DD297" i="16"/>
  <c r="DD298" i="16"/>
  <c r="DD299" i="16"/>
  <c r="DD300" i="16"/>
  <c r="DD301" i="16"/>
  <c r="DD302" i="16"/>
  <c r="DD303" i="16"/>
  <c r="DD304" i="16"/>
  <c r="DD305" i="16"/>
  <c r="DD306" i="16"/>
  <c r="DD307" i="16"/>
  <c r="DD308" i="16"/>
  <c r="DD309" i="16"/>
  <c r="DD310" i="16"/>
  <c r="DD311" i="16"/>
  <c r="DD312" i="16"/>
  <c r="DD313" i="16"/>
  <c r="DD314" i="16"/>
  <c r="DD315" i="16"/>
  <c r="DD316" i="16"/>
  <c r="DD317" i="16"/>
  <c r="DD318" i="16"/>
  <c r="DD319" i="16"/>
  <c r="DD320" i="16"/>
  <c r="DD321" i="16"/>
  <c r="DD322" i="16"/>
  <c r="DD323" i="16"/>
  <c r="DD324" i="16"/>
  <c r="DD325" i="16"/>
  <c r="DD326" i="16"/>
  <c r="DD327" i="16"/>
  <c r="DD328" i="16"/>
  <c r="DD329" i="16"/>
  <c r="DD330" i="16"/>
  <c r="DD331" i="16"/>
  <c r="DD332" i="16"/>
  <c r="DD333" i="16"/>
  <c r="DD334" i="16"/>
  <c r="DD335" i="16"/>
  <c r="DD336" i="16"/>
  <c r="DD337" i="16"/>
  <c r="DD338" i="16"/>
  <c r="DD339" i="16"/>
  <c r="DD340" i="16"/>
  <c r="DD341" i="16"/>
  <c r="DD342" i="16"/>
  <c r="DD343" i="16"/>
  <c r="DD344" i="16"/>
  <c r="DD345" i="16"/>
  <c r="DD346" i="16"/>
  <c r="DD347" i="16"/>
  <c r="DD348" i="16"/>
  <c r="DD349" i="16"/>
  <c r="DD350" i="16"/>
  <c r="DD351" i="16"/>
  <c r="DD352" i="16"/>
  <c r="DD353" i="16"/>
  <c r="DD354" i="16"/>
  <c r="DD355" i="16"/>
  <c r="DD356" i="16"/>
  <c r="DD357" i="16"/>
  <c r="DD358" i="16"/>
  <c r="DD359" i="16"/>
  <c r="DD360" i="16"/>
  <c r="DD361" i="16"/>
  <c r="DD362" i="16"/>
  <c r="DD363" i="16"/>
  <c r="DD364" i="16"/>
  <c r="DD365" i="16"/>
  <c r="DD366" i="16"/>
  <c r="DD367" i="16"/>
  <c r="DD368" i="16"/>
  <c r="DD369" i="16"/>
  <c r="DD370" i="16"/>
  <c r="DD371" i="16"/>
  <c r="DD372" i="16"/>
  <c r="DD373" i="16"/>
  <c r="DD374" i="16"/>
  <c r="DD375" i="16"/>
  <c r="DD376" i="16"/>
  <c r="DD377" i="16"/>
  <c r="DD378" i="16"/>
  <c r="DD379" i="16"/>
  <c r="DD380" i="16"/>
  <c r="DD381" i="16"/>
  <c r="DD382" i="16"/>
  <c r="DD383" i="16"/>
  <c r="DD384" i="16"/>
  <c r="DD385" i="16"/>
  <c r="DD386" i="16"/>
  <c r="DD387" i="16"/>
  <c r="DD388" i="16"/>
  <c r="DD389" i="16"/>
  <c r="DD390" i="16"/>
  <c r="DD391" i="16"/>
  <c r="DD392" i="16"/>
  <c r="DD393" i="16"/>
  <c r="DD394" i="16"/>
  <c r="DD395" i="16"/>
  <c r="DD396" i="16"/>
  <c r="DD397" i="16"/>
  <c r="DD398" i="16"/>
  <c r="DD399" i="16"/>
  <c r="DD400" i="16"/>
  <c r="DD401" i="16"/>
  <c r="DD402" i="16"/>
  <c r="DD403" i="16"/>
  <c r="DD404" i="16"/>
  <c r="DD405" i="16"/>
  <c r="DD406" i="16"/>
  <c r="DD407" i="16"/>
  <c r="DD408" i="16"/>
  <c r="DD409" i="16"/>
  <c r="DD410" i="16"/>
  <c r="DD411" i="16"/>
  <c r="DD412" i="16"/>
  <c r="DD413" i="16"/>
  <c r="DD414" i="16"/>
  <c r="DD415" i="16"/>
  <c r="DD416" i="16"/>
  <c r="DD417" i="16"/>
  <c r="DD418" i="16"/>
  <c r="DD419" i="16"/>
  <c r="DD420" i="16"/>
  <c r="DD421" i="16"/>
  <c r="DD422" i="16"/>
  <c r="DD423" i="16"/>
  <c r="DD424" i="16"/>
  <c r="DD425" i="16"/>
  <c r="DD426" i="16"/>
  <c r="DD427" i="16"/>
  <c r="DD428" i="16"/>
  <c r="DD429" i="16"/>
  <c r="DD430" i="16"/>
  <c r="DD431" i="16"/>
  <c r="DD432" i="16"/>
  <c r="DD433" i="16"/>
  <c r="DD434" i="16"/>
  <c r="DD435" i="16"/>
  <c r="DD436" i="16"/>
  <c r="DD437" i="16"/>
  <c r="DD438" i="16"/>
  <c r="DD439" i="16"/>
  <c r="DD440" i="16"/>
  <c r="DD441" i="16"/>
  <c r="DD442" i="16"/>
  <c r="DD443" i="16"/>
  <c r="DD444" i="16"/>
  <c r="DD445" i="16"/>
  <c r="DD446" i="16"/>
  <c r="DD447" i="16"/>
  <c r="DD448" i="16"/>
  <c r="DD449" i="16"/>
  <c r="DD450" i="16"/>
  <c r="DD451" i="16"/>
  <c r="DD452" i="16"/>
  <c r="DD453" i="16"/>
  <c r="DD454" i="16"/>
  <c r="DD455" i="16"/>
  <c r="DD456" i="16"/>
  <c r="DD457" i="16"/>
  <c r="DD458" i="16"/>
  <c r="DD459" i="16"/>
  <c r="DD460" i="16"/>
  <c r="DD461" i="16"/>
  <c r="DD462" i="16"/>
  <c r="DD463" i="16"/>
  <c r="DD464" i="16"/>
  <c r="DD465" i="16"/>
  <c r="DD466" i="16"/>
  <c r="DD467" i="16"/>
  <c r="DD468" i="16"/>
  <c r="DD469" i="16"/>
  <c r="DD470" i="16"/>
  <c r="DD471" i="16"/>
  <c r="DD472" i="16"/>
  <c r="DD473" i="16"/>
  <c r="DD474" i="16"/>
  <c r="DD475" i="16"/>
  <c r="DD476" i="16"/>
  <c r="DD477" i="16"/>
  <c r="DD478" i="16"/>
  <c r="DD479" i="16"/>
  <c r="DD480" i="16"/>
  <c r="DD481" i="16"/>
  <c r="DD482" i="16"/>
  <c r="DD483" i="16"/>
  <c r="DD484" i="16"/>
  <c r="DD485" i="16"/>
  <c r="DD486" i="16"/>
  <c r="DD487" i="16"/>
  <c r="DD488" i="16"/>
  <c r="DD489" i="16"/>
  <c r="DD490" i="16"/>
  <c r="DD491" i="16"/>
  <c r="DD492" i="16"/>
  <c r="DD493" i="16"/>
  <c r="DD494" i="16"/>
  <c r="DD495" i="16"/>
  <c r="DD496" i="16"/>
  <c r="DD497" i="16"/>
  <c r="DD498" i="16"/>
  <c r="DD499" i="16"/>
  <c r="DD500" i="16"/>
  <c r="DD501" i="16"/>
  <c r="DD502" i="16"/>
  <c r="DD503" i="16"/>
  <c r="DD504" i="16"/>
  <c r="DD505" i="16"/>
  <c r="DD506" i="16"/>
  <c r="DD507" i="16"/>
  <c r="DD508" i="16"/>
  <c r="DD509" i="16"/>
  <c r="DD510" i="16"/>
  <c r="DD511" i="16"/>
  <c r="DD512" i="16"/>
  <c r="DD513" i="16"/>
  <c r="DD514" i="16"/>
  <c r="DD515" i="16"/>
  <c r="DD516" i="16"/>
  <c r="DD517" i="16"/>
  <c r="DD518" i="16"/>
  <c r="DD519" i="16"/>
  <c r="DD520" i="16"/>
  <c r="DD521" i="16"/>
  <c r="DD522" i="16"/>
  <c r="DD523" i="16"/>
  <c r="DD524" i="16"/>
  <c r="DD525" i="16"/>
  <c r="DD526" i="16"/>
  <c r="DD527" i="16"/>
  <c r="DD528" i="16"/>
  <c r="DD529" i="16"/>
  <c r="DD530" i="16"/>
  <c r="DD531" i="16"/>
  <c r="DD532" i="16"/>
  <c r="DD533" i="16"/>
  <c r="DD534" i="16"/>
  <c r="DD535" i="16"/>
  <c r="DD536" i="16"/>
  <c r="DD537" i="16"/>
  <c r="DD538" i="16"/>
  <c r="DD539" i="16"/>
  <c r="DD540" i="16"/>
  <c r="DD541" i="16"/>
  <c r="DD542" i="16"/>
  <c r="DD543" i="16"/>
  <c r="DD544" i="16"/>
  <c r="DD545" i="16"/>
  <c r="DD546" i="16"/>
  <c r="DD547" i="16"/>
  <c r="DD548" i="16"/>
  <c r="DD549" i="16"/>
  <c r="DD550" i="16"/>
  <c r="DD551" i="16"/>
  <c r="DD552" i="16"/>
  <c r="DD553" i="16"/>
  <c r="DD554" i="16"/>
  <c r="DD555" i="16"/>
  <c r="DD556" i="16"/>
  <c r="DD557" i="16"/>
  <c r="DD558" i="16"/>
  <c r="DD559" i="16"/>
  <c r="DD560" i="16"/>
  <c r="DD561" i="16"/>
  <c r="DD562" i="16"/>
  <c r="DD563" i="16"/>
  <c r="DD564" i="16"/>
  <c r="DD565" i="16"/>
  <c r="DD566" i="16"/>
  <c r="DD567" i="16"/>
  <c r="DD568" i="16"/>
  <c r="DD569" i="16"/>
  <c r="DD570" i="16"/>
  <c r="DD571" i="16"/>
  <c r="DD572" i="16"/>
  <c r="DD573" i="16"/>
  <c r="DD574" i="16"/>
  <c r="DD575" i="16"/>
  <c r="DD576" i="16"/>
  <c r="DD577" i="16"/>
  <c r="DD578" i="16"/>
  <c r="DD579" i="16"/>
  <c r="DD580" i="16"/>
  <c r="DD581" i="16"/>
  <c r="DD6" i="16"/>
  <c r="CY7" i="16"/>
  <c r="CY8" i="16"/>
  <c r="CY9" i="16"/>
  <c r="CY10" i="16"/>
  <c r="CY11" i="16"/>
  <c r="CY12" i="16"/>
  <c r="CY13" i="16"/>
  <c r="CY14" i="16"/>
  <c r="CY15" i="16"/>
  <c r="CY16" i="16"/>
  <c r="CY17" i="16"/>
  <c r="CY18" i="16"/>
  <c r="CY19" i="16"/>
  <c r="CY20" i="16"/>
  <c r="CY21" i="16"/>
  <c r="CY22" i="16"/>
  <c r="CY23" i="16"/>
  <c r="CY24" i="16"/>
  <c r="CY25" i="16"/>
  <c r="CY26" i="16"/>
  <c r="CY27" i="16"/>
  <c r="CY28" i="16"/>
  <c r="CY29" i="16"/>
  <c r="CY30" i="16"/>
  <c r="CY31" i="16"/>
  <c r="CY32" i="16"/>
  <c r="CY33" i="16"/>
  <c r="CY34" i="16"/>
  <c r="CY35" i="16"/>
  <c r="CY36" i="16"/>
  <c r="CY37" i="16"/>
  <c r="CY38" i="16"/>
  <c r="CY39" i="16"/>
  <c r="CY40" i="16"/>
  <c r="CY41" i="16"/>
  <c r="CY42" i="16"/>
  <c r="CY43" i="16"/>
  <c r="CY44" i="16"/>
  <c r="CY45" i="16"/>
  <c r="CY46" i="16"/>
  <c r="CY47" i="16"/>
  <c r="CY48" i="16"/>
  <c r="CY49" i="16"/>
  <c r="CY50" i="16"/>
  <c r="CY51" i="16"/>
  <c r="CY52" i="16"/>
  <c r="CY53" i="16"/>
  <c r="CY54" i="16"/>
  <c r="CY55" i="16"/>
  <c r="CY56" i="16"/>
  <c r="CY57" i="16"/>
  <c r="CY58" i="16"/>
  <c r="CY59" i="16"/>
  <c r="CY60" i="16"/>
  <c r="CY61" i="16"/>
  <c r="CY62" i="16"/>
  <c r="CY63" i="16"/>
  <c r="CY64" i="16"/>
  <c r="CY65" i="16"/>
  <c r="CY66" i="16"/>
  <c r="CY67" i="16"/>
  <c r="CY68" i="16"/>
  <c r="CY69" i="16"/>
  <c r="CY70" i="16"/>
  <c r="CY71" i="16"/>
  <c r="CY72" i="16"/>
  <c r="CY73" i="16"/>
  <c r="CY74" i="16"/>
  <c r="CY75" i="16"/>
  <c r="CY76" i="16"/>
  <c r="CY77" i="16"/>
  <c r="CY78" i="16"/>
  <c r="CY79" i="16"/>
  <c r="CY80" i="16"/>
  <c r="CY81" i="16"/>
  <c r="CY82" i="16"/>
  <c r="CY83" i="16"/>
  <c r="CY84" i="16"/>
  <c r="CY85" i="16"/>
  <c r="CY86" i="16"/>
  <c r="CY87" i="16"/>
  <c r="CY88" i="16"/>
  <c r="CY89" i="16"/>
  <c r="CY90" i="16"/>
  <c r="CY91" i="16"/>
  <c r="CY92" i="16"/>
  <c r="CY93" i="16"/>
  <c r="CY94" i="16"/>
  <c r="CY95" i="16"/>
  <c r="CY96" i="16"/>
  <c r="CY97" i="16"/>
  <c r="CY98" i="16"/>
  <c r="CY99" i="16"/>
  <c r="CY100" i="16"/>
  <c r="CY101" i="16"/>
  <c r="CY102" i="16"/>
  <c r="CY103" i="16"/>
  <c r="CY104" i="16"/>
  <c r="CY105" i="16"/>
  <c r="CY106" i="16"/>
  <c r="CY107" i="16"/>
  <c r="CY108" i="16"/>
  <c r="CY109" i="16"/>
  <c r="CY110" i="16"/>
  <c r="CY111" i="16"/>
  <c r="CY112" i="16"/>
  <c r="CY113" i="16"/>
  <c r="CY114" i="16"/>
  <c r="CY115" i="16"/>
  <c r="CY116" i="16"/>
  <c r="CY117" i="16"/>
  <c r="CY118" i="16"/>
  <c r="CY119" i="16"/>
  <c r="CY120" i="16"/>
  <c r="CY121" i="16"/>
  <c r="CY122" i="16"/>
  <c r="CY123" i="16"/>
  <c r="CY124" i="16"/>
  <c r="CY125" i="16"/>
  <c r="CY126" i="16"/>
  <c r="CY127" i="16"/>
  <c r="CY128" i="16"/>
  <c r="CY129" i="16"/>
  <c r="CY130" i="16"/>
  <c r="CY131" i="16"/>
  <c r="CY132" i="16"/>
  <c r="CY133" i="16"/>
  <c r="CY134" i="16"/>
  <c r="CY135" i="16"/>
  <c r="CY136" i="16"/>
  <c r="CY137" i="16"/>
  <c r="CY138" i="16"/>
  <c r="CY139" i="16"/>
  <c r="CY140" i="16"/>
  <c r="CY141" i="16"/>
  <c r="CY142" i="16"/>
  <c r="CY143" i="16"/>
  <c r="CY144" i="16"/>
  <c r="CY145" i="16"/>
  <c r="CY146" i="16"/>
  <c r="CY147" i="16"/>
  <c r="CY148" i="16"/>
  <c r="CY149" i="16"/>
  <c r="CY150" i="16"/>
  <c r="CY151" i="16"/>
  <c r="CY152" i="16"/>
  <c r="CY153" i="16"/>
  <c r="CY154" i="16"/>
  <c r="CY155" i="16"/>
  <c r="CY156" i="16"/>
  <c r="CY157" i="16"/>
  <c r="CY158" i="16"/>
  <c r="CY159" i="16"/>
  <c r="CY160" i="16"/>
  <c r="CY161" i="16"/>
  <c r="CY162" i="16"/>
  <c r="CY163" i="16"/>
  <c r="CY164" i="16"/>
  <c r="CY165" i="16"/>
  <c r="CY166" i="16"/>
  <c r="CY167" i="16"/>
  <c r="CY168" i="16"/>
  <c r="CY169" i="16"/>
  <c r="CY170" i="16"/>
  <c r="CY171" i="16"/>
  <c r="CY172" i="16"/>
  <c r="CY173" i="16"/>
  <c r="CY174" i="16"/>
  <c r="CY175" i="16"/>
  <c r="CY176" i="16"/>
  <c r="CY177" i="16"/>
  <c r="CY178" i="16"/>
  <c r="CY179" i="16"/>
  <c r="CY180" i="16"/>
  <c r="CY181" i="16"/>
  <c r="CY182" i="16"/>
  <c r="CY183" i="16"/>
  <c r="CY184" i="16"/>
  <c r="CY185" i="16"/>
  <c r="CY186" i="16"/>
  <c r="CY187" i="16"/>
  <c r="CY188" i="16"/>
  <c r="CY189" i="16"/>
  <c r="CY190" i="16"/>
  <c r="CY191" i="16"/>
  <c r="CY192" i="16"/>
  <c r="CY193" i="16"/>
  <c r="CY194" i="16"/>
  <c r="CY195" i="16"/>
  <c r="CY196" i="16"/>
  <c r="CY197" i="16"/>
  <c r="CY198" i="16"/>
  <c r="CY199" i="16"/>
  <c r="CY200" i="16"/>
  <c r="CY201" i="16"/>
  <c r="CY202" i="16"/>
  <c r="CY203" i="16"/>
  <c r="CY204" i="16"/>
  <c r="CY205" i="16"/>
  <c r="CY206" i="16"/>
  <c r="CY207" i="16"/>
  <c r="CY208" i="16"/>
  <c r="CY209" i="16"/>
  <c r="CY210" i="16"/>
  <c r="CY211" i="16"/>
  <c r="CY212" i="16"/>
  <c r="CY213" i="16"/>
  <c r="CY214" i="16"/>
  <c r="CY215" i="16"/>
  <c r="CY216" i="16"/>
  <c r="CY217" i="16"/>
  <c r="CY218" i="16"/>
  <c r="CY219" i="16"/>
  <c r="CY220" i="16"/>
  <c r="CY221" i="16"/>
  <c r="CY222" i="16"/>
  <c r="CY223" i="16"/>
  <c r="CY224" i="16"/>
  <c r="CY225" i="16"/>
  <c r="CY226" i="16"/>
  <c r="CY227" i="16"/>
  <c r="CY228" i="16"/>
  <c r="CY229" i="16"/>
  <c r="CY230" i="16"/>
  <c r="CY231" i="16"/>
  <c r="CY232" i="16"/>
  <c r="CY233" i="16"/>
  <c r="CY234" i="16"/>
  <c r="CY235" i="16"/>
  <c r="CY236" i="16"/>
  <c r="CY237" i="16"/>
  <c r="CY238" i="16"/>
  <c r="CY239" i="16"/>
  <c r="CY240" i="16"/>
  <c r="CY241" i="16"/>
  <c r="CY242" i="16"/>
  <c r="CY243" i="16"/>
  <c r="CY244" i="16"/>
  <c r="CY245" i="16"/>
  <c r="CY246" i="16"/>
  <c r="CY247" i="16"/>
  <c r="CY248" i="16"/>
  <c r="CY249" i="16"/>
  <c r="CY250" i="16"/>
  <c r="CY251" i="16"/>
  <c r="CY252" i="16"/>
  <c r="CY253" i="16"/>
  <c r="CY254" i="16"/>
  <c r="CY255" i="16"/>
  <c r="CY256" i="16"/>
  <c r="CY257" i="16"/>
  <c r="CY258" i="16"/>
  <c r="CY259" i="16"/>
  <c r="CY260" i="16"/>
  <c r="CY261" i="16"/>
  <c r="CY262" i="16"/>
  <c r="CY263" i="16"/>
  <c r="CY264" i="16"/>
  <c r="CY265" i="16"/>
  <c r="CY266" i="16"/>
  <c r="CY267" i="16"/>
  <c r="CY268" i="16"/>
  <c r="CY269" i="16"/>
  <c r="CY270" i="16"/>
  <c r="CY271" i="16"/>
  <c r="CY272" i="16"/>
  <c r="CY273" i="16"/>
  <c r="CY274" i="16"/>
  <c r="CY275" i="16"/>
  <c r="CY276" i="16"/>
  <c r="CY277" i="16"/>
  <c r="CY278" i="16"/>
  <c r="CY279" i="16"/>
  <c r="CY280" i="16"/>
  <c r="CY281" i="16"/>
  <c r="CY282" i="16"/>
  <c r="CY283" i="16"/>
  <c r="CY284" i="16"/>
  <c r="CY285" i="16"/>
  <c r="CY286" i="16"/>
  <c r="CY287" i="16"/>
  <c r="CY288" i="16"/>
  <c r="CY289" i="16"/>
  <c r="CY290" i="16"/>
  <c r="CY291" i="16"/>
  <c r="CY292" i="16"/>
  <c r="CY293" i="16"/>
  <c r="CY294" i="16"/>
  <c r="CY295" i="16"/>
  <c r="CY296" i="16"/>
  <c r="CY297" i="16"/>
  <c r="CY298" i="16"/>
  <c r="CY299" i="16"/>
  <c r="CY300" i="16"/>
  <c r="CY301" i="16"/>
  <c r="CY302" i="16"/>
  <c r="CY303" i="16"/>
  <c r="CY304" i="16"/>
  <c r="CY305" i="16"/>
  <c r="CY306" i="16"/>
  <c r="CY307" i="16"/>
  <c r="CY308" i="16"/>
  <c r="CY309" i="16"/>
  <c r="CY310" i="16"/>
  <c r="CY311" i="16"/>
  <c r="CY312" i="16"/>
  <c r="CY313" i="16"/>
  <c r="CY314" i="16"/>
  <c r="CY315" i="16"/>
  <c r="CY316" i="16"/>
  <c r="CY317" i="16"/>
  <c r="CY318" i="16"/>
  <c r="CY319" i="16"/>
  <c r="CY320" i="16"/>
  <c r="CY321" i="16"/>
  <c r="CY322" i="16"/>
  <c r="CY323" i="16"/>
  <c r="CY324" i="16"/>
  <c r="CY325" i="16"/>
  <c r="CY326" i="16"/>
  <c r="CY327" i="16"/>
  <c r="CY328" i="16"/>
  <c r="CY329" i="16"/>
  <c r="CY330" i="16"/>
  <c r="CY331" i="16"/>
  <c r="CY332" i="16"/>
  <c r="CY333" i="16"/>
  <c r="CY334" i="16"/>
  <c r="CY335" i="16"/>
  <c r="CY336" i="16"/>
  <c r="CY337" i="16"/>
  <c r="CY338" i="16"/>
  <c r="CY339" i="16"/>
  <c r="CY340" i="16"/>
  <c r="CY341" i="16"/>
  <c r="CY342" i="16"/>
  <c r="CY343" i="16"/>
  <c r="CY344" i="16"/>
  <c r="CY345" i="16"/>
  <c r="CY346" i="16"/>
  <c r="CY347" i="16"/>
  <c r="CY348" i="16"/>
  <c r="CY349" i="16"/>
  <c r="CY350" i="16"/>
  <c r="CY351" i="16"/>
  <c r="CY352" i="16"/>
  <c r="CY353" i="16"/>
  <c r="CY354" i="16"/>
  <c r="CY355" i="16"/>
  <c r="CY356" i="16"/>
  <c r="CY357" i="16"/>
  <c r="CY358" i="16"/>
  <c r="CY359" i="16"/>
  <c r="CY360" i="16"/>
  <c r="CY361" i="16"/>
  <c r="CY362" i="16"/>
  <c r="CY363" i="16"/>
  <c r="CY364" i="16"/>
  <c r="CY365" i="16"/>
  <c r="CY366" i="16"/>
  <c r="CY367" i="16"/>
  <c r="CY368" i="16"/>
  <c r="CY369" i="16"/>
  <c r="CY370" i="16"/>
  <c r="CY371" i="16"/>
  <c r="CY372" i="16"/>
  <c r="CY373" i="16"/>
  <c r="CY374" i="16"/>
  <c r="CY375" i="16"/>
  <c r="CY376" i="16"/>
  <c r="CY377" i="16"/>
  <c r="CY378" i="16"/>
  <c r="CY379" i="16"/>
  <c r="CY380" i="16"/>
  <c r="CY381" i="16"/>
  <c r="CY382" i="16"/>
  <c r="CY383" i="16"/>
  <c r="CY384" i="16"/>
  <c r="CY385" i="16"/>
  <c r="CY386" i="16"/>
  <c r="CY387" i="16"/>
  <c r="CY388" i="16"/>
  <c r="CY389" i="16"/>
  <c r="CY390" i="16"/>
  <c r="CY391" i="16"/>
  <c r="CY392" i="16"/>
  <c r="CY393" i="16"/>
  <c r="CY394" i="16"/>
  <c r="CY395" i="16"/>
  <c r="CY396" i="16"/>
  <c r="CY397" i="16"/>
  <c r="CY398" i="16"/>
  <c r="CY399" i="16"/>
  <c r="CY400" i="16"/>
  <c r="CY401" i="16"/>
  <c r="CY402" i="16"/>
  <c r="CY403" i="16"/>
  <c r="CY404" i="16"/>
  <c r="CY405" i="16"/>
  <c r="CY406" i="16"/>
  <c r="CY407" i="16"/>
  <c r="CY408" i="16"/>
  <c r="CY409" i="16"/>
  <c r="CY410" i="16"/>
  <c r="CY411" i="16"/>
  <c r="CY412" i="16"/>
  <c r="CY413" i="16"/>
  <c r="CY414" i="16"/>
  <c r="CY415" i="16"/>
  <c r="CY416" i="16"/>
  <c r="CY417" i="16"/>
  <c r="CY418" i="16"/>
  <c r="CY419" i="16"/>
  <c r="CY420" i="16"/>
  <c r="CY421" i="16"/>
  <c r="CY422" i="16"/>
  <c r="CY423" i="16"/>
  <c r="CY424" i="16"/>
  <c r="CY425" i="16"/>
  <c r="CY426" i="16"/>
  <c r="CY427" i="16"/>
  <c r="CY428" i="16"/>
  <c r="CY429" i="16"/>
  <c r="CY430" i="16"/>
  <c r="CY431" i="16"/>
  <c r="CY432" i="16"/>
  <c r="CY433" i="16"/>
  <c r="CY434" i="16"/>
  <c r="CY435" i="16"/>
  <c r="CY436" i="16"/>
  <c r="CY437" i="16"/>
  <c r="CY438" i="16"/>
  <c r="CY439" i="16"/>
  <c r="CY440" i="16"/>
  <c r="CY441" i="16"/>
  <c r="CY442" i="16"/>
  <c r="CY443" i="16"/>
  <c r="CY444" i="16"/>
  <c r="CY445" i="16"/>
  <c r="CY446" i="16"/>
  <c r="CY447" i="16"/>
  <c r="CY448" i="16"/>
  <c r="CY449" i="16"/>
  <c r="CY450" i="16"/>
  <c r="CY451" i="16"/>
  <c r="CY452" i="16"/>
  <c r="CY453" i="16"/>
  <c r="CY454" i="16"/>
  <c r="CY455" i="16"/>
  <c r="CY456" i="16"/>
  <c r="CY457" i="16"/>
  <c r="CY458" i="16"/>
  <c r="CY459" i="16"/>
  <c r="CY460" i="16"/>
  <c r="CY461" i="16"/>
  <c r="CY462" i="16"/>
  <c r="CY463" i="16"/>
  <c r="CY464" i="16"/>
  <c r="CY465" i="16"/>
  <c r="CY466" i="16"/>
  <c r="CY467" i="16"/>
  <c r="CY468" i="16"/>
  <c r="CY469" i="16"/>
  <c r="CY470" i="16"/>
  <c r="CY471" i="16"/>
  <c r="CY472" i="16"/>
  <c r="CY473" i="16"/>
  <c r="CY474" i="16"/>
  <c r="CY475" i="16"/>
  <c r="CY476" i="16"/>
  <c r="CY477" i="16"/>
  <c r="CY478" i="16"/>
  <c r="CY479" i="16"/>
  <c r="CY480" i="16"/>
  <c r="CY481" i="16"/>
  <c r="CY482" i="16"/>
  <c r="CY483" i="16"/>
  <c r="CY484" i="16"/>
  <c r="CY485" i="16"/>
  <c r="CY486" i="16"/>
  <c r="CY487" i="16"/>
  <c r="CY488" i="16"/>
  <c r="CY489" i="16"/>
  <c r="CY490" i="16"/>
  <c r="CY491" i="16"/>
  <c r="CY492" i="16"/>
  <c r="CY493" i="16"/>
  <c r="CY494" i="16"/>
  <c r="CY495" i="16"/>
  <c r="CY496" i="16"/>
  <c r="CY497" i="16"/>
  <c r="CY498" i="16"/>
  <c r="CY499" i="16"/>
  <c r="CY500" i="16"/>
  <c r="CY501" i="16"/>
  <c r="CY502" i="16"/>
  <c r="CY503" i="16"/>
  <c r="CY504" i="16"/>
  <c r="CY505" i="16"/>
  <c r="CY506" i="16"/>
  <c r="CY507" i="16"/>
  <c r="CY508" i="16"/>
  <c r="CY509" i="16"/>
  <c r="CY510" i="16"/>
  <c r="CY511" i="16"/>
  <c r="CY512" i="16"/>
  <c r="CY513" i="16"/>
  <c r="CY514" i="16"/>
  <c r="CY515" i="16"/>
  <c r="CY516" i="16"/>
  <c r="CY517" i="16"/>
  <c r="CY518" i="16"/>
  <c r="CY519" i="16"/>
  <c r="CY520" i="16"/>
  <c r="CY521" i="16"/>
  <c r="CY522" i="16"/>
  <c r="CY523" i="16"/>
  <c r="CY524" i="16"/>
  <c r="CY525" i="16"/>
  <c r="CY526" i="16"/>
  <c r="CY527" i="16"/>
  <c r="CY528" i="16"/>
  <c r="CY529" i="16"/>
  <c r="CY530" i="16"/>
  <c r="CY531" i="16"/>
  <c r="CY532" i="16"/>
  <c r="CY533" i="16"/>
  <c r="CY534" i="16"/>
  <c r="CY535" i="16"/>
  <c r="CY536" i="16"/>
  <c r="CY537" i="16"/>
  <c r="CY538" i="16"/>
  <c r="CY539" i="16"/>
  <c r="CY540" i="16"/>
  <c r="CY541" i="16"/>
  <c r="CY542" i="16"/>
  <c r="CY543" i="16"/>
  <c r="CY544" i="16"/>
  <c r="CY545" i="16"/>
  <c r="CY546" i="16"/>
  <c r="CY547" i="16"/>
  <c r="CY548" i="16"/>
  <c r="CY549" i="16"/>
  <c r="CY550" i="16"/>
  <c r="CY551" i="16"/>
  <c r="CY552" i="16"/>
  <c r="CY553" i="16"/>
  <c r="CY554" i="16"/>
  <c r="CY555" i="16"/>
  <c r="CY556" i="16"/>
  <c r="CY557" i="16"/>
  <c r="CY558" i="16"/>
  <c r="CY559" i="16"/>
  <c r="CY560" i="16"/>
  <c r="CY561" i="16"/>
  <c r="CY562" i="16"/>
  <c r="CY563" i="16"/>
  <c r="CY564" i="16"/>
  <c r="CY565" i="16"/>
  <c r="CY566" i="16"/>
  <c r="CY567" i="16"/>
  <c r="CY568" i="16"/>
  <c r="CY569" i="16"/>
  <c r="CY570" i="16"/>
  <c r="CY571" i="16"/>
  <c r="CY572" i="16"/>
  <c r="CY573" i="16"/>
  <c r="CY574" i="16"/>
  <c r="CY575" i="16"/>
  <c r="CY576" i="16"/>
  <c r="CY577" i="16"/>
  <c r="CY578" i="16"/>
  <c r="CY579" i="16"/>
  <c r="CY580" i="16"/>
  <c r="CY581" i="16"/>
  <c r="CY6" i="16"/>
  <c r="CX6" i="16"/>
  <c r="CU200" i="16" l="1"/>
  <c r="CU201" i="16"/>
  <c r="CU202" i="16"/>
  <c r="CU203" i="16"/>
  <c r="CZ203" i="16" s="1"/>
  <c r="CU204" i="16"/>
  <c r="CU205" i="16"/>
  <c r="CU206" i="16"/>
  <c r="CU207" i="16"/>
  <c r="CZ207" i="16" s="1"/>
  <c r="CU208" i="16"/>
  <c r="CU209" i="16"/>
  <c r="CU210" i="16"/>
  <c r="CU211" i="16"/>
  <c r="CZ211" i="16" s="1"/>
  <c r="CU212" i="16"/>
  <c r="CU213" i="16"/>
  <c r="CU214" i="16"/>
  <c r="CU215" i="16"/>
  <c r="CZ215" i="16" s="1"/>
  <c r="CU216" i="16"/>
  <c r="CU217" i="16"/>
  <c r="CU218" i="16"/>
  <c r="CU219" i="16"/>
  <c r="CZ219" i="16" s="1"/>
  <c r="CU220" i="16"/>
  <c r="CU221" i="16"/>
  <c r="CU222" i="16"/>
  <c r="CU223" i="16"/>
  <c r="CZ223" i="16" s="1"/>
  <c r="CU224" i="16"/>
  <c r="CU225" i="16"/>
  <c r="CU226" i="16"/>
  <c r="CU227" i="16"/>
  <c r="CZ227" i="16" s="1"/>
  <c r="CU228" i="16"/>
  <c r="CU229" i="16"/>
  <c r="CU230" i="16"/>
  <c r="CU231" i="16"/>
  <c r="CZ231" i="16" s="1"/>
  <c r="CU232" i="16"/>
  <c r="CU233" i="16"/>
  <c r="CU234" i="16"/>
  <c r="CU235" i="16"/>
  <c r="CZ235" i="16" s="1"/>
  <c r="CU236" i="16"/>
  <c r="CU237" i="16"/>
  <c r="CU238" i="16"/>
  <c r="CU239" i="16"/>
  <c r="CZ239" i="16" s="1"/>
  <c r="CU240" i="16"/>
  <c r="CU241" i="16"/>
  <c r="CU242" i="16"/>
  <c r="CU243" i="16"/>
  <c r="CZ243" i="16" s="1"/>
  <c r="CU244" i="16"/>
  <c r="CU245" i="16"/>
  <c r="CU246" i="16"/>
  <c r="CU247" i="16"/>
  <c r="CZ247" i="16" s="1"/>
  <c r="CU248" i="16"/>
  <c r="CU249" i="16"/>
  <c r="CU250" i="16"/>
  <c r="CU251" i="16"/>
  <c r="CZ251" i="16" s="1"/>
  <c r="CU252" i="16"/>
  <c r="CU253" i="16"/>
  <c r="CU254" i="16"/>
  <c r="CU255" i="16"/>
  <c r="CZ255" i="16" s="1"/>
  <c r="CU256" i="16"/>
  <c r="CU257" i="16"/>
  <c r="CU258" i="16"/>
  <c r="CU259" i="16"/>
  <c r="CZ259" i="16" s="1"/>
  <c r="CU260" i="16"/>
  <c r="CU261" i="16"/>
  <c r="CU262" i="16"/>
  <c r="CU263" i="16"/>
  <c r="CZ263" i="16" s="1"/>
  <c r="CU264" i="16"/>
  <c r="CU265" i="16"/>
  <c r="CU266" i="16"/>
  <c r="CU267" i="16"/>
  <c r="CZ267" i="16" s="1"/>
  <c r="CU268" i="16"/>
  <c r="CU269" i="16"/>
  <c r="CU270" i="16"/>
  <c r="CU271" i="16"/>
  <c r="CZ271" i="16" s="1"/>
  <c r="CU272" i="16"/>
  <c r="CU273" i="16"/>
  <c r="CU274" i="16"/>
  <c r="CU275" i="16"/>
  <c r="CZ275" i="16" s="1"/>
  <c r="CU276" i="16"/>
  <c r="CU277" i="16"/>
  <c r="CU278" i="16"/>
  <c r="CU279" i="16"/>
  <c r="CZ279" i="16" s="1"/>
  <c r="CU280" i="16"/>
  <c r="CU281" i="16"/>
  <c r="CU282" i="16"/>
  <c r="CU283" i="16"/>
  <c r="CZ283" i="16" s="1"/>
  <c r="CU284" i="16"/>
  <c r="CU285" i="16"/>
  <c r="CU286" i="16"/>
  <c r="CU287" i="16"/>
  <c r="CZ287" i="16" s="1"/>
  <c r="CU288" i="16"/>
  <c r="CU289" i="16"/>
  <c r="CU290" i="16"/>
  <c r="CU291" i="16"/>
  <c r="CZ291" i="16" s="1"/>
  <c r="CU292" i="16"/>
  <c r="CU293" i="16"/>
  <c r="CU294" i="16"/>
  <c r="CU295" i="16"/>
  <c r="CZ295" i="16" s="1"/>
  <c r="CU296" i="16"/>
  <c r="CU297" i="16"/>
  <c r="CU298" i="16"/>
  <c r="CU299" i="16"/>
  <c r="CZ299" i="16" s="1"/>
  <c r="CU300" i="16"/>
  <c r="CU301" i="16"/>
  <c r="CU302" i="16"/>
  <c r="CU303" i="16"/>
  <c r="CZ303" i="16" s="1"/>
  <c r="CU304" i="16"/>
  <c r="CU305" i="16"/>
  <c r="CU306" i="16"/>
  <c r="CU307" i="16"/>
  <c r="CZ307" i="16" s="1"/>
  <c r="CU308" i="16"/>
  <c r="CU309" i="16"/>
  <c r="CU310" i="16"/>
  <c r="CU311" i="16"/>
  <c r="CZ311" i="16" s="1"/>
  <c r="CU312" i="16"/>
  <c r="CU313" i="16"/>
  <c r="CU314" i="16"/>
  <c r="CU315" i="16"/>
  <c r="CZ315" i="16" s="1"/>
  <c r="CU316" i="16"/>
  <c r="CU317" i="16"/>
  <c r="CU318" i="16"/>
  <c r="CU319" i="16"/>
  <c r="CZ319" i="16" s="1"/>
  <c r="CU320" i="16"/>
  <c r="CU321" i="16"/>
  <c r="CU322" i="16"/>
  <c r="CU323" i="16"/>
  <c r="CZ323" i="16" s="1"/>
  <c r="CU324" i="16"/>
  <c r="CU325" i="16"/>
  <c r="CU326" i="16"/>
  <c r="CU327" i="16"/>
  <c r="CZ327" i="16" s="1"/>
  <c r="CU328" i="16"/>
  <c r="CU329" i="16"/>
  <c r="CU330" i="16"/>
  <c r="CU331" i="16"/>
  <c r="CZ331" i="16" s="1"/>
  <c r="CU332" i="16"/>
  <c r="CU333" i="16"/>
  <c r="CU334" i="16"/>
  <c r="CU335" i="16"/>
  <c r="CZ335" i="16" s="1"/>
  <c r="CU336" i="16"/>
  <c r="CU337" i="16"/>
  <c r="CU338" i="16"/>
  <c r="CU339" i="16"/>
  <c r="CZ339" i="16" s="1"/>
  <c r="CU340" i="16"/>
  <c r="CU341" i="16"/>
  <c r="CU342" i="16"/>
  <c r="CU343" i="16"/>
  <c r="CZ343" i="16" s="1"/>
  <c r="CU344" i="16"/>
  <c r="CU345" i="16"/>
  <c r="CU346" i="16"/>
  <c r="CU347" i="16"/>
  <c r="CZ347" i="16" s="1"/>
  <c r="CU348" i="16"/>
  <c r="CU349" i="16"/>
  <c r="CU350" i="16"/>
  <c r="CU351" i="16"/>
  <c r="CZ351" i="16" s="1"/>
  <c r="CU352" i="16"/>
  <c r="CU353" i="16"/>
  <c r="CU354" i="16"/>
  <c r="CU355" i="16"/>
  <c r="CZ355" i="16" s="1"/>
  <c r="CU356" i="16"/>
  <c r="CU357" i="16"/>
  <c r="CU358" i="16"/>
  <c r="CU359" i="16"/>
  <c r="CZ359" i="16" s="1"/>
  <c r="CU360" i="16"/>
  <c r="CU361" i="16"/>
  <c r="CU362" i="16"/>
  <c r="CU363" i="16"/>
  <c r="CZ363" i="16" s="1"/>
  <c r="CU364" i="16"/>
  <c r="CU365" i="16"/>
  <c r="CU366" i="16"/>
  <c r="CU367" i="16"/>
  <c r="CZ367" i="16" s="1"/>
  <c r="CU368" i="16"/>
  <c r="CU369" i="16"/>
  <c r="CU370" i="16"/>
  <c r="CU371" i="16"/>
  <c r="CZ371" i="16" s="1"/>
  <c r="CU372" i="16"/>
  <c r="CU373" i="16"/>
  <c r="CU374" i="16"/>
  <c r="CU375" i="16"/>
  <c r="CZ375" i="16" s="1"/>
  <c r="CU376" i="16"/>
  <c r="CU377" i="16"/>
  <c r="CU378" i="16"/>
  <c r="CU379" i="16"/>
  <c r="CZ379" i="16" s="1"/>
  <c r="CU380" i="16"/>
  <c r="CU381" i="16"/>
  <c r="CU382" i="16"/>
  <c r="CU383" i="16"/>
  <c r="CZ383" i="16" s="1"/>
  <c r="CU384" i="16"/>
  <c r="CU385" i="16"/>
  <c r="CU386" i="16"/>
  <c r="CU387" i="16"/>
  <c r="CZ387" i="16" s="1"/>
  <c r="CU388" i="16"/>
  <c r="CU389" i="16"/>
  <c r="CU390" i="16"/>
  <c r="CU391" i="16"/>
  <c r="CZ391" i="16" s="1"/>
  <c r="CU392" i="16"/>
  <c r="CU393" i="16"/>
  <c r="CU394" i="16"/>
  <c r="CU395" i="16"/>
  <c r="CZ395" i="16" s="1"/>
  <c r="CU396" i="16"/>
  <c r="CU397" i="16"/>
  <c r="CU398" i="16"/>
  <c r="CU399" i="16"/>
  <c r="CZ399" i="16" s="1"/>
  <c r="CU400" i="16"/>
  <c r="CU401" i="16"/>
  <c r="CU402" i="16"/>
  <c r="CU403" i="16"/>
  <c r="CZ403" i="16" s="1"/>
  <c r="CU404" i="16"/>
  <c r="CU405" i="16"/>
  <c r="CU406" i="16"/>
  <c r="CU407" i="16"/>
  <c r="CZ407" i="16" s="1"/>
  <c r="CU408" i="16"/>
  <c r="CU409" i="16"/>
  <c r="CU410" i="16"/>
  <c r="CU411" i="16"/>
  <c r="CZ411" i="16" s="1"/>
  <c r="CU412" i="16"/>
  <c r="CU413" i="16"/>
  <c r="CU414" i="16"/>
  <c r="CU415" i="16"/>
  <c r="CZ415" i="16" s="1"/>
  <c r="CU416" i="16"/>
  <c r="CU417" i="16"/>
  <c r="CU418" i="16"/>
  <c r="CU419" i="16"/>
  <c r="CZ419" i="16" s="1"/>
  <c r="CU420" i="16"/>
  <c r="CU421" i="16"/>
  <c r="CU422" i="16"/>
  <c r="CU423" i="16"/>
  <c r="CZ423" i="16" s="1"/>
  <c r="CU424" i="16"/>
  <c r="CU425" i="16"/>
  <c r="CU426" i="16"/>
  <c r="CU427" i="16"/>
  <c r="CZ427" i="16" s="1"/>
  <c r="CU428" i="16"/>
  <c r="CU429" i="16"/>
  <c r="CU430" i="16"/>
  <c r="CU431" i="16"/>
  <c r="CZ431" i="16" s="1"/>
  <c r="CU432" i="16"/>
  <c r="CU433" i="16"/>
  <c r="CU434" i="16"/>
  <c r="CU435" i="16"/>
  <c r="CZ435" i="16" s="1"/>
  <c r="CU436" i="16"/>
  <c r="CU437" i="16"/>
  <c r="CU438" i="16"/>
  <c r="CU439" i="16"/>
  <c r="CZ439" i="16" s="1"/>
  <c r="CU440" i="16"/>
  <c r="CU441" i="16"/>
  <c r="CU442" i="16"/>
  <c r="CU443" i="16"/>
  <c r="CZ443" i="16" s="1"/>
  <c r="CU444" i="16"/>
  <c r="CU445" i="16"/>
  <c r="CU446" i="16"/>
  <c r="CU447" i="16"/>
  <c r="CZ447" i="16" s="1"/>
  <c r="CU448" i="16"/>
  <c r="CU449" i="16"/>
  <c r="CU450" i="16"/>
  <c r="CU451" i="16"/>
  <c r="CZ451" i="16" s="1"/>
  <c r="CU452" i="16"/>
  <c r="CU453" i="16"/>
  <c r="CU454" i="16"/>
  <c r="CU455" i="16"/>
  <c r="CZ455" i="16" s="1"/>
  <c r="CU456" i="16"/>
  <c r="CU457" i="16"/>
  <c r="CU458" i="16"/>
  <c r="CU459" i="16"/>
  <c r="CZ459" i="16" s="1"/>
  <c r="CU460" i="16"/>
  <c r="CU461" i="16"/>
  <c r="CU462" i="16"/>
  <c r="CU463" i="16"/>
  <c r="CZ463" i="16" s="1"/>
  <c r="CU464" i="16"/>
  <c r="CU465" i="16"/>
  <c r="CU466" i="16"/>
  <c r="CU467" i="16"/>
  <c r="CZ467" i="16" s="1"/>
  <c r="CU468" i="16"/>
  <c r="CU469" i="16"/>
  <c r="CU470" i="16"/>
  <c r="CU471" i="16"/>
  <c r="CZ471" i="16" s="1"/>
  <c r="CU472" i="16"/>
  <c r="CU473" i="16"/>
  <c r="CU474" i="16"/>
  <c r="CU475" i="16"/>
  <c r="CZ475" i="16" s="1"/>
  <c r="CU476" i="16"/>
  <c r="CU477" i="16"/>
  <c r="CU478" i="16"/>
  <c r="CU479" i="16"/>
  <c r="CZ479" i="16" s="1"/>
  <c r="CU480" i="16"/>
  <c r="CU481" i="16"/>
  <c r="CU482" i="16"/>
  <c r="CU483" i="16"/>
  <c r="CZ483" i="16" s="1"/>
  <c r="CU484" i="16"/>
  <c r="CU485" i="16"/>
  <c r="CU486" i="16"/>
  <c r="CU487" i="16"/>
  <c r="CZ487" i="16" s="1"/>
  <c r="CU488" i="16"/>
  <c r="CU489" i="16"/>
  <c r="CU490" i="16"/>
  <c r="CU491" i="16"/>
  <c r="CZ491" i="16" s="1"/>
  <c r="CU492" i="16"/>
  <c r="CU493" i="16"/>
  <c r="CU494" i="16"/>
  <c r="CU495" i="16"/>
  <c r="CZ495" i="16" s="1"/>
  <c r="CU496" i="16"/>
  <c r="CU497" i="16"/>
  <c r="CU498" i="16"/>
  <c r="CU499" i="16"/>
  <c r="CZ499" i="16" s="1"/>
  <c r="CU500" i="16"/>
  <c r="CU501" i="16"/>
  <c r="CU502" i="16"/>
  <c r="CU503" i="16"/>
  <c r="CZ503" i="16" s="1"/>
  <c r="CU504" i="16"/>
  <c r="CU505" i="16"/>
  <c r="CU506" i="16"/>
  <c r="CU507" i="16"/>
  <c r="CZ507" i="16" s="1"/>
  <c r="CU508" i="16"/>
  <c r="CU509" i="16"/>
  <c r="CU510" i="16"/>
  <c r="CU511" i="16"/>
  <c r="CZ511" i="16" s="1"/>
  <c r="CU512" i="16"/>
  <c r="CU513" i="16"/>
  <c r="CU514" i="16"/>
  <c r="CU515" i="16"/>
  <c r="CZ515" i="16" s="1"/>
  <c r="CU516" i="16"/>
  <c r="CU517" i="16"/>
  <c r="CU518" i="16"/>
  <c r="CU519" i="16"/>
  <c r="CZ519" i="16" s="1"/>
  <c r="CU520" i="16"/>
  <c r="CU521" i="16"/>
  <c r="CU522" i="16"/>
  <c r="CU523" i="16"/>
  <c r="CZ523" i="16" s="1"/>
  <c r="CU524" i="16"/>
  <c r="CU525" i="16"/>
  <c r="CU526" i="16"/>
  <c r="CU527" i="16"/>
  <c r="CZ527" i="16" s="1"/>
  <c r="CU528" i="16"/>
  <c r="CU529" i="16"/>
  <c r="CU530" i="16"/>
  <c r="CU531" i="16"/>
  <c r="CZ531" i="16" s="1"/>
  <c r="CU532" i="16"/>
  <c r="CU533" i="16"/>
  <c r="CU534" i="16"/>
  <c r="CU535" i="16"/>
  <c r="CZ535" i="16" s="1"/>
  <c r="CU536" i="16"/>
  <c r="CU537" i="16"/>
  <c r="CU538" i="16"/>
  <c r="CU539" i="16"/>
  <c r="CZ539" i="16" s="1"/>
  <c r="CU540" i="16"/>
  <c r="CU541" i="16"/>
  <c r="CU542" i="16"/>
  <c r="CU543" i="16"/>
  <c r="CU544" i="16"/>
  <c r="CU545" i="16"/>
  <c r="CU546" i="16"/>
  <c r="CU547" i="16"/>
  <c r="CU548" i="16"/>
  <c r="CU549" i="16"/>
  <c r="CU550" i="16"/>
  <c r="CU551" i="16"/>
  <c r="CU552" i="16"/>
  <c r="CU553" i="16"/>
  <c r="CU554" i="16"/>
  <c r="CU555" i="16"/>
  <c r="CU556" i="16"/>
  <c r="CU557" i="16"/>
  <c r="CU558" i="16"/>
  <c r="CU559" i="16"/>
  <c r="CU560" i="16"/>
  <c r="CU561" i="16"/>
  <c r="CU562" i="16"/>
  <c r="CU563" i="16"/>
  <c r="CU564" i="16"/>
  <c r="CU565" i="16"/>
  <c r="CU566" i="16"/>
  <c r="CU567" i="16"/>
  <c r="CU568" i="16"/>
  <c r="CU569" i="16"/>
  <c r="CU570" i="16"/>
  <c r="CU571" i="16"/>
  <c r="CU572" i="16"/>
  <c r="CU573" i="16"/>
  <c r="CU574" i="16"/>
  <c r="CU575" i="16"/>
  <c r="CU576" i="16"/>
  <c r="CU577" i="16"/>
  <c r="CU578" i="16"/>
  <c r="CU579" i="16"/>
  <c r="CU580" i="16"/>
  <c r="CU581" i="16"/>
  <c r="CU198" i="16"/>
  <c r="CU7" i="16"/>
  <c r="CU8" i="16"/>
  <c r="CU9" i="16"/>
  <c r="CU10" i="16"/>
  <c r="CU11" i="16"/>
  <c r="CU12" i="16"/>
  <c r="CU13" i="16"/>
  <c r="CU14" i="16"/>
  <c r="CU15" i="16"/>
  <c r="CU16" i="16"/>
  <c r="CU17" i="16"/>
  <c r="CU18" i="16"/>
  <c r="CU19" i="16"/>
  <c r="CU20" i="16"/>
  <c r="CU21" i="16"/>
  <c r="CU22" i="16"/>
  <c r="CU23" i="16"/>
  <c r="CU24" i="16"/>
  <c r="CU25" i="16"/>
  <c r="CU26" i="16"/>
  <c r="CU27" i="16"/>
  <c r="CU28" i="16"/>
  <c r="CU29" i="16"/>
  <c r="CU30" i="16"/>
  <c r="CU31" i="16"/>
  <c r="CU32" i="16"/>
  <c r="CU33" i="16"/>
  <c r="CU34" i="16"/>
  <c r="CU35" i="16"/>
  <c r="CU36" i="16"/>
  <c r="CU37" i="16"/>
  <c r="CU38" i="16"/>
  <c r="CU39" i="16"/>
  <c r="CU40" i="16"/>
  <c r="CU41" i="16"/>
  <c r="CU42" i="16"/>
  <c r="CU43" i="16"/>
  <c r="CU44" i="16"/>
  <c r="CU45" i="16"/>
  <c r="CU46" i="16"/>
  <c r="CU47" i="16"/>
  <c r="CU48" i="16"/>
  <c r="CU49" i="16"/>
  <c r="CU50" i="16"/>
  <c r="CU51" i="16"/>
  <c r="CU52" i="16"/>
  <c r="CU53" i="16"/>
  <c r="CU54" i="16"/>
  <c r="CU55" i="16"/>
  <c r="CU56" i="16"/>
  <c r="CU57" i="16"/>
  <c r="CU58" i="16"/>
  <c r="CU59" i="16"/>
  <c r="CU60" i="16"/>
  <c r="CU61" i="16"/>
  <c r="CU62" i="16"/>
  <c r="CU63" i="16"/>
  <c r="CU64" i="16"/>
  <c r="CU65" i="16"/>
  <c r="CU66" i="16"/>
  <c r="CU67" i="16"/>
  <c r="CU68" i="16"/>
  <c r="CU69" i="16"/>
  <c r="CU70" i="16"/>
  <c r="CU71" i="16"/>
  <c r="CU72" i="16"/>
  <c r="CU73" i="16"/>
  <c r="CU74" i="16"/>
  <c r="CU75" i="16"/>
  <c r="CU76" i="16"/>
  <c r="CU77" i="16"/>
  <c r="CU78" i="16"/>
  <c r="CU79" i="16"/>
  <c r="CU80" i="16"/>
  <c r="CU81" i="16"/>
  <c r="CU82" i="16"/>
  <c r="CU83" i="16"/>
  <c r="CU84" i="16"/>
  <c r="CU85" i="16"/>
  <c r="CU86" i="16"/>
  <c r="CU87" i="16"/>
  <c r="CU88" i="16"/>
  <c r="CU89" i="16"/>
  <c r="CU90" i="16"/>
  <c r="CU91" i="16"/>
  <c r="CU92" i="16"/>
  <c r="CU93" i="16"/>
  <c r="CU94" i="16"/>
  <c r="CU95" i="16"/>
  <c r="CU96" i="16"/>
  <c r="CU97" i="16"/>
  <c r="CU98" i="16"/>
  <c r="CU99" i="16"/>
  <c r="CU100" i="16"/>
  <c r="CU101" i="16"/>
  <c r="CU102" i="16"/>
  <c r="CU103" i="16"/>
  <c r="CU104" i="16"/>
  <c r="CU105" i="16"/>
  <c r="CU106" i="16"/>
  <c r="CU107" i="16"/>
  <c r="CU108" i="16"/>
  <c r="CU109" i="16"/>
  <c r="CU110" i="16"/>
  <c r="CU111" i="16"/>
  <c r="CU112" i="16"/>
  <c r="CU113" i="16"/>
  <c r="CU114" i="16"/>
  <c r="CU115" i="16"/>
  <c r="CU116" i="16"/>
  <c r="CU117" i="16"/>
  <c r="CU118" i="16"/>
  <c r="CU119" i="16"/>
  <c r="CU120" i="16"/>
  <c r="CU121" i="16"/>
  <c r="CU122" i="16"/>
  <c r="CU123" i="16"/>
  <c r="CU124" i="16"/>
  <c r="CU125" i="16"/>
  <c r="CU126" i="16"/>
  <c r="CU127" i="16"/>
  <c r="CU128" i="16"/>
  <c r="CU129" i="16"/>
  <c r="CU130" i="16"/>
  <c r="CU131" i="16"/>
  <c r="CU132" i="16"/>
  <c r="CU133" i="16"/>
  <c r="CU134" i="16"/>
  <c r="CU135" i="16"/>
  <c r="CU136" i="16"/>
  <c r="CU137" i="16"/>
  <c r="CU138" i="16"/>
  <c r="CU139" i="16"/>
  <c r="CU140" i="16"/>
  <c r="CU141" i="16"/>
  <c r="CU142" i="16"/>
  <c r="CU143" i="16"/>
  <c r="CU144" i="16"/>
  <c r="CU145" i="16"/>
  <c r="CU146" i="16"/>
  <c r="CU147" i="16"/>
  <c r="CU148" i="16"/>
  <c r="CU149" i="16"/>
  <c r="CU150" i="16"/>
  <c r="CU151" i="16"/>
  <c r="CU152" i="16"/>
  <c r="CU153" i="16"/>
  <c r="CU154" i="16"/>
  <c r="CU155" i="16"/>
  <c r="CU156" i="16"/>
  <c r="CU157" i="16"/>
  <c r="CU158" i="16"/>
  <c r="CU159" i="16"/>
  <c r="CU160" i="16"/>
  <c r="CU161" i="16"/>
  <c r="CU162" i="16"/>
  <c r="CU163" i="16"/>
  <c r="CU164" i="16"/>
  <c r="CU165" i="16"/>
  <c r="CU166" i="16"/>
  <c r="CU167" i="16"/>
  <c r="CU168" i="16"/>
  <c r="CU169" i="16"/>
  <c r="CU170" i="16"/>
  <c r="CU171" i="16"/>
  <c r="CU172" i="16"/>
  <c r="CU173" i="16"/>
  <c r="CU174" i="16"/>
  <c r="CU175" i="16"/>
  <c r="CU176" i="16"/>
  <c r="CU177" i="16"/>
  <c r="CU178" i="16"/>
  <c r="CU179" i="16"/>
  <c r="CU180" i="16"/>
  <c r="CU181" i="16"/>
  <c r="CU182" i="16"/>
  <c r="CU183" i="16"/>
  <c r="CU184" i="16"/>
  <c r="CU185" i="16"/>
  <c r="CU186" i="16"/>
  <c r="CU187" i="16"/>
  <c r="CU188" i="16"/>
  <c r="CU189" i="16"/>
  <c r="CU190" i="16"/>
  <c r="CU191" i="16"/>
  <c r="CU192" i="16"/>
  <c r="CU193" i="16"/>
  <c r="CU194" i="16"/>
  <c r="CU195" i="16"/>
  <c r="CU196" i="16"/>
  <c r="CU197" i="16"/>
  <c r="CU199" i="16"/>
  <c r="CZ10" i="16"/>
  <c r="CU6" i="16"/>
  <c r="CZ7" i="16"/>
  <c r="CZ8" i="16"/>
  <c r="CZ9" i="16"/>
  <c r="CZ11" i="16"/>
  <c r="CZ12" i="16"/>
  <c r="CZ13" i="16"/>
  <c r="CZ14" i="16"/>
  <c r="CZ15" i="16"/>
  <c r="CZ16" i="16"/>
  <c r="CZ17" i="16"/>
  <c r="CZ18" i="16"/>
  <c r="CZ19" i="16"/>
  <c r="CZ20" i="16"/>
  <c r="CZ21" i="16"/>
  <c r="CZ22" i="16"/>
  <c r="CZ23" i="16"/>
  <c r="CZ24" i="16"/>
  <c r="CZ25" i="16"/>
  <c r="CZ26" i="16"/>
  <c r="CZ27" i="16"/>
  <c r="CZ28" i="16"/>
  <c r="CZ29" i="16"/>
  <c r="CZ30" i="16"/>
  <c r="CZ31" i="16"/>
  <c r="CZ32" i="16"/>
  <c r="CZ33" i="16"/>
  <c r="CZ34" i="16"/>
  <c r="CZ35" i="16"/>
  <c r="CZ36" i="16"/>
  <c r="CZ37" i="16"/>
  <c r="CZ38" i="16"/>
  <c r="CZ39" i="16"/>
  <c r="CZ40" i="16"/>
  <c r="CZ41" i="16"/>
  <c r="CZ42" i="16"/>
  <c r="CZ43" i="16"/>
  <c r="CZ44" i="16"/>
  <c r="CZ45" i="16"/>
  <c r="CZ46" i="16"/>
  <c r="CZ47" i="16"/>
  <c r="CZ48" i="16"/>
  <c r="CZ49" i="16"/>
  <c r="CZ50" i="16"/>
  <c r="CZ51" i="16"/>
  <c r="CZ52" i="16"/>
  <c r="CZ53" i="16"/>
  <c r="CZ54" i="16"/>
  <c r="CZ55" i="16"/>
  <c r="CZ56" i="16"/>
  <c r="CZ57" i="16"/>
  <c r="CZ58" i="16"/>
  <c r="CZ59" i="16"/>
  <c r="CZ60" i="16"/>
  <c r="CZ61" i="16"/>
  <c r="CZ62" i="16"/>
  <c r="CZ63" i="16"/>
  <c r="CZ64" i="16"/>
  <c r="CZ65" i="16"/>
  <c r="CZ66" i="16"/>
  <c r="CZ67" i="16"/>
  <c r="CZ68" i="16"/>
  <c r="CZ69" i="16"/>
  <c r="CZ70" i="16"/>
  <c r="CZ71" i="16"/>
  <c r="CZ72" i="16"/>
  <c r="CZ73" i="16"/>
  <c r="CZ74" i="16"/>
  <c r="CZ75" i="16"/>
  <c r="CZ76" i="16"/>
  <c r="CZ77" i="16"/>
  <c r="CZ78" i="16"/>
  <c r="CZ79" i="16"/>
  <c r="CZ80" i="16"/>
  <c r="CZ81" i="16"/>
  <c r="CZ82" i="16"/>
  <c r="CZ83" i="16"/>
  <c r="CZ84" i="16"/>
  <c r="CZ85" i="16"/>
  <c r="CZ86" i="16"/>
  <c r="CZ87" i="16"/>
  <c r="CZ88" i="16"/>
  <c r="CZ89" i="16"/>
  <c r="CZ90" i="16"/>
  <c r="CZ91" i="16"/>
  <c r="CZ92" i="16"/>
  <c r="CZ93" i="16"/>
  <c r="CZ94" i="16"/>
  <c r="CZ95" i="16"/>
  <c r="CZ96" i="16"/>
  <c r="CZ97" i="16"/>
  <c r="CZ98" i="16"/>
  <c r="CZ99" i="16"/>
  <c r="CZ100" i="16"/>
  <c r="CZ101" i="16"/>
  <c r="CZ102" i="16"/>
  <c r="CZ103" i="16"/>
  <c r="CZ104" i="16"/>
  <c r="CZ105" i="16"/>
  <c r="CZ106" i="16"/>
  <c r="CZ107" i="16"/>
  <c r="CZ108" i="16"/>
  <c r="CZ109" i="16"/>
  <c r="CZ110" i="16"/>
  <c r="CZ111" i="16"/>
  <c r="CZ112" i="16"/>
  <c r="CZ113" i="16"/>
  <c r="CZ114" i="16"/>
  <c r="CZ115" i="16"/>
  <c r="CZ116" i="16"/>
  <c r="CZ117" i="16"/>
  <c r="CZ118" i="16"/>
  <c r="CZ119" i="16"/>
  <c r="CZ120" i="16"/>
  <c r="CZ121" i="16"/>
  <c r="CZ122" i="16"/>
  <c r="CZ123" i="16"/>
  <c r="CZ124" i="16"/>
  <c r="CZ125" i="16"/>
  <c r="CZ126" i="16"/>
  <c r="CZ127" i="16"/>
  <c r="CZ128" i="16"/>
  <c r="CZ129" i="16"/>
  <c r="CZ130" i="16"/>
  <c r="CZ131" i="16"/>
  <c r="CZ132" i="16"/>
  <c r="CZ133" i="16"/>
  <c r="CZ134" i="16"/>
  <c r="CZ135" i="16"/>
  <c r="CZ136" i="16"/>
  <c r="CZ137" i="16"/>
  <c r="CZ138" i="16"/>
  <c r="CZ139" i="16"/>
  <c r="CZ140" i="16"/>
  <c r="CZ141" i="16"/>
  <c r="CZ142" i="16"/>
  <c r="CZ143" i="16"/>
  <c r="CZ144" i="16"/>
  <c r="CZ145" i="16"/>
  <c r="CZ146" i="16"/>
  <c r="CZ147" i="16"/>
  <c r="CZ148" i="16"/>
  <c r="CZ149" i="16"/>
  <c r="CZ150" i="16"/>
  <c r="CZ151" i="16"/>
  <c r="CZ152" i="16"/>
  <c r="CZ153" i="16"/>
  <c r="CZ154" i="16"/>
  <c r="CZ155" i="16"/>
  <c r="CZ156" i="16"/>
  <c r="CZ157" i="16"/>
  <c r="CZ158" i="16"/>
  <c r="CZ159" i="16"/>
  <c r="CZ160" i="16"/>
  <c r="CZ161" i="16"/>
  <c r="CZ162" i="16"/>
  <c r="CZ163" i="16"/>
  <c r="CZ164" i="16"/>
  <c r="CZ165" i="16"/>
  <c r="CZ166" i="16"/>
  <c r="CZ167" i="16"/>
  <c r="CZ168" i="16"/>
  <c r="CZ169" i="16"/>
  <c r="CZ170" i="16"/>
  <c r="CZ171" i="16"/>
  <c r="CZ172" i="16"/>
  <c r="CZ173" i="16"/>
  <c r="CZ174" i="16"/>
  <c r="CZ175" i="16"/>
  <c r="CZ176" i="16"/>
  <c r="CZ177" i="16"/>
  <c r="CZ178" i="16"/>
  <c r="CZ179" i="16"/>
  <c r="CZ180" i="16"/>
  <c r="CZ181" i="16"/>
  <c r="CZ182" i="16"/>
  <c r="CZ183" i="16"/>
  <c r="CZ184" i="16"/>
  <c r="CZ185" i="16"/>
  <c r="CZ186" i="16"/>
  <c r="CZ187" i="16"/>
  <c r="CZ188" i="16"/>
  <c r="CZ189" i="16"/>
  <c r="CZ190" i="16"/>
  <c r="CZ191" i="16"/>
  <c r="CZ192" i="16"/>
  <c r="CZ193" i="16"/>
  <c r="CZ194" i="16"/>
  <c r="CZ195" i="16"/>
  <c r="CZ196" i="16"/>
  <c r="CZ197" i="16"/>
  <c r="CZ198" i="16"/>
  <c r="CZ199" i="16"/>
  <c r="CZ200" i="16"/>
  <c r="CZ201" i="16"/>
  <c r="CZ202" i="16"/>
  <c r="CZ204" i="16"/>
  <c r="CZ205" i="16"/>
  <c r="CZ206" i="16"/>
  <c r="CZ208" i="16"/>
  <c r="CZ209" i="16"/>
  <c r="CZ210" i="16"/>
  <c r="CZ212" i="16"/>
  <c r="CZ213" i="16"/>
  <c r="CZ214" i="16"/>
  <c r="CZ216" i="16"/>
  <c r="CZ217" i="16"/>
  <c r="CZ218" i="16"/>
  <c r="CZ220" i="16"/>
  <c r="CZ221" i="16"/>
  <c r="CZ222" i="16"/>
  <c r="CZ224" i="16"/>
  <c r="CZ225" i="16"/>
  <c r="CZ226" i="16"/>
  <c r="CZ228" i="16"/>
  <c r="CZ229" i="16"/>
  <c r="CZ230" i="16"/>
  <c r="CZ232" i="16"/>
  <c r="CZ233" i="16"/>
  <c r="CZ234" i="16"/>
  <c r="CZ236" i="16"/>
  <c r="CZ237" i="16"/>
  <c r="CZ238" i="16"/>
  <c r="CZ240" i="16"/>
  <c r="CZ241" i="16"/>
  <c r="CZ242" i="16"/>
  <c r="CZ244" i="16"/>
  <c r="CZ245" i="16"/>
  <c r="CZ246" i="16"/>
  <c r="CZ248" i="16"/>
  <c r="CZ249" i="16"/>
  <c r="CZ250" i="16"/>
  <c r="CZ252" i="16"/>
  <c r="CZ253" i="16"/>
  <c r="CZ254" i="16"/>
  <c r="CZ256" i="16"/>
  <c r="CZ257" i="16"/>
  <c r="CZ258" i="16"/>
  <c r="CZ260" i="16"/>
  <c r="CZ261" i="16"/>
  <c r="CZ262" i="16"/>
  <c r="CZ264" i="16"/>
  <c r="CZ265" i="16"/>
  <c r="CZ266" i="16"/>
  <c r="CZ268" i="16"/>
  <c r="CZ269" i="16"/>
  <c r="CZ270" i="16"/>
  <c r="CZ272" i="16"/>
  <c r="CZ273" i="16"/>
  <c r="CZ274" i="16"/>
  <c r="CZ276" i="16"/>
  <c r="CZ277" i="16"/>
  <c r="CZ278" i="16"/>
  <c r="CZ280" i="16"/>
  <c r="CZ281" i="16"/>
  <c r="CZ282" i="16"/>
  <c r="CZ284" i="16"/>
  <c r="CZ285" i="16"/>
  <c r="CZ286" i="16"/>
  <c r="CZ288" i="16"/>
  <c r="CZ289" i="16"/>
  <c r="CZ290" i="16"/>
  <c r="CZ292" i="16"/>
  <c r="CZ293" i="16"/>
  <c r="CZ294" i="16"/>
  <c r="CZ296" i="16"/>
  <c r="CZ297" i="16"/>
  <c r="CZ298" i="16"/>
  <c r="CZ300" i="16"/>
  <c r="CZ301" i="16"/>
  <c r="CZ302" i="16"/>
  <c r="CZ304" i="16"/>
  <c r="CZ305" i="16"/>
  <c r="CZ306" i="16"/>
  <c r="CZ308" i="16"/>
  <c r="CZ309" i="16"/>
  <c r="CZ310" i="16"/>
  <c r="CZ312" i="16"/>
  <c r="CZ313" i="16"/>
  <c r="CZ314" i="16"/>
  <c r="CZ316" i="16"/>
  <c r="CZ317" i="16"/>
  <c r="CZ318" i="16"/>
  <c r="CZ320" i="16"/>
  <c r="CZ321" i="16"/>
  <c r="CZ322" i="16"/>
  <c r="CZ324" i="16"/>
  <c r="CZ325" i="16"/>
  <c r="CZ326" i="16"/>
  <c r="CZ328" i="16"/>
  <c r="CZ329" i="16"/>
  <c r="CZ330" i="16"/>
  <c r="CZ332" i="16"/>
  <c r="CZ333" i="16"/>
  <c r="CZ334" i="16"/>
  <c r="CZ336" i="16"/>
  <c r="CZ337" i="16"/>
  <c r="CZ338" i="16"/>
  <c r="CZ340" i="16"/>
  <c r="CZ341" i="16"/>
  <c r="CZ342" i="16"/>
  <c r="CZ344" i="16"/>
  <c r="CZ345" i="16"/>
  <c r="CZ346" i="16"/>
  <c r="CZ348" i="16"/>
  <c r="CZ349" i="16"/>
  <c r="CZ350" i="16"/>
  <c r="CZ352" i="16"/>
  <c r="CZ353" i="16"/>
  <c r="CZ354" i="16"/>
  <c r="CZ356" i="16"/>
  <c r="CZ357" i="16"/>
  <c r="CZ358" i="16"/>
  <c r="CZ360" i="16"/>
  <c r="CZ361" i="16"/>
  <c r="CZ362" i="16"/>
  <c r="CZ364" i="16"/>
  <c r="CZ365" i="16"/>
  <c r="CZ366" i="16"/>
  <c r="CZ368" i="16"/>
  <c r="CZ369" i="16"/>
  <c r="CZ370" i="16"/>
  <c r="CZ372" i="16"/>
  <c r="CZ373" i="16"/>
  <c r="CZ374" i="16"/>
  <c r="CZ376" i="16"/>
  <c r="CZ377" i="16"/>
  <c r="CZ378" i="16"/>
  <c r="CZ380" i="16"/>
  <c r="CZ381" i="16"/>
  <c r="CZ382" i="16"/>
  <c r="CZ384" i="16"/>
  <c r="CZ385" i="16"/>
  <c r="CZ386" i="16"/>
  <c r="CZ388" i="16"/>
  <c r="CZ389" i="16"/>
  <c r="CZ390" i="16"/>
  <c r="CZ392" i="16"/>
  <c r="CZ393" i="16"/>
  <c r="CZ394" i="16"/>
  <c r="CZ396" i="16"/>
  <c r="CZ397" i="16"/>
  <c r="CZ398" i="16"/>
  <c r="CZ400" i="16"/>
  <c r="CZ401" i="16"/>
  <c r="CZ402" i="16"/>
  <c r="CZ404" i="16"/>
  <c r="CZ405" i="16"/>
  <c r="CZ406" i="16"/>
  <c r="CZ408" i="16"/>
  <c r="CZ409" i="16"/>
  <c r="CZ410" i="16"/>
  <c r="CZ412" i="16"/>
  <c r="CZ413" i="16"/>
  <c r="CZ414" i="16"/>
  <c r="CZ416" i="16"/>
  <c r="CZ417" i="16"/>
  <c r="CZ418" i="16"/>
  <c r="CZ420" i="16"/>
  <c r="CZ421" i="16"/>
  <c r="CZ422" i="16"/>
  <c r="CZ424" i="16"/>
  <c r="CZ425" i="16"/>
  <c r="CZ426" i="16"/>
  <c r="CZ428" i="16"/>
  <c r="CZ429" i="16"/>
  <c r="CZ430" i="16"/>
  <c r="CZ432" i="16"/>
  <c r="CZ433" i="16"/>
  <c r="CZ434" i="16"/>
  <c r="CZ436" i="16"/>
  <c r="CZ437" i="16"/>
  <c r="CZ438" i="16"/>
  <c r="CZ440" i="16"/>
  <c r="CZ441" i="16"/>
  <c r="CZ442" i="16"/>
  <c r="CZ444" i="16"/>
  <c r="CZ445" i="16"/>
  <c r="CZ446" i="16"/>
  <c r="CZ448" i="16"/>
  <c r="CZ449" i="16"/>
  <c r="CZ450" i="16"/>
  <c r="CZ452" i="16"/>
  <c r="CZ453" i="16"/>
  <c r="CZ454" i="16"/>
  <c r="CZ456" i="16"/>
  <c r="CZ457" i="16"/>
  <c r="CZ458" i="16"/>
  <c r="CZ460" i="16"/>
  <c r="CZ461" i="16"/>
  <c r="CZ462" i="16"/>
  <c r="CZ464" i="16"/>
  <c r="CZ465" i="16"/>
  <c r="CZ466" i="16"/>
  <c r="CZ468" i="16"/>
  <c r="CZ469" i="16"/>
  <c r="CZ470" i="16"/>
  <c r="CZ472" i="16"/>
  <c r="CZ473" i="16"/>
  <c r="CZ474" i="16"/>
  <c r="CZ476" i="16"/>
  <c r="CZ477" i="16"/>
  <c r="CZ478" i="16"/>
  <c r="CZ480" i="16"/>
  <c r="CZ481" i="16"/>
  <c r="CZ482" i="16"/>
  <c r="CZ484" i="16"/>
  <c r="CZ485" i="16"/>
  <c r="CZ486" i="16"/>
  <c r="CZ488" i="16"/>
  <c r="CZ489" i="16"/>
  <c r="CZ490" i="16"/>
  <c r="CZ492" i="16"/>
  <c r="CZ493" i="16"/>
  <c r="CZ494" i="16"/>
  <c r="CZ496" i="16"/>
  <c r="CZ497" i="16"/>
  <c r="CZ498" i="16"/>
  <c r="CZ500" i="16"/>
  <c r="CZ501" i="16"/>
  <c r="CZ502" i="16"/>
  <c r="CZ504" i="16"/>
  <c r="CZ505" i="16"/>
  <c r="CZ506" i="16"/>
  <c r="CZ508" i="16"/>
  <c r="CZ509" i="16"/>
  <c r="CZ510" i="16"/>
  <c r="CZ512" i="16"/>
  <c r="CZ513" i="16"/>
  <c r="CZ514" i="16"/>
  <c r="CZ516" i="16"/>
  <c r="CZ517" i="16"/>
  <c r="CZ518" i="16"/>
  <c r="CZ520" i="16"/>
  <c r="CZ521" i="16"/>
  <c r="CZ522" i="16"/>
  <c r="CZ524" i="16"/>
  <c r="CZ525" i="16"/>
  <c r="CZ526" i="16"/>
  <c r="CZ528" i="16"/>
  <c r="CZ529" i="16"/>
  <c r="CZ530" i="16"/>
  <c r="CZ532" i="16"/>
  <c r="CZ533" i="16"/>
  <c r="CZ534" i="16"/>
  <c r="CZ536" i="16"/>
  <c r="CZ537" i="16"/>
  <c r="CZ538" i="16"/>
  <c r="CZ540" i="16"/>
  <c r="CZ541" i="16"/>
  <c r="CZ542" i="16"/>
  <c r="CZ543" i="16"/>
  <c r="CZ544" i="16"/>
  <c r="CZ545" i="16"/>
  <c r="CZ546" i="16"/>
  <c r="CZ547" i="16"/>
  <c r="CZ548" i="16"/>
  <c r="CZ549" i="16"/>
  <c r="CZ550" i="16"/>
  <c r="CZ551" i="16"/>
  <c r="CZ552" i="16"/>
  <c r="CZ553" i="16"/>
  <c r="CZ554" i="16"/>
  <c r="CZ555" i="16"/>
  <c r="CZ556" i="16"/>
  <c r="CZ557" i="16"/>
  <c r="CZ558" i="16"/>
  <c r="CZ559" i="16"/>
  <c r="CZ560" i="16"/>
  <c r="CZ561" i="16"/>
  <c r="CZ562" i="16"/>
  <c r="CZ563" i="16"/>
  <c r="CZ564" i="16"/>
  <c r="CZ565" i="16"/>
  <c r="CZ566" i="16"/>
  <c r="CZ567" i="16"/>
  <c r="CZ568" i="16"/>
  <c r="CZ569" i="16"/>
  <c r="CZ570" i="16"/>
  <c r="CZ571" i="16"/>
  <c r="CZ572" i="16"/>
  <c r="CZ573" i="16"/>
  <c r="CZ574" i="16"/>
  <c r="CZ575" i="16"/>
  <c r="CZ576" i="16"/>
  <c r="CZ577" i="16"/>
  <c r="CZ578" i="16"/>
  <c r="CZ579" i="16"/>
  <c r="CZ580" i="16"/>
  <c r="CZ581" i="16"/>
  <c r="CZ6" i="16"/>
  <c r="E91" i="20"/>
  <c r="E85" i="20"/>
  <c r="E83" i="20"/>
  <c r="E82" i="20"/>
  <c r="E81" i="20"/>
  <c r="E84" i="20" s="1"/>
  <c r="E79" i="20"/>
  <c r="E80" i="20" s="1"/>
  <c r="E53" i="20"/>
  <c r="E67" i="20"/>
  <c r="E66" i="20"/>
  <c r="E64" i="20"/>
  <c r="E65" i="20" s="1"/>
  <c r="E63" i="20"/>
  <c r="E62" i="20"/>
  <c r="E56" i="20"/>
  <c r="E54" i="20"/>
  <c r="E52" i="20"/>
  <c r="E51" i="20"/>
  <c r="E49" i="20"/>
  <c r="E50" i="20" s="1"/>
  <c r="E48" i="20"/>
  <c r="E47" i="20"/>
  <c r="E55" i="20" l="1"/>
  <c r="E58" i="20" s="1"/>
  <c r="E68" i="20"/>
  <c r="E70" i="20"/>
  <c r="E71" i="20" s="1"/>
  <c r="E73" i="20" s="1"/>
  <c r="E86" i="20"/>
  <c r="E87" i="20" s="1"/>
  <c r="CW198" i="16"/>
  <c r="CX198" i="16" s="1"/>
  <c r="DA198" i="16" s="1"/>
  <c r="DB198" i="16"/>
  <c r="H198" i="16"/>
  <c r="H198" i="19" s="1"/>
  <c r="BN20" i="19" s="1" a="1"/>
  <c r="BN20" i="19" s="1"/>
  <c r="V6" i="16"/>
  <c r="V7" i="16"/>
  <c r="BW7" i="16" s="1"/>
  <c r="V8" i="16"/>
  <c r="BW8" i="16" s="1"/>
  <c r="V9" i="16"/>
  <c r="BW9" i="16" s="1"/>
  <c r="V10" i="16"/>
  <c r="V11" i="16"/>
  <c r="X11" i="16" s="1"/>
  <c r="V12" i="16"/>
  <c r="X12" i="16" s="1"/>
  <c r="V13" i="16"/>
  <c r="BW13" i="16" s="1"/>
  <c r="V14" i="16"/>
  <c r="V15" i="16"/>
  <c r="X15" i="16" s="1"/>
  <c r="V16" i="16"/>
  <c r="X16" i="16" s="1"/>
  <c r="V17" i="16"/>
  <c r="W17" i="16" s="1"/>
  <c r="V18" i="16"/>
  <c r="V19" i="16"/>
  <c r="BW19" i="16" s="1"/>
  <c r="V20" i="16"/>
  <c r="X20" i="16" s="1"/>
  <c r="V21" i="16"/>
  <c r="BW21" i="16" s="1"/>
  <c r="V22" i="16"/>
  <c r="V23" i="16"/>
  <c r="X23" i="16" s="1"/>
  <c r="V24" i="16"/>
  <c r="X24" i="16" s="1"/>
  <c r="V25" i="16"/>
  <c r="BW25" i="16" s="1"/>
  <c r="V26" i="16"/>
  <c r="V27" i="16"/>
  <c r="BW27" i="16" s="1"/>
  <c r="V28" i="16"/>
  <c r="W28" i="16" s="1"/>
  <c r="V29" i="16"/>
  <c r="BW29" i="16" s="1"/>
  <c r="V30" i="16"/>
  <c r="V31" i="16"/>
  <c r="BW31" i="16" s="1"/>
  <c r="V32" i="16"/>
  <c r="X32" i="16" s="1"/>
  <c r="V33" i="16"/>
  <c r="W33" i="16" s="1"/>
  <c r="V34" i="16"/>
  <c r="V35" i="16"/>
  <c r="BW35" i="16" s="1"/>
  <c r="V36" i="16"/>
  <c r="X36" i="16" s="1"/>
  <c r="V37" i="16"/>
  <c r="BW37" i="16" s="1"/>
  <c r="V38" i="16"/>
  <c r="V39" i="16"/>
  <c r="X39" i="16" s="1"/>
  <c r="V40" i="16"/>
  <c r="X40" i="16" s="1"/>
  <c r="V41" i="16"/>
  <c r="BW41" i="16" s="1"/>
  <c r="V42" i="16"/>
  <c r="V43" i="16"/>
  <c r="W43" i="16" s="1"/>
  <c r="V44" i="16"/>
  <c r="X44" i="16" s="1"/>
  <c r="V45" i="16"/>
  <c r="BW45" i="16" s="1"/>
  <c r="V46" i="16"/>
  <c r="V47" i="16"/>
  <c r="X47" i="16" s="1"/>
  <c r="V48" i="16"/>
  <c r="X48" i="16" s="1"/>
  <c r="V49" i="16"/>
  <c r="W49" i="16" s="1"/>
  <c r="V50" i="16"/>
  <c r="V51" i="16"/>
  <c r="BW51" i="16" s="1"/>
  <c r="V52" i="16"/>
  <c r="BW52" i="16" s="1"/>
  <c r="V53" i="16"/>
  <c r="BW53" i="16" s="1"/>
  <c r="V54" i="16"/>
  <c r="V55" i="16"/>
  <c r="BW55" i="16" s="1"/>
  <c r="V56" i="16"/>
  <c r="W56" i="16" s="1"/>
  <c r="V57" i="16"/>
  <c r="BW57" i="16" s="1"/>
  <c r="V58" i="16"/>
  <c r="V59" i="16"/>
  <c r="X59" i="16" s="1"/>
  <c r="V60" i="16"/>
  <c r="X60" i="16" s="1"/>
  <c r="V61" i="16"/>
  <c r="BW61" i="16" s="1"/>
  <c r="V62" i="16"/>
  <c r="V63" i="16"/>
  <c r="X63" i="16" s="1"/>
  <c r="V64" i="16"/>
  <c r="X64" i="16" s="1"/>
  <c r="V65" i="16"/>
  <c r="W65" i="16" s="1"/>
  <c r="V66" i="16"/>
  <c r="V67" i="16"/>
  <c r="X67" i="16" s="1"/>
  <c r="V68" i="16"/>
  <c r="X68" i="16" s="1"/>
  <c r="V69" i="16"/>
  <c r="BW69" i="16" s="1"/>
  <c r="V70" i="16"/>
  <c r="V71" i="16"/>
  <c r="BW71" i="16" s="1"/>
  <c r="V72" i="16"/>
  <c r="W72" i="16" s="1"/>
  <c r="V73" i="16"/>
  <c r="BW73" i="16" s="1"/>
  <c r="V74" i="16"/>
  <c r="V75" i="16"/>
  <c r="X75" i="16" s="1"/>
  <c r="V76" i="16"/>
  <c r="BW76" i="16" s="1"/>
  <c r="V77" i="16"/>
  <c r="BW77" i="16" s="1"/>
  <c r="V78" i="16"/>
  <c r="V79" i="16"/>
  <c r="BW79" i="16" s="1"/>
  <c r="V80" i="16"/>
  <c r="BW80" i="16" s="1"/>
  <c r="V81" i="16"/>
  <c r="W81" i="16" s="1"/>
  <c r="V82" i="16"/>
  <c r="V83" i="16"/>
  <c r="X83" i="16" s="1"/>
  <c r="V84" i="16"/>
  <c r="BW84" i="16" s="1"/>
  <c r="V85" i="16"/>
  <c r="BW85" i="16" s="1"/>
  <c r="V86" i="16"/>
  <c r="V87" i="16"/>
  <c r="BW87" i="16" s="1"/>
  <c r="V88" i="16"/>
  <c r="BW88" i="16" s="1"/>
  <c r="V89" i="16"/>
  <c r="BW89" i="16" s="1"/>
  <c r="V90" i="16"/>
  <c r="V91" i="16"/>
  <c r="BW91" i="16" s="1"/>
  <c r="V92" i="16"/>
  <c r="BW92" i="16" s="1"/>
  <c r="V93" i="16"/>
  <c r="BW93" i="16" s="1"/>
  <c r="V94" i="16"/>
  <c r="V95" i="16"/>
  <c r="W95" i="16" s="1"/>
  <c r="V96" i="16"/>
  <c r="X96" i="16" s="1"/>
  <c r="V97" i="16"/>
  <c r="W97" i="16" s="1"/>
  <c r="V98" i="16"/>
  <c r="V99" i="16"/>
  <c r="X99" i="16" s="1"/>
  <c r="V100" i="16"/>
  <c r="X100" i="16" s="1"/>
  <c r="V101" i="16"/>
  <c r="BW101" i="16" s="1"/>
  <c r="V102" i="16"/>
  <c r="V103" i="16"/>
  <c r="BW103" i="16" s="1"/>
  <c r="V104" i="16"/>
  <c r="X104" i="16" s="1"/>
  <c r="V105" i="16"/>
  <c r="BW105" i="16" s="1"/>
  <c r="V106" i="16"/>
  <c r="V107" i="16"/>
  <c r="BW107" i="16" s="1"/>
  <c r="V108" i="16"/>
  <c r="X108" i="16" s="1"/>
  <c r="V109" i="16"/>
  <c r="BW109" i="16" s="1"/>
  <c r="V110" i="16"/>
  <c r="BW110" i="16" s="1"/>
  <c r="V111" i="16"/>
  <c r="X111" i="16" s="1"/>
  <c r="V112" i="16"/>
  <c r="X112" i="16" s="1"/>
  <c r="V113" i="16"/>
  <c r="BW113" i="16" s="1"/>
  <c r="V114" i="16"/>
  <c r="X114" i="16" s="1"/>
  <c r="V115" i="16"/>
  <c r="BW115" i="16" s="1"/>
  <c r="V116" i="16"/>
  <c r="X116" i="16" s="1"/>
  <c r="V117" i="16"/>
  <c r="W117" i="16" s="1"/>
  <c r="V118" i="16"/>
  <c r="BW118" i="16" s="1"/>
  <c r="V119" i="16"/>
  <c r="V120" i="16"/>
  <c r="X120" i="16" s="1"/>
  <c r="V121" i="16"/>
  <c r="BW121" i="16" s="1"/>
  <c r="V122" i="16"/>
  <c r="X122" i="16" s="1"/>
  <c r="V123" i="16"/>
  <c r="X123" i="16" s="1"/>
  <c r="V124" i="16"/>
  <c r="X124" i="16" s="1"/>
  <c r="V125" i="16"/>
  <c r="BW125" i="16" s="1"/>
  <c r="V126" i="16"/>
  <c r="BW126" i="16" s="1"/>
  <c r="V127" i="16"/>
  <c r="BW127" i="16" s="1"/>
  <c r="V128" i="16"/>
  <c r="V129" i="16"/>
  <c r="W129" i="16" s="1"/>
  <c r="V130" i="16"/>
  <c r="X130" i="16" s="1"/>
  <c r="V131" i="16"/>
  <c r="X131" i="16" s="1"/>
  <c r="V132" i="16"/>
  <c r="BW132" i="16" s="1"/>
  <c r="V133" i="16"/>
  <c r="BW133" i="16" s="1"/>
  <c r="V134" i="16"/>
  <c r="BW134" i="16" s="1"/>
  <c r="V135" i="16"/>
  <c r="X135" i="16" s="1"/>
  <c r="V136" i="16"/>
  <c r="X136" i="16" s="1"/>
  <c r="V137" i="16"/>
  <c r="BW137" i="16" s="1"/>
  <c r="V138" i="16"/>
  <c r="X138" i="16" s="1"/>
  <c r="V139" i="16"/>
  <c r="W139" i="16" s="1"/>
  <c r="V140" i="16"/>
  <c r="W140" i="16" s="1"/>
  <c r="V141" i="16"/>
  <c r="BW141" i="16" s="1"/>
  <c r="V142" i="16"/>
  <c r="BW142" i="16" s="1"/>
  <c r="V143" i="16"/>
  <c r="V144" i="16"/>
  <c r="BW144" i="16" s="1"/>
  <c r="V145" i="16"/>
  <c r="BW145" i="16" s="1"/>
  <c r="V146" i="16"/>
  <c r="X146" i="16" s="1"/>
  <c r="V147" i="16"/>
  <c r="X147" i="16" s="1"/>
  <c r="V148" i="16"/>
  <c r="W148" i="16" s="1"/>
  <c r="V149" i="16"/>
  <c r="W149" i="16" s="1"/>
  <c r="V150" i="16"/>
  <c r="BW150" i="16" s="1"/>
  <c r="V151" i="16"/>
  <c r="W151" i="16" s="1"/>
  <c r="V152" i="16"/>
  <c r="X152" i="16" s="1"/>
  <c r="V153" i="16"/>
  <c r="BW153" i="16" s="1"/>
  <c r="V154" i="16"/>
  <c r="X154" i="16" s="1"/>
  <c r="V155" i="16"/>
  <c r="BW155" i="16" s="1"/>
  <c r="V156" i="16"/>
  <c r="V157" i="16"/>
  <c r="BW157" i="16" s="1"/>
  <c r="V158" i="16"/>
  <c r="BW158" i="16" s="1"/>
  <c r="V159" i="16"/>
  <c r="X159" i="16" s="1"/>
  <c r="V160" i="16"/>
  <c r="V161" i="16"/>
  <c r="W161" i="16" s="1"/>
  <c r="V162" i="16"/>
  <c r="X162" i="16" s="1"/>
  <c r="V163" i="16"/>
  <c r="X163" i="16" s="1"/>
  <c r="V164" i="16"/>
  <c r="W164" i="16" s="1"/>
  <c r="V165" i="16"/>
  <c r="BW165" i="16" s="1"/>
  <c r="V166" i="16"/>
  <c r="BW166" i="16" s="1"/>
  <c r="V167" i="16"/>
  <c r="X167" i="16" s="1"/>
  <c r="V168" i="16"/>
  <c r="X168" i="16" s="1"/>
  <c r="V169" i="16"/>
  <c r="BW169" i="16" s="1"/>
  <c r="V170" i="16"/>
  <c r="X170" i="16" s="1"/>
  <c r="V171" i="16"/>
  <c r="X171" i="16" s="1"/>
  <c r="V172" i="16"/>
  <c r="X172" i="16" s="1"/>
  <c r="V173" i="16"/>
  <c r="BW173" i="16" s="1"/>
  <c r="V174" i="16"/>
  <c r="BW174" i="16" s="1"/>
  <c r="V175" i="16"/>
  <c r="X175" i="16" s="1"/>
  <c r="V176" i="16"/>
  <c r="BW176" i="16" s="1"/>
  <c r="V177" i="16"/>
  <c r="BW177" i="16" s="1"/>
  <c r="V178" i="16"/>
  <c r="X178" i="16" s="1"/>
  <c r="V179" i="16"/>
  <c r="X179" i="16" s="1"/>
  <c r="V180" i="16"/>
  <c r="X180" i="16" s="1"/>
  <c r="V181" i="16"/>
  <c r="W181" i="16" s="1"/>
  <c r="V182" i="16"/>
  <c r="BW182" i="16" s="1"/>
  <c r="V183" i="16"/>
  <c r="X183" i="16" s="1"/>
  <c r="V184" i="16"/>
  <c r="BW184" i="16" s="1"/>
  <c r="V185" i="16"/>
  <c r="BW185" i="16" s="1"/>
  <c r="V186" i="16"/>
  <c r="X186" i="16" s="1"/>
  <c r="V187" i="16"/>
  <c r="X187" i="16" s="1"/>
  <c r="V188" i="16"/>
  <c r="X188" i="16" s="1"/>
  <c r="V189" i="16"/>
  <c r="BW189" i="16" s="1"/>
  <c r="V190" i="16"/>
  <c r="BW190" i="16" s="1"/>
  <c r="V191" i="16"/>
  <c r="X191" i="16" s="1"/>
  <c r="V192" i="16"/>
  <c r="X192" i="16" s="1"/>
  <c r="V193" i="16"/>
  <c r="W193" i="16" s="1"/>
  <c r="V194" i="16"/>
  <c r="X194" i="16" s="1"/>
  <c r="V195" i="16"/>
  <c r="BW195" i="16" s="1"/>
  <c r="V196" i="16"/>
  <c r="V197" i="16"/>
  <c r="BW197" i="16" s="1"/>
  <c r="V198" i="16"/>
  <c r="BW198" i="16" s="1"/>
  <c r="V199" i="16"/>
  <c r="V200" i="16"/>
  <c r="X200" i="16" s="1"/>
  <c r="V201" i="16"/>
  <c r="V202" i="16"/>
  <c r="X202" i="16" s="1"/>
  <c r="V203" i="16"/>
  <c r="X203" i="16" s="1"/>
  <c r="V204" i="16"/>
  <c r="V205" i="16"/>
  <c r="BW205" i="16" s="1"/>
  <c r="V206" i="16"/>
  <c r="BW206" i="16" s="1"/>
  <c r="V207" i="16"/>
  <c r="V208" i="16"/>
  <c r="BW208" i="16" s="1"/>
  <c r="V209" i="16"/>
  <c r="BW209" i="16" s="1"/>
  <c r="V210" i="16"/>
  <c r="X210" i="16" s="1"/>
  <c r="V211" i="16"/>
  <c r="X211" i="16" s="1"/>
  <c r="V212" i="16"/>
  <c r="X212" i="16" s="1"/>
  <c r="V213" i="16"/>
  <c r="X213" i="16" s="1"/>
  <c r="V214" i="16"/>
  <c r="BW214" i="16" s="1"/>
  <c r="V215" i="16"/>
  <c r="X215" i="16" s="1"/>
  <c r="V216" i="16"/>
  <c r="X216" i="16" s="1"/>
  <c r="V217" i="16"/>
  <c r="W217" i="16" s="1"/>
  <c r="V218" i="16"/>
  <c r="X218" i="16" s="1"/>
  <c r="V219" i="16"/>
  <c r="V220" i="16"/>
  <c r="X220" i="16" s="1"/>
  <c r="V221" i="16"/>
  <c r="V222" i="16"/>
  <c r="BW222" i="16" s="1"/>
  <c r="V223" i="16"/>
  <c r="W223" i="16" s="1"/>
  <c r="V224" i="16"/>
  <c r="V225" i="16"/>
  <c r="V226" i="16"/>
  <c r="X226" i="16" s="1"/>
  <c r="V227" i="16"/>
  <c r="X227" i="16" s="1"/>
  <c r="V228" i="16"/>
  <c r="V229" i="16"/>
  <c r="W229" i="16" s="1"/>
  <c r="V230" i="16"/>
  <c r="BW230" i="16" s="1"/>
  <c r="V231" i="16"/>
  <c r="X231" i="16" s="1"/>
  <c r="V232" i="16"/>
  <c r="X232" i="16" s="1"/>
  <c r="V233" i="16"/>
  <c r="W233" i="16" s="1"/>
  <c r="V234" i="16"/>
  <c r="X234" i="16" s="1"/>
  <c r="V235" i="16"/>
  <c r="BW235" i="16" s="1"/>
  <c r="V236" i="16"/>
  <c r="V237" i="16"/>
  <c r="W237" i="16" s="1"/>
  <c r="V238" i="16"/>
  <c r="BW238" i="16" s="1"/>
  <c r="V239" i="16"/>
  <c r="X239" i="16" s="1"/>
  <c r="V240" i="16"/>
  <c r="V241" i="16"/>
  <c r="W241" i="16" s="1"/>
  <c r="V242" i="16"/>
  <c r="X242" i="16" s="1"/>
  <c r="V243" i="16"/>
  <c r="W243" i="16" s="1"/>
  <c r="V244" i="16"/>
  <c r="X244" i="16" s="1"/>
  <c r="V245" i="16"/>
  <c r="V246" i="16"/>
  <c r="BW246" i="16" s="1"/>
  <c r="V247" i="16"/>
  <c r="W247" i="16" s="1"/>
  <c r="V248" i="16"/>
  <c r="X248" i="16" s="1"/>
  <c r="V249" i="16"/>
  <c r="W249" i="16" s="1"/>
  <c r="V250" i="16"/>
  <c r="X250" i="16" s="1"/>
  <c r="V251" i="16"/>
  <c r="X251" i="16" s="1"/>
  <c r="V252" i="16"/>
  <c r="X252" i="16" s="1"/>
  <c r="V253" i="16"/>
  <c r="V254" i="16"/>
  <c r="BW254" i="16" s="1"/>
  <c r="V255" i="16"/>
  <c r="X255" i="16" s="1"/>
  <c r="V256" i="16"/>
  <c r="X256" i="16" s="1"/>
  <c r="V257" i="16"/>
  <c r="V258" i="16"/>
  <c r="X258" i="16" s="1"/>
  <c r="V259" i="16"/>
  <c r="V260" i="16"/>
  <c r="BW260" i="16" s="1"/>
  <c r="V261" i="16"/>
  <c r="W261" i="16" s="1"/>
  <c r="V262" i="16"/>
  <c r="V263" i="16"/>
  <c r="X263" i="16" s="1"/>
  <c r="V264" i="16"/>
  <c r="V265" i="16"/>
  <c r="W265" i="16" s="1"/>
  <c r="V266" i="16"/>
  <c r="X266" i="16" s="1"/>
  <c r="V267" i="16"/>
  <c r="W267" i="16" s="1"/>
  <c r="V268" i="16"/>
  <c r="V269" i="16"/>
  <c r="W269" i="16" s="1"/>
  <c r="V270" i="16"/>
  <c r="BW270" i="16" s="1"/>
  <c r="V271" i="16"/>
  <c r="BW271" i="16" s="1"/>
  <c r="V272" i="16"/>
  <c r="X272" i="16" s="1"/>
  <c r="V273" i="16"/>
  <c r="V274" i="16"/>
  <c r="BW274" i="16" s="1"/>
  <c r="V275" i="16"/>
  <c r="X275" i="16" s="1"/>
  <c r="V276" i="16"/>
  <c r="X276" i="16" s="1"/>
  <c r="V277" i="16"/>
  <c r="V278" i="16"/>
  <c r="X278" i="16" s="1"/>
  <c r="V279" i="16"/>
  <c r="W279" i="16" s="1"/>
  <c r="V280" i="16"/>
  <c r="BW280" i="16" s="1"/>
  <c r="V281" i="16"/>
  <c r="V282" i="16"/>
  <c r="W282" i="16" s="1"/>
  <c r="V283" i="16"/>
  <c r="X283" i="16" s="1"/>
  <c r="V284" i="16"/>
  <c r="V285" i="16"/>
  <c r="V286" i="16"/>
  <c r="X286" i="16" s="1"/>
  <c r="V287" i="16"/>
  <c r="W287" i="16" s="1"/>
  <c r="V288" i="16"/>
  <c r="X288" i="16" s="1"/>
  <c r="V289" i="16"/>
  <c r="V290" i="16"/>
  <c r="BW290" i="16" s="1"/>
  <c r="V291" i="16"/>
  <c r="V292" i="16"/>
  <c r="X292" i="16" s="1"/>
  <c r="V293" i="16"/>
  <c r="V294" i="16"/>
  <c r="X294" i="16" s="1"/>
  <c r="V295" i="16"/>
  <c r="V296" i="16"/>
  <c r="X296" i="16" s="1"/>
  <c r="V297" i="16"/>
  <c r="V298" i="16"/>
  <c r="X298" i="16" s="1"/>
  <c r="V299" i="16"/>
  <c r="X299" i="16" s="1"/>
  <c r="V300" i="16"/>
  <c r="X300" i="16" s="1"/>
  <c r="V301" i="16"/>
  <c r="W301" i="16" s="1"/>
  <c r="V302" i="16"/>
  <c r="BW302" i="16" s="1"/>
  <c r="V303" i="16"/>
  <c r="W303" i="16" s="1"/>
  <c r="V304" i="16"/>
  <c r="X304" i="16" s="1"/>
  <c r="V305" i="16"/>
  <c r="W305" i="16" s="1"/>
  <c r="V306" i="16"/>
  <c r="X306" i="16" s="1"/>
  <c r="V307" i="16"/>
  <c r="X307" i="16" s="1"/>
  <c r="V308" i="16"/>
  <c r="X308" i="16" s="1"/>
  <c r="V309" i="16"/>
  <c r="W309" i="16" s="1"/>
  <c r="V310" i="16"/>
  <c r="X310" i="16" s="1"/>
  <c r="V311" i="16"/>
  <c r="X311" i="16" s="1"/>
  <c r="V312" i="16"/>
  <c r="W312" i="16" s="1"/>
  <c r="V313" i="16"/>
  <c r="W313" i="16" s="1"/>
  <c r="V314" i="16"/>
  <c r="V315" i="16"/>
  <c r="W315" i="16" s="1"/>
  <c r="V316" i="16"/>
  <c r="X316" i="16" s="1"/>
  <c r="V317" i="16"/>
  <c r="V318" i="16"/>
  <c r="BW318" i="16" s="1"/>
  <c r="V319" i="16"/>
  <c r="W319" i="16" s="1"/>
  <c r="V320" i="16"/>
  <c r="X320" i="16" s="1"/>
  <c r="V321" i="16"/>
  <c r="V322" i="16"/>
  <c r="X322" i="16" s="1"/>
  <c r="V323" i="16"/>
  <c r="X323" i="16" s="1"/>
  <c r="V324" i="16"/>
  <c r="V325" i="16"/>
  <c r="V326" i="16"/>
  <c r="X326" i="16" s="1"/>
  <c r="V327" i="16"/>
  <c r="V328" i="16"/>
  <c r="BW328" i="16" s="1"/>
  <c r="V329" i="16"/>
  <c r="V330" i="16"/>
  <c r="V331" i="16"/>
  <c r="X331" i="16" s="1"/>
  <c r="V332" i="16"/>
  <c r="X332" i="16" s="1"/>
  <c r="V333" i="16"/>
  <c r="V334" i="16"/>
  <c r="V335" i="16"/>
  <c r="W335" i="16" s="1"/>
  <c r="V336" i="16"/>
  <c r="X336" i="16" s="1"/>
  <c r="V337" i="16"/>
  <c r="V338" i="16"/>
  <c r="BW338" i="16" s="1"/>
  <c r="V339" i="16"/>
  <c r="X339" i="16" s="1"/>
  <c r="V340" i="16"/>
  <c r="V341" i="16"/>
  <c r="V342" i="16"/>
  <c r="X342" i="16" s="1"/>
  <c r="V343" i="16"/>
  <c r="X343" i="16" s="1"/>
  <c r="V344" i="16"/>
  <c r="BW344" i="16" s="1"/>
  <c r="V345" i="16"/>
  <c r="V346" i="16"/>
  <c r="W346" i="16" s="1"/>
  <c r="V347" i="16"/>
  <c r="X347" i="16" s="1"/>
  <c r="V348" i="16"/>
  <c r="V349" i="16"/>
  <c r="V350" i="16"/>
  <c r="BW350" i="16" s="1"/>
  <c r="V351" i="16"/>
  <c r="X351" i="16" s="1"/>
  <c r="V352" i="16"/>
  <c r="W352" i="16" s="1"/>
  <c r="V353" i="16"/>
  <c r="V354" i="16"/>
  <c r="V355" i="16"/>
  <c r="V356" i="16"/>
  <c r="V357" i="16"/>
  <c r="W357" i="16" s="1"/>
  <c r="V358" i="16"/>
  <c r="X358" i="16" s="1"/>
  <c r="V359" i="16"/>
  <c r="X359" i="16" s="1"/>
  <c r="V360" i="16"/>
  <c r="X360" i="16" s="1"/>
  <c r="V361" i="16"/>
  <c r="W361" i="16" s="1"/>
  <c r="V362" i="16"/>
  <c r="BW362" i="16" s="1"/>
  <c r="V363" i="16"/>
  <c r="V364" i="16"/>
  <c r="V365" i="16"/>
  <c r="V366" i="16"/>
  <c r="V367" i="16"/>
  <c r="X367" i="16" s="1"/>
  <c r="V368" i="16"/>
  <c r="X368" i="16" s="1"/>
  <c r="V369" i="16"/>
  <c r="V370" i="16"/>
  <c r="X370" i="16" s="1"/>
  <c r="V371" i="16"/>
  <c r="V372" i="16"/>
  <c r="W372" i="16" s="1"/>
  <c r="V373" i="16"/>
  <c r="V374" i="16"/>
  <c r="X374" i="16" s="1"/>
  <c r="V375" i="16"/>
  <c r="X375" i="16" s="1"/>
  <c r="V376" i="16"/>
  <c r="V377" i="16"/>
  <c r="W377" i="16" s="1"/>
  <c r="V378" i="16"/>
  <c r="V379" i="16"/>
  <c r="W379" i="16" s="1"/>
  <c r="V380" i="16"/>
  <c r="V381" i="16"/>
  <c r="W381" i="16" s="1"/>
  <c r="V382" i="16"/>
  <c r="X382" i="16" s="1"/>
  <c r="V383" i="16"/>
  <c r="V384" i="16"/>
  <c r="BW384" i="16" s="1"/>
  <c r="V385" i="16"/>
  <c r="V386" i="16"/>
  <c r="X386" i="16" s="1"/>
  <c r="V387" i="16"/>
  <c r="X387" i="16" s="1"/>
  <c r="V388" i="16"/>
  <c r="V389" i="16"/>
  <c r="W389" i="16" s="1"/>
  <c r="V390" i="16"/>
  <c r="X390" i="16" s="1"/>
  <c r="V391" i="16"/>
  <c r="X391" i="16" s="1"/>
  <c r="V392" i="16"/>
  <c r="X392" i="16" s="1"/>
  <c r="V393" i="16"/>
  <c r="W393" i="16" s="1"/>
  <c r="V394" i="16"/>
  <c r="V395" i="16"/>
  <c r="V396" i="16"/>
  <c r="V397" i="16"/>
  <c r="V398" i="16"/>
  <c r="V399" i="16"/>
  <c r="V400" i="16"/>
  <c r="V401" i="16"/>
  <c r="V402" i="16"/>
  <c r="BW402" i="16" s="1"/>
  <c r="V403" i="16"/>
  <c r="V404" i="16"/>
  <c r="V405" i="16"/>
  <c r="V406" i="16"/>
  <c r="X406" i="16" s="1"/>
  <c r="V407" i="16"/>
  <c r="V408" i="16"/>
  <c r="X408" i="16" s="1"/>
  <c r="V409" i="16"/>
  <c r="V410" i="16"/>
  <c r="W410" i="16" s="1"/>
  <c r="V411" i="16"/>
  <c r="X411" i="16" s="1"/>
  <c r="V412" i="16"/>
  <c r="V413" i="16"/>
  <c r="W413" i="16" s="1"/>
  <c r="V414" i="16"/>
  <c r="BW414" i="16" s="1"/>
  <c r="V415" i="16"/>
  <c r="W415" i="16" s="1"/>
  <c r="V416" i="16"/>
  <c r="X416" i="16" s="1"/>
  <c r="V417" i="16"/>
  <c r="V418" i="16"/>
  <c r="X418" i="16" s="1"/>
  <c r="V419" i="16"/>
  <c r="W419" i="16" s="1"/>
  <c r="V420" i="16"/>
  <c r="V421" i="16"/>
  <c r="V422" i="16"/>
  <c r="X422" i="16" s="1"/>
  <c r="V423" i="16"/>
  <c r="V424" i="16"/>
  <c r="BW424" i="16" s="1"/>
  <c r="V425" i="16"/>
  <c r="V426" i="16"/>
  <c r="W426" i="16" s="1"/>
  <c r="V427" i="16"/>
  <c r="X427" i="16" s="1"/>
  <c r="V428" i="16"/>
  <c r="V429" i="16"/>
  <c r="V430" i="16"/>
  <c r="V431" i="16"/>
  <c r="V432" i="16"/>
  <c r="V433" i="16"/>
  <c r="W433" i="16" s="1"/>
  <c r="V434" i="16"/>
  <c r="X434" i="16" s="1"/>
  <c r="V435" i="16"/>
  <c r="BW435" i="16" s="1"/>
  <c r="V436" i="16"/>
  <c r="V437" i="16"/>
  <c r="W437" i="16" s="1"/>
  <c r="V438" i="16"/>
  <c r="X438" i="16" s="1"/>
  <c r="V439" i="16"/>
  <c r="X439" i="16" s="1"/>
  <c r="V440" i="16"/>
  <c r="V441" i="16"/>
  <c r="W441" i="16" s="1"/>
  <c r="V442" i="16"/>
  <c r="BW442" i="16" s="1"/>
  <c r="V443" i="16"/>
  <c r="X443" i="16" s="1"/>
  <c r="V444" i="16"/>
  <c r="X444" i="16" s="1"/>
  <c r="V445" i="16"/>
  <c r="W445" i="16" s="1"/>
  <c r="V446" i="16"/>
  <c r="V447" i="16"/>
  <c r="X447" i="16" s="1"/>
  <c r="V448" i="16"/>
  <c r="V449" i="16"/>
  <c r="W449" i="16" s="1"/>
  <c r="V450" i="16"/>
  <c r="X450" i="16" s="1"/>
  <c r="V451" i="16"/>
  <c r="W451" i="16" s="1"/>
  <c r="V452" i="16"/>
  <c r="V453" i="16"/>
  <c r="W453" i="16" s="1"/>
  <c r="V454" i="16"/>
  <c r="X454" i="16" s="1"/>
  <c r="V455" i="16"/>
  <c r="V456" i="16"/>
  <c r="V457" i="16"/>
  <c r="W457" i="16" s="1"/>
  <c r="V458" i="16"/>
  <c r="X458" i="16" s="1"/>
  <c r="V459" i="16"/>
  <c r="V460" i="16"/>
  <c r="X460" i="16" s="1"/>
  <c r="V461" i="16"/>
  <c r="V462" i="16"/>
  <c r="BW462" i="16" s="1"/>
  <c r="V463" i="16"/>
  <c r="V464" i="16"/>
  <c r="X464" i="16" s="1"/>
  <c r="V465" i="16"/>
  <c r="V466" i="16"/>
  <c r="X466" i="16" s="1"/>
  <c r="V467" i="16"/>
  <c r="V468" i="16"/>
  <c r="V469" i="16"/>
  <c r="W469" i="16" s="1"/>
  <c r="V470" i="16"/>
  <c r="X470" i="16" s="1"/>
  <c r="V471" i="16"/>
  <c r="V472" i="16"/>
  <c r="V473" i="16"/>
  <c r="V474" i="16"/>
  <c r="W474" i="16" s="1"/>
  <c r="V475" i="16"/>
  <c r="V476" i="16"/>
  <c r="V477" i="16"/>
  <c r="W477" i="16" s="1"/>
  <c r="V478" i="16"/>
  <c r="BW478" i="16" s="1"/>
  <c r="V479" i="16"/>
  <c r="X479" i="16" s="1"/>
  <c r="V480" i="16"/>
  <c r="X480" i="16" s="1"/>
  <c r="V481" i="16"/>
  <c r="V482" i="16"/>
  <c r="X482" i="16" s="1"/>
  <c r="V483" i="16"/>
  <c r="W483" i="16" s="1"/>
  <c r="V484" i="16"/>
  <c r="V485" i="16"/>
  <c r="V486" i="16"/>
  <c r="X486" i="16" s="1"/>
  <c r="V487" i="16"/>
  <c r="V488" i="16"/>
  <c r="V489" i="16"/>
  <c r="V490" i="16"/>
  <c r="W490" i="16" s="1"/>
  <c r="V491" i="16"/>
  <c r="V492" i="16"/>
  <c r="V493" i="16"/>
  <c r="V494" i="16"/>
  <c r="V495" i="16"/>
  <c r="W495" i="16" s="1"/>
  <c r="V496" i="16"/>
  <c r="V497" i="16"/>
  <c r="W497" i="16" s="1"/>
  <c r="V498" i="16"/>
  <c r="X498" i="16" s="1"/>
  <c r="V499" i="16"/>
  <c r="V500" i="16"/>
  <c r="V501" i="16"/>
  <c r="W501" i="16" s="1"/>
  <c r="V502" i="16"/>
  <c r="X502" i="16" s="1"/>
  <c r="V503" i="16"/>
  <c r="V504" i="16"/>
  <c r="V505" i="16"/>
  <c r="W505" i="16" s="1"/>
  <c r="V506" i="16"/>
  <c r="BW506" i="16" s="1"/>
  <c r="V507" i="16"/>
  <c r="V508" i="16"/>
  <c r="V509" i="16"/>
  <c r="W509" i="16" s="1"/>
  <c r="V510" i="16"/>
  <c r="V511" i="16"/>
  <c r="V512" i="16"/>
  <c r="V513" i="16"/>
  <c r="BW513" i="16" s="1"/>
  <c r="V514" i="16"/>
  <c r="X514" i="16" s="1"/>
  <c r="V515" i="16"/>
  <c r="V516" i="16"/>
  <c r="V517" i="16"/>
  <c r="V518" i="16"/>
  <c r="X518" i="16" s="1"/>
  <c r="V519" i="16"/>
  <c r="V520" i="16"/>
  <c r="W520" i="16" s="1"/>
  <c r="V521" i="16"/>
  <c r="BW521" i="16" s="1"/>
  <c r="V522" i="16"/>
  <c r="X522" i="16" s="1"/>
  <c r="V523" i="16"/>
  <c r="V524" i="16"/>
  <c r="V525" i="16"/>
  <c r="V526" i="16"/>
  <c r="BW526" i="16" s="1"/>
  <c r="V527" i="16"/>
  <c r="X527" i="16" s="1"/>
  <c r="V528" i="16"/>
  <c r="V529" i="16"/>
  <c r="V530" i="16"/>
  <c r="X530" i="16" s="1"/>
  <c r="V531" i="16"/>
  <c r="V532" i="16"/>
  <c r="V533" i="16"/>
  <c r="W533" i="16" s="1"/>
  <c r="V534" i="16"/>
  <c r="X534" i="16" s="1"/>
  <c r="V535" i="16"/>
  <c r="V536" i="16"/>
  <c r="V537" i="16"/>
  <c r="V538" i="16"/>
  <c r="W538" i="16" s="1"/>
  <c r="V539" i="16"/>
  <c r="V540" i="16"/>
  <c r="V541" i="16"/>
  <c r="W541" i="16" s="1"/>
  <c r="V542" i="16"/>
  <c r="BW542" i="16" s="1"/>
  <c r="V543" i="16"/>
  <c r="V544" i="16"/>
  <c r="BW544" i="16" s="1"/>
  <c r="V545" i="16"/>
  <c r="V546" i="16"/>
  <c r="X546" i="16" s="1"/>
  <c r="V547" i="16"/>
  <c r="X547" i="16" s="1"/>
  <c r="V548" i="16"/>
  <c r="V549" i="16"/>
  <c r="V550" i="16"/>
  <c r="X550" i="16" s="1"/>
  <c r="V551" i="16"/>
  <c r="V552" i="16"/>
  <c r="V553" i="16"/>
  <c r="V554" i="16"/>
  <c r="W554" i="16" s="1"/>
  <c r="V555" i="16"/>
  <c r="V556" i="16"/>
  <c r="V557" i="16"/>
  <c r="V558" i="16"/>
  <c r="V559" i="16"/>
  <c r="V560" i="16"/>
  <c r="V561" i="16"/>
  <c r="W561" i="16" s="1"/>
  <c r="V562" i="16"/>
  <c r="X562" i="16" s="1"/>
  <c r="V563" i="16"/>
  <c r="V564" i="16"/>
  <c r="V565" i="16"/>
  <c r="W565" i="16" s="1"/>
  <c r="V566" i="16"/>
  <c r="X566" i="16" s="1"/>
  <c r="V567" i="16"/>
  <c r="X567" i="16" s="1"/>
  <c r="V568" i="16"/>
  <c r="V569" i="16"/>
  <c r="V570" i="16"/>
  <c r="BW570" i="16" s="1"/>
  <c r="V571" i="16"/>
  <c r="BW571" i="16" s="1"/>
  <c r="V572" i="16"/>
  <c r="V573" i="16"/>
  <c r="V574" i="16"/>
  <c r="V575" i="16"/>
  <c r="X575" i="16" s="1"/>
  <c r="V576" i="16"/>
  <c r="V577" i="16"/>
  <c r="V578" i="16"/>
  <c r="X578" i="16" s="1"/>
  <c r="V579" i="16"/>
  <c r="W579" i="16" s="1"/>
  <c r="V580" i="16"/>
  <c r="X580" i="16" s="1"/>
  <c r="V581" i="16"/>
  <c r="X262" i="16"/>
  <c r="U7" i="16"/>
  <c r="AX7" i="16" s="1"/>
  <c r="U8" i="16"/>
  <c r="AX8" i="16" s="1"/>
  <c r="U9" i="16"/>
  <c r="AX9" i="16" s="1"/>
  <c r="U10" i="16"/>
  <c r="AX10" i="16" s="1"/>
  <c r="U11" i="16"/>
  <c r="AX11" i="16" s="1"/>
  <c r="U12" i="16"/>
  <c r="AX12" i="16" s="1"/>
  <c r="U13" i="16"/>
  <c r="U14" i="16"/>
  <c r="AX14" i="16" s="1"/>
  <c r="U15" i="16"/>
  <c r="AX15" i="16" s="1"/>
  <c r="U16" i="16"/>
  <c r="AX16" i="16" s="1"/>
  <c r="U17" i="16"/>
  <c r="U18" i="16"/>
  <c r="AX18" i="16" s="1"/>
  <c r="U19" i="16"/>
  <c r="AX19" i="16" s="1"/>
  <c r="U20" i="16"/>
  <c r="AX20" i="16" s="1"/>
  <c r="U21" i="16"/>
  <c r="U22" i="16"/>
  <c r="AX22" i="16" s="1"/>
  <c r="U23" i="16"/>
  <c r="AX23" i="16" s="1"/>
  <c r="U24" i="16"/>
  <c r="AX24" i="16" s="1"/>
  <c r="U25" i="16"/>
  <c r="AX25" i="16" s="1"/>
  <c r="U26" i="16"/>
  <c r="AX26" i="16" s="1"/>
  <c r="U27" i="16"/>
  <c r="AX27" i="16" s="1"/>
  <c r="U28" i="16"/>
  <c r="AX28" i="16" s="1"/>
  <c r="U29" i="16"/>
  <c r="U30" i="16"/>
  <c r="AX30" i="16" s="1"/>
  <c r="U31" i="16"/>
  <c r="AX31" i="16" s="1"/>
  <c r="U32" i="16"/>
  <c r="AX32" i="16" s="1"/>
  <c r="U33" i="16"/>
  <c r="U34" i="16"/>
  <c r="AX34" i="16" s="1"/>
  <c r="U35" i="16"/>
  <c r="AX35" i="16" s="1"/>
  <c r="U36" i="16"/>
  <c r="AX36" i="16" s="1"/>
  <c r="U37" i="16"/>
  <c r="U38" i="16"/>
  <c r="AX38" i="16" s="1"/>
  <c r="U39" i="16"/>
  <c r="AX39" i="16" s="1"/>
  <c r="U40" i="16"/>
  <c r="AX40" i="16" s="1"/>
  <c r="U41" i="16"/>
  <c r="AX41" i="16" s="1"/>
  <c r="U42" i="16"/>
  <c r="AX42" i="16" s="1"/>
  <c r="U43" i="16"/>
  <c r="AX43" i="16" s="1"/>
  <c r="U44" i="16"/>
  <c r="AX44" i="16" s="1"/>
  <c r="U45" i="16"/>
  <c r="U46" i="16"/>
  <c r="AX46" i="16" s="1"/>
  <c r="U47" i="16"/>
  <c r="AX47" i="16" s="1"/>
  <c r="U48" i="16"/>
  <c r="AX48" i="16" s="1"/>
  <c r="U49" i="16"/>
  <c r="U50" i="16"/>
  <c r="AX50" i="16" s="1"/>
  <c r="U51" i="16"/>
  <c r="AX51" i="16" s="1"/>
  <c r="U52" i="16"/>
  <c r="AX52" i="16" s="1"/>
  <c r="U53" i="16"/>
  <c r="U54" i="16"/>
  <c r="AX54" i="16" s="1"/>
  <c r="U55" i="16"/>
  <c r="AX55" i="16" s="1"/>
  <c r="U56" i="16"/>
  <c r="AX56" i="16" s="1"/>
  <c r="U57" i="16"/>
  <c r="AX57" i="16" s="1"/>
  <c r="U58" i="16"/>
  <c r="AX58" i="16" s="1"/>
  <c r="U59" i="16"/>
  <c r="AX59" i="16" s="1"/>
  <c r="U60" i="16"/>
  <c r="AX60" i="16" s="1"/>
  <c r="U61" i="16"/>
  <c r="U62" i="16"/>
  <c r="AX62" i="16" s="1"/>
  <c r="U63" i="16"/>
  <c r="AX63" i="16" s="1"/>
  <c r="U64" i="16"/>
  <c r="AX64" i="16" s="1"/>
  <c r="U65" i="16"/>
  <c r="U66" i="16"/>
  <c r="AX66" i="16" s="1"/>
  <c r="U67" i="16"/>
  <c r="AX67" i="16" s="1"/>
  <c r="U68" i="16"/>
  <c r="AX68" i="16" s="1"/>
  <c r="U69" i="16"/>
  <c r="U70" i="16"/>
  <c r="AX70" i="16" s="1"/>
  <c r="U71" i="16"/>
  <c r="AX71" i="16" s="1"/>
  <c r="U72" i="16"/>
  <c r="AX72" i="16" s="1"/>
  <c r="U73" i="16"/>
  <c r="AX73" i="16" s="1"/>
  <c r="U74" i="16"/>
  <c r="AX74" i="16" s="1"/>
  <c r="U75" i="16"/>
  <c r="AX75" i="16" s="1"/>
  <c r="U76" i="16"/>
  <c r="AX76" i="16" s="1"/>
  <c r="U77" i="16"/>
  <c r="U78" i="16"/>
  <c r="AX78" i="16" s="1"/>
  <c r="U79" i="16"/>
  <c r="AX79" i="16" s="1"/>
  <c r="U80" i="16"/>
  <c r="AX80" i="16" s="1"/>
  <c r="U81" i="16"/>
  <c r="U82" i="16"/>
  <c r="AX82" i="16" s="1"/>
  <c r="U83" i="16"/>
  <c r="AX83" i="16" s="1"/>
  <c r="U84" i="16"/>
  <c r="AX84" i="16" s="1"/>
  <c r="U85" i="16"/>
  <c r="U86" i="16"/>
  <c r="AX86" i="16" s="1"/>
  <c r="U87" i="16"/>
  <c r="AX87" i="16" s="1"/>
  <c r="U88" i="16"/>
  <c r="AX88" i="16" s="1"/>
  <c r="U89" i="16"/>
  <c r="AX89" i="16" s="1"/>
  <c r="U90" i="16"/>
  <c r="AX90" i="16" s="1"/>
  <c r="U91" i="16"/>
  <c r="AX91" i="16" s="1"/>
  <c r="U92" i="16"/>
  <c r="AX92" i="16" s="1"/>
  <c r="U93" i="16"/>
  <c r="U94" i="16"/>
  <c r="AX94" i="16" s="1"/>
  <c r="U95" i="16"/>
  <c r="AX95" i="16" s="1"/>
  <c r="U96" i="16"/>
  <c r="AX96" i="16" s="1"/>
  <c r="U97" i="16"/>
  <c r="U98" i="16"/>
  <c r="AX98" i="16" s="1"/>
  <c r="U99" i="16"/>
  <c r="AX99" i="16" s="1"/>
  <c r="U100" i="16"/>
  <c r="AX100" i="16" s="1"/>
  <c r="U101" i="16"/>
  <c r="U102" i="16"/>
  <c r="AX102" i="16" s="1"/>
  <c r="U103" i="16"/>
  <c r="AX103" i="16" s="1"/>
  <c r="U104" i="16"/>
  <c r="AX104" i="16" s="1"/>
  <c r="U105" i="16"/>
  <c r="AX105" i="16" s="1"/>
  <c r="U106" i="16"/>
  <c r="AX106" i="16" s="1"/>
  <c r="U107" i="16"/>
  <c r="AX107" i="16" s="1"/>
  <c r="U108" i="16"/>
  <c r="AX108" i="16" s="1"/>
  <c r="U109" i="16"/>
  <c r="U110" i="16"/>
  <c r="AX110" i="16" s="1"/>
  <c r="U111" i="16"/>
  <c r="AX111" i="16" s="1"/>
  <c r="U112" i="16"/>
  <c r="AX112" i="16" s="1"/>
  <c r="U113" i="16"/>
  <c r="AX113" i="16" s="1"/>
  <c r="U114" i="16"/>
  <c r="AX114" i="16" s="1"/>
  <c r="U115" i="16"/>
  <c r="AX115" i="16" s="1"/>
  <c r="U116" i="16"/>
  <c r="AX116" i="16" s="1"/>
  <c r="U117" i="16"/>
  <c r="U118" i="16"/>
  <c r="AX118" i="16" s="1"/>
  <c r="U119" i="16"/>
  <c r="AX119" i="16" s="1"/>
  <c r="U120" i="16"/>
  <c r="AX120" i="16" s="1"/>
  <c r="U121" i="16"/>
  <c r="U122" i="16"/>
  <c r="AX122" i="16" s="1"/>
  <c r="U123" i="16"/>
  <c r="AX123" i="16" s="1"/>
  <c r="U124" i="16"/>
  <c r="AX124" i="16" s="1"/>
  <c r="U125" i="16"/>
  <c r="U126" i="16"/>
  <c r="AX126" i="16" s="1"/>
  <c r="U127" i="16"/>
  <c r="AX127" i="16" s="1"/>
  <c r="U128" i="16"/>
  <c r="AX128" i="16" s="1"/>
  <c r="U129" i="16"/>
  <c r="U130" i="16"/>
  <c r="AX130" i="16" s="1"/>
  <c r="U131" i="16"/>
  <c r="AX131" i="16" s="1"/>
  <c r="U132" i="16"/>
  <c r="AX132" i="16" s="1"/>
  <c r="U133" i="16"/>
  <c r="AX133" i="16" s="1"/>
  <c r="U134" i="16"/>
  <c r="AX134" i="16" s="1"/>
  <c r="U135" i="16"/>
  <c r="AX135" i="16" s="1"/>
  <c r="U136" i="16"/>
  <c r="AX136" i="16" s="1"/>
  <c r="U137" i="16"/>
  <c r="U138" i="16"/>
  <c r="AX138" i="16" s="1"/>
  <c r="U139" i="16"/>
  <c r="AX139" i="16" s="1"/>
  <c r="U140" i="16"/>
  <c r="AX140" i="16" s="1"/>
  <c r="U141" i="16"/>
  <c r="U142" i="16"/>
  <c r="AX142" i="16" s="1"/>
  <c r="U143" i="16"/>
  <c r="AX143" i="16" s="1"/>
  <c r="U144" i="16"/>
  <c r="AX144" i="16" s="1"/>
  <c r="U145" i="16"/>
  <c r="AX145" i="16" s="1"/>
  <c r="U146" i="16"/>
  <c r="AX146" i="16" s="1"/>
  <c r="U147" i="16"/>
  <c r="AX147" i="16" s="1"/>
  <c r="U148" i="16"/>
  <c r="AX148" i="16" s="1"/>
  <c r="U149" i="16"/>
  <c r="U150" i="16"/>
  <c r="AX150" i="16" s="1"/>
  <c r="U151" i="16"/>
  <c r="AX151" i="16" s="1"/>
  <c r="U152" i="16"/>
  <c r="AX152" i="16" s="1"/>
  <c r="U153" i="16"/>
  <c r="U154" i="16"/>
  <c r="AX154" i="16" s="1"/>
  <c r="U155" i="16"/>
  <c r="AX155" i="16" s="1"/>
  <c r="U156" i="16"/>
  <c r="AX156" i="16" s="1"/>
  <c r="U157" i="16"/>
  <c r="U158" i="16"/>
  <c r="AX158" i="16" s="1"/>
  <c r="U159" i="16"/>
  <c r="AX159" i="16" s="1"/>
  <c r="U160" i="16"/>
  <c r="AX160" i="16" s="1"/>
  <c r="U161" i="16"/>
  <c r="U162" i="16"/>
  <c r="AX162" i="16" s="1"/>
  <c r="U163" i="16"/>
  <c r="AX163" i="16" s="1"/>
  <c r="U164" i="16"/>
  <c r="AX164" i="16" s="1"/>
  <c r="U165" i="16"/>
  <c r="AX165" i="16" s="1"/>
  <c r="U166" i="16"/>
  <c r="AX166" i="16" s="1"/>
  <c r="U167" i="16"/>
  <c r="AX167" i="16" s="1"/>
  <c r="U168" i="16"/>
  <c r="AX168" i="16" s="1"/>
  <c r="U169" i="16"/>
  <c r="U170" i="16"/>
  <c r="AX170" i="16" s="1"/>
  <c r="U171" i="16"/>
  <c r="AX171" i="16" s="1"/>
  <c r="U172" i="16"/>
  <c r="AX172" i="16" s="1"/>
  <c r="U173" i="16"/>
  <c r="U174" i="16"/>
  <c r="AX174" i="16" s="1"/>
  <c r="U175" i="16"/>
  <c r="AX175" i="16" s="1"/>
  <c r="U176" i="16"/>
  <c r="AX176" i="16" s="1"/>
  <c r="U177" i="16"/>
  <c r="AX177" i="16" s="1"/>
  <c r="U178" i="16"/>
  <c r="AX178" i="16" s="1"/>
  <c r="U179" i="16"/>
  <c r="AX179" i="16" s="1"/>
  <c r="U180" i="16"/>
  <c r="AX180" i="16" s="1"/>
  <c r="U181" i="16"/>
  <c r="U182" i="16"/>
  <c r="AX182" i="16" s="1"/>
  <c r="U183" i="16"/>
  <c r="AX183" i="16" s="1"/>
  <c r="U184" i="16"/>
  <c r="AX184" i="16" s="1"/>
  <c r="U185" i="16"/>
  <c r="U186" i="16"/>
  <c r="AX186" i="16" s="1"/>
  <c r="U187" i="16"/>
  <c r="AX187" i="16" s="1"/>
  <c r="U188" i="16"/>
  <c r="AX188" i="16" s="1"/>
  <c r="U189" i="16"/>
  <c r="U190" i="16"/>
  <c r="AX190" i="16" s="1"/>
  <c r="U191" i="16"/>
  <c r="AX191" i="16" s="1"/>
  <c r="U192" i="16"/>
  <c r="AX192" i="16" s="1"/>
  <c r="U193" i="16"/>
  <c r="U194" i="16"/>
  <c r="AX194" i="16" s="1"/>
  <c r="U195" i="16"/>
  <c r="U196" i="16"/>
  <c r="AX196" i="16" s="1"/>
  <c r="U197" i="16"/>
  <c r="AX197" i="16" s="1"/>
  <c r="U198" i="16"/>
  <c r="AX198" i="16" s="1"/>
  <c r="U199" i="16"/>
  <c r="AX199" i="16" s="1"/>
  <c r="U200" i="16"/>
  <c r="AX200" i="16" s="1"/>
  <c r="U201" i="16"/>
  <c r="AX201" i="16" s="1"/>
  <c r="U202" i="16"/>
  <c r="AX202" i="16" s="1"/>
  <c r="U203" i="16"/>
  <c r="AX203" i="16" s="1"/>
  <c r="U204" i="16"/>
  <c r="AX204" i="16" s="1"/>
  <c r="U205" i="16"/>
  <c r="AX205" i="16" s="1"/>
  <c r="U206" i="16"/>
  <c r="AX206" i="16" s="1"/>
  <c r="U207" i="16"/>
  <c r="AX207" i="16" s="1"/>
  <c r="U208" i="16"/>
  <c r="AX208" i="16" s="1"/>
  <c r="U209" i="16"/>
  <c r="U210" i="16"/>
  <c r="AX210" i="16" s="1"/>
  <c r="U211" i="16"/>
  <c r="AX211" i="16" s="1"/>
  <c r="U212" i="16"/>
  <c r="AX212" i="16" s="1"/>
  <c r="U213" i="16"/>
  <c r="AX213" i="16" s="1"/>
  <c r="U214" i="16"/>
  <c r="AX214" i="16" s="1"/>
  <c r="U215" i="16"/>
  <c r="AX215" i="16" s="1"/>
  <c r="U216" i="16"/>
  <c r="AX216" i="16" s="1"/>
  <c r="U217" i="16"/>
  <c r="AX217" i="16" s="1"/>
  <c r="U218" i="16"/>
  <c r="AX218" i="16" s="1"/>
  <c r="U219" i="16"/>
  <c r="AX219" i="16" s="1"/>
  <c r="U220" i="16"/>
  <c r="AX220" i="16" s="1"/>
  <c r="U221" i="16"/>
  <c r="AX221" i="16" s="1"/>
  <c r="U222" i="16"/>
  <c r="AX222" i="16" s="1"/>
  <c r="U223" i="16"/>
  <c r="AX223" i="16" s="1"/>
  <c r="U224" i="16"/>
  <c r="AX224" i="16" s="1"/>
  <c r="U225" i="16"/>
  <c r="AX225" i="16" s="1"/>
  <c r="U226" i="16"/>
  <c r="AX226" i="16" s="1"/>
  <c r="U227" i="16"/>
  <c r="AX227" i="16" s="1"/>
  <c r="U228" i="16"/>
  <c r="AX228" i="16" s="1"/>
  <c r="U229" i="16"/>
  <c r="U230" i="16"/>
  <c r="AX230" i="16" s="1"/>
  <c r="U231" i="16"/>
  <c r="AX231" i="16" s="1"/>
  <c r="U232" i="16"/>
  <c r="AX232" i="16" s="1"/>
  <c r="U233" i="16"/>
  <c r="AX233" i="16" s="1"/>
  <c r="U234" i="16"/>
  <c r="AX234" i="16" s="1"/>
  <c r="U235" i="16"/>
  <c r="AX235" i="16" s="1"/>
  <c r="U236" i="16"/>
  <c r="AX236" i="16" s="1"/>
  <c r="U237" i="16"/>
  <c r="U238" i="16"/>
  <c r="AX238" i="16" s="1"/>
  <c r="U239" i="16"/>
  <c r="AX239" i="16" s="1"/>
  <c r="U240" i="16"/>
  <c r="AX240" i="16" s="1"/>
  <c r="U241" i="16"/>
  <c r="U242" i="16"/>
  <c r="AX242" i="16" s="1"/>
  <c r="U243" i="16"/>
  <c r="AX243" i="16" s="1"/>
  <c r="U244" i="16"/>
  <c r="AX244" i="16" s="1"/>
  <c r="U245" i="16"/>
  <c r="AX245" i="16" s="1"/>
  <c r="U246" i="16"/>
  <c r="AX246" i="16" s="1"/>
  <c r="U247" i="16"/>
  <c r="AX247" i="16" s="1"/>
  <c r="U248" i="16"/>
  <c r="AX248" i="16" s="1"/>
  <c r="U249" i="16"/>
  <c r="AX249" i="16" s="1"/>
  <c r="U250" i="16"/>
  <c r="AX250" i="16" s="1"/>
  <c r="U251" i="16"/>
  <c r="AX251" i="16" s="1"/>
  <c r="U252" i="16"/>
  <c r="AX252" i="16" s="1"/>
  <c r="U253" i="16"/>
  <c r="AX253" i="16" s="1"/>
  <c r="U254" i="16"/>
  <c r="AX254" i="16" s="1"/>
  <c r="U255" i="16"/>
  <c r="AX255" i="16" s="1"/>
  <c r="U256" i="16"/>
  <c r="AX256" i="16" s="1"/>
  <c r="U257" i="16"/>
  <c r="AX257" i="16" s="1"/>
  <c r="U258" i="16"/>
  <c r="AX258" i="16" s="1"/>
  <c r="U259" i="16"/>
  <c r="AX259" i="16" s="1"/>
  <c r="U260" i="16"/>
  <c r="AX260" i="16" s="1"/>
  <c r="U261" i="16"/>
  <c r="U262" i="16"/>
  <c r="AX262" i="16" s="1"/>
  <c r="U263" i="16"/>
  <c r="AX263" i="16" s="1"/>
  <c r="U264" i="16"/>
  <c r="AX264" i="16" s="1"/>
  <c r="U265" i="16"/>
  <c r="U266" i="16"/>
  <c r="AX266" i="16" s="1"/>
  <c r="U267" i="16"/>
  <c r="AX267" i="16" s="1"/>
  <c r="U268" i="16"/>
  <c r="AX268" i="16" s="1"/>
  <c r="U269" i="16"/>
  <c r="AX269" i="16" s="1"/>
  <c r="U270" i="16"/>
  <c r="AX270" i="16" s="1"/>
  <c r="U271" i="16"/>
  <c r="AX271" i="16" s="1"/>
  <c r="U272" i="16"/>
  <c r="AX272" i="16" s="1"/>
  <c r="U273" i="16"/>
  <c r="AX273" i="16" s="1"/>
  <c r="U274" i="16"/>
  <c r="AX274" i="16" s="1"/>
  <c r="U275" i="16"/>
  <c r="AX275" i="16" s="1"/>
  <c r="U276" i="16"/>
  <c r="AX276" i="16" s="1"/>
  <c r="U277" i="16"/>
  <c r="AX277" i="16" s="1"/>
  <c r="U278" i="16"/>
  <c r="AX278" i="16" s="1"/>
  <c r="U279" i="16"/>
  <c r="AX279" i="16" s="1"/>
  <c r="U280" i="16"/>
  <c r="AX280" i="16" s="1"/>
  <c r="U281" i="16"/>
  <c r="AX281" i="16" s="1"/>
  <c r="U282" i="16"/>
  <c r="AX282" i="16" s="1"/>
  <c r="U283" i="16"/>
  <c r="AX283" i="16" s="1"/>
  <c r="U284" i="16"/>
  <c r="AX284" i="16" s="1"/>
  <c r="U285" i="16"/>
  <c r="AX285" i="16" s="1"/>
  <c r="U286" i="16"/>
  <c r="AX286" i="16" s="1"/>
  <c r="U287" i="16"/>
  <c r="AX287" i="16" s="1"/>
  <c r="U288" i="16"/>
  <c r="AX288" i="16" s="1"/>
  <c r="U289" i="16"/>
  <c r="AX289" i="16" s="1"/>
  <c r="U290" i="16"/>
  <c r="AX290" i="16" s="1"/>
  <c r="U291" i="16"/>
  <c r="AX291" i="16" s="1"/>
  <c r="U292" i="16"/>
  <c r="AX292" i="16" s="1"/>
  <c r="U293" i="16"/>
  <c r="AX293" i="16" s="1"/>
  <c r="U294" i="16"/>
  <c r="AX294" i="16" s="1"/>
  <c r="U295" i="16"/>
  <c r="AX295" i="16" s="1"/>
  <c r="U296" i="16"/>
  <c r="AX296" i="16" s="1"/>
  <c r="U297" i="16"/>
  <c r="AX297" i="16" s="1"/>
  <c r="U298" i="16"/>
  <c r="AX298" i="16" s="1"/>
  <c r="U299" i="16"/>
  <c r="AX299" i="16" s="1"/>
  <c r="U300" i="16"/>
  <c r="AX300" i="16" s="1"/>
  <c r="U301" i="16"/>
  <c r="U302" i="16"/>
  <c r="AX302" i="16" s="1"/>
  <c r="U303" i="16"/>
  <c r="AX303" i="16" s="1"/>
  <c r="U304" i="16"/>
  <c r="AX304" i="16" s="1"/>
  <c r="U305" i="16"/>
  <c r="AX305" i="16" s="1"/>
  <c r="U306" i="16"/>
  <c r="U307" i="16"/>
  <c r="AX307" i="16" s="1"/>
  <c r="U308" i="16"/>
  <c r="AX308" i="16" s="1"/>
  <c r="U309" i="16"/>
  <c r="AX309" i="16" s="1"/>
  <c r="U310" i="16"/>
  <c r="AX310" i="16" s="1"/>
  <c r="U311" i="16"/>
  <c r="AX311" i="16" s="1"/>
  <c r="U312" i="16"/>
  <c r="AX312" i="16" s="1"/>
  <c r="U313" i="16"/>
  <c r="AX313" i="16" s="1"/>
  <c r="U314" i="16"/>
  <c r="AX314" i="16" s="1"/>
  <c r="U315" i="16"/>
  <c r="AX315" i="16" s="1"/>
  <c r="U316" i="16"/>
  <c r="AX316" i="16" s="1"/>
  <c r="U317" i="16"/>
  <c r="AX317" i="16" s="1"/>
  <c r="U318" i="16"/>
  <c r="AX318" i="16" s="1"/>
  <c r="U319" i="16"/>
  <c r="AX319" i="16" s="1"/>
  <c r="U320" i="16"/>
  <c r="AX320" i="16" s="1"/>
  <c r="U321" i="16"/>
  <c r="AX321" i="16" s="1"/>
  <c r="U322" i="16"/>
  <c r="AX322" i="16" s="1"/>
  <c r="U323" i="16"/>
  <c r="AX323" i="16" s="1"/>
  <c r="U324" i="16"/>
  <c r="AX324" i="16" s="1"/>
  <c r="U325" i="16"/>
  <c r="AX325" i="16" s="1"/>
  <c r="U326" i="16"/>
  <c r="AX326" i="16" s="1"/>
  <c r="U327" i="16"/>
  <c r="AX327" i="16" s="1"/>
  <c r="U328" i="16"/>
  <c r="AX328" i="16" s="1"/>
  <c r="U329" i="16"/>
  <c r="AX329" i="16" s="1"/>
  <c r="U330" i="16"/>
  <c r="AX330" i="16" s="1"/>
  <c r="U331" i="16"/>
  <c r="AX331" i="16" s="1"/>
  <c r="U332" i="16"/>
  <c r="AX332" i="16" s="1"/>
  <c r="U333" i="16"/>
  <c r="AX333" i="16" s="1"/>
  <c r="U334" i="16"/>
  <c r="AX334" i="16" s="1"/>
  <c r="U335" i="16"/>
  <c r="AX335" i="16" s="1"/>
  <c r="U336" i="16"/>
  <c r="AX336" i="16" s="1"/>
  <c r="U337" i="16"/>
  <c r="AX337" i="16" s="1"/>
  <c r="U338" i="16"/>
  <c r="AX338" i="16" s="1"/>
  <c r="U339" i="16"/>
  <c r="AX339" i="16" s="1"/>
  <c r="U340" i="16"/>
  <c r="AX340" i="16" s="1"/>
  <c r="U341" i="16"/>
  <c r="AX341" i="16" s="1"/>
  <c r="U342" i="16"/>
  <c r="AX342" i="16" s="1"/>
  <c r="U343" i="16"/>
  <c r="AX343" i="16" s="1"/>
  <c r="U344" i="16"/>
  <c r="AX344" i="16" s="1"/>
  <c r="U345" i="16"/>
  <c r="AX345" i="16" s="1"/>
  <c r="U346" i="16"/>
  <c r="AX346" i="16" s="1"/>
  <c r="U347" i="16"/>
  <c r="AX347" i="16" s="1"/>
  <c r="U348" i="16"/>
  <c r="AX348" i="16" s="1"/>
  <c r="U349" i="16"/>
  <c r="AX349" i="16" s="1"/>
  <c r="U350" i="16"/>
  <c r="AX350" i="16" s="1"/>
  <c r="U351" i="16"/>
  <c r="AX351" i="16" s="1"/>
  <c r="U352" i="16"/>
  <c r="AX352" i="16" s="1"/>
  <c r="U353" i="16"/>
  <c r="AX353" i="16" s="1"/>
  <c r="U354" i="16"/>
  <c r="AX354" i="16" s="1"/>
  <c r="U355" i="16"/>
  <c r="AX355" i="16" s="1"/>
  <c r="U356" i="16"/>
  <c r="AX356" i="16" s="1"/>
  <c r="U357" i="16"/>
  <c r="AX357" i="16" s="1"/>
  <c r="U358" i="16"/>
  <c r="AX358" i="16" s="1"/>
  <c r="U359" i="16"/>
  <c r="AX359" i="16" s="1"/>
  <c r="U360" i="16"/>
  <c r="AX360" i="16" s="1"/>
  <c r="U361" i="16"/>
  <c r="AX361" i="16" s="1"/>
  <c r="U362" i="16"/>
  <c r="AX362" i="16" s="1"/>
  <c r="U363" i="16"/>
  <c r="AX363" i="16" s="1"/>
  <c r="U364" i="16"/>
  <c r="AX364" i="16" s="1"/>
  <c r="U365" i="16"/>
  <c r="AX365" i="16" s="1"/>
  <c r="U366" i="16"/>
  <c r="AX366" i="16" s="1"/>
  <c r="U367" i="16"/>
  <c r="AX367" i="16" s="1"/>
  <c r="U368" i="16"/>
  <c r="AX368" i="16" s="1"/>
  <c r="U369" i="16"/>
  <c r="AX369" i="16" s="1"/>
  <c r="U370" i="16"/>
  <c r="AX370" i="16" s="1"/>
  <c r="U371" i="16"/>
  <c r="AX371" i="16" s="1"/>
  <c r="U372" i="16"/>
  <c r="AX372" i="16" s="1"/>
  <c r="U373" i="16"/>
  <c r="AX373" i="16" s="1"/>
  <c r="U374" i="16"/>
  <c r="AX374" i="16" s="1"/>
  <c r="U375" i="16"/>
  <c r="AX375" i="16" s="1"/>
  <c r="U376" i="16"/>
  <c r="AX376" i="16" s="1"/>
  <c r="U377" i="16"/>
  <c r="AX377" i="16" s="1"/>
  <c r="U378" i="16"/>
  <c r="AX378" i="16" s="1"/>
  <c r="U379" i="16"/>
  <c r="AX379" i="16" s="1"/>
  <c r="U380" i="16"/>
  <c r="AX380" i="16" s="1"/>
  <c r="U381" i="16"/>
  <c r="AX381" i="16" s="1"/>
  <c r="U382" i="16"/>
  <c r="AX382" i="16" s="1"/>
  <c r="U383" i="16"/>
  <c r="AX383" i="16" s="1"/>
  <c r="U384" i="16"/>
  <c r="AX384" i="16" s="1"/>
  <c r="U385" i="16"/>
  <c r="AX385" i="16" s="1"/>
  <c r="U386" i="16"/>
  <c r="AX386" i="16" s="1"/>
  <c r="U387" i="16"/>
  <c r="AX387" i="16" s="1"/>
  <c r="U388" i="16"/>
  <c r="AX388" i="16" s="1"/>
  <c r="U389" i="16"/>
  <c r="AX389" i="16" s="1"/>
  <c r="U390" i="16"/>
  <c r="AX390" i="16" s="1"/>
  <c r="U391" i="16"/>
  <c r="AX391" i="16" s="1"/>
  <c r="U392" i="16"/>
  <c r="AX392" i="16" s="1"/>
  <c r="U393" i="16"/>
  <c r="U394" i="16"/>
  <c r="AX394" i="16" s="1"/>
  <c r="U395" i="16"/>
  <c r="AX395" i="16" s="1"/>
  <c r="U396" i="16"/>
  <c r="AX396" i="16" s="1"/>
  <c r="U397" i="16"/>
  <c r="AX397" i="16" s="1"/>
  <c r="U398" i="16"/>
  <c r="AX398" i="16" s="1"/>
  <c r="U399" i="16"/>
  <c r="AX399" i="16" s="1"/>
  <c r="U400" i="16"/>
  <c r="AX400" i="16" s="1"/>
  <c r="U401" i="16"/>
  <c r="AX401" i="16" s="1"/>
  <c r="U402" i="16"/>
  <c r="AX402" i="16" s="1"/>
  <c r="U403" i="16"/>
  <c r="AX403" i="16" s="1"/>
  <c r="U404" i="16"/>
  <c r="AX404" i="16" s="1"/>
  <c r="U405" i="16"/>
  <c r="AX405" i="16" s="1"/>
  <c r="U406" i="16"/>
  <c r="AX406" i="16" s="1"/>
  <c r="U407" i="16"/>
  <c r="AX407" i="16" s="1"/>
  <c r="U408" i="16"/>
  <c r="AX408" i="16" s="1"/>
  <c r="U409" i="16"/>
  <c r="AX409" i="16" s="1"/>
  <c r="U410" i="16"/>
  <c r="AX410" i="16" s="1"/>
  <c r="U411" i="16"/>
  <c r="AX411" i="16" s="1"/>
  <c r="U412" i="16"/>
  <c r="AX412" i="16" s="1"/>
  <c r="U413" i="16"/>
  <c r="AX413" i="16" s="1"/>
  <c r="U414" i="16"/>
  <c r="AX414" i="16" s="1"/>
  <c r="U415" i="16"/>
  <c r="AX415" i="16" s="1"/>
  <c r="U416" i="16"/>
  <c r="AX416" i="16" s="1"/>
  <c r="U417" i="16"/>
  <c r="AX417" i="16" s="1"/>
  <c r="U418" i="16"/>
  <c r="AX418" i="16" s="1"/>
  <c r="U419" i="16"/>
  <c r="AX419" i="16" s="1"/>
  <c r="U420" i="16"/>
  <c r="AX420" i="16" s="1"/>
  <c r="U421" i="16"/>
  <c r="AX421" i="16" s="1"/>
  <c r="U422" i="16"/>
  <c r="AX422" i="16" s="1"/>
  <c r="U423" i="16"/>
  <c r="AX423" i="16" s="1"/>
  <c r="U424" i="16"/>
  <c r="AX424" i="16" s="1"/>
  <c r="U425" i="16"/>
  <c r="AX425" i="16" s="1"/>
  <c r="U426" i="16"/>
  <c r="AX426" i="16" s="1"/>
  <c r="U427" i="16"/>
  <c r="AX427" i="16" s="1"/>
  <c r="U428" i="16"/>
  <c r="AX428" i="16" s="1"/>
  <c r="U429" i="16"/>
  <c r="AX429" i="16" s="1"/>
  <c r="U430" i="16"/>
  <c r="AX430" i="16" s="1"/>
  <c r="U431" i="16"/>
  <c r="AX431" i="16" s="1"/>
  <c r="U432" i="16"/>
  <c r="AX432" i="16" s="1"/>
  <c r="U433" i="16"/>
  <c r="AX433" i="16" s="1"/>
  <c r="U434" i="16"/>
  <c r="U435" i="16"/>
  <c r="AX435" i="16" s="1"/>
  <c r="U436" i="16"/>
  <c r="AX436" i="16" s="1"/>
  <c r="U437" i="16"/>
  <c r="U438" i="16"/>
  <c r="AX438" i="16" s="1"/>
  <c r="U439" i="16"/>
  <c r="AX439" i="16" s="1"/>
  <c r="U440" i="16"/>
  <c r="AX440" i="16" s="1"/>
  <c r="U441" i="16"/>
  <c r="AX441" i="16" s="1"/>
  <c r="U442" i="16"/>
  <c r="AX442" i="16" s="1"/>
  <c r="U443" i="16"/>
  <c r="AX443" i="16" s="1"/>
  <c r="U444" i="16"/>
  <c r="AX444" i="16" s="1"/>
  <c r="U445" i="16"/>
  <c r="AX445" i="16" s="1"/>
  <c r="U446" i="16"/>
  <c r="AX446" i="16" s="1"/>
  <c r="U447" i="16"/>
  <c r="AX447" i="16" s="1"/>
  <c r="U448" i="16"/>
  <c r="AX448" i="16" s="1"/>
  <c r="U449" i="16"/>
  <c r="U450" i="16"/>
  <c r="AX450" i="16" s="1"/>
  <c r="U451" i="16"/>
  <c r="AX451" i="16" s="1"/>
  <c r="U452" i="16"/>
  <c r="AX452" i="16" s="1"/>
  <c r="U453" i="16"/>
  <c r="U454" i="16"/>
  <c r="AX454" i="16" s="1"/>
  <c r="U455" i="16"/>
  <c r="AX455" i="16" s="1"/>
  <c r="U456" i="16"/>
  <c r="AX456" i="16" s="1"/>
  <c r="U457" i="16"/>
  <c r="U458" i="16"/>
  <c r="AX458" i="16" s="1"/>
  <c r="U459" i="16"/>
  <c r="AX459" i="16" s="1"/>
  <c r="U460" i="16"/>
  <c r="AX460" i="16" s="1"/>
  <c r="U461" i="16"/>
  <c r="AX461" i="16" s="1"/>
  <c r="U462" i="16"/>
  <c r="AX462" i="16" s="1"/>
  <c r="U463" i="16"/>
  <c r="AX463" i="16" s="1"/>
  <c r="U464" i="16"/>
  <c r="AX464" i="16" s="1"/>
  <c r="U465" i="16"/>
  <c r="AX465" i="16" s="1"/>
  <c r="U466" i="16"/>
  <c r="AX466" i="16" s="1"/>
  <c r="U467" i="16"/>
  <c r="AX467" i="16" s="1"/>
  <c r="U468" i="16"/>
  <c r="AX468" i="16" s="1"/>
  <c r="U469" i="16"/>
  <c r="U470" i="16"/>
  <c r="AX470" i="16" s="1"/>
  <c r="U471" i="16"/>
  <c r="AX471" i="16" s="1"/>
  <c r="U472" i="16"/>
  <c r="AX472" i="16" s="1"/>
  <c r="U473" i="16"/>
  <c r="AX473" i="16" s="1"/>
  <c r="U474" i="16"/>
  <c r="AX474" i="16" s="1"/>
  <c r="U475" i="16"/>
  <c r="AX475" i="16" s="1"/>
  <c r="U476" i="16"/>
  <c r="AX476" i="16" s="1"/>
  <c r="U477" i="16"/>
  <c r="AX477" i="16" s="1"/>
  <c r="U478" i="16"/>
  <c r="AX478" i="16" s="1"/>
  <c r="U479" i="16"/>
  <c r="AX479" i="16" s="1"/>
  <c r="U480" i="16"/>
  <c r="AX480" i="16" s="1"/>
  <c r="U481" i="16"/>
  <c r="AX481" i="16" s="1"/>
  <c r="U482" i="16"/>
  <c r="AX482" i="16" s="1"/>
  <c r="U483" i="16"/>
  <c r="AX483" i="16" s="1"/>
  <c r="U484" i="16"/>
  <c r="AX484" i="16" s="1"/>
  <c r="U485" i="16"/>
  <c r="AX485" i="16" s="1"/>
  <c r="U486" i="16"/>
  <c r="AX486" i="16" s="1"/>
  <c r="U487" i="16"/>
  <c r="AX487" i="16" s="1"/>
  <c r="U488" i="16"/>
  <c r="AX488" i="16" s="1"/>
  <c r="U489" i="16"/>
  <c r="AX489" i="16" s="1"/>
  <c r="U490" i="16"/>
  <c r="AX490" i="16" s="1"/>
  <c r="U491" i="16"/>
  <c r="AX491" i="16" s="1"/>
  <c r="U492" i="16"/>
  <c r="AX492" i="16" s="1"/>
  <c r="U493" i="16"/>
  <c r="AX493" i="16" s="1"/>
  <c r="U494" i="16"/>
  <c r="AX494" i="16" s="1"/>
  <c r="U495" i="16"/>
  <c r="AX495" i="16" s="1"/>
  <c r="U496" i="16"/>
  <c r="AX496" i="16" s="1"/>
  <c r="U497" i="16"/>
  <c r="AX497" i="16" s="1"/>
  <c r="U498" i="16"/>
  <c r="AX498" i="16" s="1"/>
  <c r="U499" i="16"/>
  <c r="AX499" i="16" s="1"/>
  <c r="U500" i="16"/>
  <c r="AX500" i="16" s="1"/>
  <c r="U501" i="16"/>
  <c r="AX501" i="16" s="1"/>
  <c r="U502" i="16"/>
  <c r="AX502" i="16" s="1"/>
  <c r="U503" i="16"/>
  <c r="AX503" i="16" s="1"/>
  <c r="U504" i="16"/>
  <c r="AX504" i="16" s="1"/>
  <c r="U505" i="16"/>
  <c r="AX505" i="16" s="1"/>
  <c r="U506" i="16"/>
  <c r="AX506" i="16" s="1"/>
  <c r="U507" i="16"/>
  <c r="AX507" i="16" s="1"/>
  <c r="U508" i="16"/>
  <c r="AX508" i="16" s="1"/>
  <c r="U509" i="16"/>
  <c r="AX509" i="16" s="1"/>
  <c r="U510" i="16"/>
  <c r="AX510" i="16" s="1"/>
  <c r="U511" i="16"/>
  <c r="AX511" i="16" s="1"/>
  <c r="U512" i="16"/>
  <c r="AX512" i="16" s="1"/>
  <c r="U513" i="16"/>
  <c r="U514" i="16"/>
  <c r="AX514" i="16" s="1"/>
  <c r="U515" i="16"/>
  <c r="AX515" i="16" s="1"/>
  <c r="U516" i="16"/>
  <c r="AX516" i="16" s="1"/>
  <c r="U517" i="16"/>
  <c r="AX517" i="16" s="1"/>
  <c r="U518" i="16"/>
  <c r="AX518" i="16" s="1"/>
  <c r="U519" i="16"/>
  <c r="AX519" i="16" s="1"/>
  <c r="U520" i="16"/>
  <c r="AX520" i="16" s="1"/>
  <c r="U521" i="16"/>
  <c r="U522" i="16"/>
  <c r="AX522" i="16" s="1"/>
  <c r="U523" i="16"/>
  <c r="AX523" i="16" s="1"/>
  <c r="U524" i="16"/>
  <c r="AX524" i="16" s="1"/>
  <c r="U525" i="16"/>
  <c r="AX525" i="16" s="1"/>
  <c r="U526" i="16"/>
  <c r="AX526" i="16" s="1"/>
  <c r="U527" i="16"/>
  <c r="AX527" i="16" s="1"/>
  <c r="U528" i="16"/>
  <c r="AX528" i="16" s="1"/>
  <c r="U529" i="16"/>
  <c r="AX529" i="16" s="1"/>
  <c r="U530" i="16"/>
  <c r="AX530" i="16" s="1"/>
  <c r="U531" i="16"/>
  <c r="AX531" i="16" s="1"/>
  <c r="U532" i="16"/>
  <c r="AX532" i="16" s="1"/>
  <c r="U533" i="16"/>
  <c r="AX533" i="16" s="1"/>
  <c r="U534" i="16"/>
  <c r="AX534" i="16" s="1"/>
  <c r="U535" i="16"/>
  <c r="AX535" i="16" s="1"/>
  <c r="U536" i="16"/>
  <c r="AX536" i="16" s="1"/>
  <c r="U537" i="16"/>
  <c r="AX537" i="16" s="1"/>
  <c r="U538" i="16"/>
  <c r="AX538" i="16" s="1"/>
  <c r="U539" i="16"/>
  <c r="AX539" i="16" s="1"/>
  <c r="U540" i="16"/>
  <c r="AX540" i="16" s="1"/>
  <c r="U541" i="16"/>
  <c r="AX541" i="16" s="1"/>
  <c r="U542" i="16"/>
  <c r="AX542" i="16" s="1"/>
  <c r="U543" i="16"/>
  <c r="AX543" i="16" s="1"/>
  <c r="U544" i="16"/>
  <c r="AX544" i="16" s="1"/>
  <c r="U545" i="16"/>
  <c r="AX545" i="16" s="1"/>
  <c r="U546" i="16"/>
  <c r="AX546" i="16" s="1"/>
  <c r="U547" i="16"/>
  <c r="AX547" i="16" s="1"/>
  <c r="U548" i="16"/>
  <c r="AX548" i="16" s="1"/>
  <c r="U549" i="16"/>
  <c r="U550" i="16"/>
  <c r="AX550" i="16" s="1"/>
  <c r="U551" i="16"/>
  <c r="AX551" i="16" s="1"/>
  <c r="U552" i="16"/>
  <c r="AX552" i="16" s="1"/>
  <c r="U553" i="16"/>
  <c r="AX553" i="16" s="1"/>
  <c r="U554" i="16"/>
  <c r="AX554" i="16" s="1"/>
  <c r="U555" i="16"/>
  <c r="AX555" i="16" s="1"/>
  <c r="U556" i="16"/>
  <c r="AX556" i="16" s="1"/>
  <c r="U557" i="16"/>
  <c r="AX557" i="16" s="1"/>
  <c r="U558" i="16"/>
  <c r="AX558" i="16" s="1"/>
  <c r="U559" i="16"/>
  <c r="AX559" i="16" s="1"/>
  <c r="U560" i="16"/>
  <c r="AX560" i="16" s="1"/>
  <c r="U561" i="16"/>
  <c r="AX561" i="16" s="1"/>
  <c r="U562" i="16"/>
  <c r="AX562" i="16" s="1"/>
  <c r="U563" i="16"/>
  <c r="AX563" i="16" s="1"/>
  <c r="U564" i="16"/>
  <c r="AX564" i="16" s="1"/>
  <c r="U565" i="16"/>
  <c r="AX565" i="16" s="1"/>
  <c r="U566" i="16"/>
  <c r="AX566" i="16" s="1"/>
  <c r="U567" i="16"/>
  <c r="AX567" i="16" s="1"/>
  <c r="U568" i="16"/>
  <c r="AX568" i="16" s="1"/>
  <c r="U569" i="16"/>
  <c r="AX569" i="16" s="1"/>
  <c r="U570" i="16"/>
  <c r="AX570" i="16" s="1"/>
  <c r="U571" i="16"/>
  <c r="AX571" i="16" s="1"/>
  <c r="U572" i="16"/>
  <c r="AX572" i="16" s="1"/>
  <c r="U573" i="16"/>
  <c r="AX573" i="16" s="1"/>
  <c r="U574" i="16"/>
  <c r="AX574" i="16" s="1"/>
  <c r="U575" i="16"/>
  <c r="AX575" i="16" s="1"/>
  <c r="U576" i="16"/>
  <c r="AX576" i="16" s="1"/>
  <c r="U577" i="16"/>
  <c r="AX577" i="16" s="1"/>
  <c r="U578" i="16"/>
  <c r="AX578" i="16" s="1"/>
  <c r="U579" i="16"/>
  <c r="AX579" i="16" s="1"/>
  <c r="U580" i="16"/>
  <c r="AX580" i="16" s="1"/>
  <c r="U581" i="16"/>
  <c r="AX581" i="16" s="1"/>
  <c r="U6" i="16"/>
  <c r="AX306" i="16"/>
  <c r="AX434" i="16"/>
  <c r="J7" i="16"/>
  <c r="K7" i="16"/>
  <c r="L7" i="16"/>
  <c r="J8" i="16"/>
  <c r="K8" i="16"/>
  <c r="L8" i="16"/>
  <c r="J9" i="16"/>
  <c r="K9" i="16"/>
  <c r="L9" i="16"/>
  <c r="J10" i="16"/>
  <c r="K10" i="16"/>
  <c r="L10" i="16"/>
  <c r="J11" i="16"/>
  <c r="K11" i="16"/>
  <c r="L11" i="16"/>
  <c r="J12" i="16"/>
  <c r="K12" i="16"/>
  <c r="L12" i="16"/>
  <c r="J13" i="16"/>
  <c r="K13" i="16"/>
  <c r="L13" i="16"/>
  <c r="J14" i="16"/>
  <c r="K14" i="16"/>
  <c r="L14" i="16"/>
  <c r="J15" i="16"/>
  <c r="K15" i="16"/>
  <c r="L15" i="16"/>
  <c r="J16" i="16"/>
  <c r="K16" i="16"/>
  <c r="L16" i="16"/>
  <c r="J17" i="16"/>
  <c r="K17" i="16"/>
  <c r="L17" i="16"/>
  <c r="J18" i="16"/>
  <c r="K18" i="16"/>
  <c r="L18" i="16"/>
  <c r="J19" i="16"/>
  <c r="K19" i="16"/>
  <c r="L19" i="16"/>
  <c r="J20" i="16"/>
  <c r="K20" i="16"/>
  <c r="L20" i="16"/>
  <c r="J21" i="16"/>
  <c r="K21" i="16"/>
  <c r="L21" i="16"/>
  <c r="J22" i="16"/>
  <c r="K22" i="16"/>
  <c r="L22" i="16"/>
  <c r="J23" i="16"/>
  <c r="K23" i="16"/>
  <c r="L23" i="16"/>
  <c r="J24" i="16"/>
  <c r="K24" i="16"/>
  <c r="L24" i="16"/>
  <c r="J25" i="16"/>
  <c r="K25" i="16"/>
  <c r="L25" i="16"/>
  <c r="J26" i="16"/>
  <c r="K26" i="16"/>
  <c r="L26" i="16"/>
  <c r="J27" i="16"/>
  <c r="K27" i="16"/>
  <c r="L27" i="16"/>
  <c r="J28" i="16"/>
  <c r="K28" i="16"/>
  <c r="L28" i="16"/>
  <c r="J29" i="16"/>
  <c r="K29" i="16"/>
  <c r="L29" i="16"/>
  <c r="J30" i="16"/>
  <c r="K30" i="16"/>
  <c r="L30" i="16"/>
  <c r="J31" i="16"/>
  <c r="K31" i="16"/>
  <c r="L31" i="16"/>
  <c r="J32" i="16"/>
  <c r="K32" i="16"/>
  <c r="L32" i="16"/>
  <c r="J33" i="16"/>
  <c r="K33" i="16"/>
  <c r="L33" i="16"/>
  <c r="J34" i="16"/>
  <c r="K34" i="16"/>
  <c r="L34" i="16"/>
  <c r="J35" i="16"/>
  <c r="K35" i="16"/>
  <c r="L35" i="16"/>
  <c r="J36" i="16"/>
  <c r="K36" i="16"/>
  <c r="L36" i="16"/>
  <c r="J37" i="16"/>
  <c r="K37" i="16"/>
  <c r="L37" i="16"/>
  <c r="J38" i="16"/>
  <c r="K38" i="16"/>
  <c r="L38" i="16"/>
  <c r="J39" i="16"/>
  <c r="K39" i="16"/>
  <c r="L39" i="16"/>
  <c r="J40" i="16"/>
  <c r="K40" i="16"/>
  <c r="L40" i="16"/>
  <c r="J41" i="16"/>
  <c r="K41" i="16"/>
  <c r="L41" i="16"/>
  <c r="J42" i="16"/>
  <c r="K42" i="16"/>
  <c r="L42" i="16"/>
  <c r="J43" i="16"/>
  <c r="K43" i="16"/>
  <c r="L43" i="16"/>
  <c r="J44" i="16"/>
  <c r="K44" i="16"/>
  <c r="L44" i="16"/>
  <c r="J45" i="16"/>
  <c r="K45" i="16"/>
  <c r="L45" i="16"/>
  <c r="J46" i="16"/>
  <c r="K46" i="16"/>
  <c r="L46" i="16"/>
  <c r="J47" i="16"/>
  <c r="K47" i="16"/>
  <c r="L47" i="16"/>
  <c r="J48" i="16"/>
  <c r="K48" i="16"/>
  <c r="L48" i="16"/>
  <c r="J49" i="16"/>
  <c r="K49" i="16"/>
  <c r="L49" i="16"/>
  <c r="J50" i="16"/>
  <c r="K50" i="16"/>
  <c r="L50" i="16"/>
  <c r="J51" i="16"/>
  <c r="K51" i="16"/>
  <c r="L51" i="16"/>
  <c r="J52" i="16"/>
  <c r="K52" i="16"/>
  <c r="L52" i="16"/>
  <c r="J53" i="16"/>
  <c r="K53" i="16"/>
  <c r="L53" i="16"/>
  <c r="J54" i="16"/>
  <c r="K54" i="16"/>
  <c r="L54" i="16"/>
  <c r="J55" i="16"/>
  <c r="K55" i="16"/>
  <c r="L55" i="16"/>
  <c r="J56" i="16"/>
  <c r="K56" i="16"/>
  <c r="L56" i="16"/>
  <c r="J57" i="16"/>
  <c r="K57" i="16"/>
  <c r="L57" i="16"/>
  <c r="J58" i="16"/>
  <c r="K58" i="16"/>
  <c r="L58" i="16"/>
  <c r="J59" i="16"/>
  <c r="K59" i="16"/>
  <c r="L59" i="16"/>
  <c r="J60" i="16"/>
  <c r="K60" i="16"/>
  <c r="L60" i="16"/>
  <c r="J61" i="16"/>
  <c r="K61" i="16"/>
  <c r="L61" i="16"/>
  <c r="J62" i="16"/>
  <c r="K62" i="16"/>
  <c r="L62" i="16"/>
  <c r="J63" i="16"/>
  <c r="K63" i="16"/>
  <c r="L63" i="16"/>
  <c r="J64" i="16"/>
  <c r="K64" i="16"/>
  <c r="L64" i="16"/>
  <c r="J65" i="16"/>
  <c r="K65" i="16"/>
  <c r="L65" i="16"/>
  <c r="J66" i="16"/>
  <c r="K66" i="16"/>
  <c r="L66" i="16"/>
  <c r="J67" i="16"/>
  <c r="K67" i="16"/>
  <c r="L67" i="16"/>
  <c r="J68" i="16"/>
  <c r="K68" i="16"/>
  <c r="L68" i="16"/>
  <c r="J69" i="16"/>
  <c r="K69" i="16"/>
  <c r="L69" i="16"/>
  <c r="J70" i="16"/>
  <c r="K70" i="16"/>
  <c r="L70" i="16"/>
  <c r="J71" i="16"/>
  <c r="K71" i="16"/>
  <c r="L71" i="16"/>
  <c r="J72" i="16"/>
  <c r="K72" i="16"/>
  <c r="L72" i="16"/>
  <c r="J73" i="16"/>
  <c r="K73" i="16"/>
  <c r="L73" i="16"/>
  <c r="J74" i="16"/>
  <c r="K74" i="16"/>
  <c r="L74" i="16"/>
  <c r="J75" i="16"/>
  <c r="K75" i="16"/>
  <c r="L75" i="16"/>
  <c r="J76" i="16"/>
  <c r="K76" i="16"/>
  <c r="L76" i="16"/>
  <c r="J77" i="16"/>
  <c r="K77" i="16"/>
  <c r="L77" i="16"/>
  <c r="J78" i="16"/>
  <c r="K78" i="16"/>
  <c r="L78" i="16"/>
  <c r="J79" i="16"/>
  <c r="K79" i="16"/>
  <c r="L79" i="16"/>
  <c r="J80" i="16"/>
  <c r="K80" i="16"/>
  <c r="L80" i="16"/>
  <c r="J81" i="16"/>
  <c r="K81" i="16"/>
  <c r="L81" i="16"/>
  <c r="J82" i="16"/>
  <c r="K82" i="16"/>
  <c r="L82" i="16"/>
  <c r="J83" i="16"/>
  <c r="K83" i="16"/>
  <c r="L83" i="16"/>
  <c r="J84" i="16"/>
  <c r="K84" i="16"/>
  <c r="L84" i="16"/>
  <c r="J85" i="16"/>
  <c r="K85" i="16"/>
  <c r="L85" i="16"/>
  <c r="J86" i="16"/>
  <c r="K86" i="16"/>
  <c r="L86" i="16"/>
  <c r="J87" i="16"/>
  <c r="K87" i="16"/>
  <c r="L87" i="16"/>
  <c r="J88" i="16"/>
  <c r="K88" i="16"/>
  <c r="L88" i="16"/>
  <c r="J89" i="16"/>
  <c r="K89" i="16"/>
  <c r="L89" i="16"/>
  <c r="J90" i="16"/>
  <c r="K90" i="16"/>
  <c r="L90" i="16"/>
  <c r="J91" i="16"/>
  <c r="K91" i="16"/>
  <c r="L91" i="16"/>
  <c r="J92" i="16"/>
  <c r="K92" i="16"/>
  <c r="L92" i="16"/>
  <c r="J93" i="16"/>
  <c r="K93" i="16"/>
  <c r="L93" i="16"/>
  <c r="J94" i="16"/>
  <c r="K94" i="16"/>
  <c r="L94" i="16"/>
  <c r="J95" i="16"/>
  <c r="K95" i="16"/>
  <c r="L95" i="16"/>
  <c r="J96" i="16"/>
  <c r="K96" i="16"/>
  <c r="L96" i="16"/>
  <c r="J97" i="16"/>
  <c r="K97" i="16"/>
  <c r="L97" i="16"/>
  <c r="J98" i="16"/>
  <c r="K98" i="16"/>
  <c r="L98" i="16"/>
  <c r="J99" i="16"/>
  <c r="K99" i="16"/>
  <c r="L99" i="16"/>
  <c r="J100" i="16"/>
  <c r="K100" i="16"/>
  <c r="L100" i="16"/>
  <c r="J101" i="16"/>
  <c r="K101" i="16"/>
  <c r="L101" i="16"/>
  <c r="J102" i="16"/>
  <c r="K102" i="16"/>
  <c r="L102" i="16"/>
  <c r="J103" i="16"/>
  <c r="K103" i="16"/>
  <c r="L103" i="16"/>
  <c r="J104" i="16"/>
  <c r="K104" i="16"/>
  <c r="L104" i="16"/>
  <c r="J105" i="16"/>
  <c r="K105" i="16"/>
  <c r="L105" i="16"/>
  <c r="J106" i="16"/>
  <c r="K106" i="16"/>
  <c r="L106" i="16"/>
  <c r="J107" i="16"/>
  <c r="K107" i="16"/>
  <c r="L107" i="16"/>
  <c r="J108" i="16"/>
  <c r="K108" i="16"/>
  <c r="L108" i="16"/>
  <c r="J109" i="16"/>
  <c r="K109" i="16"/>
  <c r="L109" i="16"/>
  <c r="J110" i="16"/>
  <c r="K110" i="16"/>
  <c r="L110" i="16"/>
  <c r="J111" i="16"/>
  <c r="K111" i="16"/>
  <c r="L111" i="16"/>
  <c r="J112" i="16"/>
  <c r="K112" i="16"/>
  <c r="L112" i="16"/>
  <c r="J113" i="16"/>
  <c r="K113" i="16"/>
  <c r="L113" i="16"/>
  <c r="J114" i="16"/>
  <c r="K114" i="16"/>
  <c r="L114" i="16"/>
  <c r="J115" i="16"/>
  <c r="K115" i="16"/>
  <c r="L115" i="16"/>
  <c r="J116" i="16"/>
  <c r="K116" i="16"/>
  <c r="L116" i="16"/>
  <c r="J117" i="16"/>
  <c r="K117" i="16"/>
  <c r="L117" i="16"/>
  <c r="J118" i="16"/>
  <c r="K118" i="16"/>
  <c r="L118" i="16"/>
  <c r="J119" i="16"/>
  <c r="K119" i="16"/>
  <c r="L119" i="16"/>
  <c r="J120" i="16"/>
  <c r="K120" i="16"/>
  <c r="L120" i="16"/>
  <c r="J121" i="16"/>
  <c r="K121" i="16"/>
  <c r="L121" i="16"/>
  <c r="J122" i="16"/>
  <c r="K122" i="16"/>
  <c r="L122" i="16"/>
  <c r="J123" i="16"/>
  <c r="K123" i="16"/>
  <c r="L123" i="16"/>
  <c r="J124" i="16"/>
  <c r="K124" i="16"/>
  <c r="L124" i="16"/>
  <c r="J125" i="16"/>
  <c r="K125" i="16"/>
  <c r="L125" i="16"/>
  <c r="J126" i="16"/>
  <c r="K126" i="16"/>
  <c r="L126" i="16"/>
  <c r="J127" i="16"/>
  <c r="K127" i="16"/>
  <c r="L127" i="16"/>
  <c r="J128" i="16"/>
  <c r="K128" i="16"/>
  <c r="L128" i="16"/>
  <c r="J129" i="16"/>
  <c r="K129" i="16"/>
  <c r="L129" i="16"/>
  <c r="J130" i="16"/>
  <c r="K130" i="16"/>
  <c r="L130" i="16"/>
  <c r="J131" i="16"/>
  <c r="K131" i="16"/>
  <c r="L131" i="16"/>
  <c r="J132" i="16"/>
  <c r="K132" i="16"/>
  <c r="L132" i="16"/>
  <c r="J133" i="16"/>
  <c r="K133" i="16"/>
  <c r="L133" i="16"/>
  <c r="J134" i="16"/>
  <c r="K134" i="16"/>
  <c r="L134" i="16"/>
  <c r="J135" i="16"/>
  <c r="K135" i="16"/>
  <c r="L135" i="16"/>
  <c r="J136" i="16"/>
  <c r="K136" i="16"/>
  <c r="L136" i="16"/>
  <c r="J137" i="16"/>
  <c r="K137" i="16"/>
  <c r="L137" i="16"/>
  <c r="J138" i="16"/>
  <c r="K138" i="16"/>
  <c r="L138" i="16"/>
  <c r="J139" i="16"/>
  <c r="K139" i="16"/>
  <c r="L139" i="16"/>
  <c r="J140" i="16"/>
  <c r="K140" i="16"/>
  <c r="L140" i="16"/>
  <c r="J141" i="16"/>
  <c r="K141" i="16"/>
  <c r="L141" i="16"/>
  <c r="J142" i="16"/>
  <c r="K142" i="16"/>
  <c r="L142" i="16"/>
  <c r="J143" i="16"/>
  <c r="K143" i="16"/>
  <c r="L143" i="16"/>
  <c r="J144" i="16"/>
  <c r="K144" i="16"/>
  <c r="L144" i="16"/>
  <c r="J145" i="16"/>
  <c r="K145" i="16"/>
  <c r="L145" i="16"/>
  <c r="J146" i="16"/>
  <c r="K146" i="16"/>
  <c r="L146" i="16"/>
  <c r="J147" i="16"/>
  <c r="K147" i="16"/>
  <c r="L147" i="16"/>
  <c r="J148" i="16"/>
  <c r="K148" i="16"/>
  <c r="L148" i="16"/>
  <c r="J149" i="16"/>
  <c r="K149" i="16"/>
  <c r="L149" i="16"/>
  <c r="J150" i="16"/>
  <c r="K150" i="16"/>
  <c r="L150" i="16"/>
  <c r="J151" i="16"/>
  <c r="K151" i="16"/>
  <c r="L151" i="16"/>
  <c r="J152" i="16"/>
  <c r="K152" i="16"/>
  <c r="L152" i="16"/>
  <c r="J153" i="16"/>
  <c r="K153" i="16"/>
  <c r="L153" i="16"/>
  <c r="J154" i="16"/>
  <c r="K154" i="16"/>
  <c r="L154" i="16"/>
  <c r="J155" i="16"/>
  <c r="K155" i="16"/>
  <c r="L155" i="16"/>
  <c r="J156" i="16"/>
  <c r="K156" i="16"/>
  <c r="L156" i="16"/>
  <c r="J157" i="16"/>
  <c r="K157" i="16"/>
  <c r="L157" i="16"/>
  <c r="J158" i="16"/>
  <c r="K158" i="16"/>
  <c r="L158" i="16"/>
  <c r="J159" i="16"/>
  <c r="K159" i="16"/>
  <c r="L159" i="16"/>
  <c r="J160" i="16"/>
  <c r="K160" i="16"/>
  <c r="L160" i="16"/>
  <c r="J161" i="16"/>
  <c r="K161" i="16"/>
  <c r="L161" i="16"/>
  <c r="J162" i="16"/>
  <c r="K162" i="16"/>
  <c r="L162" i="16"/>
  <c r="J163" i="16"/>
  <c r="K163" i="16"/>
  <c r="L163" i="16"/>
  <c r="J164" i="16"/>
  <c r="K164" i="16"/>
  <c r="L164" i="16"/>
  <c r="J165" i="16"/>
  <c r="K165" i="16"/>
  <c r="L165" i="16"/>
  <c r="J166" i="16"/>
  <c r="K166" i="16"/>
  <c r="L166" i="16"/>
  <c r="J167" i="16"/>
  <c r="K167" i="16"/>
  <c r="L167" i="16"/>
  <c r="J168" i="16"/>
  <c r="K168" i="16"/>
  <c r="L168" i="16"/>
  <c r="J169" i="16"/>
  <c r="K169" i="16"/>
  <c r="L169" i="16"/>
  <c r="J170" i="16"/>
  <c r="K170" i="16"/>
  <c r="L170" i="16"/>
  <c r="J171" i="16"/>
  <c r="K171" i="16"/>
  <c r="L171" i="16"/>
  <c r="J172" i="16"/>
  <c r="K172" i="16"/>
  <c r="L172" i="16"/>
  <c r="J173" i="16"/>
  <c r="K173" i="16"/>
  <c r="L173" i="16"/>
  <c r="J174" i="16"/>
  <c r="K174" i="16"/>
  <c r="L174" i="16"/>
  <c r="J175" i="16"/>
  <c r="K175" i="16"/>
  <c r="L175" i="16"/>
  <c r="J176" i="16"/>
  <c r="K176" i="16"/>
  <c r="L176" i="16"/>
  <c r="J177" i="16"/>
  <c r="K177" i="16"/>
  <c r="L177" i="16"/>
  <c r="J178" i="16"/>
  <c r="K178" i="16"/>
  <c r="L178" i="16"/>
  <c r="J179" i="16"/>
  <c r="K179" i="16"/>
  <c r="L179" i="16"/>
  <c r="J180" i="16"/>
  <c r="K180" i="16"/>
  <c r="L180" i="16"/>
  <c r="J181" i="16"/>
  <c r="K181" i="16"/>
  <c r="L181" i="16"/>
  <c r="J182" i="16"/>
  <c r="K182" i="16"/>
  <c r="L182" i="16"/>
  <c r="J183" i="16"/>
  <c r="K183" i="16"/>
  <c r="L183" i="16"/>
  <c r="J184" i="16"/>
  <c r="K184" i="16"/>
  <c r="L184" i="16"/>
  <c r="J185" i="16"/>
  <c r="K185" i="16"/>
  <c r="L185" i="16"/>
  <c r="J186" i="16"/>
  <c r="K186" i="16"/>
  <c r="L186" i="16"/>
  <c r="J187" i="16"/>
  <c r="K187" i="16"/>
  <c r="L187" i="16"/>
  <c r="J188" i="16"/>
  <c r="K188" i="16"/>
  <c r="L188" i="16"/>
  <c r="J189" i="16"/>
  <c r="K189" i="16"/>
  <c r="L189" i="16"/>
  <c r="J190" i="16"/>
  <c r="K190" i="16"/>
  <c r="L190" i="16"/>
  <c r="J191" i="16"/>
  <c r="K191" i="16"/>
  <c r="L191" i="16"/>
  <c r="J192" i="16"/>
  <c r="K192" i="16"/>
  <c r="L192" i="16"/>
  <c r="J193" i="16"/>
  <c r="K193" i="16"/>
  <c r="L193" i="16"/>
  <c r="J194" i="16"/>
  <c r="K194" i="16"/>
  <c r="L194" i="16"/>
  <c r="J195" i="16"/>
  <c r="K195" i="16"/>
  <c r="L195" i="16"/>
  <c r="J196" i="16"/>
  <c r="K196" i="16"/>
  <c r="L196" i="16"/>
  <c r="J197" i="16"/>
  <c r="K197" i="16"/>
  <c r="L197" i="16"/>
  <c r="J198" i="16"/>
  <c r="K198" i="16"/>
  <c r="L198" i="16"/>
  <c r="J199" i="16"/>
  <c r="K199" i="16"/>
  <c r="L199" i="16"/>
  <c r="J200" i="16"/>
  <c r="K200" i="16"/>
  <c r="L200" i="16"/>
  <c r="J201" i="16"/>
  <c r="K201" i="16"/>
  <c r="L201" i="16"/>
  <c r="J202" i="16"/>
  <c r="K202" i="16"/>
  <c r="L202" i="16"/>
  <c r="J203" i="16"/>
  <c r="K203" i="16"/>
  <c r="L203" i="16"/>
  <c r="J204" i="16"/>
  <c r="K204" i="16"/>
  <c r="L204" i="16"/>
  <c r="J205" i="16"/>
  <c r="K205" i="16"/>
  <c r="L205" i="16"/>
  <c r="J206" i="16"/>
  <c r="K206" i="16"/>
  <c r="L206" i="16"/>
  <c r="J207" i="16"/>
  <c r="K207" i="16"/>
  <c r="L207" i="16"/>
  <c r="J208" i="16"/>
  <c r="K208" i="16"/>
  <c r="L208" i="16"/>
  <c r="J209" i="16"/>
  <c r="K209" i="16"/>
  <c r="L209" i="16"/>
  <c r="J210" i="16"/>
  <c r="K210" i="16"/>
  <c r="L210" i="16"/>
  <c r="J211" i="16"/>
  <c r="K211" i="16"/>
  <c r="L211" i="16"/>
  <c r="J212" i="16"/>
  <c r="K212" i="16"/>
  <c r="L212" i="16"/>
  <c r="J213" i="16"/>
  <c r="K213" i="16"/>
  <c r="L213" i="16"/>
  <c r="J214" i="16"/>
  <c r="K214" i="16"/>
  <c r="L214" i="16"/>
  <c r="J215" i="16"/>
  <c r="K215" i="16"/>
  <c r="L215" i="16"/>
  <c r="J216" i="16"/>
  <c r="K216" i="16"/>
  <c r="L216" i="16"/>
  <c r="J217" i="16"/>
  <c r="K217" i="16"/>
  <c r="L217" i="16"/>
  <c r="J218" i="16"/>
  <c r="K218" i="16"/>
  <c r="L218" i="16"/>
  <c r="J219" i="16"/>
  <c r="K219" i="16"/>
  <c r="L219" i="16"/>
  <c r="J220" i="16"/>
  <c r="K220" i="16"/>
  <c r="L220" i="16"/>
  <c r="J221" i="16"/>
  <c r="K221" i="16"/>
  <c r="L221" i="16"/>
  <c r="J222" i="16"/>
  <c r="K222" i="16"/>
  <c r="L222" i="16"/>
  <c r="J223" i="16"/>
  <c r="K223" i="16"/>
  <c r="L223" i="16"/>
  <c r="J224" i="16"/>
  <c r="K224" i="16"/>
  <c r="L224" i="16"/>
  <c r="J225" i="16"/>
  <c r="K225" i="16"/>
  <c r="L225" i="16"/>
  <c r="J226" i="16"/>
  <c r="K226" i="16"/>
  <c r="L226" i="16"/>
  <c r="J227" i="16"/>
  <c r="K227" i="16"/>
  <c r="L227" i="16"/>
  <c r="J228" i="16"/>
  <c r="K228" i="16"/>
  <c r="L228" i="16"/>
  <c r="J229" i="16"/>
  <c r="K229" i="16"/>
  <c r="L229" i="16"/>
  <c r="J230" i="16"/>
  <c r="K230" i="16"/>
  <c r="L230" i="16"/>
  <c r="J231" i="16"/>
  <c r="K231" i="16"/>
  <c r="L231" i="16"/>
  <c r="J232" i="16"/>
  <c r="K232" i="16"/>
  <c r="L232" i="16"/>
  <c r="J233" i="16"/>
  <c r="K233" i="16"/>
  <c r="L233" i="16"/>
  <c r="J234" i="16"/>
  <c r="K234" i="16"/>
  <c r="L234" i="16"/>
  <c r="J235" i="16"/>
  <c r="K235" i="16"/>
  <c r="L235" i="16"/>
  <c r="J236" i="16"/>
  <c r="K236" i="16"/>
  <c r="L236" i="16"/>
  <c r="J237" i="16"/>
  <c r="K237" i="16"/>
  <c r="L237" i="16"/>
  <c r="J238" i="16"/>
  <c r="K238" i="16"/>
  <c r="L238" i="16"/>
  <c r="J239" i="16"/>
  <c r="K239" i="16"/>
  <c r="L239" i="16"/>
  <c r="J240" i="16"/>
  <c r="K240" i="16"/>
  <c r="L240" i="16"/>
  <c r="J241" i="16"/>
  <c r="K241" i="16"/>
  <c r="L241" i="16"/>
  <c r="J242" i="16"/>
  <c r="K242" i="16"/>
  <c r="L242" i="16"/>
  <c r="J243" i="16"/>
  <c r="K243" i="16"/>
  <c r="L243" i="16"/>
  <c r="J244" i="16"/>
  <c r="K244" i="16"/>
  <c r="L244" i="16"/>
  <c r="J245" i="16"/>
  <c r="K245" i="16"/>
  <c r="L245" i="16"/>
  <c r="J246" i="16"/>
  <c r="K246" i="16"/>
  <c r="L246" i="16"/>
  <c r="J247" i="16"/>
  <c r="K247" i="16"/>
  <c r="L247" i="16"/>
  <c r="J248" i="16"/>
  <c r="K248" i="16"/>
  <c r="L248" i="16"/>
  <c r="J249" i="16"/>
  <c r="K249" i="16"/>
  <c r="L249" i="16"/>
  <c r="J250" i="16"/>
  <c r="K250" i="16"/>
  <c r="L250" i="16"/>
  <c r="J251" i="16"/>
  <c r="K251" i="16"/>
  <c r="L251" i="16"/>
  <c r="J252" i="16"/>
  <c r="K252" i="16"/>
  <c r="L252" i="16"/>
  <c r="J253" i="16"/>
  <c r="K253" i="16"/>
  <c r="L253" i="16"/>
  <c r="J254" i="16"/>
  <c r="K254" i="16"/>
  <c r="L254" i="16"/>
  <c r="J255" i="16"/>
  <c r="K255" i="16"/>
  <c r="L255" i="16"/>
  <c r="J256" i="16"/>
  <c r="K256" i="16"/>
  <c r="L256" i="16"/>
  <c r="J257" i="16"/>
  <c r="K257" i="16"/>
  <c r="L257" i="16"/>
  <c r="J258" i="16"/>
  <c r="K258" i="16"/>
  <c r="L258" i="16"/>
  <c r="J259" i="16"/>
  <c r="K259" i="16"/>
  <c r="L259" i="16"/>
  <c r="J260" i="16"/>
  <c r="K260" i="16"/>
  <c r="L260" i="16"/>
  <c r="J261" i="16"/>
  <c r="K261" i="16"/>
  <c r="L261" i="16"/>
  <c r="J262" i="16"/>
  <c r="K262" i="16"/>
  <c r="L262" i="16"/>
  <c r="J263" i="16"/>
  <c r="K263" i="16"/>
  <c r="L263" i="16"/>
  <c r="J264" i="16"/>
  <c r="K264" i="16"/>
  <c r="L264" i="16"/>
  <c r="J265" i="16"/>
  <c r="K265" i="16"/>
  <c r="L265" i="16"/>
  <c r="J266" i="16"/>
  <c r="K266" i="16"/>
  <c r="L266" i="16"/>
  <c r="J267" i="16"/>
  <c r="K267" i="16"/>
  <c r="L267" i="16"/>
  <c r="J268" i="16"/>
  <c r="K268" i="16"/>
  <c r="L268" i="16"/>
  <c r="J269" i="16"/>
  <c r="K269" i="16"/>
  <c r="L269" i="16"/>
  <c r="J270" i="16"/>
  <c r="K270" i="16"/>
  <c r="L270" i="16"/>
  <c r="J271" i="16"/>
  <c r="K271" i="16"/>
  <c r="L271" i="16"/>
  <c r="J272" i="16"/>
  <c r="K272" i="16"/>
  <c r="L272" i="16"/>
  <c r="J273" i="16"/>
  <c r="K273" i="16"/>
  <c r="L273" i="16"/>
  <c r="J274" i="16"/>
  <c r="K274" i="16"/>
  <c r="L274" i="16"/>
  <c r="J275" i="16"/>
  <c r="K275" i="16"/>
  <c r="L275" i="16"/>
  <c r="J276" i="16"/>
  <c r="K276" i="16"/>
  <c r="L276" i="16"/>
  <c r="J277" i="16"/>
  <c r="K277" i="16"/>
  <c r="L277" i="16"/>
  <c r="J278" i="16"/>
  <c r="K278" i="16"/>
  <c r="L278" i="16"/>
  <c r="J279" i="16"/>
  <c r="K279" i="16"/>
  <c r="L279" i="16"/>
  <c r="J280" i="16"/>
  <c r="K280" i="16"/>
  <c r="L280" i="16"/>
  <c r="J281" i="16"/>
  <c r="K281" i="16"/>
  <c r="L281" i="16"/>
  <c r="J282" i="16"/>
  <c r="K282" i="16"/>
  <c r="L282" i="16"/>
  <c r="J283" i="16"/>
  <c r="K283" i="16"/>
  <c r="L283" i="16"/>
  <c r="J284" i="16"/>
  <c r="K284" i="16"/>
  <c r="L284" i="16"/>
  <c r="J285" i="16"/>
  <c r="K285" i="16"/>
  <c r="L285" i="16"/>
  <c r="J286" i="16"/>
  <c r="K286" i="16"/>
  <c r="L286" i="16"/>
  <c r="J287" i="16"/>
  <c r="K287" i="16"/>
  <c r="L287" i="16"/>
  <c r="J288" i="16"/>
  <c r="K288" i="16"/>
  <c r="L288" i="16"/>
  <c r="J289" i="16"/>
  <c r="K289" i="16"/>
  <c r="L289" i="16"/>
  <c r="J290" i="16"/>
  <c r="K290" i="16"/>
  <c r="L290" i="16"/>
  <c r="J291" i="16"/>
  <c r="K291" i="16"/>
  <c r="L291" i="16"/>
  <c r="J292" i="16"/>
  <c r="K292" i="16"/>
  <c r="L292" i="16"/>
  <c r="J293" i="16"/>
  <c r="K293" i="16"/>
  <c r="L293" i="16"/>
  <c r="J294" i="16"/>
  <c r="K294" i="16"/>
  <c r="L294" i="16"/>
  <c r="J295" i="16"/>
  <c r="K295" i="16"/>
  <c r="L295" i="16"/>
  <c r="J296" i="16"/>
  <c r="K296" i="16"/>
  <c r="L296" i="16"/>
  <c r="J297" i="16"/>
  <c r="K297" i="16"/>
  <c r="L297" i="16"/>
  <c r="J298" i="16"/>
  <c r="K298" i="16"/>
  <c r="L298" i="16"/>
  <c r="J299" i="16"/>
  <c r="K299" i="16"/>
  <c r="L299" i="16"/>
  <c r="J300" i="16"/>
  <c r="K300" i="16"/>
  <c r="L300" i="16"/>
  <c r="J301" i="16"/>
  <c r="K301" i="16"/>
  <c r="L301" i="16"/>
  <c r="J302" i="16"/>
  <c r="K302" i="16"/>
  <c r="L302" i="16"/>
  <c r="J303" i="16"/>
  <c r="K303" i="16"/>
  <c r="L303" i="16"/>
  <c r="J304" i="16"/>
  <c r="K304" i="16"/>
  <c r="L304" i="16"/>
  <c r="J305" i="16"/>
  <c r="K305" i="16"/>
  <c r="L305" i="16"/>
  <c r="J306" i="16"/>
  <c r="K306" i="16"/>
  <c r="L306" i="16"/>
  <c r="J307" i="16"/>
  <c r="K307" i="16"/>
  <c r="L307" i="16"/>
  <c r="J308" i="16"/>
  <c r="K308" i="16"/>
  <c r="L308" i="16"/>
  <c r="J309" i="16"/>
  <c r="K309" i="16"/>
  <c r="L309" i="16"/>
  <c r="J310" i="16"/>
  <c r="K310" i="16"/>
  <c r="L310" i="16"/>
  <c r="J311" i="16"/>
  <c r="K311" i="16"/>
  <c r="L311" i="16"/>
  <c r="J312" i="16"/>
  <c r="K312" i="16"/>
  <c r="L312" i="16"/>
  <c r="J313" i="16"/>
  <c r="K313" i="16"/>
  <c r="L313" i="16"/>
  <c r="J314" i="16"/>
  <c r="K314" i="16"/>
  <c r="L314" i="16"/>
  <c r="J315" i="16"/>
  <c r="K315" i="16"/>
  <c r="L315" i="16"/>
  <c r="J316" i="16"/>
  <c r="K316" i="16"/>
  <c r="L316" i="16"/>
  <c r="J317" i="16"/>
  <c r="K317" i="16"/>
  <c r="L317" i="16"/>
  <c r="J318" i="16"/>
  <c r="K318" i="16"/>
  <c r="L318" i="16"/>
  <c r="J319" i="16"/>
  <c r="K319" i="16"/>
  <c r="L319" i="16"/>
  <c r="J320" i="16"/>
  <c r="K320" i="16"/>
  <c r="L320" i="16"/>
  <c r="J321" i="16"/>
  <c r="K321" i="16"/>
  <c r="L321" i="16"/>
  <c r="J322" i="16"/>
  <c r="K322" i="16"/>
  <c r="L322" i="16"/>
  <c r="J323" i="16"/>
  <c r="K323" i="16"/>
  <c r="L323" i="16"/>
  <c r="J324" i="16"/>
  <c r="K324" i="16"/>
  <c r="L324" i="16"/>
  <c r="J325" i="16"/>
  <c r="K325" i="16"/>
  <c r="L325" i="16"/>
  <c r="J326" i="16"/>
  <c r="K326" i="16"/>
  <c r="L326" i="16"/>
  <c r="J327" i="16"/>
  <c r="K327" i="16"/>
  <c r="L327" i="16"/>
  <c r="J328" i="16"/>
  <c r="K328" i="16"/>
  <c r="L328" i="16"/>
  <c r="J329" i="16"/>
  <c r="K329" i="16"/>
  <c r="L329" i="16"/>
  <c r="J330" i="16"/>
  <c r="K330" i="16"/>
  <c r="L330" i="16"/>
  <c r="J331" i="16"/>
  <c r="K331" i="16"/>
  <c r="L331" i="16"/>
  <c r="J332" i="16"/>
  <c r="K332" i="16"/>
  <c r="L332" i="16"/>
  <c r="J333" i="16"/>
  <c r="K333" i="16"/>
  <c r="L333" i="16"/>
  <c r="J334" i="16"/>
  <c r="K334" i="16"/>
  <c r="L334" i="16"/>
  <c r="J335" i="16"/>
  <c r="K335" i="16"/>
  <c r="L335" i="16"/>
  <c r="J336" i="16"/>
  <c r="K336" i="16"/>
  <c r="L336" i="16"/>
  <c r="J337" i="16"/>
  <c r="K337" i="16"/>
  <c r="L337" i="16"/>
  <c r="J338" i="16"/>
  <c r="K338" i="16"/>
  <c r="L338" i="16"/>
  <c r="J339" i="16"/>
  <c r="K339" i="16"/>
  <c r="L339" i="16"/>
  <c r="J340" i="16"/>
  <c r="K340" i="16"/>
  <c r="L340" i="16"/>
  <c r="J341" i="16"/>
  <c r="K341" i="16"/>
  <c r="L341" i="16"/>
  <c r="J342" i="16"/>
  <c r="K342" i="16"/>
  <c r="L342" i="16"/>
  <c r="J343" i="16"/>
  <c r="K343" i="16"/>
  <c r="L343" i="16"/>
  <c r="J344" i="16"/>
  <c r="K344" i="16"/>
  <c r="L344" i="16"/>
  <c r="J345" i="16"/>
  <c r="K345" i="16"/>
  <c r="L345" i="16"/>
  <c r="J346" i="16"/>
  <c r="K346" i="16"/>
  <c r="L346" i="16"/>
  <c r="J347" i="16"/>
  <c r="K347" i="16"/>
  <c r="L347" i="16"/>
  <c r="J348" i="16"/>
  <c r="K348" i="16"/>
  <c r="L348" i="16"/>
  <c r="J349" i="16"/>
  <c r="K349" i="16"/>
  <c r="L349" i="16"/>
  <c r="J350" i="16"/>
  <c r="K350" i="16"/>
  <c r="L350" i="16"/>
  <c r="J351" i="16"/>
  <c r="K351" i="16"/>
  <c r="L351" i="16"/>
  <c r="J352" i="16"/>
  <c r="K352" i="16"/>
  <c r="L352" i="16"/>
  <c r="J353" i="16"/>
  <c r="K353" i="16"/>
  <c r="L353" i="16"/>
  <c r="J354" i="16"/>
  <c r="K354" i="16"/>
  <c r="L354" i="16"/>
  <c r="J355" i="16"/>
  <c r="K355" i="16"/>
  <c r="L355" i="16"/>
  <c r="J356" i="16"/>
  <c r="K356" i="16"/>
  <c r="L356" i="16"/>
  <c r="J357" i="16"/>
  <c r="K357" i="16"/>
  <c r="L357" i="16"/>
  <c r="J358" i="16"/>
  <c r="K358" i="16"/>
  <c r="L358" i="16"/>
  <c r="J359" i="16"/>
  <c r="K359" i="16"/>
  <c r="L359" i="16"/>
  <c r="J360" i="16"/>
  <c r="K360" i="16"/>
  <c r="L360" i="16"/>
  <c r="J361" i="16"/>
  <c r="K361" i="16"/>
  <c r="L361" i="16"/>
  <c r="J362" i="16"/>
  <c r="K362" i="16"/>
  <c r="L362" i="16"/>
  <c r="J363" i="16"/>
  <c r="K363" i="16"/>
  <c r="L363" i="16"/>
  <c r="J364" i="16"/>
  <c r="K364" i="16"/>
  <c r="L364" i="16"/>
  <c r="J365" i="16"/>
  <c r="K365" i="16"/>
  <c r="L365" i="16"/>
  <c r="J366" i="16"/>
  <c r="K366" i="16"/>
  <c r="L366" i="16"/>
  <c r="J367" i="16"/>
  <c r="K367" i="16"/>
  <c r="L367" i="16"/>
  <c r="J368" i="16"/>
  <c r="K368" i="16"/>
  <c r="L368" i="16"/>
  <c r="J369" i="16"/>
  <c r="K369" i="16"/>
  <c r="L369" i="16"/>
  <c r="J370" i="16"/>
  <c r="K370" i="16"/>
  <c r="L370" i="16"/>
  <c r="J371" i="16"/>
  <c r="K371" i="16"/>
  <c r="L371" i="16"/>
  <c r="J372" i="16"/>
  <c r="K372" i="16"/>
  <c r="L372" i="16"/>
  <c r="J373" i="16"/>
  <c r="K373" i="16"/>
  <c r="L373" i="16"/>
  <c r="J374" i="16"/>
  <c r="K374" i="16"/>
  <c r="L374" i="16"/>
  <c r="J375" i="16"/>
  <c r="K375" i="16"/>
  <c r="L375" i="16"/>
  <c r="J376" i="16"/>
  <c r="K376" i="16"/>
  <c r="L376" i="16"/>
  <c r="J377" i="16"/>
  <c r="K377" i="16"/>
  <c r="L377" i="16"/>
  <c r="J378" i="16"/>
  <c r="K378" i="16"/>
  <c r="L378" i="16"/>
  <c r="J379" i="16"/>
  <c r="K379" i="16"/>
  <c r="L379" i="16"/>
  <c r="J380" i="16"/>
  <c r="K380" i="16"/>
  <c r="L380" i="16"/>
  <c r="J381" i="16"/>
  <c r="K381" i="16"/>
  <c r="L381" i="16"/>
  <c r="J382" i="16"/>
  <c r="K382" i="16"/>
  <c r="L382" i="16"/>
  <c r="J383" i="16"/>
  <c r="K383" i="16"/>
  <c r="L383" i="16"/>
  <c r="J384" i="16"/>
  <c r="K384" i="16"/>
  <c r="L384" i="16"/>
  <c r="J385" i="16"/>
  <c r="K385" i="16"/>
  <c r="L385" i="16"/>
  <c r="J386" i="16"/>
  <c r="K386" i="16"/>
  <c r="L386" i="16"/>
  <c r="J387" i="16"/>
  <c r="K387" i="16"/>
  <c r="L387" i="16"/>
  <c r="J388" i="16"/>
  <c r="K388" i="16"/>
  <c r="L388" i="16"/>
  <c r="J389" i="16"/>
  <c r="K389" i="16"/>
  <c r="L389" i="16"/>
  <c r="J390" i="16"/>
  <c r="K390" i="16"/>
  <c r="L390" i="16"/>
  <c r="J391" i="16"/>
  <c r="K391" i="16"/>
  <c r="L391" i="16"/>
  <c r="J392" i="16"/>
  <c r="K392" i="16"/>
  <c r="L392" i="16"/>
  <c r="J393" i="16"/>
  <c r="K393" i="16"/>
  <c r="L393" i="16"/>
  <c r="J394" i="16"/>
  <c r="K394" i="16"/>
  <c r="L394" i="16"/>
  <c r="J395" i="16"/>
  <c r="K395" i="16"/>
  <c r="L395" i="16"/>
  <c r="J396" i="16"/>
  <c r="K396" i="16"/>
  <c r="L396" i="16"/>
  <c r="J397" i="16"/>
  <c r="K397" i="16"/>
  <c r="L397" i="16"/>
  <c r="J398" i="16"/>
  <c r="K398" i="16"/>
  <c r="L398" i="16"/>
  <c r="J399" i="16"/>
  <c r="K399" i="16"/>
  <c r="L399" i="16"/>
  <c r="J400" i="16"/>
  <c r="K400" i="16"/>
  <c r="L400" i="16"/>
  <c r="J401" i="16"/>
  <c r="K401" i="16"/>
  <c r="L401" i="16"/>
  <c r="J402" i="16"/>
  <c r="K402" i="16"/>
  <c r="L402" i="16"/>
  <c r="J403" i="16"/>
  <c r="K403" i="16"/>
  <c r="L403" i="16"/>
  <c r="J404" i="16"/>
  <c r="K404" i="16"/>
  <c r="L404" i="16"/>
  <c r="J405" i="16"/>
  <c r="K405" i="16"/>
  <c r="L405" i="16"/>
  <c r="J406" i="16"/>
  <c r="K406" i="16"/>
  <c r="L406" i="16"/>
  <c r="J407" i="16"/>
  <c r="K407" i="16"/>
  <c r="L407" i="16"/>
  <c r="J408" i="16"/>
  <c r="K408" i="16"/>
  <c r="L408" i="16"/>
  <c r="J409" i="16"/>
  <c r="K409" i="16"/>
  <c r="L409" i="16"/>
  <c r="J410" i="16"/>
  <c r="K410" i="16"/>
  <c r="L410" i="16"/>
  <c r="J411" i="16"/>
  <c r="K411" i="16"/>
  <c r="L411" i="16"/>
  <c r="J412" i="16"/>
  <c r="K412" i="16"/>
  <c r="L412" i="16"/>
  <c r="J413" i="16"/>
  <c r="K413" i="16"/>
  <c r="L413" i="16"/>
  <c r="J414" i="16"/>
  <c r="K414" i="16"/>
  <c r="L414" i="16"/>
  <c r="J415" i="16"/>
  <c r="K415" i="16"/>
  <c r="L415" i="16"/>
  <c r="J416" i="16"/>
  <c r="K416" i="16"/>
  <c r="L416" i="16"/>
  <c r="J417" i="16"/>
  <c r="K417" i="16"/>
  <c r="L417" i="16"/>
  <c r="J418" i="16"/>
  <c r="K418" i="16"/>
  <c r="L418" i="16"/>
  <c r="J419" i="16"/>
  <c r="K419" i="16"/>
  <c r="L419" i="16"/>
  <c r="J420" i="16"/>
  <c r="K420" i="16"/>
  <c r="L420" i="16"/>
  <c r="J421" i="16"/>
  <c r="K421" i="16"/>
  <c r="L421" i="16"/>
  <c r="J422" i="16"/>
  <c r="K422" i="16"/>
  <c r="L422" i="16"/>
  <c r="J423" i="16"/>
  <c r="K423" i="16"/>
  <c r="L423" i="16"/>
  <c r="J424" i="16"/>
  <c r="K424" i="16"/>
  <c r="L424" i="16"/>
  <c r="J425" i="16"/>
  <c r="K425" i="16"/>
  <c r="L425" i="16"/>
  <c r="J426" i="16"/>
  <c r="K426" i="16"/>
  <c r="L426" i="16"/>
  <c r="J427" i="16"/>
  <c r="K427" i="16"/>
  <c r="L427" i="16"/>
  <c r="J428" i="16"/>
  <c r="K428" i="16"/>
  <c r="L428" i="16"/>
  <c r="J429" i="16"/>
  <c r="K429" i="16"/>
  <c r="L429" i="16"/>
  <c r="J430" i="16"/>
  <c r="K430" i="16"/>
  <c r="L430" i="16"/>
  <c r="J431" i="16"/>
  <c r="K431" i="16"/>
  <c r="L431" i="16"/>
  <c r="J432" i="16"/>
  <c r="K432" i="16"/>
  <c r="L432" i="16"/>
  <c r="J433" i="16"/>
  <c r="K433" i="16"/>
  <c r="L433" i="16"/>
  <c r="J434" i="16"/>
  <c r="K434" i="16"/>
  <c r="L434" i="16"/>
  <c r="J435" i="16"/>
  <c r="K435" i="16"/>
  <c r="L435" i="16"/>
  <c r="J436" i="16"/>
  <c r="K436" i="16"/>
  <c r="L436" i="16"/>
  <c r="J437" i="16"/>
  <c r="K437" i="16"/>
  <c r="L437" i="16"/>
  <c r="J438" i="16"/>
  <c r="K438" i="16"/>
  <c r="L438" i="16"/>
  <c r="J439" i="16"/>
  <c r="K439" i="16"/>
  <c r="L439" i="16"/>
  <c r="J440" i="16"/>
  <c r="K440" i="16"/>
  <c r="L440" i="16"/>
  <c r="J441" i="16"/>
  <c r="K441" i="16"/>
  <c r="L441" i="16"/>
  <c r="J442" i="16"/>
  <c r="K442" i="16"/>
  <c r="L442" i="16"/>
  <c r="J443" i="16"/>
  <c r="K443" i="16"/>
  <c r="L443" i="16"/>
  <c r="J444" i="16"/>
  <c r="K444" i="16"/>
  <c r="L444" i="16"/>
  <c r="J445" i="16"/>
  <c r="K445" i="16"/>
  <c r="L445" i="16"/>
  <c r="J446" i="16"/>
  <c r="K446" i="16"/>
  <c r="L446" i="16"/>
  <c r="J447" i="16"/>
  <c r="K447" i="16"/>
  <c r="L447" i="16"/>
  <c r="J448" i="16"/>
  <c r="K448" i="16"/>
  <c r="L448" i="16"/>
  <c r="J449" i="16"/>
  <c r="K449" i="16"/>
  <c r="L449" i="16"/>
  <c r="J450" i="16"/>
  <c r="K450" i="16"/>
  <c r="L450" i="16"/>
  <c r="J451" i="16"/>
  <c r="K451" i="16"/>
  <c r="L451" i="16"/>
  <c r="J452" i="16"/>
  <c r="K452" i="16"/>
  <c r="L452" i="16"/>
  <c r="J453" i="16"/>
  <c r="K453" i="16"/>
  <c r="L453" i="16"/>
  <c r="J454" i="16"/>
  <c r="K454" i="16"/>
  <c r="L454" i="16"/>
  <c r="J455" i="16"/>
  <c r="K455" i="16"/>
  <c r="L455" i="16"/>
  <c r="J456" i="16"/>
  <c r="K456" i="16"/>
  <c r="L456" i="16"/>
  <c r="J457" i="16"/>
  <c r="K457" i="16"/>
  <c r="L457" i="16"/>
  <c r="J458" i="16"/>
  <c r="K458" i="16"/>
  <c r="L458" i="16"/>
  <c r="J459" i="16"/>
  <c r="K459" i="16"/>
  <c r="L459" i="16"/>
  <c r="J460" i="16"/>
  <c r="K460" i="16"/>
  <c r="L460" i="16"/>
  <c r="J461" i="16"/>
  <c r="K461" i="16"/>
  <c r="L461" i="16"/>
  <c r="J462" i="16"/>
  <c r="K462" i="16"/>
  <c r="L462" i="16"/>
  <c r="J463" i="16"/>
  <c r="K463" i="16"/>
  <c r="L463" i="16"/>
  <c r="J464" i="16"/>
  <c r="K464" i="16"/>
  <c r="L464" i="16"/>
  <c r="J465" i="16"/>
  <c r="K465" i="16"/>
  <c r="L465" i="16"/>
  <c r="J466" i="16"/>
  <c r="K466" i="16"/>
  <c r="L466" i="16"/>
  <c r="J467" i="16"/>
  <c r="K467" i="16"/>
  <c r="L467" i="16"/>
  <c r="J468" i="16"/>
  <c r="K468" i="16"/>
  <c r="L468" i="16"/>
  <c r="J469" i="16"/>
  <c r="K469" i="16"/>
  <c r="L469" i="16"/>
  <c r="J470" i="16"/>
  <c r="K470" i="16"/>
  <c r="L470" i="16"/>
  <c r="J471" i="16"/>
  <c r="K471" i="16"/>
  <c r="L471" i="16"/>
  <c r="J472" i="16"/>
  <c r="K472" i="16"/>
  <c r="L472" i="16"/>
  <c r="J473" i="16"/>
  <c r="K473" i="16"/>
  <c r="L473" i="16"/>
  <c r="J474" i="16"/>
  <c r="K474" i="16"/>
  <c r="L474" i="16"/>
  <c r="J475" i="16"/>
  <c r="K475" i="16"/>
  <c r="L475" i="16"/>
  <c r="J476" i="16"/>
  <c r="K476" i="16"/>
  <c r="L476" i="16"/>
  <c r="J477" i="16"/>
  <c r="K477" i="16"/>
  <c r="L477" i="16"/>
  <c r="J478" i="16"/>
  <c r="K478" i="16"/>
  <c r="L478" i="16"/>
  <c r="J479" i="16"/>
  <c r="K479" i="16"/>
  <c r="L479" i="16"/>
  <c r="J480" i="16"/>
  <c r="K480" i="16"/>
  <c r="L480" i="16"/>
  <c r="J481" i="16"/>
  <c r="K481" i="16"/>
  <c r="L481" i="16"/>
  <c r="J482" i="16"/>
  <c r="K482" i="16"/>
  <c r="L482" i="16"/>
  <c r="J483" i="16"/>
  <c r="K483" i="16"/>
  <c r="L483" i="16"/>
  <c r="J484" i="16"/>
  <c r="K484" i="16"/>
  <c r="L484" i="16"/>
  <c r="J485" i="16"/>
  <c r="K485" i="16"/>
  <c r="L485" i="16"/>
  <c r="J486" i="16"/>
  <c r="K486" i="16"/>
  <c r="L486" i="16"/>
  <c r="J487" i="16"/>
  <c r="K487" i="16"/>
  <c r="L487" i="16"/>
  <c r="J488" i="16"/>
  <c r="K488" i="16"/>
  <c r="L488" i="16"/>
  <c r="J489" i="16"/>
  <c r="K489" i="16"/>
  <c r="L489" i="16"/>
  <c r="J490" i="16"/>
  <c r="K490" i="16"/>
  <c r="L490" i="16"/>
  <c r="J491" i="16"/>
  <c r="K491" i="16"/>
  <c r="L491" i="16"/>
  <c r="J492" i="16"/>
  <c r="K492" i="16"/>
  <c r="L492" i="16"/>
  <c r="J493" i="16"/>
  <c r="K493" i="16"/>
  <c r="L493" i="16"/>
  <c r="J494" i="16"/>
  <c r="K494" i="16"/>
  <c r="L494" i="16"/>
  <c r="J495" i="16"/>
  <c r="K495" i="16"/>
  <c r="L495" i="16"/>
  <c r="J496" i="16"/>
  <c r="K496" i="16"/>
  <c r="L496" i="16"/>
  <c r="J497" i="16"/>
  <c r="K497" i="16"/>
  <c r="L497" i="16"/>
  <c r="J498" i="16"/>
  <c r="K498" i="16"/>
  <c r="L498" i="16"/>
  <c r="J499" i="16"/>
  <c r="K499" i="16"/>
  <c r="L499" i="16"/>
  <c r="J500" i="16"/>
  <c r="K500" i="16"/>
  <c r="L500" i="16"/>
  <c r="J501" i="16"/>
  <c r="K501" i="16"/>
  <c r="L501" i="16"/>
  <c r="J502" i="16"/>
  <c r="K502" i="16"/>
  <c r="L502" i="16"/>
  <c r="J503" i="16"/>
  <c r="K503" i="16"/>
  <c r="L503" i="16"/>
  <c r="J504" i="16"/>
  <c r="K504" i="16"/>
  <c r="L504" i="16"/>
  <c r="J505" i="16"/>
  <c r="K505" i="16"/>
  <c r="L505" i="16"/>
  <c r="J506" i="16"/>
  <c r="K506" i="16"/>
  <c r="L506" i="16"/>
  <c r="J507" i="16"/>
  <c r="K507" i="16"/>
  <c r="L507" i="16"/>
  <c r="J508" i="16"/>
  <c r="K508" i="16"/>
  <c r="L508" i="16"/>
  <c r="J509" i="16"/>
  <c r="K509" i="16"/>
  <c r="L509" i="16"/>
  <c r="J510" i="16"/>
  <c r="K510" i="16"/>
  <c r="L510" i="16"/>
  <c r="J511" i="16"/>
  <c r="K511" i="16"/>
  <c r="L511" i="16"/>
  <c r="J512" i="16"/>
  <c r="K512" i="16"/>
  <c r="L512" i="16"/>
  <c r="J513" i="16"/>
  <c r="K513" i="16"/>
  <c r="L513" i="16"/>
  <c r="J514" i="16"/>
  <c r="K514" i="16"/>
  <c r="L514" i="16"/>
  <c r="J515" i="16"/>
  <c r="K515" i="16"/>
  <c r="L515" i="16"/>
  <c r="J516" i="16"/>
  <c r="K516" i="16"/>
  <c r="L516" i="16"/>
  <c r="J517" i="16"/>
  <c r="K517" i="16"/>
  <c r="L517" i="16"/>
  <c r="J518" i="16"/>
  <c r="K518" i="16"/>
  <c r="L518" i="16"/>
  <c r="J519" i="16"/>
  <c r="K519" i="16"/>
  <c r="L519" i="16"/>
  <c r="J520" i="16"/>
  <c r="K520" i="16"/>
  <c r="L520" i="16"/>
  <c r="J521" i="16"/>
  <c r="K521" i="16"/>
  <c r="L521" i="16"/>
  <c r="J522" i="16"/>
  <c r="K522" i="16"/>
  <c r="L522" i="16"/>
  <c r="J523" i="16"/>
  <c r="K523" i="16"/>
  <c r="L523" i="16"/>
  <c r="J524" i="16"/>
  <c r="K524" i="16"/>
  <c r="L524" i="16"/>
  <c r="J525" i="16"/>
  <c r="K525" i="16"/>
  <c r="L525" i="16"/>
  <c r="J526" i="16"/>
  <c r="K526" i="16"/>
  <c r="L526" i="16"/>
  <c r="J527" i="16"/>
  <c r="K527" i="16"/>
  <c r="L527" i="16"/>
  <c r="J528" i="16"/>
  <c r="K528" i="16"/>
  <c r="L528" i="16"/>
  <c r="J529" i="16"/>
  <c r="K529" i="16"/>
  <c r="L529" i="16"/>
  <c r="J530" i="16"/>
  <c r="K530" i="16"/>
  <c r="L530" i="16"/>
  <c r="J531" i="16"/>
  <c r="K531" i="16"/>
  <c r="L531" i="16"/>
  <c r="J532" i="16"/>
  <c r="K532" i="16"/>
  <c r="L532" i="16"/>
  <c r="J533" i="16"/>
  <c r="K533" i="16"/>
  <c r="L533" i="16"/>
  <c r="J534" i="16"/>
  <c r="K534" i="16"/>
  <c r="L534" i="16"/>
  <c r="J535" i="16"/>
  <c r="K535" i="16"/>
  <c r="L535" i="16"/>
  <c r="J536" i="16"/>
  <c r="K536" i="16"/>
  <c r="L536" i="16"/>
  <c r="J537" i="16"/>
  <c r="K537" i="16"/>
  <c r="L537" i="16"/>
  <c r="J538" i="16"/>
  <c r="K538" i="16"/>
  <c r="L538" i="16"/>
  <c r="J539" i="16"/>
  <c r="K539" i="16"/>
  <c r="L539" i="16"/>
  <c r="J540" i="16"/>
  <c r="K540" i="16"/>
  <c r="L540" i="16"/>
  <c r="J541" i="16"/>
  <c r="K541" i="16"/>
  <c r="L541" i="16"/>
  <c r="J542" i="16"/>
  <c r="K542" i="16"/>
  <c r="L542" i="16"/>
  <c r="J543" i="16"/>
  <c r="K543" i="16"/>
  <c r="L543" i="16"/>
  <c r="J544" i="16"/>
  <c r="K544" i="16"/>
  <c r="L544" i="16"/>
  <c r="J545" i="16"/>
  <c r="K545" i="16"/>
  <c r="L545" i="16"/>
  <c r="J546" i="16"/>
  <c r="K546" i="16"/>
  <c r="L546" i="16"/>
  <c r="J547" i="16"/>
  <c r="K547" i="16"/>
  <c r="L547" i="16"/>
  <c r="J548" i="16"/>
  <c r="K548" i="16"/>
  <c r="L548" i="16"/>
  <c r="J549" i="16"/>
  <c r="K549" i="16"/>
  <c r="L549" i="16"/>
  <c r="J550" i="16"/>
  <c r="K550" i="16"/>
  <c r="L550" i="16"/>
  <c r="J551" i="16"/>
  <c r="K551" i="16"/>
  <c r="L551" i="16"/>
  <c r="J552" i="16"/>
  <c r="K552" i="16"/>
  <c r="L552" i="16"/>
  <c r="J553" i="16"/>
  <c r="K553" i="16"/>
  <c r="L553" i="16"/>
  <c r="J554" i="16"/>
  <c r="K554" i="16"/>
  <c r="L554" i="16"/>
  <c r="J555" i="16"/>
  <c r="K555" i="16"/>
  <c r="L555" i="16"/>
  <c r="J556" i="16"/>
  <c r="K556" i="16"/>
  <c r="L556" i="16"/>
  <c r="J557" i="16"/>
  <c r="K557" i="16"/>
  <c r="L557" i="16"/>
  <c r="J558" i="16"/>
  <c r="K558" i="16"/>
  <c r="L558" i="16"/>
  <c r="J559" i="16"/>
  <c r="K559" i="16"/>
  <c r="L559" i="16"/>
  <c r="J560" i="16"/>
  <c r="K560" i="16"/>
  <c r="L560" i="16"/>
  <c r="J561" i="16"/>
  <c r="K561" i="16"/>
  <c r="L561" i="16"/>
  <c r="J562" i="16"/>
  <c r="K562" i="16"/>
  <c r="L562" i="16"/>
  <c r="J563" i="16"/>
  <c r="K563" i="16"/>
  <c r="L563" i="16"/>
  <c r="J564" i="16"/>
  <c r="K564" i="16"/>
  <c r="L564" i="16"/>
  <c r="J565" i="16"/>
  <c r="K565" i="16"/>
  <c r="L565" i="16"/>
  <c r="J566" i="16"/>
  <c r="K566" i="16"/>
  <c r="L566" i="16"/>
  <c r="J567" i="16"/>
  <c r="K567" i="16"/>
  <c r="L567" i="16"/>
  <c r="J568" i="16"/>
  <c r="K568" i="16"/>
  <c r="L568" i="16"/>
  <c r="J569" i="16"/>
  <c r="K569" i="16"/>
  <c r="L569" i="16"/>
  <c r="J570" i="16"/>
  <c r="K570" i="16"/>
  <c r="L570" i="16"/>
  <c r="J571" i="16"/>
  <c r="K571" i="16"/>
  <c r="L571" i="16"/>
  <c r="J572" i="16"/>
  <c r="K572" i="16"/>
  <c r="L572" i="16"/>
  <c r="J573" i="16"/>
  <c r="K573" i="16"/>
  <c r="L573" i="16"/>
  <c r="J574" i="16"/>
  <c r="K574" i="16"/>
  <c r="L574" i="16"/>
  <c r="J575" i="16"/>
  <c r="K575" i="16"/>
  <c r="L575" i="16"/>
  <c r="J576" i="16"/>
  <c r="K576" i="16"/>
  <c r="L576" i="16"/>
  <c r="J577" i="16"/>
  <c r="K577" i="16"/>
  <c r="L577" i="16"/>
  <c r="J578" i="16"/>
  <c r="K578" i="16"/>
  <c r="L578" i="16"/>
  <c r="J579" i="16"/>
  <c r="K579" i="16"/>
  <c r="L579" i="16"/>
  <c r="J580" i="16"/>
  <c r="K580" i="16"/>
  <c r="L580" i="16"/>
  <c r="J581" i="16"/>
  <c r="K581" i="16"/>
  <c r="L581" i="16"/>
  <c r="L6" i="16"/>
  <c r="K6" i="16"/>
  <c r="J6" i="16"/>
  <c r="BL6" i="16"/>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I105" i="3"/>
  <c r="AH105" i="3"/>
  <c r="AG105" i="3"/>
  <c r="AF105" i="3"/>
  <c r="AE105" i="3"/>
  <c r="AD105" i="3"/>
  <c r="AC105" i="3"/>
  <c r="AB105" i="3"/>
  <c r="AA105" i="3"/>
  <c r="Z105" i="3"/>
  <c r="Y105" i="3"/>
  <c r="X105" i="3"/>
  <c r="W105" i="3"/>
  <c r="V105" i="3"/>
  <c r="S105" i="3"/>
  <c r="R105" i="3"/>
  <c r="O105" i="3"/>
  <c r="N105" i="3"/>
  <c r="K105" i="3"/>
  <c r="J105" i="3"/>
  <c r="G105" i="3"/>
  <c r="F105" i="3"/>
  <c r="E105" i="3"/>
  <c r="H199" i="16"/>
  <c r="H199" i="19" s="1"/>
  <c r="BN21" i="19" s="1" a="1"/>
  <c r="BN21" i="19" s="1"/>
  <c r="H200" i="16"/>
  <c r="H200" i="19" s="1"/>
  <c r="BN22" i="19" s="1" a="1"/>
  <c r="BN22" i="19" s="1"/>
  <c r="H201" i="16"/>
  <c r="H201" i="19" s="1"/>
  <c r="BN23" i="19" s="1" a="1"/>
  <c r="BN23" i="19" s="1"/>
  <c r="H202" i="16"/>
  <c r="H202" i="19" s="1"/>
  <c r="BN24" i="19" s="1" a="1"/>
  <c r="BN24" i="19" s="1"/>
  <c r="H203" i="16"/>
  <c r="H203" i="19" s="1"/>
  <c r="BN25" i="19" s="1" a="1"/>
  <c r="BN25" i="19" s="1"/>
  <c r="H204" i="16"/>
  <c r="H204" i="19" s="1"/>
  <c r="BN26" i="19" s="1" a="1"/>
  <c r="BN26" i="19" s="1"/>
  <c r="H205" i="16"/>
  <c r="H205" i="19" s="1"/>
  <c r="BN27" i="19" s="1" a="1"/>
  <c r="BN27" i="19" s="1"/>
  <c r="H206" i="16"/>
  <c r="H206" i="19" s="1"/>
  <c r="BN28" i="19" s="1" a="1"/>
  <c r="BN28" i="19" s="1"/>
  <c r="H207" i="16"/>
  <c r="H207" i="19" s="1"/>
  <c r="BN29" i="19" s="1" a="1"/>
  <c r="BN29" i="19" s="1"/>
  <c r="H208" i="16"/>
  <c r="H208" i="19" s="1"/>
  <c r="BN30" i="19" s="1" a="1"/>
  <c r="BN30" i="19" s="1"/>
  <c r="H209" i="16"/>
  <c r="H209" i="19" s="1"/>
  <c r="BN31" i="19" s="1" a="1"/>
  <c r="BN31" i="19" s="1"/>
  <c r="H210" i="16"/>
  <c r="H210" i="19" s="1"/>
  <c r="BO20" i="19" s="1" a="1"/>
  <c r="BO20" i="19" s="1"/>
  <c r="H211" i="16"/>
  <c r="H211" i="19" s="1"/>
  <c r="BO21" i="19" s="1" a="1"/>
  <c r="BO21" i="19" s="1"/>
  <c r="H212" i="16"/>
  <c r="H212" i="19" s="1"/>
  <c r="BO22" i="19" s="1" a="1"/>
  <c r="BO22" i="19" s="1"/>
  <c r="H213" i="16"/>
  <c r="H213" i="19" s="1"/>
  <c r="BO23" i="19" s="1" a="1"/>
  <c r="BO23" i="19" s="1"/>
  <c r="H214" i="16"/>
  <c r="H214" i="19" s="1"/>
  <c r="BO24" i="19" s="1" a="1"/>
  <c r="BO24" i="19" s="1"/>
  <c r="H215" i="16"/>
  <c r="H215" i="19" s="1"/>
  <c r="BO25" i="19" s="1" a="1"/>
  <c r="BO25" i="19" s="1"/>
  <c r="H216" i="16"/>
  <c r="H216" i="19" s="1"/>
  <c r="BO26" i="19" s="1" a="1"/>
  <c r="BO26" i="19" s="1"/>
  <c r="H217" i="16"/>
  <c r="H217" i="19" s="1"/>
  <c r="BO27" i="19" s="1" a="1"/>
  <c r="BO27" i="19" s="1"/>
  <c r="H218" i="16"/>
  <c r="H218" i="19" s="1"/>
  <c r="BO28" i="19" s="1" a="1"/>
  <c r="BO28" i="19" s="1"/>
  <c r="H219" i="16"/>
  <c r="H219" i="19" s="1"/>
  <c r="BO29" i="19" s="1" a="1"/>
  <c r="BO29" i="19" s="1"/>
  <c r="H220" i="16"/>
  <c r="H220" i="19" s="1"/>
  <c r="BO30" i="19" s="1" a="1"/>
  <c r="BO30" i="19" s="1"/>
  <c r="H221" i="16"/>
  <c r="H221" i="19" s="1"/>
  <c r="BO31" i="19" s="1" a="1"/>
  <c r="BO31" i="19" s="1"/>
  <c r="H222" i="16"/>
  <c r="H222" i="19" s="1"/>
  <c r="BP20" i="19" s="1" a="1"/>
  <c r="BP20" i="19" s="1"/>
  <c r="H223" i="16"/>
  <c r="H223" i="19" s="1"/>
  <c r="BP21" i="19" s="1" a="1"/>
  <c r="BP21" i="19" s="1"/>
  <c r="H224" i="16"/>
  <c r="H224" i="19" s="1"/>
  <c r="BP22" i="19" s="1" a="1"/>
  <c r="BP22" i="19" s="1"/>
  <c r="H225" i="16"/>
  <c r="H225" i="19" s="1"/>
  <c r="BP23" i="19" s="1" a="1"/>
  <c r="BP23" i="19" s="1"/>
  <c r="H226" i="16"/>
  <c r="H226" i="19" s="1"/>
  <c r="BP24" i="19" s="1" a="1"/>
  <c r="BP24" i="19" s="1"/>
  <c r="H227" i="16"/>
  <c r="H227" i="19" s="1"/>
  <c r="BP25" i="19" s="1" a="1"/>
  <c r="BP25" i="19" s="1"/>
  <c r="H228" i="16"/>
  <c r="H228" i="19" s="1"/>
  <c r="BP26" i="19" s="1" a="1"/>
  <c r="BP26" i="19" s="1"/>
  <c r="H229" i="16"/>
  <c r="H229" i="19" s="1"/>
  <c r="BP27" i="19" s="1" a="1"/>
  <c r="BP27" i="19" s="1"/>
  <c r="H230" i="16"/>
  <c r="H230" i="19" s="1"/>
  <c r="BP28" i="19" s="1" a="1"/>
  <c r="BP28" i="19" s="1"/>
  <c r="H231" i="16"/>
  <c r="H231" i="19" s="1"/>
  <c r="BP29" i="19" s="1" a="1"/>
  <c r="BP29" i="19" s="1"/>
  <c r="H232" i="16"/>
  <c r="H232" i="19" s="1"/>
  <c r="BP30" i="19" s="1" a="1"/>
  <c r="BP30" i="19" s="1"/>
  <c r="H233" i="16"/>
  <c r="H233" i="19" s="1"/>
  <c r="BP31" i="19" s="1" a="1"/>
  <c r="BP31" i="19" s="1"/>
  <c r="H234" i="16"/>
  <c r="H234" i="19" s="1"/>
  <c r="BQ20" i="19" s="1" a="1"/>
  <c r="BQ20" i="19" s="1"/>
  <c r="H235" i="16"/>
  <c r="H235" i="19" s="1"/>
  <c r="BQ21" i="19" s="1" a="1"/>
  <c r="BQ21" i="19" s="1"/>
  <c r="H236" i="16"/>
  <c r="H236" i="19" s="1"/>
  <c r="BQ22" i="19" s="1" a="1"/>
  <c r="BQ22" i="19" s="1"/>
  <c r="H237" i="16"/>
  <c r="H237" i="19" s="1"/>
  <c r="BQ23" i="19" s="1" a="1"/>
  <c r="BQ23" i="19" s="1"/>
  <c r="H238" i="16"/>
  <c r="H238" i="19" s="1"/>
  <c r="BQ24" i="19" s="1" a="1"/>
  <c r="BQ24" i="19" s="1"/>
  <c r="H239" i="16"/>
  <c r="H239" i="19" s="1"/>
  <c r="BQ25" i="19" s="1" a="1"/>
  <c r="BQ25" i="19" s="1"/>
  <c r="H240" i="16"/>
  <c r="H240" i="19" s="1"/>
  <c r="BQ26" i="19" s="1" a="1"/>
  <c r="BQ26" i="19" s="1"/>
  <c r="H241" i="16"/>
  <c r="H241" i="19" s="1"/>
  <c r="BQ27" i="19" s="1" a="1"/>
  <c r="BQ27" i="19" s="1"/>
  <c r="H242" i="16"/>
  <c r="H242" i="19" s="1"/>
  <c r="BQ28" i="19" s="1" a="1"/>
  <c r="BQ28" i="19" s="1"/>
  <c r="H243" i="16"/>
  <c r="H243" i="19" s="1"/>
  <c r="BQ29" i="19" s="1" a="1"/>
  <c r="BQ29" i="19" s="1"/>
  <c r="H244" i="16"/>
  <c r="H244" i="19" s="1"/>
  <c r="BQ30" i="19" s="1" a="1"/>
  <c r="BQ30" i="19" s="1"/>
  <c r="H245" i="16"/>
  <c r="H245" i="19" s="1"/>
  <c r="BQ31" i="19" s="1" a="1"/>
  <c r="BQ31" i="19" s="1"/>
  <c r="H246" i="16"/>
  <c r="H246" i="19" s="1"/>
  <c r="BT20" i="19" s="1" a="1"/>
  <c r="BT20" i="19" s="1"/>
  <c r="H247" i="16"/>
  <c r="H247" i="19" s="1"/>
  <c r="BT21" i="19" s="1" a="1"/>
  <c r="BT21" i="19" s="1"/>
  <c r="H248" i="16"/>
  <c r="H248" i="19" s="1"/>
  <c r="BT22" i="19" s="1" a="1"/>
  <c r="BT22" i="19" s="1"/>
  <c r="H249" i="16"/>
  <c r="H249" i="19" s="1"/>
  <c r="BT23" i="19" s="1" a="1"/>
  <c r="BT23" i="19" s="1"/>
  <c r="H250" i="16"/>
  <c r="H250" i="19" s="1"/>
  <c r="BT24" i="19" s="1" a="1"/>
  <c r="BT24" i="19" s="1"/>
  <c r="H251" i="16"/>
  <c r="H251" i="19" s="1"/>
  <c r="BT25" i="19" s="1" a="1"/>
  <c r="BT25" i="19" s="1"/>
  <c r="H252" i="16"/>
  <c r="H252" i="19" s="1"/>
  <c r="BT26" i="19" s="1" a="1"/>
  <c r="BT26" i="19" s="1"/>
  <c r="H253" i="16"/>
  <c r="H253" i="19" s="1"/>
  <c r="BT27" i="19" s="1" a="1"/>
  <c r="BT27" i="19" s="1"/>
  <c r="H254" i="16"/>
  <c r="H254" i="19" s="1"/>
  <c r="BT28" i="19" s="1" a="1"/>
  <c r="BT28" i="19" s="1"/>
  <c r="H255" i="16"/>
  <c r="H255" i="19" s="1"/>
  <c r="BT29" i="19" s="1" a="1"/>
  <c r="BT29" i="19" s="1"/>
  <c r="H256" i="16"/>
  <c r="H256" i="19" s="1"/>
  <c r="BT30" i="19" s="1" a="1"/>
  <c r="BT30" i="19" s="1"/>
  <c r="H257" i="16"/>
  <c r="H257" i="19" s="1"/>
  <c r="BT31" i="19" s="1" a="1"/>
  <c r="BT31" i="19" s="1"/>
  <c r="H258" i="16"/>
  <c r="H258" i="19" s="1"/>
  <c r="BU20" i="19" s="1" a="1"/>
  <c r="BU20" i="19" s="1"/>
  <c r="H259" i="16"/>
  <c r="H259" i="19" s="1"/>
  <c r="BU21" i="19" s="1" a="1"/>
  <c r="BU21" i="19" s="1"/>
  <c r="H260" i="16"/>
  <c r="H260" i="19" s="1"/>
  <c r="BU22" i="19" s="1" a="1"/>
  <c r="BU22" i="19" s="1"/>
  <c r="H261" i="16"/>
  <c r="H261" i="19" s="1"/>
  <c r="BU23" i="19" s="1" a="1"/>
  <c r="BU23" i="19" s="1"/>
  <c r="H262" i="16"/>
  <c r="H262" i="19" s="1"/>
  <c r="BU24" i="19" s="1" a="1"/>
  <c r="BU24" i="19" s="1"/>
  <c r="H263" i="16"/>
  <c r="H263" i="19" s="1"/>
  <c r="BU25" i="19" s="1" a="1"/>
  <c r="BU25" i="19" s="1"/>
  <c r="H264" i="16"/>
  <c r="H264" i="19" s="1"/>
  <c r="BU26" i="19" s="1" a="1"/>
  <c r="BU26" i="19" s="1"/>
  <c r="H265" i="16"/>
  <c r="H265" i="19" s="1"/>
  <c r="BU27" i="19" s="1" a="1"/>
  <c r="BU27" i="19" s="1"/>
  <c r="H266" i="16"/>
  <c r="H266" i="19" s="1"/>
  <c r="BU28" i="19" s="1" a="1"/>
  <c r="BU28" i="19" s="1"/>
  <c r="H267" i="16"/>
  <c r="H267" i="19" s="1"/>
  <c r="BU29" i="19" s="1" a="1"/>
  <c r="BU29" i="19" s="1"/>
  <c r="H268" i="16"/>
  <c r="H268" i="19" s="1"/>
  <c r="BU30" i="19" s="1" a="1"/>
  <c r="BU30" i="19" s="1"/>
  <c r="H269" i="16"/>
  <c r="H269" i="19" s="1"/>
  <c r="BU31" i="19" s="1" a="1"/>
  <c r="BU31" i="19" s="1"/>
  <c r="H270" i="16"/>
  <c r="H270" i="19" s="1"/>
  <c r="BV20" i="19" s="1" a="1"/>
  <c r="BV20" i="19" s="1"/>
  <c r="H271" i="16"/>
  <c r="H271" i="19" s="1"/>
  <c r="BV21" i="19" s="1" a="1"/>
  <c r="BV21" i="19" s="1"/>
  <c r="H272" i="16"/>
  <c r="H272" i="19" s="1"/>
  <c r="BV22" i="19" s="1" a="1"/>
  <c r="BV22" i="19" s="1"/>
  <c r="H273" i="16"/>
  <c r="H273" i="19" s="1"/>
  <c r="BV23" i="19" s="1" a="1"/>
  <c r="BV23" i="19" s="1"/>
  <c r="H274" i="16"/>
  <c r="H274" i="19" s="1"/>
  <c r="BV24" i="19" s="1" a="1"/>
  <c r="BV24" i="19" s="1"/>
  <c r="H275" i="16"/>
  <c r="H275" i="19" s="1"/>
  <c r="BV25" i="19" s="1" a="1"/>
  <c r="BV25" i="19" s="1"/>
  <c r="H276" i="16"/>
  <c r="H276" i="19" s="1"/>
  <c r="BV26" i="19" s="1" a="1"/>
  <c r="BV26" i="19" s="1"/>
  <c r="H277" i="16"/>
  <c r="H277" i="19" s="1"/>
  <c r="BV27" i="19" s="1" a="1"/>
  <c r="BV27" i="19" s="1"/>
  <c r="H278" i="16"/>
  <c r="H278" i="19" s="1"/>
  <c r="BV28" i="19" s="1" a="1"/>
  <c r="BV28" i="19" s="1"/>
  <c r="H279" i="16"/>
  <c r="H279" i="19" s="1"/>
  <c r="BV29" i="19" s="1" a="1"/>
  <c r="BV29" i="19" s="1"/>
  <c r="H280" i="16"/>
  <c r="H280" i="19" s="1"/>
  <c r="BV30" i="19" s="1" a="1"/>
  <c r="BV30" i="19" s="1"/>
  <c r="H281" i="16"/>
  <c r="H281" i="19" s="1"/>
  <c r="BV31" i="19" s="1" a="1"/>
  <c r="BV31" i="19" s="1"/>
  <c r="H282" i="16"/>
  <c r="H282" i="19" s="1"/>
  <c r="BW20" i="19" s="1" a="1"/>
  <c r="BW20" i="19" s="1"/>
  <c r="H283" i="16"/>
  <c r="H283" i="19" s="1"/>
  <c r="BW21" i="19" s="1" a="1"/>
  <c r="BW21" i="19" s="1"/>
  <c r="H284" i="16"/>
  <c r="H284" i="19" s="1"/>
  <c r="BW22" i="19" s="1" a="1"/>
  <c r="BW22" i="19" s="1"/>
  <c r="H285" i="16"/>
  <c r="H285" i="19" s="1"/>
  <c r="BW23" i="19" s="1" a="1"/>
  <c r="BW23" i="19" s="1"/>
  <c r="H286" i="16"/>
  <c r="H286" i="19" s="1"/>
  <c r="BW24" i="19" s="1" a="1"/>
  <c r="BW24" i="19" s="1"/>
  <c r="H287" i="16"/>
  <c r="H287" i="19" s="1"/>
  <c r="BW25" i="19" s="1" a="1"/>
  <c r="BW25" i="19" s="1"/>
  <c r="H288" i="16"/>
  <c r="H288" i="19" s="1"/>
  <c r="BW26" i="19" s="1" a="1"/>
  <c r="BW26" i="19" s="1"/>
  <c r="H289" i="16"/>
  <c r="H289" i="19" s="1"/>
  <c r="BW27" i="19" s="1" a="1"/>
  <c r="BW27" i="19" s="1"/>
  <c r="H290" i="16"/>
  <c r="H290" i="19" s="1"/>
  <c r="BW28" i="19" s="1" a="1"/>
  <c r="BW28" i="19" s="1"/>
  <c r="H291" i="16"/>
  <c r="H291" i="19" s="1"/>
  <c r="BW29" i="19" s="1" a="1"/>
  <c r="BW29" i="19" s="1"/>
  <c r="H292" i="16"/>
  <c r="H292" i="19" s="1"/>
  <c r="BW30" i="19" s="1" a="1"/>
  <c r="BW30" i="19" s="1"/>
  <c r="H293" i="16"/>
  <c r="H293" i="19" s="1"/>
  <c r="BW31" i="19" s="1" a="1"/>
  <c r="BW31" i="19" s="1"/>
  <c r="H294" i="16"/>
  <c r="H294" i="19" s="1"/>
  <c r="BZ20" i="19" s="1" a="1"/>
  <c r="BZ20" i="19" s="1"/>
  <c r="H295" i="16"/>
  <c r="H295" i="19" s="1"/>
  <c r="BZ21" i="19" s="1" a="1"/>
  <c r="BZ21" i="19" s="1"/>
  <c r="H296" i="16"/>
  <c r="H296" i="19" s="1"/>
  <c r="BZ22" i="19" s="1" a="1"/>
  <c r="BZ22" i="19" s="1"/>
  <c r="H297" i="16"/>
  <c r="H297" i="19" s="1"/>
  <c r="BZ23" i="19" s="1" a="1"/>
  <c r="BZ23" i="19" s="1"/>
  <c r="H298" i="16"/>
  <c r="H298" i="19" s="1"/>
  <c r="BZ24" i="19" s="1" a="1"/>
  <c r="BZ24" i="19" s="1"/>
  <c r="H299" i="16"/>
  <c r="H299" i="19" s="1"/>
  <c r="BZ25" i="19" s="1" a="1"/>
  <c r="BZ25" i="19" s="1"/>
  <c r="H300" i="16"/>
  <c r="H300" i="19" s="1"/>
  <c r="BZ26" i="19" s="1" a="1"/>
  <c r="BZ26" i="19" s="1"/>
  <c r="H301" i="16"/>
  <c r="H301" i="19" s="1"/>
  <c r="BZ27" i="19" s="1" a="1"/>
  <c r="BZ27" i="19" s="1"/>
  <c r="H302" i="16"/>
  <c r="H302" i="19" s="1"/>
  <c r="BZ28" i="19" s="1" a="1"/>
  <c r="BZ28" i="19" s="1"/>
  <c r="H303" i="16"/>
  <c r="H303" i="19" s="1"/>
  <c r="BZ29" i="19" s="1" a="1"/>
  <c r="BZ29" i="19" s="1"/>
  <c r="H304" i="16"/>
  <c r="H304" i="19" s="1"/>
  <c r="BZ30" i="19" s="1" a="1"/>
  <c r="BZ30" i="19" s="1"/>
  <c r="H305" i="16"/>
  <c r="H305" i="19" s="1"/>
  <c r="BZ31" i="19" s="1" a="1"/>
  <c r="BZ31" i="19" s="1"/>
  <c r="H306" i="16"/>
  <c r="H306" i="19" s="1"/>
  <c r="CA20" i="19" s="1" a="1"/>
  <c r="CA20" i="19" s="1"/>
  <c r="H307" i="16"/>
  <c r="H307" i="19" s="1"/>
  <c r="CA21" i="19" s="1" a="1"/>
  <c r="CA21" i="19" s="1"/>
  <c r="H308" i="16"/>
  <c r="H308" i="19" s="1"/>
  <c r="CA22" i="19" s="1" a="1"/>
  <c r="CA22" i="19" s="1"/>
  <c r="H309" i="16"/>
  <c r="H309" i="19" s="1"/>
  <c r="CA23" i="19" s="1" a="1"/>
  <c r="CA23" i="19" s="1"/>
  <c r="H310" i="16"/>
  <c r="H310" i="19" s="1"/>
  <c r="CA24" i="19" s="1" a="1"/>
  <c r="CA24" i="19" s="1"/>
  <c r="H311" i="16"/>
  <c r="H311" i="19" s="1"/>
  <c r="CA25" i="19" s="1" a="1"/>
  <c r="CA25" i="19" s="1"/>
  <c r="H312" i="16"/>
  <c r="H312" i="19" s="1"/>
  <c r="CA26" i="19" s="1" a="1"/>
  <c r="CA26" i="19" s="1"/>
  <c r="H313" i="16"/>
  <c r="H313" i="19" s="1"/>
  <c r="CA27" i="19" s="1" a="1"/>
  <c r="CA27" i="19" s="1"/>
  <c r="H314" i="16"/>
  <c r="H314" i="19" s="1"/>
  <c r="CA28" i="19" s="1" a="1"/>
  <c r="CA28" i="19" s="1"/>
  <c r="H315" i="16"/>
  <c r="H315" i="19" s="1"/>
  <c r="CA29" i="19" s="1" a="1"/>
  <c r="CA29" i="19" s="1"/>
  <c r="H316" i="16"/>
  <c r="H316" i="19" s="1"/>
  <c r="CA30" i="19" s="1" a="1"/>
  <c r="CA30" i="19" s="1"/>
  <c r="H317" i="16"/>
  <c r="H317" i="19" s="1"/>
  <c r="CA31" i="19" s="1" a="1"/>
  <c r="CA31" i="19" s="1"/>
  <c r="H318" i="16"/>
  <c r="H318" i="19" s="1"/>
  <c r="CB20" i="19" s="1" a="1"/>
  <c r="CB20" i="19" s="1"/>
  <c r="H319" i="16"/>
  <c r="H319" i="19" s="1"/>
  <c r="CB21" i="19" s="1" a="1"/>
  <c r="CB21" i="19" s="1"/>
  <c r="H320" i="16"/>
  <c r="H320" i="19" s="1"/>
  <c r="CB22" i="19" s="1" a="1"/>
  <c r="CB22" i="19" s="1"/>
  <c r="H321" i="16"/>
  <c r="H321" i="19" s="1"/>
  <c r="CB23" i="19" s="1" a="1"/>
  <c r="CB23" i="19" s="1"/>
  <c r="H322" i="16"/>
  <c r="H322" i="19" s="1"/>
  <c r="CB24" i="19" s="1" a="1"/>
  <c r="CB24" i="19" s="1"/>
  <c r="H323" i="16"/>
  <c r="H323" i="19" s="1"/>
  <c r="CB25" i="19" s="1" a="1"/>
  <c r="CB25" i="19" s="1"/>
  <c r="H324" i="16"/>
  <c r="H324" i="19" s="1"/>
  <c r="CB26" i="19" s="1" a="1"/>
  <c r="CB26" i="19" s="1"/>
  <c r="H325" i="16"/>
  <c r="H325" i="19" s="1"/>
  <c r="CB27" i="19" s="1" a="1"/>
  <c r="CB27" i="19" s="1"/>
  <c r="H326" i="16"/>
  <c r="H326" i="19" s="1"/>
  <c r="CB28" i="19" s="1" a="1"/>
  <c r="CB28" i="19" s="1"/>
  <c r="H327" i="16"/>
  <c r="H327" i="19" s="1"/>
  <c r="CB29" i="19" s="1" a="1"/>
  <c r="CB29" i="19" s="1"/>
  <c r="H328" i="16"/>
  <c r="H328" i="19" s="1"/>
  <c r="CB30" i="19" s="1" a="1"/>
  <c r="CB30" i="19" s="1"/>
  <c r="H329" i="16"/>
  <c r="H329" i="19" s="1"/>
  <c r="CB31" i="19" s="1" a="1"/>
  <c r="CB31" i="19" s="1"/>
  <c r="H330" i="16"/>
  <c r="H330" i="19" s="1"/>
  <c r="CC20" i="19" s="1" a="1"/>
  <c r="CC20" i="19" s="1"/>
  <c r="H331" i="16"/>
  <c r="H331" i="19" s="1"/>
  <c r="CC21" i="19" s="1" a="1"/>
  <c r="CC21" i="19" s="1"/>
  <c r="H332" i="16"/>
  <c r="H332" i="19" s="1"/>
  <c r="CC22" i="19" s="1" a="1"/>
  <c r="CC22" i="19" s="1"/>
  <c r="H333" i="16"/>
  <c r="H333" i="19" s="1"/>
  <c r="CC23" i="19" s="1" a="1"/>
  <c r="CC23" i="19" s="1"/>
  <c r="H334" i="16"/>
  <c r="H334" i="19" s="1"/>
  <c r="CC24" i="19" s="1" a="1"/>
  <c r="CC24" i="19" s="1"/>
  <c r="H335" i="16"/>
  <c r="H335" i="19" s="1"/>
  <c r="CC25" i="19" s="1" a="1"/>
  <c r="CC25" i="19" s="1"/>
  <c r="H336" i="16"/>
  <c r="H336" i="19" s="1"/>
  <c r="CC26" i="19" s="1" a="1"/>
  <c r="CC26" i="19" s="1"/>
  <c r="H337" i="16"/>
  <c r="H337" i="19" s="1"/>
  <c r="CC27" i="19" s="1" a="1"/>
  <c r="CC27" i="19" s="1"/>
  <c r="H338" i="16"/>
  <c r="H338" i="19" s="1"/>
  <c r="CC28" i="19" s="1" a="1"/>
  <c r="CC28" i="19" s="1"/>
  <c r="H339" i="16"/>
  <c r="H339" i="19" s="1"/>
  <c r="CC29" i="19" s="1" a="1"/>
  <c r="CC29" i="19" s="1"/>
  <c r="H340" i="16"/>
  <c r="H340" i="19" s="1"/>
  <c r="CC30" i="19" s="1" a="1"/>
  <c r="CC30" i="19" s="1"/>
  <c r="H341" i="16"/>
  <c r="H341" i="19" s="1"/>
  <c r="CC31" i="19" s="1" a="1"/>
  <c r="CC31" i="19" s="1"/>
  <c r="H342" i="16"/>
  <c r="H342" i="19" s="1"/>
  <c r="CF20" i="19" s="1" a="1"/>
  <c r="CF20" i="19" s="1"/>
  <c r="H343" i="16"/>
  <c r="H343" i="19" s="1"/>
  <c r="CF21" i="19" s="1" a="1"/>
  <c r="CF21" i="19" s="1"/>
  <c r="H344" i="16"/>
  <c r="H344" i="19" s="1"/>
  <c r="CF22" i="19" s="1" a="1"/>
  <c r="CF22" i="19" s="1"/>
  <c r="H345" i="16"/>
  <c r="H345" i="19" s="1"/>
  <c r="CF23" i="19" s="1" a="1"/>
  <c r="CF23" i="19" s="1"/>
  <c r="H346" i="16"/>
  <c r="H346" i="19" s="1"/>
  <c r="CF24" i="19" s="1" a="1"/>
  <c r="CF24" i="19" s="1"/>
  <c r="H347" i="16"/>
  <c r="H347" i="19" s="1"/>
  <c r="CF25" i="19" s="1" a="1"/>
  <c r="CF25" i="19" s="1"/>
  <c r="H348" i="16"/>
  <c r="H348" i="19" s="1"/>
  <c r="CF26" i="19" s="1" a="1"/>
  <c r="CF26" i="19" s="1"/>
  <c r="H349" i="16"/>
  <c r="H349" i="19" s="1"/>
  <c r="CF27" i="19" s="1" a="1"/>
  <c r="CF27" i="19" s="1"/>
  <c r="H350" i="16"/>
  <c r="H350" i="19" s="1"/>
  <c r="CF28" i="19" s="1" a="1"/>
  <c r="CF28" i="19" s="1"/>
  <c r="H351" i="16"/>
  <c r="H351" i="19" s="1"/>
  <c r="CF29" i="19" s="1" a="1"/>
  <c r="CF29" i="19" s="1"/>
  <c r="H352" i="16"/>
  <c r="H352" i="19" s="1"/>
  <c r="CF30" i="19" s="1" a="1"/>
  <c r="CF30" i="19" s="1"/>
  <c r="H353" i="16"/>
  <c r="H353" i="19" s="1"/>
  <c r="CF31" i="19" s="1" a="1"/>
  <c r="CF31" i="19" s="1"/>
  <c r="H354" i="16"/>
  <c r="H354" i="19" s="1"/>
  <c r="CG20" i="19" s="1" a="1"/>
  <c r="CG20" i="19" s="1"/>
  <c r="H355" i="16"/>
  <c r="H355" i="19" s="1"/>
  <c r="CG21" i="19" s="1" a="1"/>
  <c r="CG21" i="19" s="1"/>
  <c r="H356" i="16"/>
  <c r="H356" i="19" s="1"/>
  <c r="CG22" i="19" s="1" a="1"/>
  <c r="CG22" i="19" s="1"/>
  <c r="H357" i="16"/>
  <c r="H357" i="19" s="1"/>
  <c r="CG23" i="19" s="1" a="1"/>
  <c r="CG23" i="19" s="1"/>
  <c r="H358" i="16"/>
  <c r="H358" i="19" s="1"/>
  <c r="CG24" i="19" s="1" a="1"/>
  <c r="CG24" i="19" s="1"/>
  <c r="H359" i="16"/>
  <c r="H359" i="19" s="1"/>
  <c r="CG25" i="19" s="1" a="1"/>
  <c r="CG25" i="19" s="1"/>
  <c r="H360" i="16"/>
  <c r="H360" i="19" s="1"/>
  <c r="CG26" i="19" s="1" a="1"/>
  <c r="CG26" i="19" s="1"/>
  <c r="H361" i="16"/>
  <c r="H361" i="19" s="1"/>
  <c r="CG27" i="19" s="1" a="1"/>
  <c r="CG27" i="19" s="1"/>
  <c r="H362" i="16"/>
  <c r="H362" i="19" s="1"/>
  <c r="CG28" i="19" s="1" a="1"/>
  <c r="CG28" i="19" s="1"/>
  <c r="H363" i="16"/>
  <c r="H363" i="19" s="1"/>
  <c r="CG29" i="19" s="1" a="1"/>
  <c r="CG29" i="19" s="1"/>
  <c r="H364" i="16"/>
  <c r="H364" i="19" s="1"/>
  <c r="CG30" i="19" s="1" a="1"/>
  <c r="CG30" i="19" s="1"/>
  <c r="H365" i="16"/>
  <c r="H365" i="19" s="1"/>
  <c r="CG31" i="19" s="1" a="1"/>
  <c r="CG31" i="19" s="1"/>
  <c r="H366" i="16"/>
  <c r="H366" i="19" s="1"/>
  <c r="CH20" i="19" s="1" a="1"/>
  <c r="CH20" i="19" s="1"/>
  <c r="H367" i="16"/>
  <c r="H367" i="19" s="1"/>
  <c r="CH21" i="19" s="1" a="1"/>
  <c r="CH21" i="19" s="1"/>
  <c r="H368" i="16"/>
  <c r="H368" i="19" s="1"/>
  <c r="CH22" i="19" s="1" a="1"/>
  <c r="CH22" i="19" s="1"/>
  <c r="H369" i="16"/>
  <c r="H369" i="19" s="1"/>
  <c r="CH23" i="19" s="1" a="1"/>
  <c r="CH23" i="19" s="1"/>
  <c r="H370" i="16"/>
  <c r="H370" i="19" s="1"/>
  <c r="CH24" i="19" s="1" a="1"/>
  <c r="CH24" i="19" s="1"/>
  <c r="H371" i="16"/>
  <c r="H371" i="19" s="1"/>
  <c r="CH25" i="19" s="1" a="1"/>
  <c r="CH25" i="19" s="1"/>
  <c r="H372" i="16"/>
  <c r="H372" i="19" s="1"/>
  <c r="CH26" i="19" s="1" a="1"/>
  <c r="CH26" i="19" s="1"/>
  <c r="H373" i="16"/>
  <c r="H373" i="19" s="1"/>
  <c r="CH27" i="19" s="1" a="1"/>
  <c r="CH27" i="19" s="1"/>
  <c r="H374" i="16"/>
  <c r="H374" i="19" s="1"/>
  <c r="CH28" i="19" s="1" a="1"/>
  <c r="CH28" i="19" s="1"/>
  <c r="H375" i="16"/>
  <c r="H375" i="19" s="1"/>
  <c r="CH29" i="19" s="1" a="1"/>
  <c r="CH29" i="19" s="1"/>
  <c r="H376" i="16"/>
  <c r="H376" i="19" s="1"/>
  <c r="CH30" i="19" s="1" a="1"/>
  <c r="CH30" i="19" s="1"/>
  <c r="H377" i="16"/>
  <c r="H377" i="19" s="1"/>
  <c r="CH31" i="19" s="1" a="1"/>
  <c r="CH31" i="19" s="1"/>
  <c r="H378" i="16"/>
  <c r="H378" i="19" s="1"/>
  <c r="CI20" i="19" s="1" a="1"/>
  <c r="CI20" i="19" s="1"/>
  <c r="H379" i="16"/>
  <c r="H379" i="19" s="1"/>
  <c r="CI21" i="19" s="1" a="1"/>
  <c r="CI21" i="19" s="1"/>
  <c r="H380" i="16"/>
  <c r="H380" i="19" s="1"/>
  <c r="CI22" i="19" s="1" a="1"/>
  <c r="CI22" i="19" s="1"/>
  <c r="H381" i="16"/>
  <c r="H381" i="19" s="1"/>
  <c r="CI23" i="19" s="1" a="1"/>
  <c r="CI23" i="19" s="1"/>
  <c r="H382" i="16"/>
  <c r="H382" i="19" s="1"/>
  <c r="CI24" i="19" s="1" a="1"/>
  <c r="CI24" i="19" s="1"/>
  <c r="H383" i="16"/>
  <c r="H383" i="19" s="1"/>
  <c r="CI25" i="19" s="1" a="1"/>
  <c r="CI25" i="19" s="1"/>
  <c r="H384" i="16"/>
  <c r="H384" i="19" s="1"/>
  <c r="CI26" i="19" s="1" a="1"/>
  <c r="CI26" i="19" s="1"/>
  <c r="H385" i="16"/>
  <c r="H385" i="19" s="1"/>
  <c r="CI27" i="19" s="1" a="1"/>
  <c r="CI27" i="19" s="1"/>
  <c r="H386" i="16"/>
  <c r="H386" i="19" s="1"/>
  <c r="CI28" i="19" s="1" a="1"/>
  <c r="CI28" i="19" s="1"/>
  <c r="H387" i="16"/>
  <c r="H387" i="19" s="1"/>
  <c r="CI29" i="19" s="1" a="1"/>
  <c r="CI29" i="19" s="1"/>
  <c r="H388" i="16"/>
  <c r="H388" i="19" s="1"/>
  <c r="CI30" i="19" s="1" a="1"/>
  <c r="CI30" i="19" s="1"/>
  <c r="H389" i="16"/>
  <c r="H389" i="19" s="1"/>
  <c r="CI31" i="19" s="1" a="1"/>
  <c r="CI31" i="19" s="1"/>
  <c r="BL7" i="16"/>
  <c r="BL8" i="16"/>
  <c r="BL9" i="16"/>
  <c r="BL10" i="16"/>
  <c r="BL11" i="16"/>
  <c r="BL12" i="16"/>
  <c r="BL13" i="16"/>
  <c r="BL14" i="16"/>
  <c r="BL15" i="16"/>
  <c r="BL16" i="16"/>
  <c r="BL17" i="16"/>
  <c r="BL18" i="16"/>
  <c r="BL19" i="16"/>
  <c r="BL20" i="16"/>
  <c r="BL21" i="16"/>
  <c r="BL22" i="16"/>
  <c r="BL23" i="16"/>
  <c r="BL24" i="16"/>
  <c r="BL25" i="16"/>
  <c r="BL26" i="16"/>
  <c r="BL27" i="16"/>
  <c r="BL28" i="16"/>
  <c r="BL29" i="16"/>
  <c r="BL30" i="16"/>
  <c r="BL31" i="16"/>
  <c r="BL32" i="16"/>
  <c r="BL33" i="16"/>
  <c r="BL34" i="16"/>
  <c r="BL35" i="16"/>
  <c r="BL36" i="16"/>
  <c r="BL37" i="16"/>
  <c r="BL38" i="16"/>
  <c r="BL39" i="16"/>
  <c r="BL40" i="16"/>
  <c r="BL41" i="16"/>
  <c r="BL42" i="16"/>
  <c r="BL43" i="16"/>
  <c r="BL44" i="16"/>
  <c r="BL45" i="16"/>
  <c r="BL46" i="16"/>
  <c r="BL47" i="16"/>
  <c r="BL48" i="16"/>
  <c r="BL49" i="16"/>
  <c r="BL50" i="16"/>
  <c r="BL51" i="16"/>
  <c r="BL52" i="16"/>
  <c r="BL53" i="16"/>
  <c r="BL54" i="16"/>
  <c r="BL55" i="16"/>
  <c r="BL56" i="16"/>
  <c r="BL57" i="16"/>
  <c r="BL58" i="16"/>
  <c r="BL59" i="16"/>
  <c r="BL60" i="16"/>
  <c r="BL61" i="16"/>
  <c r="BL62" i="16"/>
  <c r="BL63" i="16"/>
  <c r="BL64" i="16"/>
  <c r="BL65" i="16"/>
  <c r="BL66" i="16"/>
  <c r="BL67" i="16"/>
  <c r="BL68" i="16"/>
  <c r="BL69" i="16"/>
  <c r="BL70" i="16"/>
  <c r="BL71" i="16"/>
  <c r="BL72" i="16"/>
  <c r="BL73" i="16"/>
  <c r="BL74" i="16"/>
  <c r="BL75" i="16"/>
  <c r="BL76" i="16"/>
  <c r="BL77" i="16"/>
  <c r="BL78" i="16"/>
  <c r="BL79" i="16"/>
  <c r="BL80" i="16"/>
  <c r="BL81" i="16"/>
  <c r="BL82" i="16"/>
  <c r="BL83" i="16"/>
  <c r="BL84" i="16"/>
  <c r="BL85" i="16"/>
  <c r="BL86" i="16"/>
  <c r="BL87" i="16"/>
  <c r="BL88" i="16"/>
  <c r="BL89" i="16"/>
  <c r="BL90" i="16"/>
  <c r="BL91" i="16"/>
  <c r="BL92" i="16"/>
  <c r="BL93" i="16"/>
  <c r="BL94" i="16"/>
  <c r="BL95" i="16"/>
  <c r="BL96" i="16"/>
  <c r="BL97" i="16"/>
  <c r="BL98" i="16"/>
  <c r="BL99" i="16"/>
  <c r="BL100" i="16"/>
  <c r="BL101" i="16"/>
  <c r="BL102" i="16"/>
  <c r="BL103" i="16"/>
  <c r="BL104" i="16"/>
  <c r="BL105" i="16"/>
  <c r="BL106" i="16"/>
  <c r="BL107" i="16"/>
  <c r="BL108" i="16"/>
  <c r="BL109" i="16"/>
  <c r="BL110" i="16"/>
  <c r="BL111" i="16"/>
  <c r="BL112" i="16"/>
  <c r="BL113" i="16"/>
  <c r="BL114" i="16"/>
  <c r="BL115" i="16"/>
  <c r="BL116" i="16"/>
  <c r="BL117" i="16"/>
  <c r="BL118" i="16"/>
  <c r="BL119" i="16"/>
  <c r="BL120" i="16"/>
  <c r="BL121" i="16"/>
  <c r="BL122" i="16"/>
  <c r="BL123" i="16"/>
  <c r="BL124" i="16"/>
  <c r="BL125" i="16"/>
  <c r="BL126" i="16"/>
  <c r="BL127" i="16"/>
  <c r="BL128" i="16"/>
  <c r="BL129" i="16"/>
  <c r="BL130" i="16"/>
  <c r="BL131" i="16"/>
  <c r="BL132" i="16"/>
  <c r="BL133" i="16"/>
  <c r="BL134" i="16"/>
  <c r="BL135" i="16"/>
  <c r="BL136" i="16"/>
  <c r="BL137" i="16"/>
  <c r="BL138" i="16"/>
  <c r="BL139" i="16"/>
  <c r="BL140" i="16"/>
  <c r="BL141" i="16"/>
  <c r="BL142" i="16"/>
  <c r="BL143" i="16"/>
  <c r="BL144" i="16"/>
  <c r="BL145" i="16"/>
  <c r="BL146" i="16"/>
  <c r="BL147" i="16"/>
  <c r="BL148" i="16"/>
  <c r="BL149" i="16"/>
  <c r="BL150" i="16"/>
  <c r="BL151" i="16"/>
  <c r="BL152" i="16"/>
  <c r="BL153" i="16"/>
  <c r="BL154" i="16"/>
  <c r="BL155" i="16"/>
  <c r="BL156" i="16"/>
  <c r="BL157" i="16"/>
  <c r="BL158" i="16"/>
  <c r="BL159" i="16"/>
  <c r="BL160" i="16"/>
  <c r="BL161" i="16"/>
  <c r="BL162" i="16"/>
  <c r="BL163" i="16"/>
  <c r="BL164" i="16"/>
  <c r="BL165" i="16"/>
  <c r="BL166" i="16"/>
  <c r="BL167" i="16"/>
  <c r="BL168" i="16"/>
  <c r="BL169" i="16"/>
  <c r="BL170" i="16"/>
  <c r="BL171" i="16"/>
  <c r="BL172" i="16"/>
  <c r="BL173" i="16"/>
  <c r="BL174" i="16"/>
  <c r="BL175" i="16"/>
  <c r="BL176" i="16"/>
  <c r="BL177" i="16"/>
  <c r="BL178" i="16"/>
  <c r="BL179" i="16"/>
  <c r="BL180" i="16"/>
  <c r="BL181" i="16"/>
  <c r="BL182" i="16"/>
  <c r="BL183" i="16"/>
  <c r="BL184" i="16"/>
  <c r="BL185" i="16"/>
  <c r="BL186" i="16"/>
  <c r="BL187" i="16"/>
  <c r="BL188" i="16"/>
  <c r="BL189" i="16"/>
  <c r="BL190" i="16"/>
  <c r="BL191" i="16"/>
  <c r="BL192" i="16"/>
  <c r="BL193" i="16"/>
  <c r="BL194" i="16"/>
  <c r="BL195" i="16"/>
  <c r="BL196" i="16"/>
  <c r="BL197" i="16"/>
  <c r="BL199" i="16"/>
  <c r="BL200" i="16"/>
  <c r="BL201" i="16"/>
  <c r="BL202" i="16"/>
  <c r="BL203" i="16"/>
  <c r="BL204" i="16"/>
  <c r="BL205" i="16"/>
  <c r="BL206" i="16"/>
  <c r="BL207" i="16"/>
  <c r="BL208" i="16"/>
  <c r="BL209" i="16"/>
  <c r="BL210" i="16"/>
  <c r="BL211" i="16"/>
  <c r="BL212" i="16"/>
  <c r="BL213" i="16"/>
  <c r="BL214" i="16"/>
  <c r="BL215" i="16"/>
  <c r="BL216" i="16"/>
  <c r="BL217" i="16"/>
  <c r="BL218" i="16"/>
  <c r="BL219" i="16"/>
  <c r="BL220" i="16"/>
  <c r="BL221" i="16"/>
  <c r="BL222" i="16"/>
  <c r="BL223" i="16"/>
  <c r="BL224" i="16"/>
  <c r="BL225" i="16"/>
  <c r="BL226" i="16"/>
  <c r="BL227" i="16"/>
  <c r="BL228" i="16"/>
  <c r="BL229" i="16"/>
  <c r="BL230" i="16"/>
  <c r="BL231" i="16"/>
  <c r="BL232" i="16"/>
  <c r="BL233" i="16"/>
  <c r="BL234" i="16"/>
  <c r="BL235" i="16"/>
  <c r="BL236" i="16"/>
  <c r="BL237" i="16"/>
  <c r="BL238" i="16"/>
  <c r="BL239" i="16"/>
  <c r="BL240" i="16"/>
  <c r="BL241" i="16"/>
  <c r="BL242" i="16"/>
  <c r="BL243" i="16"/>
  <c r="BL244" i="16"/>
  <c r="BL245" i="16"/>
  <c r="BL246" i="16"/>
  <c r="BL247" i="16"/>
  <c r="BL248" i="16"/>
  <c r="BL249" i="16"/>
  <c r="BL250" i="16"/>
  <c r="BL251" i="16"/>
  <c r="BL252" i="16"/>
  <c r="BL253" i="16"/>
  <c r="BL254" i="16"/>
  <c r="BL255" i="16"/>
  <c r="BL256" i="16"/>
  <c r="BL257" i="16"/>
  <c r="BL258" i="16"/>
  <c r="BL259" i="16"/>
  <c r="BL260" i="16"/>
  <c r="BL261" i="16"/>
  <c r="BL262" i="16"/>
  <c r="BL263" i="16"/>
  <c r="BL264" i="16"/>
  <c r="BL265" i="16"/>
  <c r="BL266" i="16"/>
  <c r="BL267" i="16"/>
  <c r="BL268" i="16"/>
  <c r="BL269" i="16"/>
  <c r="BL270" i="16"/>
  <c r="BL271" i="16"/>
  <c r="BL272" i="16"/>
  <c r="BL273" i="16"/>
  <c r="BL274" i="16"/>
  <c r="BL275" i="16"/>
  <c r="BL276" i="16"/>
  <c r="BL277" i="16"/>
  <c r="BL278" i="16"/>
  <c r="BL279" i="16"/>
  <c r="BL280" i="16"/>
  <c r="BL281" i="16"/>
  <c r="BL282" i="16"/>
  <c r="BL283" i="16"/>
  <c r="BL284" i="16"/>
  <c r="BL285" i="16"/>
  <c r="BL286" i="16"/>
  <c r="BL287" i="16"/>
  <c r="BL288" i="16"/>
  <c r="BL289" i="16"/>
  <c r="BL290" i="16"/>
  <c r="BL291" i="16"/>
  <c r="BL292" i="16"/>
  <c r="BL293" i="16"/>
  <c r="BL294" i="16"/>
  <c r="BL295" i="16"/>
  <c r="BL296" i="16"/>
  <c r="BL297" i="16"/>
  <c r="BL298" i="16"/>
  <c r="BL299" i="16"/>
  <c r="BL300" i="16"/>
  <c r="BL301" i="16"/>
  <c r="BL302" i="16"/>
  <c r="BL303" i="16"/>
  <c r="BL304" i="16"/>
  <c r="BL305" i="16"/>
  <c r="BL306" i="16"/>
  <c r="BL307" i="16"/>
  <c r="BL308" i="16"/>
  <c r="BL309" i="16"/>
  <c r="BL310" i="16"/>
  <c r="BL311" i="16"/>
  <c r="BL312" i="16"/>
  <c r="BL313" i="16"/>
  <c r="BL314" i="16"/>
  <c r="BL315" i="16"/>
  <c r="BL316" i="16"/>
  <c r="BL317" i="16"/>
  <c r="BL318" i="16"/>
  <c r="BL319" i="16"/>
  <c r="BL320" i="16"/>
  <c r="BL321" i="16"/>
  <c r="BL322" i="16"/>
  <c r="BL323" i="16"/>
  <c r="BL324" i="16"/>
  <c r="BL325" i="16"/>
  <c r="BL326" i="16"/>
  <c r="BL327" i="16"/>
  <c r="BL328" i="16"/>
  <c r="BL329" i="16"/>
  <c r="BL330" i="16"/>
  <c r="BL331" i="16"/>
  <c r="BL332" i="16"/>
  <c r="BL333" i="16"/>
  <c r="BL334" i="16"/>
  <c r="BL335" i="16"/>
  <c r="BL336" i="16"/>
  <c r="BL337" i="16"/>
  <c r="BL338" i="16"/>
  <c r="BL339" i="16"/>
  <c r="BL340" i="16"/>
  <c r="BL341" i="16"/>
  <c r="BL342" i="16"/>
  <c r="BL343" i="16"/>
  <c r="BL344" i="16"/>
  <c r="BL345" i="16"/>
  <c r="BL346" i="16"/>
  <c r="BL347" i="16"/>
  <c r="BL348" i="16"/>
  <c r="BL349" i="16"/>
  <c r="BL350" i="16"/>
  <c r="BL351" i="16"/>
  <c r="BL352" i="16"/>
  <c r="BL353" i="16"/>
  <c r="BL354" i="16"/>
  <c r="BL355" i="16"/>
  <c r="BL356" i="16"/>
  <c r="BL357" i="16"/>
  <c r="BL358" i="16"/>
  <c r="BL359" i="16"/>
  <c r="BL360" i="16"/>
  <c r="BL361" i="16"/>
  <c r="BL362" i="16"/>
  <c r="BL363" i="16"/>
  <c r="BL364" i="16"/>
  <c r="BL365" i="16"/>
  <c r="BL366" i="16"/>
  <c r="BL367" i="16"/>
  <c r="BL368" i="16"/>
  <c r="BL369" i="16"/>
  <c r="BL370" i="16"/>
  <c r="BL371" i="16"/>
  <c r="BL372" i="16"/>
  <c r="BL373" i="16"/>
  <c r="BL374" i="16"/>
  <c r="BL375" i="16"/>
  <c r="BL376" i="16"/>
  <c r="BL377" i="16"/>
  <c r="BL378" i="16"/>
  <c r="BL379" i="16"/>
  <c r="BL380" i="16"/>
  <c r="BL381" i="16"/>
  <c r="BL382" i="16"/>
  <c r="BL383" i="16"/>
  <c r="BL384" i="16"/>
  <c r="BL385" i="16"/>
  <c r="BL386" i="16"/>
  <c r="BL387" i="16"/>
  <c r="BL388" i="16"/>
  <c r="BL389" i="16"/>
  <c r="BL198" i="16"/>
  <c r="E112" i="15"/>
  <c r="E113" i="15"/>
  <c r="F112" i="15"/>
  <c r="G112" i="15"/>
  <c r="H112" i="15"/>
  <c r="I112" i="15"/>
  <c r="J112" i="15"/>
  <c r="K112" i="15"/>
  <c r="L112" i="15"/>
  <c r="M112" i="15"/>
  <c r="N112" i="15"/>
  <c r="O112" i="15"/>
  <c r="P112" i="15"/>
  <c r="Q112" i="15"/>
  <c r="R112" i="15"/>
  <c r="S112" i="15"/>
  <c r="T112" i="15"/>
  <c r="U112" i="15"/>
  <c r="V112" i="15"/>
  <c r="W112" i="15"/>
  <c r="X112" i="15"/>
  <c r="Y112" i="15"/>
  <c r="Z112" i="15"/>
  <c r="AA112"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Z112" i="15"/>
  <c r="BA112" i="15"/>
  <c r="BB112" i="15"/>
  <c r="BC112" i="15"/>
  <c r="BD112" i="15"/>
  <c r="BE112" i="15"/>
  <c r="BF112" i="15"/>
  <c r="BG112" i="15"/>
  <c r="BH112" i="15"/>
  <c r="BI112" i="15"/>
  <c r="BJ112" i="15"/>
  <c r="BK112" i="15"/>
  <c r="BL112" i="15"/>
  <c r="BM112" i="15"/>
  <c r="BN112" i="15"/>
  <c r="BO112" i="15"/>
  <c r="BP112" i="15"/>
  <c r="BQ112" i="15"/>
  <c r="BR112" i="15"/>
  <c r="BS112" i="15"/>
  <c r="BT112" i="15"/>
  <c r="BU112" i="15"/>
  <c r="BV112" i="15"/>
  <c r="BW112" i="15"/>
  <c r="BX112" i="15"/>
  <c r="BY112" i="15"/>
  <c r="BZ112" i="15"/>
  <c r="CA112"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Z112" i="15"/>
  <c r="DA112" i="15"/>
  <c r="DB112" i="15"/>
  <c r="DC112" i="15"/>
  <c r="DD112" i="15"/>
  <c r="DE112" i="15"/>
  <c r="DF112" i="15"/>
  <c r="DG112" i="15"/>
  <c r="DH112" i="15"/>
  <c r="DI112" i="15"/>
  <c r="DJ112" i="15"/>
  <c r="DK112" i="15"/>
  <c r="DL112" i="15"/>
  <c r="DM112" i="15"/>
  <c r="DN112" i="15"/>
  <c r="DO112" i="15"/>
  <c r="DP112" i="15"/>
  <c r="DQ112" i="15"/>
  <c r="DR112" i="15"/>
  <c r="DS112" i="15"/>
  <c r="DT112" i="15"/>
  <c r="DU112" i="15"/>
  <c r="DV112" i="15"/>
  <c r="DW112" i="15"/>
  <c r="DX112" i="15"/>
  <c r="DY112" i="15"/>
  <c r="DZ112" i="15"/>
  <c r="EA112" i="15"/>
  <c r="EB112" i="15"/>
  <c r="EC112" i="15"/>
  <c r="ED112" i="15"/>
  <c r="EE112" i="15"/>
  <c r="EF112" i="15"/>
  <c r="EG112" i="15"/>
  <c r="EH112" i="15"/>
  <c r="EI112" i="15"/>
  <c r="EJ112" i="15"/>
  <c r="EK112" i="15"/>
  <c r="EL112" i="15"/>
  <c r="EM112" i="15"/>
  <c r="EN112" i="15"/>
  <c r="EO112" i="15"/>
  <c r="EP112" i="15"/>
  <c r="EQ112" i="15"/>
  <c r="ER112" i="15"/>
  <c r="ES112" i="15"/>
  <c r="ET112" i="15"/>
  <c r="EU112" i="15"/>
  <c r="EV112" i="15"/>
  <c r="EW112" i="15"/>
  <c r="EX112" i="15"/>
  <c r="EY112" i="15"/>
  <c r="EZ112" i="15"/>
  <c r="FA112" i="15"/>
  <c r="FB112" i="15"/>
  <c r="FC112" i="15"/>
  <c r="FD112" i="15"/>
  <c r="FE112" i="15"/>
  <c r="FF112" i="15"/>
  <c r="FG112" i="15"/>
  <c r="FH112" i="15"/>
  <c r="FI112" i="15"/>
  <c r="FJ112" i="15"/>
  <c r="FK112" i="15"/>
  <c r="FL112" i="15"/>
  <c r="FM112" i="15"/>
  <c r="FN112" i="15"/>
  <c r="FO112" i="15"/>
  <c r="FP112" i="15"/>
  <c r="FQ112" i="15"/>
  <c r="FR112" i="15"/>
  <c r="FS112" i="15"/>
  <c r="FT112" i="15"/>
  <c r="FU112" i="15"/>
  <c r="FV112" i="15"/>
  <c r="FW112" i="15"/>
  <c r="FX112" i="15"/>
  <c r="FY112" i="15"/>
  <c r="FZ112" i="15"/>
  <c r="GA112" i="15"/>
  <c r="GB112" i="15"/>
  <c r="GC112" i="15"/>
  <c r="GD112" i="15"/>
  <c r="GE112" i="15"/>
  <c r="GF112" i="15"/>
  <c r="GG112" i="15"/>
  <c r="GH112" i="15"/>
  <c r="GI112" i="15"/>
  <c r="GJ112" i="15"/>
  <c r="GK112" i="15"/>
  <c r="GL112" i="15"/>
  <c r="GM112" i="15"/>
  <c r="GN112" i="15"/>
  <c r="GO112" i="15"/>
  <c r="GP112" i="15"/>
  <c r="GQ112" i="15"/>
  <c r="GR112" i="15"/>
  <c r="GS112" i="15"/>
  <c r="GT112" i="15"/>
  <c r="GU112" i="15"/>
  <c r="GV112" i="15"/>
  <c r="GW112" i="15"/>
  <c r="GX112" i="15"/>
  <c r="GY112" i="15"/>
  <c r="GZ112" i="15"/>
  <c r="HA112" i="15"/>
  <c r="HB112" i="15"/>
  <c r="HC112" i="15"/>
  <c r="HD112" i="15"/>
  <c r="HE112" i="15"/>
  <c r="HF112" i="15"/>
  <c r="HG112" i="15"/>
  <c r="HH112" i="15"/>
  <c r="HI112" i="15"/>
  <c r="HJ112" i="15"/>
  <c r="HK112" i="15"/>
  <c r="HL112" i="15"/>
  <c r="HM112" i="15"/>
  <c r="HN112" i="15"/>
  <c r="HO112" i="15"/>
  <c r="HP112" i="15"/>
  <c r="HQ112" i="15"/>
  <c r="HR112" i="15"/>
  <c r="HS112" i="15"/>
  <c r="HT112" i="15"/>
  <c r="HU112" i="15"/>
  <c r="HV112" i="15"/>
  <c r="HW112" i="15"/>
  <c r="HX112" i="15"/>
  <c r="HY112" i="15"/>
  <c r="HZ112" i="15"/>
  <c r="IA112" i="15"/>
  <c r="IB112" i="15"/>
  <c r="IC112" i="15"/>
  <c r="ID112" i="15"/>
  <c r="IE112" i="15"/>
  <c r="IF112" i="15"/>
  <c r="IG112" i="15"/>
  <c r="IH112" i="15"/>
  <c r="II112" i="15"/>
  <c r="IJ112" i="15"/>
  <c r="IK112" i="15"/>
  <c r="IL112" i="15"/>
  <c r="IM112" i="15"/>
  <c r="IN112" i="15"/>
  <c r="IO112" i="15"/>
  <c r="IP112" i="15"/>
  <c r="IQ112" i="15"/>
  <c r="IR112" i="15"/>
  <c r="IS112" i="15"/>
  <c r="IT112" i="15"/>
  <c r="IU112" i="15"/>
  <c r="IV112" i="15"/>
  <c r="IW112" i="15"/>
  <c r="IX112" i="15"/>
  <c r="IY112" i="15"/>
  <c r="IZ112" i="15"/>
  <c r="JA112" i="15"/>
  <c r="JB112" i="15"/>
  <c r="JC112" i="15"/>
  <c r="JD112" i="15"/>
  <c r="JE112" i="15"/>
  <c r="JF112" i="15"/>
  <c r="JG112" i="15"/>
  <c r="JH112" i="15"/>
  <c r="JI112" i="15"/>
  <c r="JJ112" i="15"/>
  <c r="JK112" i="15"/>
  <c r="JL112" i="15"/>
  <c r="JM112" i="15"/>
  <c r="JN112" i="15"/>
  <c r="JO112" i="15"/>
  <c r="JP112" i="15"/>
  <c r="JQ112" i="15"/>
  <c r="JR112" i="15"/>
  <c r="JS112" i="15"/>
  <c r="JT112" i="15"/>
  <c r="JU112" i="15"/>
  <c r="JV112" i="15"/>
  <c r="JW112" i="15"/>
  <c r="JX112" i="15"/>
  <c r="JY112" i="15"/>
  <c r="JZ112" i="15"/>
  <c r="KA112" i="15"/>
  <c r="KB112" i="15"/>
  <c r="KC112" i="15"/>
  <c r="KD112" i="15"/>
  <c r="KE112" i="15"/>
  <c r="KF112" i="15"/>
  <c r="KG112" i="15"/>
  <c r="KH112" i="15"/>
  <c r="KI112" i="15"/>
  <c r="KJ112" i="15"/>
  <c r="KK112" i="15"/>
  <c r="KL112" i="15"/>
  <c r="KM112" i="15"/>
  <c r="KN112" i="15"/>
  <c r="KO112" i="15"/>
  <c r="KP112" i="15"/>
  <c r="KQ112" i="15"/>
  <c r="KR112" i="15"/>
  <c r="KS112" i="15"/>
  <c r="KT112" i="15"/>
  <c r="KU112" i="15"/>
  <c r="KV112" i="15"/>
  <c r="KW112" i="15"/>
  <c r="KX112" i="15"/>
  <c r="KY112" i="15"/>
  <c r="KZ112" i="15"/>
  <c r="LA112" i="15"/>
  <c r="LB112" i="15"/>
  <c r="LC112" i="15"/>
  <c r="LD112" i="15"/>
  <c r="LE112" i="15"/>
  <c r="LF112" i="15"/>
  <c r="LG112" i="15"/>
  <c r="LH112" i="15"/>
  <c r="LI112" i="15"/>
  <c r="LJ112" i="15"/>
  <c r="LK112" i="15"/>
  <c r="LL112" i="15"/>
  <c r="LM112" i="15"/>
  <c r="LN112" i="15"/>
  <c r="LO112" i="15"/>
  <c r="LP112" i="15"/>
  <c r="LQ112" i="15"/>
  <c r="LR112" i="15"/>
  <c r="LS112" i="15"/>
  <c r="LT112" i="15"/>
  <c r="LU112" i="15"/>
  <c r="LV112" i="15"/>
  <c r="LW112" i="15"/>
  <c r="LX112" i="15"/>
  <c r="LY112" i="15"/>
  <c r="LZ112" i="15"/>
  <c r="MA112" i="15"/>
  <c r="MB112" i="15"/>
  <c r="MC112" i="15"/>
  <c r="MD112" i="15"/>
  <c r="ME112" i="15"/>
  <c r="MF112" i="15"/>
  <c r="MG112" i="15"/>
  <c r="MH112" i="15"/>
  <c r="MI112" i="15"/>
  <c r="MJ112" i="15"/>
  <c r="MK112" i="15"/>
  <c r="ML112" i="15"/>
  <c r="MM112" i="15"/>
  <c r="MN112" i="15"/>
  <c r="MO112" i="15"/>
  <c r="MP112" i="15"/>
  <c r="MQ112" i="15"/>
  <c r="MR112" i="15"/>
  <c r="MS112" i="15"/>
  <c r="MT112" i="15"/>
  <c r="MU112" i="15"/>
  <c r="MV112" i="15"/>
  <c r="MW112" i="15"/>
  <c r="MX112" i="15"/>
  <c r="MY112" i="15"/>
  <c r="MZ112" i="15"/>
  <c r="NA112" i="15"/>
  <c r="NB112" i="15"/>
  <c r="NC112" i="15"/>
  <c r="ND112" i="15"/>
  <c r="NE112" i="15"/>
  <c r="NF112" i="15"/>
  <c r="NG112" i="15"/>
  <c r="NH112" i="15"/>
  <c r="NI112" i="15"/>
  <c r="NJ112" i="15"/>
  <c r="NK112" i="15"/>
  <c r="NL112" i="15"/>
  <c r="NM112" i="15"/>
  <c r="NN112" i="15"/>
  <c r="NO112" i="15"/>
  <c r="NP112" i="15"/>
  <c r="NQ112" i="15"/>
  <c r="NR112" i="15"/>
  <c r="NS112" i="15"/>
  <c r="NT112" i="15"/>
  <c r="NU112" i="15"/>
  <c r="NV112" i="15"/>
  <c r="NW112" i="15"/>
  <c r="NX112" i="15"/>
  <c r="NY112" i="15"/>
  <c r="NZ112" i="15"/>
  <c r="OA112" i="15"/>
  <c r="OB112" i="15"/>
  <c r="OC112" i="15"/>
  <c r="OD112" i="15"/>
  <c r="OE112" i="15"/>
  <c r="OF112" i="15"/>
  <c r="OG112" i="15"/>
  <c r="OH112" i="15"/>
  <c r="OI112" i="15"/>
  <c r="OJ112" i="15"/>
  <c r="OK112" i="15"/>
  <c r="OL112" i="15"/>
  <c r="OM112" i="15"/>
  <c r="ON112" i="15"/>
  <c r="OO112" i="15"/>
  <c r="OP112" i="15"/>
  <c r="OQ112" i="15"/>
  <c r="OR112" i="15"/>
  <c r="OS112" i="15"/>
  <c r="OT112" i="15"/>
  <c r="OU112" i="15"/>
  <c r="OV112" i="15"/>
  <c r="OW112" i="15"/>
  <c r="OX112" i="15"/>
  <c r="OY112" i="15"/>
  <c r="OZ112" i="15"/>
  <c r="PA112" i="15"/>
  <c r="PB112" i="15"/>
  <c r="PC112" i="15"/>
  <c r="PD112" i="15"/>
  <c r="PE112" i="15"/>
  <c r="PF112" i="15"/>
  <c r="PG112" i="15"/>
  <c r="PH112" i="15"/>
  <c r="PI112" i="15"/>
  <c r="PJ112" i="15"/>
  <c r="PK112" i="15"/>
  <c r="PL112" i="15"/>
  <c r="PM112" i="15"/>
  <c r="PN112" i="15"/>
  <c r="PO112" i="15"/>
  <c r="PP112" i="15"/>
  <c r="PQ112" i="15"/>
  <c r="PR112" i="15"/>
  <c r="PS112" i="15"/>
  <c r="PT112" i="15"/>
  <c r="PU112" i="15"/>
  <c r="PV112" i="15"/>
  <c r="PW112" i="15"/>
  <c r="PX112" i="15"/>
  <c r="PY112" i="15"/>
  <c r="PZ112" i="15"/>
  <c r="QA112" i="15"/>
  <c r="QB112" i="15"/>
  <c r="QC112" i="15"/>
  <c r="QD112" i="15"/>
  <c r="QE112" i="15"/>
  <c r="QF112" i="15"/>
  <c r="QG112" i="15"/>
  <c r="QH112" i="15"/>
  <c r="QI112" i="15"/>
  <c r="QJ112" i="15"/>
  <c r="QK112" i="15"/>
  <c r="QL112" i="15"/>
  <c r="QM112" i="15"/>
  <c r="QN112" i="15"/>
  <c r="QO112" i="15"/>
  <c r="QP112" i="15"/>
  <c r="QQ112" i="15"/>
  <c r="QR112" i="15"/>
  <c r="QS112" i="15"/>
  <c r="QT112" i="15"/>
  <c r="QU112" i="15"/>
  <c r="QV112" i="15"/>
  <c r="QW112" i="15"/>
  <c r="QX112" i="15"/>
  <c r="QY112" i="15"/>
  <c r="QZ112" i="15"/>
  <c r="RA112" i="15"/>
  <c r="RB112" i="15"/>
  <c r="RC112" i="15"/>
  <c r="RD112" i="15"/>
  <c r="RE112" i="15"/>
  <c r="RF112" i="15"/>
  <c r="RG112" i="15"/>
  <c r="RH112" i="15"/>
  <c r="RI112" i="15"/>
  <c r="RJ112" i="15"/>
  <c r="RK112" i="15"/>
  <c r="RL112" i="15"/>
  <c r="RM112" i="15"/>
  <c r="RN112" i="15"/>
  <c r="RO112" i="15"/>
  <c r="RP112" i="15"/>
  <c r="RQ112" i="15"/>
  <c r="RR112" i="15"/>
  <c r="RS112" i="15"/>
  <c r="RT112" i="15"/>
  <c r="RU112" i="15"/>
  <c r="RV112" i="15"/>
  <c r="RW112" i="15"/>
  <c r="RX112" i="15"/>
  <c r="RY112" i="15"/>
  <c r="RZ112" i="15"/>
  <c r="SA112" i="15"/>
  <c r="SB112" i="15"/>
  <c r="SC112" i="15"/>
  <c r="SD112" i="15"/>
  <c r="SE112" i="15"/>
  <c r="SF112" i="15"/>
  <c r="SG112" i="15"/>
  <c r="SH112" i="15"/>
  <c r="SI112" i="15"/>
  <c r="SJ112" i="15"/>
  <c r="SK112" i="15"/>
  <c r="SL112" i="15"/>
  <c r="SM112" i="15"/>
  <c r="SN112" i="15"/>
  <c r="SO112" i="15"/>
  <c r="SP112" i="15"/>
  <c r="SQ112" i="15"/>
  <c r="SR112" i="15"/>
  <c r="SS112" i="15"/>
  <c r="ST112" i="15"/>
  <c r="SU112" i="15"/>
  <c r="SV112" i="15"/>
  <c r="SW112" i="15"/>
  <c r="SX112" i="15"/>
  <c r="SY112" i="15"/>
  <c r="SZ112" i="15"/>
  <c r="TA112" i="15"/>
  <c r="TB112" i="15"/>
  <c r="TC112" i="15"/>
  <c r="TD112" i="15"/>
  <c r="TE112" i="15"/>
  <c r="TF112" i="15"/>
  <c r="TG112" i="15"/>
  <c r="TH112" i="15"/>
  <c r="TI112" i="15"/>
  <c r="TJ112" i="15"/>
  <c r="TK112" i="15"/>
  <c r="TL112" i="15"/>
  <c r="TM112" i="15"/>
  <c r="TN112" i="15"/>
  <c r="TO112" i="15"/>
  <c r="TP112" i="15"/>
  <c r="TQ112" i="15"/>
  <c r="TR112" i="15"/>
  <c r="TS112" i="15"/>
  <c r="TT112" i="15"/>
  <c r="TU112" i="15"/>
  <c r="TV112" i="15"/>
  <c r="TW112" i="15"/>
  <c r="TX112" i="15"/>
  <c r="TY112" i="15"/>
  <c r="TZ112" i="15"/>
  <c r="UA112" i="15"/>
  <c r="UB112" i="15"/>
  <c r="UC112" i="15"/>
  <c r="UD112" i="15"/>
  <c r="UE112" i="15"/>
  <c r="UF112" i="15"/>
  <c r="UG112" i="15"/>
  <c r="UH112" i="15"/>
  <c r="UI112" i="15"/>
  <c r="UJ112" i="15"/>
  <c r="UK112" i="15"/>
  <c r="UL112" i="15"/>
  <c r="UM112" i="15"/>
  <c r="UN112" i="15"/>
  <c r="UO112" i="15"/>
  <c r="UP112" i="15"/>
  <c r="UQ112" i="15"/>
  <c r="UR112" i="15"/>
  <c r="US112" i="15"/>
  <c r="UT112" i="15"/>
  <c r="UU112" i="15"/>
  <c r="UV112" i="15"/>
  <c r="UW112" i="15"/>
  <c r="UX112" i="15"/>
  <c r="UY112" i="15"/>
  <c r="UZ112" i="15"/>
  <c r="VA112" i="15"/>
  <c r="VB112" i="15"/>
  <c r="VC112" i="15"/>
  <c r="VD112" i="15"/>
  <c r="VE112" i="15"/>
  <c r="VF112" i="15"/>
  <c r="VG112" i="15"/>
  <c r="VH112" i="15"/>
  <c r="CW581" i="16"/>
  <c r="CV581" i="16"/>
  <c r="CR581" i="16"/>
  <c r="CQ581" i="16"/>
  <c r="CH581" i="16"/>
  <c r="BX581" i="16"/>
  <c r="BQ581" i="16"/>
  <c r="BK581" i="16"/>
  <c r="BG581" i="16"/>
  <c r="AS581" i="16"/>
  <c r="AG581" i="16"/>
  <c r="BU581" i="16" s="1"/>
  <c r="AF581" i="16"/>
  <c r="T581" i="16"/>
  <c r="P581" i="16"/>
  <c r="M581" i="16"/>
  <c r="CW580" i="16"/>
  <c r="CV580" i="16"/>
  <c r="CR580" i="16"/>
  <c r="CQ580" i="16"/>
  <c r="CH580" i="16"/>
  <c r="BX580" i="16"/>
  <c r="BQ580" i="16"/>
  <c r="BK580" i="16"/>
  <c r="BG580" i="16"/>
  <c r="AS580" i="16"/>
  <c r="AG580" i="16"/>
  <c r="BU580" i="16" s="1"/>
  <c r="AF580" i="16"/>
  <c r="T580" i="16"/>
  <c r="P580" i="16"/>
  <c r="M580" i="16"/>
  <c r="CW579" i="16"/>
  <c r="CV579" i="16"/>
  <c r="CR579" i="16"/>
  <c r="CQ579" i="16"/>
  <c r="CH579" i="16"/>
  <c r="BX579" i="16"/>
  <c r="BQ579" i="16"/>
  <c r="BK579" i="16"/>
  <c r="BG579" i="16"/>
  <c r="AS579" i="16"/>
  <c r="AG579" i="16"/>
  <c r="BU579" i="16" s="1"/>
  <c r="AF579" i="16"/>
  <c r="T579" i="16"/>
  <c r="P579" i="16"/>
  <c r="M579" i="16"/>
  <c r="CW578" i="16"/>
  <c r="CV578" i="16"/>
  <c r="CR578" i="16"/>
  <c r="CQ578" i="16"/>
  <c r="CH578" i="16"/>
  <c r="BX578" i="16"/>
  <c r="BQ578" i="16"/>
  <c r="BK578" i="16"/>
  <c r="BG578" i="16"/>
  <c r="AS578" i="16"/>
  <c r="AG578" i="16"/>
  <c r="BU578" i="16" s="1"/>
  <c r="AF578" i="16"/>
  <c r="T578" i="16"/>
  <c r="P578" i="16"/>
  <c r="M578" i="16"/>
  <c r="CW577" i="16"/>
  <c r="CV577" i="16"/>
  <c r="CR577" i="16"/>
  <c r="CQ577" i="16"/>
  <c r="CH577" i="16"/>
  <c r="BX577" i="16"/>
  <c r="BQ577" i="16"/>
  <c r="BK577" i="16"/>
  <c r="BG577" i="16"/>
  <c r="AS577" i="16"/>
  <c r="AG577" i="16"/>
  <c r="BU577" i="16" s="1"/>
  <c r="AF577" i="16"/>
  <c r="T577" i="16"/>
  <c r="P577" i="16"/>
  <c r="M577" i="16"/>
  <c r="CW576" i="16"/>
  <c r="CV576" i="16"/>
  <c r="CR576" i="16"/>
  <c r="CQ576" i="16"/>
  <c r="CH576" i="16"/>
  <c r="BX576" i="16"/>
  <c r="BQ576" i="16"/>
  <c r="BK576" i="16"/>
  <c r="BG576" i="16"/>
  <c r="AS576" i="16"/>
  <c r="AG576" i="16"/>
  <c r="BU576" i="16" s="1"/>
  <c r="AF576" i="16"/>
  <c r="T576" i="16"/>
  <c r="P576" i="16"/>
  <c r="O576" i="16" s="1"/>
  <c r="M576" i="16"/>
  <c r="CW575" i="16"/>
  <c r="CV575" i="16"/>
  <c r="CR575" i="16"/>
  <c r="CQ575" i="16"/>
  <c r="CH575" i="16"/>
  <c r="BX575" i="16"/>
  <c r="BQ575" i="16"/>
  <c r="BK575" i="16"/>
  <c r="BG575" i="16"/>
  <c r="AS575" i="16"/>
  <c r="AG575" i="16"/>
  <c r="BU575" i="16" s="1"/>
  <c r="AF575" i="16"/>
  <c r="T575" i="16"/>
  <c r="P575" i="16"/>
  <c r="M575" i="16"/>
  <c r="CW574" i="16"/>
  <c r="CV574" i="16"/>
  <c r="CR574" i="16"/>
  <c r="CQ574" i="16"/>
  <c r="CH574" i="16"/>
  <c r="BX574" i="16"/>
  <c r="BQ574" i="16"/>
  <c r="BK574" i="16"/>
  <c r="BG574" i="16"/>
  <c r="AS574" i="16"/>
  <c r="AG574" i="16"/>
  <c r="BU574" i="16" s="1"/>
  <c r="AF574" i="16"/>
  <c r="T574" i="16"/>
  <c r="P574" i="16"/>
  <c r="O574" i="16" s="1"/>
  <c r="M574" i="16"/>
  <c r="CW573" i="16"/>
  <c r="CV573" i="16"/>
  <c r="CR573" i="16"/>
  <c r="CQ573" i="16"/>
  <c r="CH573" i="16"/>
  <c r="BX573" i="16"/>
  <c r="BQ573" i="16"/>
  <c r="BK573" i="16"/>
  <c r="BG573" i="16"/>
  <c r="AS573" i="16"/>
  <c r="AG573" i="16"/>
  <c r="BU573" i="16" s="1"/>
  <c r="AF573" i="16"/>
  <c r="T573" i="16"/>
  <c r="P573" i="16"/>
  <c r="O573" i="16" s="1"/>
  <c r="M573" i="16"/>
  <c r="CW572" i="16"/>
  <c r="CV572" i="16"/>
  <c r="CR572" i="16"/>
  <c r="CQ572" i="16"/>
  <c r="CH572" i="16"/>
  <c r="BX572" i="16"/>
  <c r="BQ572" i="16"/>
  <c r="BK572" i="16"/>
  <c r="BG572" i="16"/>
  <c r="AS572" i="16"/>
  <c r="AG572" i="16"/>
  <c r="BU572" i="16" s="1"/>
  <c r="AF572" i="16"/>
  <c r="T572" i="16"/>
  <c r="P572" i="16"/>
  <c r="M572" i="16"/>
  <c r="CW571" i="16"/>
  <c r="CV571" i="16"/>
  <c r="CR571" i="16"/>
  <c r="CQ571" i="16"/>
  <c r="CH571" i="16"/>
  <c r="BX571" i="16"/>
  <c r="BQ571" i="16"/>
  <c r="BK571" i="16"/>
  <c r="BG571" i="16"/>
  <c r="AS571" i="16"/>
  <c r="AG571" i="16"/>
  <c r="BU571" i="16" s="1"/>
  <c r="AF571" i="16"/>
  <c r="AV571" i="16" s="1"/>
  <c r="T571" i="16"/>
  <c r="P571" i="16"/>
  <c r="O571" i="16" s="1"/>
  <c r="M571" i="16"/>
  <c r="CW570" i="16"/>
  <c r="CV570" i="16"/>
  <c r="CR570" i="16"/>
  <c r="CQ570" i="16"/>
  <c r="CH570" i="16"/>
  <c r="BX570" i="16"/>
  <c r="BQ570" i="16"/>
  <c r="BK570" i="16"/>
  <c r="BG570" i="16"/>
  <c r="AS570" i="16"/>
  <c r="AG570" i="16"/>
  <c r="BU570" i="16" s="1"/>
  <c r="AF570" i="16"/>
  <c r="T570" i="16"/>
  <c r="P570" i="16"/>
  <c r="M570" i="16"/>
  <c r="CW569" i="16"/>
  <c r="CV569" i="16"/>
  <c r="CR569" i="16"/>
  <c r="CQ569" i="16"/>
  <c r="CH569" i="16"/>
  <c r="BX569" i="16"/>
  <c r="BQ569" i="16"/>
  <c r="BK569" i="16"/>
  <c r="BG569" i="16"/>
  <c r="AS569" i="16"/>
  <c r="AG569" i="16"/>
  <c r="BU569" i="16" s="1"/>
  <c r="AF569" i="16"/>
  <c r="T569" i="16"/>
  <c r="P569" i="16"/>
  <c r="M569" i="16"/>
  <c r="CW568" i="16"/>
  <c r="CV568" i="16"/>
  <c r="CR568" i="16"/>
  <c r="CQ568" i="16"/>
  <c r="CH568" i="16"/>
  <c r="BX568" i="16"/>
  <c r="BQ568" i="16"/>
  <c r="BK568" i="16"/>
  <c r="BG568" i="16"/>
  <c r="AS568" i="16"/>
  <c r="AG568" i="16"/>
  <c r="BU568" i="16" s="1"/>
  <c r="AF568" i="16"/>
  <c r="T568" i="16"/>
  <c r="P568" i="16"/>
  <c r="N568" i="16" s="1"/>
  <c r="M568" i="16"/>
  <c r="CW567" i="16"/>
  <c r="CV567" i="16"/>
  <c r="CR567" i="16"/>
  <c r="CQ567" i="16"/>
  <c r="CH567" i="16"/>
  <c r="BX567" i="16"/>
  <c r="BQ567" i="16"/>
  <c r="BK567" i="16"/>
  <c r="BG567" i="16"/>
  <c r="AS567" i="16"/>
  <c r="AG567" i="16"/>
  <c r="BU567" i="16" s="1"/>
  <c r="AF567" i="16"/>
  <c r="T567" i="16"/>
  <c r="P567" i="16"/>
  <c r="M567" i="16"/>
  <c r="CW566" i="16"/>
  <c r="CV566" i="16"/>
  <c r="CR566" i="16"/>
  <c r="CQ566" i="16"/>
  <c r="CH566" i="16"/>
  <c r="BX566" i="16"/>
  <c r="BQ566" i="16"/>
  <c r="BK566" i="16"/>
  <c r="BG566" i="16"/>
  <c r="AS566" i="16"/>
  <c r="AG566" i="16"/>
  <c r="BU566" i="16" s="1"/>
  <c r="AF566" i="16"/>
  <c r="AV566" i="16" s="1"/>
  <c r="T566" i="16"/>
  <c r="P566" i="16"/>
  <c r="M566" i="16"/>
  <c r="CW565" i="16"/>
  <c r="CV565" i="16"/>
  <c r="CR565" i="16"/>
  <c r="CQ565" i="16"/>
  <c r="CH565" i="16"/>
  <c r="BX565" i="16"/>
  <c r="BQ565" i="16"/>
  <c r="BK565" i="16"/>
  <c r="BG565" i="16"/>
  <c r="AS565" i="16"/>
  <c r="AG565" i="16"/>
  <c r="BU565" i="16" s="1"/>
  <c r="AF565" i="16"/>
  <c r="CG565" i="16" s="1"/>
  <c r="T565" i="16"/>
  <c r="P565" i="16"/>
  <c r="O565" i="16" s="1"/>
  <c r="M565" i="16"/>
  <c r="CW564" i="16"/>
  <c r="CV564" i="16"/>
  <c r="CR564" i="16"/>
  <c r="CQ564" i="16"/>
  <c r="CH564" i="16"/>
  <c r="BX564" i="16"/>
  <c r="BQ564" i="16"/>
  <c r="BK564" i="16"/>
  <c r="BG564" i="16"/>
  <c r="AS564" i="16"/>
  <c r="AG564" i="16"/>
  <c r="BU564" i="16" s="1"/>
  <c r="AF564" i="16"/>
  <c r="T564" i="16"/>
  <c r="P564" i="16"/>
  <c r="M564" i="16"/>
  <c r="CW563" i="16"/>
  <c r="CV563" i="16"/>
  <c r="CR563" i="16"/>
  <c r="CQ563" i="16"/>
  <c r="CH563" i="16"/>
  <c r="BX563" i="16"/>
  <c r="BQ563" i="16"/>
  <c r="BK563" i="16"/>
  <c r="BG563" i="16"/>
  <c r="AS563" i="16"/>
  <c r="AG563" i="16"/>
  <c r="BU563" i="16" s="1"/>
  <c r="AF563" i="16"/>
  <c r="T563" i="16"/>
  <c r="P563" i="16"/>
  <c r="M563" i="16"/>
  <c r="CW562" i="16"/>
  <c r="CV562" i="16"/>
  <c r="CR562" i="16"/>
  <c r="CQ562" i="16"/>
  <c r="CH562" i="16"/>
  <c r="BX562" i="16"/>
  <c r="BQ562" i="16"/>
  <c r="BK562" i="16"/>
  <c r="BG562" i="16"/>
  <c r="AS562" i="16"/>
  <c r="AG562" i="16"/>
  <c r="BU562" i="16" s="1"/>
  <c r="AF562" i="16"/>
  <c r="T562" i="16"/>
  <c r="P562" i="16"/>
  <c r="M562" i="16"/>
  <c r="CW561" i="16"/>
  <c r="CV561" i="16"/>
  <c r="CR561" i="16"/>
  <c r="CQ561" i="16"/>
  <c r="CH561" i="16"/>
  <c r="BX561" i="16"/>
  <c r="BQ561" i="16"/>
  <c r="BK561" i="16"/>
  <c r="BG561" i="16"/>
  <c r="AS561" i="16"/>
  <c r="AG561" i="16"/>
  <c r="BU561" i="16" s="1"/>
  <c r="AF561" i="16"/>
  <c r="CG561" i="16" s="1"/>
  <c r="T561" i="16"/>
  <c r="P561" i="16"/>
  <c r="O561" i="16" s="1"/>
  <c r="M561" i="16"/>
  <c r="CW560" i="16"/>
  <c r="CV560" i="16"/>
  <c r="CR560" i="16"/>
  <c r="CQ560" i="16"/>
  <c r="CH560" i="16"/>
  <c r="BX560" i="16"/>
  <c r="BQ560" i="16"/>
  <c r="BK560" i="16"/>
  <c r="BG560" i="16"/>
  <c r="AS560" i="16"/>
  <c r="AG560" i="16"/>
  <c r="BU560" i="16" s="1"/>
  <c r="AF560" i="16"/>
  <c r="CG560" i="16" s="1"/>
  <c r="T560" i="16"/>
  <c r="P560" i="16"/>
  <c r="O560" i="16" s="1"/>
  <c r="M560" i="16"/>
  <c r="CW559" i="16"/>
  <c r="CV559" i="16"/>
  <c r="CR559" i="16"/>
  <c r="CQ559" i="16"/>
  <c r="CH559" i="16"/>
  <c r="BX559" i="16"/>
  <c r="BQ559" i="16"/>
  <c r="BK559" i="16"/>
  <c r="BG559" i="16"/>
  <c r="AS559" i="16"/>
  <c r="AG559" i="16"/>
  <c r="BU559" i="16" s="1"/>
  <c r="AF559" i="16"/>
  <c r="CG559" i="16" s="1"/>
  <c r="T559" i="16"/>
  <c r="P559" i="16"/>
  <c r="O559" i="16" s="1"/>
  <c r="M559" i="16"/>
  <c r="CW558" i="16"/>
  <c r="CV558" i="16"/>
  <c r="CR558" i="16"/>
  <c r="CQ558" i="16"/>
  <c r="CH558" i="16"/>
  <c r="BX558" i="16"/>
  <c r="BQ558" i="16"/>
  <c r="BK558" i="16"/>
  <c r="BG558" i="16"/>
  <c r="AS558" i="16"/>
  <c r="AG558" i="16"/>
  <c r="BU558" i="16" s="1"/>
  <c r="AF558" i="16"/>
  <c r="AV558" i="16" s="1"/>
  <c r="T558" i="16"/>
  <c r="P558" i="16"/>
  <c r="M558" i="16"/>
  <c r="CW557" i="16"/>
  <c r="CV557" i="16"/>
  <c r="CR557" i="16"/>
  <c r="CQ557" i="16"/>
  <c r="CH557" i="16"/>
  <c r="BX557" i="16"/>
  <c r="BQ557" i="16"/>
  <c r="BK557" i="16"/>
  <c r="BG557" i="16"/>
  <c r="AS557" i="16"/>
  <c r="AG557" i="16"/>
  <c r="BU557" i="16" s="1"/>
  <c r="AF557" i="16"/>
  <c r="T557" i="16"/>
  <c r="P557" i="16"/>
  <c r="M557" i="16"/>
  <c r="CW556" i="16"/>
  <c r="CV556" i="16"/>
  <c r="CR556" i="16"/>
  <c r="CQ556" i="16"/>
  <c r="CH556" i="16"/>
  <c r="BX556" i="16"/>
  <c r="BQ556" i="16"/>
  <c r="BK556" i="16"/>
  <c r="BG556" i="16"/>
  <c r="AS556" i="16"/>
  <c r="AG556" i="16"/>
  <c r="BU556" i="16" s="1"/>
  <c r="AF556" i="16"/>
  <c r="T556" i="16"/>
  <c r="P556" i="16"/>
  <c r="O556" i="16" s="1"/>
  <c r="M556" i="16"/>
  <c r="CW555" i="16"/>
  <c r="CV555" i="16"/>
  <c r="CR555" i="16"/>
  <c r="CQ555" i="16"/>
  <c r="CH555" i="16"/>
  <c r="BX555" i="16"/>
  <c r="BQ555" i="16"/>
  <c r="BK555" i="16"/>
  <c r="BG555" i="16"/>
  <c r="AS555" i="16"/>
  <c r="AG555" i="16"/>
  <c r="BU555" i="16" s="1"/>
  <c r="AF555" i="16"/>
  <c r="CG555" i="16" s="1"/>
  <c r="T555" i="16"/>
  <c r="P555" i="16"/>
  <c r="O555" i="16" s="1"/>
  <c r="M555" i="16"/>
  <c r="CW554" i="16"/>
  <c r="CV554" i="16"/>
  <c r="CR554" i="16"/>
  <c r="CQ554" i="16"/>
  <c r="CH554" i="16"/>
  <c r="BX554" i="16"/>
  <c r="BQ554" i="16"/>
  <c r="BK554" i="16"/>
  <c r="BG554" i="16"/>
  <c r="AS554" i="16"/>
  <c r="AG554" i="16"/>
  <c r="BU554" i="16" s="1"/>
  <c r="AF554" i="16"/>
  <c r="T554" i="16"/>
  <c r="P554" i="16"/>
  <c r="M554" i="16"/>
  <c r="CW553" i="16"/>
  <c r="CV553" i="16"/>
  <c r="CR553" i="16"/>
  <c r="CQ553" i="16"/>
  <c r="CH553" i="16"/>
  <c r="BX553" i="16"/>
  <c r="BQ553" i="16"/>
  <c r="BK553" i="16"/>
  <c r="BG553" i="16"/>
  <c r="AS553" i="16"/>
  <c r="AG553" i="16"/>
  <c r="BU553" i="16" s="1"/>
  <c r="AF553" i="16"/>
  <c r="T553" i="16"/>
  <c r="P553" i="16"/>
  <c r="M553" i="16"/>
  <c r="CW552" i="16"/>
  <c r="CV552" i="16"/>
  <c r="CR552" i="16"/>
  <c r="CQ552" i="16"/>
  <c r="CH552" i="16"/>
  <c r="BX552" i="16"/>
  <c r="BQ552" i="16"/>
  <c r="BK552" i="16"/>
  <c r="BG552" i="16"/>
  <c r="AS552" i="16"/>
  <c r="AG552" i="16"/>
  <c r="BU552" i="16" s="1"/>
  <c r="AF552" i="16"/>
  <c r="T552" i="16"/>
  <c r="P552" i="16"/>
  <c r="M552" i="16"/>
  <c r="CW551" i="16"/>
  <c r="CV551" i="16"/>
  <c r="CR551" i="16"/>
  <c r="CQ551" i="16"/>
  <c r="CH551" i="16"/>
  <c r="BX551" i="16"/>
  <c r="BQ551" i="16"/>
  <c r="BK551" i="16"/>
  <c r="BG551" i="16"/>
  <c r="AS551" i="16"/>
  <c r="AG551" i="16"/>
  <c r="BU551" i="16" s="1"/>
  <c r="AF551" i="16"/>
  <c r="AV551" i="16" s="1"/>
  <c r="T551" i="16"/>
  <c r="P551" i="16"/>
  <c r="O551" i="16" s="1"/>
  <c r="M551" i="16"/>
  <c r="CW550" i="16"/>
  <c r="CV550" i="16"/>
  <c r="CR550" i="16"/>
  <c r="CQ550" i="16"/>
  <c r="CH550" i="16"/>
  <c r="BX550" i="16"/>
  <c r="BQ550" i="16"/>
  <c r="BK550" i="16"/>
  <c r="BG550" i="16"/>
  <c r="AS550" i="16"/>
  <c r="AG550" i="16"/>
  <c r="BU550" i="16" s="1"/>
  <c r="AF550" i="16"/>
  <c r="CG550" i="16" s="1"/>
  <c r="T550" i="16"/>
  <c r="P550" i="16"/>
  <c r="O550" i="16" s="1"/>
  <c r="M550" i="16"/>
  <c r="CW549" i="16"/>
  <c r="CV549" i="16"/>
  <c r="CR549" i="16"/>
  <c r="CQ549" i="16"/>
  <c r="CH549" i="16"/>
  <c r="BX549" i="16"/>
  <c r="BQ549" i="16"/>
  <c r="BK549" i="16"/>
  <c r="BG549" i="16"/>
  <c r="AX549" i="16"/>
  <c r="AS549" i="16"/>
  <c r="AG549" i="16"/>
  <c r="BU549" i="16" s="1"/>
  <c r="AF549" i="16"/>
  <c r="T549" i="16"/>
  <c r="P549" i="16"/>
  <c r="M549" i="16"/>
  <c r="CW548" i="16"/>
  <c r="CV548" i="16"/>
  <c r="CR548" i="16"/>
  <c r="CQ548" i="16"/>
  <c r="CH548" i="16"/>
  <c r="BX548" i="16"/>
  <c r="BQ548" i="16"/>
  <c r="BK548" i="16"/>
  <c r="BG548" i="16"/>
  <c r="AS548" i="16"/>
  <c r="AG548" i="16"/>
  <c r="BU548" i="16" s="1"/>
  <c r="AF548" i="16"/>
  <c r="AV548" i="16" s="1"/>
  <c r="T548" i="16"/>
  <c r="P548" i="16"/>
  <c r="O548" i="16" s="1"/>
  <c r="M548" i="16"/>
  <c r="CW547" i="16"/>
  <c r="CV547" i="16"/>
  <c r="CR547" i="16"/>
  <c r="CQ547" i="16"/>
  <c r="CH547" i="16"/>
  <c r="BX547" i="16"/>
  <c r="BQ547" i="16"/>
  <c r="BK547" i="16"/>
  <c r="BG547" i="16"/>
  <c r="AS547" i="16"/>
  <c r="AG547" i="16"/>
  <c r="BU547" i="16" s="1"/>
  <c r="AF547" i="16"/>
  <c r="AV547" i="16" s="1"/>
  <c r="T547" i="16"/>
  <c r="P547" i="16"/>
  <c r="N547" i="16" s="1"/>
  <c r="M547" i="16"/>
  <c r="CW546" i="16"/>
  <c r="CV546" i="16"/>
  <c r="CR546" i="16"/>
  <c r="CQ546" i="16"/>
  <c r="CH546" i="16"/>
  <c r="BX546" i="16"/>
  <c r="BQ546" i="16"/>
  <c r="BK546" i="16"/>
  <c r="BG546" i="16"/>
  <c r="AS546" i="16"/>
  <c r="AG546" i="16"/>
  <c r="BU546" i="16" s="1"/>
  <c r="AF546" i="16"/>
  <c r="AV546" i="16" s="1"/>
  <c r="T546" i="16"/>
  <c r="P546" i="16"/>
  <c r="M546" i="16"/>
  <c r="CW545" i="16"/>
  <c r="CV545" i="16"/>
  <c r="CR545" i="16"/>
  <c r="CQ545" i="16"/>
  <c r="CH545" i="16"/>
  <c r="BX545" i="16"/>
  <c r="BQ545" i="16"/>
  <c r="BK545" i="16"/>
  <c r="BG545" i="16"/>
  <c r="AS545" i="16"/>
  <c r="AG545" i="16"/>
  <c r="BU545" i="16" s="1"/>
  <c r="AF545" i="16"/>
  <c r="CG545" i="16" s="1"/>
  <c r="T545" i="16"/>
  <c r="P545" i="16"/>
  <c r="M545" i="16"/>
  <c r="CW544" i="16"/>
  <c r="CV544" i="16"/>
  <c r="CR544" i="16"/>
  <c r="CQ544" i="16"/>
  <c r="CH544" i="16"/>
  <c r="BX544" i="16"/>
  <c r="BQ544" i="16"/>
  <c r="BK544" i="16"/>
  <c r="BG544" i="16"/>
  <c r="AS544" i="16"/>
  <c r="AG544" i="16"/>
  <c r="BU544" i="16" s="1"/>
  <c r="AF544" i="16"/>
  <c r="CG544" i="16" s="1"/>
  <c r="T544" i="16"/>
  <c r="P544" i="16"/>
  <c r="N544" i="16" s="1"/>
  <c r="M544" i="16"/>
  <c r="CW543" i="16"/>
  <c r="CV543" i="16"/>
  <c r="CR543" i="16"/>
  <c r="CQ543" i="16"/>
  <c r="CH543" i="16"/>
  <c r="BX543" i="16"/>
  <c r="BQ543" i="16"/>
  <c r="BK543" i="16"/>
  <c r="BG543" i="16"/>
  <c r="AS543" i="16"/>
  <c r="AG543" i="16"/>
  <c r="BU543" i="16" s="1"/>
  <c r="AF543" i="16"/>
  <c r="CG543" i="16" s="1"/>
  <c r="T543" i="16"/>
  <c r="P543" i="16"/>
  <c r="N543" i="16" s="1"/>
  <c r="M543" i="16"/>
  <c r="CW542" i="16"/>
  <c r="CV542" i="16"/>
  <c r="CR542" i="16"/>
  <c r="CQ542" i="16"/>
  <c r="CH542" i="16"/>
  <c r="BX542" i="16"/>
  <c r="BQ542" i="16"/>
  <c r="BK542" i="16"/>
  <c r="BG542" i="16"/>
  <c r="AS542" i="16"/>
  <c r="AG542" i="16"/>
  <c r="BU542" i="16" s="1"/>
  <c r="AF542" i="16"/>
  <c r="CG542" i="16" s="1"/>
  <c r="T542" i="16"/>
  <c r="P542" i="16"/>
  <c r="N542" i="16" s="1"/>
  <c r="M542" i="16"/>
  <c r="CW541" i="16"/>
  <c r="CV541" i="16"/>
  <c r="CR541" i="16"/>
  <c r="CQ541" i="16"/>
  <c r="CH541" i="16"/>
  <c r="BX541" i="16"/>
  <c r="BQ541" i="16"/>
  <c r="BK541" i="16"/>
  <c r="BG541" i="16"/>
  <c r="AS541" i="16"/>
  <c r="AG541" i="16"/>
  <c r="BU541" i="16" s="1"/>
  <c r="AF541" i="16"/>
  <c r="CG541" i="16" s="1"/>
  <c r="T541" i="16"/>
  <c r="P541" i="16"/>
  <c r="M541" i="16"/>
  <c r="CW540" i="16"/>
  <c r="CV540" i="16"/>
  <c r="CR540" i="16"/>
  <c r="CQ540" i="16"/>
  <c r="CH540" i="16"/>
  <c r="BX540" i="16"/>
  <c r="BQ540" i="16"/>
  <c r="BK540" i="16"/>
  <c r="BG540" i="16"/>
  <c r="AS540" i="16"/>
  <c r="AG540" i="16"/>
  <c r="BU540" i="16" s="1"/>
  <c r="AF540" i="16"/>
  <c r="CG540" i="16" s="1"/>
  <c r="T540" i="16"/>
  <c r="P540" i="16"/>
  <c r="M540" i="16"/>
  <c r="CW539" i="16"/>
  <c r="CV539" i="16"/>
  <c r="CR539" i="16"/>
  <c r="CQ539" i="16"/>
  <c r="CH539" i="16"/>
  <c r="BX539" i="16"/>
  <c r="BQ539" i="16"/>
  <c r="BK539" i="16"/>
  <c r="BG539" i="16"/>
  <c r="AS539" i="16"/>
  <c r="AG539" i="16"/>
  <c r="BU539" i="16" s="1"/>
  <c r="AF539" i="16"/>
  <c r="CG539" i="16" s="1"/>
  <c r="T539" i="16"/>
  <c r="P539" i="16"/>
  <c r="N539" i="16" s="1"/>
  <c r="M539" i="16"/>
  <c r="CW538" i="16"/>
  <c r="CV538" i="16"/>
  <c r="CR538" i="16"/>
  <c r="CQ538" i="16"/>
  <c r="CH538" i="16"/>
  <c r="BX538" i="16"/>
  <c r="BQ538" i="16"/>
  <c r="BK538" i="16"/>
  <c r="BG538" i="16"/>
  <c r="AS538" i="16"/>
  <c r="AG538" i="16"/>
  <c r="BU538" i="16" s="1"/>
  <c r="AF538" i="16"/>
  <c r="T538" i="16"/>
  <c r="P538" i="16"/>
  <c r="N538" i="16" s="1"/>
  <c r="S538" i="16" s="1"/>
  <c r="M538" i="16"/>
  <c r="CW537" i="16"/>
  <c r="CV537" i="16"/>
  <c r="CR537" i="16"/>
  <c r="CQ537" i="16"/>
  <c r="CH537" i="16"/>
  <c r="BX537" i="16"/>
  <c r="BQ537" i="16"/>
  <c r="BK537" i="16"/>
  <c r="BG537" i="16"/>
  <c r="AS537" i="16"/>
  <c r="AG537" i="16"/>
  <c r="BU537" i="16" s="1"/>
  <c r="AF537" i="16"/>
  <c r="T537" i="16"/>
  <c r="P537" i="16"/>
  <c r="N537" i="16" s="1"/>
  <c r="M537" i="16"/>
  <c r="CW536" i="16"/>
  <c r="CV536" i="16"/>
  <c r="CR536" i="16"/>
  <c r="CQ536" i="16"/>
  <c r="CH536" i="16"/>
  <c r="BX536" i="16"/>
  <c r="BQ536" i="16"/>
  <c r="BK536" i="16"/>
  <c r="BG536" i="16"/>
  <c r="AS536" i="16"/>
  <c r="AG536" i="16"/>
  <c r="BU536" i="16" s="1"/>
  <c r="AF536" i="16"/>
  <c r="CG536" i="16" s="1"/>
  <c r="T536" i="16"/>
  <c r="P536" i="16"/>
  <c r="N536" i="16" s="1"/>
  <c r="M536" i="16"/>
  <c r="CW535" i="16"/>
  <c r="CV535" i="16"/>
  <c r="CR535" i="16"/>
  <c r="CQ535" i="16"/>
  <c r="CH535" i="16"/>
  <c r="BX535" i="16"/>
  <c r="BQ535" i="16"/>
  <c r="BK535" i="16"/>
  <c r="BG535" i="16"/>
  <c r="AS535" i="16"/>
  <c r="AG535" i="16"/>
  <c r="BU535" i="16" s="1"/>
  <c r="AF535" i="16"/>
  <c r="CG535" i="16" s="1"/>
  <c r="T535" i="16"/>
  <c r="P535" i="16"/>
  <c r="N535" i="16" s="1"/>
  <c r="M535" i="16"/>
  <c r="CW534" i="16"/>
  <c r="CV534" i="16"/>
  <c r="CR534" i="16"/>
  <c r="CQ534" i="16"/>
  <c r="CH534" i="16"/>
  <c r="BX534" i="16"/>
  <c r="BQ534" i="16"/>
  <c r="BK534" i="16"/>
  <c r="BG534" i="16"/>
  <c r="AS534" i="16"/>
  <c r="AG534" i="16"/>
  <c r="BU534" i="16" s="1"/>
  <c r="AF534" i="16"/>
  <c r="T534" i="16"/>
  <c r="P534" i="16"/>
  <c r="N534" i="16" s="1"/>
  <c r="M534" i="16"/>
  <c r="CW533" i="16"/>
  <c r="CV533" i="16"/>
  <c r="CR533" i="16"/>
  <c r="CQ533" i="16"/>
  <c r="CH533" i="16"/>
  <c r="BX533" i="16"/>
  <c r="BQ533" i="16"/>
  <c r="BK533" i="16"/>
  <c r="BG533" i="16"/>
  <c r="AS533" i="16"/>
  <c r="AG533" i="16"/>
  <c r="BU533" i="16" s="1"/>
  <c r="AF533" i="16"/>
  <c r="CG533" i="16" s="1"/>
  <c r="T533" i="16"/>
  <c r="P533" i="16"/>
  <c r="N533" i="16" s="1"/>
  <c r="M533" i="16"/>
  <c r="CW532" i="16"/>
  <c r="CV532" i="16"/>
  <c r="CR532" i="16"/>
  <c r="CQ532" i="16"/>
  <c r="CH532" i="16"/>
  <c r="BX532" i="16"/>
  <c r="BQ532" i="16"/>
  <c r="BK532" i="16"/>
  <c r="BG532" i="16"/>
  <c r="AS532" i="16"/>
  <c r="AG532" i="16"/>
  <c r="BU532" i="16" s="1"/>
  <c r="AF532" i="16"/>
  <c r="T532" i="16"/>
  <c r="P532" i="16"/>
  <c r="N532" i="16" s="1"/>
  <c r="M532" i="16"/>
  <c r="CW531" i="16"/>
  <c r="CV531" i="16"/>
  <c r="CR531" i="16"/>
  <c r="CQ531" i="16"/>
  <c r="CH531" i="16"/>
  <c r="BX531" i="16"/>
  <c r="BQ531" i="16"/>
  <c r="BK531" i="16"/>
  <c r="BG531" i="16"/>
  <c r="AS531" i="16"/>
  <c r="AG531" i="16"/>
  <c r="BU531" i="16" s="1"/>
  <c r="AF531" i="16"/>
  <c r="CG531" i="16" s="1"/>
  <c r="T531" i="16"/>
  <c r="P531" i="16"/>
  <c r="N531" i="16" s="1"/>
  <c r="M531" i="16"/>
  <c r="CW530" i="16"/>
  <c r="CV530" i="16"/>
  <c r="CR530" i="16"/>
  <c r="CQ530" i="16"/>
  <c r="CH530" i="16"/>
  <c r="BX530" i="16"/>
  <c r="BQ530" i="16"/>
  <c r="BK530" i="16"/>
  <c r="BG530" i="16"/>
  <c r="AS530" i="16"/>
  <c r="AG530" i="16"/>
  <c r="BU530" i="16" s="1"/>
  <c r="AF530" i="16"/>
  <c r="CG530" i="16" s="1"/>
  <c r="T530" i="16"/>
  <c r="P530" i="16"/>
  <c r="O530" i="16" s="1"/>
  <c r="M530" i="16"/>
  <c r="CW529" i="16"/>
  <c r="CV529" i="16"/>
  <c r="CR529" i="16"/>
  <c r="CQ529" i="16"/>
  <c r="CH529" i="16"/>
  <c r="BX529" i="16"/>
  <c r="BQ529" i="16"/>
  <c r="BK529" i="16"/>
  <c r="BG529" i="16"/>
  <c r="AS529" i="16"/>
  <c r="AG529" i="16"/>
  <c r="BU529" i="16" s="1"/>
  <c r="AF529" i="16"/>
  <c r="T529" i="16"/>
  <c r="P529" i="16"/>
  <c r="O529" i="16" s="1"/>
  <c r="M529" i="16"/>
  <c r="CW528" i="16"/>
  <c r="CV528" i="16"/>
  <c r="CR528" i="16"/>
  <c r="CQ528" i="16"/>
  <c r="CH528" i="16"/>
  <c r="BX528" i="16"/>
  <c r="BQ528" i="16"/>
  <c r="BK528" i="16"/>
  <c r="BG528" i="16"/>
  <c r="AS528" i="16"/>
  <c r="AG528" i="16"/>
  <c r="BU528" i="16" s="1"/>
  <c r="AF528" i="16"/>
  <c r="CG528" i="16" s="1"/>
  <c r="T528" i="16"/>
  <c r="P528" i="16"/>
  <c r="O528" i="16" s="1"/>
  <c r="M528" i="16"/>
  <c r="CW527" i="16"/>
  <c r="CV527" i="16"/>
  <c r="CR527" i="16"/>
  <c r="CQ527" i="16"/>
  <c r="CH527" i="16"/>
  <c r="BX527" i="16"/>
  <c r="BQ527" i="16"/>
  <c r="BK527" i="16"/>
  <c r="BG527" i="16"/>
  <c r="AS527" i="16"/>
  <c r="AG527" i="16"/>
  <c r="BU527" i="16" s="1"/>
  <c r="AF527" i="16"/>
  <c r="T527" i="16"/>
  <c r="P527" i="16"/>
  <c r="M527" i="16"/>
  <c r="CW526" i="16"/>
  <c r="CV526" i="16"/>
  <c r="CR526" i="16"/>
  <c r="CQ526" i="16"/>
  <c r="CH526" i="16"/>
  <c r="BX526" i="16"/>
  <c r="BQ526" i="16"/>
  <c r="BK526" i="16"/>
  <c r="BG526" i="16"/>
  <c r="AS526" i="16"/>
  <c r="AG526" i="16"/>
  <c r="BU526" i="16" s="1"/>
  <c r="AF526" i="16"/>
  <c r="T526" i="16"/>
  <c r="P526" i="16"/>
  <c r="O526" i="16" s="1"/>
  <c r="M526" i="16"/>
  <c r="CW525" i="16"/>
  <c r="CV525" i="16"/>
  <c r="CR525" i="16"/>
  <c r="CQ525" i="16"/>
  <c r="CH525" i="16"/>
  <c r="BX525" i="16"/>
  <c r="BQ525" i="16"/>
  <c r="BK525" i="16"/>
  <c r="BG525" i="16"/>
  <c r="AS525" i="16"/>
  <c r="AG525" i="16"/>
  <c r="BU525" i="16" s="1"/>
  <c r="AF525" i="16"/>
  <c r="AV525" i="16" s="1"/>
  <c r="T525" i="16"/>
  <c r="P525" i="16"/>
  <c r="O525" i="16" s="1"/>
  <c r="M525" i="16"/>
  <c r="CW524" i="16"/>
  <c r="CV524" i="16"/>
  <c r="CR524" i="16"/>
  <c r="CQ524" i="16"/>
  <c r="CH524" i="16"/>
  <c r="BX524" i="16"/>
  <c r="BQ524" i="16"/>
  <c r="BK524" i="16"/>
  <c r="BG524" i="16"/>
  <c r="AS524" i="16"/>
  <c r="AG524" i="16"/>
  <c r="BU524" i="16" s="1"/>
  <c r="AF524" i="16"/>
  <c r="T524" i="16"/>
  <c r="P524" i="16"/>
  <c r="O524" i="16" s="1"/>
  <c r="M524" i="16"/>
  <c r="CW523" i="16"/>
  <c r="CV523" i="16"/>
  <c r="CR523" i="16"/>
  <c r="CQ523" i="16"/>
  <c r="CH523" i="16"/>
  <c r="BX523" i="16"/>
  <c r="BQ523" i="16"/>
  <c r="BK523" i="16"/>
  <c r="BG523" i="16"/>
  <c r="AS523" i="16"/>
  <c r="AG523" i="16"/>
  <c r="BU523" i="16" s="1"/>
  <c r="AF523" i="16"/>
  <c r="AV523" i="16" s="1"/>
  <c r="T523" i="16"/>
  <c r="P523" i="16"/>
  <c r="O523" i="16" s="1"/>
  <c r="M523" i="16"/>
  <c r="CW522" i="16"/>
  <c r="CV522" i="16"/>
  <c r="CR522" i="16"/>
  <c r="CQ522" i="16"/>
  <c r="CH522" i="16"/>
  <c r="BX522" i="16"/>
  <c r="BQ522" i="16"/>
  <c r="BK522" i="16"/>
  <c r="BG522" i="16"/>
  <c r="AS522" i="16"/>
  <c r="AG522" i="16"/>
  <c r="BU522" i="16" s="1"/>
  <c r="AF522" i="16"/>
  <c r="T522" i="16"/>
  <c r="P522" i="16"/>
  <c r="O522" i="16" s="1"/>
  <c r="M522" i="16"/>
  <c r="CW521" i="16"/>
  <c r="CV521" i="16"/>
  <c r="CR521" i="16"/>
  <c r="CQ521" i="16"/>
  <c r="CH521" i="16"/>
  <c r="BX521" i="16"/>
  <c r="BQ521" i="16"/>
  <c r="BK521" i="16"/>
  <c r="BG521" i="16"/>
  <c r="AX521" i="16"/>
  <c r="AS521" i="16"/>
  <c r="AG521" i="16"/>
  <c r="BU521" i="16" s="1"/>
  <c r="AF521" i="16"/>
  <c r="T521" i="16"/>
  <c r="P521" i="16"/>
  <c r="O521" i="16" s="1"/>
  <c r="M521" i="16"/>
  <c r="CW520" i="16"/>
  <c r="CV520" i="16"/>
  <c r="CR520" i="16"/>
  <c r="CQ520" i="16"/>
  <c r="CH520" i="16"/>
  <c r="BX520" i="16"/>
  <c r="BQ520" i="16"/>
  <c r="BK520" i="16"/>
  <c r="BG520" i="16"/>
  <c r="AS520" i="16"/>
  <c r="AG520" i="16"/>
  <c r="BU520" i="16" s="1"/>
  <c r="AF520" i="16"/>
  <c r="T520" i="16"/>
  <c r="P520" i="16"/>
  <c r="O520" i="16" s="1"/>
  <c r="M520" i="16"/>
  <c r="CW519" i="16"/>
  <c r="CV519" i="16"/>
  <c r="CR519" i="16"/>
  <c r="CQ519" i="16"/>
  <c r="CH519" i="16"/>
  <c r="BX519" i="16"/>
  <c r="BQ519" i="16"/>
  <c r="BK519" i="16"/>
  <c r="BG519" i="16"/>
  <c r="AS519" i="16"/>
  <c r="AG519" i="16"/>
  <c r="BU519" i="16" s="1"/>
  <c r="AF519" i="16"/>
  <c r="T519" i="16"/>
  <c r="P519" i="16"/>
  <c r="O519" i="16" s="1"/>
  <c r="M519" i="16"/>
  <c r="CW518" i="16"/>
  <c r="CV518" i="16"/>
  <c r="CR518" i="16"/>
  <c r="CQ518" i="16"/>
  <c r="CH518" i="16"/>
  <c r="BX518" i="16"/>
  <c r="BQ518" i="16"/>
  <c r="BK518" i="16"/>
  <c r="BG518" i="16"/>
  <c r="AS518" i="16"/>
  <c r="AG518" i="16"/>
  <c r="BU518" i="16" s="1"/>
  <c r="AF518" i="16"/>
  <c r="AV518" i="16" s="1"/>
  <c r="T518" i="16"/>
  <c r="P518" i="16"/>
  <c r="O518" i="16" s="1"/>
  <c r="M518" i="16"/>
  <c r="CW517" i="16"/>
  <c r="CV517" i="16"/>
  <c r="CR517" i="16"/>
  <c r="CQ517" i="16"/>
  <c r="CH517" i="16"/>
  <c r="BX517" i="16"/>
  <c r="BQ517" i="16"/>
  <c r="BK517" i="16"/>
  <c r="BG517" i="16"/>
  <c r="AS517" i="16"/>
  <c r="AG517" i="16"/>
  <c r="BU517" i="16" s="1"/>
  <c r="AF517" i="16"/>
  <c r="AV517" i="16" s="1"/>
  <c r="T517" i="16"/>
  <c r="P517" i="16"/>
  <c r="O517" i="16" s="1"/>
  <c r="M517" i="16"/>
  <c r="CW516" i="16"/>
  <c r="CV516" i="16"/>
  <c r="CR516" i="16"/>
  <c r="CQ516" i="16"/>
  <c r="CH516" i="16"/>
  <c r="BX516" i="16"/>
  <c r="BQ516" i="16"/>
  <c r="BK516" i="16"/>
  <c r="BG516" i="16"/>
  <c r="AS516" i="16"/>
  <c r="AG516" i="16"/>
  <c r="BU516" i="16" s="1"/>
  <c r="AF516" i="16"/>
  <c r="T516" i="16"/>
  <c r="P516" i="16"/>
  <c r="O516" i="16" s="1"/>
  <c r="M516" i="16"/>
  <c r="CW515" i="16"/>
  <c r="CV515" i="16"/>
  <c r="CR515" i="16"/>
  <c r="CQ515" i="16"/>
  <c r="CH515" i="16"/>
  <c r="BX515" i="16"/>
  <c r="BQ515" i="16"/>
  <c r="BK515" i="16"/>
  <c r="BG515" i="16"/>
  <c r="AS515" i="16"/>
  <c r="AG515" i="16"/>
  <c r="BU515" i="16" s="1"/>
  <c r="AF515" i="16"/>
  <c r="AV515" i="16" s="1"/>
  <c r="T515" i="16"/>
  <c r="P515" i="16"/>
  <c r="O515" i="16" s="1"/>
  <c r="M515" i="16"/>
  <c r="CW514" i="16"/>
  <c r="CV514" i="16"/>
  <c r="CR514" i="16"/>
  <c r="CQ514" i="16"/>
  <c r="CH514" i="16"/>
  <c r="BX514" i="16"/>
  <c r="BQ514" i="16"/>
  <c r="BK514" i="16"/>
  <c r="BG514" i="16"/>
  <c r="AS514" i="16"/>
  <c r="AG514" i="16"/>
  <c r="BU514" i="16" s="1"/>
  <c r="AF514" i="16"/>
  <c r="T514" i="16"/>
  <c r="P514" i="16"/>
  <c r="O514" i="16" s="1"/>
  <c r="M514" i="16"/>
  <c r="CW513" i="16"/>
  <c r="CV513" i="16"/>
  <c r="CR513" i="16"/>
  <c r="CQ513" i="16"/>
  <c r="CH513" i="16"/>
  <c r="BX513" i="16"/>
  <c r="BQ513" i="16"/>
  <c r="BK513" i="16"/>
  <c r="BG513" i="16"/>
  <c r="AX513" i="16"/>
  <c r="AS513" i="16"/>
  <c r="AG513" i="16"/>
  <c r="BU513" i="16" s="1"/>
  <c r="AF513" i="16"/>
  <c r="CG513" i="16" s="1"/>
  <c r="T513" i="16"/>
  <c r="P513" i="16"/>
  <c r="O513" i="16" s="1"/>
  <c r="M513" i="16"/>
  <c r="CW512" i="16"/>
  <c r="CV512" i="16"/>
  <c r="CR512" i="16"/>
  <c r="CQ512" i="16"/>
  <c r="CH512" i="16"/>
  <c r="BX512" i="16"/>
  <c r="BQ512" i="16"/>
  <c r="BK512" i="16"/>
  <c r="BG512" i="16"/>
  <c r="AS512" i="16"/>
  <c r="AG512" i="16"/>
  <c r="BU512" i="16" s="1"/>
  <c r="AF512" i="16"/>
  <c r="T512" i="16"/>
  <c r="P512" i="16"/>
  <c r="M512" i="16"/>
  <c r="CW511" i="16"/>
  <c r="CV511" i="16"/>
  <c r="CR511" i="16"/>
  <c r="CQ511" i="16"/>
  <c r="CH511" i="16"/>
  <c r="BX511" i="16"/>
  <c r="BQ511" i="16"/>
  <c r="BK511" i="16"/>
  <c r="BG511" i="16"/>
  <c r="AS511" i="16"/>
  <c r="AG511" i="16"/>
  <c r="BU511" i="16" s="1"/>
  <c r="AF511" i="16"/>
  <c r="CG511" i="16" s="1"/>
  <c r="T511" i="16"/>
  <c r="P511" i="16"/>
  <c r="N511" i="16" s="1"/>
  <c r="M511" i="16"/>
  <c r="CW510" i="16"/>
  <c r="CV510" i="16"/>
  <c r="CR510" i="16"/>
  <c r="CQ510" i="16"/>
  <c r="CH510" i="16"/>
  <c r="BX510" i="16"/>
  <c r="BQ510" i="16"/>
  <c r="BK510" i="16"/>
  <c r="BG510" i="16"/>
  <c r="AS510" i="16"/>
  <c r="AG510" i="16"/>
  <c r="BU510" i="16" s="1"/>
  <c r="AF510" i="16"/>
  <c r="CG510" i="16" s="1"/>
  <c r="T510" i="16"/>
  <c r="P510" i="16"/>
  <c r="N510" i="16" s="1"/>
  <c r="M510" i="16"/>
  <c r="CW509" i="16"/>
  <c r="CV509" i="16"/>
  <c r="CR509" i="16"/>
  <c r="CQ509" i="16"/>
  <c r="CH509" i="16"/>
  <c r="BX509" i="16"/>
  <c r="BQ509" i="16"/>
  <c r="BK509" i="16"/>
  <c r="BG509" i="16"/>
  <c r="AS509" i="16"/>
  <c r="AG509" i="16"/>
  <c r="BU509" i="16" s="1"/>
  <c r="AF509" i="16"/>
  <c r="CG509" i="16" s="1"/>
  <c r="T509" i="16"/>
  <c r="P509" i="16"/>
  <c r="N509" i="16" s="1"/>
  <c r="M509" i="16"/>
  <c r="CW508" i="16"/>
  <c r="CV508" i="16"/>
  <c r="CR508" i="16"/>
  <c r="CQ508" i="16"/>
  <c r="CH508" i="16"/>
  <c r="BX508" i="16"/>
  <c r="BQ508" i="16"/>
  <c r="BK508" i="16"/>
  <c r="BG508" i="16"/>
  <c r="AS508" i="16"/>
  <c r="AG508" i="16"/>
  <c r="BU508" i="16" s="1"/>
  <c r="AF508" i="16"/>
  <c r="CG508" i="16" s="1"/>
  <c r="T508" i="16"/>
  <c r="P508" i="16"/>
  <c r="N508" i="16" s="1"/>
  <c r="M508" i="16"/>
  <c r="CW507" i="16"/>
  <c r="CV507" i="16"/>
  <c r="CR507" i="16"/>
  <c r="CQ507" i="16"/>
  <c r="CH507" i="16"/>
  <c r="BX507" i="16"/>
  <c r="BQ507" i="16"/>
  <c r="BK507" i="16"/>
  <c r="BG507" i="16"/>
  <c r="AS507" i="16"/>
  <c r="AG507" i="16"/>
  <c r="BU507" i="16" s="1"/>
  <c r="AF507" i="16"/>
  <c r="CG507" i="16" s="1"/>
  <c r="T507" i="16"/>
  <c r="P507" i="16"/>
  <c r="N507" i="16" s="1"/>
  <c r="M507" i="16"/>
  <c r="CW506" i="16"/>
  <c r="CV506" i="16"/>
  <c r="CR506" i="16"/>
  <c r="CQ506" i="16"/>
  <c r="CH506" i="16"/>
  <c r="BX506" i="16"/>
  <c r="BQ506" i="16"/>
  <c r="BK506" i="16"/>
  <c r="BG506" i="16"/>
  <c r="AS506" i="16"/>
  <c r="AG506" i="16"/>
  <c r="BU506" i="16" s="1"/>
  <c r="AF506" i="16"/>
  <c r="T506" i="16"/>
  <c r="P506" i="16"/>
  <c r="N506" i="16" s="1"/>
  <c r="M506" i="16"/>
  <c r="CW505" i="16"/>
  <c r="CV505" i="16"/>
  <c r="CR505" i="16"/>
  <c r="CQ505" i="16"/>
  <c r="CH505" i="16"/>
  <c r="BX505" i="16"/>
  <c r="BQ505" i="16"/>
  <c r="BK505" i="16"/>
  <c r="BG505" i="16"/>
  <c r="AS505" i="16"/>
  <c r="AG505" i="16"/>
  <c r="BU505" i="16" s="1"/>
  <c r="AF505" i="16"/>
  <c r="CG505" i="16" s="1"/>
  <c r="T505" i="16"/>
  <c r="P505" i="16"/>
  <c r="N505" i="16" s="1"/>
  <c r="M505" i="16"/>
  <c r="CW504" i="16"/>
  <c r="CV504" i="16"/>
  <c r="CR504" i="16"/>
  <c r="CQ504" i="16"/>
  <c r="CH504" i="16"/>
  <c r="BX504" i="16"/>
  <c r="BQ504" i="16"/>
  <c r="BK504" i="16"/>
  <c r="BG504" i="16"/>
  <c r="AS504" i="16"/>
  <c r="AG504" i="16"/>
  <c r="BU504" i="16" s="1"/>
  <c r="AF504" i="16"/>
  <c r="T504" i="16"/>
  <c r="P504" i="16"/>
  <c r="N504" i="16" s="1"/>
  <c r="M504" i="16"/>
  <c r="CW503" i="16"/>
  <c r="CV503" i="16"/>
  <c r="CR503" i="16"/>
  <c r="CQ503" i="16"/>
  <c r="CH503" i="16"/>
  <c r="BX503" i="16"/>
  <c r="BQ503" i="16"/>
  <c r="BK503" i="16"/>
  <c r="BG503" i="16"/>
  <c r="AS503" i="16"/>
  <c r="AG503" i="16"/>
  <c r="BU503" i="16" s="1"/>
  <c r="AF503" i="16"/>
  <c r="AV503" i="16" s="1"/>
  <c r="T503" i="16"/>
  <c r="P503" i="16"/>
  <c r="N503" i="16" s="1"/>
  <c r="M503" i="16"/>
  <c r="CW502" i="16"/>
  <c r="CV502" i="16"/>
  <c r="CR502" i="16"/>
  <c r="CQ502" i="16"/>
  <c r="CH502" i="16"/>
  <c r="BX502" i="16"/>
  <c r="BQ502" i="16"/>
  <c r="BK502" i="16"/>
  <c r="BG502" i="16"/>
  <c r="AS502" i="16"/>
  <c r="AG502" i="16"/>
  <c r="BU502" i="16" s="1"/>
  <c r="AF502" i="16"/>
  <c r="AV502" i="16" s="1"/>
  <c r="T502" i="16"/>
  <c r="P502" i="16"/>
  <c r="N502" i="16" s="1"/>
  <c r="M502" i="16"/>
  <c r="CW501" i="16"/>
  <c r="CV501" i="16"/>
  <c r="CR501" i="16"/>
  <c r="CQ501" i="16"/>
  <c r="CH501" i="16"/>
  <c r="BX501" i="16"/>
  <c r="BQ501" i="16"/>
  <c r="BK501" i="16"/>
  <c r="BG501" i="16"/>
  <c r="AS501" i="16"/>
  <c r="AG501" i="16"/>
  <c r="BU501" i="16" s="1"/>
  <c r="AF501" i="16"/>
  <c r="T501" i="16"/>
  <c r="P501" i="16"/>
  <c r="N501" i="16" s="1"/>
  <c r="M501" i="16"/>
  <c r="CW500" i="16"/>
  <c r="CV500" i="16"/>
  <c r="CR500" i="16"/>
  <c r="CQ500" i="16"/>
  <c r="CH500" i="16"/>
  <c r="BX500" i="16"/>
  <c r="BQ500" i="16"/>
  <c r="BK500" i="16"/>
  <c r="BG500" i="16"/>
  <c r="AS500" i="16"/>
  <c r="AG500" i="16"/>
  <c r="BU500" i="16" s="1"/>
  <c r="AF500" i="16"/>
  <c r="AV500" i="16" s="1"/>
  <c r="T500" i="16"/>
  <c r="P500" i="16"/>
  <c r="N500" i="16" s="1"/>
  <c r="M500" i="16"/>
  <c r="CW499" i="16"/>
  <c r="CV499" i="16"/>
  <c r="CR499" i="16"/>
  <c r="CQ499" i="16"/>
  <c r="CH499" i="16"/>
  <c r="BX499" i="16"/>
  <c r="BQ499" i="16"/>
  <c r="BK499" i="16"/>
  <c r="BG499" i="16"/>
  <c r="AS499" i="16"/>
  <c r="AG499" i="16"/>
  <c r="BU499" i="16" s="1"/>
  <c r="AF499" i="16"/>
  <c r="T499" i="16"/>
  <c r="P499" i="16"/>
  <c r="M499" i="16"/>
  <c r="CW498" i="16"/>
  <c r="CV498" i="16"/>
  <c r="CR498" i="16"/>
  <c r="CQ498" i="16"/>
  <c r="CH498" i="16"/>
  <c r="BX498" i="16"/>
  <c r="BQ498" i="16"/>
  <c r="BK498" i="16"/>
  <c r="BG498" i="16"/>
  <c r="AS498" i="16"/>
  <c r="AG498" i="16"/>
  <c r="BU498" i="16" s="1"/>
  <c r="AF498" i="16"/>
  <c r="T498" i="16"/>
  <c r="P498" i="16"/>
  <c r="M498" i="16"/>
  <c r="CW497" i="16"/>
  <c r="CV497" i="16"/>
  <c r="CR497" i="16"/>
  <c r="CQ497" i="16"/>
  <c r="CH497" i="16"/>
  <c r="BX497" i="16"/>
  <c r="BQ497" i="16"/>
  <c r="BK497" i="16"/>
  <c r="BG497" i="16"/>
  <c r="AS497" i="16"/>
  <c r="AG497" i="16"/>
  <c r="BU497" i="16" s="1"/>
  <c r="AF497" i="16"/>
  <c r="AV497" i="16" s="1"/>
  <c r="T497" i="16"/>
  <c r="P497" i="16"/>
  <c r="O497" i="16" s="1"/>
  <c r="M497" i="16"/>
  <c r="CW496" i="16"/>
  <c r="CV496" i="16"/>
  <c r="CR496" i="16"/>
  <c r="CQ496" i="16"/>
  <c r="CH496" i="16"/>
  <c r="BX496" i="16"/>
  <c r="BQ496" i="16"/>
  <c r="BK496" i="16"/>
  <c r="BG496" i="16"/>
  <c r="AS496" i="16"/>
  <c r="AG496" i="16"/>
  <c r="BU496" i="16" s="1"/>
  <c r="AF496" i="16"/>
  <c r="AV496" i="16" s="1"/>
  <c r="T496" i="16"/>
  <c r="P496" i="16"/>
  <c r="O496" i="16" s="1"/>
  <c r="M496" i="16"/>
  <c r="CW495" i="16"/>
  <c r="CV495" i="16"/>
  <c r="CR495" i="16"/>
  <c r="CQ495" i="16"/>
  <c r="CH495" i="16"/>
  <c r="BX495" i="16"/>
  <c r="BQ495" i="16"/>
  <c r="BK495" i="16"/>
  <c r="BG495" i="16"/>
  <c r="AS495" i="16"/>
  <c r="AG495" i="16"/>
  <c r="BU495" i="16" s="1"/>
  <c r="AF495" i="16"/>
  <c r="T495" i="16"/>
  <c r="P495" i="16"/>
  <c r="M495" i="16"/>
  <c r="CW494" i="16"/>
  <c r="CV494" i="16"/>
  <c r="CR494" i="16"/>
  <c r="CQ494" i="16"/>
  <c r="CH494" i="16"/>
  <c r="BX494" i="16"/>
  <c r="BQ494" i="16"/>
  <c r="BK494" i="16"/>
  <c r="BG494" i="16"/>
  <c r="AS494" i="16"/>
  <c r="AG494" i="16"/>
  <c r="BU494" i="16" s="1"/>
  <c r="AF494" i="16"/>
  <c r="T494" i="16"/>
  <c r="P494" i="16"/>
  <c r="M494" i="16"/>
  <c r="CW493" i="16"/>
  <c r="CV493" i="16"/>
  <c r="CR493" i="16"/>
  <c r="CQ493" i="16"/>
  <c r="CH493" i="16"/>
  <c r="BX493" i="16"/>
  <c r="BQ493" i="16"/>
  <c r="BK493" i="16"/>
  <c r="BG493" i="16"/>
  <c r="AS493" i="16"/>
  <c r="AG493" i="16"/>
  <c r="BU493" i="16" s="1"/>
  <c r="AF493" i="16"/>
  <c r="T493" i="16"/>
  <c r="P493" i="16"/>
  <c r="O493" i="16" s="1"/>
  <c r="M493" i="16"/>
  <c r="CW492" i="16"/>
  <c r="CV492" i="16"/>
  <c r="CR492" i="16"/>
  <c r="CQ492" i="16"/>
  <c r="CH492" i="16"/>
  <c r="BX492" i="16"/>
  <c r="BQ492" i="16"/>
  <c r="BK492" i="16"/>
  <c r="BG492" i="16"/>
  <c r="AS492" i="16"/>
  <c r="AG492" i="16"/>
  <c r="BU492" i="16" s="1"/>
  <c r="AF492" i="16"/>
  <c r="AV492" i="16" s="1"/>
  <c r="T492" i="16"/>
  <c r="P492" i="16"/>
  <c r="O492" i="16" s="1"/>
  <c r="M492" i="16"/>
  <c r="CW491" i="16"/>
  <c r="CV491" i="16"/>
  <c r="CR491" i="16"/>
  <c r="CQ491" i="16"/>
  <c r="CH491" i="16"/>
  <c r="BX491" i="16"/>
  <c r="BQ491" i="16"/>
  <c r="BK491" i="16"/>
  <c r="BG491" i="16"/>
  <c r="AS491" i="16"/>
  <c r="AG491" i="16"/>
  <c r="BU491" i="16" s="1"/>
  <c r="AF491" i="16"/>
  <c r="AV491" i="16" s="1"/>
  <c r="T491" i="16"/>
  <c r="P491" i="16"/>
  <c r="O491" i="16" s="1"/>
  <c r="M491" i="16"/>
  <c r="CW490" i="16"/>
  <c r="CV490" i="16"/>
  <c r="CR490" i="16"/>
  <c r="CQ490" i="16"/>
  <c r="CH490" i="16"/>
  <c r="BX490" i="16"/>
  <c r="BQ490" i="16"/>
  <c r="BK490" i="16"/>
  <c r="BG490" i="16"/>
  <c r="AS490" i="16"/>
  <c r="AG490" i="16"/>
  <c r="BU490" i="16" s="1"/>
  <c r="AF490" i="16"/>
  <c r="T490" i="16"/>
  <c r="P490" i="16"/>
  <c r="N490" i="16" s="1"/>
  <c r="M490" i="16"/>
  <c r="CW489" i="16"/>
  <c r="CV489" i="16"/>
  <c r="CR489" i="16"/>
  <c r="CQ489" i="16"/>
  <c r="CH489" i="16"/>
  <c r="BX489" i="16"/>
  <c r="BQ489" i="16"/>
  <c r="BK489" i="16"/>
  <c r="BG489" i="16"/>
  <c r="AS489" i="16"/>
  <c r="AG489" i="16"/>
  <c r="BU489" i="16" s="1"/>
  <c r="AF489" i="16"/>
  <c r="T489" i="16"/>
  <c r="P489" i="16"/>
  <c r="M489" i="16"/>
  <c r="CW488" i="16"/>
  <c r="CV488" i="16"/>
  <c r="CR488" i="16"/>
  <c r="CQ488" i="16"/>
  <c r="CH488" i="16"/>
  <c r="BX488" i="16"/>
  <c r="BQ488" i="16"/>
  <c r="BK488" i="16"/>
  <c r="BG488" i="16"/>
  <c r="AS488" i="16"/>
  <c r="AG488" i="16"/>
  <c r="BU488" i="16" s="1"/>
  <c r="AF488" i="16"/>
  <c r="T488" i="16"/>
  <c r="P488" i="16"/>
  <c r="M488" i="16"/>
  <c r="CW487" i="16"/>
  <c r="CV487" i="16"/>
  <c r="CR487" i="16"/>
  <c r="CQ487" i="16"/>
  <c r="CH487" i="16"/>
  <c r="BX487" i="16"/>
  <c r="BQ487" i="16"/>
  <c r="BK487" i="16"/>
  <c r="BG487" i="16"/>
  <c r="AS487" i="16"/>
  <c r="AG487" i="16"/>
  <c r="BU487" i="16" s="1"/>
  <c r="AF487" i="16"/>
  <c r="T487" i="16"/>
  <c r="P487" i="16"/>
  <c r="O487" i="16" s="1"/>
  <c r="M487" i="16"/>
  <c r="CW486" i="16"/>
  <c r="CV486" i="16"/>
  <c r="CR486" i="16"/>
  <c r="CQ486" i="16"/>
  <c r="CH486" i="16"/>
  <c r="BX486" i="16"/>
  <c r="BQ486" i="16"/>
  <c r="BK486" i="16"/>
  <c r="BG486" i="16"/>
  <c r="AS486" i="16"/>
  <c r="AG486" i="16"/>
  <c r="BU486" i="16" s="1"/>
  <c r="AF486" i="16"/>
  <c r="T486" i="16"/>
  <c r="P486" i="16"/>
  <c r="O486" i="16" s="1"/>
  <c r="M486" i="16"/>
  <c r="CW485" i="16"/>
  <c r="CV485" i="16"/>
  <c r="CR485" i="16"/>
  <c r="CQ485" i="16"/>
  <c r="CH485" i="16"/>
  <c r="BX485" i="16"/>
  <c r="BQ485" i="16"/>
  <c r="BK485" i="16"/>
  <c r="BG485" i="16"/>
  <c r="AS485" i="16"/>
  <c r="AG485" i="16"/>
  <c r="BU485" i="16" s="1"/>
  <c r="AF485" i="16"/>
  <c r="T485" i="16"/>
  <c r="P485" i="16"/>
  <c r="M485" i="16"/>
  <c r="CW484" i="16"/>
  <c r="CV484" i="16"/>
  <c r="CR484" i="16"/>
  <c r="CQ484" i="16"/>
  <c r="CH484" i="16"/>
  <c r="BX484" i="16"/>
  <c r="BQ484" i="16"/>
  <c r="BK484" i="16"/>
  <c r="BG484" i="16"/>
  <c r="AS484" i="16"/>
  <c r="AG484" i="16"/>
  <c r="BU484" i="16" s="1"/>
  <c r="AF484" i="16"/>
  <c r="T484" i="16"/>
  <c r="P484" i="16"/>
  <c r="M484" i="16"/>
  <c r="CW483" i="16"/>
  <c r="CV483" i="16"/>
  <c r="CR483" i="16"/>
  <c r="CQ483" i="16"/>
  <c r="CH483" i="16"/>
  <c r="BX483" i="16"/>
  <c r="BQ483" i="16"/>
  <c r="BK483" i="16"/>
  <c r="BG483" i="16"/>
  <c r="AS483" i="16"/>
  <c r="AG483" i="16"/>
  <c r="BU483" i="16" s="1"/>
  <c r="AF483" i="16"/>
  <c r="T483" i="16"/>
  <c r="P483" i="16"/>
  <c r="O483" i="16" s="1"/>
  <c r="M483" i="16"/>
  <c r="CW482" i="16"/>
  <c r="CV482" i="16"/>
  <c r="CR482" i="16"/>
  <c r="CQ482" i="16"/>
  <c r="CH482" i="16"/>
  <c r="BX482" i="16"/>
  <c r="BQ482" i="16"/>
  <c r="BK482" i="16"/>
  <c r="BG482" i="16"/>
  <c r="AS482" i="16"/>
  <c r="AG482" i="16"/>
  <c r="BU482" i="16" s="1"/>
  <c r="AF482" i="16"/>
  <c r="T482" i="16"/>
  <c r="P482" i="16"/>
  <c r="M482" i="16"/>
  <c r="CW481" i="16"/>
  <c r="CV481" i="16"/>
  <c r="CR481" i="16"/>
  <c r="CQ481" i="16"/>
  <c r="CH481" i="16"/>
  <c r="BX481" i="16"/>
  <c r="BQ481" i="16"/>
  <c r="BK481" i="16"/>
  <c r="BG481" i="16"/>
  <c r="AS481" i="16"/>
  <c r="AG481" i="16"/>
  <c r="BU481" i="16" s="1"/>
  <c r="AF481" i="16"/>
  <c r="T481" i="16"/>
  <c r="P481" i="16"/>
  <c r="O481" i="16" s="1"/>
  <c r="M481" i="16"/>
  <c r="CW480" i="16"/>
  <c r="CV480" i="16"/>
  <c r="CR480" i="16"/>
  <c r="CQ480" i="16"/>
  <c r="CH480" i="16"/>
  <c r="BX480" i="16"/>
  <c r="BQ480" i="16"/>
  <c r="BK480" i="16"/>
  <c r="BG480" i="16"/>
  <c r="AS480" i="16"/>
  <c r="AG480" i="16"/>
  <c r="BU480" i="16" s="1"/>
  <c r="AF480" i="16"/>
  <c r="T480" i="16"/>
  <c r="P480" i="16"/>
  <c r="M480" i="16"/>
  <c r="CW479" i="16"/>
  <c r="CV479" i="16"/>
  <c r="CR479" i="16"/>
  <c r="CQ479" i="16"/>
  <c r="CH479" i="16"/>
  <c r="BX479" i="16"/>
  <c r="BQ479" i="16"/>
  <c r="BK479" i="16"/>
  <c r="BG479" i="16"/>
  <c r="AS479" i="16"/>
  <c r="AG479" i="16"/>
  <c r="BU479" i="16" s="1"/>
  <c r="AF479" i="16"/>
  <c r="T479" i="16"/>
  <c r="P479" i="16"/>
  <c r="M479" i="16"/>
  <c r="CW478" i="16"/>
  <c r="CV478" i="16"/>
  <c r="CR478" i="16"/>
  <c r="CQ478" i="16"/>
  <c r="CH478" i="16"/>
  <c r="BX478" i="16"/>
  <c r="BQ478" i="16"/>
  <c r="BK478" i="16"/>
  <c r="BG478" i="16"/>
  <c r="AS478" i="16"/>
  <c r="AG478" i="16"/>
  <c r="BU478" i="16" s="1"/>
  <c r="AF478" i="16"/>
  <c r="T478" i="16"/>
  <c r="P478" i="16"/>
  <c r="M478" i="16"/>
  <c r="CW477" i="16"/>
  <c r="CV477" i="16"/>
  <c r="CR477" i="16"/>
  <c r="CQ477" i="16"/>
  <c r="CH477" i="16"/>
  <c r="BX477" i="16"/>
  <c r="BQ477" i="16"/>
  <c r="BK477" i="16"/>
  <c r="BG477" i="16"/>
  <c r="AS477" i="16"/>
  <c r="AG477" i="16"/>
  <c r="BU477" i="16" s="1"/>
  <c r="AF477" i="16"/>
  <c r="T477" i="16"/>
  <c r="P477" i="16"/>
  <c r="O477" i="16" s="1"/>
  <c r="M477" i="16"/>
  <c r="CW476" i="16"/>
  <c r="CV476" i="16"/>
  <c r="CR476" i="16"/>
  <c r="CQ476" i="16"/>
  <c r="CH476" i="16"/>
  <c r="BX476" i="16"/>
  <c r="BQ476" i="16"/>
  <c r="BK476" i="16"/>
  <c r="BG476" i="16"/>
  <c r="AS476" i="16"/>
  <c r="AG476" i="16"/>
  <c r="BU476" i="16" s="1"/>
  <c r="AF476" i="16"/>
  <c r="AV476" i="16" s="1"/>
  <c r="T476" i="16"/>
  <c r="P476" i="16"/>
  <c r="M476" i="16"/>
  <c r="CW475" i="16"/>
  <c r="CV475" i="16"/>
  <c r="CR475" i="16"/>
  <c r="CQ475" i="16"/>
  <c r="CH475" i="16"/>
  <c r="BX475" i="16"/>
  <c r="BQ475" i="16"/>
  <c r="BK475" i="16"/>
  <c r="BG475" i="16"/>
  <c r="AS475" i="16"/>
  <c r="AG475" i="16"/>
  <c r="BU475" i="16" s="1"/>
  <c r="AF475" i="16"/>
  <c r="AV475" i="16" s="1"/>
  <c r="T475" i="16"/>
  <c r="P475" i="16"/>
  <c r="O475" i="16" s="1"/>
  <c r="M475" i="16"/>
  <c r="CW474" i="16"/>
  <c r="CV474" i="16"/>
  <c r="CR474" i="16"/>
  <c r="CQ474" i="16"/>
  <c r="CH474" i="16"/>
  <c r="BX474" i="16"/>
  <c r="BW474" i="16"/>
  <c r="BQ474" i="16"/>
  <c r="BK474" i="16"/>
  <c r="BG474" i="16"/>
  <c r="AS474" i="16"/>
  <c r="AG474" i="16"/>
  <c r="BU474" i="16" s="1"/>
  <c r="AF474" i="16"/>
  <c r="AV474" i="16" s="1"/>
  <c r="T474" i="16"/>
  <c r="P474" i="16"/>
  <c r="O474" i="16" s="1"/>
  <c r="M474" i="16"/>
  <c r="CW473" i="16"/>
  <c r="CV473" i="16"/>
  <c r="CR473" i="16"/>
  <c r="CQ473" i="16"/>
  <c r="CH473" i="16"/>
  <c r="BX473" i="16"/>
  <c r="BQ473" i="16"/>
  <c r="BK473" i="16"/>
  <c r="BG473" i="16"/>
  <c r="AS473" i="16"/>
  <c r="AG473" i="16"/>
  <c r="BU473" i="16" s="1"/>
  <c r="AF473" i="16"/>
  <c r="AV473" i="16" s="1"/>
  <c r="T473" i="16"/>
  <c r="P473" i="16"/>
  <c r="O473" i="16" s="1"/>
  <c r="M473" i="16"/>
  <c r="CW472" i="16"/>
  <c r="CV472" i="16"/>
  <c r="CR472" i="16"/>
  <c r="CQ472" i="16"/>
  <c r="CH472" i="16"/>
  <c r="BX472" i="16"/>
  <c r="BQ472" i="16"/>
  <c r="BK472" i="16"/>
  <c r="BG472" i="16"/>
  <c r="AS472" i="16"/>
  <c r="AG472" i="16"/>
  <c r="BU472" i="16" s="1"/>
  <c r="AF472" i="16"/>
  <c r="CG472" i="16" s="1"/>
  <c r="T472" i="16"/>
  <c r="P472" i="16"/>
  <c r="O472" i="16" s="1"/>
  <c r="M472" i="16"/>
  <c r="CW471" i="16"/>
  <c r="CV471" i="16"/>
  <c r="CR471" i="16"/>
  <c r="CQ471" i="16"/>
  <c r="CH471" i="16"/>
  <c r="BX471" i="16"/>
  <c r="BQ471" i="16"/>
  <c r="BK471" i="16"/>
  <c r="BG471" i="16"/>
  <c r="AS471" i="16"/>
  <c r="AG471" i="16"/>
  <c r="BU471" i="16" s="1"/>
  <c r="AF471" i="16"/>
  <c r="T471" i="16"/>
  <c r="P471" i="16"/>
  <c r="M471" i="16"/>
  <c r="CW470" i="16"/>
  <c r="CV470" i="16"/>
  <c r="CR470" i="16"/>
  <c r="CQ470" i="16"/>
  <c r="CH470" i="16"/>
  <c r="BX470" i="16"/>
  <c r="BQ470" i="16"/>
  <c r="BK470" i="16"/>
  <c r="BG470" i="16"/>
  <c r="AS470" i="16"/>
  <c r="AG470" i="16"/>
  <c r="BU470" i="16" s="1"/>
  <c r="AF470" i="16"/>
  <c r="AV470" i="16" s="1"/>
  <c r="T470" i="16"/>
  <c r="P470" i="16"/>
  <c r="O470" i="16" s="1"/>
  <c r="M470" i="16"/>
  <c r="CW469" i="16"/>
  <c r="CV469" i="16"/>
  <c r="CR469" i="16"/>
  <c r="CQ469" i="16"/>
  <c r="CH469" i="16"/>
  <c r="BX469" i="16"/>
  <c r="BQ469" i="16"/>
  <c r="BK469" i="16"/>
  <c r="BG469" i="16"/>
  <c r="AX469" i="16"/>
  <c r="AS469" i="16"/>
  <c r="AG469" i="16"/>
  <c r="BU469" i="16" s="1"/>
  <c r="AF469" i="16"/>
  <c r="AV469" i="16" s="1"/>
  <c r="T469" i="16"/>
  <c r="P469" i="16"/>
  <c r="M469" i="16"/>
  <c r="CW468" i="16"/>
  <c r="CV468" i="16"/>
  <c r="CR468" i="16"/>
  <c r="CQ468" i="16"/>
  <c r="CH468" i="16"/>
  <c r="BX468" i="16"/>
  <c r="BQ468" i="16"/>
  <c r="BK468" i="16"/>
  <c r="BG468" i="16"/>
  <c r="AS468" i="16"/>
  <c r="AG468" i="16"/>
  <c r="BU468" i="16" s="1"/>
  <c r="AF468" i="16"/>
  <c r="AV468" i="16" s="1"/>
  <c r="T468" i="16"/>
  <c r="P468" i="16"/>
  <c r="O468" i="16" s="1"/>
  <c r="M468" i="16"/>
  <c r="CW467" i="16"/>
  <c r="CV467" i="16"/>
  <c r="CR467" i="16"/>
  <c r="CQ467" i="16"/>
  <c r="CH467" i="16"/>
  <c r="BX467" i="16"/>
  <c r="BQ467" i="16"/>
  <c r="BK467" i="16"/>
  <c r="BG467" i="16"/>
  <c r="AS467" i="16"/>
  <c r="AG467" i="16"/>
  <c r="BU467" i="16" s="1"/>
  <c r="AF467" i="16"/>
  <c r="AV467" i="16" s="1"/>
  <c r="T467" i="16"/>
  <c r="P467" i="16"/>
  <c r="M467" i="16"/>
  <c r="CW466" i="16"/>
  <c r="CV466" i="16"/>
  <c r="CR466" i="16"/>
  <c r="CQ466" i="16"/>
  <c r="CH466" i="16"/>
  <c r="BX466" i="16"/>
  <c r="BQ466" i="16"/>
  <c r="BK466" i="16"/>
  <c r="BG466" i="16"/>
  <c r="AS466" i="16"/>
  <c r="AG466" i="16"/>
  <c r="BU466" i="16" s="1"/>
  <c r="AF466" i="16"/>
  <c r="CG466" i="16" s="1"/>
  <c r="T466" i="16"/>
  <c r="P466" i="16"/>
  <c r="O466" i="16" s="1"/>
  <c r="M466" i="16"/>
  <c r="CW465" i="16"/>
  <c r="CV465" i="16"/>
  <c r="CR465" i="16"/>
  <c r="CQ465" i="16"/>
  <c r="CH465" i="16"/>
  <c r="BX465" i="16"/>
  <c r="BQ465" i="16"/>
  <c r="BK465" i="16"/>
  <c r="BG465" i="16"/>
  <c r="AS465" i="16"/>
  <c r="AG465" i="16"/>
  <c r="BU465" i="16" s="1"/>
  <c r="AF465" i="16"/>
  <c r="AV465" i="16" s="1"/>
  <c r="T465" i="16"/>
  <c r="P465" i="16"/>
  <c r="M465" i="16"/>
  <c r="CW464" i="16"/>
  <c r="CV464" i="16"/>
  <c r="CR464" i="16"/>
  <c r="CQ464" i="16"/>
  <c r="CH464" i="16"/>
  <c r="BX464" i="16"/>
  <c r="BQ464" i="16"/>
  <c r="BK464" i="16"/>
  <c r="BG464" i="16"/>
  <c r="AS464" i="16"/>
  <c r="AG464" i="16"/>
  <c r="BU464" i="16" s="1"/>
  <c r="AF464" i="16"/>
  <c r="CG464" i="16" s="1"/>
  <c r="T464" i="16"/>
  <c r="P464" i="16"/>
  <c r="O464" i="16" s="1"/>
  <c r="M464" i="16"/>
  <c r="CW463" i="16"/>
  <c r="CV463" i="16"/>
  <c r="CR463" i="16"/>
  <c r="CQ463" i="16"/>
  <c r="CH463" i="16"/>
  <c r="BX463" i="16"/>
  <c r="BQ463" i="16"/>
  <c r="BK463" i="16"/>
  <c r="BG463" i="16"/>
  <c r="AS463" i="16"/>
  <c r="AG463" i="16"/>
  <c r="BU463" i="16" s="1"/>
  <c r="AF463" i="16"/>
  <c r="AV463" i="16" s="1"/>
  <c r="T463" i="16"/>
  <c r="P463" i="16"/>
  <c r="M463" i="16"/>
  <c r="CW462" i="16"/>
  <c r="CV462" i="16"/>
  <c r="CR462" i="16"/>
  <c r="CQ462" i="16"/>
  <c r="CH462" i="16"/>
  <c r="BX462" i="16"/>
  <c r="BQ462" i="16"/>
  <c r="BK462" i="16"/>
  <c r="BG462" i="16"/>
  <c r="AS462" i="16"/>
  <c r="AG462" i="16"/>
  <c r="BU462" i="16" s="1"/>
  <c r="AF462" i="16"/>
  <c r="X462" i="16"/>
  <c r="T462" i="16"/>
  <c r="P462" i="16"/>
  <c r="M462" i="16"/>
  <c r="CW461" i="16"/>
  <c r="CV461" i="16"/>
  <c r="CR461" i="16"/>
  <c r="CQ461" i="16"/>
  <c r="CH461" i="16"/>
  <c r="BX461" i="16"/>
  <c r="BQ461" i="16"/>
  <c r="BK461" i="16"/>
  <c r="BG461" i="16"/>
  <c r="AS461" i="16"/>
  <c r="AG461" i="16"/>
  <c r="BU461" i="16" s="1"/>
  <c r="AF461" i="16"/>
  <c r="CG461" i="16" s="1"/>
  <c r="T461" i="16"/>
  <c r="P461" i="16"/>
  <c r="O461" i="16" s="1"/>
  <c r="M461" i="16"/>
  <c r="CW460" i="16"/>
  <c r="CV460" i="16"/>
  <c r="CR460" i="16"/>
  <c r="CQ460" i="16"/>
  <c r="CH460" i="16"/>
  <c r="BX460" i="16"/>
  <c r="BQ460" i="16"/>
  <c r="BK460" i="16"/>
  <c r="BG460" i="16"/>
  <c r="AS460" i="16"/>
  <c r="AG460" i="16"/>
  <c r="BU460" i="16" s="1"/>
  <c r="AF460" i="16"/>
  <c r="T460" i="16"/>
  <c r="P460" i="16"/>
  <c r="M460" i="16"/>
  <c r="CW459" i="16"/>
  <c r="CV459" i="16"/>
  <c r="CR459" i="16"/>
  <c r="CQ459" i="16"/>
  <c r="CH459" i="16"/>
  <c r="BX459" i="16"/>
  <c r="BQ459" i="16"/>
  <c r="BK459" i="16"/>
  <c r="BG459" i="16"/>
  <c r="AS459" i="16"/>
  <c r="AG459" i="16"/>
  <c r="BU459" i="16" s="1"/>
  <c r="AF459" i="16"/>
  <c r="AV459" i="16" s="1"/>
  <c r="T459" i="16"/>
  <c r="P459" i="16"/>
  <c r="M459" i="16"/>
  <c r="CW458" i="16"/>
  <c r="CV458" i="16"/>
  <c r="CR458" i="16"/>
  <c r="CQ458" i="16"/>
  <c r="CH458" i="16"/>
  <c r="BX458" i="16"/>
  <c r="BQ458" i="16"/>
  <c r="BK458" i="16"/>
  <c r="BG458" i="16"/>
  <c r="AS458" i="16"/>
  <c r="AG458" i="16"/>
  <c r="BU458" i="16" s="1"/>
  <c r="AF458" i="16"/>
  <c r="T458" i="16"/>
  <c r="P458" i="16"/>
  <c r="M458" i="16"/>
  <c r="CW457" i="16"/>
  <c r="CV457" i="16"/>
  <c r="CR457" i="16"/>
  <c r="CQ457" i="16"/>
  <c r="CH457" i="16"/>
  <c r="BX457" i="16"/>
  <c r="BQ457" i="16"/>
  <c r="BK457" i="16"/>
  <c r="BG457" i="16"/>
  <c r="AX457" i="16"/>
  <c r="AS457" i="16"/>
  <c r="AG457" i="16"/>
  <c r="BU457" i="16" s="1"/>
  <c r="AF457" i="16"/>
  <c r="CG457" i="16" s="1"/>
  <c r="T457" i="16"/>
  <c r="P457" i="16"/>
  <c r="O457" i="16" s="1"/>
  <c r="M457" i="16"/>
  <c r="CW456" i="16"/>
  <c r="CV456" i="16"/>
  <c r="CR456" i="16"/>
  <c r="CQ456" i="16"/>
  <c r="CH456" i="16"/>
  <c r="BX456" i="16"/>
  <c r="BQ456" i="16"/>
  <c r="BK456" i="16"/>
  <c r="BG456" i="16"/>
  <c r="AS456" i="16"/>
  <c r="AG456" i="16"/>
  <c r="BU456" i="16" s="1"/>
  <c r="AF456" i="16"/>
  <c r="AV456" i="16" s="1"/>
  <c r="T456" i="16"/>
  <c r="P456" i="16"/>
  <c r="O456" i="16" s="1"/>
  <c r="M456" i="16"/>
  <c r="CW455" i="16"/>
  <c r="CV455" i="16"/>
  <c r="CR455" i="16"/>
  <c r="CQ455" i="16"/>
  <c r="CH455" i="16"/>
  <c r="BX455" i="16"/>
  <c r="BQ455" i="16"/>
  <c r="BK455" i="16"/>
  <c r="BG455" i="16"/>
  <c r="AS455" i="16"/>
  <c r="AG455" i="16"/>
  <c r="BU455" i="16" s="1"/>
  <c r="AF455" i="16"/>
  <c r="AV455" i="16" s="1"/>
  <c r="T455" i="16"/>
  <c r="P455" i="16"/>
  <c r="O455" i="16" s="1"/>
  <c r="M455" i="16"/>
  <c r="CW454" i="16"/>
  <c r="CV454" i="16"/>
  <c r="CR454" i="16"/>
  <c r="CQ454" i="16"/>
  <c r="CH454" i="16"/>
  <c r="BX454" i="16"/>
  <c r="BQ454" i="16"/>
  <c r="BK454" i="16"/>
  <c r="BG454" i="16"/>
  <c r="AS454" i="16"/>
  <c r="AG454" i="16"/>
  <c r="BU454" i="16" s="1"/>
  <c r="AF454" i="16"/>
  <c r="AV454" i="16" s="1"/>
  <c r="T454" i="16"/>
  <c r="P454" i="16"/>
  <c r="O454" i="16" s="1"/>
  <c r="M454" i="16"/>
  <c r="CW453" i="16"/>
  <c r="CV453" i="16"/>
  <c r="CR453" i="16"/>
  <c r="CQ453" i="16"/>
  <c r="CH453" i="16"/>
  <c r="BX453" i="16"/>
  <c r="BQ453" i="16"/>
  <c r="BK453" i="16"/>
  <c r="BG453" i="16"/>
  <c r="AX453" i="16"/>
  <c r="AS453" i="16"/>
  <c r="AG453" i="16"/>
  <c r="BU453" i="16" s="1"/>
  <c r="AF453" i="16"/>
  <c r="T453" i="16"/>
  <c r="P453" i="16"/>
  <c r="O453" i="16" s="1"/>
  <c r="M453" i="16"/>
  <c r="CW452" i="16"/>
  <c r="CV452" i="16"/>
  <c r="CR452" i="16"/>
  <c r="CQ452" i="16"/>
  <c r="CH452" i="16"/>
  <c r="BX452" i="16"/>
  <c r="BQ452" i="16"/>
  <c r="BK452" i="16"/>
  <c r="BG452" i="16"/>
  <c r="AS452" i="16"/>
  <c r="AG452" i="16"/>
  <c r="BU452" i="16" s="1"/>
  <c r="AF452" i="16"/>
  <c r="CG452" i="16" s="1"/>
  <c r="T452" i="16"/>
  <c r="P452" i="16"/>
  <c r="O452" i="16" s="1"/>
  <c r="M452" i="16"/>
  <c r="CW451" i="16"/>
  <c r="CV451" i="16"/>
  <c r="CR451" i="16"/>
  <c r="CQ451" i="16"/>
  <c r="CH451" i="16"/>
  <c r="BX451" i="16"/>
  <c r="BQ451" i="16"/>
  <c r="BK451" i="16"/>
  <c r="BG451" i="16"/>
  <c r="AS451" i="16"/>
  <c r="AG451" i="16"/>
  <c r="BU451" i="16" s="1"/>
  <c r="AF451" i="16"/>
  <c r="T451" i="16"/>
  <c r="P451" i="16"/>
  <c r="M451" i="16"/>
  <c r="CW450" i="16"/>
  <c r="CV450" i="16"/>
  <c r="CR450" i="16"/>
  <c r="CQ450" i="16"/>
  <c r="CH450" i="16"/>
  <c r="BX450" i="16"/>
  <c r="BQ450" i="16"/>
  <c r="BK450" i="16"/>
  <c r="BG450" i="16"/>
  <c r="AS450" i="16"/>
  <c r="AG450" i="16"/>
  <c r="BU450" i="16" s="1"/>
  <c r="AF450" i="16"/>
  <c r="CG450" i="16" s="1"/>
  <c r="T450" i="16"/>
  <c r="P450" i="16"/>
  <c r="M450" i="16"/>
  <c r="CW449" i="16"/>
  <c r="CV449" i="16"/>
  <c r="CR449" i="16"/>
  <c r="CQ449" i="16"/>
  <c r="CH449" i="16"/>
  <c r="BX449" i="16"/>
  <c r="BQ449" i="16"/>
  <c r="BK449" i="16"/>
  <c r="BG449" i="16"/>
  <c r="AX449" i="16"/>
  <c r="AS449" i="16"/>
  <c r="AG449" i="16"/>
  <c r="BU449" i="16" s="1"/>
  <c r="AF449" i="16"/>
  <c r="AV449" i="16" s="1"/>
  <c r="T449" i="16"/>
  <c r="P449" i="16"/>
  <c r="O449" i="16" s="1"/>
  <c r="M449" i="16"/>
  <c r="CW448" i="16"/>
  <c r="CV448" i="16"/>
  <c r="CR448" i="16"/>
  <c r="CQ448" i="16"/>
  <c r="CH448" i="16"/>
  <c r="BX448" i="16"/>
  <c r="BQ448" i="16"/>
  <c r="BK448" i="16"/>
  <c r="BG448" i="16"/>
  <c r="AS448" i="16"/>
  <c r="AG448" i="16"/>
  <c r="BU448" i="16" s="1"/>
  <c r="AF448" i="16"/>
  <c r="T448" i="16"/>
  <c r="P448" i="16"/>
  <c r="M448" i="16"/>
  <c r="CW447" i="16"/>
  <c r="CV447" i="16"/>
  <c r="CR447" i="16"/>
  <c r="CQ447" i="16"/>
  <c r="CH447" i="16"/>
  <c r="BX447" i="16"/>
  <c r="BQ447" i="16"/>
  <c r="BK447" i="16"/>
  <c r="BG447" i="16"/>
  <c r="AS447" i="16"/>
  <c r="AG447" i="16"/>
  <c r="BU447" i="16" s="1"/>
  <c r="AF447" i="16"/>
  <c r="AV447" i="16" s="1"/>
  <c r="W447" i="16"/>
  <c r="T447" i="16"/>
  <c r="P447" i="16"/>
  <c r="M447" i="16"/>
  <c r="CW446" i="16"/>
  <c r="CV446" i="16"/>
  <c r="CR446" i="16"/>
  <c r="CQ446" i="16"/>
  <c r="CH446" i="16"/>
  <c r="BX446" i="16"/>
  <c r="BQ446" i="16"/>
  <c r="BK446" i="16"/>
  <c r="BG446" i="16"/>
  <c r="AS446" i="16"/>
  <c r="AG446" i="16"/>
  <c r="BU446" i="16" s="1"/>
  <c r="AF446" i="16"/>
  <c r="CG446" i="16" s="1"/>
  <c r="T446" i="16"/>
  <c r="P446" i="16"/>
  <c r="O446" i="16" s="1"/>
  <c r="M446" i="16"/>
  <c r="CW445" i="16"/>
  <c r="CV445" i="16"/>
  <c r="CR445" i="16"/>
  <c r="CQ445" i="16"/>
  <c r="CH445" i="16"/>
  <c r="BX445" i="16"/>
  <c r="BQ445" i="16"/>
  <c r="BK445" i="16"/>
  <c r="BG445" i="16"/>
  <c r="AS445" i="16"/>
  <c r="AG445" i="16"/>
  <c r="BU445" i="16" s="1"/>
  <c r="AF445" i="16"/>
  <c r="T445" i="16"/>
  <c r="P445" i="16"/>
  <c r="O445" i="16" s="1"/>
  <c r="M445" i="16"/>
  <c r="CW444" i="16"/>
  <c r="CV444" i="16"/>
  <c r="CR444" i="16"/>
  <c r="CQ444" i="16"/>
  <c r="CH444" i="16"/>
  <c r="BX444" i="16"/>
  <c r="BQ444" i="16"/>
  <c r="BK444" i="16"/>
  <c r="BG444" i="16"/>
  <c r="AS444" i="16"/>
  <c r="AG444" i="16"/>
  <c r="BU444" i="16" s="1"/>
  <c r="AF444" i="16"/>
  <c r="AV444" i="16" s="1"/>
  <c r="T444" i="16"/>
  <c r="P444" i="16"/>
  <c r="O444" i="16" s="1"/>
  <c r="M444" i="16"/>
  <c r="CW443" i="16"/>
  <c r="CV443" i="16"/>
  <c r="CR443" i="16"/>
  <c r="CQ443" i="16"/>
  <c r="CH443" i="16"/>
  <c r="BX443" i="16"/>
  <c r="BQ443" i="16"/>
  <c r="BK443" i="16"/>
  <c r="BG443" i="16"/>
  <c r="AS443" i="16"/>
  <c r="AG443" i="16"/>
  <c r="BU443" i="16" s="1"/>
  <c r="AF443" i="16"/>
  <c r="AV443" i="16" s="1"/>
  <c r="T443" i="16"/>
  <c r="P443" i="16"/>
  <c r="O443" i="16" s="1"/>
  <c r="M443" i="16"/>
  <c r="CW442" i="16"/>
  <c r="CV442" i="16"/>
  <c r="CR442" i="16"/>
  <c r="CQ442" i="16"/>
  <c r="CH442" i="16"/>
  <c r="BX442" i="16"/>
  <c r="BQ442" i="16"/>
  <c r="BK442" i="16"/>
  <c r="BG442" i="16"/>
  <c r="AS442" i="16"/>
  <c r="AG442" i="16"/>
  <c r="BU442" i="16" s="1"/>
  <c r="AF442" i="16"/>
  <c r="AV442" i="16" s="1"/>
  <c r="T442" i="16"/>
  <c r="P442" i="16"/>
  <c r="O442" i="16" s="1"/>
  <c r="M442" i="16"/>
  <c r="CW441" i="16"/>
  <c r="CV441" i="16"/>
  <c r="CR441" i="16"/>
  <c r="CQ441" i="16"/>
  <c r="CH441" i="16"/>
  <c r="BX441" i="16"/>
  <c r="BQ441" i="16"/>
  <c r="BK441" i="16"/>
  <c r="BG441" i="16"/>
  <c r="AS441" i="16"/>
  <c r="AG441" i="16"/>
  <c r="BU441" i="16" s="1"/>
  <c r="AF441" i="16"/>
  <c r="AV441" i="16" s="1"/>
  <c r="T441" i="16"/>
  <c r="P441" i="16"/>
  <c r="O441" i="16" s="1"/>
  <c r="M441" i="16"/>
  <c r="CW440" i="16"/>
  <c r="CV440" i="16"/>
  <c r="CR440" i="16"/>
  <c r="CQ440" i="16"/>
  <c r="CH440" i="16"/>
  <c r="BX440" i="16"/>
  <c r="BQ440" i="16"/>
  <c r="BK440" i="16"/>
  <c r="BG440" i="16"/>
  <c r="AS440" i="16"/>
  <c r="AG440" i="16"/>
  <c r="BU440" i="16" s="1"/>
  <c r="AF440" i="16"/>
  <c r="AV440" i="16" s="1"/>
  <c r="T440" i="16"/>
  <c r="P440" i="16"/>
  <c r="O440" i="16" s="1"/>
  <c r="M440" i="16"/>
  <c r="CW439" i="16"/>
  <c r="CV439" i="16"/>
  <c r="CR439" i="16"/>
  <c r="CQ439" i="16"/>
  <c r="CH439" i="16"/>
  <c r="BX439" i="16"/>
  <c r="BQ439" i="16"/>
  <c r="BK439" i="16"/>
  <c r="BG439" i="16"/>
  <c r="AS439" i="16"/>
  <c r="AG439" i="16"/>
  <c r="BU439" i="16" s="1"/>
  <c r="AF439" i="16"/>
  <c r="AV439" i="16" s="1"/>
  <c r="T439" i="16"/>
  <c r="P439" i="16"/>
  <c r="O439" i="16" s="1"/>
  <c r="M439" i="16"/>
  <c r="CW438" i="16"/>
  <c r="CV438" i="16"/>
  <c r="CR438" i="16"/>
  <c r="CQ438" i="16"/>
  <c r="CH438" i="16"/>
  <c r="BX438" i="16"/>
  <c r="BQ438" i="16"/>
  <c r="BK438" i="16"/>
  <c r="BG438" i="16"/>
  <c r="AS438" i="16"/>
  <c r="AG438" i="16"/>
  <c r="BU438" i="16" s="1"/>
  <c r="AF438" i="16"/>
  <c r="AV438" i="16" s="1"/>
  <c r="T438" i="16"/>
  <c r="P438" i="16"/>
  <c r="O438" i="16" s="1"/>
  <c r="M438" i="16"/>
  <c r="CW437" i="16"/>
  <c r="CV437" i="16"/>
  <c r="CR437" i="16"/>
  <c r="CQ437" i="16"/>
  <c r="CH437" i="16"/>
  <c r="BX437" i="16"/>
  <c r="BQ437" i="16"/>
  <c r="BK437" i="16"/>
  <c r="BG437" i="16"/>
  <c r="AX437" i="16"/>
  <c r="AS437" i="16"/>
  <c r="AG437" i="16"/>
  <c r="BU437" i="16" s="1"/>
  <c r="AF437" i="16"/>
  <c r="AV437" i="16" s="1"/>
  <c r="T437" i="16"/>
  <c r="P437" i="16"/>
  <c r="O437" i="16" s="1"/>
  <c r="M437" i="16"/>
  <c r="CW436" i="16"/>
  <c r="CV436" i="16"/>
  <c r="CR436" i="16"/>
  <c r="CQ436" i="16"/>
  <c r="CH436" i="16"/>
  <c r="BX436" i="16"/>
  <c r="BQ436" i="16"/>
  <c r="BK436" i="16"/>
  <c r="BG436" i="16"/>
  <c r="AS436" i="16"/>
  <c r="AG436" i="16"/>
  <c r="BU436" i="16" s="1"/>
  <c r="AF436" i="16"/>
  <c r="AV436" i="16" s="1"/>
  <c r="T436" i="16"/>
  <c r="P436" i="16"/>
  <c r="O436" i="16" s="1"/>
  <c r="M436" i="16"/>
  <c r="CW435" i="16"/>
  <c r="CV435" i="16"/>
  <c r="CR435" i="16"/>
  <c r="CQ435" i="16"/>
  <c r="CH435" i="16"/>
  <c r="BX435" i="16"/>
  <c r="BQ435" i="16"/>
  <c r="BK435" i="16"/>
  <c r="BG435" i="16"/>
  <c r="AS435" i="16"/>
  <c r="AG435" i="16"/>
  <c r="BU435" i="16" s="1"/>
  <c r="AF435" i="16"/>
  <c r="AV435" i="16" s="1"/>
  <c r="T435" i="16"/>
  <c r="P435" i="16"/>
  <c r="O435" i="16" s="1"/>
  <c r="M435" i="16"/>
  <c r="CW434" i="16"/>
  <c r="CV434" i="16"/>
  <c r="CR434" i="16"/>
  <c r="CQ434" i="16"/>
  <c r="CH434" i="16"/>
  <c r="BX434" i="16"/>
  <c r="BQ434" i="16"/>
  <c r="BK434" i="16"/>
  <c r="BG434" i="16"/>
  <c r="AS434" i="16"/>
  <c r="AG434" i="16"/>
  <c r="BU434" i="16" s="1"/>
  <c r="AF434" i="16"/>
  <c r="AV434" i="16" s="1"/>
  <c r="T434" i="16"/>
  <c r="P434" i="16"/>
  <c r="O434" i="16" s="1"/>
  <c r="M434" i="16"/>
  <c r="CW433" i="16"/>
  <c r="CV433" i="16"/>
  <c r="CR433" i="16"/>
  <c r="CQ433" i="16"/>
  <c r="CH433" i="16"/>
  <c r="BX433" i="16"/>
  <c r="BQ433" i="16"/>
  <c r="BK433" i="16"/>
  <c r="BG433" i="16"/>
  <c r="AS433" i="16"/>
  <c r="AG433" i="16"/>
  <c r="BU433" i="16" s="1"/>
  <c r="AF433" i="16"/>
  <c r="AV433" i="16" s="1"/>
  <c r="T433" i="16"/>
  <c r="P433" i="16"/>
  <c r="O433" i="16" s="1"/>
  <c r="M433" i="16"/>
  <c r="CW432" i="16"/>
  <c r="CV432" i="16"/>
  <c r="CR432" i="16"/>
  <c r="CQ432" i="16"/>
  <c r="CH432" i="16"/>
  <c r="BX432" i="16"/>
  <c r="BQ432" i="16"/>
  <c r="BK432" i="16"/>
  <c r="BG432" i="16"/>
  <c r="AS432" i="16"/>
  <c r="AG432" i="16"/>
  <c r="BU432" i="16" s="1"/>
  <c r="AF432" i="16"/>
  <c r="AV432" i="16" s="1"/>
  <c r="T432" i="16"/>
  <c r="P432" i="16"/>
  <c r="O432" i="16" s="1"/>
  <c r="M432" i="16"/>
  <c r="CW431" i="16"/>
  <c r="CV431" i="16"/>
  <c r="CR431" i="16"/>
  <c r="CQ431" i="16"/>
  <c r="CH431" i="16"/>
  <c r="BX431" i="16"/>
  <c r="BQ431" i="16"/>
  <c r="BK431" i="16"/>
  <c r="BG431" i="16"/>
  <c r="AS431" i="16"/>
  <c r="AG431" i="16"/>
  <c r="BU431" i="16" s="1"/>
  <c r="AF431" i="16"/>
  <c r="AV431" i="16" s="1"/>
  <c r="T431" i="16"/>
  <c r="P431" i="16"/>
  <c r="O431" i="16" s="1"/>
  <c r="M431" i="16"/>
  <c r="CW430" i="16"/>
  <c r="CV430" i="16"/>
  <c r="CR430" i="16"/>
  <c r="CQ430" i="16"/>
  <c r="CH430" i="16"/>
  <c r="BX430" i="16"/>
  <c r="BQ430" i="16"/>
  <c r="BK430" i="16"/>
  <c r="BG430" i="16"/>
  <c r="AS430" i="16"/>
  <c r="AG430" i="16"/>
  <c r="BU430" i="16" s="1"/>
  <c r="AF430" i="16"/>
  <c r="T430" i="16"/>
  <c r="P430" i="16"/>
  <c r="M430" i="16"/>
  <c r="CW429" i="16"/>
  <c r="CV429" i="16"/>
  <c r="CR429" i="16"/>
  <c r="CQ429" i="16"/>
  <c r="CH429" i="16"/>
  <c r="BX429" i="16"/>
  <c r="BQ429" i="16"/>
  <c r="BK429" i="16"/>
  <c r="BG429" i="16"/>
  <c r="AS429" i="16"/>
  <c r="AG429" i="16"/>
  <c r="BU429" i="16" s="1"/>
  <c r="AF429" i="16"/>
  <c r="T429" i="16"/>
  <c r="P429" i="16"/>
  <c r="M429" i="16"/>
  <c r="CW428" i="16"/>
  <c r="CV428" i="16"/>
  <c r="CR428" i="16"/>
  <c r="CQ428" i="16"/>
  <c r="CH428" i="16"/>
  <c r="BX428" i="16"/>
  <c r="BQ428" i="16"/>
  <c r="BK428" i="16"/>
  <c r="BG428" i="16"/>
  <c r="AS428" i="16"/>
  <c r="AG428" i="16"/>
  <c r="BU428" i="16" s="1"/>
  <c r="AF428" i="16"/>
  <c r="CG428" i="16" s="1"/>
  <c r="T428" i="16"/>
  <c r="P428" i="16"/>
  <c r="M428" i="16"/>
  <c r="CW427" i="16"/>
  <c r="CV427" i="16"/>
  <c r="CR427" i="16"/>
  <c r="CQ427" i="16"/>
  <c r="CH427" i="16"/>
  <c r="BX427" i="16"/>
  <c r="BW427" i="16"/>
  <c r="BQ427" i="16"/>
  <c r="BK427" i="16"/>
  <c r="BG427" i="16"/>
  <c r="AS427" i="16"/>
  <c r="AG427" i="16"/>
  <c r="BU427" i="16" s="1"/>
  <c r="AF427" i="16"/>
  <c r="T427" i="16"/>
  <c r="P427" i="16"/>
  <c r="M427" i="16"/>
  <c r="CW426" i="16"/>
  <c r="CV426" i="16"/>
  <c r="CR426" i="16"/>
  <c r="CQ426" i="16"/>
  <c r="CH426" i="16"/>
  <c r="BX426" i="16"/>
  <c r="BQ426" i="16"/>
  <c r="BK426" i="16"/>
  <c r="BG426" i="16"/>
  <c r="AS426" i="16"/>
  <c r="AG426" i="16"/>
  <c r="BU426" i="16" s="1"/>
  <c r="AF426" i="16"/>
  <c r="T426" i="16"/>
  <c r="P426" i="16"/>
  <c r="N426" i="16" s="1"/>
  <c r="M426" i="16"/>
  <c r="CW425" i="16"/>
  <c r="CV425" i="16"/>
  <c r="CR425" i="16"/>
  <c r="CQ425" i="16"/>
  <c r="CH425" i="16"/>
  <c r="BX425" i="16"/>
  <c r="BQ425" i="16"/>
  <c r="BK425" i="16"/>
  <c r="BG425" i="16"/>
  <c r="AS425" i="16"/>
  <c r="AG425" i="16"/>
  <c r="BU425" i="16" s="1"/>
  <c r="AF425" i="16"/>
  <c r="AV425" i="16" s="1"/>
  <c r="T425" i="16"/>
  <c r="P425" i="16"/>
  <c r="O425" i="16" s="1"/>
  <c r="M425" i="16"/>
  <c r="CW424" i="16"/>
  <c r="CV424" i="16"/>
  <c r="CR424" i="16"/>
  <c r="CQ424" i="16"/>
  <c r="CH424" i="16"/>
  <c r="BX424" i="16"/>
  <c r="BQ424" i="16"/>
  <c r="BK424" i="16"/>
  <c r="BG424" i="16"/>
  <c r="AS424" i="16"/>
  <c r="AG424" i="16"/>
  <c r="BU424" i="16" s="1"/>
  <c r="AF424" i="16"/>
  <c r="T424" i="16"/>
  <c r="P424" i="16"/>
  <c r="M424" i="16"/>
  <c r="CW423" i="16"/>
  <c r="CV423" i="16"/>
  <c r="CR423" i="16"/>
  <c r="CQ423" i="16"/>
  <c r="CH423" i="16"/>
  <c r="BX423" i="16"/>
  <c r="BQ423" i="16"/>
  <c r="BK423" i="16"/>
  <c r="BG423" i="16"/>
  <c r="AS423" i="16"/>
  <c r="AG423" i="16"/>
  <c r="BU423" i="16" s="1"/>
  <c r="AF423" i="16"/>
  <c r="AV423" i="16" s="1"/>
  <c r="T423" i="16"/>
  <c r="P423" i="16"/>
  <c r="O423" i="16" s="1"/>
  <c r="M423" i="16"/>
  <c r="CW422" i="16"/>
  <c r="CV422" i="16"/>
  <c r="CR422" i="16"/>
  <c r="CQ422" i="16"/>
  <c r="CH422" i="16"/>
  <c r="BX422" i="16"/>
  <c r="BQ422" i="16"/>
  <c r="BK422" i="16"/>
  <c r="BG422" i="16"/>
  <c r="AS422" i="16"/>
  <c r="AG422" i="16"/>
  <c r="BU422" i="16" s="1"/>
  <c r="AF422" i="16"/>
  <c r="T422" i="16"/>
  <c r="P422" i="16"/>
  <c r="M422" i="16"/>
  <c r="CW421" i="16"/>
  <c r="CV421" i="16"/>
  <c r="CR421" i="16"/>
  <c r="CQ421" i="16"/>
  <c r="CH421" i="16"/>
  <c r="BX421" i="16"/>
  <c r="BQ421" i="16"/>
  <c r="BK421" i="16"/>
  <c r="BG421" i="16"/>
  <c r="AS421" i="16"/>
  <c r="AG421" i="16"/>
  <c r="BU421" i="16" s="1"/>
  <c r="AF421" i="16"/>
  <c r="AV421" i="16" s="1"/>
  <c r="T421" i="16"/>
  <c r="P421" i="16"/>
  <c r="M421" i="16"/>
  <c r="CW420" i="16"/>
  <c r="CV420" i="16"/>
  <c r="CR420" i="16"/>
  <c r="CQ420" i="16"/>
  <c r="CH420" i="16"/>
  <c r="BX420" i="16"/>
  <c r="BQ420" i="16"/>
  <c r="BK420" i="16"/>
  <c r="BG420" i="16"/>
  <c r="AS420" i="16"/>
  <c r="AG420" i="16"/>
  <c r="BU420" i="16" s="1"/>
  <c r="AF420" i="16"/>
  <c r="T420" i="16"/>
  <c r="P420" i="16"/>
  <c r="M420" i="16"/>
  <c r="CW419" i="16"/>
  <c r="CV419" i="16"/>
  <c r="CR419" i="16"/>
  <c r="CQ419" i="16"/>
  <c r="CH419" i="16"/>
  <c r="BX419" i="16"/>
  <c r="BQ419" i="16"/>
  <c r="BK419" i="16"/>
  <c r="BG419" i="16"/>
  <c r="AS419" i="16"/>
  <c r="AG419" i="16"/>
  <c r="BU419" i="16" s="1"/>
  <c r="AF419" i="16"/>
  <c r="AV419" i="16" s="1"/>
  <c r="T419" i="16"/>
  <c r="P419" i="16"/>
  <c r="M419" i="16"/>
  <c r="CW418" i="16"/>
  <c r="CV418" i="16"/>
  <c r="CR418" i="16"/>
  <c r="CQ418" i="16"/>
  <c r="CH418" i="16"/>
  <c r="BX418" i="16"/>
  <c r="BQ418" i="16"/>
  <c r="BK418" i="16"/>
  <c r="BG418" i="16"/>
  <c r="AS418" i="16"/>
  <c r="AG418" i="16"/>
  <c r="BU418" i="16" s="1"/>
  <c r="AF418" i="16"/>
  <c r="AV418" i="16" s="1"/>
  <c r="T418" i="16"/>
  <c r="P418" i="16"/>
  <c r="O418" i="16" s="1"/>
  <c r="M418" i="16"/>
  <c r="CW417" i="16"/>
  <c r="CV417" i="16"/>
  <c r="CR417" i="16"/>
  <c r="CQ417" i="16"/>
  <c r="CH417" i="16"/>
  <c r="BX417" i="16"/>
  <c r="BQ417" i="16"/>
  <c r="BK417" i="16"/>
  <c r="BG417" i="16"/>
  <c r="AS417" i="16"/>
  <c r="AG417" i="16"/>
  <c r="BU417" i="16" s="1"/>
  <c r="AF417" i="16"/>
  <c r="AV417" i="16" s="1"/>
  <c r="T417" i="16"/>
  <c r="P417" i="16"/>
  <c r="O417" i="16" s="1"/>
  <c r="M417" i="16"/>
  <c r="CW416" i="16"/>
  <c r="CV416" i="16"/>
  <c r="CR416" i="16"/>
  <c r="CQ416" i="16"/>
  <c r="CH416" i="16"/>
  <c r="BX416" i="16"/>
  <c r="BQ416" i="16"/>
  <c r="BK416" i="16"/>
  <c r="BG416" i="16"/>
  <c r="AS416" i="16"/>
  <c r="AG416" i="16"/>
  <c r="BU416" i="16" s="1"/>
  <c r="AF416" i="16"/>
  <c r="T416" i="16"/>
  <c r="P416" i="16"/>
  <c r="M416" i="16"/>
  <c r="CW415" i="16"/>
  <c r="CV415" i="16"/>
  <c r="CR415" i="16"/>
  <c r="CQ415" i="16"/>
  <c r="CH415" i="16"/>
  <c r="BX415" i="16"/>
  <c r="BQ415" i="16"/>
  <c r="BK415" i="16"/>
  <c r="BG415" i="16"/>
  <c r="AS415" i="16"/>
  <c r="AG415" i="16"/>
  <c r="BU415" i="16" s="1"/>
  <c r="AF415" i="16"/>
  <c r="T415" i="16"/>
  <c r="P415" i="16"/>
  <c r="M415" i="16"/>
  <c r="CW414" i="16"/>
  <c r="CV414" i="16"/>
  <c r="CR414" i="16"/>
  <c r="CQ414" i="16"/>
  <c r="CH414" i="16"/>
  <c r="BX414" i="16"/>
  <c r="BQ414" i="16"/>
  <c r="BK414" i="16"/>
  <c r="BG414" i="16"/>
  <c r="AS414" i="16"/>
  <c r="AG414" i="16"/>
  <c r="BU414" i="16" s="1"/>
  <c r="AF414" i="16"/>
  <c r="T414" i="16"/>
  <c r="P414" i="16"/>
  <c r="M414" i="16"/>
  <c r="CW413" i="16"/>
  <c r="CV413" i="16"/>
  <c r="CR413" i="16"/>
  <c r="CQ413" i="16"/>
  <c r="CH413" i="16"/>
  <c r="BX413" i="16"/>
  <c r="BQ413" i="16"/>
  <c r="BK413" i="16"/>
  <c r="BG413" i="16"/>
  <c r="AS413" i="16"/>
  <c r="AG413" i="16"/>
  <c r="BU413" i="16" s="1"/>
  <c r="AF413" i="16"/>
  <c r="AV413" i="16" s="1"/>
  <c r="T413" i="16"/>
  <c r="P413" i="16"/>
  <c r="O413" i="16" s="1"/>
  <c r="M413" i="16"/>
  <c r="CW412" i="16"/>
  <c r="CV412" i="16"/>
  <c r="CR412" i="16"/>
  <c r="CQ412" i="16"/>
  <c r="CH412" i="16"/>
  <c r="BX412" i="16"/>
  <c r="BQ412" i="16"/>
  <c r="BK412" i="16"/>
  <c r="BG412" i="16"/>
  <c r="AS412" i="16"/>
  <c r="AG412" i="16"/>
  <c r="BU412" i="16" s="1"/>
  <c r="AF412" i="16"/>
  <c r="T412" i="16"/>
  <c r="P412" i="16"/>
  <c r="M412" i="16"/>
  <c r="CW411" i="16"/>
  <c r="CV411" i="16"/>
  <c r="CR411" i="16"/>
  <c r="CQ411" i="16"/>
  <c r="CH411" i="16"/>
  <c r="BX411" i="16"/>
  <c r="BQ411" i="16"/>
  <c r="BK411" i="16"/>
  <c r="BG411" i="16"/>
  <c r="AS411" i="16"/>
  <c r="AG411" i="16"/>
  <c r="BU411" i="16" s="1"/>
  <c r="AF411" i="16"/>
  <c r="CG411" i="16" s="1"/>
  <c r="T411" i="16"/>
  <c r="P411" i="16"/>
  <c r="O411" i="16" s="1"/>
  <c r="M411" i="16"/>
  <c r="CW410" i="16"/>
  <c r="CV410" i="16"/>
  <c r="CR410" i="16"/>
  <c r="CQ410" i="16"/>
  <c r="CH410" i="16"/>
  <c r="BX410" i="16"/>
  <c r="BQ410" i="16"/>
  <c r="BK410" i="16"/>
  <c r="BG410" i="16"/>
  <c r="AS410" i="16"/>
  <c r="AG410" i="16"/>
  <c r="BU410" i="16" s="1"/>
  <c r="AF410" i="16"/>
  <c r="AV410" i="16" s="1"/>
  <c r="T410" i="16"/>
  <c r="P410" i="16"/>
  <c r="O410" i="16" s="1"/>
  <c r="M410" i="16"/>
  <c r="CW409" i="16"/>
  <c r="CV409" i="16"/>
  <c r="CR409" i="16"/>
  <c r="CQ409" i="16"/>
  <c r="CH409" i="16"/>
  <c r="BX409" i="16"/>
  <c r="BQ409" i="16"/>
  <c r="BK409" i="16"/>
  <c r="BG409" i="16"/>
  <c r="AS409" i="16"/>
  <c r="AG409" i="16"/>
  <c r="BU409" i="16" s="1"/>
  <c r="AF409" i="16"/>
  <c r="AV409" i="16" s="1"/>
  <c r="T409" i="16"/>
  <c r="P409" i="16"/>
  <c r="O409" i="16" s="1"/>
  <c r="M409" i="16"/>
  <c r="CW408" i="16"/>
  <c r="CV408" i="16"/>
  <c r="CR408" i="16"/>
  <c r="CQ408" i="16"/>
  <c r="CH408" i="16"/>
  <c r="BX408" i="16"/>
  <c r="BQ408" i="16"/>
  <c r="BK408" i="16"/>
  <c r="BG408" i="16"/>
  <c r="AS408" i="16"/>
  <c r="AG408" i="16"/>
  <c r="BU408" i="16" s="1"/>
  <c r="AF408" i="16"/>
  <c r="T408" i="16"/>
  <c r="P408" i="16"/>
  <c r="M408" i="16"/>
  <c r="CW407" i="16"/>
  <c r="CV407" i="16"/>
  <c r="CR407" i="16"/>
  <c r="CQ407" i="16"/>
  <c r="CH407" i="16"/>
  <c r="BX407" i="16"/>
  <c r="BQ407" i="16"/>
  <c r="BK407" i="16"/>
  <c r="BG407" i="16"/>
  <c r="AS407" i="16"/>
  <c r="AG407" i="16"/>
  <c r="BU407" i="16" s="1"/>
  <c r="AF407" i="16"/>
  <c r="AV407" i="16" s="1"/>
  <c r="T407" i="16"/>
  <c r="P407" i="16"/>
  <c r="O407" i="16" s="1"/>
  <c r="M407" i="16"/>
  <c r="CW406" i="16"/>
  <c r="CV406" i="16"/>
  <c r="CR406" i="16"/>
  <c r="CQ406" i="16"/>
  <c r="CH406" i="16"/>
  <c r="BX406" i="16"/>
  <c r="BQ406" i="16"/>
  <c r="BK406" i="16"/>
  <c r="BG406" i="16"/>
  <c r="AS406" i="16"/>
  <c r="AG406" i="16"/>
  <c r="BU406" i="16" s="1"/>
  <c r="AF406" i="16"/>
  <c r="T406" i="16"/>
  <c r="P406" i="16"/>
  <c r="M406" i="16"/>
  <c r="CW405" i="16"/>
  <c r="CV405" i="16"/>
  <c r="CR405" i="16"/>
  <c r="CQ405" i="16"/>
  <c r="CH405" i="16"/>
  <c r="BX405" i="16"/>
  <c r="BQ405" i="16"/>
  <c r="BK405" i="16"/>
  <c r="BG405" i="16"/>
  <c r="AS405" i="16"/>
  <c r="AG405" i="16"/>
  <c r="BU405" i="16" s="1"/>
  <c r="AF405" i="16"/>
  <c r="AV405" i="16" s="1"/>
  <c r="T405" i="16"/>
  <c r="P405" i="16"/>
  <c r="O405" i="16" s="1"/>
  <c r="M405" i="16"/>
  <c r="CW404" i="16"/>
  <c r="CV404" i="16"/>
  <c r="CR404" i="16"/>
  <c r="CQ404" i="16"/>
  <c r="CH404" i="16"/>
  <c r="BX404" i="16"/>
  <c r="BQ404" i="16"/>
  <c r="BK404" i="16"/>
  <c r="BG404" i="16"/>
  <c r="AS404" i="16"/>
  <c r="AG404" i="16"/>
  <c r="BU404" i="16" s="1"/>
  <c r="AF404" i="16"/>
  <c r="AV404" i="16" s="1"/>
  <c r="T404" i="16"/>
  <c r="P404" i="16"/>
  <c r="M404" i="16"/>
  <c r="CW403" i="16"/>
  <c r="CV403" i="16"/>
  <c r="CR403" i="16"/>
  <c r="CQ403" i="16"/>
  <c r="CH403" i="16"/>
  <c r="BX403" i="16"/>
  <c r="BQ403" i="16"/>
  <c r="BK403" i="16"/>
  <c r="BG403" i="16"/>
  <c r="AS403" i="16"/>
  <c r="AG403" i="16"/>
  <c r="BU403" i="16" s="1"/>
  <c r="AF403" i="16"/>
  <c r="AV403" i="16" s="1"/>
  <c r="T403" i="16"/>
  <c r="P403" i="16"/>
  <c r="O403" i="16" s="1"/>
  <c r="M403" i="16"/>
  <c r="CW402" i="16"/>
  <c r="CV402" i="16"/>
  <c r="CR402" i="16"/>
  <c r="CQ402" i="16"/>
  <c r="CH402" i="16"/>
  <c r="BX402" i="16"/>
  <c r="BQ402" i="16"/>
  <c r="BK402" i="16"/>
  <c r="BG402" i="16"/>
  <c r="AS402" i="16"/>
  <c r="AG402" i="16"/>
  <c r="BU402" i="16" s="1"/>
  <c r="AF402" i="16"/>
  <c r="T402" i="16"/>
  <c r="P402" i="16"/>
  <c r="M402" i="16"/>
  <c r="CW401" i="16"/>
  <c r="CV401" i="16"/>
  <c r="CR401" i="16"/>
  <c r="CQ401" i="16"/>
  <c r="CH401" i="16"/>
  <c r="BX401" i="16"/>
  <c r="BQ401" i="16"/>
  <c r="BK401" i="16"/>
  <c r="BG401" i="16"/>
  <c r="AS401" i="16"/>
  <c r="AG401" i="16"/>
  <c r="BU401" i="16" s="1"/>
  <c r="AF401" i="16"/>
  <c r="T401" i="16"/>
  <c r="P401" i="16"/>
  <c r="M401" i="16"/>
  <c r="CW400" i="16"/>
  <c r="CV400" i="16"/>
  <c r="CR400" i="16"/>
  <c r="CQ400" i="16"/>
  <c r="CH400" i="16"/>
  <c r="BX400" i="16"/>
  <c r="BQ400" i="16"/>
  <c r="BK400" i="16"/>
  <c r="BG400" i="16"/>
  <c r="AS400" i="16"/>
  <c r="AG400" i="16"/>
  <c r="BU400" i="16" s="1"/>
  <c r="AF400" i="16"/>
  <c r="AV400" i="16" s="1"/>
  <c r="T400" i="16"/>
  <c r="P400" i="16"/>
  <c r="M400" i="16"/>
  <c r="CW399" i="16"/>
  <c r="CV399" i="16"/>
  <c r="CR399" i="16"/>
  <c r="CQ399" i="16"/>
  <c r="CH399" i="16"/>
  <c r="BX399" i="16"/>
  <c r="BQ399" i="16"/>
  <c r="BK399" i="16"/>
  <c r="BG399" i="16"/>
  <c r="AS399" i="16"/>
  <c r="AG399" i="16"/>
  <c r="BU399" i="16" s="1"/>
  <c r="AF399" i="16"/>
  <c r="AV399" i="16" s="1"/>
  <c r="T399" i="16"/>
  <c r="P399" i="16"/>
  <c r="O399" i="16" s="1"/>
  <c r="M399" i="16"/>
  <c r="CW398" i="16"/>
  <c r="CV398" i="16"/>
  <c r="CR398" i="16"/>
  <c r="CQ398" i="16"/>
  <c r="CH398" i="16"/>
  <c r="BX398" i="16"/>
  <c r="BQ398" i="16"/>
  <c r="BK398" i="16"/>
  <c r="BG398" i="16"/>
  <c r="AS398" i="16"/>
  <c r="AG398" i="16"/>
  <c r="BU398" i="16" s="1"/>
  <c r="AF398" i="16"/>
  <c r="T398" i="16"/>
  <c r="P398" i="16"/>
  <c r="M398" i="16"/>
  <c r="CW397" i="16"/>
  <c r="CV397" i="16"/>
  <c r="CR397" i="16"/>
  <c r="CQ397" i="16"/>
  <c r="CH397" i="16"/>
  <c r="BX397" i="16"/>
  <c r="BQ397" i="16"/>
  <c r="BK397" i="16"/>
  <c r="BG397" i="16"/>
  <c r="AS397" i="16"/>
  <c r="AG397" i="16"/>
  <c r="BU397" i="16" s="1"/>
  <c r="AF397" i="16"/>
  <c r="T397" i="16"/>
  <c r="P397" i="16"/>
  <c r="M397" i="16"/>
  <c r="CW396" i="16"/>
  <c r="CV396" i="16"/>
  <c r="CR396" i="16"/>
  <c r="CQ396" i="16"/>
  <c r="CH396" i="16"/>
  <c r="BX396" i="16"/>
  <c r="BQ396" i="16"/>
  <c r="BK396" i="16"/>
  <c r="BG396" i="16"/>
  <c r="AS396" i="16"/>
  <c r="AG396" i="16"/>
  <c r="BU396" i="16" s="1"/>
  <c r="AF396" i="16"/>
  <c r="AV396" i="16" s="1"/>
  <c r="T396" i="16"/>
  <c r="P396" i="16"/>
  <c r="O396" i="16" s="1"/>
  <c r="M396" i="16"/>
  <c r="CW395" i="16"/>
  <c r="CV395" i="16"/>
  <c r="CR395" i="16"/>
  <c r="CQ395" i="16"/>
  <c r="CH395" i="16"/>
  <c r="BX395" i="16"/>
  <c r="BQ395" i="16"/>
  <c r="BK395" i="16"/>
  <c r="BG395" i="16"/>
  <c r="AS395" i="16"/>
  <c r="AG395" i="16"/>
  <c r="BU395" i="16" s="1"/>
  <c r="AF395" i="16"/>
  <c r="AV395" i="16" s="1"/>
  <c r="T395" i="16"/>
  <c r="P395" i="16"/>
  <c r="O395" i="16" s="1"/>
  <c r="M395" i="16"/>
  <c r="CW394" i="16"/>
  <c r="CV394" i="16"/>
  <c r="CR394" i="16"/>
  <c r="CQ394" i="16"/>
  <c r="CH394" i="16"/>
  <c r="BX394" i="16"/>
  <c r="BQ394" i="16"/>
  <c r="BK394" i="16"/>
  <c r="BG394" i="16"/>
  <c r="AS394" i="16"/>
  <c r="AG394" i="16"/>
  <c r="BU394" i="16" s="1"/>
  <c r="AF394" i="16"/>
  <c r="W394" i="16"/>
  <c r="T394" i="16"/>
  <c r="P394" i="16"/>
  <c r="M394" i="16"/>
  <c r="CW393" i="16"/>
  <c r="CV393" i="16"/>
  <c r="CR393" i="16"/>
  <c r="CQ393" i="16"/>
  <c r="CH393" i="16"/>
  <c r="BX393" i="16"/>
  <c r="BQ393" i="16"/>
  <c r="BK393" i="16"/>
  <c r="BG393" i="16"/>
  <c r="AX393" i="16"/>
  <c r="AS393" i="16"/>
  <c r="AG393" i="16"/>
  <c r="BU393" i="16" s="1"/>
  <c r="AF393" i="16"/>
  <c r="AV393" i="16" s="1"/>
  <c r="T393" i="16"/>
  <c r="P393" i="16"/>
  <c r="M393" i="16"/>
  <c r="CW392" i="16"/>
  <c r="CV392" i="16"/>
  <c r="CR392" i="16"/>
  <c r="CQ392" i="16"/>
  <c r="CH392" i="16"/>
  <c r="BX392" i="16"/>
  <c r="BQ392" i="16"/>
  <c r="BK392" i="16"/>
  <c r="BG392" i="16"/>
  <c r="AS392" i="16"/>
  <c r="AG392" i="16"/>
  <c r="BU392" i="16" s="1"/>
  <c r="AF392" i="16"/>
  <c r="AV392" i="16" s="1"/>
  <c r="T392" i="16"/>
  <c r="P392" i="16"/>
  <c r="O392" i="16" s="1"/>
  <c r="M392" i="16"/>
  <c r="CW391" i="16"/>
  <c r="CV391" i="16"/>
  <c r="CR391" i="16"/>
  <c r="CQ391" i="16"/>
  <c r="CH391" i="16"/>
  <c r="BX391" i="16"/>
  <c r="BQ391" i="16"/>
  <c r="BK391" i="16"/>
  <c r="BG391" i="16"/>
  <c r="AS391" i="16"/>
  <c r="AG391" i="16"/>
  <c r="BU391" i="16" s="1"/>
  <c r="AF391" i="16"/>
  <c r="AV391" i="16" s="1"/>
  <c r="T391" i="16"/>
  <c r="P391" i="16"/>
  <c r="O391" i="16" s="1"/>
  <c r="M391" i="16"/>
  <c r="CW390" i="16"/>
  <c r="CV390" i="16"/>
  <c r="CR390" i="16"/>
  <c r="CQ390" i="16"/>
  <c r="CH390" i="16"/>
  <c r="BX390" i="16"/>
  <c r="BQ390" i="16"/>
  <c r="BK390" i="16"/>
  <c r="BG390" i="16"/>
  <c r="AS390" i="16"/>
  <c r="AG390" i="16"/>
  <c r="BU390" i="16" s="1"/>
  <c r="AF390" i="16"/>
  <c r="T390" i="16"/>
  <c r="P390" i="16"/>
  <c r="M390" i="16"/>
  <c r="CW389" i="16"/>
  <c r="CV389" i="16"/>
  <c r="CR389" i="16"/>
  <c r="CQ389" i="16"/>
  <c r="CH389" i="16"/>
  <c r="BX389" i="16"/>
  <c r="BQ389" i="16"/>
  <c r="BK389" i="16"/>
  <c r="BG389" i="16"/>
  <c r="AS389" i="16"/>
  <c r="AG389" i="16"/>
  <c r="BU389" i="16" s="1"/>
  <c r="AF389" i="16"/>
  <c r="AV389" i="16" s="1"/>
  <c r="T389" i="16"/>
  <c r="P389" i="16"/>
  <c r="O389" i="16" s="1"/>
  <c r="M389" i="16"/>
  <c r="CW388" i="16"/>
  <c r="CV388" i="16"/>
  <c r="CR388" i="16"/>
  <c r="CQ388" i="16"/>
  <c r="CH388" i="16"/>
  <c r="BX388" i="16"/>
  <c r="BQ388" i="16"/>
  <c r="BK388" i="16"/>
  <c r="BG388" i="16"/>
  <c r="AS388" i="16"/>
  <c r="AG388" i="16"/>
  <c r="BU388" i="16" s="1"/>
  <c r="AF388" i="16"/>
  <c r="AV388" i="16" s="1"/>
  <c r="T388" i="16"/>
  <c r="P388" i="16"/>
  <c r="O388" i="16" s="1"/>
  <c r="M388" i="16"/>
  <c r="CW387" i="16"/>
  <c r="CV387" i="16"/>
  <c r="CR387" i="16"/>
  <c r="CQ387" i="16"/>
  <c r="CH387" i="16"/>
  <c r="BX387" i="16"/>
  <c r="BQ387" i="16"/>
  <c r="BK387" i="16"/>
  <c r="BG387" i="16"/>
  <c r="AS387" i="16"/>
  <c r="BE387" i="16" s="1"/>
  <c r="AG387" i="16"/>
  <c r="BU387" i="16" s="1"/>
  <c r="AF387" i="16"/>
  <c r="AV387" i="16" s="1"/>
  <c r="T387" i="16"/>
  <c r="P387" i="16"/>
  <c r="M387" i="16"/>
  <c r="CW386" i="16"/>
  <c r="CV386" i="16"/>
  <c r="CR386" i="16"/>
  <c r="CQ386" i="16"/>
  <c r="CH386" i="16"/>
  <c r="BX386" i="16"/>
  <c r="BQ386" i="16"/>
  <c r="BK386" i="16"/>
  <c r="BG386" i="16"/>
  <c r="AS386" i="16"/>
  <c r="BE386" i="16" s="1"/>
  <c r="AG386" i="16"/>
  <c r="BU386" i="16" s="1"/>
  <c r="AF386" i="16"/>
  <c r="CG386" i="16" s="1"/>
  <c r="T386" i="16"/>
  <c r="P386" i="16"/>
  <c r="M386" i="16"/>
  <c r="CW385" i="16"/>
  <c r="CV385" i="16"/>
  <c r="CR385" i="16"/>
  <c r="CQ385" i="16"/>
  <c r="CH385" i="16"/>
  <c r="BX385" i="16"/>
  <c r="BQ385" i="16"/>
  <c r="BK385" i="16"/>
  <c r="BG385" i="16"/>
  <c r="AS385" i="16"/>
  <c r="AG385" i="16"/>
  <c r="BU385" i="16" s="1"/>
  <c r="AF385" i="16"/>
  <c r="CG385" i="16" s="1"/>
  <c r="T385" i="16"/>
  <c r="P385" i="16"/>
  <c r="O385" i="16" s="1"/>
  <c r="M385" i="16"/>
  <c r="CW384" i="16"/>
  <c r="CV384" i="16"/>
  <c r="CR384" i="16"/>
  <c r="CQ384" i="16"/>
  <c r="CH384" i="16"/>
  <c r="BX384" i="16"/>
  <c r="BQ384" i="16"/>
  <c r="BK384" i="16"/>
  <c r="BG384" i="16"/>
  <c r="AS384" i="16"/>
  <c r="AG384" i="16"/>
  <c r="BU384" i="16" s="1"/>
  <c r="AF384" i="16"/>
  <c r="CG384" i="16" s="1"/>
  <c r="T384" i="16"/>
  <c r="P384" i="16"/>
  <c r="O384" i="16" s="1"/>
  <c r="M384" i="16"/>
  <c r="CW383" i="16"/>
  <c r="CV383" i="16"/>
  <c r="CR383" i="16"/>
  <c r="CQ383" i="16"/>
  <c r="CH383" i="16"/>
  <c r="BX383" i="16"/>
  <c r="BQ383" i="16"/>
  <c r="BK383" i="16"/>
  <c r="BG383" i="16"/>
  <c r="AS383" i="16"/>
  <c r="BE383" i="16" s="1"/>
  <c r="AG383" i="16"/>
  <c r="BU383" i="16" s="1"/>
  <c r="AF383" i="16"/>
  <c r="AV383" i="16" s="1"/>
  <c r="T383" i="16"/>
  <c r="P383" i="16"/>
  <c r="O383" i="16" s="1"/>
  <c r="M383" i="16"/>
  <c r="CW382" i="16"/>
  <c r="CV382" i="16"/>
  <c r="CR382" i="16"/>
  <c r="CQ382" i="16"/>
  <c r="CH382" i="16"/>
  <c r="BX382" i="16"/>
  <c r="BQ382" i="16"/>
  <c r="BK382" i="16"/>
  <c r="BG382" i="16"/>
  <c r="AS382" i="16"/>
  <c r="AG382" i="16"/>
  <c r="BU382" i="16" s="1"/>
  <c r="AF382" i="16"/>
  <c r="CG382" i="16" s="1"/>
  <c r="T382" i="16"/>
  <c r="P382" i="16"/>
  <c r="M382" i="16"/>
  <c r="CW381" i="16"/>
  <c r="CV381" i="16"/>
  <c r="CR381" i="16"/>
  <c r="CQ381" i="16"/>
  <c r="CH381" i="16"/>
  <c r="BX381" i="16"/>
  <c r="BQ381" i="16"/>
  <c r="BK381" i="16"/>
  <c r="BG381" i="16"/>
  <c r="AS381" i="16"/>
  <c r="BE381" i="16" s="1"/>
  <c r="AG381" i="16"/>
  <c r="BU381" i="16" s="1"/>
  <c r="AF381" i="16"/>
  <c r="CG381" i="16" s="1"/>
  <c r="T381" i="16"/>
  <c r="P381" i="16"/>
  <c r="O381" i="16" s="1"/>
  <c r="M381" i="16"/>
  <c r="CW380" i="16"/>
  <c r="CV380" i="16"/>
  <c r="CR380" i="16"/>
  <c r="CQ380" i="16"/>
  <c r="CH380" i="16"/>
  <c r="BX380" i="16"/>
  <c r="BQ380" i="16"/>
  <c r="BK380" i="16"/>
  <c r="BG380" i="16"/>
  <c r="AS380" i="16"/>
  <c r="AG380" i="16"/>
  <c r="BU380" i="16" s="1"/>
  <c r="AF380" i="16"/>
  <c r="T380" i="16"/>
  <c r="P380" i="16"/>
  <c r="O380" i="16" s="1"/>
  <c r="M380" i="16"/>
  <c r="CW379" i="16"/>
  <c r="CV379" i="16"/>
  <c r="CR379" i="16"/>
  <c r="CQ379" i="16"/>
  <c r="CH379" i="16"/>
  <c r="BX379" i="16"/>
  <c r="BQ379" i="16"/>
  <c r="BK379" i="16"/>
  <c r="BG379" i="16"/>
  <c r="AS379" i="16"/>
  <c r="AG379" i="16"/>
  <c r="BU379" i="16" s="1"/>
  <c r="AF379" i="16"/>
  <c r="AV379" i="16" s="1"/>
  <c r="T379" i="16"/>
  <c r="P379" i="16"/>
  <c r="O379" i="16" s="1"/>
  <c r="M379" i="16"/>
  <c r="CW378" i="16"/>
  <c r="CV378" i="16"/>
  <c r="CR378" i="16"/>
  <c r="CQ378" i="16"/>
  <c r="CH378" i="16"/>
  <c r="BX378" i="16"/>
  <c r="BW378" i="16"/>
  <c r="BQ378" i="16"/>
  <c r="BK378" i="16"/>
  <c r="BG378" i="16"/>
  <c r="AS378" i="16"/>
  <c r="BE378" i="16" s="1"/>
  <c r="AG378" i="16"/>
  <c r="BU378" i="16" s="1"/>
  <c r="AF378" i="16"/>
  <c r="T378" i="16"/>
  <c r="P378" i="16"/>
  <c r="O378" i="16" s="1"/>
  <c r="M378" i="16"/>
  <c r="CW377" i="16"/>
  <c r="CV377" i="16"/>
  <c r="CR377" i="16"/>
  <c r="CQ377" i="16"/>
  <c r="CH377" i="16"/>
  <c r="BX377" i="16"/>
  <c r="BQ377" i="16"/>
  <c r="BK377" i="16"/>
  <c r="BG377" i="16"/>
  <c r="AS377" i="16"/>
  <c r="BE377" i="16" s="1"/>
  <c r="AG377" i="16"/>
  <c r="BU377" i="16" s="1"/>
  <c r="AF377" i="16"/>
  <c r="AV377" i="16" s="1"/>
  <c r="T377" i="16"/>
  <c r="P377" i="16"/>
  <c r="O377" i="16" s="1"/>
  <c r="M377" i="16"/>
  <c r="CW376" i="16"/>
  <c r="CV376" i="16"/>
  <c r="CR376" i="16"/>
  <c r="CQ376" i="16"/>
  <c r="CH376" i="16"/>
  <c r="BX376" i="16"/>
  <c r="BQ376" i="16"/>
  <c r="BK376" i="16"/>
  <c r="BG376" i="16"/>
  <c r="AS376" i="16"/>
  <c r="BE376" i="16" s="1"/>
  <c r="AG376" i="16"/>
  <c r="BU376" i="16" s="1"/>
  <c r="AF376" i="16"/>
  <c r="AV376" i="16" s="1"/>
  <c r="T376" i="16"/>
  <c r="P376" i="16"/>
  <c r="M376" i="16"/>
  <c r="CW375" i="16"/>
  <c r="CV375" i="16"/>
  <c r="CR375" i="16"/>
  <c r="CQ375" i="16"/>
  <c r="CH375" i="16"/>
  <c r="BX375" i="16"/>
  <c r="BQ375" i="16"/>
  <c r="BK375" i="16"/>
  <c r="BG375" i="16"/>
  <c r="AS375" i="16"/>
  <c r="AG375" i="16"/>
  <c r="BU375" i="16" s="1"/>
  <c r="AF375" i="16"/>
  <c r="AV375" i="16" s="1"/>
  <c r="T375" i="16"/>
  <c r="P375" i="16"/>
  <c r="O375" i="16" s="1"/>
  <c r="M375" i="16"/>
  <c r="CW374" i="16"/>
  <c r="CV374" i="16"/>
  <c r="CR374" i="16"/>
  <c r="CQ374" i="16"/>
  <c r="CH374" i="16"/>
  <c r="BX374" i="16"/>
  <c r="BQ374" i="16"/>
  <c r="BK374" i="16"/>
  <c r="BG374" i="16"/>
  <c r="AS374" i="16"/>
  <c r="BE374" i="16" s="1"/>
  <c r="AG374" i="16"/>
  <c r="BU374" i="16" s="1"/>
  <c r="AF374" i="16"/>
  <c r="AV374" i="16" s="1"/>
  <c r="T374" i="16"/>
  <c r="P374" i="16"/>
  <c r="O374" i="16" s="1"/>
  <c r="M374" i="16"/>
  <c r="CW373" i="16"/>
  <c r="CV373" i="16"/>
  <c r="CR373" i="16"/>
  <c r="CQ373" i="16"/>
  <c r="CH373" i="16"/>
  <c r="BX373" i="16"/>
  <c r="BQ373" i="16"/>
  <c r="BK373" i="16"/>
  <c r="BG373" i="16"/>
  <c r="AS373" i="16"/>
  <c r="BE373" i="16" s="1"/>
  <c r="AG373" i="16"/>
  <c r="BU373" i="16" s="1"/>
  <c r="AF373" i="16"/>
  <c r="T373" i="16"/>
  <c r="P373" i="16"/>
  <c r="O373" i="16" s="1"/>
  <c r="M373" i="16"/>
  <c r="CW372" i="16"/>
  <c r="CV372" i="16"/>
  <c r="CR372" i="16"/>
  <c r="CQ372" i="16"/>
  <c r="CH372" i="16"/>
  <c r="BX372" i="16"/>
  <c r="BQ372" i="16"/>
  <c r="BK372" i="16"/>
  <c r="BG372" i="16"/>
  <c r="AS372" i="16"/>
  <c r="BE372" i="16" s="1"/>
  <c r="AG372" i="16"/>
  <c r="BU372" i="16" s="1"/>
  <c r="AF372" i="16"/>
  <c r="AV372" i="16" s="1"/>
  <c r="T372" i="16"/>
  <c r="P372" i="16"/>
  <c r="M372" i="16"/>
  <c r="CW371" i="16"/>
  <c r="CV371" i="16"/>
  <c r="CR371" i="16"/>
  <c r="CQ371" i="16"/>
  <c r="CH371" i="16"/>
  <c r="BX371" i="16"/>
  <c r="BQ371" i="16"/>
  <c r="BK371" i="16"/>
  <c r="BG371" i="16"/>
  <c r="AS371" i="16"/>
  <c r="AG371" i="16"/>
  <c r="BU371" i="16" s="1"/>
  <c r="AF371" i="16"/>
  <c r="T371" i="16"/>
  <c r="P371" i="16"/>
  <c r="O371" i="16" s="1"/>
  <c r="M371" i="16"/>
  <c r="CW370" i="16"/>
  <c r="CV370" i="16"/>
  <c r="CR370" i="16"/>
  <c r="CQ370" i="16"/>
  <c r="CH370" i="16"/>
  <c r="BX370" i="16"/>
  <c r="BQ370" i="16"/>
  <c r="BK370" i="16"/>
  <c r="BG370" i="16"/>
  <c r="AS370" i="16"/>
  <c r="BE370" i="16" s="1"/>
  <c r="AG370" i="16"/>
  <c r="BU370" i="16" s="1"/>
  <c r="AF370" i="16"/>
  <c r="AV370" i="16" s="1"/>
  <c r="T370" i="16"/>
  <c r="P370" i="16"/>
  <c r="O370" i="16" s="1"/>
  <c r="M370" i="16"/>
  <c r="CW369" i="16"/>
  <c r="CV369" i="16"/>
  <c r="CR369" i="16"/>
  <c r="CQ369" i="16"/>
  <c r="CH369" i="16"/>
  <c r="BX369" i="16"/>
  <c r="BQ369" i="16"/>
  <c r="BK369" i="16"/>
  <c r="BG369" i="16"/>
  <c r="AS369" i="16"/>
  <c r="BE369" i="16" s="1"/>
  <c r="AG369" i="16"/>
  <c r="BU369" i="16" s="1"/>
  <c r="AF369" i="16"/>
  <c r="AV369" i="16" s="1"/>
  <c r="T369" i="16"/>
  <c r="P369" i="16"/>
  <c r="O369" i="16" s="1"/>
  <c r="M369" i="16"/>
  <c r="CW368" i="16"/>
  <c r="CV368" i="16"/>
  <c r="CR368" i="16"/>
  <c r="CQ368" i="16"/>
  <c r="CH368" i="16"/>
  <c r="BX368" i="16"/>
  <c r="BQ368" i="16"/>
  <c r="BK368" i="16"/>
  <c r="BG368" i="16"/>
  <c r="AS368" i="16"/>
  <c r="BE368" i="16" s="1"/>
  <c r="AG368" i="16"/>
  <c r="BU368" i="16" s="1"/>
  <c r="AF368" i="16"/>
  <c r="AV368" i="16" s="1"/>
  <c r="T368" i="16"/>
  <c r="P368" i="16"/>
  <c r="O368" i="16" s="1"/>
  <c r="M368" i="16"/>
  <c r="CW367" i="16"/>
  <c r="CV367" i="16"/>
  <c r="CR367" i="16"/>
  <c r="CQ367" i="16"/>
  <c r="CH367" i="16"/>
  <c r="BX367" i="16"/>
  <c r="BQ367" i="16"/>
  <c r="BK367" i="16"/>
  <c r="BG367" i="16"/>
  <c r="AS367" i="16"/>
  <c r="AG367" i="16"/>
  <c r="BU367" i="16" s="1"/>
  <c r="AF367" i="16"/>
  <c r="T367" i="16"/>
  <c r="P367" i="16"/>
  <c r="O367" i="16" s="1"/>
  <c r="M367" i="16"/>
  <c r="CW366" i="16"/>
  <c r="CV366" i="16"/>
  <c r="CR366" i="16"/>
  <c r="CQ366" i="16"/>
  <c r="CH366" i="16"/>
  <c r="BX366" i="16"/>
  <c r="BQ366" i="16"/>
  <c r="BK366" i="16"/>
  <c r="BG366" i="16"/>
  <c r="AS366" i="16"/>
  <c r="BE366" i="16" s="1"/>
  <c r="AG366" i="16"/>
  <c r="BU366" i="16" s="1"/>
  <c r="AF366" i="16"/>
  <c r="AV366" i="16" s="1"/>
  <c r="T366" i="16"/>
  <c r="P366" i="16"/>
  <c r="O366" i="16" s="1"/>
  <c r="M366" i="16"/>
  <c r="CW365" i="16"/>
  <c r="CV365" i="16"/>
  <c r="CR365" i="16"/>
  <c r="CQ365" i="16"/>
  <c r="CH365" i="16"/>
  <c r="BX365" i="16"/>
  <c r="BQ365" i="16"/>
  <c r="BK365" i="16"/>
  <c r="BG365" i="16"/>
  <c r="AS365" i="16"/>
  <c r="BE365" i="16" s="1"/>
  <c r="AG365" i="16"/>
  <c r="BU365" i="16" s="1"/>
  <c r="AF365" i="16"/>
  <c r="T365" i="16"/>
  <c r="P365" i="16"/>
  <c r="O365" i="16" s="1"/>
  <c r="M365" i="16"/>
  <c r="CW364" i="16"/>
  <c r="CV364" i="16"/>
  <c r="CR364" i="16"/>
  <c r="CQ364" i="16"/>
  <c r="CH364" i="16"/>
  <c r="BX364" i="16"/>
  <c r="BQ364" i="16"/>
  <c r="BK364" i="16"/>
  <c r="BG364" i="16"/>
  <c r="AS364" i="16"/>
  <c r="BE364" i="16" s="1"/>
  <c r="AG364" i="16"/>
  <c r="BU364" i="16" s="1"/>
  <c r="AF364" i="16"/>
  <c r="AV364" i="16" s="1"/>
  <c r="T364" i="16"/>
  <c r="P364" i="16"/>
  <c r="M364" i="16"/>
  <c r="CW363" i="16"/>
  <c r="CV363" i="16"/>
  <c r="CR363" i="16"/>
  <c r="CQ363" i="16"/>
  <c r="CH363" i="16"/>
  <c r="BX363" i="16"/>
  <c r="BQ363" i="16"/>
  <c r="BK363" i="16"/>
  <c r="BG363" i="16"/>
  <c r="AS363" i="16"/>
  <c r="AG363" i="16"/>
  <c r="BU363" i="16" s="1"/>
  <c r="AF363" i="16"/>
  <c r="T363" i="16"/>
  <c r="P363" i="16"/>
  <c r="O363" i="16" s="1"/>
  <c r="M363" i="16"/>
  <c r="CW362" i="16"/>
  <c r="CV362" i="16"/>
  <c r="CR362" i="16"/>
  <c r="CQ362" i="16"/>
  <c r="CH362" i="16"/>
  <c r="BX362" i="16"/>
  <c r="BQ362" i="16"/>
  <c r="BK362" i="16"/>
  <c r="BG362" i="16"/>
  <c r="AS362" i="16"/>
  <c r="BE362" i="16" s="1"/>
  <c r="AG362" i="16"/>
  <c r="BU362" i="16" s="1"/>
  <c r="AF362" i="16"/>
  <c r="AV362" i="16" s="1"/>
  <c r="T362" i="16"/>
  <c r="P362" i="16"/>
  <c r="O362" i="16" s="1"/>
  <c r="M362" i="16"/>
  <c r="CW361" i="16"/>
  <c r="CV361" i="16"/>
  <c r="CR361" i="16"/>
  <c r="CQ361" i="16"/>
  <c r="CH361" i="16"/>
  <c r="BX361" i="16"/>
  <c r="BQ361" i="16"/>
  <c r="BK361" i="16"/>
  <c r="BG361" i="16"/>
  <c r="AS361" i="16"/>
  <c r="BE361" i="16" s="1"/>
  <c r="AG361" i="16"/>
  <c r="BU361" i="16" s="1"/>
  <c r="AF361" i="16"/>
  <c r="AV361" i="16" s="1"/>
  <c r="T361" i="16"/>
  <c r="P361" i="16"/>
  <c r="O361" i="16" s="1"/>
  <c r="M361" i="16"/>
  <c r="CW360" i="16"/>
  <c r="CV360" i="16"/>
  <c r="CR360" i="16"/>
  <c r="CQ360" i="16"/>
  <c r="CH360" i="16"/>
  <c r="BX360" i="16"/>
  <c r="BQ360" i="16"/>
  <c r="BK360" i="16"/>
  <c r="BG360" i="16"/>
  <c r="AS360" i="16"/>
  <c r="BE360" i="16" s="1"/>
  <c r="AG360" i="16"/>
  <c r="BU360" i="16" s="1"/>
  <c r="AF360" i="16"/>
  <c r="AV360" i="16" s="1"/>
  <c r="T360" i="16"/>
  <c r="P360" i="16"/>
  <c r="M360" i="16"/>
  <c r="CW359" i="16"/>
  <c r="CV359" i="16"/>
  <c r="CR359" i="16"/>
  <c r="CQ359" i="16"/>
  <c r="CH359" i="16"/>
  <c r="BX359" i="16"/>
  <c r="BQ359" i="16"/>
  <c r="BK359" i="16"/>
  <c r="BG359" i="16"/>
  <c r="AS359" i="16"/>
  <c r="AG359" i="16"/>
  <c r="BU359" i="16" s="1"/>
  <c r="AF359" i="16"/>
  <c r="AV359" i="16" s="1"/>
  <c r="T359" i="16"/>
  <c r="P359" i="16"/>
  <c r="O359" i="16" s="1"/>
  <c r="M359" i="16"/>
  <c r="CW358" i="16"/>
  <c r="CV358" i="16"/>
  <c r="CR358" i="16"/>
  <c r="CQ358" i="16"/>
  <c r="CH358" i="16"/>
  <c r="BX358" i="16"/>
  <c r="BQ358" i="16"/>
  <c r="BK358" i="16"/>
  <c r="BG358" i="16"/>
  <c r="AS358" i="16"/>
  <c r="BE358" i="16" s="1"/>
  <c r="AG358" i="16"/>
  <c r="BU358" i="16" s="1"/>
  <c r="AF358" i="16"/>
  <c r="AV358" i="16" s="1"/>
  <c r="T358" i="16"/>
  <c r="P358" i="16"/>
  <c r="O358" i="16" s="1"/>
  <c r="M358" i="16"/>
  <c r="CW357" i="16"/>
  <c r="CV357" i="16"/>
  <c r="CR357" i="16"/>
  <c r="CQ357" i="16"/>
  <c r="CH357" i="16"/>
  <c r="BX357" i="16"/>
  <c r="BQ357" i="16"/>
  <c r="BK357" i="16"/>
  <c r="BG357" i="16"/>
  <c r="AS357" i="16"/>
  <c r="BE357" i="16" s="1"/>
  <c r="AG357" i="16"/>
  <c r="BU357" i="16" s="1"/>
  <c r="AF357" i="16"/>
  <c r="AV357" i="16" s="1"/>
  <c r="T357" i="16"/>
  <c r="P357" i="16"/>
  <c r="O357" i="16" s="1"/>
  <c r="M357" i="16"/>
  <c r="CW356" i="16"/>
  <c r="CV356" i="16"/>
  <c r="CR356" i="16"/>
  <c r="CQ356" i="16"/>
  <c r="CH356" i="16"/>
  <c r="BX356" i="16"/>
  <c r="BQ356" i="16"/>
  <c r="BK356" i="16"/>
  <c r="BG356" i="16"/>
  <c r="AS356" i="16"/>
  <c r="BE356" i="16" s="1"/>
  <c r="AG356" i="16"/>
  <c r="BU356" i="16" s="1"/>
  <c r="AF356" i="16"/>
  <c r="AV356" i="16" s="1"/>
  <c r="T356" i="16"/>
  <c r="P356" i="16"/>
  <c r="M356" i="16"/>
  <c r="CW355" i="16"/>
  <c r="CV355" i="16"/>
  <c r="CR355" i="16"/>
  <c r="CQ355" i="16"/>
  <c r="CH355" i="16"/>
  <c r="BX355" i="16"/>
  <c r="BQ355" i="16"/>
  <c r="BK355" i="16"/>
  <c r="BG355" i="16"/>
  <c r="AS355" i="16"/>
  <c r="BE355" i="16" s="1"/>
  <c r="AG355" i="16"/>
  <c r="BU355" i="16" s="1"/>
  <c r="AF355" i="16"/>
  <c r="T355" i="16"/>
  <c r="P355" i="16"/>
  <c r="O355" i="16" s="1"/>
  <c r="M355" i="16"/>
  <c r="CW354" i="16"/>
  <c r="CV354" i="16"/>
  <c r="CR354" i="16"/>
  <c r="CQ354" i="16"/>
  <c r="CH354" i="16"/>
  <c r="BX354" i="16"/>
  <c r="BQ354" i="16"/>
  <c r="BK354" i="16"/>
  <c r="BG354" i="16"/>
  <c r="AS354" i="16"/>
  <c r="BE354" i="16" s="1"/>
  <c r="AG354" i="16"/>
  <c r="BU354" i="16" s="1"/>
  <c r="AF354" i="16"/>
  <c r="AV354" i="16" s="1"/>
  <c r="T354" i="16"/>
  <c r="P354" i="16"/>
  <c r="O354" i="16" s="1"/>
  <c r="M354" i="16"/>
  <c r="CW353" i="16"/>
  <c r="CV353" i="16"/>
  <c r="CR353" i="16"/>
  <c r="CQ353" i="16"/>
  <c r="CH353" i="16"/>
  <c r="BX353" i="16"/>
  <c r="BQ353" i="16"/>
  <c r="BK353" i="16"/>
  <c r="BG353" i="16"/>
  <c r="AS353" i="16"/>
  <c r="AG353" i="16"/>
  <c r="BU353" i="16" s="1"/>
  <c r="AF353" i="16"/>
  <c r="T353" i="16"/>
  <c r="P353" i="16"/>
  <c r="O353" i="16" s="1"/>
  <c r="M353" i="16"/>
  <c r="CW352" i="16"/>
  <c r="CV352" i="16"/>
  <c r="CR352" i="16"/>
  <c r="CQ352" i="16"/>
  <c r="CH352" i="16"/>
  <c r="BX352" i="16"/>
  <c r="BQ352" i="16"/>
  <c r="BK352" i="16"/>
  <c r="BG352" i="16"/>
  <c r="AS352" i="16"/>
  <c r="BE352" i="16" s="1"/>
  <c r="AG352" i="16"/>
  <c r="BU352" i="16" s="1"/>
  <c r="AF352" i="16"/>
  <c r="T352" i="16"/>
  <c r="P352" i="16"/>
  <c r="M352" i="16"/>
  <c r="CW351" i="16"/>
  <c r="CV351" i="16"/>
  <c r="CR351" i="16"/>
  <c r="CQ351" i="16"/>
  <c r="CH351" i="16"/>
  <c r="BX351" i="16"/>
  <c r="BQ351" i="16"/>
  <c r="BK351" i="16"/>
  <c r="BG351" i="16"/>
  <c r="AS351" i="16"/>
  <c r="AG351" i="16"/>
  <c r="BU351" i="16" s="1"/>
  <c r="AF351" i="16"/>
  <c r="AV351" i="16" s="1"/>
  <c r="T351" i="16"/>
  <c r="P351" i="16"/>
  <c r="O351" i="16" s="1"/>
  <c r="M351" i="16"/>
  <c r="CW350" i="16"/>
  <c r="CV350" i="16"/>
  <c r="CR350" i="16"/>
  <c r="CQ350" i="16"/>
  <c r="CH350" i="16"/>
  <c r="BX350" i="16"/>
  <c r="BQ350" i="16"/>
  <c r="BK350" i="16"/>
  <c r="BG350" i="16"/>
  <c r="AS350" i="16"/>
  <c r="BE350" i="16" s="1"/>
  <c r="AG350" i="16"/>
  <c r="BU350" i="16" s="1"/>
  <c r="AF350" i="16"/>
  <c r="AV350" i="16" s="1"/>
  <c r="X350" i="16"/>
  <c r="T350" i="16"/>
  <c r="P350" i="16"/>
  <c r="O350" i="16" s="1"/>
  <c r="M350" i="16"/>
  <c r="CW349" i="16"/>
  <c r="CV349" i="16"/>
  <c r="CR349" i="16"/>
  <c r="CQ349" i="16"/>
  <c r="CH349" i="16"/>
  <c r="BX349" i="16"/>
  <c r="BQ349" i="16"/>
  <c r="BK349" i="16"/>
  <c r="BG349" i="16"/>
  <c r="AS349" i="16"/>
  <c r="AG349" i="16"/>
  <c r="BU349" i="16" s="1"/>
  <c r="AF349" i="16"/>
  <c r="T349" i="16"/>
  <c r="P349" i="16"/>
  <c r="O349" i="16" s="1"/>
  <c r="M349" i="16"/>
  <c r="CW348" i="16"/>
  <c r="CV348" i="16"/>
  <c r="CR348" i="16"/>
  <c r="CQ348" i="16"/>
  <c r="CH348" i="16"/>
  <c r="BX348" i="16"/>
  <c r="BQ348" i="16"/>
  <c r="BK348" i="16"/>
  <c r="BG348" i="16"/>
  <c r="AS348" i="16"/>
  <c r="BE348" i="16" s="1"/>
  <c r="AG348" i="16"/>
  <c r="BU348" i="16" s="1"/>
  <c r="AF348" i="16"/>
  <c r="T348" i="16"/>
  <c r="P348" i="16"/>
  <c r="M348" i="16"/>
  <c r="CW347" i="16"/>
  <c r="CV347" i="16"/>
  <c r="CR347" i="16"/>
  <c r="CQ347" i="16"/>
  <c r="CH347" i="16"/>
  <c r="BX347" i="16"/>
  <c r="BQ347" i="16"/>
  <c r="BK347" i="16"/>
  <c r="BG347" i="16"/>
  <c r="AS347" i="16"/>
  <c r="BE347" i="16" s="1"/>
  <c r="AG347" i="16"/>
  <c r="BU347" i="16" s="1"/>
  <c r="AF347" i="16"/>
  <c r="T347" i="16"/>
  <c r="P347" i="16"/>
  <c r="O347" i="16" s="1"/>
  <c r="M347" i="16"/>
  <c r="CW346" i="16"/>
  <c r="CV346" i="16"/>
  <c r="CR346" i="16"/>
  <c r="CQ346" i="16"/>
  <c r="CH346" i="16"/>
  <c r="BX346" i="16"/>
  <c r="BQ346" i="16"/>
  <c r="BK346" i="16"/>
  <c r="BG346" i="16"/>
  <c r="AS346" i="16"/>
  <c r="AG346" i="16"/>
  <c r="BU346" i="16" s="1"/>
  <c r="AF346" i="16"/>
  <c r="T346" i="16"/>
  <c r="P346" i="16"/>
  <c r="M346" i="16"/>
  <c r="CW345" i="16"/>
  <c r="CV345" i="16"/>
  <c r="CR345" i="16"/>
  <c r="CQ345" i="16"/>
  <c r="CH345" i="16"/>
  <c r="BX345" i="16"/>
  <c r="BQ345" i="16"/>
  <c r="BK345" i="16"/>
  <c r="BG345" i="16"/>
  <c r="AS345" i="16"/>
  <c r="BE345" i="16" s="1"/>
  <c r="AG345" i="16"/>
  <c r="BU345" i="16" s="1"/>
  <c r="AF345" i="16"/>
  <c r="AV345" i="16" s="1"/>
  <c r="T345" i="16"/>
  <c r="P345" i="16"/>
  <c r="O345" i="16" s="1"/>
  <c r="M345" i="16"/>
  <c r="CW344" i="16"/>
  <c r="CV344" i="16"/>
  <c r="CR344" i="16"/>
  <c r="CQ344" i="16"/>
  <c r="CH344" i="16"/>
  <c r="BX344" i="16"/>
  <c r="BQ344" i="16"/>
  <c r="BK344" i="16"/>
  <c r="BG344" i="16"/>
  <c r="AS344" i="16"/>
  <c r="BE344" i="16" s="1"/>
  <c r="AG344" i="16"/>
  <c r="BU344" i="16" s="1"/>
  <c r="AF344" i="16"/>
  <c r="T344" i="16"/>
  <c r="P344" i="16"/>
  <c r="M344" i="16"/>
  <c r="CW343" i="16"/>
  <c r="CV343" i="16"/>
  <c r="CR343" i="16"/>
  <c r="CQ343" i="16"/>
  <c r="CH343" i="16"/>
  <c r="BX343" i="16"/>
  <c r="BQ343" i="16"/>
  <c r="BK343" i="16"/>
  <c r="BG343" i="16"/>
  <c r="AS343" i="16"/>
  <c r="AG343" i="16"/>
  <c r="BU343" i="16" s="1"/>
  <c r="AF343" i="16"/>
  <c r="AV343" i="16" s="1"/>
  <c r="T343" i="16"/>
  <c r="P343" i="16"/>
  <c r="O343" i="16" s="1"/>
  <c r="M343" i="16"/>
  <c r="CW342" i="16"/>
  <c r="CV342" i="16"/>
  <c r="CR342" i="16"/>
  <c r="CQ342" i="16"/>
  <c r="CH342" i="16"/>
  <c r="BX342" i="16"/>
  <c r="BQ342" i="16"/>
  <c r="BK342" i="16"/>
  <c r="BG342" i="16"/>
  <c r="AS342" i="16"/>
  <c r="BE342" i="16" s="1"/>
  <c r="AG342" i="16"/>
  <c r="BU342" i="16" s="1"/>
  <c r="AF342" i="16"/>
  <c r="T342" i="16"/>
  <c r="P342" i="16"/>
  <c r="M342" i="16"/>
  <c r="CW341" i="16"/>
  <c r="CV341" i="16"/>
  <c r="CR341" i="16"/>
  <c r="CQ341" i="16"/>
  <c r="CH341" i="16"/>
  <c r="BX341" i="16"/>
  <c r="BQ341" i="16"/>
  <c r="BK341" i="16"/>
  <c r="BG341" i="16"/>
  <c r="AS341" i="16"/>
  <c r="BE341" i="16" s="1"/>
  <c r="AG341" i="16"/>
  <c r="BU341" i="16" s="1"/>
  <c r="AF341" i="16"/>
  <c r="AV341" i="16" s="1"/>
  <c r="T341" i="16"/>
  <c r="P341" i="16"/>
  <c r="O341" i="16" s="1"/>
  <c r="M341" i="16"/>
  <c r="CW340" i="16"/>
  <c r="CV340" i="16"/>
  <c r="CR340" i="16"/>
  <c r="CQ340" i="16"/>
  <c r="CH340" i="16"/>
  <c r="BX340" i="16"/>
  <c r="BQ340" i="16"/>
  <c r="BK340" i="16"/>
  <c r="BG340" i="16"/>
  <c r="AS340" i="16"/>
  <c r="BE340" i="16" s="1"/>
  <c r="AG340" i="16"/>
  <c r="BU340" i="16" s="1"/>
  <c r="AF340" i="16"/>
  <c r="CG340" i="16" s="1"/>
  <c r="T340" i="16"/>
  <c r="P340" i="16"/>
  <c r="O340" i="16" s="1"/>
  <c r="M340" i="16"/>
  <c r="CW339" i="16"/>
  <c r="CV339" i="16"/>
  <c r="CR339" i="16"/>
  <c r="CQ339" i="16"/>
  <c r="CH339" i="16"/>
  <c r="BX339" i="16"/>
  <c r="BQ339" i="16"/>
  <c r="BK339" i="16"/>
  <c r="BG339" i="16"/>
  <c r="AS339" i="16"/>
  <c r="AG339" i="16"/>
  <c r="BU339" i="16" s="1"/>
  <c r="AF339" i="16"/>
  <c r="AV339" i="16" s="1"/>
  <c r="T339" i="16"/>
  <c r="P339" i="16"/>
  <c r="O339" i="16" s="1"/>
  <c r="M339" i="16"/>
  <c r="CW338" i="16"/>
  <c r="CV338" i="16"/>
  <c r="CR338" i="16"/>
  <c r="CQ338" i="16"/>
  <c r="CH338" i="16"/>
  <c r="BX338" i="16"/>
  <c r="BQ338" i="16"/>
  <c r="BK338" i="16"/>
  <c r="BG338" i="16"/>
  <c r="AS338" i="16"/>
  <c r="BE338" i="16" s="1"/>
  <c r="AG338" i="16"/>
  <c r="BU338" i="16" s="1"/>
  <c r="AF338" i="16"/>
  <c r="T338" i="16"/>
  <c r="P338" i="16"/>
  <c r="M338" i="16"/>
  <c r="CW337" i="16"/>
  <c r="CV337" i="16"/>
  <c r="CR337" i="16"/>
  <c r="CQ337" i="16"/>
  <c r="CH337" i="16"/>
  <c r="BX337" i="16"/>
  <c r="BQ337" i="16"/>
  <c r="BK337" i="16"/>
  <c r="BG337" i="16"/>
  <c r="AS337" i="16"/>
  <c r="BE337" i="16" s="1"/>
  <c r="AG337" i="16"/>
  <c r="BU337" i="16" s="1"/>
  <c r="AF337" i="16"/>
  <c r="AV337" i="16" s="1"/>
  <c r="T337" i="16"/>
  <c r="P337" i="16"/>
  <c r="O337" i="16" s="1"/>
  <c r="M337" i="16"/>
  <c r="CW336" i="16"/>
  <c r="CV336" i="16"/>
  <c r="CR336" i="16"/>
  <c r="CQ336" i="16"/>
  <c r="CH336" i="16"/>
  <c r="BX336" i="16"/>
  <c r="BQ336" i="16"/>
  <c r="BK336" i="16"/>
  <c r="BG336" i="16"/>
  <c r="AS336" i="16"/>
  <c r="AG336" i="16"/>
  <c r="BU336" i="16" s="1"/>
  <c r="AF336" i="16"/>
  <c r="AV336" i="16" s="1"/>
  <c r="T336" i="16"/>
  <c r="P336" i="16"/>
  <c r="O336" i="16" s="1"/>
  <c r="M336" i="16"/>
  <c r="CW335" i="16"/>
  <c r="CV335" i="16"/>
  <c r="CR335" i="16"/>
  <c r="CQ335" i="16"/>
  <c r="CH335" i="16"/>
  <c r="BX335" i="16"/>
  <c r="BQ335" i="16"/>
  <c r="BK335" i="16"/>
  <c r="BG335" i="16"/>
  <c r="AS335" i="16"/>
  <c r="BE335" i="16" s="1"/>
  <c r="AG335" i="16"/>
  <c r="BU335" i="16" s="1"/>
  <c r="AF335" i="16"/>
  <c r="CG335" i="16" s="1"/>
  <c r="T335" i="16"/>
  <c r="P335" i="16"/>
  <c r="O335" i="16" s="1"/>
  <c r="M335" i="16"/>
  <c r="CW334" i="16"/>
  <c r="CV334" i="16"/>
  <c r="CR334" i="16"/>
  <c r="CQ334" i="16"/>
  <c r="CH334" i="16"/>
  <c r="BX334" i="16"/>
  <c r="BQ334" i="16"/>
  <c r="BK334" i="16"/>
  <c r="BG334" i="16"/>
  <c r="AS334" i="16"/>
  <c r="AG334" i="16"/>
  <c r="BU334" i="16" s="1"/>
  <c r="AF334" i="16"/>
  <c r="AV334" i="16" s="1"/>
  <c r="T334" i="16"/>
  <c r="P334" i="16"/>
  <c r="O334" i="16" s="1"/>
  <c r="M334" i="16"/>
  <c r="CW333" i="16"/>
  <c r="CV333" i="16"/>
  <c r="CR333" i="16"/>
  <c r="CQ333" i="16"/>
  <c r="CH333" i="16"/>
  <c r="BX333" i="16"/>
  <c r="BQ333" i="16"/>
  <c r="BK333" i="16"/>
  <c r="BG333" i="16"/>
  <c r="AS333" i="16"/>
  <c r="AG333" i="16"/>
  <c r="BU333" i="16" s="1"/>
  <c r="AF333" i="16"/>
  <c r="CG333" i="16" s="1"/>
  <c r="T333" i="16"/>
  <c r="P333" i="16"/>
  <c r="M333" i="16"/>
  <c r="CW332" i="16"/>
  <c r="CV332" i="16"/>
  <c r="CR332" i="16"/>
  <c r="CQ332" i="16"/>
  <c r="CH332" i="16"/>
  <c r="BX332" i="16"/>
  <c r="BQ332" i="16"/>
  <c r="BK332" i="16"/>
  <c r="BG332" i="16"/>
  <c r="AS332" i="16"/>
  <c r="BE332" i="16" s="1"/>
  <c r="AG332" i="16"/>
  <c r="BU332" i="16" s="1"/>
  <c r="AF332" i="16"/>
  <c r="CG332" i="16" s="1"/>
  <c r="T332" i="16"/>
  <c r="P332" i="16"/>
  <c r="M332" i="16"/>
  <c r="CW331" i="16"/>
  <c r="CV331" i="16"/>
  <c r="CR331" i="16"/>
  <c r="CQ331" i="16"/>
  <c r="CH331" i="16"/>
  <c r="BX331" i="16"/>
  <c r="BQ331" i="16"/>
  <c r="BK331" i="16"/>
  <c r="BG331" i="16"/>
  <c r="AS331" i="16"/>
  <c r="BE331" i="16" s="1"/>
  <c r="AG331" i="16"/>
  <c r="BU331" i="16" s="1"/>
  <c r="AF331" i="16"/>
  <c r="CG331" i="16" s="1"/>
  <c r="T331" i="16"/>
  <c r="P331" i="16"/>
  <c r="O331" i="16" s="1"/>
  <c r="M331" i="16"/>
  <c r="CW330" i="16"/>
  <c r="CV330" i="16"/>
  <c r="CR330" i="16"/>
  <c r="CQ330" i="16"/>
  <c r="CH330" i="16"/>
  <c r="BX330" i="16"/>
  <c r="BQ330" i="16"/>
  <c r="BK330" i="16"/>
  <c r="BG330" i="16"/>
  <c r="AS330" i="16"/>
  <c r="BE330" i="16" s="1"/>
  <c r="AG330" i="16"/>
  <c r="BU330" i="16" s="1"/>
  <c r="AF330" i="16"/>
  <c r="CG330" i="16" s="1"/>
  <c r="T330" i="16"/>
  <c r="P330" i="16"/>
  <c r="O330" i="16" s="1"/>
  <c r="M330" i="16"/>
  <c r="CW329" i="16"/>
  <c r="CV329" i="16"/>
  <c r="CR329" i="16"/>
  <c r="CQ329" i="16"/>
  <c r="CH329" i="16"/>
  <c r="BX329" i="16"/>
  <c r="BQ329" i="16"/>
  <c r="BK329" i="16"/>
  <c r="BG329" i="16"/>
  <c r="AS329" i="16"/>
  <c r="AG329" i="16"/>
  <c r="BU329" i="16" s="1"/>
  <c r="AF329" i="16"/>
  <c r="CG329" i="16" s="1"/>
  <c r="T329" i="16"/>
  <c r="P329" i="16"/>
  <c r="N329" i="16" s="1"/>
  <c r="M329" i="16"/>
  <c r="CW328" i="16"/>
  <c r="CV328" i="16"/>
  <c r="CR328" i="16"/>
  <c r="CQ328" i="16"/>
  <c r="CH328" i="16"/>
  <c r="BX328" i="16"/>
  <c r="BQ328" i="16"/>
  <c r="BK328" i="16"/>
  <c r="BG328" i="16"/>
  <c r="AS328" i="16"/>
  <c r="BE328" i="16" s="1"/>
  <c r="AG328" i="16"/>
  <c r="BU328" i="16" s="1"/>
  <c r="AF328" i="16"/>
  <c r="CG328" i="16" s="1"/>
  <c r="T328" i="16"/>
  <c r="P328" i="16"/>
  <c r="M328" i="16"/>
  <c r="CW327" i="16"/>
  <c r="CV327" i="16"/>
  <c r="CR327" i="16"/>
  <c r="CQ327" i="16"/>
  <c r="CH327" i="16"/>
  <c r="BX327" i="16"/>
  <c r="BQ327" i="16"/>
  <c r="BK327" i="16"/>
  <c r="BG327" i="16"/>
  <c r="AS327" i="16"/>
  <c r="BE327" i="16" s="1"/>
  <c r="AG327" i="16"/>
  <c r="BU327" i="16" s="1"/>
  <c r="AF327" i="16"/>
  <c r="CG327" i="16" s="1"/>
  <c r="T327" i="16"/>
  <c r="P327" i="16"/>
  <c r="M327" i="16"/>
  <c r="CW326" i="16"/>
  <c r="CV326" i="16"/>
  <c r="CR326" i="16"/>
  <c r="CQ326" i="16"/>
  <c r="CH326" i="16"/>
  <c r="BX326" i="16"/>
  <c r="BQ326" i="16"/>
  <c r="BK326" i="16"/>
  <c r="BG326" i="16"/>
  <c r="AS326" i="16"/>
  <c r="AG326" i="16"/>
  <c r="BU326" i="16" s="1"/>
  <c r="AF326" i="16"/>
  <c r="CG326" i="16" s="1"/>
  <c r="T326" i="16"/>
  <c r="P326" i="16"/>
  <c r="O326" i="16" s="1"/>
  <c r="M326" i="16"/>
  <c r="CW325" i="16"/>
  <c r="CV325" i="16"/>
  <c r="CR325" i="16"/>
  <c r="CQ325" i="16"/>
  <c r="CH325" i="16"/>
  <c r="BX325" i="16"/>
  <c r="BQ325" i="16"/>
  <c r="BK325" i="16"/>
  <c r="BG325" i="16"/>
  <c r="AS325" i="16"/>
  <c r="AG325" i="16"/>
  <c r="BU325" i="16" s="1"/>
  <c r="AF325" i="16"/>
  <c r="CG325" i="16" s="1"/>
  <c r="T325" i="16"/>
  <c r="P325" i="16"/>
  <c r="M325" i="16"/>
  <c r="CW324" i="16"/>
  <c r="CV324" i="16"/>
  <c r="CR324" i="16"/>
  <c r="CQ324" i="16"/>
  <c r="CH324" i="16"/>
  <c r="BX324" i="16"/>
  <c r="BQ324" i="16"/>
  <c r="BK324" i="16"/>
  <c r="BG324" i="16"/>
  <c r="AS324" i="16"/>
  <c r="AG324" i="16"/>
  <c r="BU324" i="16" s="1"/>
  <c r="AF324" i="16"/>
  <c r="CG324" i="16" s="1"/>
  <c r="T324" i="16"/>
  <c r="P324" i="16"/>
  <c r="N324" i="16" s="1"/>
  <c r="M324" i="16"/>
  <c r="CW323" i="16"/>
  <c r="CV323" i="16"/>
  <c r="CR323" i="16"/>
  <c r="CQ323" i="16"/>
  <c r="CH323" i="16"/>
  <c r="BX323" i="16"/>
  <c r="BQ323" i="16"/>
  <c r="BK323" i="16"/>
  <c r="BG323" i="16"/>
  <c r="AS323" i="16"/>
  <c r="AG323" i="16"/>
  <c r="BU323" i="16" s="1"/>
  <c r="AF323" i="16"/>
  <c r="CG323" i="16" s="1"/>
  <c r="T323" i="16"/>
  <c r="P323" i="16"/>
  <c r="N323" i="16" s="1"/>
  <c r="S323" i="16" s="1"/>
  <c r="M323" i="16"/>
  <c r="CW322" i="16"/>
  <c r="CV322" i="16"/>
  <c r="CR322" i="16"/>
  <c r="CQ322" i="16"/>
  <c r="CH322" i="16"/>
  <c r="BX322" i="16"/>
  <c r="BQ322" i="16"/>
  <c r="BK322" i="16"/>
  <c r="BG322" i="16"/>
  <c r="AS322" i="16"/>
  <c r="BE322" i="16" s="1"/>
  <c r="AG322" i="16"/>
  <c r="BU322" i="16" s="1"/>
  <c r="AF322" i="16"/>
  <c r="CG322" i="16" s="1"/>
  <c r="T322" i="16"/>
  <c r="P322" i="16"/>
  <c r="M322" i="16"/>
  <c r="CW321" i="16"/>
  <c r="CV321" i="16"/>
  <c r="CR321" i="16"/>
  <c r="CQ321" i="16"/>
  <c r="CH321" i="16"/>
  <c r="BX321" i="16"/>
  <c r="BQ321" i="16"/>
  <c r="BK321" i="16"/>
  <c r="BG321" i="16"/>
  <c r="AS321" i="16"/>
  <c r="BE321" i="16" s="1"/>
  <c r="AG321" i="16"/>
  <c r="BU321" i="16" s="1"/>
  <c r="AF321" i="16"/>
  <c r="CG321" i="16" s="1"/>
  <c r="T321" i="16"/>
  <c r="P321" i="16"/>
  <c r="M321" i="16"/>
  <c r="CW320" i="16"/>
  <c r="CV320" i="16"/>
  <c r="CR320" i="16"/>
  <c r="CQ320" i="16"/>
  <c r="CH320" i="16"/>
  <c r="BX320" i="16"/>
  <c r="BQ320" i="16"/>
  <c r="BK320" i="16"/>
  <c r="BG320" i="16"/>
  <c r="AS320" i="16"/>
  <c r="AG320" i="16"/>
  <c r="BU320" i="16" s="1"/>
  <c r="AF320" i="16"/>
  <c r="CG320" i="16" s="1"/>
  <c r="T320" i="16"/>
  <c r="P320" i="16"/>
  <c r="M320" i="16"/>
  <c r="CW319" i="16"/>
  <c r="CV319" i="16"/>
  <c r="CR319" i="16"/>
  <c r="CQ319" i="16"/>
  <c r="CH319" i="16"/>
  <c r="BX319" i="16"/>
  <c r="BQ319" i="16"/>
  <c r="BK319" i="16"/>
  <c r="BG319" i="16"/>
  <c r="AS319" i="16"/>
  <c r="BE319" i="16" s="1"/>
  <c r="AG319" i="16"/>
  <c r="BU319" i="16" s="1"/>
  <c r="AF319" i="16"/>
  <c r="T319" i="16"/>
  <c r="P319" i="16"/>
  <c r="M319" i="16"/>
  <c r="CW318" i="16"/>
  <c r="CV318" i="16"/>
  <c r="CR318" i="16"/>
  <c r="CQ318" i="16"/>
  <c r="CH318" i="16"/>
  <c r="BX318" i="16"/>
  <c r="BQ318" i="16"/>
  <c r="BK318" i="16"/>
  <c r="BG318" i="16"/>
  <c r="AS318" i="16"/>
  <c r="BE318" i="16" s="1"/>
  <c r="AG318" i="16"/>
  <c r="BU318" i="16" s="1"/>
  <c r="AF318" i="16"/>
  <c r="X318" i="16"/>
  <c r="T318" i="16"/>
  <c r="P318" i="16"/>
  <c r="M318" i="16"/>
  <c r="CW317" i="16"/>
  <c r="CV317" i="16"/>
  <c r="CR317" i="16"/>
  <c r="CQ317" i="16"/>
  <c r="CH317" i="16"/>
  <c r="BX317" i="16"/>
  <c r="BQ317" i="16"/>
  <c r="BK317" i="16"/>
  <c r="BG317" i="16"/>
  <c r="AS317" i="16"/>
  <c r="AG317" i="16"/>
  <c r="BU317" i="16" s="1"/>
  <c r="AF317" i="16"/>
  <c r="AV317" i="16" s="1"/>
  <c r="T317" i="16"/>
  <c r="P317" i="16"/>
  <c r="O317" i="16" s="1"/>
  <c r="M317" i="16"/>
  <c r="CW316" i="16"/>
  <c r="CV316" i="16"/>
  <c r="CR316" i="16"/>
  <c r="CQ316" i="16"/>
  <c r="CH316" i="16"/>
  <c r="BX316" i="16"/>
  <c r="BQ316" i="16"/>
  <c r="BK316" i="16"/>
  <c r="BG316" i="16"/>
  <c r="AS316" i="16"/>
  <c r="BE316" i="16" s="1"/>
  <c r="AG316" i="16"/>
  <c r="BU316" i="16" s="1"/>
  <c r="AF316" i="16"/>
  <c r="CG316" i="16" s="1"/>
  <c r="T316" i="16"/>
  <c r="P316" i="16"/>
  <c r="N316" i="16" s="1"/>
  <c r="S316" i="16" s="1"/>
  <c r="M316" i="16"/>
  <c r="CW315" i="16"/>
  <c r="CV315" i="16"/>
  <c r="CR315" i="16"/>
  <c r="CQ315" i="16"/>
  <c r="CH315" i="16"/>
  <c r="BX315" i="16"/>
  <c r="BQ315" i="16"/>
  <c r="BK315" i="16"/>
  <c r="BG315" i="16"/>
  <c r="AS315" i="16"/>
  <c r="BE315" i="16" s="1"/>
  <c r="AG315" i="16"/>
  <c r="BU315" i="16" s="1"/>
  <c r="AF315" i="16"/>
  <c r="T315" i="16"/>
  <c r="P315" i="16"/>
  <c r="M315" i="16"/>
  <c r="CW314" i="16"/>
  <c r="CV314" i="16"/>
  <c r="CR314" i="16"/>
  <c r="CQ314" i="16"/>
  <c r="CH314" i="16"/>
  <c r="BX314" i="16"/>
  <c r="BW314" i="16"/>
  <c r="BQ314" i="16"/>
  <c r="BK314" i="16"/>
  <c r="BG314" i="16"/>
  <c r="AS314" i="16"/>
  <c r="BE314" i="16" s="1"/>
  <c r="AG314" i="16"/>
  <c r="BU314" i="16" s="1"/>
  <c r="AF314" i="16"/>
  <c r="AV314" i="16" s="1"/>
  <c r="T314" i="16"/>
  <c r="P314" i="16"/>
  <c r="M314" i="16"/>
  <c r="CW313" i="16"/>
  <c r="CV313" i="16"/>
  <c r="CR313" i="16"/>
  <c r="CQ313" i="16"/>
  <c r="CH313" i="16"/>
  <c r="BX313" i="16"/>
  <c r="BQ313" i="16"/>
  <c r="BK313" i="16"/>
  <c r="BG313" i="16"/>
  <c r="AS313" i="16"/>
  <c r="BE313" i="16" s="1"/>
  <c r="AG313" i="16"/>
  <c r="BU313" i="16" s="1"/>
  <c r="AF313" i="16"/>
  <c r="AV313" i="16" s="1"/>
  <c r="T313" i="16"/>
  <c r="P313" i="16"/>
  <c r="O313" i="16" s="1"/>
  <c r="M313" i="16"/>
  <c r="CW312" i="16"/>
  <c r="CV312" i="16"/>
  <c r="CR312" i="16"/>
  <c r="CQ312" i="16"/>
  <c r="CH312" i="16"/>
  <c r="BX312" i="16"/>
  <c r="BQ312" i="16"/>
  <c r="BK312" i="16"/>
  <c r="BG312" i="16"/>
  <c r="AS312" i="16"/>
  <c r="BE312" i="16" s="1"/>
  <c r="AG312" i="16"/>
  <c r="BU312" i="16" s="1"/>
  <c r="AF312" i="16"/>
  <c r="T312" i="16"/>
  <c r="P312" i="16"/>
  <c r="M312" i="16"/>
  <c r="CW311" i="16"/>
  <c r="CV311" i="16"/>
  <c r="CR311" i="16"/>
  <c r="CQ311" i="16"/>
  <c r="CH311" i="16"/>
  <c r="BX311" i="16"/>
  <c r="BQ311" i="16"/>
  <c r="BK311" i="16"/>
  <c r="BG311" i="16"/>
  <c r="AS311" i="16"/>
  <c r="BE311" i="16" s="1"/>
  <c r="AG311" i="16"/>
  <c r="BU311" i="16" s="1"/>
  <c r="AF311" i="16"/>
  <c r="T311" i="16"/>
  <c r="P311" i="16"/>
  <c r="M311" i="16"/>
  <c r="CW310" i="16"/>
  <c r="CV310" i="16"/>
  <c r="CR310" i="16"/>
  <c r="CQ310" i="16"/>
  <c r="CH310" i="16"/>
  <c r="BX310" i="16"/>
  <c r="BQ310" i="16"/>
  <c r="BK310" i="16"/>
  <c r="BG310" i="16"/>
  <c r="AS310" i="16"/>
  <c r="BE310" i="16" s="1"/>
  <c r="AG310" i="16"/>
  <c r="BU310" i="16" s="1"/>
  <c r="AF310" i="16"/>
  <c r="T310" i="16"/>
  <c r="P310" i="16"/>
  <c r="M310" i="16"/>
  <c r="CW309" i="16"/>
  <c r="CV309" i="16"/>
  <c r="CR309" i="16"/>
  <c r="CQ309" i="16"/>
  <c r="CH309" i="16"/>
  <c r="BX309" i="16"/>
  <c r="BQ309" i="16"/>
  <c r="BK309" i="16"/>
  <c r="BG309" i="16"/>
  <c r="AS309" i="16"/>
  <c r="BE309" i="16" s="1"/>
  <c r="AG309" i="16"/>
  <c r="BU309" i="16" s="1"/>
  <c r="AF309" i="16"/>
  <c r="AV309" i="16" s="1"/>
  <c r="T309" i="16"/>
  <c r="P309" i="16"/>
  <c r="M309" i="16"/>
  <c r="CW308" i="16"/>
  <c r="CV308" i="16"/>
  <c r="CR308" i="16"/>
  <c r="CQ308" i="16"/>
  <c r="CH308" i="16"/>
  <c r="BX308" i="16"/>
  <c r="BQ308" i="16"/>
  <c r="BK308" i="16"/>
  <c r="BG308" i="16"/>
  <c r="AS308" i="16"/>
  <c r="BE308" i="16" s="1"/>
  <c r="AG308" i="16"/>
  <c r="BU308" i="16" s="1"/>
  <c r="AF308" i="16"/>
  <c r="AV308" i="16" s="1"/>
  <c r="T308" i="16"/>
  <c r="P308" i="16"/>
  <c r="M308" i="16"/>
  <c r="CW307" i="16"/>
  <c r="CV307" i="16"/>
  <c r="CR307" i="16"/>
  <c r="CQ307" i="16"/>
  <c r="CH307" i="16"/>
  <c r="BX307" i="16"/>
  <c r="BQ307" i="16"/>
  <c r="BK307" i="16"/>
  <c r="BG307" i="16"/>
  <c r="AS307" i="16"/>
  <c r="BE307" i="16" s="1"/>
  <c r="AG307" i="16"/>
  <c r="BU307" i="16" s="1"/>
  <c r="AF307" i="16"/>
  <c r="T307" i="16"/>
  <c r="P307" i="16"/>
  <c r="M307" i="16"/>
  <c r="CW306" i="16"/>
  <c r="CV306" i="16"/>
  <c r="CR306" i="16"/>
  <c r="CQ306" i="16"/>
  <c r="CH306" i="16"/>
  <c r="BX306" i="16"/>
  <c r="BQ306" i="16"/>
  <c r="BK306" i="16"/>
  <c r="BG306" i="16"/>
  <c r="AS306" i="16"/>
  <c r="BE306" i="16" s="1"/>
  <c r="AG306" i="16"/>
  <c r="BU306" i="16" s="1"/>
  <c r="AF306" i="16"/>
  <c r="T306" i="16"/>
  <c r="P306" i="16"/>
  <c r="M306" i="16"/>
  <c r="CW305" i="16"/>
  <c r="CV305" i="16"/>
  <c r="CR305" i="16"/>
  <c r="CQ305" i="16"/>
  <c r="CH305" i="16"/>
  <c r="BX305" i="16"/>
  <c r="BQ305" i="16"/>
  <c r="BK305" i="16"/>
  <c r="BG305" i="16"/>
  <c r="AS305" i="16"/>
  <c r="BE305" i="16" s="1"/>
  <c r="AG305" i="16"/>
  <c r="BU305" i="16" s="1"/>
  <c r="AF305" i="16"/>
  <c r="AV305" i="16" s="1"/>
  <c r="T305" i="16"/>
  <c r="P305" i="16"/>
  <c r="O305" i="16" s="1"/>
  <c r="M305" i="16"/>
  <c r="CW304" i="16"/>
  <c r="CV304" i="16"/>
  <c r="CR304" i="16"/>
  <c r="CQ304" i="16"/>
  <c r="CH304" i="16"/>
  <c r="BX304" i="16"/>
  <c r="BQ304" i="16"/>
  <c r="BK304" i="16"/>
  <c r="BG304" i="16"/>
  <c r="AS304" i="16"/>
  <c r="AG304" i="16"/>
  <c r="BU304" i="16" s="1"/>
  <c r="AF304" i="16"/>
  <c r="T304" i="16"/>
  <c r="P304" i="16"/>
  <c r="M304" i="16"/>
  <c r="CW303" i="16"/>
  <c r="CV303" i="16"/>
  <c r="CR303" i="16"/>
  <c r="CQ303" i="16"/>
  <c r="CH303" i="16"/>
  <c r="BX303" i="16"/>
  <c r="BQ303" i="16"/>
  <c r="BK303" i="16"/>
  <c r="BG303" i="16"/>
  <c r="AS303" i="16"/>
  <c r="BE303" i="16" s="1"/>
  <c r="AG303" i="16"/>
  <c r="BU303" i="16" s="1"/>
  <c r="AF303" i="16"/>
  <c r="T303" i="16"/>
  <c r="P303" i="16"/>
  <c r="M303" i="16"/>
  <c r="CW302" i="16"/>
  <c r="CV302" i="16"/>
  <c r="CR302" i="16"/>
  <c r="CQ302" i="16"/>
  <c r="CH302" i="16"/>
  <c r="BX302" i="16"/>
  <c r="BQ302" i="16"/>
  <c r="BK302" i="16"/>
  <c r="BG302" i="16"/>
  <c r="AS302" i="16"/>
  <c r="BD302" i="16" s="1"/>
  <c r="AG302" i="16"/>
  <c r="BU302" i="16" s="1"/>
  <c r="AF302" i="16"/>
  <c r="CG302" i="16" s="1"/>
  <c r="X302" i="16"/>
  <c r="T302" i="16"/>
  <c r="P302" i="16"/>
  <c r="O302" i="16" s="1"/>
  <c r="M302" i="16"/>
  <c r="CW301" i="16"/>
  <c r="CV301" i="16"/>
  <c r="CR301" i="16"/>
  <c r="CQ301" i="16"/>
  <c r="CH301" i="16"/>
  <c r="BX301" i="16"/>
  <c r="BQ301" i="16"/>
  <c r="BK301" i="16"/>
  <c r="BG301" i="16"/>
  <c r="AX301" i="16"/>
  <c r="AS301" i="16"/>
  <c r="BE301" i="16" s="1"/>
  <c r="AG301" i="16"/>
  <c r="BU301" i="16" s="1"/>
  <c r="AF301" i="16"/>
  <c r="T301" i="16"/>
  <c r="P301" i="16"/>
  <c r="M301" i="16"/>
  <c r="CW300" i="16"/>
  <c r="CV300" i="16"/>
  <c r="CR300" i="16"/>
  <c r="CQ300" i="16"/>
  <c r="CH300" i="16"/>
  <c r="BX300" i="16"/>
  <c r="BQ300" i="16"/>
  <c r="BK300" i="16"/>
  <c r="BG300" i="16"/>
  <c r="AS300" i="16"/>
  <c r="BE300" i="16" s="1"/>
  <c r="AG300" i="16"/>
  <c r="BU300" i="16" s="1"/>
  <c r="AF300" i="16"/>
  <c r="T300" i="16"/>
  <c r="P300" i="16"/>
  <c r="M300" i="16"/>
  <c r="CW299" i="16"/>
  <c r="CV299" i="16"/>
  <c r="CR299" i="16"/>
  <c r="CQ299" i="16"/>
  <c r="CH299" i="16"/>
  <c r="BX299" i="16"/>
  <c r="BQ299" i="16"/>
  <c r="BK299" i="16"/>
  <c r="BG299" i="16"/>
  <c r="AS299" i="16"/>
  <c r="AG299" i="16"/>
  <c r="BU299" i="16" s="1"/>
  <c r="AF299" i="16"/>
  <c r="CG299" i="16" s="1"/>
  <c r="T299" i="16"/>
  <c r="P299" i="16"/>
  <c r="M299" i="16"/>
  <c r="CW298" i="16"/>
  <c r="CV298" i="16"/>
  <c r="CR298" i="16"/>
  <c r="CQ298" i="16"/>
  <c r="CH298" i="16"/>
  <c r="BX298" i="16"/>
  <c r="BW298" i="16"/>
  <c r="BQ298" i="16"/>
  <c r="BK298" i="16"/>
  <c r="BG298" i="16"/>
  <c r="AS298" i="16"/>
  <c r="AG298" i="16"/>
  <c r="BU298" i="16" s="1"/>
  <c r="AF298" i="16"/>
  <c r="CG298" i="16" s="1"/>
  <c r="T298" i="16"/>
  <c r="P298" i="16"/>
  <c r="N298" i="16" s="1"/>
  <c r="M298" i="16"/>
  <c r="CW297" i="16"/>
  <c r="CV297" i="16"/>
  <c r="CR297" i="16"/>
  <c r="CQ297" i="16"/>
  <c r="CH297" i="16"/>
  <c r="BX297" i="16"/>
  <c r="BQ297" i="16"/>
  <c r="BK297" i="16"/>
  <c r="BG297" i="16"/>
  <c r="AS297" i="16"/>
  <c r="AG297" i="16"/>
  <c r="BU297" i="16" s="1"/>
  <c r="AF297" i="16"/>
  <c r="T297" i="16"/>
  <c r="P297" i="16"/>
  <c r="M297" i="16"/>
  <c r="CW296" i="16"/>
  <c r="CV296" i="16"/>
  <c r="CR296" i="16"/>
  <c r="CQ296" i="16"/>
  <c r="CH296" i="16"/>
  <c r="BX296" i="16"/>
  <c r="BQ296" i="16"/>
  <c r="BK296" i="16"/>
  <c r="BG296" i="16"/>
  <c r="AS296" i="16"/>
  <c r="AG296" i="16"/>
  <c r="BU296" i="16" s="1"/>
  <c r="AF296" i="16"/>
  <c r="T296" i="16"/>
  <c r="P296" i="16"/>
  <c r="M296" i="16"/>
  <c r="CW295" i="16"/>
  <c r="CV295" i="16"/>
  <c r="CR295" i="16"/>
  <c r="CQ295" i="16"/>
  <c r="CH295" i="16"/>
  <c r="BX295" i="16"/>
  <c r="BQ295" i="16"/>
  <c r="BK295" i="16"/>
  <c r="BG295" i="16"/>
  <c r="AS295" i="16"/>
  <c r="AG295" i="16"/>
  <c r="BU295" i="16" s="1"/>
  <c r="AF295" i="16"/>
  <c r="T295" i="16"/>
  <c r="P295" i="16"/>
  <c r="O295" i="16" s="1"/>
  <c r="M295" i="16"/>
  <c r="CW294" i="16"/>
  <c r="CV294" i="16"/>
  <c r="CR294" i="16"/>
  <c r="CQ294" i="16"/>
  <c r="CH294" i="16"/>
  <c r="BX294" i="16"/>
  <c r="BQ294" i="16"/>
  <c r="BK294" i="16"/>
  <c r="BG294" i="16"/>
  <c r="AS294" i="16"/>
  <c r="AG294" i="16"/>
  <c r="BU294" i="16" s="1"/>
  <c r="AF294" i="16"/>
  <c r="T294" i="16"/>
  <c r="P294" i="16"/>
  <c r="M294" i="16"/>
  <c r="CW293" i="16"/>
  <c r="CV293" i="16"/>
  <c r="CR293" i="16"/>
  <c r="CQ293" i="16"/>
  <c r="CH293" i="16"/>
  <c r="BX293" i="16"/>
  <c r="BQ293" i="16"/>
  <c r="BK293" i="16"/>
  <c r="BG293" i="16"/>
  <c r="AS293" i="16"/>
  <c r="AG293" i="16"/>
  <c r="BU293" i="16" s="1"/>
  <c r="AF293" i="16"/>
  <c r="AV293" i="16" s="1"/>
  <c r="T293" i="16"/>
  <c r="P293" i="16"/>
  <c r="O293" i="16" s="1"/>
  <c r="M293" i="16"/>
  <c r="CW292" i="16"/>
  <c r="CV292" i="16"/>
  <c r="CR292" i="16"/>
  <c r="CQ292" i="16"/>
  <c r="CH292" i="16"/>
  <c r="BX292" i="16"/>
  <c r="BQ292" i="16"/>
  <c r="BK292" i="16"/>
  <c r="BG292" i="16"/>
  <c r="AS292" i="16"/>
  <c r="AG292" i="16"/>
  <c r="BU292" i="16" s="1"/>
  <c r="AF292" i="16"/>
  <c r="CG292" i="16" s="1"/>
  <c r="T292" i="16"/>
  <c r="P292" i="16"/>
  <c r="N292" i="16" s="1"/>
  <c r="M292" i="16"/>
  <c r="CW291" i="16"/>
  <c r="CV291" i="16"/>
  <c r="CR291" i="16"/>
  <c r="CQ291" i="16"/>
  <c r="CH291" i="16"/>
  <c r="BX291" i="16"/>
  <c r="BQ291" i="16"/>
  <c r="BK291" i="16"/>
  <c r="BG291" i="16"/>
  <c r="AS291" i="16"/>
  <c r="AG291" i="16"/>
  <c r="BU291" i="16" s="1"/>
  <c r="AF291" i="16"/>
  <c r="AV291" i="16" s="1"/>
  <c r="T291" i="16"/>
  <c r="P291" i="16"/>
  <c r="O291" i="16" s="1"/>
  <c r="M291" i="16"/>
  <c r="CW290" i="16"/>
  <c r="CV290" i="16"/>
  <c r="CR290" i="16"/>
  <c r="CQ290" i="16"/>
  <c r="CH290" i="16"/>
  <c r="BX290" i="16"/>
  <c r="BQ290" i="16"/>
  <c r="BK290" i="16"/>
  <c r="BG290" i="16"/>
  <c r="AS290" i="16"/>
  <c r="AG290" i="16"/>
  <c r="BU290" i="16" s="1"/>
  <c r="AF290" i="16"/>
  <c r="CG290" i="16" s="1"/>
  <c r="X290" i="16"/>
  <c r="T290" i="16"/>
  <c r="P290" i="16"/>
  <c r="N290" i="16" s="1"/>
  <c r="M290" i="16"/>
  <c r="CW289" i="16"/>
  <c r="CV289" i="16"/>
  <c r="CR289" i="16"/>
  <c r="CQ289" i="16"/>
  <c r="CH289" i="16"/>
  <c r="BX289" i="16"/>
  <c r="BQ289" i="16"/>
  <c r="BK289" i="16"/>
  <c r="BG289" i="16"/>
  <c r="AS289" i="16"/>
  <c r="BE289" i="16" s="1"/>
  <c r="AG289" i="16"/>
  <c r="BU289" i="16" s="1"/>
  <c r="AF289" i="16"/>
  <c r="T289" i="16"/>
  <c r="P289" i="16"/>
  <c r="M289" i="16"/>
  <c r="CW288" i="16"/>
  <c r="CV288" i="16"/>
  <c r="CR288" i="16"/>
  <c r="CQ288" i="16"/>
  <c r="CH288" i="16"/>
  <c r="BX288" i="16"/>
  <c r="BQ288" i="16"/>
  <c r="BK288" i="16"/>
  <c r="BG288" i="16"/>
  <c r="AS288" i="16"/>
  <c r="AG288" i="16"/>
  <c r="BU288" i="16" s="1"/>
  <c r="AF288" i="16"/>
  <c r="AV288" i="16" s="1"/>
  <c r="T288" i="16"/>
  <c r="P288" i="16"/>
  <c r="M288" i="16"/>
  <c r="CW287" i="16"/>
  <c r="CV287" i="16"/>
  <c r="CR287" i="16"/>
  <c r="CQ287" i="16"/>
  <c r="CH287" i="16"/>
  <c r="BX287" i="16"/>
  <c r="BQ287" i="16"/>
  <c r="BK287" i="16"/>
  <c r="BG287" i="16"/>
  <c r="AS287" i="16"/>
  <c r="BE287" i="16" s="1"/>
  <c r="AG287" i="16"/>
  <c r="BU287" i="16" s="1"/>
  <c r="AF287" i="16"/>
  <c r="T287" i="16"/>
  <c r="P287" i="16"/>
  <c r="M287" i="16"/>
  <c r="CW286" i="16"/>
  <c r="CV286" i="16"/>
  <c r="CR286" i="16"/>
  <c r="CQ286" i="16"/>
  <c r="CH286" i="16"/>
  <c r="BX286" i="16"/>
  <c r="BQ286" i="16"/>
  <c r="BK286" i="16"/>
  <c r="BG286" i="16"/>
  <c r="AS286" i="16"/>
  <c r="AG286" i="16"/>
  <c r="BU286" i="16" s="1"/>
  <c r="AF286" i="16"/>
  <c r="CG286" i="16" s="1"/>
  <c r="T286" i="16"/>
  <c r="P286" i="16"/>
  <c r="N286" i="16" s="1"/>
  <c r="M286" i="16"/>
  <c r="CW285" i="16"/>
  <c r="CV285" i="16"/>
  <c r="CR285" i="16"/>
  <c r="CQ285" i="16"/>
  <c r="CH285" i="16"/>
  <c r="BX285" i="16"/>
  <c r="BQ285" i="16"/>
  <c r="BK285" i="16"/>
  <c r="BG285" i="16"/>
  <c r="AS285" i="16"/>
  <c r="BE285" i="16" s="1"/>
  <c r="AG285" i="16"/>
  <c r="BU285" i="16" s="1"/>
  <c r="AF285" i="16"/>
  <c r="T285" i="16"/>
  <c r="P285" i="16"/>
  <c r="M285" i="16"/>
  <c r="CW284" i="16"/>
  <c r="CV284" i="16"/>
  <c r="CR284" i="16"/>
  <c r="CQ284" i="16"/>
  <c r="CH284" i="16"/>
  <c r="BX284" i="16"/>
  <c r="BQ284" i="16"/>
  <c r="BK284" i="16"/>
  <c r="BG284" i="16"/>
  <c r="AS284" i="16"/>
  <c r="AG284" i="16"/>
  <c r="BU284" i="16" s="1"/>
  <c r="AF284" i="16"/>
  <c r="AV284" i="16" s="1"/>
  <c r="T284" i="16"/>
  <c r="P284" i="16"/>
  <c r="O284" i="16" s="1"/>
  <c r="M284" i="16"/>
  <c r="CW283" i="16"/>
  <c r="CV283" i="16"/>
  <c r="CR283" i="16"/>
  <c r="CQ283" i="16"/>
  <c r="CH283" i="16"/>
  <c r="BX283" i="16"/>
  <c r="BQ283" i="16"/>
  <c r="BK283" i="16"/>
  <c r="BG283" i="16"/>
  <c r="AS283" i="16"/>
  <c r="BE283" i="16" s="1"/>
  <c r="AG283" i="16"/>
  <c r="BU283" i="16" s="1"/>
  <c r="AF283" i="16"/>
  <c r="T283" i="16"/>
  <c r="P283" i="16"/>
  <c r="M283" i="16"/>
  <c r="CW282" i="16"/>
  <c r="CV282" i="16"/>
  <c r="CR282" i="16"/>
  <c r="CQ282" i="16"/>
  <c r="CH282" i="16"/>
  <c r="BX282" i="16"/>
  <c r="BQ282" i="16"/>
  <c r="BK282" i="16"/>
  <c r="BG282" i="16"/>
  <c r="AS282" i="16"/>
  <c r="AG282" i="16"/>
  <c r="BU282" i="16" s="1"/>
  <c r="AF282" i="16"/>
  <c r="CG282" i="16" s="1"/>
  <c r="T282" i="16"/>
  <c r="P282" i="16"/>
  <c r="O282" i="16" s="1"/>
  <c r="M282" i="16"/>
  <c r="CW281" i="16"/>
  <c r="CV281" i="16"/>
  <c r="CR281" i="16"/>
  <c r="CQ281" i="16"/>
  <c r="CH281" i="16"/>
  <c r="BX281" i="16"/>
  <c r="BQ281" i="16"/>
  <c r="BK281" i="16"/>
  <c r="BG281" i="16"/>
  <c r="AS281" i="16"/>
  <c r="AG281" i="16"/>
  <c r="BU281" i="16" s="1"/>
  <c r="AF281" i="16"/>
  <c r="AV281" i="16" s="1"/>
  <c r="T281" i="16"/>
  <c r="P281" i="16"/>
  <c r="M281" i="16"/>
  <c r="CW280" i="16"/>
  <c r="CV280" i="16"/>
  <c r="CR280" i="16"/>
  <c r="CQ280" i="16"/>
  <c r="CH280" i="16"/>
  <c r="BX280" i="16"/>
  <c r="BQ280" i="16"/>
  <c r="BK280" i="16"/>
  <c r="BG280" i="16"/>
  <c r="AS280" i="16"/>
  <c r="BD280" i="16" s="1"/>
  <c r="AG280" i="16"/>
  <c r="BU280" i="16" s="1"/>
  <c r="AF280" i="16"/>
  <c r="CG280" i="16" s="1"/>
  <c r="T280" i="16"/>
  <c r="P280" i="16"/>
  <c r="O280" i="16" s="1"/>
  <c r="M280" i="16"/>
  <c r="CW279" i="16"/>
  <c r="CV279" i="16"/>
  <c r="CR279" i="16"/>
  <c r="CQ279" i="16"/>
  <c r="CH279" i="16"/>
  <c r="BX279" i="16"/>
  <c r="BQ279" i="16"/>
  <c r="BK279" i="16"/>
  <c r="BG279" i="16"/>
  <c r="AS279" i="16"/>
  <c r="AG279" i="16"/>
  <c r="BU279" i="16" s="1"/>
  <c r="AF279" i="16"/>
  <c r="T279" i="16"/>
  <c r="P279" i="16"/>
  <c r="M279" i="16"/>
  <c r="CW278" i="16"/>
  <c r="CV278" i="16"/>
  <c r="CR278" i="16"/>
  <c r="CQ278" i="16"/>
  <c r="CH278" i="16"/>
  <c r="BX278" i="16"/>
  <c r="BQ278" i="16"/>
  <c r="BK278" i="16"/>
  <c r="BG278" i="16"/>
  <c r="AS278" i="16"/>
  <c r="BE278" i="16" s="1"/>
  <c r="AG278" i="16"/>
  <c r="BU278" i="16" s="1"/>
  <c r="AF278" i="16"/>
  <c r="T278" i="16"/>
  <c r="P278" i="16"/>
  <c r="M278" i="16"/>
  <c r="CW277" i="16"/>
  <c r="CV277" i="16"/>
  <c r="CR277" i="16"/>
  <c r="CQ277" i="16"/>
  <c r="CH277" i="16"/>
  <c r="BX277" i="16"/>
  <c r="BQ277" i="16"/>
  <c r="BK277" i="16"/>
  <c r="BG277" i="16"/>
  <c r="AS277" i="16"/>
  <c r="BE277" i="16" s="1"/>
  <c r="AG277" i="16"/>
  <c r="BU277" i="16" s="1"/>
  <c r="AF277" i="16"/>
  <c r="AV277" i="16" s="1"/>
  <c r="T277" i="16"/>
  <c r="P277" i="16"/>
  <c r="M277" i="16"/>
  <c r="CW276" i="16"/>
  <c r="CV276" i="16"/>
  <c r="CR276" i="16"/>
  <c r="CQ276" i="16"/>
  <c r="CH276" i="16"/>
  <c r="BX276" i="16"/>
  <c r="BQ276" i="16"/>
  <c r="BK276" i="16"/>
  <c r="BG276" i="16"/>
  <c r="AS276" i="16"/>
  <c r="BD276" i="16" s="1"/>
  <c r="AG276" i="16"/>
  <c r="BU276" i="16" s="1"/>
  <c r="AF276" i="16"/>
  <c r="CG276" i="16" s="1"/>
  <c r="T276" i="16"/>
  <c r="P276" i="16"/>
  <c r="O276" i="16" s="1"/>
  <c r="M276" i="16"/>
  <c r="CW275" i="16"/>
  <c r="CV275" i="16"/>
  <c r="CR275" i="16"/>
  <c r="CQ275" i="16"/>
  <c r="CH275" i="16"/>
  <c r="BX275" i="16"/>
  <c r="BQ275" i="16"/>
  <c r="BK275" i="16"/>
  <c r="BG275" i="16"/>
  <c r="AS275" i="16"/>
  <c r="AG275" i="16"/>
  <c r="BU275" i="16" s="1"/>
  <c r="AF275" i="16"/>
  <c r="CG275" i="16" s="1"/>
  <c r="T275" i="16"/>
  <c r="P275" i="16"/>
  <c r="O275" i="16" s="1"/>
  <c r="M275" i="16"/>
  <c r="CW274" i="16"/>
  <c r="CV274" i="16"/>
  <c r="CR274" i="16"/>
  <c r="CQ274" i="16"/>
  <c r="CH274" i="16"/>
  <c r="BX274" i="16"/>
  <c r="BQ274" i="16"/>
  <c r="BK274" i="16"/>
  <c r="BG274" i="16"/>
  <c r="AS274" i="16"/>
  <c r="BE274" i="16" s="1"/>
  <c r="AG274" i="16"/>
  <c r="BU274" i="16" s="1"/>
  <c r="AF274" i="16"/>
  <c r="AV274" i="16" s="1"/>
  <c r="T274" i="16"/>
  <c r="P274" i="16"/>
  <c r="M274" i="16"/>
  <c r="CW273" i="16"/>
  <c r="CV273" i="16"/>
  <c r="CR273" i="16"/>
  <c r="CQ273" i="16"/>
  <c r="CH273" i="16"/>
  <c r="BX273" i="16"/>
  <c r="BQ273" i="16"/>
  <c r="BK273" i="16"/>
  <c r="BG273" i="16"/>
  <c r="AS273" i="16"/>
  <c r="AG273" i="16"/>
  <c r="BU273" i="16" s="1"/>
  <c r="AF273" i="16"/>
  <c r="T273" i="16"/>
  <c r="P273" i="16"/>
  <c r="M273" i="16"/>
  <c r="CW272" i="16"/>
  <c r="CV272" i="16"/>
  <c r="CR272" i="16"/>
  <c r="CQ272" i="16"/>
  <c r="CH272" i="16"/>
  <c r="BX272" i="16"/>
  <c r="BQ272" i="16"/>
  <c r="BK272" i="16"/>
  <c r="BG272" i="16"/>
  <c r="AS272" i="16"/>
  <c r="BE272" i="16" s="1"/>
  <c r="AG272" i="16"/>
  <c r="BU272" i="16" s="1"/>
  <c r="AF272" i="16"/>
  <c r="T272" i="16"/>
  <c r="P272" i="16"/>
  <c r="M272" i="16"/>
  <c r="CW271" i="16"/>
  <c r="CV271" i="16"/>
  <c r="CR271" i="16"/>
  <c r="CQ271" i="16"/>
  <c r="CH271" i="16"/>
  <c r="BX271" i="16"/>
  <c r="BQ271" i="16"/>
  <c r="BK271" i="16"/>
  <c r="BG271" i="16"/>
  <c r="AS271" i="16"/>
  <c r="BE271" i="16" s="1"/>
  <c r="AG271" i="16"/>
  <c r="BU271" i="16" s="1"/>
  <c r="AF271" i="16"/>
  <c r="CG271" i="16" s="1"/>
  <c r="T271" i="16"/>
  <c r="P271" i="16"/>
  <c r="O271" i="16" s="1"/>
  <c r="M271" i="16"/>
  <c r="CW270" i="16"/>
  <c r="CV270" i="16"/>
  <c r="CR270" i="16"/>
  <c r="CQ270" i="16"/>
  <c r="CH270" i="16"/>
  <c r="BX270" i="16"/>
  <c r="BQ270" i="16"/>
  <c r="BK270" i="16"/>
  <c r="BG270" i="16"/>
  <c r="AS270" i="16"/>
  <c r="AG270" i="16"/>
  <c r="BU270" i="16" s="1"/>
  <c r="AF270" i="16"/>
  <c r="CG270" i="16" s="1"/>
  <c r="X270" i="16"/>
  <c r="T270" i="16"/>
  <c r="P270" i="16"/>
  <c r="O270" i="16" s="1"/>
  <c r="M270" i="16"/>
  <c r="CW269" i="16"/>
  <c r="CV269" i="16"/>
  <c r="CR269" i="16"/>
  <c r="CQ269" i="16"/>
  <c r="CH269" i="16"/>
  <c r="BX269" i="16"/>
  <c r="BQ269" i="16"/>
  <c r="BK269" i="16"/>
  <c r="BG269" i="16"/>
  <c r="AS269" i="16"/>
  <c r="AG269" i="16"/>
  <c r="BU269" i="16" s="1"/>
  <c r="AF269" i="16"/>
  <c r="CG269" i="16" s="1"/>
  <c r="T269" i="16"/>
  <c r="P269" i="16"/>
  <c r="O269" i="16" s="1"/>
  <c r="M269" i="16"/>
  <c r="CW268" i="16"/>
  <c r="CV268" i="16"/>
  <c r="CR268" i="16"/>
  <c r="CQ268" i="16"/>
  <c r="CH268" i="16"/>
  <c r="BX268" i="16"/>
  <c r="BQ268" i="16"/>
  <c r="BK268" i="16"/>
  <c r="BG268" i="16"/>
  <c r="AS268" i="16"/>
  <c r="BE268" i="16" s="1"/>
  <c r="AG268" i="16"/>
  <c r="BU268" i="16" s="1"/>
  <c r="AF268" i="16"/>
  <c r="AV268" i="16" s="1"/>
  <c r="T268" i="16"/>
  <c r="P268" i="16"/>
  <c r="M268" i="16"/>
  <c r="CW267" i="16"/>
  <c r="CV267" i="16"/>
  <c r="CR267" i="16"/>
  <c r="CQ267" i="16"/>
  <c r="CH267" i="16"/>
  <c r="BX267" i="16"/>
  <c r="BQ267" i="16"/>
  <c r="BK267" i="16"/>
  <c r="BG267" i="16"/>
  <c r="AS267" i="16"/>
  <c r="BE267" i="16" s="1"/>
  <c r="AG267" i="16"/>
  <c r="BU267" i="16" s="1"/>
  <c r="AF267" i="16"/>
  <c r="T267" i="16"/>
  <c r="P267" i="16"/>
  <c r="M267" i="16"/>
  <c r="CW266" i="16"/>
  <c r="CV266" i="16"/>
  <c r="CR266" i="16"/>
  <c r="CQ266" i="16"/>
  <c r="CH266" i="16"/>
  <c r="BX266" i="16"/>
  <c r="BW266" i="16"/>
  <c r="BQ266" i="16"/>
  <c r="BK266" i="16"/>
  <c r="BG266" i="16"/>
  <c r="AS266" i="16"/>
  <c r="AG266" i="16"/>
  <c r="BU266" i="16" s="1"/>
  <c r="AF266" i="16"/>
  <c r="CG266" i="16" s="1"/>
  <c r="T266" i="16"/>
  <c r="P266" i="16"/>
  <c r="O266" i="16" s="1"/>
  <c r="M266" i="16"/>
  <c r="CW265" i="16"/>
  <c r="CV265" i="16"/>
  <c r="CR265" i="16"/>
  <c r="CQ265" i="16"/>
  <c r="CH265" i="16"/>
  <c r="BX265" i="16"/>
  <c r="BQ265" i="16"/>
  <c r="BK265" i="16"/>
  <c r="BG265" i="16"/>
  <c r="AX265" i="16"/>
  <c r="AS265" i="16"/>
  <c r="BE265" i="16" s="1"/>
  <c r="AG265" i="16"/>
  <c r="BU265" i="16" s="1"/>
  <c r="AF265" i="16"/>
  <c r="T265" i="16"/>
  <c r="P265" i="16"/>
  <c r="M265" i="16"/>
  <c r="CW264" i="16"/>
  <c r="CV264" i="16"/>
  <c r="CR264" i="16"/>
  <c r="CQ264" i="16"/>
  <c r="CH264" i="16"/>
  <c r="BX264" i="16"/>
  <c r="BQ264" i="16"/>
  <c r="BK264" i="16"/>
  <c r="BG264" i="16"/>
  <c r="AS264" i="16"/>
  <c r="BE264" i="16" s="1"/>
  <c r="AG264" i="16"/>
  <c r="BU264" i="16" s="1"/>
  <c r="AF264" i="16"/>
  <c r="T264" i="16"/>
  <c r="P264" i="16"/>
  <c r="M264" i="16"/>
  <c r="CW263" i="16"/>
  <c r="CV263" i="16"/>
  <c r="CR263" i="16"/>
  <c r="CQ263" i="16"/>
  <c r="CH263" i="16"/>
  <c r="BX263" i="16"/>
  <c r="BW263" i="16"/>
  <c r="BQ263" i="16"/>
  <c r="BK263" i="16"/>
  <c r="BG263" i="16"/>
  <c r="AS263" i="16"/>
  <c r="BE263" i="16" s="1"/>
  <c r="AG263" i="16"/>
  <c r="BU263" i="16" s="1"/>
  <c r="AF263" i="16"/>
  <c r="T263" i="16"/>
  <c r="P263" i="16"/>
  <c r="M263" i="16"/>
  <c r="CW262" i="16"/>
  <c r="CV262" i="16"/>
  <c r="CR262" i="16"/>
  <c r="CQ262" i="16"/>
  <c r="CH262" i="16"/>
  <c r="BX262" i="16"/>
  <c r="BQ262" i="16"/>
  <c r="BK262" i="16"/>
  <c r="BG262" i="16"/>
  <c r="AS262" i="16"/>
  <c r="AG262" i="16"/>
  <c r="BU262" i="16" s="1"/>
  <c r="AF262" i="16"/>
  <c r="CG262" i="16" s="1"/>
  <c r="T262" i="16"/>
  <c r="P262" i="16"/>
  <c r="O262" i="16" s="1"/>
  <c r="M262" i="16"/>
  <c r="CW261" i="16"/>
  <c r="CV261" i="16"/>
  <c r="CR261" i="16"/>
  <c r="CQ261" i="16"/>
  <c r="CH261" i="16"/>
  <c r="BX261" i="16"/>
  <c r="BQ261" i="16"/>
  <c r="BK261" i="16"/>
  <c r="BG261" i="16"/>
  <c r="AX261" i="16"/>
  <c r="AS261" i="16"/>
  <c r="BE261" i="16" s="1"/>
  <c r="AG261" i="16"/>
  <c r="BU261" i="16" s="1"/>
  <c r="AF261" i="16"/>
  <c r="CG261" i="16" s="1"/>
  <c r="T261" i="16"/>
  <c r="P261" i="16"/>
  <c r="O261" i="16" s="1"/>
  <c r="M261" i="16"/>
  <c r="CW260" i="16"/>
  <c r="CV260" i="16"/>
  <c r="CR260" i="16"/>
  <c r="CQ260" i="16"/>
  <c r="CH260" i="16"/>
  <c r="BX260" i="16"/>
  <c r="BQ260" i="16"/>
  <c r="BK260" i="16"/>
  <c r="BG260" i="16"/>
  <c r="AS260" i="16"/>
  <c r="BE260" i="16" s="1"/>
  <c r="AG260" i="16"/>
  <c r="BU260" i="16" s="1"/>
  <c r="AF260" i="16"/>
  <c r="AV260" i="16" s="1"/>
  <c r="T260" i="16"/>
  <c r="P260" i="16"/>
  <c r="M260" i="16"/>
  <c r="CW259" i="16"/>
  <c r="CV259" i="16"/>
  <c r="CR259" i="16"/>
  <c r="CQ259" i="16"/>
  <c r="CH259" i="16"/>
  <c r="BX259" i="16"/>
  <c r="BQ259" i="16"/>
  <c r="BK259" i="16"/>
  <c r="BG259" i="16"/>
  <c r="AS259" i="16"/>
  <c r="BE259" i="16" s="1"/>
  <c r="AG259" i="16"/>
  <c r="BU259" i="16" s="1"/>
  <c r="AF259" i="16"/>
  <c r="W259" i="16"/>
  <c r="T259" i="16"/>
  <c r="P259" i="16"/>
  <c r="M259" i="16"/>
  <c r="CW258" i="16"/>
  <c r="CV258" i="16"/>
  <c r="CR258" i="16"/>
  <c r="CQ258" i="16"/>
  <c r="CH258" i="16"/>
  <c r="BX258" i="16"/>
  <c r="BW258" i="16"/>
  <c r="BQ258" i="16"/>
  <c r="BK258" i="16"/>
  <c r="BG258" i="16"/>
  <c r="AS258" i="16"/>
  <c r="AG258" i="16"/>
  <c r="BU258" i="16" s="1"/>
  <c r="AF258" i="16"/>
  <c r="CG258" i="16" s="1"/>
  <c r="W258" i="16"/>
  <c r="T258" i="16"/>
  <c r="P258" i="16"/>
  <c r="O258" i="16" s="1"/>
  <c r="M258" i="16"/>
  <c r="CW257" i="16"/>
  <c r="CV257" i="16"/>
  <c r="CR257" i="16"/>
  <c r="CQ257" i="16"/>
  <c r="CH257" i="16"/>
  <c r="BX257" i="16"/>
  <c r="BQ257" i="16"/>
  <c r="BK257" i="16"/>
  <c r="BG257" i="16"/>
  <c r="AS257" i="16"/>
  <c r="BE257" i="16" s="1"/>
  <c r="AG257" i="16"/>
  <c r="BU257" i="16" s="1"/>
  <c r="AF257" i="16"/>
  <c r="T257" i="16"/>
  <c r="P257" i="16"/>
  <c r="M257" i="16"/>
  <c r="CW256" i="16"/>
  <c r="CV256" i="16"/>
  <c r="CR256" i="16"/>
  <c r="CQ256" i="16"/>
  <c r="CH256" i="16"/>
  <c r="BX256" i="16"/>
  <c r="BQ256" i="16"/>
  <c r="BK256" i="16"/>
  <c r="BG256" i="16"/>
  <c r="AS256" i="16"/>
  <c r="BE256" i="16" s="1"/>
  <c r="AG256" i="16"/>
  <c r="BU256" i="16" s="1"/>
  <c r="AF256" i="16"/>
  <c r="AV256" i="16" s="1"/>
  <c r="T256" i="16"/>
  <c r="P256" i="16"/>
  <c r="M256" i="16"/>
  <c r="CW255" i="16"/>
  <c r="CV255" i="16"/>
  <c r="CR255" i="16"/>
  <c r="CQ255" i="16"/>
  <c r="CH255" i="16"/>
  <c r="BX255" i="16"/>
  <c r="BQ255" i="16"/>
  <c r="BK255" i="16"/>
  <c r="BG255" i="16"/>
  <c r="AS255" i="16"/>
  <c r="BE255" i="16" s="1"/>
  <c r="AG255" i="16"/>
  <c r="BU255" i="16" s="1"/>
  <c r="AF255" i="16"/>
  <c r="T255" i="16"/>
  <c r="P255" i="16"/>
  <c r="M255" i="16"/>
  <c r="CW254" i="16"/>
  <c r="CV254" i="16"/>
  <c r="CR254" i="16"/>
  <c r="CQ254" i="16"/>
  <c r="CH254" i="16"/>
  <c r="BX254" i="16"/>
  <c r="BQ254" i="16"/>
  <c r="BK254" i="16"/>
  <c r="BG254" i="16"/>
  <c r="AS254" i="16"/>
  <c r="AG254" i="16"/>
  <c r="BU254" i="16" s="1"/>
  <c r="AF254" i="16"/>
  <c r="CG254" i="16" s="1"/>
  <c r="X254" i="16"/>
  <c r="T254" i="16"/>
  <c r="P254" i="16"/>
  <c r="O254" i="16" s="1"/>
  <c r="M254" i="16"/>
  <c r="CW253" i="16"/>
  <c r="CV253" i="16"/>
  <c r="CR253" i="16"/>
  <c r="CQ253" i="16"/>
  <c r="CH253" i="16"/>
  <c r="BX253" i="16"/>
  <c r="BQ253" i="16"/>
  <c r="BK253" i="16"/>
  <c r="BG253" i="16"/>
  <c r="AS253" i="16"/>
  <c r="BE253" i="16" s="1"/>
  <c r="AG253" i="16"/>
  <c r="BU253" i="16" s="1"/>
  <c r="AF253" i="16"/>
  <c r="T253" i="16"/>
  <c r="P253" i="16"/>
  <c r="M253" i="16"/>
  <c r="CW252" i="16"/>
  <c r="CV252" i="16"/>
  <c r="CR252" i="16"/>
  <c r="CQ252" i="16"/>
  <c r="CH252" i="16"/>
  <c r="BX252" i="16"/>
  <c r="BQ252" i="16"/>
  <c r="BK252" i="16"/>
  <c r="BG252" i="16"/>
  <c r="AS252" i="16"/>
  <c r="BE252" i="16" s="1"/>
  <c r="AG252" i="16"/>
  <c r="BU252" i="16" s="1"/>
  <c r="AF252" i="16"/>
  <c r="AV252" i="16" s="1"/>
  <c r="T252" i="16"/>
  <c r="P252" i="16"/>
  <c r="M252" i="16"/>
  <c r="CW251" i="16"/>
  <c r="CV251" i="16"/>
  <c r="CR251" i="16"/>
  <c r="CQ251" i="16"/>
  <c r="CH251" i="16"/>
  <c r="BX251" i="16"/>
  <c r="BQ251" i="16"/>
  <c r="BK251" i="16"/>
  <c r="BG251" i="16"/>
  <c r="AS251" i="16"/>
  <c r="AG251" i="16"/>
  <c r="BU251" i="16" s="1"/>
  <c r="AF251" i="16"/>
  <c r="CG251" i="16" s="1"/>
  <c r="T251" i="16"/>
  <c r="P251" i="16"/>
  <c r="O251" i="16" s="1"/>
  <c r="M251" i="16"/>
  <c r="CW250" i="16"/>
  <c r="CV250" i="16"/>
  <c r="CR250" i="16"/>
  <c r="CQ250" i="16"/>
  <c r="CH250" i="16"/>
  <c r="BX250" i="16"/>
  <c r="BW250" i="16"/>
  <c r="BQ250" i="16"/>
  <c r="BK250" i="16"/>
  <c r="BG250" i="16"/>
  <c r="AS250" i="16"/>
  <c r="AG250" i="16"/>
  <c r="BU250" i="16" s="1"/>
  <c r="AF250" i="16"/>
  <c r="CG250" i="16" s="1"/>
  <c r="W250" i="16"/>
  <c r="T250" i="16"/>
  <c r="P250" i="16"/>
  <c r="O250" i="16" s="1"/>
  <c r="M250" i="16"/>
  <c r="CW249" i="16"/>
  <c r="CV249" i="16"/>
  <c r="CR249" i="16"/>
  <c r="CQ249" i="16"/>
  <c r="CH249" i="16"/>
  <c r="BX249" i="16"/>
  <c r="BQ249" i="16"/>
  <c r="BK249" i="16"/>
  <c r="BG249" i="16"/>
  <c r="AS249" i="16"/>
  <c r="AG249" i="16"/>
  <c r="BU249" i="16" s="1"/>
  <c r="AF249" i="16"/>
  <c r="T249" i="16"/>
  <c r="P249" i="16"/>
  <c r="M249" i="16"/>
  <c r="CW248" i="16"/>
  <c r="CV248" i="16"/>
  <c r="CR248" i="16"/>
  <c r="CQ248" i="16"/>
  <c r="CH248" i="16"/>
  <c r="BX248" i="16"/>
  <c r="BQ248" i="16"/>
  <c r="BK248" i="16"/>
  <c r="BG248" i="16"/>
  <c r="AS248" i="16"/>
  <c r="BE248" i="16" s="1"/>
  <c r="AG248" i="16"/>
  <c r="BU248" i="16" s="1"/>
  <c r="AF248" i="16"/>
  <c r="T248" i="16"/>
  <c r="P248" i="16"/>
  <c r="M248" i="16"/>
  <c r="CW247" i="16"/>
  <c r="CV247" i="16"/>
  <c r="CR247" i="16"/>
  <c r="CQ247" i="16"/>
  <c r="CH247" i="16"/>
  <c r="BX247" i="16"/>
  <c r="BQ247" i="16"/>
  <c r="BK247" i="16"/>
  <c r="BG247" i="16"/>
  <c r="AS247" i="16"/>
  <c r="AG247" i="16"/>
  <c r="BU247" i="16" s="1"/>
  <c r="AF247" i="16"/>
  <c r="CG247" i="16" s="1"/>
  <c r="T247" i="16"/>
  <c r="P247" i="16"/>
  <c r="O247" i="16" s="1"/>
  <c r="M247" i="16"/>
  <c r="CW246" i="16"/>
  <c r="CV246" i="16"/>
  <c r="CR246" i="16"/>
  <c r="CQ246" i="16"/>
  <c r="CH246" i="16"/>
  <c r="BX246" i="16"/>
  <c r="BQ246" i="16"/>
  <c r="BK246" i="16"/>
  <c r="BG246" i="16"/>
  <c r="AS246" i="16"/>
  <c r="AG246" i="16"/>
  <c r="BU246" i="16" s="1"/>
  <c r="AF246" i="16"/>
  <c r="CG246" i="16" s="1"/>
  <c r="X246" i="16"/>
  <c r="T246" i="16"/>
  <c r="P246" i="16"/>
  <c r="O246" i="16" s="1"/>
  <c r="M246" i="16"/>
  <c r="CW245" i="16"/>
  <c r="CV245" i="16"/>
  <c r="CR245" i="16"/>
  <c r="CQ245" i="16"/>
  <c r="CH245" i="16"/>
  <c r="BX245" i="16"/>
  <c r="BQ245" i="16"/>
  <c r="BK245" i="16"/>
  <c r="BG245" i="16"/>
  <c r="AS245" i="16"/>
  <c r="BE245" i="16" s="1"/>
  <c r="AG245" i="16"/>
  <c r="BU245" i="16" s="1"/>
  <c r="AF245" i="16"/>
  <c r="CG245" i="16" s="1"/>
  <c r="T245" i="16"/>
  <c r="P245" i="16"/>
  <c r="O245" i="16" s="1"/>
  <c r="M245" i="16"/>
  <c r="CW244" i="16"/>
  <c r="CV244" i="16"/>
  <c r="CR244" i="16"/>
  <c r="CQ244" i="16"/>
  <c r="CH244" i="16"/>
  <c r="BX244" i="16"/>
  <c r="BQ244" i="16"/>
  <c r="BK244" i="16"/>
  <c r="BG244" i="16"/>
  <c r="AS244" i="16"/>
  <c r="BE244" i="16" s="1"/>
  <c r="AG244" i="16"/>
  <c r="BU244" i="16" s="1"/>
  <c r="AF244" i="16"/>
  <c r="AV244" i="16" s="1"/>
  <c r="T244" i="16"/>
  <c r="P244" i="16"/>
  <c r="M244" i="16"/>
  <c r="CW243" i="16"/>
  <c r="CV243" i="16"/>
  <c r="CR243" i="16"/>
  <c r="CQ243" i="16"/>
  <c r="CH243" i="16"/>
  <c r="BX243" i="16"/>
  <c r="BQ243" i="16"/>
  <c r="BK243" i="16"/>
  <c r="BG243" i="16"/>
  <c r="AS243" i="16"/>
  <c r="AG243" i="16"/>
  <c r="BU243" i="16" s="1"/>
  <c r="AF243" i="16"/>
  <c r="CG243" i="16" s="1"/>
  <c r="T243" i="16"/>
  <c r="P243" i="16"/>
  <c r="O243" i="16" s="1"/>
  <c r="M243" i="16"/>
  <c r="CW242" i="16"/>
  <c r="CV242" i="16"/>
  <c r="CR242" i="16"/>
  <c r="CQ242" i="16"/>
  <c r="CH242" i="16"/>
  <c r="BX242" i="16"/>
  <c r="BW242" i="16"/>
  <c r="BQ242" i="16"/>
  <c r="BK242" i="16"/>
  <c r="BG242" i="16"/>
  <c r="AS242" i="16"/>
  <c r="AG242" i="16"/>
  <c r="BU242" i="16" s="1"/>
  <c r="AF242" i="16"/>
  <c r="CG242" i="16" s="1"/>
  <c r="W242" i="16"/>
  <c r="T242" i="16"/>
  <c r="P242" i="16"/>
  <c r="O242" i="16" s="1"/>
  <c r="M242" i="16"/>
  <c r="CW241" i="16"/>
  <c r="CV241" i="16"/>
  <c r="CR241" i="16"/>
  <c r="CQ241" i="16"/>
  <c r="CH241" i="16"/>
  <c r="BX241" i="16"/>
  <c r="BQ241" i="16"/>
  <c r="BK241" i="16"/>
  <c r="BG241" i="16"/>
  <c r="AX241" i="16"/>
  <c r="AS241" i="16"/>
  <c r="AG241" i="16"/>
  <c r="BU241" i="16" s="1"/>
  <c r="AF241" i="16"/>
  <c r="CG241" i="16" s="1"/>
  <c r="T241" i="16"/>
  <c r="P241" i="16"/>
  <c r="O241" i="16" s="1"/>
  <c r="M241" i="16"/>
  <c r="CW240" i="16"/>
  <c r="CV240" i="16"/>
  <c r="CR240" i="16"/>
  <c r="CQ240" i="16"/>
  <c r="CH240" i="16"/>
  <c r="BX240" i="16"/>
  <c r="BQ240" i="16"/>
  <c r="BK240" i="16"/>
  <c r="BG240" i="16"/>
  <c r="AS240" i="16"/>
  <c r="BE240" i="16" s="1"/>
  <c r="AG240" i="16"/>
  <c r="BU240" i="16" s="1"/>
  <c r="AF240" i="16"/>
  <c r="T240" i="16"/>
  <c r="P240" i="16"/>
  <c r="M240" i="16"/>
  <c r="CW239" i="16"/>
  <c r="CV239" i="16"/>
  <c r="CR239" i="16"/>
  <c r="CQ239" i="16"/>
  <c r="CH239" i="16"/>
  <c r="BX239" i="16"/>
  <c r="BQ239" i="16"/>
  <c r="BK239" i="16"/>
  <c r="BG239" i="16"/>
  <c r="AS239" i="16"/>
  <c r="BE239" i="16" s="1"/>
  <c r="AG239" i="16"/>
  <c r="BU239" i="16" s="1"/>
  <c r="AF239" i="16"/>
  <c r="CG239" i="16" s="1"/>
  <c r="T239" i="16"/>
  <c r="P239" i="16"/>
  <c r="O239" i="16" s="1"/>
  <c r="M239" i="16"/>
  <c r="CW238" i="16"/>
  <c r="CV238" i="16"/>
  <c r="CR238" i="16"/>
  <c r="CQ238" i="16"/>
  <c r="CH238" i="16"/>
  <c r="BX238" i="16"/>
  <c r="BQ238" i="16"/>
  <c r="BK238" i="16"/>
  <c r="BG238" i="16"/>
  <c r="AS238" i="16"/>
  <c r="AG238" i="16"/>
  <c r="BU238" i="16" s="1"/>
  <c r="AF238" i="16"/>
  <c r="CG238" i="16" s="1"/>
  <c r="X238" i="16"/>
  <c r="T238" i="16"/>
  <c r="P238" i="16"/>
  <c r="O238" i="16" s="1"/>
  <c r="M238" i="16"/>
  <c r="CW237" i="16"/>
  <c r="CV237" i="16"/>
  <c r="CR237" i="16"/>
  <c r="CQ237" i="16"/>
  <c r="CH237" i="16"/>
  <c r="BX237" i="16"/>
  <c r="BQ237" i="16"/>
  <c r="BK237" i="16"/>
  <c r="BG237" i="16"/>
  <c r="AX237" i="16"/>
  <c r="AS237" i="16"/>
  <c r="AG237" i="16"/>
  <c r="BU237" i="16" s="1"/>
  <c r="AF237" i="16"/>
  <c r="CG237" i="16" s="1"/>
  <c r="T237" i="16"/>
  <c r="P237" i="16"/>
  <c r="O237" i="16" s="1"/>
  <c r="M237" i="16"/>
  <c r="CW236" i="16"/>
  <c r="CV236" i="16"/>
  <c r="CR236" i="16"/>
  <c r="CQ236" i="16"/>
  <c r="CH236" i="16"/>
  <c r="BX236" i="16"/>
  <c r="BQ236" i="16"/>
  <c r="BK236" i="16"/>
  <c r="BG236" i="16"/>
  <c r="AS236" i="16"/>
  <c r="BE236" i="16" s="1"/>
  <c r="AG236" i="16"/>
  <c r="BU236" i="16" s="1"/>
  <c r="AF236" i="16"/>
  <c r="AV236" i="16" s="1"/>
  <c r="T236" i="16"/>
  <c r="P236" i="16"/>
  <c r="M236" i="16"/>
  <c r="CW235" i="16"/>
  <c r="CV235" i="16"/>
  <c r="CR235" i="16"/>
  <c r="CQ235" i="16"/>
  <c r="CH235" i="16"/>
  <c r="BX235" i="16"/>
  <c r="BQ235" i="16"/>
  <c r="BK235" i="16"/>
  <c r="BG235" i="16"/>
  <c r="AS235" i="16"/>
  <c r="BE235" i="16" s="1"/>
  <c r="AG235" i="16"/>
  <c r="BU235" i="16" s="1"/>
  <c r="AF235" i="16"/>
  <c r="X235" i="16"/>
  <c r="T235" i="16"/>
  <c r="P235" i="16"/>
  <c r="M235" i="16"/>
  <c r="CW234" i="16"/>
  <c r="CV234" i="16"/>
  <c r="CR234" i="16"/>
  <c r="CQ234" i="16"/>
  <c r="CH234" i="16"/>
  <c r="BX234" i="16"/>
  <c r="BW234" i="16"/>
  <c r="BQ234" i="16"/>
  <c r="BK234" i="16"/>
  <c r="BG234" i="16"/>
  <c r="AS234" i="16"/>
  <c r="AG234" i="16"/>
  <c r="BU234" i="16" s="1"/>
  <c r="AF234" i="16"/>
  <c r="CG234" i="16" s="1"/>
  <c r="W234" i="16"/>
  <c r="T234" i="16"/>
  <c r="P234" i="16"/>
  <c r="O234" i="16" s="1"/>
  <c r="M234" i="16"/>
  <c r="CW233" i="16"/>
  <c r="CV233" i="16"/>
  <c r="CR233" i="16"/>
  <c r="CQ233" i="16"/>
  <c r="CH233" i="16"/>
  <c r="BX233" i="16"/>
  <c r="BQ233" i="16"/>
  <c r="BK233" i="16"/>
  <c r="BG233" i="16"/>
  <c r="AS233" i="16"/>
  <c r="BE233" i="16" s="1"/>
  <c r="AG233" i="16"/>
  <c r="BU233" i="16" s="1"/>
  <c r="AF233" i="16"/>
  <c r="CG233" i="16" s="1"/>
  <c r="T233" i="16"/>
  <c r="P233" i="16"/>
  <c r="O233" i="16" s="1"/>
  <c r="M233" i="16"/>
  <c r="CW232" i="16"/>
  <c r="CV232" i="16"/>
  <c r="CR232" i="16"/>
  <c r="CQ232" i="16"/>
  <c r="CH232" i="16"/>
  <c r="BX232" i="16"/>
  <c r="BQ232" i="16"/>
  <c r="BK232" i="16"/>
  <c r="BG232" i="16"/>
  <c r="AS232" i="16"/>
  <c r="BE232" i="16" s="1"/>
  <c r="AG232" i="16"/>
  <c r="BU232" i="16" s="1"/>
  <c r="AF232" i="16"/>
  <c r="T232" i="16"/>
  <c r="P232" i="16"/>
  <c r="M232" i="16"/>
  <c r="CW231" i="16"/>
  <c r="CV231" i="16"/>
  <c r="CR231" i="16"/>
  <c r="CQ231" i="16"/>
  <c r="CH231" i="16"/>
  <c r="BX231" i="16"/>
  <c r="BQ231" i="16"/>
  <c r="BK231" i="16"/>
  <c r="BG231" i="16"/>
  <c r="AS231" i="16"/>
  <c r="BE231" i="16" s="1"/>
  <c r="AG231" i="16"/>
  <c r="BU231" i="16" s="1"/>
  <c r="AF231" i="16"/>
  <c r="T231" i="16"/>
  <c r="P231" i="16"/>
  <c r="M231" i="16"/>
  <c r="CW230" i="16"/>
  <c r="CV230" i="16"/>
  <c r="CR230" i="16"/>
  <c r="CQ230" i="16"/>
  <c r="CH230" i="16"/>
  <c r="BX230" i="16"/>
  <c r="BQ230" i="16"/>
  <c r="BK230" i="16"/>
  <c r="BG230" i="16"/>
  <c r="AS230" i="16"/>
  <c r="AG230" i="16"/>
  <c r="BU230" i="16" s="1"/>
  <c r="AF230" i="16"/>
  <c r="CG230" i="16" s="1"/>
  <c r="X230" i="16"/>
  <c r="T230" i="16"/>
  <c r="P230" i="16"/>
  <c r="O230" i="16" s="1"/>
  <c r="M230" i="16"/>
  <c r="CW229" i="16"/>
  <c r="CV229" i="16"/>
  <c r="CR229" i="16"/>
  <c r="CQ229" i="16"/>
  <c r="CH229" i="16"/>
  <c r="BX229" i="16"/>
  <c r="BQ229" i="16"/>
  <c r="BK229" i="16"/>
  <c r="BG229" i="16"/>
  <c r="AX229" i="16"/>
  <c r="AS229" i="16"/>
  <c r="BE229" i="16" s="1"/>
  <c r="AG229" i="16"/>
  <c r="BU229" i="16" s="1"/>
  <c r="AF229" i="16"/>
  <c r="T229" i="16"/>
  <c r="P229" i="16"/>
  <c r="M229" i="16"/>
  <c r="CW228" i="16"/>
  <c r="CV228" i="16"/>
  <c r="CR228" i="16"/>
  <c r="CQ228" i="16"/>
  <c r="CH228" i="16"/>
  <c r="BX228" i="16"/>
  <c r="BQ228" i="16"/>
  <c r="BK228" i="16"/>
  <c r="BG228" i="16"/>
  <c r="AS228" i="16"/>
  <c r="AG228" i="16"/>
  <c r="BU228" i="16" s="1"/>
  <c r="AF228" i="16"/>
  <c r="CG228" i="16" s="1"/>
  <c r="T228" i="16"/>
  <c r="P228" i="16"/>
  <c r="O228" i="16" s="1"/>
  <c r="M228" i="16"/>
  <c r="CW227" i="16"/>
  <c r="CV227" i="16"/>
  <c r="CR227" i="16"/>
  <c r="CQ227" i="16"/>
  <c r="CH227" i="16"/>
  <c r="BX227" i="16"/>
  <c r="BQ227" i="16"/>
  <c r="BK227" i="16"/>
  <c r="BG227" i="16"/>
  <c r="AS227" i="16"/>
  <c r="BE227" i="16" s="1"/>
  <c r="AG227" i="16"/>
  <c r="BU227" i="16" s="1"/>
  <c r="AF227" i="16"/>
  <c r="CG227" i="16" s="1"/>
  <c r="W227" i="16"/>
  <c r="T227" i="16"/>
  <c r="P227" i="16"/>
  <c r="O227" i="16" s="1"/>
  <c r="M227" i="16"/>
  <c r="CW226" i="16"/>
  <c r="CV226" i="16"/>
  <c r="CR226" i="16"/>
  <c r="CQ226" i="16"/>
  <c r="CH226" i="16"/>
  <c r="BX226" i="16"/>
  <c r="BW226" i="16"/>
  <c r="BQ226" i="16"/>
  <c r="BK226" i="16"/>
  <c r="BG226" i="16"/>
  <c r="AS226" i="16"/>
  <c r="AG226" i="16"/>
  <c r="BU226" i="16" s="1"/>
  <c r="AF226" i="16"/>
  <c r="AV226" i="16" s="1"/>
  <c r="W226" i="16"/>
  <c r="T226" i="16"/>
  <c r="P226" i="16"/>
  <c r="O226" i="16" s="1"/>
  <c r="M226" i="16"/>
  <c r="CW225" i="16"/>
  <c r="CV225" i="16"/>
  <c r="CR225" i="16"/>
  <c r="CQ225" i="16"/>
  <c r="CH225" i="16"/>
  <c r="BX225" i="16"/>
  <c r="BQ225" i="16"/>
  <c r="BK225" i="16"/>
  <c r="BG225" i="16"/>
  <c r="AS225" i="16"/>
  <c r="BE225" i="16" s="1"/>
  <c r="AG225" i="16"/>
  <c r="BU225" i="16" s="1"/>
  <c r="AF225" i="16"/>
  <c r="T225" i="16"/>
  <c r="P225" i="16"/>
  <c r="M225" i="16"/>
  <c r="CW224" i="16"/>
  <c r="CV224" i="16"/>
  <c r="CR224" i="16"/>
  <c r="CQ224" i="16"/>
  <c r="CH224" i="16"/>
  <c r="BX224" i="16"/>
  <c r="BQ224" i="16"/>
  <c r="BK224" i="16"/>
  <c r="BG224" i="16"/>
  <c r="AS224" i="16"/>
  <c r="AG224" i="16"/>
  <c r="BU224" i="16" s="1"/>
  <c r="AF224" i="16"/>
  <c r="CG224" i="16" s="1"/>
  <c r="T224" i="16"/>
  <c r="P224" i="16"/>
  <c r="O224" i="16" s="1"/>
  <c r="M224" i="16"/>
  <c r="CW223" i="16"/>
  <c r="CV223" i="16"/>
  <c r="CR223" i="16"/>
  <c r="CQ223" i="16"/>
  <c r="CH223" i="16"/>
  <c r="BX223" i="16"/>
  <c r="BQ223" i="16"/>
  <c r="BK223" i="16"/>
  <c r="BG223" i="16"/>
  <c r="AS223" i="16"/>
  <c r="AG223" i="16"/>
  <c r="BU223" i="16" s="1"/>
  <c r="AF223" i="16"/>
  <c r="CG223" i="16" s="1"/>
  <c r="T223" i="16"/>
  <c r="P223" i="16"/>
  <c r="O223" i="16" s="1"/>
  <c r="M223" i="16"/>
  <c r="CW222" i="16"/>
  <c r="CV222" i="16"/>
  <c r="CR222" i="16"/>
  <c r="CQ222" i="16"/>
  <c r="CH222" i="16"/>
  <c r="BX222" i="16"/>
  <c r="BQ222" i="16"/>
  <c r="BK222" i="16"/>
  <c r="BG222" i="16"/>
  <c r="AS222" i="16"/>
  <c r="BE222" i="16" s="1"/>
  <c r="AG222" i="16"/>
  <c r="BU222" i="16" s="1"/>
  <c r="AF222" i="16"/>
  <c r="X222" i="16"/>
  <c r="T222" i="16"/>
  <c r="P222" i="16"/>
  <c r="M222" i="16"/>
  <c r="CW221" i="16"/>
  <c r="CV221" i="16"/>
  <c r="CR221" i="16"/>
  <c r="CQ221" i="16"/>
  <c r="CH221" i="16"/>
  <c r="BX221" i="16"/>
  <c r="BQ221" i="16"/>
  <c r="BK221" i="16"/>
  <c r="BG221" i="16"/>
  <c r="AS221" i="16"/>
  <c r="BE221" i="16" s="1"/>
  <c r="AG221" i="16"/>
  <c r="BU221" i="16" s="1"/>
  <c r="AF221" i="16"/>
  <c r="T221" i="16"/>
  <c r="P221" i="16"/>
  <c r="M221" i="16"/>
  <c r="CW220" i="16"/>
  <c r="CV220" i="16"/>
  <c r="CR220" i="16"/>
  <c r="CQ220" i="16"/>
  <c r="CH220" i="16"/>
  <c r="BX220" i="16"/>
  <c r="BQ220" i="16"/>
  <c r="BK220" i="16"/>
  <c r="BG220" i="16"/>
  <c r="AS220" i="16"/>
  <c r="BE220" i="16" s="1"/>
  <c r="AG220" i="16"/>
  <c r="BU220" i="16" s="1"/>
  <c r="AF220" i="16"/>
  <c r="T220" i="16"/>
  <c r="P220" i="16"/>
  <c r="M220" i="16"/>
  <c r="CW219" i="16"/>
  <c r="CV219" i="16"/>
  <c r="CR219" i="16"/>
  <c r="CQ219" i="16"/>
  <c r="CH219" i="16"/>
  <c r="BX219" i="16"/>
  <c r="BQ219" i="16"/>
  <c r="BK219" i="16"/>
  <c r="BG219" i="16"/>
  <c r="AS219" i="16"/>
  <c r="AG219" i="16"/>
  <c r="BU219" i="16" s="1"/>
  <c r="AF219" i="16"/>
  <c r="CG219" i="16" s="1"/>
  <c r="T219" i="16"/>
  <c r="P219" i="16"/>
  <c r="O219" i="16" s="1"/>
  <c r="M219" i="16"/>
  <c r="CW218" i="16"/>
  <c r="CV218" i="16"/>
  <c r="CR218" i="16"/>
  <c r="CQ218" i="16"/>
  <c r="CH218" i="16"/>
  <c r="BX218" i="16"/>
  <c r="BW218" i="16"/>
  <c r="BQ218" i="16"/>
  <c r="BK218" i="16"/>
  <c r="BG218" i="16"/>
  <c r="AS218" i="16"/>
  <c r="BE218" i="16" s="1"/>
  <c r="AG218" i="16"/>
  <c r="BU218" i="16" s="1"/>
  <c r="AF218" i="16"/>
  <c r="W218" i="16"/>
  <c r="T218" i="16"/>
  <c r="P218" i="16"/>
  <c r="M218" i="16"/>
  <c r="CW217" i="16"/>
  <c r="CV217" i="16"/>
  <c r="CR217" i="16"/>
  <c r="CQ217" i="16"/>
  <c r="CH217" i="16"/>
  <c r="BX217" i="16"/>
  <c r="BQ217" i="16"/>
  <c r="BK217" i="16"/>
  <c r="BG217" i="16"/>
  <c r="AS217" i="16"/>
  <c r="AG217" i="16"/>
  <c r="BU217" i="16" s="1"/>
  <c r="AF217" i="16"/>
  <c r="CG217" i="16" s="1"/>
  <c r="T217" i="16"/>
  <c r="P217" i="16"/>
  <c r="O217" i="16" s="1"/>
  <c r="M217" i="16"/>
  <c r="CW216" i="16"/>
  <c r="CV216" i="16"/>
  <c r="CR216" i="16"/>
  <c r="CQ216" i="16"/>
  <c r="CH216" i="16"/>
  <c r="BX216" i="16"/>
  <c r="BQ216" i="16"/>
  <c r="BK216" i="16"/>
  <c r="BG216" i="16"/>
  <c r="AS216" i="16"/>
  <c r="AG216" i="16"/>
  <c r="BU216" i="16" s="1"/>
  <c r="AF216" i="16"/>
  <c r="CG216" i="16" s="1"/>
  <c r="T216" i="16"/>
  <c r="P216" i="16"/>
  <c r="O216" i="16" s="1"/>
  <c r="M216" i="16"/>
  <c r="CW215" i="16"/>
  <c r="CV215" i="16"/>
  <c r="CR215" i="16"/>
  <c r="CQ215" i="16"/>
  <c r="CH215" i="16"/>
  <c r="BX215" i="16"/>
  <c r="BQ215" i="16"/>
  <c r="BK215" i="16"/>
  <c r="BG215" i="16"/>
  <c r="AS215" i="16"/>
  <c r="BE215" i="16" s="1"/>
  <c r="AG215" i="16"/>
  <c r="BU215" i="16" s="1"/>
  <c r="AF215" i="16"/>
  <c r="T215" i="16"/>
  <c r="P215" i="16"/>
  <c r="M215" i="16"/>
  <c r="CW214" i="16"/>
  <c r="CV214" i="16"/>
  <c r="CR214" i="16"/>
  <c r="CQ214" i="16"/>
  <c r="CH214" i="16"/>
  <c r="BX214" i="16"/>
  <c r="BQ214" i="16"/>
  <c r="BK214" i="16"/>
  <c r="BG214" i="16"/>
  <c r="AS214" i="16"/>
  <c r="AG214" i="16"/>
  <c r="BU214" i="16" s="1"/>
  <c r="AF214" i="16"/>
  <c r="X214" i="16"/>
  <c r="T214" i="16"/>
  <c r="P214" i="16"/>
  <c r="M214" i="16"/>
  <c r="CW213" i="16"/>
  <c r="CV213" i="16"/>
  <c r="CR213" i="16"/>
  <c r="CQ213" i="16"/>
  <c r="CH213" i="16"/>
  <c r="BX213" i="16"/>
  <c r="BQ213" i="16"/>
  <c r="BK213" i="16"/>
  <c r="BG213" i="16"/>
  <c r="AS213" i="16"/>
  <c r="BE213" i="16" s="1"/>
  <c r="AG213" i="16"/>
  <c r="BU213" i="16" s="1"/>
  <c r="AF213" i="16"/>
  <c r="CG213" i="16" s="1"/>
  <c r="T213" i="16"/>
  <c r="P213" i="16"/>
  <c r="O213" i="16" s="1"/>
  <c r="M213" i="16"/>
  <c r="CW212" i="16"/>
  <c r="CV212" i="16"/>
  <c r="CR212" i="16"/>
  <c r="CQ212" i="16"/>
  <c r="CH212" i="16"/>
  <c r="BX212" i="16"/>
  <c r="BQ212" i="16"/>
  <c r="BK212" i="16"/>
  <c r="BG212" i="16"/>
  <c r="AS212" i="16"/>
  <c r="AG212" i="16"/>
  <c r="BU212" i="16" s="1"/>
  <c r="AF212" i="16"/>
  <c r="CG212" i="16" s="1"/>
  <c r="T212" i="16"/>
  <c r="P212" i="16"/>
  <c r="O212" i="16" s="1"/>
  <c r="M212" i="16"/>
  <c r="CW211" i="16"/>
  <c r="CV211" i="16"/>
  <c r="CR211" i="16"/>
  <c r="CQ211" i="16"/>
  <c r="CH211" i="16"/>
  <c r="BX211" i="16"/>
  <c r="BQ211" i="16"/>
  <c r="BK211" i="16"/>
  <c r="BG211" i="16"/>
  <c r="AS211" i="16"/>
  <c r="BE211" i="16" s="1"/>
  <c r="AG211" i="16"/>
  <c r="BU211" i="16" s="1"/>
  <c r="AF211" i="16"/>
  <c r="T211" i="16"/>
  <c r="P211" i="16"/>
  <c r="M211" i="16"/>
  <c r="CW210" i="16"/>
  <c r="CV210" i="16"/>
  <c r="CR210" i="16"/>
  <c r="CQ210" i="16"/>
  <c r="CH210" i="16"/>
  <c r="BX210" i="16"/>
  <c r="BW210" i="16"/>
  <c r="BQ210" i="16"/>
  <c r="BK210" i="16"/>
  <c r="BG210" i="16"/>
  <c r="AS210" i="16"/>
  <c r="AG210" i="16"/>
  <c r="BU210" i="16" s="1"/>
  <c r="AF210" i="16"/>
  <c r="CG210" i="16" s="1"/>
  <c r="W210" i="16"/>
  <c r="T210" i="16"/>
  <c r="P210" i="16"/>
  <c r="O210" i="16" s="1"/>
  <c r="M210" i="16"/>
  <c r="CW209" i="16"/>
  <c r="CV209" i="16"/>
  <c r="CR209" i="16"/>
  <c r="CQ209" i="16"/>
  <c r="CH209" i="16"/>
  <c r="BX209" i="16"/>
  <c r="BQ209" i="16"/>
  <c r="BK209" i="16"/>
  <c r="BG209" i="16"/>
  <c r="AX209" i="16"/>
  <c r="AS209" i="16"/>
  <c r="BE209" i="16" s="1"/>
  <c r="AG209" i="16"/>
  <c r="BU209" i="16" s="1"/>
  <c r="AF209" i="16"/>
  <c r="T209" i="16"/>
  <c r="P209" i="16"/>
  <c r="M209" i="16"/>
  <c r="CW208" i="16"/>
  <c r="CV208" i="16"/>
  <c r="CR208" i="16"/>
  <c r="CQ208" i="16"/>
  <c r="CH208" i="16"/>
  <c r="BX208" i="16"/>
  <c r="BQ208" i="16"/>
  <c r="BK208" i="16"/>
  <c r="BG208" i="16"/>
  <c r="AS208" i="16"/>
  <c r="BD208" i="16" s="1"/>
  <c r="AG208" i="16"/>
  <c r="BU208" i="16" s="1"/>
  <c r="AF208" i="16"/>
  <c r="CG208" i="16" s="1"/>
  <c r="T208" i="16"/>
  <c r="P208" i="16"/>
  <c r="O208" i="16" s="1"/>
  <c r="M208" i="16"/>
  <c r="CW207" i="16"/>
  <c r="CV207" i="16"/>
  <c r="CR207" i="16"/>
  <c r="CQ207" i="16"/>
  <c r="CH207" i="16"/>
  <c r="BX207" i="16"/>
  <c r="BQ207" i="16"/>
  <c r="BK207" i="16"/>
  <c r="BG207" i="16"/>
  <c r="AS207" i="16"/>
  <c r="BE207" i="16" s="1"/>
  <c r="AG207" i="16"/>
  <c r="BU207" i="16" s="1"/>
  <c r="AF207" i="16"/>
  <c r="CG207" i="16" s="1"/>
  <c r="T207" i="16"/>
  <c r="P207" i="16"/>
  <c r="O207" i="16" s="1"/>
  <c r="M207" i="16"/>
  <c r="CW206" i="16"/>
  <c r="CV206" i="16"/>
  <c r="CR206" i="16"/>
  <c r="CQ206" i="16"/>
  <c r="CH206" i="16"/>
  <c r="BX206" i="16"/>
  <c r="BQ206" i="16"/>
  <c r="BK206" i="16"/>
  <c r="BG206" i="16"/>
  <c r="AS206" i="16"/>
  <c r="BE206" i="16" s="1"/>
  <c r="AG206" i="16"/>
  <c r="BU206" i="16" s="1"/>
  <c r="AF206" i="16"/>
  <c r="AV206" i="16" s="1"/>
  <c r="X206" i="16"/>
  <c r="T206" i="16"/>
  <c r="P206" i="16"/>
  <c r="O206" i="16" s="1"/>
  <c r="M206" i="16"/>
  <c r="CW205" i="16"/>
  <c r="CV205" i="16"/>
  <c r="CR205" i="16"/>
  <c r="CQ205" i="16"/>
  <c r="CH205" i="16"/>
  <c r="BX205" i="16"/>
  <c r="BQ205" i="16"/>
  <c r="BK205" i="16"/>
  <c r="BG205" i="16"/>
  <c r="AS205" i="16"/>
  <c r="BE205" i="16" s="1"/>
  <c r="AG205" i="16"/>
  <c r="BU205" i="16" s="1"/>
  <c r="AF205" i="16"/>
  <c r="CG205" i="16" s="1"/>
  <c r="T205" i="16"/>
  <c r="P205" i="16"/>
  <c r="O205" i="16" s="1"/>
  <c r="M205" i="16"/>
  <c r="CW204" i="16"/>
  <c r="CV204" i="16"/>
  <c r="CR204" i="16"/>
  <c r="CQ204" i="16"/>
  <c r="CH204" i="16"/>
  <c r="BX204" i="16"/>
  <c r="BQ204" i="16"/>
  <c r="BK204" i="16"/>
  <c r="BG204" i="16"/>
  <c r="AS204" i="16"/>
  <c r="BE204" i="16" s="1"/>
  <c r="AG204" i="16"/>
  <c r="BU204" i="16" s="1"/>
  <c r="AF204" i="16"/>
  <c r="W204" i="16"/>
  <c r="T204" i="16"/>
  <c r="P204" i="16"/>
  <c r="M204" i="16"/>
  <c r="CW203" i="16"/>
  <c r="CV203" i="16"/>
  <c r="CR203" i="16"/>
  <c r="CQ203" i="16"/>
  <c r="CH203" i="16"/>
  <c r="BX203" i="16"/>
  <c r="BQ203" i="16"/>
  <c r="BK203" i="16"/>
  <c r="BG203" i="16"/>
  <c r="AS203" i="16"/>
  <c r="AG203" i="16"/>
  <c r="BU203" i="16" s="1"/>
  <c r="AF203" i="16"/>
  <c r="AV203" i="16" s="1"/>
  <c r="T203" i="16"/>
  <c r="P203" i="16"/>
  <c r="O203" i="16" s="1"/>
  <c r="M203" i="16"/>
  <c r="CW202" i="16"/>
  <c r="CV202" i="16"/>
  <c r="CR202" i="16"/>
  <c r="CQ202" i="16"/>
  <c r="CH202" i="16"/>
  <c r="BX202" i="16"/>
  <c r="BW202" i="16"/>
  <c r="BQ202" i="16"/>
  <c r="BK202" i="16"/>
  <c r="BG202" i="16"/>
  <c r="AS202" i="16"/>
  <c r="BE202" i="16" s="1"/>
  <c r="AG202" i="16"/>
  <c r="BU202" i="16" s="1"/>
  <c r="AF202" i="16"/>
  <c r="W202" i="16"/>
  <c r="T202" i="16"/>
  <c r="P202" i="16"/>
  <c r="O202" i="16" s="1"/>
  <c r="M202" i="16"/>
  <c r="CW201" i="16"/>
  <c r="CV201" i="16"/>
  <c r="CR201" i="16"/>
  <c r="CQ201" i="16"/>
  <c r="CH201" i="16"/>
  <c r="BX201" i="16"/>
  <c r="BQ201" i="16"/>
  <c r="BK201" i="16"/>
  <c r="BG201" i="16"/>
  <c r="AS201" i="16"/>
  <c r="AG201" i="16"/>
  <c r="BU201" i="16" s="1"/>
  <c r="AF201" i="16"/>
  <c r="AV201" i="16" s="1"/>
  <c r="T201" i="16"/>
  <c r="P201" i="16"/>
  <c r="O201" i="16" s="1"/>
  <c r="M201" i="16"/>
  <c r="CW200" i="16"/>
  <c r="CV200" i="16"/>
  <c r="CR200" i="16"/>
  <c r="CQ200" i="16"/>
  <c r="CH200" i="16"/>
  <c r="BX200" i="16"/>
  <c r="BQ200" i="16"/>
  <c r="BK200" i="16"/>
  <c r="BG200" i="16"/>
  <c r="AS200" i="16"/>
  <c r="BE200" i="16" s="1"/>
  <c r="AG200" i="16"/>
  <c r="BU200" i="16" s="1"/>
  <c r="AF200" i="16"/>
  <c r="T200" i="16"/>
  <c r="P200" i="16"/>
  <c r="M200" i="16"/>
  <c r="CW199" i="16"/>
  <c r="CV199" i="16"/>
  <c r="CR199" i="16"/>
  <c r="CQ199" i="16"/>
  <c r="CH199" i="16"/>
  <c r="BX199" i="16"/>
  <c r="BQ199" i="16"/>
  <c r="BK199" i="16"/>
  <c r="BG199" i="16"/>
  <c r="AS199" i="16"/>
  <c r="BE199" i="16" s="1"/>
  <c r="AG199" i="16"/>
  <c r="BU199" i="16" s="1"/>
  <c r="AF199" i="16"/>
  <c r="T199" i="16"/>
  <c r="P199" i="16"/>
  <c r="M199" i="16"/>
  <c r="CV198" i="16"/>
  <c r="CR198" i="16"/>
  <c r="CQ198" i="16"/>
  <c r="CH198" i="16"/>
  <c r="BX198" i="16"/>
  <c r="BQ198" i="16"/>
  <c r="BK198" i="16"/>
  <c r="BG198" i="16"/>
  <c r="AS198" i="16"/>
  <c r="BE198" i="16" s="1"/>
  <c r="AG198" i="16"/>
  <c r="BU198" i="16" s="1"/>
  <c r="AF198" i="16"/>
  <c r="AV198" i="16" s="1"/>
  <c r="X198" i="16"/>
  <c r="T198" i="16"/>
  <c r="P198" i="16"/>
  <c r="O198" i="16" s="1"/>
  <c r="M198" i="16"/>
  <c r="CW197" i="16"/>
  <c r="CV197" i="16"/>
  <c r="CR197" i="16"/>
  <c r="CQ197" i="16"/>
  <c r="CH197" i="16"/>
  <c r="BX197" i="16"/>
  <c r="BQ197" i="16"/>
  <c r="BK197" i="16"/>
  <c r="BG197" i="16"/>
  <c r="AS197" i="16"/>
  <c r="BE197" i="16" s="1"/>
  <c r="AG197" i="16"/>
  <c r="BU197" i="16" s="1"/>
  <c r="AF197" i="16"/>
  <c r="T197" i="16"/>
  <c r="P197" i="16"/>
  <c r="M197" i="16"/>
  <c r="CW196" i="16"/>
  <c r="CV196" i="16"/>
  <c r="CR196" i="16"/>
  <c r="CQ196" i="16"/>
  <c r="CH196" i="16"/>
  <c r="BX196" i="16"/>
  <c r="BQ196" i="16"/>
  <c r="BK196" i="16"/>
  <c r="BG196" i="16"/>
  <c r="AS196" i="16"/>
  <c r="BE196" i="16" s="1"/>
  <c r="AG196" i="16"/>
  <c r="BU196" i="16" s="1"/>
  <c r="AF196" i="16"/>
  <c r="T196" i="16"/>
  <c r="P196" i="16"/>
  <c r="M196" i="16"/>
  <c r="CW195" i="16"/>
  <c r="CV195" i="16"/>
  <c r="CR195" i="16"/>
  <c r="CQ195" i="16"/>
  <c r="CH195" i="16"/>
  <c r="BX195" i="16"/>
  <c r="BQ195" i="16"/>
  <c r="BK195" i="16"/>
  <c r="BG195" i="16"/>
  <c r="AX195" i="16"/>
  <c r="AS195" i="16"/>
  <c r="BE195" i="16" s="1"/>
  <c r="AG195" i="16"/>
  <c r="BU195" i="16" s="1"/>
  <c r="AF195" i="16"/>
  <c r="CG195" i="16" s="1"/>
  <c r="X195" i="16"/>
  <c r="T195" i="16"/>
  <c r="P195" i="16"/>
  <c r="N195" i="16" s="1"/>
  <c r="S195" i="16" s="1"/>
  <c r="M195" i="16"/>
  <c r="CW194" i="16"/>
  <c r="CV194" i="16"/>
  <c r="CR194" i="16"/>
  <c r="CQ194" i="16"/>
  <c r="CH194" i="16"/>
  <c r="BX194" i="16"/>
  <c r="BW194" i="16"/>
  <c r="BQ194" i="16"/>
  <c r="BK194" i="16"/>
  <c r="BG194" i="16"/>
  <c r="AS194" i="16"/>
  <c r="AG194" i="16"/>
  <c r="BU194" i="16" s="1"/>
  <c r="AF194" i="16"/>
  <c r="W194" i="16"/>
  <c r="T194" i="16"/>
  <c r="P194" i="16"/>
  <c r="O194" i="16" s="1"/>
  <c r="M194" i="16"/>
  <c r="CW193" i="16"/>
  <c r="CV193" i="16"/>
  <c r="CR193" i="16"/>
  <c r="CQ193" i="16"/>
  <c r="CH193" i="16"/>
  <c r="BX193" i="16"/>
  <c r="BQ193" i="16"/>
  <c r="BK193" i="16"/>
  <c r="BG193" i="16"/>
  <c r="AX193" i="16"/>
  <c r="AS193" i="16"/>
  <c r="AG193" i="16"/>
  <c r="BU193" i="16" s="1"/>
  <c r="AF193" i="16"/>
  <c r="AV193" i="16" s="1"/>
  <c r="T193" i="16"/>
  <c r="P193" i="16"/>
  <c r="N193" i="16" s="1"/>
  <c r="S193" i="16" s="1"/>
  <c r="M193" i="16"/>
  <c r="CW192" i="16"/>
  <c r="CV192" i="16"/>
  <c r="CR192" i="16"/>
  <c r="CQ192" i="16"/>
  <c r="CH192" i="16"/>
  <c r="BX192" i="16"/>
  <c r="BQ192" i="16"/>
  <c r="BK192" i="16"/>
  <c r="BG192" i="16"/>
  <c r="AS192" i="16"/>
  <c r="BE192" i="16" s="1"/>
  <c r="AG192" i="16"/>
  <c r="BU192" i="16" s="1"/>
  <c r="AF192" i="16"/>
  <c r="CG192" i="16" s="1"/>
  <c r="T192" i="16"/>
  <c r="P192" i="16"/>
  <c r="O192" i="16" s="1"/>
  <c r="M192" i="16"/>
  <c r="CW191" i="16"/>
  <c r="CV191" i="16"/>
  <c r="CR191" i="16"/>
  <c r="CQ191" i="16"/>
  <c r="CH191" i="16"/>
  <c r="BX191" i="16"/>
  <c r="BQ191" i="16"/>
  <c r="BK191" i="16"/>
  <c r="BG191" i="16"/>
  <c r="AS191" i="16"/>
  <c r="BE191" i="16" s="1"/>
  <c r="AG191" i="16"/>
  <c r="BU191" i="16" s="1"/>
  <c r="AF191" i="16"/>
  <c r="AV191" i="16" s="1"/>
  <c r="T191" i="16"/>
  <c r="P191" i="16"/>
  <c r="O191" i="16" s="1"/>
  <c r="M191" i="16"/>
  <c r="CW190" i="16"/>
  <c r="CV190" i="16"/>
  <c r="CR190" i="16"/>
  <c r="CQ190" i="16"/>
  <c r="CH190" i="16"/>
  <c r="BX190" i="16"/>
  <c r="BQ190" i="16"/>
  <c r="BK190" i="16"/>
  <c r="BG190" i="16"/>
  <c r="AS190" i="16"/>
  <c r="AG190" i="16"/>
  <c r="BU190" i="16" s="1"/>
  <c r="AF190" i="16"/>
  <c r="X190" i="16"/>
  <c r="T190" i="16"/>
  <c r="P190" i="16"/>
  <c r="O190" i="16" s="1"/>
  <c r="M190" i="16"/>
  <c r="CW189" i="16"/>
  <c r="CV189" i="16"/>
  <c r="CR189" i="16"/>
  <c r="CQ189" i="16"/>
  <c r="CH189" i="16"/>
  <c r="BX189" i="16"/>
  <c r="BQ189" i="16"/>
  <c r="BK189" i="16"/>
  <c r="BG189" i="16"/>
  <c r="AX189" i="16"/>
  <c r="AS189" i="16"/>
  <c r="BE189" i="16" s="1"/>
  <c r="AG189" i="16"/>
  <c r="BU189" i="16" s="1"/>
  <c r="AF189" i="16"/>
  <c r="AV189" i="16" s="1"/>
  <c r="T189" i="16"/>
  <c r="P189" i="16"/>
  <c r="N189" i="16" s="1"/>
  <c r="S189" i="16" s="1"/>
  <c r="M189" i="16"/>
  <c r="CW188" i="16"/>
  <c r="CV188" i="16"/>
  <c r="CR188" i="16"/>
  <c r="CQ188" i="16"/>
  <c r="CH188" i="16"/>
  <c r="BX188" i="16"/>
  <c r="BQ188" i="16"/>
  <c r="BK188" i="16"/>
  <c r="BG188" i="16"/>
  <c r="AS188" i="16"/>
  <c r="AG188" i="16"/>
  <c r="BU188" i="16" s="1"/>
  <c r="AF188" i="16"/>
  <c r="CG188" i="16" s="1"/>
  <c r="T188" i="16"/>
  <c r="P188" i="16"/>
  <c r="O188" i="16" s="1"/>
  <c r="M188" i="16"/>
  <c r="CW187" i="16"/>
  <c r="CV187" i="16"/>
  <c r="CR187" i="16"/>
  <c r="CQ187" i="16"/>
  <c r="CH187" i="16"/>
  <c r="BX187" i="16"/>
  <c r="BQ187" i="16"/>
  <c r="BK187" i="16"/>
  <c r="BG187" i="16"/>
  <c r="AS187" i="16"/>
  <c r="BE187" i="16" s="1"/>
  <c r="AG187" i="16"/>
  <c r="BU187" i="16" s="1"/>
  <c r="AF187" i="16"/>
  <c r="CG187" i="16" s="1"/>
  <c r="T187" i="16"/>
  <c r="P187" i="16"/>
  <c r="N187" i="16" s="1"/>
  <c r="S187" i="16" s="1"/>
  <c r="M187" i="16"/>
  <c r="CW186" i="16"/>
  <c r="CV186" i="16"/>
  <c r="CR186" i="16"/>
  <c r="CQ186" i="16"/>
  <c r="CH186" i="16"/>
  <c r="BX186" i="16"/>
  <c r="BW186" i="16"/>
  <c r="BQ186" i="16"/>
  <c r="BK186" i="16"/>
  <c r="BG186" i="16"/>
  <c r="AS186" i="16"/>
  <c r="AG186" i="16"/>
  <c r="BU186" i="16" s="1"/>
  <c r="AF186" i="16"/>
  <c r="W186" i="16"/>
  <c r="T186" i="16"/>
  <c r="P186" i="16"/>
  <c r="O186" i="16" s="1"/>
  <c r="M186" i="16"/>
  <c r="CW185" i="16"/>
  <c r="CV185" i="16"/>
  <c r="CR185" i="16"/>
  <c r="CQ185" i="16"/>
  <c r="CH185" i="16"/>
  <c r="BX185" i="16"/>
  <c r="BQ185" i="16"/>
  <c r="BK185" i="16"/>
  <c r="BG185" i="16"/>
  <c r="AX185" i="16"/>
  <c r="AS185" i="16"/>
  <c r="AG185" i="16"/>
  <c r="BU185" i="16" s="1"/>
  <c r="AF185" i="16"/>
  <c r="CG185" i="16" s="1"/>
  <c r="T185" i="16"/>
  <c r="P185" i="16"/>
  <c r="M185" i="16"/>
  <c r="CW184" i="16"/>
  <c r="CV184" i="16"/>
  <c r="CR184" i="16"/>
  <c r="CQ184" i="16"/>
  <c r="CH184" i="16"/>
  <c r="BX184" i="16"/>
  <c r="BQ184" i="16"/>
  <c r="BK184" i="16"/>
  <c r="BG184" i="16"/>
  <c r="AS184" i="16"/>
  <c r="BE184" i="16" s="1"/>
  <c r="AG184" i="16"/>
  <c r="BU184" i="16" s="1"/>
  <c r="AF184" i="16"/>
  <c r="CG184" i="16" s="1"/>
  <c r="T184" i="16"/>
  <c r="P184" i="16"/>
  <c r="O184" i="16" s="1"/>
  <c r="M184" i="16"/>
  <c r="CW183" i="16"/>
  <c r="CV183" i="16"/>
  <c r="CR183" i="16"/>
  <c r="CQ183" i="16"/>
  <c r="CH183" i="16"/>
  <c r="BX183" i="16"/>
  <c r="BQ183" i="16"/>
  <c r="BK183" i="16"/>
  <c r="BG183" i="16"/>
  <c r="AS183" i="16"/>
  <c r="BE183" i="16" s="1"/>
  <c r="AG183" i="16"/>
  <c r="BU183" i="16" s="1"/>
  <c r="AF183" i="16"/>
  <c r="AV183" i="16" s="1"/>
  <c r="T183" i="16"/>
  <c r="P183" i="16"/>
  <c r="M183" i="16"/>
  <c r="CW182" i="16"/>
  <c r="CV182" i="16"/>
  <c r="CR182" i="16"/>
  <c r="CQ182" i="16"/>
  <c r="CH182" i="16"/>
  <c r="BX182" i="16"/>
  <c r="BQ182" i="16"/>
  <c r="BK182" i="16"/>
  <c r="BG182" i="16"/>
  <c r="AS182" i="16"/>
  <c r="BE182" i="16" s="1"/>
  <c r="AG182" i="16"/>
  <c r="BU182" i="16" s="1"/>
  <c r="AF182" i="16"/>
  <c r="X182" i="16"/>
  <c r="T182" i="16"/>
  <c r="P182" i="16"/>
  <c r="M182" i="16"/>
  <c r="CW181" i="16"/>
  <c r="CV181" i="16"/>
  <c r="CR181" i="16"/>
  <c r="CQ181" i="16"/>
  <c r="CH181" i="16"/>
  <c r="BX181" i="16"/>
  <c r="BQ181" i="16"/>
  <c r="BK181" i="16"/>
  <c r="BG181" i="16"/>
  <c r="AX181" i="16"/>
  <c r="AS181" i="16"/>
  <c r="BE181" i="16" s="1"/>
  <c r="AG181" i="16"/>
  <c r="BU181" i="16" s="1"/>
  <c r="AF181" i="16"/>
  <c r="CG181" i="16" s="1"/>
  <c r="T181" i="16"/>
  <c r="P181" i="16"/>
  <c r="N181" i="16" s="1"/>
  <c r="S181" i="16" s="1"/>
  <c r="M181" i="16"/>
  <c r="CW180" i="16"/>
  <c r="CV180" i="16"/>
  <c r="CR180" i="16"/>
  <c r="CQ180" i="16"/>
  <c r="CH180" i="16"/>
  <c r="BX180" i="16"/>
  <c r="BQ180" i="16"/>
  <c r="BK180" i="16"/>
  <c r="BG180" i="16"/>
  <c r="AS180" i="16"/>
  <c r="AG180" i="16"/>
  <c r="BU180" i="16" s="1"/>
  <c r="AF180" i="16"/>
  <c r="CG180" i="16" s="1"/>
  <c r="T180" i="16"/>
  <c r="P180" i="16"/>
  <c r="O180" i="16" s="1"/>
  <c r="M180" i="16"/>
  <c r="CW179" i="16"/>
  <c r="CV179" i="16"/>
  <c r="CR179" i="16"/>
  <c r="CQ179" i="16"/>
  <c r="CH179" i="16"/>
  <c r="BX179" i="16"/>
  <c r="BQ179" i="16"/>
  <c r="BK179" i="16"/>
  <c r="BG179" i="16"/>
  <c r="AS179" i="16"/>
  <c r="BE179" i="16" s="1"/>
  <c r="AG179" i="16"/>
  <c r="BU179" i="16" s="1"/>
  <c r="AF179" i="16"/>
  <c r="AV179" i="16" s="1"/>
  <c r="T179" i="16"/>
  <c r="P179" i="16"/>
  <c r="M179" i="16"/>
  <c r="CW178" i="16"/>
  <c r="CV178" i="16"/>
  <c r="CR178" i="16"/>
  <c r="CQ178" i="16"/>
  <c r="CH178" i="16"/>
  <c r="BX178" i="16"/>
  <c r="BW178" i="16"/>
  <c r="BQ178" i="16"/>
  <c r="BK178" i="16"/>
  <c r="BG178" i="16"/>
  <c r="AS178" i="16"/>
  <c r="BE178" i="16" s="1"/>
  <c r="AG178" i="16"/>
  <c r="BU178" i="16" s="1"/>
  <c r="AF178" i="16"/>
  <c r="W178" i="16"/>
  <c r="T178" i="16"/>
  <c r="P178" i="16"/>
  <c r="M178" i="16"/>
  <c r="CW177" i="16"/>
  <c r="CV177" i="16"/>
  <c r="CR177" i="16"/>
  <c r="CQ177" i="16"/>
  <c r="CH177" i="16"/>
  <c r="BX177" i="16"/>
  <c r="BQ177" i="16"/>
  <c r="BK177" i="16"/>
  <c r="BG177" i="16"/>
  <c r="AS177" i="16"/>
  <c r="BE177" i="16" s="1"/>
  <c r="AG177" i="16"/>
  <c r="BU177" i="16" s="1"/>
  <c r="AF177" i="16"/>
  <c r="CG177" i="16" s="1"/>
  <c r="T177" i="16"/>
  <c r="P177" i="16"/>
  <c r="N177" i="16" s="1"/>
  <c r="S177" i="16" s="1"/>
  <c r="M177" i="16"/>
  <c r="CW176" i="16"/>
  <c r="CV176" i="16"/>
  <c r="CR176" i="16"/>
  <c r="CQ176" i="16"/>
  <c r="CH176" i="16"/>
  <c r="BX176" i="16"/>
  <c r="BQ176" i="16"/>
  <c r="BK176" i="16"/>
  <c r="BG176" i="16"/>
  <c r="AS176" i="16"/>
  <c r="AG176" i="16"/>
  <c r="BU176" i="16" s="1"/>
  <c r="AF176" i="16"/>
  <c r="CG176" i="16" s="1"/>
  <c r="T176" i="16"/>
  <c r="P176" i="16"/>
  <c r="O176" i="16" s="1"/>
  <c r="M176" i="16"/>
  <c r="CW175" i="16"/>
  <c r="CV175" i="16"/>
  <c r="CR175" i="16"/>
  <c r="CQ175" i="16"/>
  <c r="CH175" i="16"/>
  <c r="BX175" i="16"/>
  <c r="BQ175" i="16"/>
  <c r="BK175" i="16"/>
  <c r="BG175" i="16"/>
  <c r="AS175" i="16"/>
  <c r="BE175" i="16" s="1"/>
  <c r="AG175" i="16"/>
  <c r="BU175" i="16" s="1"/>
  <c r="AF175" i="16"/>
  <c r="AV175" i="16" s="1"/>
  <c r="T175" i="16"/>
  <c r="P175" i="16"/>
  <c r="M175" i="16"/>
  <c r="CW174" i="16"/>
  <c r="CV174" i="16"/>
  <c r="CR174" i="16"/>
  <c r="CQ174" i="16"/>
  <c r="CH174" i="16"/>
  <c r="BX174" i="16"/>
  <c r="BQ174" i="16"/>
  <c r="BK174" i="16"/>
  <c r="BG174" i="16"/>
  <c r="AS174" i="16"/>
  <c r="BE174" i="16" s="1"/>
  <c r="AG174" i="16"/>
  <c r="BU174" i="16" s="1"/>
  <c r="AF174" i="16"/>
  <c r="X174" i="16"/>
  <c r="T174" i="16"/>
  <c r="P174" i="16"/>
  <c r="M174" i="16"/>
  <c r="CW173" i="16"/>
  <c r="CV173" i="16"/>
  <c r="CR173" i="16"/>
  <c r="CQ173" i="16"/>
  <c r="CH173" i="16"/>
  <c r="BX173" i="16"/>
  <c r="BQ173" i="16"/>
  <c r="BK173" i="16"/>
  <c r="BG173" i="16"/>
  <c r="AX173" i="16"/>
  <c r="AS173" i="16"/>
  <c r="BE173" i="16" s="1"/>
  <c r="AG173" i="16"/>
  <c r="BU173" i="16" s="1"/>
  <c r="AF173" i="16"/>
  <c r="CG173" i="16" s="1"/>
  <c r="T173" i="16"/>
  <c r="P173" i="16"/>
  <c r="N173" i="16" s="1"/>
  <c r="S173" i="16" s="1"/>
  <c r="M173" i="16"/>
  <c r="CW172" i="16"/>
  <c r="CV172" i="16"/>
  <c r="CR172" i="16"/>
  <c r="CQ172" i="16"/>
  <c r="CH172" i="16"/>
  <c r="BX172" i="16"/>
  <c r="BQ172" i="16"/>
  <c r="BK172" i="16"/>
  <c r="BG172" i="16"/>
  <c r="AS172" i="16"/>
  <c r="BE172" i="16" s="1"/>
  <c r="AG172" i="16"/>
  <c r="BU172" i="16" s="1"/>
  <c r="AF172" i="16"/>
  <c r="CG172" i="16" s="1"/>
  <c r="T172" i="16"/>
  <c r="P172" i="16"/>
  <c r="M172" i="16"/>
  <c r="CW171" i="16"/>
  <c r="CV171" i="16"/>
  <c r="CR171" i="16"/>
  <c r="CQ171" i="16"/>
  <c r="CH171" i="16"/>
  <c r="BX171" i="16"/>
  <c r="BQ171" i="16"/>
  <c r="BK171" i="16"/>
  <c r="BG171" i="16"/>
  <c r="AS171" i="16"/>
  <c r="BE171" i="16" s="1"/>
  <c r="AG171" i="16"/>
  <c r="BU171" i="16" s="1"/>
  <c r="AF171" i="16"/>
  <c r="T171" i="16"/>
  <c r="P171" i="16"/>
  <c r="M171" i="16"/>
  <c r="CW170" i="16"/>
  <c r="CV170" i="16"/>
  <c r="CR170" i="16"/>
  <c r="CQ170" i="16"/>
  <c r="CH170" i="16"/>
  <c r="BX170" i="16"/>
  <c r="BW170" i="16"/>
  <c r="BQ170" i="16"/>
  <c r="BK170" i="16"/>
  <c r="BG170" i="16"/>
  <c r="AS170" i="16"/>
  <c r="BE170" i="16" s="1"/>
  <c r="AG170" i="16"/>
  <c r="BU170" i="16" s="1"/>
  <c r="AF170" i="16"/>
  <c r="W170" i="16"/>
  <c r="T170" i="16"/>
  <c r="P170" i="16"/>
  <c r="M170" i="16"/>
  <c r="CW169" i="16"/>
  <c r="CV169" i="16"/>
  <c r="CR169" i="16"/>
  <c r="CQ169" i="16"/>
  <c r="CH169" i="16"/>
  <c r="BX169" i="16"/>
  <c r="BQ169" i="16"/>
  <c r="BK169" i="16"/>
  <c r="BG169" i="16"/>
  <c r="AX169" i="16"/>
  <c r="AS169" i="16"/>
  <c r="AG169" i="16"/>
  <c r="BU169" i="16" s="1"/>
  <c r="AF169" i="16"/>
  <c r="CG169" i="16" s="1"/>
  <c r="T169" i="16"/>
  <c r="P169" i="16"/>
  <c r="N169" i="16" s="1"/>
  <c r="S169" i="16" s="1"/>
  <c r="M169" i="16"/>
  <c r="CW168" i="16"/>
  <c r="CV168" i="16"/>
  <c r="CR168" i="16"/>
  <c r="CQ168" i="16"/>
  <c r="CH168" i="16"/>
  <c r="BX168" i="16"/>
  <c r="BQ168" i="16"/>
  <c r="BK168" i="16"/>
  <c r="BG168" i="16"/>
  <c r="AS168" i="16"/>
  <c r="BE168" i="16" s="1"/>
  <c r="AG168" i="16"/>
  <c r="BU168" i="16" s="1"/>
  <c r="AF168" i="16"/>
  <c r="CG168" i="16" s="1"/>
  <c r="T168" i="16"/>
  <c r="P168" i="16"/>
  <c r="M168" i="16"/>
  <c r="CW167" i="16"/>
  <c r="CV167" i="16"/>
  <c r="CR167" i="16"/>
  <c r="CQ167" i="16"/>
  <c r="CH167" i="16"/>
  <c r="BX167" i="16"/>
  <c r="BQ167" i="16"/>
  <c r="BK167" i="16"/>
  <c r="BG167" i="16"/>
  <c r="AS167" i="16"/>
  <c r="AG167" i="16"/>
  <c r="BU167" i="16" s="1"/>
  <c r="AF167" i="16"/>
  <c r="T167" i="16"/>
  <c r="P167" i="16"/>
  <c r="N167" i="16" s="1"/>
  <c r="S167" i="16" s="1"/>
  <c r="M167" i="16"/>
  <c r="CW166" i="16"/>
  <c r="CV166" i="16"/>
  <c r="CR166" i="16"/>
  <c r="CQ166" i="16"/>
  <c r="CH166" i="16"/>
  <c r="BX166" i="16"/>
  <c r="BQ166" i="16"/>
  <c r="BK166" i="16"/>
  <c r="BG166" i="16"/>
  <c r="AS166" i="16"/>
  <c r="BE166" i="16" s="1"/>
  <c r="AG166" i="16"/>
  <c r="BU166" i="16" s="1"/>
  <c r="AF166" i="16"/>
  <c r="X166" i="16"/>
  <c r="T166" i="16"/>
  <c r="P166" i="16"/>
  <c r="M166" i="16"/>
  <c r="CW165" i="16"/>
  <c r="CV165" i="16"/>
  <c r="CR165" i="16"/>
  <c r="CQ165" i="16"/>
  <c r="CH165" i="16"/>
  <c r="BX165" i="16"/>
  <c r="BQ165" i="16"/>
  <c r="BK165" i="16"/>
  <c r="BG165" i="16"/>
  <c r="AS165" i="16"/>
  <c r="BE165" i="16" s="1"/>
  <c r="AG165" i="16"/>
  <c r="BU165" i="16" s="1"/>
  <c r="AF165" i="16"/>
  <c r="T165" i="16"/>
  <c r="P165" i="16"/>
  <c r="M165" i="16"/>
  <c r="CW164" i="16"/>
  <c r="CV164" i="16"/>
  <c r="CR164" i="16"/>
  <c r="CQ164" i="16"/>
  <c r="CH164" i="16"/>
  <c r="BX164" i="16"/>
  <c r="BQ164" i="16"/>
  <c r="BK164" i="16"/>
  <c r="BG164" i="16"/>
  <c r="AS164" i="16"/>
  <c r="AG164" i="16"/>
  <c r="BU164" i="16" s="1"/>
  <c r="AF164" i="16"/>
  <c r="CG164" i="16" s="1"/>
  <c r="T164" i="16"/>
  <c r="P164" i="16"/>
  <c r="O164" i="16" s="1"/>
  <c r="M164" i="16"/>
  <c r="CW163" i="16"/>
  <c r="CV163" i="16"/>
  <c r="CR163" i="16"/>
  <c r="CQ163" i="16"/>
  <c r="CH163" i="16"/>
  <c r="BX163" i="16"/>
  <c r="BQ163" i="16"/>
  <c r="BK163" i="16"/>
  <c r="BG163" i="16"/>
  <c r="AS163" i="16"/>
  <c r="AG163" i="16"/>
  <c r="BU163" i="16" s="1"/>
  <c r="AF163" i="16"/>
  <c r="CG163" i="16" s="1"/>
  <c r="T163" i="16"/>
  <c r="P163" i="16"/>
  <c r="N163" i="16" s="1"/>
  <c r="S163" i="16" s="1"/>
  <c r="M163" i="16"/>
  <c r="CW162" i="16"/>
  <c r="CV162" i="16"/>
  <c r="CR162" i="16"/>
  <c r="CQ162" i="16"/>
  <c r="CH162" i="16"/>
  <c r="BX162" i="16"/>
  <c r="BW162" i="16"/>
  <c r="BQ162" i="16"/>
  <c r="BK162" i="16"/>
  <c r="BG162" i="16"/>
  <c r="AS162" i="16"/>
  <c r="BE162" i="16" s="1"/>
  <c r="AG162" i="16"/>
  <c r="BU162" i="16" s="1"/>
  <c r="AF162" i="16"/>
  <c r="W162" i="16"/>
  <c r="T162" i="16"/>
  <c r="P162" i="16"/>
  <c r="M162" i="16"/>
  <c r="CW161" i="16"/>
  <c r="CV161" i="16"/>
  <c r="CR161" i="16"/>
  <c r="CQ161" i="16"/>
  <c r="CH161" i="16"/>
  <c r="BX161" i="16"/>
  <c r="BQ161" i="16"/>
  <c r="BK161" i="16"/>
  <c r="BG161" i="16"/>
  <c r="AX161" i="16"/>
  <c r="AS161" i="16"/>
  <c r="BE161" i="16" s="1"/>
  <c r="AG161" i="16"/>
  <c r="BU161" i="16" s="1"/>
  <c r="AF161" i="16"/>
  <c r="T161" i="16"/>
  <c r="P161" i="16"/>
  <c r="M161" i="16"/>
  <c r="CW160" i="16"/>
  <c r="CV160" i="16"/>
  <c r="CR160" i="16"/>
  <c r="CQ160" i="16"/>
  <c r="CH160" i="16"/>
  <c r="BX160" i="16"/>
  <c r="BQ160" i="16"/>
  <c r="BK160" i="16"/>
  <c r="BG160" i="16"/>
  <c r="AS160" i="16"/>
  <c r="AG160" i="16"/>
  <c r="BU160" i="16" s="1"/>
  <c r="AF160" i="16"/>
  <c r="CG160" i="16" s="1"/>
  <c r="T160" i="16"/>
  <c r="P160" i="16"/>
  <c r="O160" i="16" s="1"/>
  <c r="M160" i="16"/>
  <c r="CW159" i="16"/>
  <c r="CV159" i="16"/>
  <c r="CR159" i="16"/>
  <c r="CQ159" i="16"/>
  <c r="CH159" i="16"/>
  <c r="BX159" i="16"/>
  <c r="BW159" i="16"/>
  <c r="BQ159" i="16"/>
  <c r="BK159" i="16"/>
  <c r="BG159" i="16"/>
  <c r="AS159" i="16"/>
  <c r="AG159" i="16"/>
  <c r="BU159" i="16" s="1"/>
  <c r="AF159" i="16"/>
  <c r="T159" i="16"/>
  <c r="P159" i="16"/>
  <c r="M159" i="16"/>
  <c r="CW158" i="16"/>
  <c r="CV158" i="16"/>
  <c r="CR158" i="16"/>
  <c r="CQ158" i="16"/>
  <c r="CH158" i="16"/>
  <c r="BX158" i="16"/>
  <c r="BQ158" i="16"/>
  <c r="BK158" i="16"/>
  <c r="BG158" i="16"/>
  <c r="AS158" i="16"/>
  <c r="BE158" i="16" s="1"/>
  <c r="AG158" i="16"/>
  <c r="BU158" i="16" s="1"/>
  <c r="AF158" i="16"/>
  <c r="X158" i="16"/>
  <c r="T158" i="16"/>
  <c r="P158" i="16"/>
  <c r="M158" i="16"/>
  <c r="CW157" i="16"/>
  <c r="CV157" i="16"/>
  <c r="CR157" i="16"/>
  <c r="CQ157" i="16"/>
  <c r="CH157" i="16"/>
  <c r="BX157" i="16"/>
  <c r="BQ157" i="16"/>
  <c r="BK157" i="16"/>
  <c r="BG157" i="16"/>
  <c r="AX157" i="16"/>
  <c r="AS157" i="16"/>
  <c r="BE157" i="16" s="1"/>
  <c r="AG157" i="16"/>
  <c r="BU157" i="16" s="1"/>
  <c r="AF157" i="16"/>
  <c r="T157" i="16"/>
  <c r="P157" i="16"/>
  <c r="M157" i="16"/>
  <c r="CW156" i="16"/>
  <c r="CV156" i="16"/>
  <c r="CR156" i="16"/>
  <c r="CQ156" i="16"/>
  <c r="CH156" i="16"/>
  <c r="BX156" i="16"/>
  <c r="BQ156" i="16"/>
  <c r="BK156" i="16"/>
  <c r="BG156" i="16"/>
  <c r="AS156" i="16"/>
  <c r="BE156" i="16" s="1"/>
  <c r="AG156" i="16"/>
  <c r="BU156" i="16" s="1"/>
  <c r="AF156" i="16"/>
  <c r="CG156" i="16" s="1"/>
  <c r="T156" i="16"/>
  <c r="P156" i="16"/>
  <c r="O156" i="16" s="1"/>
  <c r="M156" i="16"/>
  <c r="CW155" i="16"/>
  <c r="CV155" i="16"/>
  <c r="CR155" i="16"/>
  <c r="CQ155" i="16"/>
  <c r="CH155" i="16"/>
  <c r="BX155" i="16"/>
  <c r="BQ155" i="16"/>
  <c r="BK155" i="16"/>
  <c r="BG155" i="16"/>
  <c r="AS155" i="16"/>
  <c r="BE155" i="16" s="1"/>
  <c r="AG155" i="16"/>
  <c r="BU155" i="16" s="1"/>
  <c r="AF155" i="16"/>
  <c r="T155" i="16"/>
  <c r="P155" i="16"/>
  <c r="M155" i="16"/>
  <c r="CW154" i="16"/>
  <c r="CV154" i="16"/>
  <c r="CR154" i="16"/>
  <c r="CQ154" i="16"/>
  <c r="CH154" i="16"/>
  <c r="BX154" i="16"/>
  <c r="BW154" i="16"/>
  <c r="BQ154" i="16"/>
  <c r="BK154" i="16"/>
  <c r="BG154" i="16"/>
  <c r="AS154" i="16"/>
  <c r="BE154" i="16" s="1"/>
  <c r="AG154" i="16"/>
  <c r="BU154" i="16" s="1"/>
  <c r="AF154" i="16"/>
  <c r="W154" i="16"/>
  <c r="T154" i="16"/>
  <c r="P154" i="16"/>
  <c r="M154" i="16"/>
  <c r="CW153" i="16"/>
  <c r="CV153" i="16"/>
  <c r="CR153" i="16"/>
  <c r="CQ153" i="16"/>
  <c r="CH153" i="16"/>
  <c r="BX153" i="16"/>
  <c r="BQ153" i="16"/>
  <c r="BK153" i="16"/>
  <c r="BG153" i="16"/>
  <c r="AX153" i="16"/>
  <c r="AS153" i="16"/>
  <c r="BE153" i="16" s="1"/>
  <c r="AG153" i="16"/>
  <c r="BU153" i="16" s="1"/>
  <c r="AF153" i="16"/>
  <c r="AV153" i="16" s="1"/>
  <c r="T153" i="16"/>
  <c r="P153" i="16"/>
  <c r="M153" i="16"/>
  <c r="CW152" i="16"/>
  <c r="CV152" i="16"/>
  <c r="CR152" i="16"/>
  <c r="CQ152" i="16"/>
  <c r="CH152" i="16"/>
  <c r="BX152" i="16"/>
  <c r="BQ152" i="16"/>
  <c r="BK152" i="16"/>
  <c r="BG152" i="16"/>
  <c r="AS152" i="16"/>
  <c r="BE152" i="16" s="1"/>
  <c r="AG152" i="16"/>
  <c r="BU152" i="16" s="1"/>
  <c r="AF152" i="16"/>
  <c r="CG152" i="16" s="1"/>
  <c r="T152" i="16"/>
  <c r="P152" i="16"/>
  <c r="M152" i="16"/>
  <c r="CW151" i="16"/>
  <c r="CV151" i="16"/>
  <c r="CR151" i="16"/>
  <c r="CQ151" i="16"/>
  <c r="CH151" i="16"/>
  <c r="BX151" i="16"/>
  <c r="BQ151" i="16"/>
  <c r="BK151" i="16"/>
  <c r="BG151" i="16"/>
  <c r="AS151" i="16"/>
  <c r="BE151" i="16" s="1"/>
  <c r="AG151" i="16"/>
  <c r="BU151" i="16" s="1"/>
  <c r="AF151" i="16"/>
  <c r="T151" i="16"/>
  <c r="P151" i="16"/>
  <c r="M151" i="16"/>
  <c r="CW150" i="16"/>
  <c r="CV150" i="16"/>
  <c r="CR150" i="16"/>
  <c r="CQ150" i="16"/>
  <c r="CH150" i="16"/>
  <c r="BX150" i="16"/>
  <c r="BQ150" i="16"/>
  <c r="BK150" i="16"/>
  <c r="BG150" i="16"/>
  <c r="AS150" i="16"/>
  <c r="BE150" i="16" s="1"/>
  <c r="AG150" i="16"/>
  <c r="BU150" i="16" s="1"/>
  <c r="AF150" i="16"/>
  <c r="X150" i="16"/>
  <c r="T150" i="16"/>
  <c r="P150" i="16"/>
  <c r="M150" i="16"/>
  <c r="CW149" i="16"/>
  <c r="CV149" i="16"/>
  <c r="CR149" i="16"/>
  <c r="CQ149" i="16"/>
  <c r="CH149" i="16"/>
  <c r="BX149" i="16"/>
  <c r="BQ149" i="16"/>
  <c r="BK149" i="16"/>
  <c r="BG149" i="16"/>
  <c r="AX149" i="16"/>
  <c r="AS149" i="16"/>
  <c r="AG149" i="16"/>
  <c r="BU149" i="16" s="1"/>
  <c r="AF149" i="16"/>
  <c r="CG149" i="16" s="1"/>
  <c r="T149" i="16"/>
  <c r="P149" i="16"/>
  <c r="O149" i="16" s="1"/>
  <c r="M149" i="16"/>
  <c r="CW148" i="16"/>
  <c r="CV148" i="16"/>
  <c r="CR148" i="16"/>
  <c r="CQ148" i="16"/>
  <c r="CH148" i="16"/>
  <c r="BX148" i="16"/>
  <c r="BQ148" i="16"/>
  <c r="BK148" i="16"/>
  <c r="BG148" i="16"/>
  <c r="AS148" i="16"/>
  <c r="AG148" i="16"/>
  <c r="BU148" i="16" s="1"/>
  <c r="AF148" i="16"/>
  <c r="CG148" i="16" s="1"/>
  <c r="T148" i="16"/>
  <c r="P148" i="16"/>
  <c r="M148" i="16"/>
  <c r="CW147" i="16"/>
  <c r="CV147" i="16"/>
  <c r="CR147" i="16"/>
  <c r="CQ147" i="16"/>
  <c r="CH147" i="16"/>
  <c r="BX147" i="16"/>
  <c r="BQ147" i="16"/>
  <c r="BK147" i="16"/>
  <c r="BG147" i="16"/>
  <c r="AS147" i="16"/>
  <c r="BE147" i="16" s="1"/>
  <c r="AG147" i="16"/>
  <c r="BU147" i="16" s="1"/>
  <c r="AF147" i="16"/>
  <c r="T147" i="16"/>
  <c r="P147" i="16"/>
  <c r="M147" i="16"/>
  <c r="CW146" i="16"/>
  <c r="CV146" i="16"/>
  <c r="CR146" i="16"/>
  <c r="CQ146" i="16"/>
  <c r="CH146" i="16"/>
  <c r="BX146" i="16"/>
  <c r="BW146" i="16"/>
  <c r="BQ146" i="16"/>
  <c r="BK146" i="16"/>
  <c r="BG146" i="16"/>
  <c r="AS146" i="16"/>
  <c r="AG146" i="16"/>
  <c r="BU146" i="16" s="1"/>
  <c r="AF146" i="16"/>
  <c r="CG146" i="16" s="1"/>
  <c r="W146" i="16"/>
  <c r="T146" i="16"/>
  <c r="P146" i="16"/>
  <c r="N146" i="16" s="1"/>
  <c r="M146" i="16"/>
  <c r="CW145" i="16"/>
  <c r="CV145" i="16"/>
  <c r="CR145" i="16"/>
  <c r="CQ145" i="16"/>
  <c r="CH145" i="16"/>
  <c r="BX145" i="16"/>
  <c r="BQ145" i="16"/>
  <c r="BK145" i="16"/>
  <c r="BG145" i="16"/>
  <c r="AS145" i="16"/>
  <c r="BE145" i="16" s="1"/>
  <c r="AG145" i="16"/>
  <c r="BU145" i="16" s="1"/>
  <c r="AF145" i="16"/>
  <c r="AV145" i="16" s="1"/>
  <c r="T145" i="16"/>
  <c r="P145" i="16"/>
  <c r="O145" i="16" s="1"/>
  <c r="M145" i="16"/>
  <c r="CW144" i="16"/>
  <c r="CV144" i="16"/>
  <c r="CR144" i="16"/>
  <c r="CQ144" i="16"/>
  <c r="CH144" i="16"/>
  <c r="BX144" i="16"/>
  <c r="BQ144" i="16"/>
  <c r="BK144" i="16"/>
  <c r="BG144" i="16"/>
  <c r="AS144" i="16"/>
  <c r="AG144" i="16"/>
  <c r="BU144" i="16" s="1"/>
  <c r="AF144" i="16"/>
  <c r="AV144" i="16" s="1"/>
  <c r="T144" i="16"/>
  <c r="P144" i="16"/>
  <c r="M144" i="16"/>
  <c r="CW143" i="16"/>
  <c r="CV143" i="16"/>
  <c r="CR143" i="16"/>
  <c r="CQ143" i="16"/>
  <c r="CH143" i="16"/>
  <c r="BX143" i="16"/>
  <c r="BQ143" i="16"/>
  <c r="BK143" i="16"/>
  <c r="BG143" i="16"/>
  <c r="AS143" i="16"/>
  <c r="BE143" i="16" s="1"/>
  <c r="AG143" i="16"/>
  <c r="BU143" i="16" s="1"/>
  <c r="AF143" i="16"/>
  <c r="T143" i="16"/>
  <c r="P143" i="16"/>
  <c r="M143" i="16"/>
  <c r="CW142" i="16"/>
  <c r="CV142" i="16"/>
  <c r="CR142" i="16"/>
  <c r="CQ142" i="16"/>
  <c r="CH142" i="16"/>
  <c r="BX142" i="16"/>
  <c r="BQ142" i="16"/>
  <c r="BK142" i="16"/>
  <c r="BG142" i="16"/>
  <c r="AS142" i="16"/>
  <c r="BE142" i="16" s="1"/>
  <c r="AG142" i="16"/>
  <c r="BU142" i="16" s="1"/>
  <c r="AF142" i="16"/>
  <c r="CG142" i="16" s="1"/>
  <c r="X142" i="16"/>
  <c r="T142" i="16"/>
  <c r="P142" i="16"/>
  <c r="N142" i="16" s="1"/>
  <c r="M142" i="16"/>
  <c r="CW141" i="16"/>
  <c r="CV141" i="16"/>
  <c r="CR141" i="16"/>
  <c r="CQ141" i="16"/>
  <c r="CH141" i="16"/>
  <c r="BX141" i="16"/>
  <c r="BQ141" i="16"/>
  <c r="BK141" i="16"/>
  <c r="BG141" i="16"/>
  <c r="AX141" i="16"/>
  <c r="AS141" i="16"/>
  <c r="AG141" i="16"/>
  <c r="BU141" i="16" s="1"/>
  <c r="AF141" i="16"/>
  <c r="T141" i="16"/>
  <c r="P141" i="16"/>
  <c r="M141" i="16"/>
  <c r="CW140" i="16"/>
  <c r="CV140" i="16"/>
  <c r="CR140" i="16"/>
  <c r="CQ140" i="16"/>
  <c r="CH140" i="16"/>
  <c r="BX140" i="16"/>
  <c r="BQ140" i="16"/>
  <c r="BK140" i="16"/>
  <c r="BG140" i="16"/>
  <c r="AS140" i="16"/>
  <c r="BE140" i="16" s="1"/>
  <c r="AG140" i="16"/>
  <c r="BU140" i="16" s="1"/>
  <c r="AF140" i="16"/>
  <c r="T140" i="16"/>
  <c r="P140" i="16"/>
  <c r="M140" i="16"/>
  <c r="CW139" i="16"/>
  <c r="CV139" i="16"/>
  <c r="CR139" i="16"/>
  <c r="CQ139" i="16"/>
  <c r="CH139" i="16"/>
  <c r="BX139" i="16"/>
  <c r="BQ139" i="16"/>
  <c r="BK139" i="16"/>
  <c r="BG139" i="16"/>
  <c r="AS139" i="16"/>
  <c r="BE139" i="16" s="1"/>
  <c r="AG139" i="16"/>
  <c r="BU139" i="16" s="1"/>
  <c r="AF139" i="16"/>
  <c r="CG139" i="16" s="1"/>
  <c r="T139" i="16"/>
  <c r="P139" i="16"/>
  <c r="N139" i="16" s="1"/>
  <c r="M139" i="16"/>
  <c r="CW138" i="16"/>
  <c r="CV138" i="16"/>
  <c r="CR138" i="16"/>
  <c r="CQ138" i="16"/>
  <c r="CH138" i="16"/>
  <c r="BX138" i="16"/>
  <c r="BW138" i="16"/>
  <c r="BQ138" i="16"/>
  <c r="BK138" i="16"/>
  <c r="BG138" i="16"/>
  <c r="AS138" i="16"/>
  <c r="BE138" i="16" s="1"/>
  <c r="AG138" i="16"/>
  <c r="BU138" i="16" s="1"/>
  <c r="AF138" i="16"/>
  <c r="W138" i="16"/>
  <c r="T138" i="16"/>
  <c r="P138" i="16"/>
  <c r="M138" i="16"/>
  <c r="CW137" i="16"/>
  <c r="CV137" i="16"/>
  <c r="CR137" i="16"/>
  <c r="CQ137" i="16"/>
  <c r="CH137" i="16"/>
  <c r="BX137" i="16"/>
  <c r="BQ137" i="16"/>
  <c r="BK137" i="16"/>
  <c r="BG137" i="16"/>
  <c r="AX137" i="16"/>
  <c r="AS137" i="16"/>
  <c r="BE137" i="16" s="1"/>
  <c r="AG137" i="16"/>
  <c r="BU137" i="16" s="1"/>
  <c r="AF137" i="16"/>
  <c r="T137" i="16"/>
  <c r="P137" i="16"/>
  <c r="M137" i="16"/>
  <c r="CW136" i="16"/>
  <c r="CV136" i="16"/>
  <c r="CR136" i="16"/>
  <c r="CQ136" i="16"/>
  <c r="CH136" i="16"/>
  <c r="BX136" i="16"/>
  <c r="BQ136" i="16"/>
  <c r="BK136" i="16"/>
  <c r="BG136" i="16"/>
  <c r="AS136" i="16"/>
  <c r="BE136" i="16" s="1"/>
  <c r="AG136" i="16"/>
  <c r="BU136" i="16" s="1"/>
  <c r="AF136" i="16"/>
  <c r="T136" i="16"/>
  <c r="P136" i="16"/>
  <c r="M136" i="16"/>
  <c r="CW135" i="16"/>
  <c r="CV135" i="16"/>
  <c r="CR135" i="16"/>
  <c r="CQ135" i="16"/>
  <c r="CH135" i="16"/>
  <c r="BX135" i="16"/>
  <c r="BQ135" i="16"/>
  <c r="BK135" i="16"/>
  <c r="BG135" i="16"/>
  <c r="AS135" i="16"/>
  <c r="AG135" i="16"/>
  <c r="BU135" i="16" s="1"/>
  <c r="AF135" i="16"/>
  <c r="AV135" i="16" s="1"/>
  <c r="T135" i="16"/>
  <c r="P135" i="16"/>
  <c r="O135" i="16" s="1"/>
  <c r="M135" i="16"/>
  <c r="CW134" i="16"/>
  <c r="CV134" i="16"/>
  <c r="CR134" i="16"/>
  <c r="CQ134" i="16"/>
  <c r="CH134" i="16"/>
  <c r="BX134" i="16"/>
  <c r="BQ134" i="16"/>
  <c r="BK134" i="16"/>
  <c r="BG134" i="16"/>
  <c r="AS134" i="16"/>
  <c r="BE134" i="16" s="1"/>
  <c r="AG134" i="16"/>
  <c r="BU134" i="16" s="1"/>
  <c r="AF134" i="16"/>
  <c r="X134" i="16"/>
  <c r="T134" i="16"/>
  <c r="P134" i="16"/>
  <c r="M134" i="16"/>
  <c r="CW133" i="16"/>
  <c r="CV133" i="16"/>
  <c r="CR133" i="16"/>
  <c r="CQ133" i="16"/>
  <c r="CH133" i="16"/>
  <c r="BX133" i="16"/>
  <c r="BQ133" i="16"/>
  <c r="BK133" i="16"/>
  <c r="BG133" i="16"/>
  <c r="AS133" i="16"/>
  <c r="BE133" i="16" s="1"/>
  <c r="AG133" i="16"/>
  <c r="BU133" i="16" s="1"/>
  <c r="AF133" i="16"/>
  <c r="AV133" i="16" s="1"/>
  <c r="T133" i="16"/>
  <c r="P133" i="16"/>
  <c r="M133" i="16"/>
  <c r="CW132" i="16"/>
  <c r="CV132" i="16"/>
  <c r="CR132" i="16"/>
  <c r="CQ132" i="16"/>
  <c r="CH132" i="16"/>
  <c r="BX132" i="16"/>
  <c r="BQ132" i="16"/>
  <c r="BK132" i="16"/>
  <c r="BG132" i="16"/>
  <c r="AS132" i="16"/>
  <c r="BE132" i="16" s="1"/>
  <c r="AG132" i="16"/>
  <c r="BU132" i="16" s="1"/>
  <c r="AF132" i="16"/>
  <c r="T132" i="16"/>
  <c r="P132" i="16"/>
  <c r="M132" i="16"/>
  <c r="CW131" i="16"/>
  <c r="CV131" i="16"/>
  <c r="CR131" i="16"/>
  <c r="CQ131" i="16"/>
  <c r="CH131" i="16"/>
  <c r="BX131" i="16"/>
  <c r="BQ131" i="16"/>
  <c r="BK131" i="16"/>
  <c r="BG131" i="16"/>
  <c r="AS131" i="16"/>
  <c r="BE131" i="16" s="1"/>
  <c r="AG131" i="16"/>
  <c r="BU131" i="16" s="1"/>
  <c r="AF131" i="16"/>
  <c r="AV131" i="16" s="1"/>
  <c r="T131" i="16"/>
  <c r="P131" i="16"/>
  <c r="M131" i="16"/>
  <c r="CW130" i="16"/>
  <c r="CV130" i="16"/>
  <c r="CR130" i="16"/>
  <c r="CQ130" i="16"/>
  <c r="CH130" i="16"/>
  <c r="BX130" i="16"/>
  <c r="BW130" i="16"/>
  <c r="BQ130" i="16"/>
  <c r="BK130" i="16"/>
  <c r="BG130" i="16"/>
  <c r="AS130" i="16"/>
  <c r="AG130" i="16"/>
  <c r="BU130" i="16" s="1"/>
  <c r="AF130" i="16"/>
  <c r="W130" i="16"/>
  <c r="T130" i="16"/>
  <c r="P130" i="16"/>
  <c r="M130" i="16"/>
  <c r="CW129" i="16"/>
  <c r="CV129" i="16"/>
  <c r="CR129" i="16"/>
  <c r="CQ129" i="16"/>
  <c r="CH129" i="16"/>
  <c r="BX129" i="16"/>
  <c r="BQ129" i="16"/>
  <c r="BK129" i="16"/>
  <c r="BG129" i="16"/>
  <c r="AX129" i="16"/>
  <c r="AS129" i="16"/>
  <c r="AG129" i="16"/>
  <c r="BU129" i="16" s="1"/>
  <c r="AF129" i="16"/>
  <c r="AV129" i="16" s="1"/>
  <c r="T129" i="16"/>
  <c r="P129" i="16"/>
  <c r="M129" i="16"/>
  <c r="CW128" i="16"/>
  <c r="CV128" i="16"/>
  <c r="CR128" i="16"/>
  <c r="CQ128" i="16"/>
  <c r="CH128" i="16"/>
  <c r="BX128" i="16"/>
  <c r="BQ128" i="16"/>
  <c r="BK128" i="16"/>
  <c r="BG128" i="16"/>
  <c r="AS128" i="16"/>
  <c r="BE128" i="16" s="1"/>
  <c r="AG128" i="16"/>
  <c r="BU128" i="16" s="1"/>
  <c r="AF128" i="16"/>
  <c r="T128" i="16"/>
  <c r="P128" i="16"/>
  <c r="M128" i="16"/>
  <c r="CW127" i="16"/>
  <c r="CV127" i="16"/>
  <c r="CR127" i="16"/>
  <c r="CQ127" i="16"/>
  <c r="CH127" i="16"/>
  <c r="BX127" i="16"/>
  <c r="BQ127" i="16"/>
  <c r="BK127" i="16"/>
  <c r="BG127" i="16"/>
  <c r="AS127" i="16"/>
  <c r="AG127" i="16"/>
  <c r="BU127" i="16" s="1"/>
  <c r="AF127" i="16"/>
  <c r="T127" i="16"/>
  <c r="P127" i="16"/>
  <c r="N127" i="16" s="1"/>
  <c r="M127" i="16"/>
  <c r="CW126" i="16"/>
  <c r="CV126" i="16"/>
  <c r="CR126" i="16"/>
  <c r="CQ126" i="16"/>
  <c r="CH126" i="16"/>
  <c r="BX126" i="16"/>
  <c r="BQ126" i="16"/>
  <c r="BK126" i="16"/>
  <c r="BG126" i="16"/>
  <c r="AS126" i="16"/>
  <c r="AG126" i="16"/>
  <c r="BU126" i="16" s="1"/>
  <c r="AF126" i="16"/>
  <c r="X126" i="16"/>
  <c r="T126" i="16"/>
  <c r="P126" i="16"/>
  <c r="M126" i="16"/>
  <c r="CW125" i="16"/>
  <c r="CV125" i="16"/>
  <c r="CR125" i="16"/>
  <c r="CQ125" i="16"/>
  <c r="CH125" i="16"/>
  <c r="BX125" i="16"/>
  <c r="BQ125" i="16"/>
  <c r="BK125" i="16"/>
  <c r="BG125" i="16"/>
  <c r="AX125" i="16"/>
  <c r="AS125" i="16"/>
  <c r="AG125" i="16"/>
  <c r="BU125" i="16" s="1"/>
  <c r="AF125" i="16"/>
  <c r="CG125" i="16" s="1"/>
  <c r="T125" i="16"/>
  <c r="P125" i="16"/>
  <c r="N125" i="16" s="1"/>
  <c r="M125" i="16"/>
  <c r="CW124" i="16"/>
  <c r="CV124" i="16"/>
  <c r="CR124" i="16"/>
  <c r="CQ124" i="16"/>
  <c r="CH124" i="16"/>
  <c r="BX124" i="16"/>
  <c r="BQ124" i="16"/>
  <c r="BK124" i="16"/>
  <c r="BG124" i="16"/>
  <c r="AS124" i="16"/>
  <c r="AG124" i="16"/>
  <c r="BU124" i="16" s="1"/>
  <c r="AF124" i="16"/>
  <c r="CG124" i="16" s="1"/>
  <c r="T124" i="16"/>
  <c r="P124" i="16"/>
  <c r="M124" i="16"/>
  <c r="CW123" i="16"/>
  <c r="CV123" i="16"/>
  <c r="CR123" i="16"/>
  <c r="CQ123" i="16"/>
  <c r="CH123" i="16"/>
  <c r="BX123" i="16"/>
  <c r="BQ123" i="16"/>
  <c r="BK123" i="16"/>
  <c r="BG123" i="16"/>
  <c r="AS123" i="16"/>
  <c r="AG123" i="16"/>
  <c r="BU123" i="16" s="1"/>
  <c r="AF123" i="16"/>
  <c r="CG123" i="16" s="1"/>
  <c r="T123" i="16"/>
  <c r="P123" i="16"/>
  <c r="M123" i="16"/>
  <c r="CW122" i="16"/>
  <c r="CV122" i="16"/>
  <c r="CR122" i="16"/>
  <c r="CQ122" i="16"/>
  <c r="CH122" i="16"/>
  <c r="BX122" i="16"/>
  <c r="BW122" i="16"/>
  <c r="BQ122" i="16"/>
  <c r="BK122" i="16"/>
  <c r="BG122" i="16"/>
  <c r="AS122" i="16"/>
  <c r="AG122" i="16"/>
  <c r="BU122" i="16" s="1"/>
  <c r="AF122" i="16"/>
  <c r="CG122" i="16" s="1"/>
  <c r="W122" i="16"/>
  <c r="T122" i="16"/>
  <c r="P122" i="16"/>
  <c r="N122" i="16" s="1"/>
  <c r="M122" i="16"/>
  <c r="CW121" i="16"/>
  <c r="CV121" i="16"/>
  <c r="CR121" i="16"/>
  <c r="CQ121" i="16"/>
  <c r="CH121" i="16"/>
  <c r="BX121" i="16"/>
  <c r="BQ121" i="16"/>
  <c r="BK121" i="16"/>
  <c r="BG121" i="16"/>
  <c r="AX121" i="16"/>
  <c r="AS121" i="16"/>
  <c r="AG121" i="16"/>
  <c r="BU121" i="16" s="1"/>
  <c r="AF121" i="16"/>
  <c r="CG121" i="16" s="1"/>
  <c r="T121" i="16"/>
  <c r="P121" i="16"/>
  <c r="N121" i="16" s="1"/>
  <c r="M121" i="16"/>
  <c r="CW120" i="16"/>
  <c r="CV120" i="16"/>
  <c r="CR120" i="16"/>
  <c r="CQ120" i="16"/>
  <c r="CH120" i="16"/>
  <c r="BX120" i="16"/>
  <c r="BQ120" i="16"/>
  <c r="BK120" i="16"/>
  <c r="BG120" i="16"/>
  <c r="AS120" i="16"/>
  <c r="AG120" i="16"/>
  <c r="BU120" i="16" s="1"/>
  <c r="AF120" i="16"/>
  <c r="CG120" i="16" s="1"/>
  <c r="T120" i="16"/>
  <c r="P120" i="16"/>
  <c r="N120" i="16" s="1"/>
  <c r="M120" i="16"/>
  <c r="CW119" i="16"/>
  <c r="CV119" i="16"/>
  <c r="CR119" i="16"/>
  <c r="CQ119" i="16"/>
  <c r="CH119" i="16"/>
  <c r="BX119" i="16"/>
  <c r="BQ119" i="16"/>
  <c r="BK119" i="16"/>
  <c r="BG119" i="16"/>
  <c r="AS119" i="16"/>
  <c r="AG119" i="16"/>
  <c r="BU119" i="16" s="1"/>
  <c r="AF119" i="16"/>
  <c r="CG119" i="16" s="1"/>
  <c r="T119" i="16"/>
  <c r="P119" i="16"/>
  <c r="M119" i="16"/>
  <c r="CW118" i="16"/>
  <c r="CV118" i="16"/>
  <c r="CR118" i="16"/>
  <c r="CQ118" i="16"/>
  <c r="CH118" i="16"/>
  <c r="BX118" i="16"/>
  <c r="BQ118" i="16"/>
  <c r="BK118" i="16"/>
  <c r="BG118" i="16"/>
  <c r="AS118" i="16"/>
  <c r="AG118" i="16"/>
  <c r="BU118" i="16" s="1"/>
  <c r="AF118" i="16"/>
  <c r="CG118" i="16" s="1"/>
  <c r="X118" i="16"/>
  <c r="T118" i="16"/>
  <c r="P118" i="16"/>
  <c r="N118" i="16" s="1"/>
  <c r="M118" i="16"/>
  <c r="CW117" i="16"/>
  <c r="CV117" i="16"/>
  <c r="CR117" i="16"/>
  <c r="CQ117" i="16"/>
  <c r="CH117" i="16"/>
  <c r="BX117" i="16"/>
  <c r="BQ117" i="16"/>
  <c r="BK117" i="16"/>
  <c r="BG117" i="16"/>
  <c r="AX117" i="16"/>
  <c r="AS117" i="16"/>
  <c r="AG117" i="16"/>
  <c r="BU117" i="16" s="1"/>
  <c r="AF117" i="16"/>
  <c r="CG117" i="16" s="1"/>
  <c r="T117" i="16"/>
  <c r="P117" i="16"/>
  <c r="M117" i="16"/>
  <c r="CW116" i="16"/>
  <c r="CV116" i="16"/>
  <c r="CR116" i="16"/>
  <c r="CQ116" i="16"/>
  <c r="CH116" i="16"/>
  <c r="BX116" i="16"/>
  <c r="BQ116" i="16"/>
  <c r="BK116" i="16"/>
  <c r="BG116" i="16"/>
  <c r="AS116" i="16"/>
  <c r="AG116" i="16"/>
  <c r="BU116" i="16" s="1"/>
  <c r="AF116" i="16"/>
  <c r="CG116" i="16" s="1"/>
  <c r="T116" i="16"/>
  <c r="P116" i="16"/>
  <c r="N116" i="16" s="1"/>
  <c r="M116" i="16"/>
  <c r="CW115" i="16"/>
  <c r="CV115" i="16"/>
  <c r="CR115" i="16"/>
  <c r="CQ115" i="16"/>
  <c r="CH115" i="16"/>
  <c r="BX115" i="16"/>
  <c r="BQ115" i="16"/>
  <c r="BK115" i="16"/>
  <c r="BG115" i="16"/>
  <c r="AS115" i="16"/>
  <c r="BE115" i="16" s="1"/>
  <c r="AG115" i="16"/>
  <c r="BU115" i="16" s="1"/>
  <c r="AF115" i="16"/>
  <c r="CG115" i="16" s="1"/>
  <c r="T115" i="16"/>
  <c r="P115" i="16"/>
  <c r="M115" i="16"/>
  <c r="CW114" i="16"/>
  <c r="CV114" i="16"/>
  <c r="CR114" i="16"/>
  <c r="CQ114" i="16"/>
  <c r="CH114" i="16"/>
  <c r="BX114" i="16"/>
  <c r="BW114" i="16"/>
  <c r="BQ114" i="16"/>
  <c r="BK114" i="16"/>
  <c r="BG114" i="16"/>
  <c r="AS114" i="16"/>
  <c r="AG114" i="16"/>
  <c r="BU114" i="16" s="1"/>
  <c r="AF114" i="16"/>
  <c r="CG114" i="16" s="1"/>
  <c r="W114" i="16"/>
  <c r="T114" i="16"/>
  <c r="P114" i="16"/>
  <c r="N114" i="16" s="1"/>
  <c r="M114" i="16"/>
  <c r="CW113" i="16"/>
  <c r="CV113" i="16"/>
  <c r="CR113" i="16"/>
  <c r="CQ113" i="16"/>
  <c r="CH113" i="16"/>
  <c r="BX113" i="16"/>
  <c r="BQ113" i="16"/>
  <c r="BK113" i="16"/>
  <c r="BG113" i="16"/>
  <c r="AS113" i="16"/>
  <c r="AG113" i="16"/>
  <c r="BU113" i="16" s="1"/>
  <c r="AF113" i="16"/>
  <c r="CG113" i="16" s="1"/>
  <c r="T113" i="16"/>
  <c r="P113" i="16"/>
  <c r="O113" i="16" s="1"/>
  <c r="M113" i="16"/>
  <c r="CW112" i="16"/>
  <c r="CV112" i="16"/>
  <c r="CR112" i="16"/>
  <c r="CQ112" i="16"/>
  <c r="CH112" i="16"/>
  <c r="BX112" i="16"/>
  <c r="BQ112" i="16"/>
  <c r="BK112" i="16"/>
  <c r="BG112" i="16"/>
  <c r="AS112" i="16"/>
  <c r="AG112" i="16"/>
  <c r="BU112" i="16" s="1"/>
  <c r="AF112" i="16"/>
  <c r="CG112" i="16" s="1"/>
  <c r="T112" i="16"/>
  <c r="P112" i="16"/>
  <c r="M112" i="16"/>
  <c r="CW111" i="16"/>
  <c r="CV111" i="16"/>
  <c r="CR111" i="16"/>
  <c r="CQ111" i="16"/>
  <c r="CH111" i="16"/>
  <c r="BX111" i="16"/>
  <c r="BQ111" i="16"/>
  <c r="BK111" i="16"/>
  <c r="BG111" i="16"/>
  <c r="AS111" i="16"/>
  <c r="BE111" i="16" s="1"/>
  <c r="AG111" i="16"/>
  <c r="BU111" i="16" s="1"/>
  <c r="AF111" i="16"/>
  <c r="CG111" i="16" s="1"/>
  <c r="T111" i="16"/>
  <c r="P111" i="16"/>
  <c r="M111" i="16"/>
  <c r="CW110" i="16"/>
  <c r="CV110" i="16"/>
  <c r="CR110" i="16"/>
  <c r="CQ110" i="16"/>
  <c r="CH110" i="16"/>
  <c r="BX110" i="16"/>
  <c r="BQ110" i="16"/>
  <c r="BK110" i="16"/>
  <c r="BG110" i="16"/>
  <c r="AS110" i="16"/>
  <c r="AG110" i="16"/>
  <c r="BU110" i="16" s="1"/>
  <c r="AF110" i="16"/>
  <c r="CG110" i="16" s="1"/>
  <c r="X110" i="16"/>
  <c r="T110" i="16"/>
  <c r="P110" i="16"/>
  <c r="O110" i="16" s="1"/>
  <c r="M110" i="16"/>
  <c r="CW109" i="16"/>
  <c r="CV109" i="16"/>
  <c r="CR109" i="16"/>
  <c r="CQ109" i="16"/>
  <c r="CH109" i="16"/>
  <c r="BX109" i="16"/>
  <c r="BQ109" i="16"/>
  <c r="BK109" i="16"/>
  <c r="BG109" i="16"/>
  <c r="AX109" i="16"/>
  <c r="AS109" i="16"/>
  <c r="AG109" i="16"/>
  <c r="BU109" i="16" s="1"/>
  <c r="AF109" i="16"/>
  <c r="CG109" i="16" s="1"/>
  <c r="T109" i="16"/>
  <c r="P109" i="16"/>
  <c r="O109" i="16" s="1"/>
  <c r="M109" i="16"/>
  <c r="CW108" i="16"/>
  <c r="CV108" i="16"/>
  <c r="CR108" i="16"/>
  <c r="CQ108" i="16"/>
  <c r="CH108" i="16"/>
  <c r="BX108" i="16"/>
  <c r="BQ108" i="16"/>
  <c r="BK108" i="16"/>
  <c r="BG108" i="16"/>
  <c r="AS108" i="16"/>
  <c r="AG108" i="16"/>
  <c r="BU108" i="16" s="1"/>
  <c r="AF108" i="16"/>
  <c r="CG108" i="16" s="1"/>
  <c r="T108" i="16"/>
  <c r="P108" i="16"/>
  <c r="N108" i="16" s="1"/>
  <c r="M108" i="16"/>
  <c r="CW107" i="16"/>
  <c r="CV107" i="16"/>
  <c r="CR107" i="16"/>
  <c r="CQ107" i="16"/>
  <c r="CH107" i="16"/>
  <c r="BX107" i="16"/>
  <c r="BQ107" i="16"/>
  <c r="BK107" i="16"/>
  <c r="BG107" i="16"/>
  <c r="AS107" i="16"/>
  <c r="BE107" i="16" s="1"/>
  <c r="AG107" i="16"/>
  <c r="BU107" i="16" s="1"/>
  <c r="AF107" i="16"/>
  <c r="CG107" i="16" s="1"/>
  <c r="T107" i="16"/>
  <c r="P107" i="16"/>
  <c r="M107" i="16"/>
  <c r="CW106" i="16"/>
  <c r="CV106" i="16"/>
  <c r="CR106" i="16"/>
  <c r="CQ106" i="16"/>
  <c r="CH106" i="16"/>
  <c r="BX106" i="16"/>
  <c r="BW106" i="16"/>
  <c r="BQ106" i="16"/>
  <c r="BK106" i="16"/>
  <c r="BG106" i="16"/>
  <c r="AS106" i="16"/>
  <c r="BE106" i="16" s="1"/>
  <c r="AG106" i="16"/>
  <c r="BU106" i="16" s="1"/>
  <c r="AF106" i="16"/>
  <c r="CG106" i="16" s="1"/>
  <c r="X106" i="16"/>
  <c r="W106" i="16"/>
  <c r="T106" i="16"/>
  <c r="P106" i="16"/>
  <c r="M106" i="16"/>
  <c r="CW105" i="16"/>
  <c r="CV105" i="16"/>
  <c r="CR105" i="16"/>
  <c r="CQ105" i="16"/>
  <c r="CH105" i="16"/>
  <c r="BX105" i="16"/>
  <c r="BQ105" i="16"/>
  <c r="BK105" i="16"/>
  <c r="BG105" i="16"/>
  <c r="AS105" i="16"/>
  <c r="AG105" i="16"/>
  <c r="BU105" i="16" s="1"/>
  <c r="AF105" i="16"/>
  <c r="CG105" i="16" s="1"/>
  <c r="T105" i="16"/>
  <c r="P105" i="16"/>
  <c r="M105" i="16"/>
  <c r="CW104" i="16"/>
  <c r="CV104" i="16"/>
  <c r="CR104" i="16"/>
  <c r="CQ104" i="16"/>
  <c r="CH104" i="16"/>
  <c r="BX104" i="16"/>
  <c r="BQ104" i="16"/>
  <c r="BK104" i="16"/>
  <c r="BG104" i="16"/>
  <c r="AS104" i="16"/>
  <c r="AG104" i="16"/>
  <c r="BU104" i="16" s="1"/>
  <c r="AF104" i="16"/>
  <c r="CG104" i="16" s="1"/>
  <c r="T104" i="16"/>
  <c r="P104" i="16"/>
  <c r="N104" i="16" s="1"/>
  <c r="M104" i="16"/>
  <c r="CW103" i="16"/>
  <c r="CV103" i="16"/>
  <c r="CR103" i="16"/>
  <c r="CQ103" i="16"/>
  <c r="CH103" i="16"/>
  <c r="BX103" i="16"/>
  <c r="BQ103" i="16"/>
  <c r="BK103" i="16"/>
  <c r="BG103" i="16"/>
  <c r="AS103" i="16"/>
  <c r="AG103" i="16"/>
  <c r="BU103" i="16" s="1"/>
  <c r="AF103" i="16"/>
  <c r="CG103" i="16" s="1"/>
  <c r="T103" i="16"/>
  <c r="P103" i="16"/>
  <c r="N103" i="16" s="1"/>
  <c r="M103" i="16"/>
  <c r="CW102" i="16"/>
  <c r="CV102" i="16"/>
  <c r="CR102" i="16"/>
  <c r="CQ102" i="16"/>
  <c r="CH102" i="16"/>
  <c r="BX102" i="16"/>
  <c r="BW102" i="16"/>
  <c r="BQ102" i="16"/>
  <c r="BK102" i="16"/>
  <c r="BG102" i="16"/>
  <c r="AS102" i="16"/>
  <c r="AG102" i="16"/>
  <c r="BU102" i="16" s="1"/>
  <c r="AF102" i="16"/>
  <c r="CG102" i="16" s="1"/>
  <c r="X102" i="16"/>
  <c r="W102" i="16"/>
  <c r="T102" i="16"/>
  <c r="P102" i="16"/>
  <c r="M102" i="16"/>
  <c r="CW101" i="16"/>
  <c r="CV101" i="16"/>
  <c r="CR101" i="16"/>
  <c r="CQ101" i="16"/>
  <c r="CH101" i="16"/>
  <c r="BX101" i="16"/>
  <c r="BQ101" i="16"/>
  <c r="BK101" i="16"/>
  <c r="BG101" i="16"/>
  <c r="AX101" i="16"/>
  <c r="AS101" i="16"/>
  <c r="AG101" i="16"/>
  <c r="BU101" i="16" s="1"/>
  <c r="AF101" i="16"/>
  <c r="CG101" i="16" s="1"/>
  <c r="T101" i="16"/>
  <c r="P101" i="16"/>
  <c r="M101" i="16"/>
  <c r="CW100" i="16"/>
  <c r="CV100" i="16"/>
  <c r="CR100" i="16"/>
  <c r="CQ100" i="16"/>
  <c r="CH100" i="16"/>
  <c r="BX100" i="16"/>
  <c r="BQ100" i="16"/>
  <c r="BK100" i="16"/>
  <c r="BG100" i="16"/>
  <c r="AS100" i="16"/>
  <c r="BE100" i="16" s="1"/>
  <c r="AG100" i="16"/>
  <c r="BU100" i="16" s="1"/>
  <c r="AF100" i="16"/>
  <c r="T100" i="16"/>
  <c r="P100" i="16"/>
  <c r="M100" i="16"/>
  <c r="CW99" i="16"/>
  <c r="CV99" i="16"/>
  <c r="CR99" i="16"/>
  <c r="CQ99" i="16"/>
  <c r="CH99" i="16"/>
  <c r="BX99" i="16"/>
  <c r="BQ99" i="16"/>
  <c r="BK99" i="16"/>
  <c r="BG99" i="16"/>
  <c r="AS99" i="16"/>
  <c r="BE99" i="16" s="1"/>
  <c r="AG99" i="16"/>
  <c r="BU99" i="16" s="1"/>
  <c r="AF99" i="16"/>
  <c r="CG99" i="16" s="1"/>
  <c r="T99" i="16"/>
  <c r="P99" i="16"/>
  <c r="N99" i="16" s="1"/>
  <c r="S99" i="16" s="1"/>
  <c r="M99" i="16"/>
  <c r="CW98" i="16"/>
  <c r="CV98" i="16"/>
  <c r="CR98" i="16"/>
  <c r="CQ98" i="16"/>
  <c r="CH98" i="16"/>
  <c r="BX98" i="16"/>
  <c r="BW98" i="16"/>
  <c r="BQ98" i="16"/>
  <c r="BK98" i="16"/>
  <c r="BG98" i="16"/>
  <c r="AS98" i="16"/>
  <c r="BE98" i="16" s="1"/>
  <c r="AG98" i="16"/>
  <c r="BU98" i="16" s="1"/>
  <c r="AF98" i="16"/>
  <c r="CG98" i="16" s="1"/>
  <c r="X98" i="16"/>
  <c r="W98" i="16"/>
  <c r="T98" i="16"/>
  <c r="P98" i="16"/>
  <c r="N98" i="16" s="1"/>
  <c r="S98" i="16" s="1"/>
  <c r="M98" i="16"/>
  <c r="CW97" i="16"/>
  <c r="CV97" i="16"/>
  <c r="CR97" i="16"/>
  <c r="CQ97" i="16"/>
  <c r="CH97" i="16"/>
  <c r="BX97" i="16"/>
  <c r="BQ97" i="16"/>
  <c r="BK97" i="16"/>
  <c r="BG97" i="16"/>
  <c r="AX97" i="16"/>
  <c r="AS97" i="16"/>
  <c r="AG97" i="16"/>
  <c r="BU97" i="16" s="1"/>
  <c r="AF97" i="16"/>
  <c r="AV97" i="16" s="1"/>
  <c r="T97" i="16"/>
  <c r="P97" i="16"/>
  <c r="M97" i="16"/>
  <c r="CW96" i="16"/>
  <c r="CV96" i="16"/>
  <c r="CR96" i="16"/>
  <c r="CQ96" i="16"/>
  <c r="CH96" i="16"/>
  <c r="BX96" i="16"/>
  <c r="BQ96" i="16"/>
  <c r="BK96" i="16"/>
  <c r="BG96" i="16"/>
  <c r="AS96" i="16"/>
  <c r="BE96" i="16" s="1"/>
  <c r="AG96" i="16"/>
  <c r="BU96" i="16" s="1"/>
  <c r="AF96" i="16"/>
  <c r="AV96" i="16" s="1"/>
  <c r="T96" i="16"/>
  <c r="P96" i="16"/>
  <c r="O96" i="16" s="1"/>
  <c r="M96" i="16"/>
  <c r="CW95" i="16"/>
  <c r="CV95" i="16"/>
  <c r="CR95" i="16"/>
  <c r="CQ95" i="16"/>
  <c r="CH95" i="16"/>
  <c r="BX95" i="16"/>
  <c r="BQ95" i="16"/>
  <c r="BK95" i="16"/>
  <c r="BG95" i="16"/>
  <c r="AS95" i="16"/>
  <c r="BE95" i="16" s="1"/>
  <c r="AG95" i="16"/>
  <c r="BU95" i="16" s="1"/>
  <c r="AF95" i="16"/>
  <c r="T95" i="16"/>
  <c r="P95" i="16"/>
  <c r="M95" i="16"/>
  <c r="CW94" i="16"/>
  <c r="CV94" i="16"/>
  <c r="CR94" i="16"/>
  <c r="CQ94" i="16"/>
  <c r="CH94" i="16"/>
  <c r="BX94" i="16"/>
  <c r="BW94" i="16"/>
  <c r="BQ94" i="16"/>
  <c r="BK94" i="16"/>
  <c r="BG94" i="16"/>
  <c r="AS94" i="16"/>
  <c r="BE94" i="16" s="1"/>
  <c r="AG94" i="16"/>
  <c r="BU94" i="16" s="1"/>
  <c r="AF94" i="16"/>
  <c r="X94" i="16"/>
  <c r="W94" i="16"/>
  <c r="T94" i="16"/>
  <c r="P94" i="16"/>
  <c r="M94" i="16"/>
  <c r="CW93" i="16"/>
  <c r="CV93" i="16"/>
  <c r="CR93" i="16"/>
  <c r="CQ93" i="16"/>
  <c r="CH93" i="16"/>
  <c r="BX93" i="16"/>
  <c r="BQ93" i="16"/>
  <c r="BK93" i="16"/>
  <c r="BG93" i="16"/>
  <c r="AX93" i="16"/>
  <c r="AS93" i="16"/>
  <c r="BE93" i="16" s="1"/>
  <c r="AG93" i="16"/>
  <c r="BU93" i="16" s="1"/>
  <c r="AF93" i="16"/>
  <c r="AV93" i="16" s="1"/>
  <c r="T93" i="16"/>
  <c r="P93" i="16"/>
  <c r="M93" i="16"/>
  <c r="CW92" i="16"/>
  <c r="CV92" i="16"/>
  <c r="CR92" i="16"/>
  <c r="CQ92" i="16"/>
  <c r="CH92" i="16"/>
  <c r="BX92" i="16"/>
  <c r="BQ92" i="16"/>
  <c r="BK92" i="16"/>
  <c r="BG92" i="16"/>
  <c r="AS92" i="16"/>
  <c r="AG92" i="16"/>
  <c r="BU92" i="16" s="1"/>
  <c r="AF92" i="16"/>
  <c r="T92" i="16"/>
  <c r="P92" i="16"/>
  <c r="M92" i="16"/>
  <c r="CW91" i="16"/>
  <c r="CV91" i="16"/>
  <c r="CR91" i="16"/>
  <c r="CQ91" i="16"/>
  <c r="CH91" i="16"/>
  <c r="BX91" i="16"/>
  <c r="BQ91" i="16"/>
  <c r="BK91" i="16"/>
  <c r="BG91" i="16"/>
  <c r="AS91" i="16"/>
  <c r="BE91" i="16" s="1"/>
  <c r="AG91" i="16"/>
  <c r="BU91" i="16" s="1"/>
  <c r="AF91" i="16"/>
  <c r="T91" i="16"/>
  <c r="P91" i="16"/>
  <c r="M91" i="16"/>
  <c r="CW90" i="16"/>
  <c r="CV90" i="16"/>
  <c r="CR90" i="16"/>
  <c r="CQ90" i="16"/>
  <c r="CH90" i="16"/>
  <c r="BX90" i="16"/>
  <c r="BW90" i="16"/>
  <c r="BQ90" i="16"/>
  <c r="BK90" i="16"/>
  <c r="BG90" i="16"/>
  <c r="AS90" i="16"/>
  <c r="BE90" i="16" s="1"/>
  <c r="AG90" i="16"/>
  <c r="BU90" i="16" s="1"/>
  <c r="AF90" i="16"/>
  <c r="X90" i="16"/>
  <c r="W90" i="16"/>
  <c r="T90" i="16"/>
  <c r="P90" i="16"/>
  <c r="M90" i="16"/>
  <c r="CW89" i="16"/>
  <c r="CV89" i="16"/>
  <c r="CR89" i="16"/>
  <c r="CQ89" i="16"/>
  <c r="CH89" i="16"/>
  <c r="BX89" i="16"/>
  <c r="BQ89" i="16"/>
  <c r="BK89" i="16"/>
  <c r="BG89" i="16"/>
  <c r="AS89" i="16"/>
  <c r="BE89" i="16" s="1"/>
  <c r="AG89" i="16"/>
  <c r="BU89" i="16" s="1"/>
  <c r="AF89" i="16"/>
  <c r="AV89" i="16" s="1"/>
  <c r="T89" i="16"/>
  <c r="P89" i="16"/>
  <c r="M89" i="16"/>
  <c r="CW88" i="16"/>
  <c r="CV88" i="16"/>
  <c r="CR88" i="16"/>
  <c r="CQ88" i="16"/>
  <c r="CH88" i="16"/>
  <c r="BX88" i="16"/>
  <c r="BQ88" i="16"/>
  <c r="BK88" i="16"/>
  <c r="BG88" i="16"/>
  <c r="AS88" i="16"/>
  <c r="AG88" i="16"/>
  <c r="BU88" i="16" s="1"/>
  <c r="AF88" i="16"/>
  <c r="T88" i="16"/>
  <c r="P88" i="16"/>
  <c r="M88" i="16"/>
  <c r="CW87" i="16"/>
  <c r="CV87" i="16"/>
  <c r="CR87" i="16"/>
  <c r="CQ87" i="16"/>
  <c r="CH87" i="16"/>
  <c r="BX87" i="16"/>
  <c r="BQ87" i="16"/>
  <c r="BK87" i="16"/>
  <c r="BG87" i="16"/>
  <c r="AS87" i="16"/>
  <c r="AG87" i="16"/>
  <c r="BU87" i="16" s="1"/>
  <c r="AF87" i="16"/>
  <c r="T87" i="16"/>
  <c r="P87" i="16"/>
  <c r="M87" i="16"/>
  <c r="CW86" i="16"/>
  <c r="CV86" i="16"/>
  <c r="CR86" i="16"/>
  <c r="CQ86" i="16"/>
  <c r="CH86" i="16"/>
  <c r="BX86" i="16"/>
  <c r="BW86" i="16"/>
  <c r="BQ86" i="16"/>
  <c r="BK86" i="16"/>
  <c r="BG86" i="16"/>
  <c r="AS86" i="16"/>
  <c r="BE86" i="16" s="1"/>
  <c r="AG86" i="16"/>
  <c r="BU86" i="16" s="1"/>
  <c r="AF86" i="16"/>
  <c r="CG86" i="16" s="1"/>
  <c r="X86" i="16"/>
  <c r="W86" i="16"/>
  <c r="T86" i="16"/>
  <c r="P86" i="16"/>
  <c r="N86" i="16" s="1"/>
  <c r="S86" i="16" s="1"/>
  <c r="M86" i="16"/>
  <c r="CW85" i="16"/>
  <c r="CV85" i="16"/>
  <c r="CR85" i="16"/>
  <c r="CQ85" i="16"/>
  <c r="CH85" i="16"/>
  <c r="BX85" i="16"/>
  <c r="BQ85" i="16"/>
  <c r="BK85" i="16"/>
  <c r="BG85" i="16"/>
  <c r="AX85" i="16"/>
  <c r="AS85" i="16"/>
  <c r="BE85" i="16" s="1"/>
  <c r="AG85" i="16"/>
  <c r="BU85" i="16" s="1"/>
  <c r="AF85" i="16"/>
  <c r="CG85" i="16" s="1"/>
  <c r="T85" i="16"/>
  <c r="P85" i="16"/>
  <c r="O85" i="16" s="1"/>
  <c r="M85" i="16"/>
  <c r="CW84" i="16"/>
  <c r="CV84" i="16"/>
  <c r="CR84" i="16"/>
  <c r="CQ84" i="16"/>
  <c r="CH84" i="16"/>
  <c r="BX84" i="16"/>
  <c r="BQ84" i="16"/>
  <c r="BK84" i="16"/>
  <c r="BG84" i="16"/>
  <c r="AS84" i="16"/>
  <c r="AG84" i="16"/>
  <c r="BU84" i="16" s="1"/>
  <c r="AF84" i="16"/>
  <c r="AV84" i="16" s="1"/>
  <c r="T84" i="16"/>
  <c r="P84" i="16"/>
  <c r="O84" i="16" s="1"/>
  <c r="M84" i="16"/>
  <c r="CW83" i="16"/>
  <c r="CV83" i="16"/>
  <c r="CR83" i="16"/>
  <c r="CQ83" i="16"/>
  <c r="CH83" i="16"/>
  <c r="BX83" i="16"/>
  <c r="BQ83" i="16"/>
  <c r="BK83" i="16"/>
  <c r="BG83" i="16"/>
  <c r="AS83" i="16"/>
  <c r="BE83" i="16" s="1"/>
  <c r="AG83" i="16"/>
  <c r="BU83" i="16" s="1"/>
  <c r="AF83" i="16"/>
  <c r="T83" i="16"/>
  <c r="P83" i="16"/>
  <c r="M83" i="16"/>
  <c r="CW82" i="16"/>
  <c r="CV82" i="16"/>
  <c r="CR82" i="16"/>
  <c r="CQ82" i="16"/>
  <c r="CH82" i="16"/>
  <c r="BX82" i="16"/>
  <c r="BW82" i="16"/>
  <c r="BQ82" i="16"/>
  <c r="BK82" i="16"/>
  <c r="BG82" i="16"/>
  <c r="AS82" i="16"/>
  <c r="BE82" i="16" s="1"/>
  <c r="AG82" i="16"/>
  <c r="BU82" i="16" s="1"/>
  <c r="AF82" i="16"/>
  <c r="X82" i="16"/>
  <c r="W82" i="16"/>
  <c r="T82" i="16"/>
  <c r="P82" i="16"/>
  <c r="M82" i="16"/>
  <c r="CW81" i="16"/>
  <c r="CV81" i="16"/>
  <c r="CR81" i="16"/>
  <c r="CQ81" i="16"/>
  <c r="CH81" i="16"/>
  <c r="BX81" i="16"/>
  <c r="BQ81" i="16"/>
  <c r="BK81" i="16"/>
  <c r="BG81" i="16"/>
  <c r="AX81" i="16"/>
  <c r="AS81" i="16"/>
  <c r="BE81" i="16" s="1"/>
  <c r="AG81" i="16"/>
  <c r="BU81" i="16" s="1"/>
  <c r="AF81" i="16"/>
  <c r="T81" i="16"/>
  <c r="P81" i="16"/>
  <c r="M81" i="16"/>
  <c r="CW80" i="16"/>
  <c r="CV80" i="16"/>
  <c r="CR80" i="16"/>
  <c r="CQ80" i="16"/>
  <c r="CH80" i="16"/>
  <c r="BX80" i="16"/>
  <c r="BQ80" i="16"/>
  <c r="BK80" i="16"/>
  <c r="BG80" i="16"/>
  <c r="AS80" i="16"/>
  <c r="BE80" i="16" s="1"/>
  <c r="AG80" i="16"/>
  <c r="BU80" i="16" s="1"/>
  <c r="AF80" i="16"/>
  <c r="AV80" i="16" s="1"/>
  <c r="T80" i="16"/>
  <c r="P80" i="16"/>
  <c r="O80" i="16" s="1"/>
  <c r="M80" i="16"/>
  <c r="CW79" i="16"/>
  <c r="CV79" i="16"/>
  <c r="CR79" i="16"/>
  <c r="CQ79" i="16"/>
  <c r="CH79" i="16"/>
  <c r="BX79" i="16"/>
  <c r="BQ79" i="16"/>
  <c r="BK79" i="16"/>
  <c r="BG79" i="16"/>
  <c r="AS79" i="16"/>
  <c r="AG79" i="16"/>
  <c r="BU79" i="16" s="1"/>
  <c r="AF79" i="16"/>
  <c r="T79" i="16"/>
  <c r="P79" i="16"/>
  <c r="M79" i="16"/>
  <c r="CW78" i="16"/>
  <c r="CV78" i="16"/>
  <c r="CR78" i="16"/>
  <c r="CQ78" i="16"/>
  <c r="CH78" i="16"/>
  <c r="BX78" i="16"/>
  <c r="BW78" i="16"/>
  <c r="BQ78" i="16"/>
  <c r="BK78" i="16"/>
  <c r="BG78" i="16"/>
  <c r="AS78" i="16"/>
  <c r="BE78" i="16" s="1"/>
  <c r="AG78" i="16"/>
  <c r="BU78" i="16" s="1"/>
  <c r="AF78" i="16"/>
  <c r="X78" i="16"/>
  <c r="W78" i="16"/>
  <c r="T78" i="16"/>
  <c r="P78" i="16"/>
  <c r="M78" i="16"/>
  <c r="CW77" i="16"/>
  <c r="CV77" i="16"/>
  <c r="CR77" i="16"/>
  <c r="CQ77" i="16"/>
  <c r="CH77" i="16"/>
  <c r="BX77" i="16"/>
  <c r="BQ77" i="16"/>
  <c r="BK77" i="16"/>
  <c r="BG77" i="16"/>
  <c r="AX77" i="16"/>
  <c r="AS77" i="16"/>
  <c r="AG77" i="16"/>
  <c r="BU77" i="16" s="1"/>
  <c r="AF77" i="16"/>
  <c r="CG77" i="16" s="1"/>
  <c r="T77" i="16"/>
  <c r="P77" i="16"/>
  <c r="O77" i="16" s="1"/>
  <c r="M77" i="16"/>
  <c r="CW76" i="16"/>
  <c r="CV76" i="16"/>
  <c r="CR76" i="16"/>
  <c r="CQ76" i="16"/>
  <c r="CH76" i="16"/>
  <c r="BX76" i="16"/>
  <c r="BQ76" i="16"/>
  <c r="BK76" i="16"/>
  <c r="BG76" i="16"/>
  <c r="AS76" i="16"/>
  <c r="BE76" i="16" s="1"/>
  <c r="AG76" i="16"/>
  <c r="BU76" i="16" s="1"/>
  <c r="AF76" i="16"/>
  <c r="T76" i="16"/>
  <c r="P76" i="16"/>
  <c r="M76" i="16"/>
  <c r="CW75" i="16"/>
  <c r="CV75" i="16"/>
  <c r="CR75" i="16"/>
  <c r="CQ75" i="16"/>
  <c r="CH75" i="16"/>
  <c r="BX75" i="16"/>
  <c r="BW75" i="16"/>
  <c r="BQ75" i="16"/>
  <c r="BK75" i="16"/>
  <c r="BG75" i="16"/>
  <c r="AS75" i="16"/>
  <c r="BE75" i="16" s="1"/>
  <c r="AG75" i="16"/>
  <c r="BU75" i="16" s="1"/>
  <c r="AF75" i="16"/>
  <c r="W75" i="16"/>
  <c r="T75" i="16"/>
  <c r="P75" i="16"/>
  <c r="M75" i="16"/>
  <c r="CW74" i="16"/>
  <c r="CV74" i="16"/>
  <c r="CR74" i="16"/>
  <c r="CQ74" i="16"/>
  <c r="CH74" i="16"/>
  <c r="BX74" i="16"/>
  <c r="BW74" i="16"/>
  <c r="BQ74" i="16"/>
  <c r="BK74" i="16"/>
  <c r="BG74" i="16"/>
  <c r="AS74" i="16"/>
  <c r="BE74" i="16" s="1"/>
  <c r="AG74" i="16"/>
  <c r="BU74" i="16" s="1"/>
  <c r="AF74" i="16"/>
  <c r="CG74" i="16" s="1"/>
  <c r="X74" i="16"/>
  <c r="W74" i="16"/>
  <c r="T74" i="16"/>
  <c r="P74" i="16"/>
  <c r="N74" i="16" s="1"/>
  <c r="S74" i="16" s="1"/>
  <c r="M74" i="16"/>
  <c r="CW73" i="16"/>
  <c r="CV73" i="16"/>
  <c r="CR73" i="16"/>
  <c r="CQ73" i="16"/>
  <c r="CH73" i="16"/>
  <c r="BX73" i="16"/>
  <c r="BQ73" i="16"/>
  <c r="BK73" i="16"/>
  <c r="BG73" i="16"/>
  <c r="AS73" i="16"/>
  <c r="BE73" i="16" s="1"/>
  <c r="AG73" i="16"/>
  <c r="BU73" i="16" s="1"/>
  <c r="AF73" i="16"/>
  <c r="CG73" i="16" s="1"/>
  <c r="T73" i="16"/>
  <c r="P73" i="16"/>
  <c r="M73" i="16"/>
  <c r="CW72" i="16"/>
  <c r="CV72" i="16"/>
  <c r="CR72" i="16"/>
  <c r="CQ72" i="16"/>
  <c r="CH72" i="16"/>
  <c r="BX72" i="16"/>
  <c r="BQ72" i="16"/>
  <c r="BK72" i="16"/>
  <c r="BG72" i="16"/>
  <c r="AS72" i="16"/>
  <c r="BE72" i="16" s="1"/>
  <c r="AG72" i="16"/>
  <c r="BU72" i="16" s="1"/>
  <c r="AF72" i="16"/>
  <c r="CG72" i="16" s="1"/>
  <c r="T72" i="16"/>
  <c r="P72" i="16"/>
  <c r="O72" i="16" s="1"/>
  <c r="M72" i="16"/>
  <c r="CW71" i="16"/>
  <c r="CV71" i="16"/>
  <c r="CR71" i="16"/>
  <c r="CQ71" i="16"/>
  <c r="CH71" i="16"/>
  <c r="BX71" i="16"/>
  <c r="BQ71" i="16"/>
  <c r="BK71" i="16"/>
  <c r="BG71" i="16"/>
  <c r="AS71" i="16"/>
  <c r="BE71" i="16" s="1"/>
  <c r="AG71" i="16"/>
  <c r="BU71" i="16" s="1"/>
  <c r="AF71" i="16"/>
  <c r="T71" i="16"/>
  <c r="P71" i="16"/>
  <c r="M71" i="16"/>
  <c r="CW70" i="16"/>
  <c r="CV70" i="16"/>
  <c r="CR70" i="16"/>
  <c r="CQ70" i="16"/>
  <c r="CH70" i="16"/>
  <c r="BX70" i="16"/>
  <c r="BW70" i="16"/>
  <c r="BQ70" i="16"/>
  <c r="BK70" i="16"/>
  <c r="BG70" i="16"/>
  <c r="AS70" i="16"/>
  <c r="BE70" i="16" s="1"/>
  <c r="AG70" i="16"/>
  <c r="BU70" i="16" s="1"/>
  <c r="AF70" i="16"/>
  <c r="X70" i="16"/>
  <c r="W70" i="16"/>
  <c r="T70" i="16"/>
  <c r="P70" i="16"/>
  <c r="N70" i="16" s="1"/>
  <c r="S70" i="16" s="1"/>
  <c r="M70" i="16"/>
  <c r="CW69" i="16"/>
  <c r="CV69" i="16"/>
  <c r="CR69" i="16"/>
  <c r="CQ69" i="16"/>
  <c r="CH69" i="16"/>
  <c r="BX69" i="16"/>
  <c r="BQ69" i="16"/>
  <c r="BK69" i="16"/>
  <c r="BG69" i="16"/>
  <c r="AX69" i="16"/>
  <c r="AS69" i="16"/>
  <c r="BE69" i="16" s="1"/>
  <c r="AG69" i="16"/>
  <c r="BU69" i="16" s="1"/>
  <c r="AF69" i="16"/>
  <c r="CG69" i="16" s="1"/>
  <c r="T69" i="16"/>
  <c r="P69" i="16"/>
  <c r="O69" i="16" s="1"/>
  <c r="M69" i="16"/>
  <c r="CW68" i="16"/>
  <c r="CV68" i="16"/>
  <c r="CR68" i="16"/>
  <c r="CQ68" i="16"/>
  <c r="CH68" i="16"/>
  <c r="BX68" i="16"/>
  <c r="BQ68" i="16"/>
  <c r="BK68" i="16"/>
  <c r="BG68" i="16"/>
  <c r="AS68" i="16"/>
  <c r="AG68" i="16"/>
  <c r="BU68" i="16" s="1"/>
  <c r="AF68" i="16"/>
  <c r="AV68" i="16" s="1"/>
  <c r="T68" i="16"/>
  <c r="P68" i="16"/>
  <c r="O68" i="16" s="1"/>
  <c r="M68" i="16"/>
  <c r="CW67" i="16"/>
  <c r="CV67" i="16"/>
  <c r="CR67" i="16"/>
  <c r="CQ67" i="16"/>
  <c r="CH67" i="16"/>
  <c r="BX67" i="16"/>
  <c r="BQ67" i="16"/>
  <c r="BK67" i="16"/>
  <c r="BG67" i="16"/>
  <c r="AS67" i="16"/>
  <c r="BE67" i="16" s="1"/>
  <c r="AG67" i="16"/>
  <c r="BU67" i="16" s="1"/>
  <c r="AF67" i="16"/>
  <c r="W67" i="16"/>
  <c r="T67" i="16"/>
  <c r="P67" i="16"/>
  <c r="M67" i="16"/>
  <c r="CW66" i="16"/>
  <c r="CV66" i="16"/>
  <c r="CR66" i="16"/>
  <c r="CQ66" i="16"/>
  <c r="CH66" i="16"/>
  <c r="BX66" i="16"/>
  <c r="BW66" i="16"/>
  <c r="BQ66" i="16"/>
  <c r="BK66" i="16"/>
  <c r="BG66" i="16"/>
  <c r="AS66" i="16"/>
  <c r="BE66" i="16" s="1"/>
  <c r="AG66" i="16"/>
  <c r="BU66" i="16" s="1"/>
  <c r="AF66" i="16"/>
  <c r="X66" i="16"/>
  <c r="W66" i="16"/>
  <c r="T66" i="16"/>
  <c r="P66" i="16"/>
  <c r="M66" i="16"/>
  <c r="CW65" i="16"/>
  <c r="CV65" i="16"/>
  <c r="CR65" i="16"/>
  <c r="CQ65" i="16"/>
  <c r="CH65" i="16"/>
  <c r="BX65" i="16"/>
  <c r="BQ65" i="16"/>
  <c r="BK65" i="16"/>
  <c r="BG65" i="16"/>
  <c r="AX65" i="16"/>
  <c r="AS65" i="16"/>
  <c r="BE65" i="16" s="1"/>
  <c r="AG65" i="16"/>
  <c r="BU65" i="16" s="1"/>
  <c r="AF65" i="16"/>
  <c r="T65" i="16"/>
  <c r="P65" i="16"/>
  <c r="M65" i="16"/>
  <c r="CW64" i="16"/>
  <c r="CV64" i="16"/>
  <c r="CR64" i="16"/>
  <c r="CQ64" i="16"/>
  <c r="CH64" i="16"/>
  <c r="BX64" i="16"/>
  <c r="BQ64" i="16"/>
  <c r="BK64" i="16"/>
  <c r="BG64" i="16"/>
  <c r="AS64" i="16"/>
  <c r="BE64" i="16" s="1"/>
  <c r="AG64" i="16"/>
  <c r="BU64" i="16" s="1"/>
  <c r="AF64" i="16"/>
  <c r="AV64" i="16" s="1"/>
  <c r="T64" i="16"/>
  <c r="P64" i="16"/>
  <c r="O64" i="16" s="1"/>
  <c r="M64" i="16"/>
  <c r="CW63" i="16"/>
  <c r="CV63" i="16"/>
  <c r="CR63" i="16"/>
  <c r="CQ63" i="16"/>
  <c r="CH63" i="16"/>
  <c r="BX63" i="16"/>
  <c r="BQ63" i="16"/>
  <c r="BK63" i="16"/>
  <c r="BG63" i="16"/>
  <c r="AS63" i="16"/>
  <c r="AG63" i="16"/>
  <c r="BU63" i="16" s="1"/>
  <c r="AF63" i="16"/>
  <c r="CG63" i="16" s="1"/>
  <c r="T63" i="16"/>
  <c r="P63" i="16"/>
  <c r="M63" i="16"/>
  <c r="CW62" i="16"/>
  <c r="CV62" i="16"/>
  <c r="CR62" i="16"/>
  <c r="CQ62" i="16"/>
  <c r="CH62" i="16"/>
  <c r="BX62" i="16"/>
  <c r="BW62" i="16"/>
  <c r="BQ62" i="16"/>
  <c r="BK62" i="16"/>
  <c r="BG62" i="16"/>
  <c r="AS62" i="16"/>
  <c r="BE62" i="16" s="1"/>
  <c r="AG62" i="16"/>
  <c r="BU62" i="16" s="1"/>
  <c r="AF62" i="16"/>
  <c r="CG62" i="16" s="1"/>
  <c r="X62" i="16"/>
  <c r="W62" i="16"/>
  <c r="T62" i="16"/>
  <c r="P62" i="16"/>
  <c r="N62" i="16" s="1"/>
  <c r="S62" i="16" s="1"/>
  <c r="M62" i="16"/>
  <c r="CW61" i="16"/>
  <c r="CV61" i="16"/>
  <c r="CR61" i="16"/>
  <c r="CQ61" i="16"/>
  <c r="CH61" i="16"/>
  <c r="BX61" i="16"/>
  <c r="BQ61" i="16"/>
  <c r="BK61" i="16"/>
  <c r="BG61" i="16"/>
  <c r="AX61" i="16"/>
  <c r="AS61" i="16"/>
  <c r="AG61" i="16"/>
  <c r="BU61" i="16" s="1"/>
  <c r="AF61" i="16"/>
  <c r="CG61" i="16" s="1"/>
  <c r="T61" i="16"/>
  <c r="P61" i="16"/>
  <c r="O61" i="16" s="1"/>
  <c r="M61" i="16"/>
  <c r="CW60" i="16"/>
  <c r="CV60" i="16"/>
  <c r="CR60" i="16"/>
  <c r="CQ60" i="16"/>
  <c r="CH60" i="16"/>
  <c r="BX60" i="16"/>
  <c r="BQ60" i="16"/>
  <c r="BK60" i="16"/>
  <c r="BG60" i="16"/>
  <c r="AS60" i="16"/>
  <c r="BE60" i="16" s="1"/>
  <c r="AG60" i="16"/>
  <c r="BU60" i="16" s="1"/>
  <c r="AF60" i="16"/>
  <c r="AV60" i="16" s="1"/>
  <c r="T60" i="16"/>
  <c r="P60" i="16"/>
  <c r="O60" i="16" s="1"/>
  <c r="M60" i="16"/>
  <c r="CW59" i="16"/>
  <c r="CV59" i="16"/>
  <c r="CR59" i="16"/>
  <c r="CQ59" i="16"/>
  <c r="CH59" i="16"/>
  <c r="BX59" i="16"/>
  <c r="BQ59" i="16"/>
  <c r="BK59" i="16"/>
  <c r="BG59" i="16"/>
  <c r="AS59" i="16"/>
  <c r="BE59" i="16" s="1"/>
  <c r="AG59" i="16"/>
  <c r="BU59" i="16" s="1"/>
  <c r="AF59" i="16"/>
  <c r="T59" i="16"/>
  <c r="P59" i="16"/>
  <c r="M59" i="16"/>
  <c r="CW58" i="16"/>
  <c r="CV58" i="16"/>
  <c r="CR58" i="16"/>
  <c r="CQ58" i="16"/>
  <c r="CH58" i="16"/>
  <c r="BX58" i="16"/>
  <c r="BW58" i="16"/>
  <c r="BQ58" i="16"/>
  <c r="BK58" i="16"/>
  <c r="BG58" i="16"/>
  <c r="AS58" i="16"/>
  <c r="BE58" i="16" s="1"/>
  <c r="AG58" i="16"/>
  <c r="BU58" i="16" s="1"/>
  <c r="AF58" i="16"/>
  <c r="CG58" i="16" s="1"/>
  <c r="X58" i="16"/>
  <c r="W58" i="16"/>
  <c r="T58" i="16"/>
  <c r="P58" i="16"/>
  <c r="N58" i="16" s="1"/>
  <c r="S58" i="16" s="1"/>
  <c r="M58" i="16"/>
  <c r="CW57" i="16"/>
  <c r="CV57" i="16"/>
  <c r="CR57" i="16"/>
  <c r="CQ57" i="16"/>
  <c r="CH57" i="16"/>
  <c r="BX57" i="16"/>
  <c r="BQ57" i="16"/>
  <c r="BK57" i="16"/>
  <c r="BG57" i="16"/>
  <c r="AS57" i="16"/>
  <c r="BE57" i="16" s="1"/>
  <c r="AG57" i="16"/>
  <c r="BU57" i="16" s="1"/>
  <c r="AF57" i="16"/>
  <c r="CG57" i="16" s="1"/>
  <c r="T57" i="16"/>
  <c r="P57" i="16"/>
  <c r="O57" i="16" s="1"/>
  <c r="M57" i="16"/>
  <c r="CW56" i="16"/>
  <c r="CV56" i="16"/>
  <c r="CR56" i="16"/>
  <c r="CQ56" i="16"/>
  <c r="CH56" i="16"/>
  <c r="BX56" i="16"/>
  <c r="BQ56" i="16"/>
  <c r="BK56" i="16"/>
  <c r="BG56" i="16"/>
  <c r="AS56" i="16"/>
  <c r="BE56" i="16" s="1"/>
  <c r="AG56" i="16"/>
  <c r="BU56" i="16" s="1"/>
  <c r="AF56" i="16"/>
  <c r="AV56" i="16" s="1"/>
  <c r="T56" i="16"/>
  <c r="P56" i="16"/>
  <c r="M56" i="16"/>
  <c r="CW55" i="16"/>
  <c r="CV55" i="16"/>
  <c r="CR55" i="16"/>
  <c r="CQ55" i="16"/>
  <c r="CH55" i="16"/>
  <c r="BX55" i="16"/>
  <c r="BQ55" i="16"/>
  <c r="BK55" i="16"/>
  <c r="BG55" i="16"/>
  <c r="AS55" i="16"/>
  <c r="BE55" i="16" s="1"/>
  <c r="AG55" i="16"/>
  <c r="BU55" i="16" s="1"/>
  <c r="AF55" i="16"/>
  <c r="CG55" i="16" s="1"/>
  <c r="T55" i="16"/>
  <c r="P55" i="16"/>
  <c r="M55" i="16"/>
  <c r="CW54" i="16"/>
  <c r="CV54" i="16"/>
  <c r="CR54" i="16"/>
  <c r="CQ54" i="16"/>
  <c r="CH54" i="16"/>
  <c r="BX54" i="16"/>
  <c r="BW54" i="16"/>
  <c r="BQ54" i="16"/>
  <c r="BK54" i="16"/>
  <c r="BG54" i="16"/>
  <c r="AS54" i="16"/>
  <c r="BE54" i="16" s="1"/>
  <c r="AG54" i="16"/>
  <c r="BU54" i="16" s="1"/>
  <c r="AF54" i="16"/>
  <c r="X54" i="16"/>
  <c r="W54" i="16"/>
  <c r="T54" i="16"/>
  <c r="P54" i="16"/>
  <c r="M54" i="16"/>
  <c r="CW53" i="16"/>
  <c r="CV53" i="16"/>
  <c r="CR53" i="16"/>
  <c r="CQ53" i="16"/>
  <c r="CH53" i="16"/>
  <c r="BX53" i="16"/>
  <c r="BQ53" i="16"/>
  <c r="BK53" i="16"/>
  <c r="BG53" i="16"/>
  <c r="AX53" i="16"/>
  <c r="AS53" i="16"/>
  <c r="AG53" i="16"/>
  <c r="BU53" i="16" s="1"/>
  <c r="AF53" i="16"/>
  <c r="CG53" i="16" s="1"/>
  <c r="T53" i="16"/>
  <c r="P53" i="16"/>
  <c r="O53" i="16" s="1"/>
  <c r="M53" i="16"/>
  <c r="CW52" i="16"/>
  <c r="CV52" i="16"/>
  <c r="CR52" i="16"/>
  <c r="CQ52" i="16"/>
  <c r="CH52" i="16"/>
  <c r="BX52" i="16"/>
  <c r="BQ52" i="16"/>
  <c r="BK52" i="16"/>
  <c r="BG52" i="16"/>
  <c r="AS52" i="16"/>
  <c r="BD52" i="16" s="1"/>
  <c r="AG52" i="16"/>
  <c r="BU52" i="16" s="1"/>
  <c r="AF52" i="16"/>
  <c r="AV52" i="16" s="1"/>
  <c r="T52" i="16"/>
  <c r="P52" i="16"/>
  <c r="M52" i="16"/>
  <c r="CW51" i="16"/>
  <c r="CV51" i="16"/>
  <c r="CR51" i="16"/>
  <c r="CQ51" i="16"/>
  <c r="CH51" i="16"/>
  <c r="BX51" i="16"/>
  <c r="BQ51" i="16"/>
  <c r="BK51" i="16"/>
  <c r="BG51" i="16"/>
  <c r="AS51" i="16"/>
  <c r="AG51" i="16"/>
  <c r="BU51" i="16" s="1"/>
  <c r="AF51" i="16"/>
  <c r="T51" i="16"/>
  <c r="P51" i="16"/>
  <c r="M51" i="16"/>
  <c r="CW50" i="16"/>
  <c r="CV50" i="16"/>
  <c r="CR50" i="16"/>
  <c r="CQ50" i="16"/>
  <c r="CH50" i="16"/>
  <c r="BX50" i="16"/>
  <c r="BW50" i="16"/>
  <c r="BQ50" i="16"/>
  <c r="BK50" i="16"/>
  <c r="BG50" i="16"/>
  <c r="AS50" i="16"/>
  <c r="BE50" i="16" s="1"/>
  <c r="AG50" i="16"/>
  <c r="BU50" i="16" s="1"/>
  <c r="AF50" i="16"/>
  <c r="CG50" i="16" s="1"/>
  <c r="X50" i="16"/>
  <c r="W50" i="16"/>
  <c r="T50" i="16"/>
  <c r="P50" i="16"/>
  <c r="N50" i="16" s="1"/>
  <c r="S50" i="16" s="1"/>
  <c r="M50" i="16"/>
  <c r="CW49" i="16"/>
  <c r="CV49" i="16"/>
  <c r="CR49" i="16"/>
  <c r="CQ49" i="16"/>
  <c r="CH49" i="16"/>
  <c r="BX49" i="16"/>
  <c r="BQ49" i="16"/>
  <c r="BK49" i="16"/>
  <c r="BG49" i="16"/>
  <c r="AX49" i="16"/>
  <c r="AS49" i="16"/>
  <c r="BE49" i="16" s="1"/>
  <c r="AG49" i="16"/>
  <c r="BU49" i="16" s="1"/>
  <c r="AF49" i="16"/>
  <c r="CG49" i="16" s="1"/>
  <c r="T49" i="16"/>
  <c r="P49" i="16"/>
  <c r="O49" i="16" s="1"/>
  <c r="M49" i="16"/>
  <c r="CW48" i="16"/>
  <c r="CV48" i="16"/>
  <c r="CR48" i="16"/>
  <c r="CQ48" i="16"/>
  <c r="CH48" i="16"/>
  <c r="BX48" i="16"/>
  <c r="BQ48" i="16"/>
  <c r="BK48" i="16"/>
  <c r="BG48" i="16"/>
  <c r="AS48" i="16"/>
  <c r="BE48" i="16" s="1"/>
  <c r="AG48" i="16"/>
  <c r="BU48" i="16" s="1"/>
  <c r="AF48" i="16"/>
  <c r="AV48" i="16" s="1"/>
  <c r="T48" i="16"/>
  <c r="P48" i="16"/>
  <c r="N48" i="16" s="1"/>
  <c r="M48" i="16"/>
  <c r="CW47" i="16"/>
  <c r="CV47" i="16"/>
  <c r="CR47" i="16"/>
  <c r="CQ47" i="16"/>
  <c r="CH47" i="16"/>
  <c r="BX47" i="16"/>
  <c r="BQ47" i="16"/>
  <c r="BK47" i="16"/>
  <c r="BG47" i="16"/>
  <c r="AS47" i="16"/>
  <c r="AG47" i="16"/>
  <c r="BU47" i="16" s="1"/>
  <c r="AF47" i="16"/>
  <c r="AV47" i="16" s="1"/>
  <c r="T47" i="16"/>
  <c r="P47" i="16"/>
  <c r="O47" i="16" s="1"/>
  <c r="M47" i="16"/>
  <c r="CW46" i="16"/>
  <c r="CV46" i="16"/>
  <c r="CR46" i="16"/>
  <c r="CQ46" i="16"/>
  <c r="CH46" i="16"/>
  <c r="BX46" i="16"/>
  <c r="BW46" i="16"/>
  <c r="BQ46" i="16"/>
  <c r="BK46" i="16"/>
  <c r="BG46" i="16"/>
  <c r="AS46" i="16"/>
  <c r="AG46" i="16"/>
  <c r="BU46" i="16" s="1"/>
  <c r="AF46" i="16"/>
  <c r="AV46" i="16" s="1"/>
  <c r="X46" i="16"/>
  <c r="W46" i="16"/>
  <c r="T46" i="16"/>
  <c r="P46" i="16"/>
  <c r="M46" i="16"/>
  <c r="CW45" i="16"/>
  <c r="CV45" i="16"/>
  <c r="CR45" i="16"/>
  <c r="CQ45" i="16"/>
  <c r="CH45" i="16"/>
  <c r="BX45" i="16"/>
  <c r="BQ45" i="16"/>
  <c r="BK45" i="16"/>
  <c r="BG45" i="16"/>
  <c r="AX45" i="16"/>
  <c r="AS45" i="16"/>
  <c r="BE45" i="16" s="1"/>
  <c r="AG45" i="16"/>
  <c r="BU45" i="16" s="1"/>
  <c r="AF45" i="16"/>
  <c r="T45" i="16"/>
  <c r="P45" i="16"/>
  <c r="M45" i="16"/>
  <c r="CW44" i="16"/>
  <c r="CV44" i="16"/>
  <c r="CR44" i="16"/>
  <c r="CQ44" i="16"/>
  <c r="CH44" i="16"/>
  <c r="BX44" i="16"/>
  <c r="BQ44" i="16"/>
  <c r="BK44" i="16"/>
  <c r="BG44" i="16"/>
  <c r="AS44" i="16"/>
  <c r="AG44" i="16"/>
  <c r="BU44" i="16" s="1"/>
  <c r="AF44" i="16"/>
  <c r="CG44" i="16" s="1"/>
  <c r="T44" i="16"/>
  <c r="P44" i="16"/>
  <c r="N44" i="16" s="1"/>
  <c r="M44" i="16"/>
  <c r="CW43" i="16"/>
  <c r="CV43" i="16"/>
  <c r="CR43" i="16"/>
  <c r="CQ43" i="16"/>
  <c r="CH43" i="16"/>
  <c r="BX43" i="16"/>
  <c r="BQ43" i="16"/>
  <c r="BK43" i="16"/>
  <c r="BG43" i="16"/>
  <c r="AS43" i="16"/>
  <c r="BE43" i="16" s="1"/>
  <c r="AG43" i="16"/>
  <c r="BU43" i="16" s="1"/>
  <c r="AF43" i="16"/>
  <c r="AV43" i="16" s="1"/>
  <c r="T43" i="16"/>
  <c r="P43" i="16"/>
  <c r="O43" i="16" s="1"/>
  <c r="M43" i="16"/>
  <c r="CW42" i="16"/>
  <c r="CV42" i="16"/>
  <c r="CR42" i="16"/>
  <c r="CQ42" i="16"/>
  <c r="CH42" i="16"/>
  <c r="BX42" i="16"/>
  <c r="BW42" i="16"/>
  <c r="BQ42" i="16"/>
  <c r="BK42" i="16"/>
  <c r="BG42" i="16"/>
  <c r="AS42" i="16"/>
  <c r="AG42" i="16"/>
  <c r="BU42" i="16" s="1"/>
  <c r="AF42" i="16"/>
  <c r="AV42" i="16" s="1"/>
  <c r="X42" i="16"/>
  <c r="W42" i="16"/>
  <c r="T42" i="16"/>
  <c r="P42" i="16"/>
  <c r="O42" i="16" s="1"/>
  <c r="M42" i="16"/>
  <c r="CW41" i="16"/>
  <c r="CV41" i="16"/>
  <c r="CR41" i="16"/>
  <c r="CQ41" i="16"/>
  <c r="CH41" i="16"/>
  <c r="BX41" i="16"/>
  <c r="BQ41" i="16"/>
  <c r="BK41" i="16"/>
  <c r="BG41" i="16"/>
  <c r="AS41" i="16"/>
  <c r="AG41" i="16"/>
  <c r="BU41" i="16" s="1"/>
  <c r="AF41" i="16"/>
  <c r="AV41" i="16" s="1"/>
  <c r="T41" i="16"/>
  <c r="P41" i="16"/>
  <c r="O41" i="16" s="1"/>
  <c r="M41" i="16"/>
  <c r="CW40" i="16"/>
  <c r="CV40" i="16"/>
  <c r="CR40" i="16"/>
  <c r="CQ40" i="16"/>
  <c r="CH40" i="16"/>
  <c r="BX40" i="16"/>
  <c r="BQ40" i="16"/>
  <c r="BK40" i="16"/>
  <c r="BG40" i="16"/>
  <c r="AS40" i="16"/>
  <c r="BE40" i="16" s="1"/>
  <c r="AG40" i="16"/>
  <c r="BU40" i="16" s="1"/>
  <c r="AF40" i="16"/>
  <c r="T40" i="16"/>
  <c r="P40" i="16"/>
  <c r="N40" i="16" s="1"/>
  <c r="M40" i="16"/>
  <c r="CW39" i="16"/>
  <c r="CV39" i="16"/>
  <c r="CR39" i="16"/>
  <c r="CQ39" i="16"/>
  <c r="CH39" i="16"/>
  <c r="BX39" i="16"/>
  <c r="BQ39" i="16"/>
  <c r="BK39" i="16"/>
  <c r="BG39" i="16"/>
  <c r="AS39" i="16"/>
  <c r="AG39" i="16"/>
  <c r="BU39" i="16" s="1"/>
  <c r="AF39" i="16"/>
  <c r="AV39" i="16" s="1"/>
  <c r="T39" i="16"/>
  <c r="P39" i="16"/>
  <c r="O39" i="16" s="1"/>
  <c r="M39" i="16"/>
  <c r="CW38" i="16"/>
  <c r="CV38" i="16"/>
  <c r="CR38" i="16"/>
  <c r="CQ38" i="16"/>
  <c r="CH38" i="16"/>
  <c r="BX38" i="16"/>
  <c r="BW38" i="16"/>
  <c r="BQ38" i="16"/>
  <c r="BK38" i="16"/>
  <c r="BG38" i="16"/>
  <c r="AS38" i="16"/>
  <c r="BE38" i="16" s="1"/>
  <c r="AG38" i="16"/>
  <c r="BU38" i="16" s="1"/>
  <c r="AF38" i="16"/>
  <c r="CG38" i="16" s="1"/>
  <c r="X38" i="16"/>
  <c r="W38" i="16"/>
  <c r="T38" i="16"/>
  <c r="P38" i="16"/>
  <c r="O38" i="16" s="1"/>
  <c r="M38" i="16"/>
  <c r="CW37" i="16"/>
  <c r="CV37" i="16"/>
  <c r="CR37" i="16"/>
  <c r="CQ37" i="16"/>
  <c r="CH37" i="16"/>
  <c r="BX37" i="16"/>
  <c r="BQ37" i="16"/>
  <c r="BK37" i="16"/>
  <c r="BG37" i="16"/>
  <c r="AX37" i="16"/>
  <c r="AS37" i="16"/>
  <c r="BE37" i="16" s="1"/>
  <c r="AG37" i="16"/>
  <c r="BU37" i="16" s="1"/>
  <c r="AF37" i="16"/>
  <c r="AV37" i="16" s="1"/>
  <c r="T37" i="16"/>
  <c r="P37" i="16"/>
  <c r="O37" i="16" s="1"/>
  <c r="M37" i="16"/>
  <c r="CW36" i="16"/>
  <c r="CV36" i="16"/>
  <c r="CR36" i="16"/>
  <c r="CQ36" i="16"/>
  <c r="CH36" i="16"/>
  <c r="BX36" i="16"/>
  <c r="BQ36" i="16"/>
  <c r="BK36" i="16"/>
  <c r="BG36" i="16"/>
  <c r="AS36" i="16"/>
  <c r="BE36" i="16" s="1"/>
  <c r="AG36" i="16"/>
  <c r="BU36" i="16" s="1"/>
  <c r="AF36" i="16"/>
  <c r="CG36" i="16" s="1"/>
  <c r="T36" i="16"/>
  <c r="P36" i="16"/>
  <c r="N36" i="16" s="1"/>
  <c r="M36" i="16"/>
  <c r="CW35" i="16"/>
  <c r="CV35" i="16"/>
  <c r="CR35" i="16"/>
  <c r="CQ35" i="16"/>
  <c r="CH35" i="16"/>
  <c r="BX35" i="16"/>
  <c r="BQ35" i="16"/>
  <c r="BK35" i="16"/>
  <c r="BG35" i="16"/>
  <c r="AS35" i="16"/>
  <c r="BE35" i="16" s="1"/>
  <c r="AG35" i="16"/>
  <c r="BU35" i="16" s="1"/>
  <c r="AF35" i="16"/>
  <c r="AV35" i="16" s="1"/>
  <c r="T35" i="16"/>
  <c r="P35" i="16"/>
  <c r="O35" i="16" s="1"/>
  <c r="M35" i="16"/>
  <c r="CW34" i="16"/>
  <c r="CV34" i="16"/>
  <c r="CR34" i="16"/>
  <c r="CQ34" i="16"/>
  <c r="CH34" i="16"/>
  <c r="BX34" i="16"/>
  <c r="BW34" i="16"/>
  <c r="BQ34" i="16"/>
  <c r="BK34" i="16"/>
  <c r="BG34" i="16"/>
  <c r="AS34" i="16"/>
  <c r="BE34" i="16" s="1"/>
  <c r="AG34" i="16"/>
  <c r="BU34" i="16" s="1"/>
  <c r="AF34" i="16"/>
  <c r="CG34" i="16" s="1"/>
  <c r="X34" i="16"/>
  <c r="W34" i="16"/>
  <c r="T34" i="16"/>
  <c r="P34" i="16"/>
  <c r="O34" i="16" s="1"/>
  <c r="M34" i="16"/>
  <c r="CW33" i="16"/>
  <c r="CV33" i="16"/>
  <c r="CR33" i="16"/>
  <c r="CQ33" i="16"/>
  <c r="CH33" i="16"/>
  <c r="BX33" i="16"/>
  <c r="BQ33" i="16"/>
  <c r="BK33" i="16"/>
  <c r="BG33" i="16"/>
  <c r="AX33" i="16"/>
  <c r="AS33" i="16"/>
  <c r="BE33" i="16" s="1"/>
  <c r="AG33" i="16"/>
  <c r="BU33" i="16" s="1"/>
  <c r="AF33" i="16"/>
  <c r="T33" i="16"/>
  <c r="P33" i="16"/>
  <c r="N33" i="16" s="1"/>
  <c r="M33" i="16"/>
  <c r="CW32" i="16"/>
  <c r="CV32" i="16"/>
  <c r="CR32" i="16"/>
  <c r="CQ32" i="16"/>
  <c r="CH32" i="16"/>
  <c r="BX32" i="16"/>
  <c r="BQ32" i="16"/>
  <c r="BK32" i="16"/>
  <c r="BG32" i="16"/>
  <c r="AS32" i="16"/>
  <c r="BE32" i="16" s="1"/>
  <c r="AG32" i="16"/>
  <c r="BU32" i="16" s="1"/>
  <c r="AF32" i="16"/>
  <c r="CG32" i="16" s="1"/>
  <c r="T32" i="16"/>
  <c r="P32" i="16"/>
  <c r="O32" i="16" s="1"/>
  <c r="M32" i="16"/>
  <c r="CW31" i="16"/>
  <c r="CV31" i="16"/>
  <c r="CR31" i="16"/>
  <c r="CQ31" i="16"/>
  <c r="CH31" i="16"/>
  <c r="BX31" i="16"/>
  <c r="BQ31" i="16"/>
  <c r="BK31" i="16"/>
  <c r="BG31" i="16"/>
  <c r="AS31" i="16"/>
  <c r="BD31" i="16" s="1"/>
  <c r="AG31" i="16"/>
  <c r="BU31" i="16" s="1"/>
  <c r="AF31" i="16"/>
  <c r="AV31" i="16" s="1"/>
  <c r="T31" i="16"/>
  <c r="P31" i="16"/>
  <c r="M31" i="16"/>
  <c r="CW30" i="16"/>
  <c r="CV30" i="16"/>
  <c r="CR30" i="16"/>
  <c r="CQ30" i="16"/>
  <c r="CH30" i="16"/>
  <c r="BX30" i="16"/>
  <c r="BW30" i="16"/>
  <c r="BQ30" i="16"/>
  <c r="BK30" i="16"/>
  <c r="BG30" i="16"/>
  <c r="AS30" i="16"/>
  <c r="AG30" i="16"/>
  <c r="BU30" i="16" s="1"/>
  <c r="AF30" i="16"/>
  <c r="CG30" i="16" s="1"/>
  <c r="X30" i="16"/>
  <c r="W30" i="16"/>
  <c r="T30" i="16"/>
  <c r="P30" i="16"/>
  <c r="N30" i="16" s="1"/>
  <c r="M30" i="16"/>
  <c r="CW29" i="16"/>
  <c r="CV29" i="16"/>
  <c r="CR29" i="16"/>
  <c r="CQ29" i="16"/>
  <c r="CH29" i="16"/>
  <c r="BX29" i="16"/>
  <c r="BQ29" i="16"/>
  <c r="BK29" i="16"/>
  <c r="BG29" i="16"/>
  <c r="AX29" i="16"/>
  <c r="AS29" i="16"/>
  <c r="AG29" i="16"/>
  <c r="BU29" i="16" s="1"/>
  <c r="AF29" i="16"/>
  <c r="AV29" i="16" s="1"/>
  <c r="T29" i="16"/>
  <c r="P29" i="16"/>
  <c r="O29" i="16" s="1"/>
  <c r="M29" i="16"/>
  <c r="CW28" i="16"/>
  <c r="CV28" i="16"/>
  <c r="CR28" i="16"/>
  <c r="CQ28" i="16"/>
  <c r="CH28" i="16"/>
  <c r="BX28" i="16"/>
  <c r="BQ28" i="16"/>
  <c r="BK28" i="16"/>
  <c r="BG28" i="16"/>
  <c r="AS28" i="16"/>
  <c r="BE28" i="16" s="1"/>
  <c r="AG28" i="16"/>
  <c r="BU28" i="16" s="1"/>
  <c r="AF28" i="16"/>
  <c r="CG28" i="16" s="1"/>
  <c r="T28" i="16"/>
  <c r="P28" i="16"/>
  <c r="O28" i="16" s="1"/>
  <c r="M28" i="16"/>
  <c r="CW27" i="16"/>
  <c r="CV27" i="16"/>
  <c r="CR27" i="16"/>
  <c r="CQ27" i="16"/>
  <c r="CH27" i="16"/>
  <c r="BX27" i="16"/>
  <c r="BQ27" i="16"/>
  <c r="BK27" i="16"/>
  <c r="BG27" i="16"/>
  <c r="AS27" i="16"/>
  <c r="BE27" i="16" s="1"/>
  <c r="AG27" i="16"/>
  <c r="BU27" i="16" s="1"/>
  <c r="AF27" i="16"/>
  <c r="AV27" i="16" s="1"/>
  <c r="T27" i="16"/>
  <c r="P27" i="16"/>
  <c r="M27" i="16"/>
  <c r="CW26" i="16"/>
  <c r="CV26" i="16"/>
  <c r="CR26" i="16"/>
  <c r="CQ26" i="16"/>
  <c r="CH26" i="16"/>
  <c r="BX26" i="16"/>
  <c r="BW26" i="16"/>
  <c r="BQ26" i="16"/>
  <c r="BK26" i="16"/>
  <c r="BG26" i="16"/>
  <c r="AS26" i="16"/>
  <c r="BE26" i="16" s="1"/>
  <c r="AG26" i="16"/>
  <c r="BU26" i="16" s="1"/>
  <c r="AF26" i="16"/>
  <c r="CG26" i="16" s="1"/>
  <c r="X26" i="16"/>
  <c r="W26" i="16"/>
  <c r="T26" i="16"/>
  <c r="P26" i="16"/>
  <c r="O26" i="16" s="1"/>
  <c r="M26" i="16"/>
  <c r="CW25" i="16"/>
  <c r="CV25" i="16"/>
  <c r="CR25" i="16"/>
  <c r="CQ25" i="16"/>
  <c r="CH25" i="16"/>
  <c r="BX25" i="16"/>
  <c r="BQ25" i="16"/>
  <c r="BK25" i="16"/>
  <c r="BG25" i="16"/>
  <c r="AS25" i="16"/>
  <c r="BE25" i="16" s="1"/>
  <c r="AG25" i="16"/>
  <c r="BU25" i="16" s="1"/>
  <c r="AF25" i="16"/>
  <c r="CG25" i="16" s="1"/>
  <c r="T25" i="16"/>
  <c r="P25" i="16"/>
  <c r="O25" i="16" s="1"/>
  <c r="M25" i="16"/>
  <c r="CW24" i="16"/>
  <c r="CV24" i="16"/>
  <c r="CR24" i="16"/>
  <c r="CQ24" i="16"/>
  <c r="CH24" i="16"/>
  <c r="BX24" i="16"/>
  <c r="BQ24" i="16"/>
  <c r="BK24" i="16"/>
  <c r="BG24" i="16"/>
  <c r="AS24" i="16"/>
  <c r="BE24" i="16" s="1"/>
  <c r="AG24" i="16"/>
  <c r="BU24" i="16" s="1"/>
  <c r="AF24" i="16"/>
  <c r="CG24" i="16" s="1"/>
  <c r="T24" i="16"/>
  <c r="P24" i="16"/>
  <c r="O24" i="16" s="1"/>
  <c r="M24" i="16"/>
  <c r="CW23" i="16"/>
  <c r="CV23" i="16"/>
  <c r="CR23" i="16"/>
  <c r="CQ23" i="16"/>
  <c r="CH23" i="16"/>
  <c r="BX23" i="16"/>
  <c r="BQ23" i="16"/>
  <c r="BK23" i="16"/>
  <c r="BG23" i="16"/>
  <c r="AS23" i="16"/>
  <c r="BE23" i="16" s="1"/>
  <c r="AG23" i="16"/>
  <c r="BU23" i="16" s="1"/>
  <c r="AF23" i="16"/>
  <c r="CG23" i="16" s="1"/>
  <c r="T23" i="16"/>
  <c r="P23" i="16"/>
  <c r="O23" i="16" s="1"/>
  <c r="M23" i="16"/>
  <c r="CW22" i="16"/>
  <c r="CV22" i="16"/>
  <c r="CR22" i="16"/>
  <c r="CQ22" i="16"/>
  <c r="CH22" i="16"/>
  <c r="BX22" i="16"/>
  <c r="BW22" i="16"/>
  <c r="BQ22" i="16"/>
  <c r="BK22" i="16"/>
  <c r="BG22" i="16"/>
  <c r="AS22" i="16"/>
  <c r="BE22" i="16" s="1"/>
  <c r="AG22" i="16"/>
  <c r="BU22" i="16" s="1"/>
  <c r="AF22" i="16"/>
  <c r="CG22" i="16" s="1"/>
  <c r="X22" i="16"/>
  <c r="W22" i="16"/>
  <c r="T22" i="16"/>
  <c r="P22" i="16"/>
  <c r="O22" i="16" s="1"/>
  <c r="M22" i="16"/>
  <c r="CW21" i="16"/>
  <c r="CV21" i="16"/>
  <c r="CR21" i="16"/>
  <c r="CQ21" i="16"/>
  <c r="CH21" i="16"/>
  <c r="BX21" i="16"/>
  <c r="BQ21" i="16"/>
  <c r="BK21" i="16"/>
  <c r="BG21" i="16"/>
  <c r="AX21" i="16"/>
  <c r="AS21" i="16"/>
  <c r="BE21" i="16" s="1"/>
  <c r="AG21" i="16"/>
  <c r="BU21" i="16" s="1"/>
  <c r="AF21" i="16"/>
  <c r="CG21" i="16" s="1"/>
  <c r="T21" i="16"/>
  <c r="P21" i="16"/>
  <c r="O21" i="16" s="1"/>
  <c r="M21" i="16"/>
  <c r="CW20" i="16"/>
  <c r="CV20" i="16"/>
  <c r="CR20" i="16"/>
  <c r="CQ20" i="16"/>
  <c r="CH20" i="16"/>
  <c r="BX20" i="16"/>
  <c r="BQ20" i="16"/>
  <c r="BK20" i="16"/>
  <c r="BG20" i="16"/>
  <c r="AS20" i="16"/>
  <c r="BE20" i="16" s="1"/>
  <c r="AG20" i="16"/>
  <c r="BU20" i="16" s="1"/>
  <c r="AF20" i="16"/>
  <c r="CG20" i="16" s="1"/>
  <c r="T20" i="16"/>
  <c r="P20" i="16"/>
  <c r="O20" i="16" s="1"/>
  <c r="M20" i="16"/>
  <c r="CW19" i="16"/>
  <c r="CV19" i="16"/>
  <c r="CR19" i="16"/>
  <c r="CQ19" i="16"/>
  <c r="CH19" i="16"/>
  <c r="BX19" i="16"/>
  <c r="BQ19" i="16"/>
  <c r="BK19" i="16"/>
  <c r="BG19" i="16"/>
  <c r="AS19" i="16"/>
  <c r="BE19" i="16" s="1"/>
  <c r="AG19" i="16"/>
  <c r="BU19" i="16" s="1"/>
  <c r="AF19" i="16"/>
  <c r="CG19" i="16" s="1"/>
  <c r="T19" i="16"/>
  <c r="P19" i="16"/>
  <c r="O19" i="16" s="1"/>
  <c r="M19" i="16"/>
  <c r="CW18" i="16"/>
  <c r="CV18" i="16"/>
  <c r="CR18" i="16"/>
  <c r="CQ18" i="16"/>
  <c r="CH18" i="16"/>
  <c r="BX18" i="16"/>
  <c r="BW18" i="16"/>
  <c r="BQ18" i="16"/>
  <c r="BK18" i="16"/>
  <c r="BG18" i="16"/>
  <c r="AS18" i="16"/>
  <c r="BE18" i="16" s="1"/>
  <c r="AG18" i="16"/>
  <c r="BU18" i="16" s="1"/>
  <c r="AF18" i="16"/>
  <c r="AV18" i="16" s="1"/>
  <c r="X18" i="16"/>
  <c r="W18" i="16"/>
  <c r="T18" i="16"/>
  <c r="P18" i="16"/>
  <c r="O18" i="16" s="1"/>
  <c r="M18" i="16"/>
  <c r="CW17" i="16"/>
  <c r="CV17" i="16"/>
  <c r="CR17" i="16"/>
  <c r="CQ17" i="16"/>
  <c r="CH17" i="16"/>
  <c r="BX17" i="16"/>
  <c r="BQ17" i="16"/>
  <c r="BK17" i="16"/>
  <c r="BG17" i="16"/>
  <c r="AX17" i="16"/>
  <c r="AS17" i="16"/>
  <c r="BE17" i="16" s="1"/>
  <c r="AG17" i="16"/>
  <c r="BU17" i="16" s="1"/>
  <c r="AF17" i="16"/>
  <c r="CG17" i="16" s="1"/>
  <c r="T17" i="16"/>
  <c r="P17" i="16"/>
  <c r="O17" i="16" s="1"/>
  <c r="M17" i="16"/>
  <c r="CW16" i="16"/>
  <c r="CV16" i="16"/>
  <c r="CR16" i="16"/>
  <c r="CQ16" i="16"/>
  <c r="CH16" i="16"/>
  <c r="BX16" i="16"/>
  <c r="BQ16" i="16"/>
  <c r="BK16" i="16"/>
  <c r="BG16" i="16"/>
  <c r="AS16" i="16"/>
  <c r="BE16" i="16" s="1"/>
  <c r="AG16" i="16"/>
  <c r="BU16" i="16" s="1"/>
  <c r="AF16" i="16"/>
  <c r="AV16" i="16" s="1"/>
  <c r="T16" i="16"/>
  <c r="P16" i="16"/>
  <c r="O16" i="16" s="1"/>
  <c r="M16" i="16"/>
  <c r="CW15" i="16"/>
  <c r="CV15" i="16"/>
  <c r="CR15" i="16"/>
  <c r="CQ15" i="16"/>
  <c r="CH15" i="16"/>
  <c r="BX15" i="16"/>
  <c r="BQ15" i="16"/>
  <c r="BK15" i="16"/>
  <c r="BG15" i="16"/>
  <c r="AS15" i="16"/>
  <c r="BE15" i="16" s="1"/>
  <c r="AG15" i="16"/>
  <c r="BU15" i="16" s="1"/>
  <c r="AF15" i="16"/>
  <c r="CG15" i="16" s="1"/>
  <c r="T15" i="16"/>
  <c r="P15" i="16"/>
  <c r="O15" i="16" s="1"/>
  <c r="M15" i="16"/>
  <c r="CW14" i="16"/>
  <c r="CV14" i="16"/>
  <c r="CR14" i="16"/>
  <c r="CQ14" i="16"/>
  <c r="CH14" i="16"/>
  <c r="BX14" i="16"/>
  <c r="BW14" i="16"/>
  <c r="BQ14" i="16"/>
  <c r="BK14" i="16"/>
  <c r="BG14" i="16"/>
  <c r="AS14" i="16"/>
  <c r="BE14" i="16" s="1"/>
  <c r="AG14" i="16"/>
  <c r="BU14" i="16" s="1"/>
  <c r="AF14" i="16"/>
  <c r="AV14" i="16" s="1"/>
  <c r="X14" i="16"/>
  <c r="W14" i="16"/>
  <c r="T14" i="16"/>
  <c r="P14" i="16"/>
  <c r="O14" i="16" s="1"/>
  <c r="M14" i="16"/>
  <c r="CW13" i="16"/>
  <c r="CV13" i="16"/>
  <c r="CR13" i="16"/>
  <c r="CQ13" i="16"/>
  <c r="CH13" i="16"/>
  <c r="BX13" i="16"/>
  <c r="BQ13" i="16"/>
  <c r="BK13" i="16"/>
  <c r="BG13" i="16"/>
  <c r="AX13" i="16"/>
  <c r="AS13" i="16"/>
  <c r="BE13" i="16" s="1"/>
  <c r="AG13" i="16"/>
  <c r="BU13" i="16" s="1"/>
  <c r="AF13" i="16"/>
  <c r="CG13" i="16" s="1"/>
  <c r="T13" i="16"/>
  <c r="P13" i="16"/>
  <c r="O13" i="16" s="1"/>
  <c r="M13" i="16"/>
  <c r="CW12" i="16"/>
  <c r="CV12" i="16"/>
  <c r="CR12" i="16"/>
  <c r="CQ12" i="16"/>
  <c r="CH12" i="16"/>
  <c r="BX12" i="16"/>
  <c r="BQ12" i="16"/>
  <c r="BK12" i="16"/>
  <c r="BG12" i="16"/>
  <c r="AS12" i="16"/>
  <c r="BE12" i="16" s="1"/>
  <c r="AG12" i="16"/>
  <c r="BU12" i="16" s="1"/>
  <c r="AF12" i="16"/>
  <c r="CG12" i="16" s="1"/>
  <c r="T12" i="16"/>
  <c r="P12" i="16"/>
  <c r="O12" i="16" s="1"/>
  <c r="M12" i="16"/>
  <c r="CW11" i="16"/>
  <c r="CV11" i="16"/>
  <c r="CR11" i="16"/>
  <c r="CQ11" i="16"/>
  <c r="CH11" i="16"/>
  <c r="BX11" i="16"/>
  <c r="BQ11" i="16"/>
  <c r="BK11" i="16"/>
  <c r="BG11" i="16"/>
  <c r="AS11" i="16"/>
  <c r="BE11" i="16" s="1"/>
  <c r="AG11" i="16"/>
  <c r="BU11" i="16" s="1"/>
  <c r="AF11" i="16"/>
  <c r="CG11" i="16" s="1"/>
  <c r="W11" i="16"/>
  <c r="T11" i="16"/>
  <c r="P11" i="16"/>
  <c r="O11" i="16" s="1"/>
  <c r="M11" i="16"/>
  <c r="CW10" i="16"/>
  <c r="CV10" i="16"/>
  <c r="CR10" i="16"/>
  <c r="CQ10" i="16"/>
  <c r="CH10" i="16"/>
  <c r="BX10" i="16"/>
  <c r="BW10" i="16"/>
  <c r="BQ10" i="16"/>
  <c r="BK10" i="16"/>
  <c r="BG10" i="16"/>
  <c r="AS10" i="16"/>
  <c r="BE10" i="16" s="1"/>
  <c r="AG10" i="16"/>
  <c r="BU10" i="16" s="1"/>
  <c r="AF10" i="16"/>
  <c r="AV10" i="16" s="1"/>
  <c r="X10" i="16"/>
  <c r="W10" i="16"/>
  <c r="T10" i="16"/>
  <c r="P10" i="16"/>
  <c r="O10" i="16" s="1"/>
  <c r="M10" i="16"/>
  <c r="CW9" i="16"/>
  <c r="CV9" i="16"/>
  <c r="CR9" i="16"/>
  <c r="CQ9" i="16"/>
  <c r="CH9" i="16"/>
  <c r="BX9" i="16"/>
  <c r="BQ9" i="16"/>
  <c r="BK9" i="16"/>
  <c r="BG9" i="16"/>
  <c r="AS9" i="16"/>
  <c r="BE9" i="16" s="1"/>
  <c r="AG9" i="16"/>
  <c r="BU9" i="16" s="1"/>
  <c r="AF9" i="16"/>
  <c r="CG9" i="16" s="1"/>
  <c r="T9" i="16"/>
  <c r="P9" i="16"/>
  <c r="O9" i="16" s="1"/>
  <c r="M9" i="16"/>
  <c r="CW8" i="16"/>
  <c r="CV8" i="16"/>
  <c r="CR8" i="16"/>
  <c r="CQ8" i="16"/>
  <c r="CH8" i="16"/>
  <c r="BX8" i="16"/>
  <c r="BQ8" i="16"/>
  <c r="BK8" i="16"/>
  <c r="BG8" i="16"/>
  <c r="AS8" i="16"/>
  <c r="BE8" i="16" s="1"/>
  <c r="AG8" i="16"/>
  <c r="BU8" i="16" s="1"/>
  <c r="AF8" i="16"/>
  <c r="CG8" i="16" s="1"/>
  <c r="T8" i="16"/>
  <c r="P8" i="16"/>
  <c r="O8" i="16" s="1"/>
  <c r="M8" i="16"/>
  <c r="CW7" i="16"/>
  <c r="CV7" i="16"/>
  <c r="CR7" i="16"/>
  <c r="CQ7" i="16"/>
  <c r="CH7" i="16"/>
  <c r="BX7" i="16"/>
  <c r="BQ7" i="16"/>
  <c r="BK7" i="16"/>
  <c r="BG7" i="16"/>
  <c r="AS7" i="16"/>
  <c r="BE7" i="16" s="1"/>
  <c r="AG7" i="16"/>
  <c r="BU7" i="16" s="1"/>
  <c r="AF7" i="16"/>
  <c r="AV7" i="16" s="1"/>
  <c r="T7" i="16"/>
  <c r="P7" i="16"/>
  <c r="O7" i="16" s="1"/>
  <c r="M7" i="16"/>
  <c r="CW6" i="16"/>
  <c r="CV6" i="16"/>
  <c r="CR6" i="16"/>
  <c r="CQ6" i="16"/>
  <c r="CH6" i="16"/>
  <c r="BX6" i="16"/>
  <c r="BW6" i="16"/>
  <c r="BQ6" i="16"/>
  <c r="BK6" i="16"/>
  <c r="BG6" i="16"/>
  <c r="AX6" i="16"/>
  <c r="AS6" i="16"/>
  <c r="BE6" i="16" s="1"/>
  <c r="AG6" i="16"/>
  <c r="BU6" i="16" s="1"/>
  <c r="AF6" i="16"/>
  <c r="AV6" i="16" s="1"/>
  <c r="X6" i="16"/>
  <c r="W6" i="16"/>
  <c r="T6" i="16"/>
  <c r="P6" i="16"/>
  <c r="O6" i="16" s="1"/>
  <c r="M6" i="16"/>
  <c r="CI19" i="15"/>
  <c r="CJ19" i="15"/>
  <c r="CK19" i="15"/>
  <c r="CL19" i="15"/>
  <c r="CM19" i="15"/>
  <c r="CN19" i="15"/>
  <c r="CO19" i="15"/>
  <c r="CP19" i="15"/>
  <c r="CQ19" i="15"/>
  <c r="CR19" i="15"/>
  <c r="CS19" i="15"/>
  <c r="CT19" i="15"/>
  <c r="CU19" i="15"/>
  <c r="CV19" i="15"/>
  <c r="CW19" i="15"/>
  <c r="CX19" i="15"/>
  <c r="CY19" i="15"/>
  <c r="CZ19" i="15"/>
  <c r="DA19" i="15"/>
  <c r="DB19" i="15"/>
  <c r="DC19" i="15"/>
  <c r="DD19" i="15"/>
  <c r="DE19" i="15"/>
  <c r="DF19" i="15"/>
  <c r="DG19" i="15"/>
  <c r="DH19" i="15"/>
  <c r="DI19" i="15"/>
  <c r="DJ19" i="15"/>
  <c r="DK19" i="15"/>
  <c r="DL19" i="15"/>
  <c r="DM19" i="15"/>
  <c r="DN19" i="15"/>
  <c r="DO19" i="15"/>
  <c r="DP19" i="15"/>
  <c r="DQ19" i="15"/>
  <c r="DR19" i="15"/>
  <c r="DS19" i="15"/>
  <c r="DT19" i="15"/>
  <c r="DU19" i="15"/>
  <c r="DV19" i="15"/>
  <c r="DW19" i="15"/>
  <c r="DX19" i="15"/>
  <c r="DY19" i="15"/>
  <c r="DZ19" i="15"/>
  <c r="EA19" i="15"/>
  <c r="EB19" i="15"/>
  <c r="EC19" i="15"/>
  <c r="ED19" i="15"/>
  <c r="EE19" i="15"/>
  <c r="EF19" i="15"/>
  <c r="EG19" i="15"/>
  <c r="EH19" i="15"/>
  <c r="EI19" i="15"/>
  <c r="EJ19" i="15"/>
  <c r="EK19" i="15"/>
  <c r="EL19" i="15"/>
  <c r="EM19" i="15"/>
  <c r="EN19" i="15"/>
  <c r="EO19" i="15"/>
  <c r="EP19" i="15"/>
  <c r="EQ19" i="15"/>
  <c r="ER19" i="15"/>
  <c r="ES19" i="15"/>
  <c r="ET19" i="15"/>
  <c r="EU19" i="15"/>
  <c r="EV19" i="15"/>
  <c r="EW19" i="15"/>
  <c r="EX19" i="15"/>
  <c r="EY19" i="15"/>
  <c r="EZ19" i="15"/>
  <c r="FA19" i="15"/>
  <c r="FB19" i="15"/>
  <c r="FC19" i="15"/>
  <c r="FD19" i="15"/>
  <c r="FE19" i="15"/>
  <c r="FF19" i="15"/>
  <c r="FG19" i="15"/>
  <c r="FH19" i="15"/>
  <c r="FI19" i="15"/>
  <c r="FJ19" i="15"/>
  <c r="FK19" i="15"/>
  <c r="FL19" i="15"/>
  <c r="FM19" i="15"/>
  <c r="FN19" i="15"/>
  <c r="FO19" i="15"/>
  <c r="FP19" i="15"/>
  <c r="FQ19" i="15"/>
  <c r="FR19" i="15"/>
  <c r="FS19" i="15"/>
  <c r="FT19" i="15"/>
  <c r="FU19" i="15"/>
  <c r="FV19" i="15"/>
  <c r="FW19" i="15"/>
  <c r="FX19" i="15"/>
  <c r="FY19" i="15"/>
  <c r="FZ19" i="15"/>
  <c r="GA19" i="15"/>
  <c r="GB19" i="15"/>
  <c r="GC19" i="15"/>
  <c r="GD19" i="15"/>
  <c r="GE19" i="15"/>
  <c r="GF19" i="15"/>
  <c r="GG19" i="15"/>
  <c r="GH19" i="15"/>
  <c r="GI19" i="15"/>
  <c r="GJ19" i="15"/>
  <c r="GK19" i="15"/>
  <c r="GL19" i="15"/>
  <c r="GM19" i="15"/>
  <c r="GN19" i="15"/>
  <c r="GO19" i="15"/>
  <c r="GP19" i="15"/>
  <c r="GQ19" i="15"/>
  <c r="GR19" i="15"/>
  <c r="GS19" i="15"/>
  <c r="GT19" i="15"/>
  <c r="GU19" i="15"/>
  <c r="GV19" i="15"/>
  <c r="GW19" i="15"/>
  <c r="GX19" i="15"/>
  <c r="GY19" i="15"/>
  <c r="GZ19" i="15"/>
  <c r="HA19" i="15"/>
  <c r="HB19" i="15"/>
  <c r="HC19" i="15"/>
  <c r="HD19" i="15"/>
  <c r="HE19" i="15"/>
  <c r="HF19" i="15"/>
  <c r="HG19" i="15"/>
  <c r="HH19" i="15"/>
  <c r="HI19" i="15"/>
  <c r="HJ19" i="15"/>
  <c r="HK19" i="15"/>
  <c r="HL19" i="15"/>
  <c r="HM19" i="15"/>
  <c r="HN19" i="15"/>
  <c r="HO19" i="15"/>
  <c r="HP19" i="15"/>
  <c r="HQ19" i="15"/>
  <c r="HR19" i="15"/>
  <c r="HS19" i="15"/>
  <c r="HT19" i="15"/>
  <c r="HU19" i="15"/>
  <c r="HV19" i="15"/>
  <c r="HW19" i="15"/>
  <c r="HX19" i="15"/>
  <c r="HY19" i="15"/>
  <c r="HZ19" i="15"/>
  <c r="IA19" i="15"/>
  <c r="IB19" i="15"/>
  <c r="IC19" i="15"/>
  <c r="ID19" i="15"/>
  <c r="IE19" i="15"/>
  <c r="IF19" i="15"/>
  <c r="IG19" i="15"/>
  <c r="IH19" i="15"/>
  <c r="II19" i="15"/>
  <c r="IJ19" i="15"/>
  <c r="IK19" i="15"/>
  <c r="IL19" i="15"/>
  <c r="IM19" i="15"/>
  <c r="IN19" i="15"/>
  <c r="IO19" i="15"/>
  <c r="IP19" i="15"/>
  <c r="IQ19" i="15"/>
  <c r="IR19" i="15"/>
  <c r="IS19" i="15"/>
  <c r="IT19" i="15"/>
  <c r="IU19" i="15"/>
  <c r="IV19" i="15"/>
  <c r="IW19" i="15"/>
  <c r="IX19" i="15"/>
  <c r="IY19" i="15"/>
  <c r="IZ19" i="15"/>
  <c r="JA19" i="15"/>
  <c r="JB19" i="15"/>
  <c r="JC19" i="15"/>
  <c r="JD19" i="15"/>
  <c r="JE19" i="15"/>
  <c r="JF19" i="15"/>
  <c r="JG19" i="15"/>
  <c r="JH19" i="15"/>
  <c r="JI19" i="15"/>
  <c r="JJ19" i="15"/>
  <c r="JK19" i="15"/>
  <c r="JL19" i="15"/>
  <c r="JM19" i="15"/>
  <c r="JN19" i="15"/>
  <c r="JO19" i="15"/>
  <c r="JP19" i="15"/>
  <c r="JQ19" i="15"/>
  <c r="JR19" i="15"/>
  <c r="JS19" i="15"/>
  <c r="JT19" i="15"/>
  <c r="JU19" i="15"/>
  <c r="JV19" i="15"/>
  <c r="JW19" i="15"/>
  <c r="JX19" i="15"/>
  <c r="JY19" i="15"/>
  <c r="JZ19" i="15"/>
  <c r="KA19" i="15"/>
  <c r="KB19" i="15"/>
  <c r="KC19" i="15"/>
  <c r="KD19" i="15"/>
  <c r="KE19" i="15"/>
  <c r="KF19" i="15"/>
  <c r="KG19" i="15"/>
  <c r="KH19" i="15"/>
  <c r="KI19" i="15"/>
  <c r="KJ19" i="15"/>
  <c r="KK19" i="15"/>
  <c r="KL19" i="15"/>
  <c r="KM19" i="15"/>
  <c r="KN19" i="15"/>
  <c r="KO19" i="15"/>
  <c r="KP19" i="15"/>
  <c r="KQ19" i="15"/>
  <c r="KR19" i="15"/>
  <c r="KS19" i="15"/>
  <c r="KT19" i="15"/>
  <c r="KU19" i="15"/>
  <c r="KV19" i="15"/>
  <c r="KW19" i="15"/>
  <c r="KX19" i="15"/>
  <c r="KY19" i="15"/>
  <c r="KZ19" i="15"/>
  <c r="LA19" i="15"/>
  <c r="LB19" i="15"/>
  <c r="LC19" i="15"/>
  <c r="LD19" i="15"/>
  <c r="LE19" i="15"/>
  <c r="LF19" i="15"/>
  <c r="LG19" i="15"/>
  <c r="LH19" i="15"/>
  <c r="LI19" i="15"/>
  <c r="LJ19" i="15"/>
  <c r="LK19" i="15"/>
  <c r="LL19" i="15"/>
  <c r="LM19" i="15"/>
  <c r="LN19" i="15"/>
  <c r="LO19" i="15"/>
  <c r="LP19" i="15"/>
  <c r="LQ19" i="15"/>
  <c r="LR19" i="15"/>
  <c r="LS19" i="15"/>
  <c r="LT19" i="15"/>
  <c r="LU19" i="15"/>
  <c r="LV19" i="15"/>
  <c r="LW19" i="15"/>
  <c r="LX19" i="15"/>
  <c r="LY19" i="15"/>
  <c r="LZ19" i="15"/>
  <c r="MA19" i="15"/>
  <c r="MB19" i="15"/>
  <c r="MC19" i="15"/>
  <c r="MD19" i="15"/>
  <c r="ME19" i="15"/>
  <c r="MF19" i="15"/>
  <c r="MG19" i="15"/>
  <c r="MH19" i="15"/>
  <c r="MI19" i="15"/>
  <c r="MJ19" i="15"/>
  <c r="MK19" i="15"/>
  <c r="ML19" i="15"/>
  <c r="MM19" i="15"/>
  <c r="MN19" i="15"/>
  <c r="MO19" i="15"/>
  <c r="MP19" i="15"/>
  <c r="MQ19" i="15"/>
  <c r="MR19" i="15"/>
  <c r="MS19" i="15"/>
  <c r="MT19" i="15"/>
  <c r="MU19" i="15"/>
  <c r="MV19" i="15"/>
  <c r="MW19" i="15"/>
  <c r="MX19" i="15"/>
  <c r="MY19" i="15"/>
  <c r="MZ19" i="15"/>
  <c r="NA19" i="15"/>
  <c r="NB19" i="15"/>
  <c r="NC19" i="15"/>
  <c r="ND19" i="15"/>
  <c r="NE19" i="15"/>
  <c r="NF19" i="15"/>
  <c r="NG19" i="15"/>
  <c r="NH19" i="15"/>
  <c r="NI19" i="15"/>
  <c r="NJ19" i="15"/>
  <c r="NK19" i="15"/>
  <c r="NL19" i="15"/>
  <c r="NM19" i="15"/>
  <c r="NN19" i="15"/>
  <c r="NO19" i="15"/>
  <c r="NP19" i="15"/>
  <c r="NQ19" i="15"/>
  <c r="NR19" i="15"/>
  <c r="NS19" i="15"/>
  <c r="NT19" i="15"/>
  <c r="NU19" i="15"/>
  <c r="NV19" i="15"/>
  <c r="NW19" i="15"/>
  <c r="NX19" i="15"/>
  <c r="NY19" i="15"/>
  <c r="NZ19" i="15"/>
  <c r="OA19" i="15"/>
  <c r="OB19" i="15"/>
  <c r="OC19" i="15"/>
  <c r="OD19" i="15"/>
  <c r="OE19" i="15"/>
  <c r="OF19" i="15"/>
  <c r="OG19" i="15"/>
  <c r="OH19" i="15"/>
  <c r="OI19" i="15"/>
  <c r="OJ19" i="15"/>
  <c r="OK19" i="15"/>
  <c r="OL19" i="15"/>
  <c r="OM19" i="15"/>
  <c r="ON19" i="15"/>
  <c r="OO19" i="15"/>
  <c r="OP19" i="15"/>
  <c r="OQ19" i="15"/>
  <c r="OR19" i="15"/>
  <c r="OS19" i="15"/>
  <c r="OT19" i="15"/>
  <c r="OU19" i="15"/>
  <c r="OV19" i="15"/>
  <c r="OW19" i="15"/>
  <c r="OX19" i="15"/>
  <c r="OY19" i="15"/>
  <c r="OZ19" i="15"/>
  <c r="PA19" i="15"/>
  <c r="PB19" i="15"/>
  <c r="PC19" i="15"/>
  <c r="PD19" i="15"/>
  <c r="PE19" i="15"/>
  <c r="PF19" i="15"/>
  <c r="PG19" i="15"/>
  <c r="PH19" i="15"/>
  <c r="PI19" i="15"/>
  <c r="PJ19" i="15"/>
  <c r="PK19" i="15"/>
  <c r="PL19" i="15"/>
  <c r="PM19" i="15"/>
  <c r="PN19" i="15"/>
  <c r="PO19" i="15"/>
  <c r="PP19" i="15"/>
  <c r="PQ19" i="15"/>
  <c r="PR19" i="15"/>
  <c r="PS19" i="15"/>
  <c r="PT19" i="15"/>
  <c r="PU19" i="15"/>
  <c r="PV19" i="15"/>
  <c r="PW19" i="15"/>
  <c r="PX19" i="15"/>
  <c r="PY19" i="15"/>
  <c r="PZ19" i="15"/>
  <c r="QA19" i="15"/>
  <c r="QB19" i="15"/>
  <c r="QC19" i="15"/>
  <c r="QD19" i="15"/>
  <c r="QE19" i="15"/>
  <c r="QF19" i="15"/>
  <c r="QG19" i="15"/>
  <c r="QH19" i="15"/>
  <c r="QI19" i="15"/>
  <c r="QJ19" i="15"/>
  <c r="QK19" i="15"/>
  <c r="QL19" i="15"/>
  <c r="QM19" i="15"/>
  <c r="QN19" i="15"/>
  <c r="QO19" i="15"/>
  <c r="QP19" i="15"/>
  <c r="QQ19" i="15"/>
  <c r="QR19" i="15"/>
  <c r="QS19" i="15"/>
  <c r="QT19" i="15"/>
  <c r="QU19" i="15"/>
  <c r="QV19" i="15"/>
  <c r="QW19" i="15"/>
  <c r="QX19" i="15"/>
  <c r="QY19" i="15"/>
  <c r="QZ19" i="15"/>
  <c r="RA19" i="15"/>
  <c r="RB19" i="15"/>
  <c r="RC19" i="15"/>
  <c r="RD19" i="15"/>
  <c r="RE19" i="15"/>
  <c r="RF19" i="15"/>
  <c r="RG19" i="15"/>
  <c r="RH19" i="15"/>
  <c r="RI19" i="15"/>
  <c r="RJ19" i="15"/>
  <c r="RK19" i="15"/>
  <c r="RL19" i="15"/>
  <c r="RM19" i="15"/>
  <c r="RN19" i="15"/>
  <c r="RO19" i="15"/>
  <c r="RP19" i="15"/>
  <c r="RQ19" i="15"/>
  <c r="RR19" i="15"/>
  <c r="RS19" i="15"/>
  <c r="RT19" i="15"/>
  <c r="RU19" i="15"/>
  <c r="RV19" i="15"/>
  <c r="RW19" i="15"/>
  <c r="RX19" i="15"/>
  <c r="RY19" i="15"/>
  <c r="RZ19" i="15"/>
  <c r="SA19" i="15"/>
  <c r="SB19" i="15"/>
  <c r="SC19" i="15"/>
  <c r="SD19" i="15"/>
  <c r="SE19" i="15"/>
  <c r="SF19" i="15"/>
  <c r="SG19" i="15"/>
  <c r="SH19" i="15"/>
  <c r="SI19" i="15"/>
  <c r="SJ19" i="15"/>
  <c r="SK19" i="15"/>
  <c r="SL19" i="15"/>
  <c r="SM19" i="15"/>
  <c r="SN19" i="15"/>
  <c r="SO19" i="15"/>
  <c r="SP19" i="15"/>
  <c r="SQ19" i="15"/>
  <c r="SR19" i="15"/>
  <c r="SS19" i="15"/>
  <c r="ST19" i="15"/>
  <c r="SU19" i="15"/>
  <c r="SV19" i="15"/>
  <c r="SW19" i="15"/>
  <c r="SX19" i="15"/>
  <c r="SY19" i="15"/>
  <c r="SZ19" i="15"/>
  <c r="TA19" i="15"/>
  <c r="TB19" i="15"/>
  <c r="TC19" i="15"/>
  <c r="TD19" i="15"/>
  <c r="TE19" i="15"/>
  <c r="TF19" i="15"/>
  <c r="TG19" i="15"/>
  <c r="TH19" i="15"/>
  <c r="TI19" i="15"/>
  <c r="TJ19" i="15"/>
  <c r="TK19" i="15"/>
  <c r="TL19" i="15"/>
  <c r="TM19" i="15"/>
  <c r="TN19" i="15"/>
  <c r="TO19" i="15"/>
  <c r="TP19" i="15"/>
  <c r="TQ19" i="15"/>
  <c r="TR19" i="15"/>
  <c r="TS19" i="15"/>
  <c r="TT19" i="15"/>
  <c r="TU19" i="15"/>
  <c r="TV19" i="15"/>
  <c r="TW19" i="15"/>
  <c r="TX19" i="15"/>
  <c r="TY19" i="15"/>
  <c r="TZ19" i="15"/>
  <c r="UA19" i="15"/>
  <c r="UB19" i="15"/>
  <c r="UC19" i="15"/>
  <c r="UD19" i="15"/>
  <c r="UE19" i="15"/>
  <c r="UF19" i="15"/>
  <c r="UG19" i="15"/>
  <c r="UH19" i="15"/>
  <c r="UI19" i="15"/>
  <c r="UJ19" i="15"/>
  <c r="UK19" i="15"/>
  <c r="UL19" i="15"/>
  <c r="UM19" i="15"/>
  <c r="UN19" i="15"/>
  <c r="UO19" i="15"/>
  <c r="UP19" i="15"/>
  <c r="UQ19" i="15"/>
  <c r="UR19" i="15"/>
  <c r="US19" i="15"/>
  <c r="UT19" i="15"/>
  <c r="UU19" i="15"/>
  <c r="UV19" i="15"/>
  <c r="UW19" i="15"/>
  <c r="UX19" i="15"/>
  <c r="UY19" i="15"/>
  <c r="UZ19" i="15"/>
  <c r="VA19" i="15"/>
  <c r="VB19" i="15"/>
  <c r="VC19" i="15"/>
  <c r="VD19" i="15"/>
  <c r="VE19" i="15"/>
  <c r="VF19" i="15"/>
  <c r="VG19" i="15"/>
  <c r="VH19" i="15"/>
  <c r="CU20" i="15"/>
  <c r="DK20" i="15"/>
  <c r="EA20" i="15"/>
  <c r="EA23" i="15" s="1"/>
  <c r="EA24" i="15" s="1"/>
  <c r="EQ20" i="15"/>
  <c r="FG20" i="15"/>
  <c r="FW20" i="15"/>
  <c r="GM20" i="15"/>
  <c r="GM23" i="15" s="1"/>
  <c r="HC20" i="15"/>
  <c r="HS20" i="15"/>
  <c r="II20" i="15"/>
  <c r="IY20" i="15"/>
  <c r="IY23" i="15" s="1"/>
  <c r="JO20" i="15"/>
  <c r="KE20" i="15"/>
  <c r="KU20" i="15"/>
  <c r="LK20" i="15"/>
  <c r="LK23" i="15" s="1"/>
  <c r="MA20" i="15"/>
  <c r="MQ20" i="15"/>
  <c r="MY20" i="15"/>
  <c r="NG20" i="15"/>
  <c r="NG23" i="15" s="1"/>
  <c r="NO20" i="15"/>
  <c r="NW20" i="15"/>
  <c r="OC20" i="15"/>
  <c r="OH20" i="15"/>
  <c r="QT20" i="15"/>
  <c r="TF20" i="15"/>
  <c r="CJ21" i="15"/>
  <c r="CK21" i="15"/>
  <c r="CN21" i="15"/>
  <c r="CN23" i="15" s="1"/>
  <c r="CN24" i="15" s="1"/>
  <c r="CO21" i="15"/>
  <c r="CR21" i="15"/>
  <c r="CS21" i="15"/>
  <c r="CV21" i="15"/>
  <c r="CV23" i="15" s="1"/>
  <c r="CV24" i="15" s="1"/>
  <c r="CW21" i="15"/>
  <c r="CZ21" i="15"/>
  <c r="DA21" i="15"/>
  <c r="DD21" i="15"/>
  <c r="DD23" i="15" s="1"/>
  <c r="DD24" i="15" s="1"/>
  <c r="DE21" i="15"/>
  <c r="DH21" i="15"/>
  <c r="DI21" i="15"/>
  <c r="DL21" i="15"/>
  <c r="DL23" i="15" s="1"/>
  <c r="DL24" i="15" s="1"/>
  <c r="DP21" i="15"/>
  <c r="DT21" i="15"/>
  <c r="DX21" i="15"/>
  <c r="EB21" i="15"/>
  <c r="EB23" i="15" s="1"/>
  <c r="EB24" i="15" s="1"/>
  <c r="EF21" i="15"/>
  <c r="EJ21" i="15"/>
  <c r="EN21" i="15"/>
  <c r="ER21" i="15"/>
  <c r="ER23" i="15" s="1"/>
  <c r="ER24" i="15" s="1"/>
  <c r="EV21" i="15"/>
  <c r="EZ21" i="15"/>
  <c r="FD21" i="15"/>
  <c r="FH21" i="15"/>
  <c r="FH23" i="15" s="1"/>
  <c r="FH24" i="15" s="1"/>
  <c r="FL21" i="15"/>
  <c r="FP21" i="15"/>
  <c r="FT21" i="15"/>
  <c r="FX21" i="15"/>
  <c r="FX23" i="15" s="1"/>
  <c r="FX24" i="15" s="1"/>
  <c r="GB21" i="15"/>
  <c r="GF21" i="15"/>
  <c r="GJ21" i="15"/>
  <c r="GN21" i="15"/>
  <c r="GN23" i="15" s="1"/>
  <c r="GN24" i="15" s="1"/>
  <c r="GR21" i="15"/>
  <c r="GV21" i="15"/>
  <c r="GZ21" i="15"/>
  <c r="HD21" i="15"/>
  <c r="HD23" i="15" s="1"/>
  <c r="HD24" i="15" s="1"/>
  <c r="HH21" i="15"/>
  <c r="HL21" i="15"/>
  <c r="HP21" i="15"/>
  <c r="HT21" i="15"/>
  <c r="HT23" i="15" s="1"/>
  <c r="HT24" i="15" s="1"/>
  <c r="HX21" i="15"/>
  <c r="IB21" i="15"/>
  <c r="IF21" i="15"/>
  <c r="IJ21" i="15"/>
  <c r="IJ23" i="15" s="1"/>
  <c r="IJ24" i="15" s="1"/>
  <c r="IN21" i="15"/>
  <c r="IR21" i="15"/>
  <c r="IV21" i="15"/>
  <c r="IZ21" i="15"/>
  <c r="IZ23" i="15" s="1"/>
  <c r="IZ24" i="15" s="1"/>
  <c r="JD21" i="15"/>
  <c r="JH21" i="15"/>
  <c r="JL21" i="15"/>
  <c r="JP21" i="15"/>
  <c r="JP23" i="15" s="1"/>
  <c r="JP24" i="15" s="1"/>
  <c r="JT21" i="15"/>
  <c r="JX21" i="15"/>
  <c r="KB21" i="15"/>
  <c r="KF21" i="15"/>
  <c r="KF23" i="15" s="1"/>
  <c r="KF24" i="15" s="1"/>
  <c r="KJ21" i="15"/>
  <c r="KN21" i="15"/>
  <c r="KR21" i="15"/>
  <c r="KV21" i="15"/>
  <c r="KV23" i="15" s="1"/>
  <c r="KV24" i="15" s="1"/>
  <c r="KZ21" i="15"/>
  <c r="LD21" i="15"/>
  <c r="LH21" i="15"/>
  <c r="LL21" i="15"/>
  <c r="LL23" i="15" s="1"/>
  <c r="LL24" i="15" s="1"/>
  <c r="LP21" i="15"/>
  <c r="LT21" i="15"/>
  <c r="LX21" i="15"/>
  <c r="MB21" i="15"/>
  <c r="MB23" i="15" s="1"/>
  <c r="MB24" i="15" s="1"/>
  <c r="MF21" i="15"/>
  <c r="MJ21" i="15"/>
  <c r="MN21" i="15"/>
  <c r="MR21" i="15"/>
  <c r="MR23" i="15" s="1"/>
  <c r="MR24" i="15" s="1"/>
  <c r="MV21" i="15"/>
  <c r="MZ21" i="15"/>
  <c r="ND21" i="15"/>
  <c r="NH21" i="15"/>
  <c r="NH23" i="15" s="1"/>
  <c r="NH24" i="15" s="1"/>
  <c r="NL21" i="15"/>
  <c r="NP21" i="15"/>
  <c r="NT21" i="15"/>
  <c r="NX21" i="15"/>
  <c r="NX23" i="15" s="1"/>
  <c r="NX24" i="15" s="1"/>
  <c r="OB21" i="15"/>
  <c r="OF21" i="15"/>
  <c r="OJ21" i="15"/>
  <c r="ON21" i="15"/>
  <c r="ON23" i="15" s="1"/>
  <c r="ON24" i="15" s="1"/>
  <c r="OR21" i="15"/>
  <c r="OV21" i="15"/>
  <c r="OZ21" i="15"/>
  <c r="PD21" i="15"/>
  <c r="PD23" i="15" s="1"/>
  <c r="PD24" i="15" s="1"/>
  <c r="PH21" i="15"/>
  <c r="PL21" i="15"/>
  <c r="PP21" i="15"/>
  <c r="PT21" i="15"/>
  <c r="PT23" i="15" s="1"/>
  <c r="PT24" i="15" s="1"/>
  <c r="PX21" i="15"/>
  <c r="QB21" i="15"/>
  <c r="QF21" i="15"/>
  <c r="QJ21" i="15"/>
  <c r="QJ23" i="15" s="1"/>
  <c r="QJ24" i="15" s="1"/>
  <c r="QN21" i="15"/>
  <c r="QR21" i="15"/>
  <c r="QV21" i="15"/>
  <c r="QZ21" i="15"/>
  <c r="QZ23" i="15" s="1"/>
  <c r="QZ24" i="15" s="1"/>
  <c r="RD21" i="15"/>
  <c r="RH21" i="15"/>
  <c r="RL21" i="15"/>
  <c r="RP21" i="15"/>
  <c r="RP23" i="15" s="1"/>
  <c r="RP24" i="15" s="1"/>
  <c r="RT21" i="15"/>
  <c r="RX21" i="15"/>
  <c r="SB21" i="15"/>
  <c r="SF21" i="15"/>
  <c r="SF23" i="15" s="1"/>
  <c r="SF24" i="15" s="1"/>
  <c r="SJ21" i="15"/>
  <c r="SN21" i="15"/>
  <c r="SR21" i="15"/>
  <c r="SV21" i="15"/>
  <c r="SV23" i="15" s="1"/>
  <c r="SV24" i="15" s="1"/>
  <c r="SZ21" i="15"/>
  <c r="TD21" i="15"/>
  <c r="TH21" i="15"/>
  <c r="TL21" i="15"/>
  <c r="TL23" i="15" s="1"/>
  <c r="TL24" i="15" s="1"/>
  <c r="TP21" i="15"/>
  <c r="TT21" i="15"/>
  <c r="TX21" i="15"/>
  <c r="UB21" i="15"/>
  <c r="UB23" i="15" s="1"/>
  <c r="UB24" i="15" s="1"/>
  <c r="UF21" i="15"/>
  <c r="UJ21" i="15"/>
  <c r="UN21" i="15"/>
  <c r="UR21" i="15"/>
  <c r="UR23" i="15" s="1"/>
  <c r="UR24" i="15" s="1"/>
  <c r="UV21" i="15"/>
  <c r="UZ21" i="15"/>
  <c r="VD21" i="15"/>
  <c r="VH21" i="15"/>
  <c r="VH23" i="15" s="1"/>
  <c r="VH24" i="15" s="1"/>
  <c r="CI22" i="15"/>
  <c r="CI20" i="15" s="1"/>
  <c r="CJ22" i="15"/>
  <c r="CJ20" i="15" s="1"/>
  <c r="CK22" i="15"/>
  <c r="CK20" i="15" s="1"/>
  <c r="CL22" i="15"/>
  <c r="CM22" i="15"/>
  <c r="CM20" i="15" s="1"/>
  <c r="CN22" i="15"/>
  <c r="CN20" i="15" s="1"/>
  <c r="CO22" i="15"/>
  <c r="CO20" i="15" s="1"/>
  <c r="CP22" i="15"/>
  <c r="CQ22" i="15"/>
  <c r="CQ20" i="15" s="1"/>
  <c r="CR22" i="15"/>
  <c r="CR20" i="15" s="1"/>
  <c r="CS22" i="15"/>
  <c r="CS20" i="15" s="1"/>
  <c r="CT22" i="15"/>
  <c r="CU22" i="15"/>
  <c r="CU21" i="15" s="1"/>
  <c r="CV22" i="15"/>
  <c r="CV20" i="15" s="1"/>
  <c r="CW22" i="15"/>
  <c r="CW20" i="15" s="1"/>
  <c r="CX22" i="15"/>
  <c r="CY22" i="15"/>
  <c r="CY20" i="15" s="1"/>
  <c r="CZ22" i="15"/>
  <c r="CZ20" i="15" s="1"/>
  <c r="DA22" i="15"/>
  <c r="DA20" i="15" s="1"/>
  <c r="DB22" i="15"/>
  <c r="DC22" i="15"/>
  <c r="DC20" i="15" s="1"/>
  <c r="DD22" i="15"/>
  <c r="DD20" i="15" s="1"/>
  <c r="DE22" i="15"/>
  <c r="DE20" i="15" s="1"/>
  <c r="DF22" i="15"/>
  <c r="DG22" i="15"/>
  <c r="DG20" i="15" s="1"/>
  <c r="DH22" i="15"/>
  <c r="DH20" i="15" s="1"/>
  <c r="DI22" i="15"/>
  <c r="DI20" i="15" s="1"/>
  <c r="DJ22" i="15"/>
  <c r="DK22" i="15"/>
  <c r="DK21" i="15" s="1"/>
  <c r="DL22" i="15"/>
  <c r="DL20" i="15" s="1"/>
  <c r="DM22" i="15"/>
  <c r="DM20" i="15" s="1"/>
  <c r="DN22" i="15"/>
  <c r="DO22" i="15"/>
  <c r="DO20" i="15" s="1"/>
  <c r="DP22" i="15"/>
  <c r="DP20" i="15" s="1"/>
  <c r="DQ22" i="15"/>
  <c r="DQ20" i="15" s="1"/>
  <c r="DR22" i="15"/>
  <c r="DS22" i="15"/>
  <c r="DS20" i="15" s="1"/>
  <c r="DT22" i="15"/>
  <c r="DT20" i="15" s="1"/>
  <c r="DU22" i="15"/>
  <c r="DU20" i="15" s="1"/>
  <c r="DV22" i="15"/>
  <c r="DW22" i="15"/>
  <c r="DW20" i="15" s="1"/>
  <c r="DX22" i="15"/>
  <c r="DX20" i="15" s="1"/>
  <c r="DY22" i="15"/>
  <c r="DY20" i="15" s="1"/>
  <c r="DZ22" i="15"/>
  <c r="EA22" i="15"/>
  <c r="EA21" i="15" s="1"/>
  <c r="EB22" i="15"/>
  <c r="EB20" i="15" s="1"/>
  <c r="EC22" i="15"/>
  <c r="EC20" i="15" s="1"/>
  <c r="ED22" i="15"/>
  <c r="EE22" i="15"/>
  <c r="EE20" i="15" s="1"/>
  <c r="EF22" i="15"/>
  <c r="EF20" i="15" s="1"/>
  <c r="EG22" i="15"/>
  <c r="EG20" i="15" s="1"/>
  <c r="EH22" i="15"/>
  <c r="EI22" i="15"/>
  <c r="EI20" i="15" s="1"/>
  <c r="EJ22" i="15"/>
  <c r="EJ20" i="15" s="1"/>
  <c r="EK22" i="15"/>
  <c r="EK20" i="15" s="1"/>
  <c r="EL22" i="15"/>
  <c r="EM22" i="15"/>
  <c r="EM20" i="15" s="1"/>
  <c r="EN22" i="15"/>
  <c r="EN20" i="15" s="1"/>
  <c r="EO22" i="15"/>
  <c r="EO20" i="15" s="1"/>
  <c r="EP22" i="15"/>
  <c r="EQ22" i="15"/>
  <c r="EQ21" i="15" s="1"/>
  <c r="ER22" i="15"/>
  <c r="ER20" i="15" s="1"/>
  <c r="ES22" i="15"/>
  <c r="ES20" i="15" s="1"/>
  <c r="ET22" i="15"/>
  <c r="EU22" i="15"/>
  <c r="EU20" i="15" s="1"/>
  <c r="EV22" i="15"/>
  <c r="EV20" i="15" s="1"/>
  <c r="EW22" i="15"/>
  <c r="EW20" i="15" s="1"/>
  <c r="EX22" i="15"/>
  <c r="EY22" i="15"/>
  <c r="EY20" i="15" s="1"/>
  <c r="EZ22" i="15"/>
  <c r="EZ20" i="15" s="1"/>
  <c r="FA22" i="15"/>
  <c r="FA20" i="15" s="1"/>
  <c r="FB22" i="15"/>
  <c r="FC22" i="15"/>
  <c r="FC20" i="15" s="1"/>
  <c r="FD22" i="15"/>
  <c r="FD20" i="15" s="1"/>
  <c r="FE22" i="15"/>
  <c r="FE20" i="15" s="1"/>
  <c r="FF22" i="15"/>
  <c r="FG22" i="15"/>
  <c r="FG21" i="15" s="1"/>
  <c r="FH22" i="15"/>
  <c r="FH20" i="15" s="1"/>
  <c r="FI22" i="15"/>
  <c r="FI20" i="15" s="1"/>
  <c r="FJ22" i="15"/>
  <c r="FK22" i="15"/>
  <c r="FK20" i="15" s="1"/>
  <c r="FL22" i="15"/>
  <c r="FL20" i="15" s="1"/>
  <c r="FM22" i="15"/>
  <c r="FM20" i="15" s="1"/>
  <c r="FN22" i="15"/>
  <c r="FO22" i="15"/>
  <c r="FO20" i="15" s="1"/>
  <c r="FP22" i="15"/>
  <c r="FP20" i="15" s="1"/>
  <c r="FQ22" i="15"/>
  <c r="FQ20" i="15" s="1"/>
  <c r="FR22" i="15"/>
  <c r="FS22" i="15"/>
  <c r="FS20" i="15" s="1"/>
  <c r="FT22" i="15"/>
  <c r="FT20" i="15" s="1"/>
  <c r="FU22" i="15"/>
  <c r="FU20" i="15" s="1"/>
  <c r="FV22" i="15"/>
  <c r="FW22" i="15"/>
  <c r="FW21" i="15" s="1"/>
  <c r="FX22" i="15"/>
  <c r="FX20" i="15" s="1"/>
  <c r="FY22" i="15"/>
  <c r="FY20" i="15" s="1"/>
  <c r="FZ22" i="15"/>
  <c r="GA22" i="15"/>
  <c r="GA20" i="15" s="1"/>
  <c r="GB22" i="15"/>
  <c r="GB20" i="15" s="1"/>
  <c r="GC22" i="15"/>
  <c r="GC20" i="15" s="1"/>
  <c r="GD22" i="15"/>
  <c r="GE22" i="15"/>
  <c r="GE20" i="15" s="1"/>
  <c r="GF22" i="15"/>
  <c r="GF20" i="15" s="1"/>
  <c r="GG22" i="15"/>
  <c r="GG20" i="15" s="1"/>
  <c r="GH22" i="15"/>
  <c r="GI22" i="15"/>
  <c r="GI20" i="15" s="1"/>
  <c r="GJ22" i="15"/>
  <c r="GJ20" i="15" s="1"/>
  <c r="GK22" i="15"/>
  <c r="GK20" i="15" s="1"/>
  <c r="GL22" i="15"/>
  <c r="GM22" i="15"/>
  <c r="GM21" i="15" s="1"/>
  <c r="GN22" i="15"/>
  <c r="GN20" i="15" s="1"/>
  <c r="GO22" i="15"/>
  <c r="GO20" i="15" s="1"/>
  <c r="GP22" i="15"/>
  <c r="GQ22" i="15"/>
  <c r="GQ20" i="15" s="1"/>
  <c r="GR22" i="15"/>
  <c r="GR20" i="15" s="1"/>
  <c r="GS22" i="15"/>
  <c r="GS20" i="15" s="1"/>
  <c r="GT22" i="15"/>
  <c r="GU22" i="15"/>
  <c r="GU20" i="15" s="1"/>
  <c r="GV22" i="15"/>
  <c r="GV20" i="15" s="1"/>
  <c r="GW22" i="15"/>
  <c r="GW20" i="15" s="1"/>
  <c r="GX22" i="15"/>
  <c r="GY22" i="15"/>
  <c r="GY20" i="15" s="1"/>
  <c r="GZ22" i="15"/>
  <c r="GZ20" i="15" s="1"/>
  <c r="HA22" i="15"/>
  <c r="HA20" i="15" s="1"/>
  <c r="HB22" i="15"/>
  <c r="HC22" i="15"/>
  <c r="HC21" i="15" s="1"/>
  <c r="HD22" i="15"/>
  <c r="HD20" i="15" s="1"/>
  <c r="HE22" i="15"/>
  <c r="HE20" i="15" s="1"/>
  <c r="HF22" i="15"/>
  <c r="HG22" i="15"/>
  <c r="HG20" i="15" s="1"/>
  <c r="HH22" i="15"/>
  <c r="HH20" i="15" s="1"/>
  <c r="HI22" i="15"/>
  <c r="HI20" i="15" s="1"/>
  <c r="HJ22" i="15"/>
  <c r="HK22" i="15"/>
  <c r="HK20" i="15" s="1"/>
  <c r="HL22" i="15"/>
  <c r="HL20" i="15" s="1"/>
  <c r="HM22" i="15"/>
  <c r="HM20" i="15" s="1"/>
  <c r="HN22" i="15"/>
  <c r="HO22" i="15"/>
  <c r="HO20" i="15" s="1"/>
  <c r="HP22" i="15"/>
  <c r="HP20" i="15" s="1"/>
  <c r="HQ22" i="15"/>
  <c r="HQ20" i="15" s="1"/>
  <c r="HR22" i="15"/>
  <c r="HS22" i="15"/>
  <c r="HS21" i="15" s="1"/>
  <c r="HT22" i="15"/>
  <c r="HT20" i="15" s="1"/>
  <c r="HU22" i="15"/>
  <c r="HU20" i="15" s="1"/>
  <c r="HV22" i="15"/>
  <c r="HW22" i="15"/>
  <c r="HW20" i="15" s="1"/>
  <c r="HX22" i="15"/>
  <c r="HX20" i="15" s="1"/>
  <c r="HY22" i="15"/>
  <c r="HY20" i="15" s="1"/>
  <c r="HZ22" i="15"/>
  <c r="IA22" i="15"/>
  <c r="IA20" i="15" s="1"/>
  <c r="IB22" i="15"/>
  <c r="IB20" i="15" s="1"/>
  <c r="IC22" i="15"/>
  <c r="IC20" i="15" s="1"/>
  <c r="ID22" i="15"/>
  <c r="IE22" i="15"/>
  <c r="IE20" i="15" s="1"/>
  <c r="IF22" i="15"/>
  <c r="IF20" i="15" s="1"/>
  <c r="IG22" i="15"/>
  <c r="IG20" i="15" s="1"/>
  <c r="IH22" i="15"/>
  <c r="II22" i="15"/>
  <c r="II21" i="15" s="1"/>
  <c r="IJ22" i="15"/>
  <c r="IJ20" i="15" s="1"/>
  <c r="IK22" i="15"/>
  <c r="IK20" i="15" s="1"/>
  <c r="IL22" i="15"/>
  <c r="IM22" i="15"/>
  <c r="IM20" i="15" s="1"/>
  <c r="IN22" i="15"/>
  <c r="IN20" i="15" s="1"/>
  <c r="IO22" i="15"/>
  <c r="IO20" i="15" s="1"/>
  <c r="IP22" i="15"/>
  <c r="IQ22" i="15"/>
  <c r="IQ20" i="15" s="1"/>
  <c r="IR22" i="15"/>
  <c r="IR20" i="15" s="1"/>
  <c r="IS22" i="15"/>
  <c r="IS20" i="15" s="1"/>
  <c r="IT22" i="15"/>
  <c r="IU22" i="15"/>
  <c r="IU20" i="15" s="1"/>
  <c r="IV22" i="15"/>
  <c r="IV20" i="15" s="1"/>
  <c r="IW22" i="15"/>
  <c r="IW20" i="15" s="1"/>
  <c r="IX22" i="15"/>
  <c r="IY22" i="15"/>
  <c r="IY21" i="15" s="1"/>
  <c r="IZ22" i="15"/>
  <c r="IZ20" i="15" s="1"/>
  <c r="JA22" i="15"/>
  <c r="JA20" i="15" s="1"/>
  <c r="JB22" i="15"/>
  <c r="JC22" i="15"/>
  <c r="JC20" i="15" s="1"/>
  <c r="JD22" i="15"/>
  <c r="JD20" i="15" s="1"/>
  <c r="JE22" i="15"/>
  <c r="JE20" i="15" s="1"/>
  <c r="JF22" i="15"/>
  <c r="JG22" i="15"/>
  <c r="JG20" i="15" s="1"/>
  <c r="JH22" i="15"/>
  <c r="JH20" i="15" s="1"/>
  <c r="JI22" i="15"/>
  <c r="JI20" i="15" s="1"/>
  <c r="JJ22" i="15"/>
  <c r="JK22" i="15"/>
  <c r="JK20" i="15" s="1"/>
  <c r="JL22" i="15"/>
  <c r="JL20" i="15" s="1"/>
  <c r="JM22" i="15"/>
  <c r="JM20" i="15" s="1"/>
  <c r="JN22" i="15"/>
  <c r="JO22" i="15"/>
  <c r="JO21" i="15" s="1"/>
  <c r="JP22" i="15"/>
  <c r="JP20" i="15" s="1"/>
  <c r="JQ22" i="15"/>
  <c r="JQ20" i="15" s="1"/>
  <c r="JR22" i="15"/>
  <c r="JS22" i="15"/>
  <c r="JS20" i="15" s="1"/>
  <c r="JT22" i="15"/>
  <c r="JT20" i="15" s="1"/>
  <c r="JU22" i="15"/>
  <c r="JU20" i="15" s="1"/>
  <c r="JV22" i="15"/>
  <c r="JW22" i="15"/>
  <c r="JW20" i="15" s="1"/>
  <c r="JX22" i="15"/>
  <c r="JX20" i="15" s="1"/>
  <c r="JY22" i="15"/>
  <c r="JY20" i="15" s="1"/>
  <c r="JZ22" i="15"/>
  <c r="KA22" i="15"/>
  <c r="KA20" i="15" s="1"/>
  <c r="KB22" i="15"/>
  <c r="KB20" i="15" s="1"/>
  <c r="KC22" i="15"/>
  <c r="KC20" i="15" s="1"/>
  <c r="KD22" i="15"/>
  <c r="KE22" i="15"/>
  <c r="KE21" i="15" s="1"/>
  <c r="KF22" i="15"/>
  <c r="KF20" i="15" s="1"/>
  <c r="KG22" i="15"/>
  <c r="KG20" i="15" s="1"/>
  <c r="KH22" i="15"/>
  <c r="KI22" i="15"/>
  <c r="KI20" i="15" s="1"/>
  <c r="KJ22" i="15"/>
  <c r="KJ20" i="15" s="1"/>
  <c r="KK22" i="15"/>
  <c r="KK20" i="15" s="1"/>
  <c r="KL22" i="15"/>
  <c r="KM22" i="15"/>
  <c r="KM20" i="15" s="1"/>
  <c r="KN22" i="15"/>
  <c r="KN20" i="15" s="1"/>
  <c r="KO22" i="15"/>
  <c r="KO20" i="15" s="1"/>
  <c r="KP22" i="15"/>
  <c r="KQ22" i="15"/>
  <c r="KQ20" i="15" s="1"/>
  <c r="KR22" i="15"/>
  <c r="KR20" i="15" s="1"/>
  <c r="KS22" i="15"/>
  <c r="KS20" i="15" s="1"/>
  <c r="KT22" i="15"/>
  <c r="KU22" i="15"/>
  <c r="KU21" i="15" s="1"/>
  <c r="KV22" i="15"/>
  <c r="KV20" i="15" s="1"/>
  <c r="KW22" i="15"/>
  <c r="KW20" i="15" s="1"/>
  <c r="KX22" i="15"/>
  <c r="KY22" i="15"/>
  <c r="KY20" i="15" s="1"/>
  <c r="KZ22" i="15"/>
  <c r="KZ20" i="15" s="1"/>
  <c r="LA22" i="15"/>
  <c r="LA20" i="15" s="1"/>
  <c r="LB22" i="15"/>
  <c r="LC22" i="15"/>
  <c r="LC20" i="15" s="1"/>
  <c r="LD22" i="15"/>
  <c r="LD20" i="15" s="1"/>
  <c r="LE22" i="15"/>
  <c r="LE20" i="15" s="1"/>
  <c r="LF22" i="15"/>
  <c r="LG22" i="15"/>
  <c r="LG20" i="15" s="1"/>
  <c r="LH22" i="15"/>
  <c r="LH20" i="15" s="1"/>
  <c r="LI22" i="15"/>
  <c r="LI20" i="15" s="1"/>
  <c r="LJ22" i="15"/>
  <c r="LK22" i="15"/>
  <c r="LK21" i="15" s="1"/>
  <c r="LL22" i="15"/>
  <c r="LL20" i="15" s="1"/>
  <c r="LM22" i="15"/>
  <c r="LM20" i="15" s="1"/>
  <c r="LN22" i="15"/>
  <c r="LO22" i="15"/>
  <c r="LO20" i="15" s="1"/>
  <c r="LP22" i="15"/>
  <c r="LP20" i="15" s="1"/>
  <c r="LQ22" i="15"/>
  <c r="LQ20" i="15" s="1"/>
  <c r="LR22" i="15"/>
  <c r="LS22" i="15"/>
  <c r="LS20" i="15" s="1"/>
  <c r="LT22" i="15"/>
  <c r="LT20" i="15" s="1"/>
  <c r="LU22" i="15"/>
  <c r="LU20" i="15" s="1"/>
  <c r="LV22" i="15"/>
  <c r="LW22" i="15"/>
  <c r="LW20" i="15" s="1"/>
  <c r="LX22" i="15"/>
  <c r="LX20" i="15" s="1"/>
  <c r="LY22" i="15"/>
  <c r="LY20" i="15" s="1"/>
  <c r="LZ22" i="15"/>
  <c r="MA22" i="15"/>
  <c r="MA21" i="15" s="1"/>
  <c r="MB22" i="15"/>
  <c r="MB20" i="15" s="1"/>
  <c r="MC22" i="15"/>
  <c r="MC20" i="15" s="1"/>
  <c r="MD22" i="15"/>
  <c r="ME22" i="15"/>
  <c r="ME20" i="15" s="1"/>
  <c r="MF22" i="15"/>
  <c r="MF20" i="15" s="1"/>
  <c r="MG22" i="15"/>
  <c r="MG20" i="15" s="1"/>
  <c r="MH22" i="15"/>
  <c r="MI22" i="15"/>
  <c r="MI20" i="15" s="1"/>
  <c r="MJ22" i="15"/>
  <c r="MJ20" i="15" s="1"/>
  <c r="MK22" i="15"/>
  <c r="MK20" i="15" s="1"/>
  <c r="ML22" i="15"/>
  <c r="MM22" i="15"/>
  <c r="MM20" i="15" s="1"/>
  <c r="MN22" i="15"/>
  <c r="MN20" i="15" s="1"/>
  <c r="MO22" i="15"/>
  <c r="MO20" i="15" s="1"/>
  <c r="MP22" i="15"/>
  <c r="MQ22" i="15"/>
  <c r="MQ21" i="15" s="1"/>
  <c r="MR22" i="15"/>
  <c r="MR20" i="15" s="1"/>
  <c r="MS22" i="15"/>
  <c r="MS20" i="15" s="1"/>
  <c r="MT22" i="15"/>
  <c r="MU22" i="15"/>
  <c r="MU20" i="15" s="1"/>
  <c r="MV22" i="15"/>
  <c r="MV20" i="15" s="1"/>
  <c r="MW22" i="15"/>
  <c r="MW20" i="15" s="1"/>
  <c r="MX22" i="15"/>
  <c r="MY22" i="15"/>
  <c r="MY21" i="15" s="1"/>
  <c r="MZ22" i="15"/>
  <c r="MZ20" i="15" s="1"/>
  <c r="NA22" i="15"/>
  <c r="NA20" i="15" s="1"/>
  <c r="NB22" i="15"/>
  <c r="NC22" i="15"/>
  <c r="NC20" i="15" s="1"/>
  <c r="ND22" i="15"/>
  <c r="ND20" i="15" s="1"/>
  <c r="NE22" i="15"/>
  <c r="NE20" i="15" s="1"/>
  <c r="NF22" i="15"/>
  <c r="NG22" i="15"/>
  <c r="NG21" i="15" s="1"/>
  <c r="NH22" i="15"/>
  <c r="NH20" i="15" s="1"/>
  <c r="NI22" i="15"/>
  <c r="NI20" i="15" s="1"/>
  <c r="NJ22" i="15"/>
  <c r="NK22" i="15"/>
  <c r="NK20" i="15" s="1"/>
  <c r="NL22" i="15"/>
  <c r="NL20" i="15" s="1"/>
  <c r="NM22" i="15"/>
  <c r="NM20" i="15" s="1"/>
  <c r="NN22" i="15"/>
  <c r="NO22" i="15"/>
  <c r="NO21" i="15" s="1"/>
  <c r="NP22" i="15"/>
  <c r="NP20" i="15" s="1"/>
  <c r="NQ22" i="15"/>
  <c r="NQ20" i="15" s="1"/>
  <c r="NR22" i="15"/>
  <c r="NS22" i="15"/>
  <c r="NS20" i="15" s="1"/>
  <c r="NT22" i="15"/>
  <c r="NT20" i="15" s="1"/>
  <c r="NU22" i="15"/>
  <c r="NU20" i="15" s="1"/>
  <c r="NV22" i="15"/>
  <c r="NW22" i="15"/>
  <c r="NW21" i="15" s="1"/>
  <c r="NX22" i="15"/>
  <c r="NX20" i="15" s="1"/>
  <c r="NY22" i="15"/>
  <c r="NY20" i="15" s="1"/>
  <c r="NZ22" i="15"/>
  <c r="OA22" i="15"/>
  <c r="OA20" i="15" s="1"/>
  <c r="OB22" i="15"/>
  <c r="OB20" i="15" s="1"/>
  <c r="OC22" i="15"/>
  <c r="OC21" i="15" s="1"/>
  <c r="OD22" i="15"/>
  <c r="OE22" i="15"/>
  <c r="OE20" i="15" s="1"/>
  <c r="OF22" i="15"/>
  <c r="OF20" i="15" s="1"/>
  <c r="OG22" i="15"/>
  <c r="OG21" i="15" s="1"/>
  <c r="OH22" i="15"/>
  <c r="OH21" i="15" s="1"/>
  <c r="OI22" i="15"/>
  <c r="OI20" i="15" s="1"/>
  <c r="OJ22" i="15"/>
  <c r="OJ20" i="15" s="1"/>
  <c r="OK22" i="15"/>
  <c r="OK21" i="15" s="1"/>
  <c r="OL22" i="15"/>
  <c r="OM22" i="15"/>
  <c r="OM20" i="15" s="1"/>
  <c r="ON22" i="15"/>
  <c r="ON20" i="15" s="1"/>
  <c r="OO22" i="15"/>
  <c r="OO21" i="15" s="1"/>
  <c r="OP22" i="15"/>
  <c r="OQ22" i="15"/>
  <c r="OQ20" i="15" s="1"/>
  <c r="OR22" i="15"/>
  <c r="OR20" i="15" s="1"/>
  <c r="OS22" i="15"/>
  <c r="OS21" i="15" s="1"/>
  <c r="OT22" i="15"/>
  <c r="OU22" i="15"/>
  <c r="OU20" i="15" s="1"/>
  <c r="OV22" i="15"/>
  <c r="OV20" i="15" s="1"/>
  <c r="OW22" i="15"/>
  <c r="OW21" i="15" s="1"/>
  <c r="OX22" i="15"/>
  <c r="OX21" i="15" s="1"/>
  <c r="OY22" i="15"/>
  <c r="OY20" i="15" s="1"/>
  <c r="OZ22" i="15"/>
  <c r="OZ20" i="15" s="1"/>
  <c r="PA22" i="15"/>
  <c r="PA21" i="15" s="1"/>
  <c r="PB22" i="15"/>
  <c r="PC22" i="15"/>
  <c r="PC20" i="15" s="1"/>
  <c r="PD22" i="15"/>
  <c r="PD20" i="15" s="1"/>
  <c r="PE22" i="15"/>
  <c r="PE21" i="15" s="1"/>
  <c r="PF22" i="15"/>
  <c r="PG22" i="15"/>
  <c r="PG20" i="15" s="1"/>
  <c r="PH22" i="15"/>
  <c r="PH20" i="15" s="1"/>
  <c r="PI22" i="15"/>
  <c r="PI21" i="15" s="1"/>
  <c r="PJ22" i="15"/>
  <c r="PK22" i="15"/>
  <c r="PK20" i="15" s="1"/>
  <c r="PL22" i="15"/>
  <c r="PL20" i="15" s="1"/>
  <c r="PM22" i="15"/>
  <c r="PM21" i="15" s="1"/>
  <c r="PN22" i="15"/>
  <c r="PN21" i="15" s="1"/>
  <c r="PO22" i="15"/>
  <c r="PO20" i="15" s="1"/>
  <c r="PP22" i="15"/>
  <c r="PP20" i="15" s="1"/>
  <c r="PQ22" i="15"/>
  <c r="PQ21" i="15" s="1"/>
  <c r="PR22" i="15"/>
  <c r="PS22" i="15"/>
  <c r="PS20" i="15" s="1"/>
  <c r="PT22" i="15"/>
  <c r="PT20" i="15" s="1"/>
  <c r="PU22" i="15"/>
  <c r="PU21" i="15" s="1"/>
  <c r="PV22" i="15"/>
  <c r="PW22" i="15"/>
  <c r="PW20" i="15" s="1"/>
  <c r="PX22" i="15"/>
  <c r="PX20" i="15" s="1"/>
  <c r="PY22" i="15"/>
  <c r="PY21" i="15" s="1"/>
  <c r="PZ22" i="15"/>
  <c r="QA22" i="15"/>
  <c r="QA20" i="15" s="1"/>
  <c r="QB22" i="15"/>
  <c r="QB20" i="15" s="1"/>
  <c r="QC22" i="15"/>
  <c r="QC21" i="15" s="1"/>
  <c r="QD22" i="15"/>
  <c r="QD21" i="15" s="1"/>
  <c r="QE22" i="15"/>
  <c r="QE20" i="15" s="1"/>
  <c r="QF22" i="15"/>
  <c r="QF20" i="15" s="1"/>
  <c r="QG22" i="15"/>
  <c r="QG21" i="15" s="1"/>
  <c r="QH22" i="15"/>
  <c r="QI22" i="15"/>
  <c r="QI20" i="15" s="1"/>
  <c r="QJ22" i="15"/>
  <c r="QJ20" i="15" s="1"/>
  <c r="QK22" i="15"/>
  <c r="QK21" i="15" s="1"/>
  <c r="QL22" i="15"/>
  <c r="QM22" i="15"/>
  <c r="QM20" i="15" s="1"/>
  <c r="QN22" i="15"/>
  <c r="QN20" i="15" s="1"/>
  <c r="QO22" i="15"/>
  <c r="QO21" i="15" s="1"/>
  <c r="QP22" i="15"/>
  <c r="QQ22" i="15"/>
  <c r="QQ20" i="15" s="1"/>
  <c r="QR22" i="15"/>
  <c r="QR20" i="15" s="1"/>
  <c r="QS22" i="15"/>
  <c r="QS21" i="15" s="1"/>
  <c r="QT22" i="15"/>
  <c r="QT21" i="15" s="1"/>
  <c r="QU22" i="15"/>
  <c r="QU20" i="15" s="1"/>
  <c r="QV22" i="15"/>
  <c r="QV20" i="15" s="1"/>
  <c r="QW22" i="15"/>
  <c r="QW21" i="15" s="1"/>
  <c r="QX22" i="15"/>
  <c r="QY22" i="15"/>
  <c r="QY20" i="15" s="1"/>
  <c r="QZ22" i="15"/>
  <c r="QZ20" i="15" s="1"/>
  <c r="RA22" i="15"/>
  <c r="RA21" i="15" s="1"/>
  <c r="RB22" i="15"/>
  <c r="RC22" i="15"/>
  <c r="RC20" i="15" s="1"/>
  <c r="RD22" i="15"/>
  <c r="RD20" i="15" s="1"/>
  <c r="RE22" i="15"/>
  <c r="RE21" i="15" s="1"/>
  <c r="RF22" i="15"/>
  <c r="RG22" i="15"/>
  <c r="RG20" i="15" s="1"/>
  <c r="RH22" i="15"/>
  <c r="RH20" i="15" s="1"/>
  <c r="RI22" i="15"/>
  <c r="RI21" i="15" s="1"/>
  <c r="RJ22" i="15"/>
  <c r="RJ21" i="15" s="1"/>
  <c r="RK22" i="15"/>
  <c r="RK20" i="15" s="1"/>
  <c r="RL22" i="15"/>
  <c r="RL20" i="15" s="1"/>
  <c r="RM22" i="15"/>
  <c r="RM21" i="15" s="1"/>
  <c r="RN22" i="15"/>
  <c r="RO22" i="15"/>
  <c r="RO20" i="15" s="1"/>
  <c r="RP22" i="15"/>
  <c r="RP20" i="15" s="1"/>
  <c r="RQ22" i="15"/>
  <c r="RQ21" i="15" s="1"/>
  <c r="RR22" i="15"/>
  <c r="RS22" i="15"/>
  <c r="RS20" i="15" s="1"/>
  <c r="RT22" i="15"/>
  <c r="RT20" i="15" s="1"/>
  <c r="RU22" i="15"/>
  <c r="RU21" i="15" s="1"/>
  <c r="RV22" i="15"/>
  <c r="RW22" i="15"/>
  <c r="RW20" i="15" s="1"/>
  <c r="RX22" i="15"/>
  <c r="RX20" i="15" s="1"/>
  <c r="RY22" i="15"/>
  <c r="RY21" i="15" s="1"/>
  <c r="RZ22" i="15"/>
  <c r="RZ21" i="15" s="1"/>
  <c r="SA22" i="15"/>
  <c r="SA20" i="15" s="1"/>
  <c r="SB22" i="15"/>
  <c r="SB20" i="15" s="1"/>
  <c r="SC22" i="15"/>
  <c r="SC21" i="15" s="1"/>
  <c r="SD22" i="15"/>
  <c r="SE22" i="15"/>
  <c r="SE20" i="15" s="1"/>
  <c r="SF22" i="15"/>
  <c r="SF20" i="15" s="1"/>
  <c r="SG22" i="15"/>
  <c r="SG21" i="15" s="1"/>
  <c r="SH22" i="15"/>
  <c r="SI22" i="15"/>
  <c r="SI20" i="15" s="1"/>
  <c r="SJ22" i="15"/>
  <c r="SJ20" i="15" s="1"/>
  <c r="SK22" i="15"/>
  <c r="SK21" i="15" s="1"/>
  <c r="SL22" i="15"/>
  <c r="SM22" i="15"/>
  <c r="SM20" i="15" s="1"/>
  <c r="SN22" i="15"/>
  <c r="SN20" i="15" s="1"/>
  <c r="SO22" i="15"/>
  <c r="SO21" i="15" s="1"/>
  <c r="SP22" i="15"/>
  <c r="SP21" i="15" s="1"/>
  <c r="SQ22" i="15"/>
  <c r="SQ20" i="15" s="1"/>
  <c r="SR22" i="15"/>
  <c r="SR20" i="15" s="1"/>
  <c r="SS22" i="15"/>
  <c r="SS21" i="15" s="1"/>
  <c r="ST22" i="15"/>
  <c r="SU22" i="15"/>
  <c r="SU20" i="15" s="1"/>
  <c r="SV22" i="15"/>
  <c r="SV20" i="15" s="1"/>
  <c r="SW22" i="15"/>
  <c r="SW21" i="15" s="1"/>
  <c r="SX22" i="15"/>
  <c r="SY22" i="15"/>
  <c r="SY20" i="15" s="1"/>
  <c r="SZ22" i="15"/>
  <c r="SZ20" i="15" s="1"/>
  <c r="TA22" i="15"/>
  <c r="TA21" i="15" s="1"/>
  <c r="TB22" i="15"/>
  <c r="TC22" i="15"/>
  <c r="TC20" i="15" s="1"/>
  <c r="TD22" i="15"/>
  <c r="TD20" i="15" s="1"/>
  <c r="TE22" i="15"/>
  <c r="TE21" i="15" s="1"/>
  <c r="TF22" i="15"/>
  <c r="TF21" i="15" s="1"/>
  <c r="TG22" i="15"/>
  <c r="TG20" i="15" s="1"/>
  <c r="TH22" i="15"/>
  <c r="TH20" i="15" s="1"/>
  <c r="TI22" i="15"/>
  <c r="TI21" i="15" s="1"/>
  <c r="TJ22" i="15"/>
  <c r="TK22" i="15"/>
  <c r="TK20" i="15" s="1"/>
  <c r="TL22" i="15"/>
  <c r="TL20" i="15" s="1"/>
  <c r="TM22" i="15"/>
  <c r="TM21" i="15" s="1"/>
  <c r="TN22" i="15"/>
  <c r="TO22" i="15"/>
  <c r="TO20" i="15" s="1"/>
  <c r="TP22" i="15"/>
  <c r="TP20" i="15" s="1"/>
  <c r="TQ22" i="15"/>
  <c r="TQ21" i="15" s="1"/>
  <c r="TR22" i="15"/>
  <c r="TS22" i="15"/>
  <c r="TS20" i="15" s="1"/>
  <c r="TT22" i="15"/>
  <c r="TT20" i="15" s="1"/>
  <c r="TU22" i="15"/>
  <c r="TU21" i="15" s="1"/>
  <c r="TV22" i="15"/>
  <c r="TV21" i="15" s="1"/>
  <c r="TW22" i="15"/>
  <c r="TW20" i="15" s="1"/>
  <c r="TX22" i="15"/>
  <c r="TX20" i="15" s="1"/>
  <c r="TY22" i="15"/>
  <c r="TY21" i="15" s="1"/>
  <c r="TZ22" i="15"/>
  <c r="UA22" i="15"/>
  <c r="UA20" i="15" s="1"/>
  <c r="UB22" i="15"/>
  <c r="UB20" i="15" s="1"/>
  <c r="UC22" i="15"/>
  <c r="UC21" i="15" s="1"/>
  <c r="UD22" i="15"/>
  <c r="UE22" i="15"/>
  <c r="UE20" i="15" s="1"/>
  <c r="UF22" i="15"/>
  <c r="UF20" i="15" s="1"/>
  <c r="UG22" i="15"/>
  <c r="UG21" i="15" s="1"/>
  <c r="UH22" i="15"/>
  <c r="UI22" i="15"/>
  <c r="UI20" i="15" s="1"/>
  <c r="UJ22" i="15"/>
  <c r="UJ20" i="15" s="1"/>
  <c r="UK22" i="15"/>
  <c r="UK21" i="15" s="1"/>
  <c r="UL22" i="15"/>
  <c r="UL21" i="15" s="1"/>
  <c r="UM22" i="15"/>
  <c r="UM20" i="15" s="1"/>
  <c r="UN22" i="15"/>
  <c r="UN20" i="15" s="1"/>
  <c r="UO22" i="15"/>
  <c r="UO21" i="15" s="1"/>
  <c r="UP22" i="15"/>
  <c r="UQ22" i="15"/>
  <c r="UQ20" i="15" s="1"/>
  <c r="UR22" i="15"/>
  <c r="UR20" i="15" s="1"/>
  <c r="US22" i="15"/>
  <c r="US21" i="15" s="1"/>
  <c r="UT22" i="15"/>
  <c r="UU22" i="15"/>
  <c r="UU20" i="15" s="1"/>
  <c r="UV22" i="15"/>
  <c r="UV20" i="15" s="1"/>
  <c r="UW22" i="15"/>
  <c r="UW21" i="15" s="1"/>
  <c r="UX22" i="15"/>
  <c r="UY22" i="15"/>
  <c r="UY20" i="15" s="1"/>
  <c r="UZ22" i="15"/>
  <c r="UZ20" i="15" s="1"/>
  <c r="VA22" i="15"/>
  <c r="VA21" i="15" s="1"/>
  <c r="VB22" i="15"/>
  <c r="VB21" i="15" s="1"/>
  <c r="VC22" i="15"/>
  <c r="VC20" i="15" s="1"/>
  <c r="VD22" i="15"/>
  <c r="VD20" i="15" s="1"/>
  <c r="VE22" i="15"/>
  <c r="VE21" i="15" s="1"/>
  <c r="VF22" i="15"/>
  <c r="VG22" i="15"/>
  <c r="VG20" i="15" s="1"/>
  <c r="VH22" i="15"/>
  <c r="VH20" i="15" s="1"/>
  <c r="CJ23" i="15"/>
  <c r="CK23" i="15"/>
  <c r="CO23" i="15"/>
  <c r="CR23" i="15"/>
  <c r="CS23" i="15"/>
  <c r="CW23" i="15"/>
  <c r="CZ23" i="15"/>
  <c r="DA23" i="15"/>
  <c r="DE23" i="15"/>
  <c r="DH23" i="15"/>
  <c r="DI23" i="15"/>
  <c r="DP23" i="15"/>
  <c r="DT23" i="15"/>
  <c r="DX23" i="15"/>
  <c r="DX24" i="15" s="1"/>
  <c r="EF23" i="15"/>
  <c r="EJ23" i="15"/>
  <c r="EN23" i="15"/>
  <c r="EN24" i="15" s="1"/>
  <c r="EV23" i="15"/>
  <c r="EZ23" i="15"/>
  <c r="FD23" i="15"/>
  <c r="FL23" i="15"/>
  <c r="FP23" i="15"/>
  <c r="FT23" i="15"/>
  <c r="FT24" i="15" s="1"/>
  <c r="GB23" i="15"/>
  <c r="GF23" i="15"/>
  <c r="GJ23" i="15"/>
  <c r="GJ24" i="15" s="1"/>
  <c r="GR23" i="15"/>
  <c r="GV23" i="15"/>
  <c r="GZ23" i="15"/>
  <c r="GZ24" i="15" s="1"/>
  <c r="HH23" i="15"/>
  <c r="HL23" i="15"/>
  <c r="HP23" i="15"/>
  <c r="HX23" i="15"/>
  <c r="IB23" i="15"/>
  <c r="IF23" i="15"/>
  <c r="IF24" i="15" s="1"/>
  <c r="IN23" i="15"/>
  <c r="IR23" i="15"/>
  <c r="IV23" i="15"/>
  <c r="IV24" i="15" s="1"/>
  <c r="JD23" i="15"/>
  <c r="JH23" i="15"/>
  <c r="JL23" i="15"/>
  <c r="JL24" i="15" s="1"/>
  <c r="JT23" i="15"/>
  <c r="JX23" i="15"/>
  <c r="KB23" i="15"/>
  <c r="KJ23" i="15"/>
  <c r="KN23" i="15"/>
  <c r="KR23" i="15"/>
  <c r="KR24" i="15" s="1"/>
  <c r="KZ23" i="15"/>
  <c r="LD23" i="15"/>
  <c r="LH23" i="15"/>
  <c r="LH24" i="15" s="1"/>
  <c r="LP23" i="15"/>
  <c r="LT23" i="15"/>
  <c r="LX23" i="15"/>
  <c r="LX24" i="15" s="1"/>
  <c r="MF23" i="15"/>
  <c r="MJ23" i="15"/>
  <c r="MN23" i="15"/>
  <c r="MV23" i="15"/>
  <c r="MZ23" i="15"/>
  <c r="ND23" i="15"/>
  <c r="ND24" i="15" s="1"/>
  <c r="NL23" i="15"/>
  <c r="NP23" i="15"/>
  <c r="NT23" i="15"/>
  <c r="NT24" i="15" s="1"/>
  <c r="OB23" i="15"/>
  <c r="OF23" i="15"/>
  <c r="OJ23" i="15"/>
  <c r="OJ24" i="15" s="1"/>
  <c r="OR23" i="15"/>
  <c r="OV23" i="15"/>
  <c r="OZ23" i="15"/>
  <c r="PH23" i="15"/>
  <c r="PL23" i="15"/>
  <c r="PP23" i="15"/>
  <c r="PP24" i="15" s="1"/>
  <c r="PX23" i="15"/>
  <c r="QB23" i="15"/>
  <c r="QB24" i="15" s="1"/>
  <c r="QF23" i="15"/>
  <c r="QF24" i="15" s="1"/>
  <c r="QN23" i="15"/>
  <c r="QR23" i="15"/>
  <c r="QR24" i="15" s="1"/>
  <c r="QV23" i="15"/>
  <c r="QV24" i="15" s="1"/>
  <c r="RD23" i="15"/>
  <c r="RH23" i="15"/>
  <c r="RH24" i="15" s="1"/>
  <c r="RL23" i="15"/>
  <c r="RL24" i="15" s="1"/>
  <c r="RT23" i="15"/>
  <c r="RX23" i="15"/>
  <c r="RX24" i="15" s="1"/>
  <c r="SB23" i="15"/>
  <c r="SB24" i="15" s="1"/>
  <c r="SJ23" i="15"/>
  <c r="SN23" i="15"/>
  <c r="SN24" i="15" s="1"/>
  <c r="SR23" i="15"/>
  <c r="SR24" i="15" s="1"/>
  <c r="SZ23" i="15"/>
  <c r="TD23" i="15"/>
  <c r="TD24" i="15" s="1"/>
  <c r="TH23" i="15"/>
  <c r="TH24" i="15" s="1"/>
  <c r="TP23" i="15"/>
  <c r="TT23" i="15"/>
  <c r="TT24" i="15" s="1"/>
  <c r="TX23" i="15"/>
  <c r="TX24" i="15" s="1"/>
  <c r="UF23" i="15"/>
  <c r="UJ23" i="15"/>
  <c r="UJ24" i="15" s="1"/>
  <c r="UN23" i="15"/>
  <c r="UN24" i="15" s="1"/>
  <c r="UV23" i="15"/>
  <c r="UZ23" i="15"/>
  <c r="UZ24" i="15" s="1"/>
  <c r="VD23" i="15"/>
  <c r="VD24" i="15" s="1"/>
  <c r="CJ24" i="15"/>
  <c r="CK24" i="15"/>
  <c r="CO24" i="15"/>
  <c r="CR24" i="15"/>
  <c r="CS24" i="15"/>
  <c r="CW24" i="15"/>
  <c r="CZ24" i="15"/>
  <c r="DA24" i="15"/>
  <c r="DE24" i="15"/>
  <c r="DH24" i="15"/>
  <c r="DI24" i="15"/>
  <c r="DP24" i="15"/>
  <c r="DT24" i="15"/>
  <c r="EF24" i="15"/>
  <c r="EJ24" i="15"/>
  <c r="EV24" i="15"/>
  <c r="EZ24" i="15"/>
  <c r="FL24" i="15"/>
  <c r="FP24" i="15"/>
  <c r="GB24" i="15"/>
  <c r="GF24" i="15"/>
  <c r="GR24" i="15"/>
  <c r="GV24" i="15"/>
  <c r="HH24" i="15"/>
  <c r="HL24" i="15"/>
  <c r="HX24" i="15"/>
  <c r="IB24" i="15"/>
  <c r="IN24" i="15"/>
  <c r="IR24" i="15"/>
  <c r="JD24" i="15"/>
  <c r="JH24" i="15"/>
  <c r="JT24" i="15"/>
  <c r="JX24" i="15"/>
  <c r="KJ24" i="15"/>
  <c r="KN24" i="15"/>
  <c r="KZ24" i="15"/>
  <c r="LD24" i="15"/>
  <c r="LP24" i="15"/>
  <c r="LT24" i="15"/>
  <c r="MF24" i="15"/>
  <c r="MJ24" i="15"/>
  <c r="MV24" i="15"/>
  <c r="MZ24" i="15"/>
  <c r="NL24" i="15"/>
  <c r="NP24" i="15"/>
  <c r="OB24" i="15"/>
  <c r="OF24" i="15"/>
  <c r="OR24" i="15"/>
  <c r="OV24" i="15"/>
  <c r="PH24" i="15"/>
  <c r="PL24" i="15"/>
  <c r="PX24" i="15"/>
  <c r="QN24" i="15"/>
  <c r="RD24" i="15"/>
  <c r="RT24" i="15"/>
  <c r="SJ24" i="15"/>
  <c r="SZ24" i="15"/>
  <c r="TP24" i="15"/>
  <c r="UF24" i="15"/>
  <c r="UV24" i="15"/>
  <c r="CI25" i="15"/>
  <c r="CJ25" i="15"/>
  <c r="CK25" i="15"/>
  <c r="CM25" i="15"/>
  <c r="CN25" i="15"/>
  <c r="CO25" i="15"/>
  <c r="CQ25" i="15"/>
  <c r="CR25" i="15"/>
  <c r="CS25" i="15"/>
  <c r="CU25" i="15"/>
  <c r="CV25" i="15"/>
  <c r="CW25" i="15"/>
  <c r="CY25" i="15"/>
  <c r="CZ25" i="15"/>
  <c r="DA25" i="15"/>
  <c r="DC25" i="15"/>
  <c r="DD25" i="15"/>
  <c r="DE25" i="15"/>
  <c r="DG25" i="15"/>
  <c r="DH25" i="15"/>
  <c r="DI25" i="15"/>
  <c r="DK25" i="15"/>
  <c r="DL25" i="15"/>
  <c r="DM25" i="15"/>
  <c r="DO25" i="15"/>
  <c r="DP25" i="15"/>
  <c r="DQ25" i="15"/>
  <c r="DS25" i="15"/>
  <c r="DT25" i="15"/>
  <c r="DU25" i="15"/>
  <c r="DW25" i="15"/>
  <c r="DX25" i="15"/>
  <c r="DY25" i="15"/>
  <c r="EA25" i="15"/>
  <c r="EB25" i="15"/>
  <c r="EC25" i="15"/>
  <c r="EE25" i="15"/>
  <c r="EF25" i="15"/>
  <c r="EG25" i="15"/>
  <c r="EI25" i="15"/>
  <c r="EJ25" i="15"/>
  <c r="EK25" i="15"/>
  <c r="EM25" i="15"/>
  <c r="EN25" i="15"/>
  <c r="EO25" i="15"/>
  <c r="EQ25" i="15"/>
  <c r="ER25" i="15"/>
  <c r="ES25" i="15"/>
  <c r="EU25" i="15"/>
  <c r="EV25" i="15"/>
  <c r="EW25" i="15"/>
  <c r="EY25" i="15"/>
  <c r="EZ25" i="15"/>
  <c r="FA25" i="15"/>
  <c r="FC25" i="15"/>
  <c r="FD25" i="15"/>
  <c r="FE25" i="15"/>
  <c r="FG25" i="15"/>
  <c r="FH25" i="15"/>
  <c r="FI25" i="15"/>
  <c r="FK25" i="15"/>
  <c r="FL25" i="15"/>
  <c r="FM25" i="15"/>
  <c r="FO25" i="15"/>
  <c r="FP25" i="15"/>
  <c r="FQ25" i="15"/>
  <c r="FS25" i="15"/>
  <c r="FT25" i="15"/>
  <c r="FU25" i="15"/>
  <c r="FW25" i="15"/>
  <c r="FX25" i="15"/>
  <c r="FY25" i="15"/>
  <c r="GA25" i="15"/>
  <c r="GB25" i="15"/>
  <c r="GC25" i="15"/>
  <c r="GE25" i="15"/>
  <c r="GF25" i="15"/>
  <c r="GG25" i="15"/>
  <c r="GI25" i="15"/>
  <c r="GJ25" i="15"/>
  <c r="GK25" i="15"/>
  <c r="GM25" i="15"/>
  <c r="GN25" i="15"/>
  <c r="GO25" i="15"/>
  <c r="GQ25" i="15"/>
  <c r="GR25" i="15"/>
  <c r="GS25" i="15"/>
  <c r="GU25" i="15"/>
  <c r="GV25" i="15"/>
  <c r="GW25" i="15"/>
  <c r="GY25" i="15"/>
  <c r="GZ25" i="15"/>
  <c r="HA25" i="15"/>
  <c r="HC25" i="15"/>
  <c r="HD25" i="15"/>
  <c r="HE25" i="15"/>
  <c r="HG25" i="15"/>
  <c r="HH25" i="15"/>
  <c r="HI25" i="15"/>
  <c r="HK25" i="15"/>
  <c r="HL25" i="15"/>
  <c r="HM25" i="15"/>
  <c r="HO25" i="15"/>
  <c r="HP25" i="15"/>
  <c r="HQ25" i="15"/>
  <c r="HS25" i="15"/>
  <c r="HT25" i="15"/>
  <c r="HU25" i="15"/>
  <c r="HW25" i="15"/>
  <c r="HX25" i="15"/>
  <c r="HY25" i="15"/>
  <c r="IA25" i="15"/>
  <c r="IB25" i="15"/>
  <c r="IC25" i="15"/>
  <c r="IE25" i="15"/>
  <c r="IF25" i="15"/>
  <c r="IG25" i="15"/>
  <c r="II25" i="15"/>
  <c r="IJ25" i="15"/>
  <c r="IK25" i="15"/>
  <c r="IM25" i="15"/>
  <c r="IN25" i="15"/>
  <c r="IO25" i="15"/>
  <c r="IQ25" i="15"/>
  <c r="IR25" i="15"/>
  <c r="IS25" i="15"/>
  <c r="IU25" i="15"/>
  <c r="IV25" i="15"/>
  <c r="IW25" i="15"/>
  <c r="IY25" i="15"/>
  <c r="IZ25" i="15"/>
  <c r="JA25" i="15"/>
  <c r="JC25" i="15"/>
  <c r="JD25" i="15"/>
  <c r="JE25" i="15"/>
  <c r="JG25" i="15"/>
  <c r="JH25" i="15"/>
  <c r="JI25" i="15"/>
  <c r="JK25" i="15"/>
  <c r="JL25" i="15"/>
  <c r="JM25" i="15"/>
  <c r="JO25" i="15"/>
  <c r="JP25" i="15"/>
  <c r="JQ25" i="15"/>
  <c r="JS25" i="15"/>
  <c r="JT25" i="15"/>
  <c r="JU25" i="15"/>
  <c r="JW25" i="15"/>
  <c r="JX25" i="15"/>
  <c r="JY25" i="15"/>
  <c r="KA25" i="15"/>
  <c r="KB25" i="15"/>
  <c r="KC25" i="15"/>
  <c r="KE25" i="15"/>
  <c r="KF25" i="15"/>
  <c r="KG25" i="15"/>
  <c r="KI25" i="15"/>
  <c r="KJ25" i="15"/>
  <c r="KK25" i="15"/>
  <c r="KM25" i="15"/>
  <c r="KN25" i="15"/>
  <c r="KO25" i="15"/>
  <c r="KQ25" i="15"/>
  <c r="KR25" i="15"/>
  <c r="KS25" i="15"/>
  <c r="KU25" i="15"/>
  <c r="KV25" i="15"/>
  <c r="KW25" i="15"/>
  <c r="KY25" i="15"/>
  <c r="KZ25" i="15"/>
  <c r="LA25" i="15"/>
  <c r="LC25" i="15"/>
  <c r="LD25" i="15"/>
  <c r="LE25" i="15"/>
  <c r="LG25" i="15"/>
  <c r="LH25" i="15"/>
  <c r="LI25" i="15"/>
  <c r="LK25" i="15"/>
  <c r="LL25" i="15"/>
  <c r="LM25" i="15"/>
  <c r="LO25" i="15"/>
  <c r="LP25" i="15"/>
  <c r="LQ25" i="15"/>
  <c r="LS25" i="15"/>
  <c r="LT25" i="15"/>
  <c r="LU25" i="15"/>
  <c r="LW25" i="15"/>
  <c r="LX25" i="15"/>
  <c r="LY25" i="15"/>
  <c r="MA25" i="15"/>
  <c r="MB25" i="15"/>
  <c r="MC25" i="15"/>
  <c r="ME25" i="15"/>
  <c r="MF25" i="15"/>
  <c r="MG25" i="15"/>
  <c r="MI25" i="15"/>
  <c r="MJ25" i="15"/>
  <c r="MK25" i="15"/>
  <c r="MM25" i="15"/>
  <c r="MN25" i="15"/>
  <c r="MO25" i="15"/>
  <c r="MQ25" i="15"/>
  <c r="MR25" i="15"/>
  <c r="MS25" i="15"/>
  <c r="MU25" i="15"/>
  <c r="MV25" i="15"/>
  <c r="MW25" i="15"/>
  <c r="MY25" i="15"/>
  <c r="MZ25" i="15"/>
  <c r="NA25" i="15"/>
  <c r="NC25" i="15"/>
  <c r="ND25" i="15"/>
  <c r="NE25" i="15"/>
  <c r="NG25" i="15"/>
  <c r="NH25" i="15"/>
  <c r="NI25" i="15"/>
  <c r="NK25" i="15"/>
  <c r="NL25" i="15"/>
  <c r="NM25" i="15"/>
  <c r="NO25" i="15"/>
  <c r="NP25" i="15"/>
  <c r="NQ25" i="15"/>
  <c r="NS25" i="15"/>
  <c r="NT25" i="15"/>
  <c r="NU25" i="15"/>
  <c r="NW25" i="15"/>
  <c r="NX25" i="15"/>
  <c r="NY25" i="15"/>
  <c r="OA25" i="15"/>
  <c r="OB25" i="15"/>
  <c r="OC25" i="15"/>
  <c r="OE25" i="15"/>
  <c r="OF25" i="15"/>
  <c r="OI25" i="15"/>
  <c r="OJ25" i="15"/>
  <c r="OM25" i="15"/>
  <c r="ON25" i="15"/>
  <c r="OQ25" i="15"/>
  <c r="OR25" i="15"/>
  <c r="OU25" i="15"/>
  <c r="OV25" i="15"/>
  <c r="OY25" i="15"/>
  <c r="OZ25" i="15"/>
  <c r="PC25" i="15"/>
  <c r="PD25" i="15"/>
  <c r="PG25" i="15"/>
  <c r="PH25" i="15"/>
  <c r="PK25" i="15"/>
  <c r="PL25" i="15"/>
  <c r="PO25" i="15"/>
  <c r="PP25" i="15"/>
  <c r="PS25" i="15"/>
  <c r="PT25" i="15"/>
  <c r="PW25" i="15"/>
  <c r="PX25" i="15"/>
  <c r="QA25" i="15"/>
  <c r="QB25" i="15"/>
  <c r="QE25" i="15"/>
  <c r="QF25" i="15"/>
  <c r="QI25" i="15"/>
  <c r="QJ25" i="15"/>
  <c r="QM25" i="15"/>
  <c r="QN25" i="15"/>
  <c r="QQ25" i="15"/>
  <c r="QR25" i="15"/>
  <c r="QU25" i="15"/>
  <c r="QV25" i="15"/>
  <c r="QY25" i="15"/>
  <c r="QZ25" i="15"/>
  <c r="RC25" i="15"/>
  <c r="RD25" i="15"/>
  <c r="RG25" i="15"/>
  <c r="RH25" i="15"/>
  <c r="RK25" i="15"/>
  <c r="RL25" i="15"/>
  <c r="RO25" i="15"/>
  <c r="RP25" i="15"/>
  <c r="RS25" i="15"/>
  <c r="RT25" i="15"/>
  <c r="RW25" i="15"/>
  <c r="RX25" i="15"/>
  <c r="SA25" i="15"/>
  <c r="SB25" i="15"/>
  <c r="SE25" i="15"/>
  <c r="SF25" i="15"/>
  <c r="SI25" i="15"/>
  <c r="SJ25" i="15"/>
  <c r="SM25" i="15"/>
  <c r="SN25" i="15"/>
  <c r="SQ25" i="15"/>
  <c r="SR25" i="15"/>
  <c r="SU25" i="15"/>
  <c r="SV25" i="15"/>
  <c r="SY25" i="15"/>
  <c r="SZ25" i="15"/>
  <c r="TC25" i="15"/>
  <c r="TD25" i="15"/>
  <c r="TG25" i="15"/>
  <c r="TH25" i="15"/>
  <c r="TK25" i="15"/>
  <c r="TL25" i="15"/>
  <c r="TO25" i="15"/>
  <c r="TP25" i="15"/>
  <c r="TS25" i="15"/>
  <c r="TT25" i="15"/>
  <c r="TW25" i="15"/>
  <c r="TX25" i="15"/>
  <c r="UA25" i="15"/>
  <c r="UB25" i="15"/>
  <c r="UE25" i="15"/>
  <c r="UF25" i="15"/>
  <c r="UI25" i="15"/>
  <c r="UJ25" i="15"/>
  <c r="UM25" i="15"/>
  <c r="UN25" i="15"/>
  <c r="UQ25" i="15"/>
  <c r="UR25" i="15"/>
  <c r="UU25" i="15"/>
  <c r="UV25" i="15"/>
  <c r="UY25" i="15"/>
  <c r="UZ25" i="15"/>
  <c r="VC25" i="15"/>
  <c r="VD25" i="15"/>
  <c r="VG25" i="15"/>
  <c r="VH25" i="15"/>
  <c r="CI26" i="15"/>
  <c r="CJ26" i="15"/>
  <c r="CK26" i="15"/>
  <c r="CL26" i="15"/>
  <c r="CM26" i="15"/>
  <c r="CN26" i="15"/>
  <c r="CO26" i="15"/>
  <c r="CP26" i="15"/>
  <c r="CQ26" i="15"/>
  <c r="CR26" i="15"/>
  <c r="CS26" i="15"/>
  <c r="CT26" i="15"/>
  <c r="CU26" i="15"/>
  <c r="CV26" i="15"/>
  <c r="CW26" i="15"/>
  <c r="CX26" i="15"/>
  <c r="CY26" i="15"/>
  <c r="CZ26" i="15"/>
  <c r="DA26" i="15"/>
  <c r="DB26" i="15"/>
  <c r="DC26" i="15"/>
  <c r="DD26" i="15"/>
  <c r="DE26" i="15"/>
  <c r="DF26" i="15"/>
  <c r="DG26" i="15"/>
  <c r="DH26" i="15"/>
  <c r="DI26" i="15"/>
  <c r="DJ26" i="15"/>
  <c r="DK26" i="15"/>
  <c r="DL26" i="15"/>
  <c r="DM26" i="15"/>
  <c r="DN26" i="15"/>
  <c r="DO26" i="15"/>
  <c r="DP26" i="15"/>
  <c r="DQ26" i="15"/>
  <c r="DR26" i="15"/>
  <c r="DS26" i="15"/>
  <c r="DT26" i="15"/>
  <c r="DU26" i="15"/>
  <c r="DV26" i="15"/>
  <c r="DW26" i="15"/>
  <c r="DX26" i="15"/>
  <c r="DY26" i="15"/>
  <c r="DZ26" i="15"/>
  <c r="EA26" i="15"/>
  <c r="EB26" i="15"/>
  <c r="EC26" i="15"/>
  <c r="ED26" i="15"/>
  <c r="EE26" i="15"/>
  <c r="EF26" i="15"/>
  <c r="EG26" i="15"/>
  <c r="EH26" i="15"/>
  <c r="EI26" i="15"/>
  <c r="EJ26" i="15"/>
  <c r="EK26" i="15"/>
  <c r="EL26" i="15"/>
  <c r="EM26" i="15"/>
  <c r="EN26" i="15"/>
  <c r="EO26" i="15"/>
  <c r="EP26" i="15"/>
  <c r="EQ26" i="15"/>
  <c r="ER26" i="15"/>
  <c r="ES26" i="15"/>
  <c r="ET26" i="15"/>
  <c r="EU26" i="15"/>
  <c r="EV26" i="15"/>
  <c r="EW26" i="15"/>
  <c r="EX26" i="15"/>
  <c r="EY26" i="15"/>
  <c r="EZ26" i="15"/>
  <c r="FA26" i="15"/>
  <c r="FB26" i="15"/>
  <c r="FC26" i="15"/>
  <c r="FD26" i="15"/>
  <c r="FE26" i="15"/>
  <c r="FF26" i="15"/>
  <c r="FG26" i="15"/>
  <c r="FH26" i="15"/>
  <c r="FI26" i="15"/>
  <c r="FJ26" i="15"/>
  <c r="FK26" i="15"/>
  <c r="FL26" i="15"/>
  <c r="FM26" i="15"/>
  <c r="FN26" i="15"/>
  <c r="FO26" i="15"/>
  <c r="FP26" i="15"/>
  <c r="FQ26" i="15"/>
  <c r="FR26" i="15"/>
  <c r="FS26" i="15"/>
  <c r="FT26" i="15"/>
  <c r="FU26" i="15"/>
  <c r="FV26" i="15"/>
  <c r="FW26" i="15"/>
  <c r="FX26" i="15"/>
  <c r="FY26" i="15"/>
  <c r="FZ26" i="15"/>
  <c r="GA26" i="15"/>
  <c r="GB26" i="15"/>
  <c r="GC26" i="15"/>
  <c r="GD26" i="15"/>
  <c r="GE26" i="15"/>
  <c r="GF26" i="15"/>
  <c r="GG26" i="15"/>
  <c r="GH26" i="15"/>
  <c r="GI26" i="15"/>
  <c r="GJ26" i="15"/>
  <c r="GK26" i="15"/>
  <c r="GL26" i="15"/>
  <c r="GM26" i="15"/>
  <c r="GN26" i="15"/>
  <c r="GO26" i="15"/>
  <c r="GP26" i="15"/>
  <c r="GQ26" i="15"/>
  <c r="GR26" i="15"/>
  <c r="GS26" i="15"/>
  <c r="GT26" i="15"/>
  <c r="GU26" i="15"/>
  <c r="GV26" i="15"/>
  <c r="GW26" i="15"/>
  <c r="GX26" i="15"/>
  <c r="GY26" i="15"/>
  <c r="GZ26" i="15"/>
  <c r="HA26" i="15"/>
  <c r="HB26" i="15"/>
  <c r="HC26" i="15"/>
  <c r="HD26" i="15"/>
  <c r="HE26" i="15"/>
  <c r="HF26" i="15"/>
  <c r="HG26" i="15"/>
  <c r="HH26" i="15"/>
  <c r="HI26" i="15"/>
  <c r="HJ26" i="15"/>
  <c r="HK26" i="15"/>
  <c r="HL26" i="15"/>
  <c r="HM26" i="15"/>
  <c r="HN26" i="15"/>
  <c r="HO26" i="15"/>
  <c r="HP26" i="15"/>
  <c r="HQ26" i="15"/>
  <c r="HR26" i="15"/>
  <c r="HS26" i="15"/>
  <c r="HT26" i="15"/>
  <c r="HU26" i="15"/>
  <c r="HV26" i="15"/>
  <c r="HW26" i="15"/>
  <c r="HX26" i="15"/>
  <c r="HY26" i="15"/>
  <c r="HZ26" i="15"/>
  <c r="IA26" i="15"/>
  <c r="IB26" i="15"/>
  <c r="IC26" i="15"/>
  <c r="ID26" i="15"/>
  <c r="IE26" i="15"/>
  <c r="IF26" i="15"/>
  <c r="IG26" i="15"/>
  <c r="IH26" i="15"/>
  <c r="II26" i="15"/>
  <c r="IJ26" i="15"/>
  <c r="IK26" i="15"/>
  <c r="IL26" i="15"/>
  <c r="IM26" i="15"/>
  <c r="IN26" i="15"/>
  <c r="IO26" i="15"/>
  <c r="IP26" i="15"/>
  <c r="IQ26" i="15"/>
  <c r="IR26" i="15"/>
  <c r="IS26" i="15"/>
  <c r="IT26" i="15"/>
  <c r="IU26" i="15"/>
  <c r="IV26" i="15"/>
  <c r="IW26" i="15"/>
  <c r="IX26" i="15"/>
  <c r="IY26" i="15"/>
  <c r="IZ26" i="15"/>
  <c r="JA26" i="15"/>
  <c r="JB26" i="15"/>
  <c r="JC26" i="15"/>
  <c r="JD26" i="15"/>
  <c r="JE26" i="15"/>
  <c r="JF26" i="15"/>
  <c r="JG26" i="15"/>
  <c r="JH26" i="15"/>
  <c r="JI26" i="15"/>
  <c r="JJ26" i="15"/>
  <c r="JK26" i="15"/>
  <c r="JL26" i="15"/>
  <c r="JM26" i="15"/>
  <c r="JN26" i="15"/>
  <c r="JO26" i="15"/>
  <c r="JP26" i="15"/>
  <c r="JQ26" i="15"/>
  <c r="JR26" i="15"/>
  <c r="JS26" i="15"/>
  <c r="JT26" i="15"/>
  <c r="JU26" i="15"/>
  <c r="JV26" i="15"/>
  <c r="JW26" i="15"/>
  <c r="JX26" i="15"/>
  <c r="JY26" i="15"/>
  <c r="JZ26" i="15"/>
  <c r="KA26" i="15"/>
  <c r="KB26" i="15"/>
  <c r="KC26" i="15"/>
  <c r="KD26" i="15"/>
  <c r="KE26" i="15"/>
  <c r="KF26" i="15"/>
  <c r="KG26" i="15"/>
  <c r="KH26" i="15"/>
  <c r="KI26" i="15"/>
  <c r="KJ26" i="15"/>
  <c r="KK26" i="15"/>
  <c r="KL26" i="15"/>
  <c r="KM26" i="15"/>
  <c r="KN26" i="15"/>
  <c r="KO26" i="15"/>
  <c r="KP26" i="15"/>
  <c r="KQ26" i="15"/>
  <c r="KR26" i="15"/>
  <c r="KS26" i="15"/>
  <c r="KT26" i="15"/>
  <c r="KU26" i="15"/>
  <c r="KV26" i="15"/>
  <c r="KW26" i="15"/>
  <c r="KX26" i="15"/>
  <c r="KY26" i="15"/>
  <c r="KZ26" i="15"/>
  <c r="LA26" i="15"/>
  <c r="LB26" i="15"/>
  <c r="LC26" i="15"/>
  <c r="LD26" i="15"/>
  <c r="LE26" i="15"/>
  <c r="LF26" i="15"/>
  <c r="LG26" i="15"/>
  <c r="LH26" i="15"/>
  <c r="LI26" i="15"/>
  <c r="LJ26" i="15"/>
  <c r="LK26" i="15"/>
  <c r="LL26" i="15"/>
  <c r="LM26" i="15"/>
  <c r="LN26" i="15"/>
  <c r="LO26" i="15"/>
  <c r="LP26" i="15"/>
  <c r="LQ26" i="15"/>
  <c r="LR26" i="15"/>
  <c r="LS26" i="15"/>
  <c r="LT26" i="15"/>
  <c r="LU26" i="15"/>
  <c r="LV26" i="15"/>
  <c r="LW26" i="15"/>
  <c r="LX26" i="15"/>
  <c r="LY26" i="15"/>
  <c r="LZ26" i="15"/>
  <c r="MA26" i="15"/>
  <c r="MB26" i="15"/>
  <c r="MC26" i="15"/>
  <c r="MD26" i="15"/>
  <c r="ME26" i="15"/>
  <c r="MF26" i="15"/>
  <c r="MG26" i="15"/>
  <c r="MH26" i="15"/>
  <c r="MI26" i="15"/>
  <c r="MJ26" i="15"/>
  <c r="MK26" i="15"/>
  <c r="ML26" i="15"/>
  <c r="MM26" i="15"/>
  <c r="MN26" i="15"/>
  <c r="MO26" i="15"/>
  <c r="MP26" i="15"/>
  <c r="MQ26" i="15"/>
  <c r="MR26" i="15"/>
  <c r="MS26" i="15"/>
  <c r="MT26" i="15"/>
  <c r="MU26" i="15"/>
  <c r="MV26" i="15"/>
  <c r="MW26" i="15"/>
  <c r="MX26" i="15"/>
  <c r="MY26" i="15"/>
  <c r="MZ26" i="15"/>
  <c r="NA26" i="15"/>
  <c r="NB26" i="15"/>
  <c r="NC26" i="15"/>
  <c r="ND26" i="15"/>
  <c r="NE26" i="15"/>
  <c r="NF26" i="15"/>
  <c r="NG26" i="15"/>
  <c r="NH26" i="15"/>
  <c r="NI26" i="15"/>
  <c r="NJ26" i="15"/>
  <c r="NK26" i="15"/>
  <c r="NL26" i="15"/>
  <c r="NM26" i="15"/>
  <c r="NN26" i="15"/>
  <c r="NO26" i="15"/>
  <c r="NP26" i="15"/>
  <c r="NQ26" i="15"/>
  <c r="NR26" i="15"/>
  <c r="NS26" i="15"/>
  <c r="NT26" i="15"/>
  <c r="NU26" i="15"/>
  <c r="NV26" i="15"/>
  <c r="NW26" i="15"/>
  <c r="NX26" i="15"/>
  <c r="NY26" i="15"/>
  <c r="NZ26" i="15"/>
  <c r="OA26" i="15"/>
  <c r="OB26" i="15"/>
  <c r="OC26" i="15"/>
  <c r="OD26" i="15"/>
  <c r="OE26" i="15"/>
  <c r="OF26" i="15"/>
  <c r="OG26" i="15"/>
  <c r="OH26" i="15"/>
  <c r="OI26" i="15"/>
  <c r="OJ26" i="15"/>
  <c r="OK26" i="15"/>
  <c r="OL26" i="15"/>
  <c r="OM26" i="15"/>
  <c r="ON26" i="15"/>
  <c r="OO26" i="15"/>
  <c r="OP26" i="15"/>
  <c r="OQ26" i="15"/>
  <c r="OR26" i="15"/>
  <c r="OS26" i="15"/>
  <c r="OT26" i="15"/>
  <c r="OU26" i="15"/>
  <c r="OV26" i="15"/>
  <c r="OW26" i="15"/>
  <c r="OX26" i="15"/>
  <c r="OY26" i="15"/>
  <c r="OZ26" i="15"/>
  <c r="PA26" i="15"/>
  <c r="PB26" i="15"/>
  <c r="PC26" i="15"/>
  <c r="PD26" i="15"/>
  <c r="PE26" i="15"/>
  <c r="PF26" i="15"/>
  <c r="PG26" i="15"/>
  <c r="PH26" i="15"/>
  <c r="PI26" i="15"/>
  <c r="PJ26" i="15"/>
  <c r="PK26" i="15"/>
  <c r="PL26" i="15"/>
  <c r="PM26" i="15"/>
  <c r="PN26" i="15"/>
  <c r="PO26" i="15"/>
  <c r="PP26" i="15"/>
  <c r="PQ26" i="15"/>
  <c r="PR26" i="15"/>
  <c r="PS26" i="15"/>
  <c r="PT26" i="15"/>
  <c r="PU26" i="15"/>
  <c r="PV26" i="15"/>
  <c r="PW26" i="15"/>
  <c r="PX26" i="15"/>
  <c r="PY26" i="15"/>
  <c r="PZ26" i="15"/>
  <c r="QA26" i="15"/>
  <c r="QB26" i="15"/>
  <c r="QC26" i="15"/>
  <c r="QD26" i="15"/>
  <c r="QE26" i="15"/>
  <c r="QF26" i="15"/>
  <c r="QG26" i="15"/>
  <c r="QH26" i="15"/>
  <c r="QI26" i="15"/>
  <c r="QJ26" i="15"/>
  <c r="QK26" i="15"/>
  <c r="QL26" i="15"/>
  <c r="QM26" i="15"/>
  <c r="QN26" i="15"/>
  <c r="QO26" i="15"/>
  <c r="QP26" i="15"/>
  <c r="QQ26" i="15"/>
  <c r="QR26" i="15"/>
  <c r="QS26" i="15"/>
  <c r="QT26" i="15"/>
  <c r="QU26" i="15"/>
  <c r="QV26" i="15"/>
  <c r="QW26" i="15"/>
  <c r="QX26" i="15"/>
  <c r="QY26" i="15"/>
  <c r="QZ26" i="15"/>
  <c r="RA26" i="15"/>
  <c r="RB26" i="15"/>
  <c r="RC26" i="15"/>
  <c r="RD26" i="15"/>
  <c r="RE26" i="15"/>
  <c r="RF26" i="15"/>
  <c r="RG26" i="15"/>
  <c r="RH26" i="15"/>
  <c r="RI26" i="15"/>
  <c r="RJ26" i="15"/>
  <c r="RK26" i="15"/>
  <c r="RL26" i="15"/>
  <c r="RM26" i="15"/>
  <c r="RN26" i="15"/>
  <c r="RO26" i="15"/>
  <c r="RP26" i="15"/>
  <c r="RQ26" i="15"/>
  <c r="RR26" i="15"/>
  <c r="RS26" i="15"/>
  <c r="RT26" i="15"/>
  <c r="RU26" i="15"/>
  <c r="RV26" i="15"/>
  <c r="RW26" i="15"/>
  <c r="RX26" i="15"/>
  <c r="RY26" i="15"/>
  <c r="RZ26" i="15"/>
  <c r="SA26" i="15"/>
  <c r="SB26" i="15"/>
  <c r="SC26" i="15"/>
  <c r="SD26" i="15"/>
  <c r="SE26" i="15"/>
  <c r="SF26" i="15"/>
  <c r="SG26" i="15"/>
  <c r="SH26" i="15"/>
  <c r="SI26" i="15"/>
  <c r="SJ26" i="15"/>
  <c r="SK26" i="15"/>
  <c r="SL26" i="15"/>
  <c r="SM26" i="15"/>
  <c r="SN26" i="15"/>
  <c r="SO26" i="15"/>
  <c r="SP26" i="15"/>
  <c r="SQ26" i="15"/>
  <c r="SR26" i="15"/>
  <c r="SS26" i="15"/>
  <c r="ST26" i="15"/>
  <c r="SU26" i="15"/>
  <c r="SV26" i="15"/>
  <c r="SW26" i="15"/>
  <c r="SX26" i="15"/>
  <c r="SY26" i="15"/>
  <c r="SZ26" i="15"/>
  <c r="TA26" i="15"/>
  <c r="TB26" i="15"/>
  <c r="TC26" i="15"/>
  <c r="TD26" i="15"/>
  <c r="TE26" i="15"/>
  <c r="TF26" i="15"/>
  <c r="TG26" i="15"/>
  <c r="TH26" i="15"/>
  <c r="TI26" i="15"/>
  <c r="TJ26" i="15"/>
  <c r="TK26" i="15"/>
  <c r="TL26" i="15"/>
  <c r="TM26" i="15"/>
  <c r="TN26" i="15"/>
  <c r="TO26" i="15"/>
  <c r="TP26" i="15"/>
  <c r="TQ26" i="15"/>
  <c r="TR26" i="15"/>
  <c r="TS26" i="15"/>
  <c r="TT26" i="15"/>
  <c r="TU26" i="15"/>
  <c r="TV26" i="15"/>
  <c r="TW26" i="15"/>
  <c r="TX26" i="15"/>
  <c r="TY26" i="15"/>
  <c r="TZ26" i="15"/>
  <c r="UA26" i="15"/>
  <c r="UB26" i="15"/>
  <c r="UC26" i="15"/>
  <c r="UD26" i="15"/>
  <c r="UE26" i="15"/>
  <c r="UF26" i="15"/>
  <c r="UG26" i="15"/>
  <c r="UH26" i="15"/>
  <c r="UI26" i="15"/>
  <c r="UJ26" i="15"/>
  <c r="UK26" i="15"/>
  <c r="UL26" i="15"/>
  <c r="UM26" i="15"/>
  <c r="UN26" i="15"/>
  <c r="UO26" i="15"/>
  <c r="UP26" i="15"/>
  <c r="UQ26" i="15"/>
  <c r="UR26" i="15"/>
  <c r="US26" i="15"/>
  <c r="UT26" i="15"/>
  <c r="UU26" i="15"/>
  <c r="UV26" i="15"/>
  <c r="UW26" i="15"/>
  <c r="UX26" i="15"/>
  <c r="UY26" i="15"/>
  <c r="UZ26" i="15"/>
  <c r="VA26" i="15"/>
  <c r="VB26" i="15"/>
  <c r="VC26" i="15"/>
  <c r="VD26" i="15"/>
  <c r="VE26" i="15"/>
  <c r="VF26" i="15"/>
  <c r="VG26" i="15"/>
  <c r="VH26" i="15"/>
  <c r="CI29" i="15"/>
  <c r="CJ29" i="15"/>
  <c r="CK29" i="15"/>
  <c r="CL29" i="15"/>
  <c r="CM29" i="15"/>
  <c r="CN29" i="15"/>
  <c r="CO29" i="15"/>
  <c r="CP29" i="15"/>
  <c r="CQ29" i="15"/>
  <c r="CR29" i="15"/>
  <c r="CS29" i="15"/>
  <c r="CT29" i="15"/>
  <c r="CU29" i="15"/>
  <c r="CV29" i="15"/>
  <c r="CW29" i="15"/>
  <c r="CX29" i="15"/>
  <c r="CY29" i="15"/>
  <c r="CZ29" i="15"/>
  <c r="DA29" i="15"/>
  <c r="DB29" i="15"/>
  <c r="DC29" i="15"/>
  <c r="DD29" i="15"/>
  <c r="DE29" i="15"/>
  <c r="DF29" i="15"/>
  <c r="DG29" i="15"/>
  <c r="DH29" i="15"/>
  <c r="DI29" i="15"/>
  <c r="DJ29" i="15"/>
  <c r="DK29" i="15"/>
  <c r="DL29" i="15"/>
  <c r="DM29" i="15"/>
  <c r="DN29" i="15"/>
  <c r="DO29" i="15"/>
  <c r="DP29" i="15"/>
  <c r="DQ29" i="15"/>
  <c r="DR29" i="15"/>
  <c r="DS29" i="15"/>
  <c r="DT29" i="15"/>
  <c r="DU29" i="15"/>
  <c r="DV29" i="15"/>
  <c r="DW29" i="15"/>
  <c r="DX29" i="15"/>
  <c r="DY29" i="15"/>
  <c r="DZ29" i="15"/>
  <c r="EA29" i="15"/>
  <c r="EB29" i="15"/>
  <c r="EC29" i="15"/>
  <c r="ED29" i="15"/>
  <c r="EE29" i="15"/>
  <c r="EF29" i="15"/>
  <c r="EG29" i="15"/>
  <c r="EH29" i="15"/>
  <c r="EI29" i="15"/>
  <c r="EJ29" i="15"/>
  <c r="EK29" i="15"/>
  <c r="EL29" i="15"/>
  <c r="EM29" i="15"/>
  <c r="EN29" i="15"/>
  <c r="EO29" i="15"/>
  <c r="EP29" i="15"/>
  <c r="EQ29" i="15"/>
  <c r="ER29" i="15"/>
  <c r="ES29" i="15"/>
  <c r="ET29" i="15"/>
  <c r="EU29" i="15"/>
  <c r="EV29" i="15"/>
  <c r="EW29" i="15"/>
  <c r="EX29" i="15"/>
  <c r="EY29" i="15"/>
  <c r="EZ29" i="15"/>
  <c r="FA29" i="15"/>
  <c r="FB29" i="15"/>
  <c r="FC29" i="15"/>
  <c r="FD29" i="15"/>
  <c r="FE29" i="15"/>
  <c r="FF29" i="15"/>
  <c r="FG29" i="15"/>
  <c r="FH29" i="15"/>
  <c r="FI29" i="15"/>
  <c r="FJ29" i="15"/>
  <c r="FK29" i="15"/>
  <c r="FL29" i="15"/>
  <c r="FM29" i="15"/>
  <c r="FN29" i="15"/>
  <c r="FO29" i="15"/>
  <c r="FP29" i="15"/>
  <c r="FQ29" i="15"/>
  <c r="FR29" i="15"/>
  <c r="FS29" i="15"/>
  <c r="FT29" i="15"/>
  <c r="FU29" i="15"/>
  <c r="FV29" i="15"/>
  <c r="FW29" i="15"/>
  <c r="FX29" i="15"/>
  <c r="FY29" i="15"/>
  <c r="FZ29" i="15"/>
  <c r="GA29" i="15"/>
  <c r="GB29" i="15"/>
  <c r="GC29" i="15"/>
  <c r="GD29" i="15"/>
  <c r="GE29" i="15"/>
  <c r="GF29" i="15"/>
  <c r="GG29" i="15"/>
  <c r="GH29" i="15"/>
  <c r="GI29" i="15"/>
  <c r="GJ29" i="15"/>
  <c r="GK29" i="15"/>
  <c r="GL29" i="15"/>
  <c r="GM29" i="15"/>
  <c r="GN29" i="15"/>
  <c r="GO29" i="15"/>
  <c r="GP29" i="15"/>
  <c r="GQ29" i="15"/>
  <c r="GR29" i="15"/>
  <c r="GS29" i="15"/>
  <c r="GT29" i="15"/>
  <c r="GU29" i="15"/>
  <c r="GV29" i="15"/>
  <c r="GW29" i="15"/>
  <c r="GX29" i="15"/>
  <c r="GY29" i="15"/>
  <c r="GZ29" i="15"/>
  <c r="HA29" i="15"/>
  <c r="HB29" i="15"/>
  <c r="HC29" i="15"/>
  <c r="HD29" i="15"/>
  <c r="HE29" i="15"/>
  <c r="HF29" i="15"/>
  <c r="HG29" i="15"/>
  <c r="HH29" i="15"/>
  <c r="HI29" i="15"/>
  <c r="HJ29" i="15"/>
  <c r="HK29" i="15"/>
  <c r="HL29" i="15"/>
  <c r="HM29" i="15"/>
  <c r="HN29" i="15"/>
  <c r="HO29" i="15"/>
  <c r="HP29" i="15"/>
  <c r="HQ29" i="15"/>
  <c r="HR29" i="15"/>
  <c r="HS29" i="15"/>
  <c r="HT29" i="15"/>
  <c r="HU29" i="15"/>
  <c r="HV29" i="15"/>
  <c r="HW29" i="15"/>
  <c r="HX29" i="15"/>
  <c r="HY29" i="15"/>
  <c r="HZ29" i="15"/>
  <c r="IA29" i="15"/>
  <c r="IB29" i="15"/>
  <c r="IC29" i="15"/>
  <c r="ID29" i="15"/>
  <c r="IE29" i="15"/>
  <c r="IF29" i="15"/>
  <c r="IG29" i="15"/>
  <c r="IH29" i="15"/>
  <c r="II29" i="15"/>
  <c r="IJ29" i="15"/>
  <c r="IK29" i="15"/>
  <c r="IL29" i="15"/>
  <c r="IM29" i="15"/>
  <c r="IN29" i="15"/>
  <c r="IO29" i="15"/>
  <c r="IP29" i="15"/>
  <c r="IQ29" i="15"/>
  <c r="IR29" i="15"/>
  <c r="IS29" i="15"/>
  <c r="IT29" i="15"/>
  <c r="IU29" i="15"/>
  <c r="IV29" i="15"/>
  <c r="IW29" i="15"/>
  <c r="IX29" i="15"/>
  <c r="IY29" i="15"/>
  <c r="IZ29" i="15"/>
  <c r="JA29" i="15"/>
  <c r="JB29" i="15"/>
  <c r="JC29" i="15"/>
  <c r="JD29" i="15"/>
  <c r="JE29" i="15"/>
  <c r="JF29" i="15"/>
  <c r="JG29" i="15"/>
  <c r="JH29" i="15"/>
  <c r="JI29" i="15"/>
  <c r="JJ29" i="15"/>
  <c r="JK29" i="15"/>
  <c r="JL29" i="15"/>
  <c r="JM29" i="15"/>
  <c r="JN29" i="15"/>
  <c r="JO29" i="15"/>
  <c r="JP29" i="15"/>
  <c r="JQ29" i="15"/>
  <c r="JR29" i="15"/>
  <c r="JS29" i="15"/>
  <c r="JT29" i="15"/>
  <c r="JU29" i="15"/>
  <c r="JV29" i="15"/>
  <c r="JW29" i="15"/>
  <c r="JX29" i="15"/>
  <c r="JY29" i="15"/>
  <c r="JZ29" i="15"/>
  <c r="KA29" i="15"/>
  <c r="KB29" i="15"/>
  <c r="KC29" i="15"/>
  <c r="KD29" i="15"/>
  <c r="KE29" i="15"/>
  <c r="KF29" i="15"/>
  <c r="KG29" i="15"/>
  <c r="KH29" i="15"/>
  <c r="KI29" i="15"/>
  <c r="KJ29" i="15"/>
  <c r="KK29" i="15"/>
  <c r="KL29" i="15"/>
  <c r="KM29" i="15"/>
  <c r="KN29" i="15"/>
  <c r="KO29" i="15"/>
  <c r="KP29" i="15"/>
  <c r="KQ29" i="15"/>
  <c r="KR29" i="15"/>
  <c r="KS29" i="15"/>
  <c r="KT29" i="15"/>
  <c r="KU29" i="15"/>
  <c r="KV29" i="15"/>
  <c r="KW29" i="15"/>
  <c r="KX29" i="15"/>
  <c r="KY29" i="15"/>
  <c r="KZ29" i="15"/>
  <c r="LA29" i="15"/>
  <c r="LB29" i="15"/>
  <c r="LC29" i="15"/>
  <c r="LD29" i="15"/>
  <c r="LE29" i="15"/>
  <c r="LF29" i="15"/>
  <c r="LG29" i="15"/>
  <c r="LH29" i="15"/>
  <c r="LI29" i="15"/>
  <c r="LJ29" i="15"/>
  <c r="LK29" i="15"/>
  <c r="LL29" i="15"/>
  <c r="LM29" i="15"/>
  <c r="LN29" i="15"/>
  <c r="LO29" i="15"/>
  <c r="LP29" i="15"/>
  <c r="LQ29" i="15"/>
  <c r="LR29" i="15"/>
  <c r="LS29" i="15"/>
  <c r="LT29" i="15"/>
  <c r="LU29" i="15"/>
  <c r="LV29" i="15"/>
  <c r="LW29" i="15"/>
  <c r="LX29" i="15"/>
  <c r="LY29" i="15"/>
  <c r="LZ29" i="15"/>
  <c r="MA29" i="15"/>
  <c r="MB29" i="15"/>
  <c r="MC29" i="15"/>
  <c r="MD29" i="15"/>
  <c r="ME29" i="15"/>
  <c r="MF29" i="15"/>
  <c r="MG29" i="15"/>
  <c r="MH29" i="15"/>
  <c r="MI29" i="15"/>
  <c r="MJ29" i="15"/>
  <c r="MK29" i="15"/>
  <c r="ML29" i="15"/>
  <c r="MM29" i="15"/>
  <c r="MN29" i="15"/>
  <c r="MO29" i="15"/>
  <c r="MP29" i="15"/>
  <c r="MQ29" i="15"/>
  <c r="MR29" i="15"/>
  <c r="MS29" i="15"/>
  <c r="MT29" i="15"/>
  <c r="MU29" i="15"/>
  <c r="MV29" i="15"/>
  <c r="MW29" i="15"/>
  <c r="MX29" i="15"/>
  <c r="MY29" i="15"/>
  <c r="MZ29" i="15"/>
  <c r="NA29" i="15"/>
  <c r="NB29" i="15"/>
  <c r="NC29" i="15"/>
  <c r="ND29" i="15"/>
  <c r="NE29" i="15"/>
  <c r="NF29" i="15"/>
  <c r="NG29" i="15"/>
  <c r="NH29" i="15"/>
  <c r="NI29" i="15"/>
  <c r="NJ29" i="15"/>
  <c r="NK29" i="15"/>
  <c r="NL29" i="15"/>
  <c r="NM29" i="15"/>
  <c r="NN29" i="15"/>
  <c r="NO29" i="15"/>
  <c r="NP29" i="15"/>
  <c r="NQ29" i="15"/>
  <c r="NR29" i="15"/>
  <c r="NS29" i="15"/>
  <c r="NT29" i="15"/>
  <c r="NU29" i="15"/>
  <c r="NV29" i="15"/>
  <c r="NW29" i="15"/>
  <c r="NX29" i="15"/>
  <c r="NY29" i="15"/>
  <c r="NZ29" i="15"/>
  <c r="OA29" i="15"/>
  <c r="OB29" i="15"/>
  <c r="OC29" i="15"/>
  <c r="OD29" i="15"/>
  <c r="OE29" i="15"/>
  <c r="OF29" i="15"/>
  <c r="OG29" i="15"/>
  <c r="OH29" i="15"/>
  <c r="OI29" i="15"/>
  <c r="OJ29" i="15"/>
  <c r="OK29" i="15"/>
  <c r="OL29" i="15"/>
  <c r="OM29" i="15"/>
  <c r="ON29" i="15"/>
  <c r="OO29" i="15"/>
  <c r="OP29" i="15"/>
  <c r="OQ29" i="15"/>
  <c r="OR29" i="15"/>
  <c r="OS29" i="15"/>
  <c r="OT29" i="15"/>
  <c r="OU29" i="15"/>
  <c r="OV29" i="15"/>
  <c r="OW29" i="15"/>
  <c r="OX29" i="15"/>
  <c r="OY29" i="15"/>
  <c r="OZ29" i="15"/>
  <c r="PA29" i="15"/>
  <c r="PB29" i="15"/>
  <c r="PC29" i="15"/>
  <c r="PD29" i="15"/>
  <c r="PE29" i="15"/>
  <c r="PF29" i="15"/>
  <c r="PG29" i="15"/>
  <c r="PH29" i="15"/>
  <c r="PI29" i="15"/>
  <c r="PJ29" i="15"/>
  <c r="PK29" i="15"/>
  <c r="PL29" i="15"/>
  <c r="PM29" i="15"/>
  <c r="PN29" i="15"/>
  <c r="PO29" i="15"/>
  <c r="PP29" i="15"/>
  <c r="PQ29" i="15"/>
  <c r="PR29" i="15"/>
  <c r="PS29" i="15"/>
  <c r="PT29" i="15"/>
  <c r="PU29" i="15"/>
  <c r="PV29" i="15"/>
  <c r="PW29" i="15"/>
  <c r="PX29" i="15"/>
  <c r="PY29" i="15"/>
  <c r="PZ29" i="15"/>
  <c r="QA29" i="15"/>
  <c r="QB29" i="15"/>
  <c r="QC29" i="15"/>
  <c r="QD29" i="15"/>
  <c r="QE29" i="15"/>
  <c r="QF29" i="15"/>
  <c r="QG29" i="15"/>
  <c r="QH29" i="15"/>
  <c r="QI29" i="15"/>
  <c r="QJ29" i="15"/>
  <c r="QK29" i="15"/>
  <c r="QL29" i="15"/>
  <c r="QM29" i="15"/>
  <c r="QN29" i="15"/>
  <c r="QO29" i="15"/>
  <c r="QP29" i="15"/>
  <c r="QQ29" i="15"/>
  <c r="QR29" i="15"/>
  <c r="QS29" i="15"/>
  <c r="QT29" i="15"/>
  <c r="QU29" i="15"/>
  <c r="QV29" i="15"/>
  <c r="QW29" i="15"/>
  <c r="QX29" i="15"/>
  <c r="QY29" i="15"/>
  <c r="QZ29" i="15"/>
  <c r="RA29" i="15"/>
  <c r="RB29" i="15"/>
  <c r="RC29" i="15"/>
  <c r="RD29" i="15"/>
  <c r="RE29" i="15"/>
  <c r="RF29" i="15"/>
  <c r="RG29" i="15"/>
  <c r="RH29" i="15"/>
  <c r="RI29" i="15"/>
  <c r="RJ29" i="15"/>
  <c r="RK29" i="15"/>
  <c r="RL29" i="15"/>
  <c r="RM29" i="15"/>
  <c r="RN29" i="15"/>
  <c r="RO29" i="15"/>
  <c r="RP29" i="15"/>
  <c r="RQ29" i="15"/>
  <c r="RR29" i="15"/>
  <c r="RS29" i="15"/>
  <c r="RT29" i="15"/>
  <c r="RU29" i="15"/>
  <c r="RV29" i="15"/>
  <c r="RW29" i="15"/>
  <c r="RX29" i="15"/>
  <c r="RY29" i="15"/>
  <c r="RZ29" i="15"/>
  <c r="SA29" i="15"/>
  <c r="SB29" i="15"/>
  <c r="SC29" i="15"/>
  <c r="SD29" i="15"/>
  <c r="SE29" i="15"/>
  <c r="SF29" i="15"/>
  <c r="SG29" i="15"/>
  <c r="SH29" i="15"/>
  <c r="SI29" i="15"/>
  <c r="SJ29" i="15"/>
  <c r="SK29" i="15"/>
  <c r="SL29" i="15"/>
  <c r="SM29" i="15"/>
  <c r="SN29" i="15"/>
  <c r="SO29" i="15"/>
  <c r="SP29" i="15"/>
  <c r="SQ29" i="15"/>
  <c r="SR29" i="15"/>
  <c r="SS29" i="15"/>
  <c r="ST29" i="15"/>
  <c r="SU29" i="15"/>
  <c r="SV29" i="15"/>
  <c r="SW29" i="15"/>
  <c r="SX29" i="15"/>
  <c r="SY29" i="15"/>
  <c r="SZ29" i="15"/>
  <c r="TA29" i="15"/>
  <c r="TB29" i="15"/>
  <c r="TC29" i="15"/>
  <c r="TD29" i="15"/>
  <c r="TE29" i="15"/>
  <c r="TF29" i="15"/>
  <c r="TG29" i="15"/>
  <c r="TH29" i="15"/>
  <c r="TI29" i="15"/>
  <c r="TJ29" i="15"/>
  <c r="TK29" i="15"/>
  <c r="TL29" i="15"/>
  <c r="TM29" i="15"/>
  <c r="TN29" i="15"/>
  <c r="TO29" i="15"/>
  <c r="TP29" i="15"/>
  <c r="TQ29" i="15"/>
  <c r="TR29" i="15"/>
  <c r="TS29" i="15"/>
  <c r="TT29" i="15"/>
  <c r="TU29" i="15"/>
  <c r="TV29" i="15"/>
  <c r="TW29" i="15"/>
  <c r="TX29" i="15"/>
  <c r="TY29" i="15"/>
  <c r="TZ29" i="15"/>
  <c r="UA29" i="15"/>
  <c r="UB29" i="15"/>
  <c r="UC29" i="15"/>
  <c r="UD29" i="15"/>
  <c r="UE29" i="15"/>
  <c r="UF29" i="15"/>
  <c r="UG29" i="15"/>
  <c r="UH29" i="15"/>
  <c r="UI29" i="15"/>
  <c r="UJ29" i="15"/>
  <c r="UK29" i="15"/>
  <c r="UL29" i="15"/>
  <c r="UM29" i="15"/>
  <c r="UN29" i="15"/>
  <c r="UO29" i="15"/>
  <c r="UP29" i="15"/>
  <c r="UQ29" i="15"/>
  <c r="UR29" i="15"/>
  <c r="US29" i="15"/>
  <c r="UT29" i="15"/>
  <c r="UU29" i="15"/>
  <c r="UV29" i="15"/>
  <c r="UW29" i="15"/>
  <c r="UX29" i="15"/>
  <c r="UY29" i="15"/>
  <c r="UZ29" i="15"/>
  <c r="VA29" i="15"/>
  <c r="VB29" i="15"/>
  <c r="VC29" i="15"/>
  <c r="VD29" i="15"/>
  <c r="VE29" i="15"/>
  <c r="VF29" i="15"/>
  <c r="VG29" i="15"/>
  <c r="VH29" i="15"/>
  <c r="CI30" i="15"/>
  <c r="CJ30" i="15"/>
  <c r="CK30" i="15"/>
  <c r="CL30" i="15"/>
  <c r="CM30" i="15"/>
  <c r="CN30" i="15"/>
  <c r="CO30" i="15"/>
  <c r="CP30" i="15"/>
  <c r="CQ30" i="15"/>
  <c r="CR30" i="15"/>
  <c r="CS30" i="15"/>
  <c r="CT30" i="15"/>
  <c r="CU30" i="15"/>
  <c r="CV30" i="15"/>
  <c r="CW30" i="15"/>
  <c r="CX30" i="15"/>
  <c r="CY30" i="15"/>
  <c r="CZ30" i="15"/>
  <c r="DA30" i="15"/>
  <c r="DB30" i="15"/>
  <c r="DC30" i="15"/>
  <c r="DD30" i="15"/>
  <c r="DE30" i="15"/>
  <c r="DF30" i="15"/>
  <c r="DG30" i="15"/>
  <c r="DH30" i="15"/>
  <c r="DI30" i="15"/>
  <c r="DJ30" i="15"/>
  <c r="DK30" i="15"/>
  <c r="DL30" i="15"/>
  <c r="DM30" i="15"/>
  <c r="DN30" i="15"/>
  <c r="DO30" i="15"/>
  <c r="DP30" i="15"/>
  <c r="DQ30" i="15"/>
  <c r="DR30" i="15"/>
  <c r="DS30" i="15"/>
  <c r="DT30" i="15"/>
  <c r="DU30" i="15"/>
  <c r="DV30" i="15"/>
  <c r="DW30" i="15"/>
  <c r="DX30" i="15"/>
  <c r="DY30" i="15"/>
  <c r="DZ30" i="15"/>
  <c r="EA30" i="15"/>
  <c r="EB30" i="15"/>
  <c r="EC30" i="15"/>
  <c r="ED30" i="15"/>
  <c r="EE30" i="15"/>
  <c r="EF30" i="15"/>
  <c r="EG30" i="15"/>
  <c r="EH30" i="15"/>
  <c r="EI30" i="15"/>
  <c r="EJ30" i="15"/>
  <c r="EK30" i="15"/>
  <c r="EL30" i="15"/>
  <c r="EM30" i="15"/>
  <c r="EN30" i="15"/>
  <c r="EO30" i="15"/>
  <c r="EP30" i="15"/>
  <c r="EQ30" i="15"/>
  <c r="ER30" i="15"/>
  <c r="ES30" i="15"/>
  <c r="ET30" i="15"/>
  <c r="EU30" i="15"/>
  <c r="EV30" i="15"/>
  <c r="EW30" i="15"/>
  <c r="EX30" i="15"/>
  <c r="EY30" i="15"/>
  <c r="EZ30" i="15"/>
  <c r="FA30" i="15"/>
  <c r="FB30" i="15"/>
  <c r="FC30" i="15"/>
  <c r="FD30" i="15"/>
  <c r="FE30" i="15"/>
  <c r="FF30" i="15"/>
  <c r="FG30" i="15"/>
  <c r="FH30" i="15"/>
  <c r="FI30" i="15"/>
  <c r="FJ30" i="15"/>
  <c r="FK30" i="15"/>
  <c r="FL30" i="15"/>
  <c r="FM30" i="15"/>
  <c r="FN30" i="15"/>
  <c r="FO30" i="15"/>
  <c r="FP30" i="15"/>
  <c r="FQ30" i="15"/>
  <c r="FR30" i="15"/>
  <c r="FS30" i="15"/>
  <c r="FT30" i="15"/>
  <c r="FU30" i="15"/>
  <c r="FV30" i="15"/>
  <c r="FW30" i="15"/>
  <c r="FX30" i="15"/>
  <c r="FY30" i="15"/>
  <c r="FZ30" i="15"/>
  <c r="GA30" i="15"/>
  <c r="GB30" i="15"/>
  <c r="GC30" i="15"/>
  <c r="GD30" i="15"/>
  <c r="GE30" i="15"/>
  <c r="GF30" i="15"/>
  <c r="GG30" i="15"/>
  <c r="GH30" i="15"/>
  <c r="GI30" i="15"/>
  <c r="GJ30" i="15"/>
  <c r="GK30" i="15"/>
  <c r="GL30" i="15"/>
  <c r="GM30" i="15"/>
  <c r="GN30" i="15"/>
  <c r="GO30" i="15"/>
  <c r="GP30" i="15"/>
  <c r="GQ30" i="15"/>
  <c r="GR30" i="15"/>
  <c r="GS30" i="15"/>
  <c r="GT30" i="15"/>
  <c r="GU30" i="15"/>
  <c r="GV30" i="15"/>
  <c r="GW30" i="15"/>
  <c r="GX30" i="15"/>
  <c r="GY30" i="15"/>
  <c r="GZ30" i="15"/>
  <c r="HA30" i="15"/>
  <c r="HB30" i="15"/>
  <c r="HC30" i="15"/>
  <c r="HD30" i="15"/>
  <c r="HE30" i="15"/>
  <c r="HF30" i="15"/>
  <c r="HG30" i="15"/>
  <c r="HH30" i="15"/>
  <c r="HI30" i="15"/>
  <c r="HJ30" i="15"/>
  <c r="HK30" i="15"/>
  <c r="HL30" i="15"/>
  <c r="HM30" i="15"/>
  <c r="HN30" i="15"/>
  <c r="HO30" i="15"/>
  <c r="HP30" i="15"/>
  <c r="HQ30" i="15"/>
  <c r="HR30" i="15"/>
  <c r="HS30" i="15"/>
  <c r="HT30" i="15"/>
  <c r="HU30" i="15"/>
  <c r="HV30" i="15"/>
  <c r="HW30" i="15"/>
  <c r="HX30" i="15"/>
  <c r="HY30" i="15"/>
  <c r="HZ30" i="15"/>
  <c r="IA30" i="15"/>
  <c r="IB30" i="15"/>
  <c r="IC30" i="15"/>
  <c r="ID30" i="15"/>
  <c r="IE30" i="15"/>
  <c r="IF30" i="15"/>
  <c r="IG30" i="15"/>
  <c r="IH30" i="15"/>
  <c r="II30" i="15"/>
  <c r="IJ30" i="15"/>
  <c r="IK30" i="15"/>
  <c r="IL30" i="15"/>
  <c r="IM30" i="15"/>
  <c r="IN30" i="15"/>
  <c r="IO30" i="15"/>
  <c r="IP30" i="15"/>
  <c r="IQ30" i="15"/>
  <c r="IR30" i="15"/>
  <c r="IS30" i="15"/>
  <c r="IT30" i="15"/>
  <c r="IU30" i="15"/>
  <c r="IV30" i="15"/>
  <c r="IW30" i="15"/>
  <c r="IX30" i="15"/>
  <c r="IY30" i="15"/>
  <c r="IZ30" i="15"/>
  <c r="JA30" i="15"/>
  <c r="JB30" i="15"/>
  <c r="JC30" i="15"/>
  <c r="JD30" i="15"/>
  <c r="JE30" i="15"/>
  <c r="JF30" i="15"/>
  <c r="JG30" i="15"/>
  <c r="JH30" i="15"/>
  <c r="JI30" i="15"/>
  <c r="JJ30" i="15"/>
  <c r="JK30" i="15"/>
  <c r="JL30" i="15"/>
  <c r="JM30" i="15"/>
  <c r="JN30" i="15"/>
  <c r="JO30" i="15"/>
  <c r="JP30" i="15"/>
  <c r="JQ30" i="15"/>
  <c r="JR30" i="15"/>
  <c r="JS30" i="15"/>
  <c r="JT30" i="15"/>
  <c r="JU30" i="15"/>
  <c r="JV30" i="15"/>
  <c r="JW30" i="15"/>
  <c r="JX30" i="15"/>
  <c r="JY30" i="15"/>
  <c r="JZ30" i="15"/>
  <c r="KA30" i="15"/>
  <c r="KB30" i="15"/>
  <c r="KC30" i="15"/>
  <c r="KD30" i="15"/>
  <c r="KE30" i="15"/>
  <c r="KF30" i="15"/>
  <c r="KG30" i="15"/>
  <c r="KH30" i="15"/>
  <c r="KI30" i="15"/>
  <c r="KJ30" i="15"/>
  <c r="KK30" i="15"/>
  <c r="KL30" i="15"/>
  <c r="KM30" i="15"/>
  <c r="KN30" i="15"/>
  <c r="KO30" i="15"/>
  <c r="KP30" i="15"/>
  <c r="KQ30" i="15"/>
  <c r="KR30" i="15"/>
  <c r="KS30" i="15"/>
  <c r="KT30" i="15"/>
  <c r="KU30" i="15"/>
  <c r="KV30" i="15"/>
  <c r="KW30" i="15"/>
  <c r="KX30" i="15"/>
  <c r="KY30" i="15"/>
  <c r="KZ30" i="15"/>
  <c r="LA30" i="15"/>
  <c r="LB30" i="15"/>
  <c r="LC30" i="15"/>
  <c r="LD30" i="15"/>
  <c r="LE30" i="15"/>
  <c r="LF30" i="15"/>
  <c r="LG30" i="15"/>
  <c r="LH30" i="15"/>
  <c r="LI30" i="15"/>
  <c r="LJ30" i="15"/>
  <c r="LK30" i="15"/>
  <c r="LL30" i="15"/>
  <c r="LM30" i="15"/>
  <c r="LN30" i="15"/>
  <c r="LO30" i="15"/>
  <c r="LP30" i="15"/>
  <c r="LQ30" i="15"/>
  <c r="LR30" i="15"/>
  <c r="LS30" i="15"/>
  <c r="LT30" i="15"/>
  <c r="LU30" i="15"/>
  <c r="LV30" i="15"/>
  <c r="LW30" i="15"/>
  <c r="LX30" i="15"/>
  <c r="LY30" i="15"/>
  <c r="LZ30" i="15"/>
  <c r="MA30" i="15"/>
  <c r="MB30" i="15"/>
  <c r="MC30" i="15"/>
  <c r="MD30" i="15"/>
  <c r="ME30" i="15"/>
  <c r="MF30" i="15"/>
  <c r="MG30" i="15"/>
  <c r="MH30" i="15"/>
  <c r="MI30" i="15"/>
  <c r="MJ30" i="15"/>
  <c r="MK30" i="15"/>
  <c r="ML30" i="15"/>
  <c r="MM30" i="15"/>
  <c r="MN30" i="15"/>
  <c r="MO30" i="15"/>
  <c r="MP30" i="15"/>
  <c r="MQ30" i="15"/>
  <c r="MR30" i="15"/>
  <c r="MS30" i="15"/>
  <c r="MT30" i="15"/>
  <c r="MU30" i="15"/>
  <c r="MV30" i="15"/>
  <c r="MW30" i="15"/>
  <c r="MX30" i="15"/>
  <c r="MY30" i="15"/>
  <c r="MZ30" i="15"/>
  <c r="NA30" i="15"/>
  <c r="NB30" i="15"/>
  <c r="NC30" i="15"/>
  <c r="ND30" i="15"/>
  <c r="NE30" i="15"/>
  <c r="NF30" i="15"/>
  <c r="NG30" i="15"/>
  <c r="NH30" i="15"/>
  <c r="NI30" i="15"/>
  <c r="NJ30" i="15"/>
  <c r="NK30" i="15"/>
  <c r="NL30" i="15"/>
  <c r="NM30" i="15"/>
  <c r="NN30" i="15"/>
  <c r="NO30" i="15"/>
  <c r="NP30" i="15"/>
  <c r="NQ30" i="15"/>
  <c r="NR30" i="15"/>
  <c r="NS30" i="15"/>
  <c r="NT30" i="15"/>
  <c r="NU30" i="15"/>
  <c r="NV30" i="15"/>
  <c r="NW30" i="15"/>
  <c r="NX30" i="15"/>
  <c r="NY30" i="15"/>
  <c r="NZ30" i="15"/>
  <c r="OA30" i="15"/>
  <c r="OB30" i="15"/>
  <c r="OC30" i="15"/>
  <c r="OD30" i="15"/>
  <c r="OE30" i="15"/>
  <c r="OF30" i="15"/>
  <c r="OG30" i="15"/>
  <c r="OH30" i="15"/>
  <c r="OI30" i="15"/>
  <c r="OJ30" i="15"/>
  <c r="OK30" i="15"/>
  <c r="OL30" i="15"/>
  <c r="OM30" i="15"/>
  <c r="ON30" i="15"/>
  <c r="OO30" i="15"/>
  <c r="OP30" i="15"/>
  <c r="OQ30" i="15"/>
  <c r="OR30" i="15"/>
  <c r="OS30" i="15"/>
  <c r="OT30" i="15"/>
  <c r="OU30" i="15"/>
  <c r="OV30" i="15"/>
  <c r="OW30" i="15"/>
  <c r="OX30" i="15"/>
  <c r="OY30" i="15"/>
  <c r="OZ30" i="15"/>
  <c r="PA30" i="15"/>
  <c r="PB30" i="15"/>
  <c r="PC30" i="15"/>
  <c r="PD30" i="15"/>
  <c r="PE30" i="15"/>
  <c r="PF30" i="15"/>
  <c r="PG30" i="15"/>
  <c r="PH30" i="15"/>
  <c r="PI30" i="15"/>
  <c r="PJ30" i="15"/>
  <c r="PK30" i="15"/>
  <c r="PL30" i="15"/>
  <c r="PM30" i="15"/>
  <c r="PN30" i="15"/>
  <c r="PO30" i="15"/>
  <c r="PP30" i="15"/>
  <c r="PQ30" i="15"/>
  <c r="PR30" i="15"/>
  <c r="PS30" i="15"/>
  <c r="PT30" i="15"/>
  <c r="PU30" i="15"/>
  <c r="PV30" i="15"/>
  <c r="PW30" i="15"/>
  <c r="PX30" i="15"/>
  <c r="PY30" i="15"/>
  <c r="PZ30" i="15"/>
  <c r="QA30" i="15"/>
  <c r="QB30" i="15"/>
  <c r="QC30" i="15"/>
  <c r="QD30" i="15"/>
  <c r="QE30" i="15"/>
  <c r="QF30" i="15"/>
  <c r="QG30" i="15"/>
  <c r="QH30" i="15"/>
  <c r="QI30" i="15"/>
  <c r="QJ30" i="15"/>
  <c r="QK30" i="15"/>
  <c r="QL30" i="15"/>
  <c r="QM30" i="15"/>
  <c r="QN30" i="15"/>
  <c r="QO30" i="15"/>
  <c r="QP30" i="15"/>
  <c r="QQ30" i="15"/>
  <c r="QR30" i="15"/>
  <c r="QS30" i="15"/>
  <c r="QT30" i="15"/>
  <c r="QU30" i="15"/>
  <c r="QV30" i="15"/>
  <c r="QW30" i="15"/>
  <c r="QX30" i="15"/>
  <c r="QY30" i="15"/>
  <c r="QZ30" i="15"/>
  <c r="RA30" i="15"/>
  <c r="RB30" i="15"/>
  <c r="RC30" i="15"/>
  <c r="RD30" i="15"/>
  <c r="RE30" i="15"/>
  <c r="RF30" i="15"/>
  <c r="RG30" i="15"/>
  <c r="RH30" i="15"/>
  <c r="RI30" i="15"/>
  <c r="RJ30" i="15"/>
  <c r="RK30" i="15"/>
  <c r="RL30" i="15"/>
  <c r="RM30" i="15"/>
  <c r="RN30" i="15"/>
  <c r="RO30" i="15"/>
  <c r="RP30" i="15"/>
  <c r="RQ30" i="15"/>
  <c r="RR30" i="15"/>
  <c r="RS30" i="15"/>
  <c r="RT30" i="15"/>
  <c r="RU30" i="15"/>
  <c r="RV30" i="15"/>
  <c r="RW30" i="15"/>
  <c r="RX30" i="15"/>
  <c r="RY30" i="15"/>
  <c r="RZ30" i="15"/>
  <c r="SA30" i="15"/>
  <c r="SB30" i="15"/>
  <c r="SC30" i="15"/>
  <c r="SD30" i="15"/>
  <c r="SE30" i="15"/>
  <c r="SF30" i="15"/>
  <c r="SG30" i="15"/>
  <c r="SH30" i="15"/>
  <c r="SI30" i="15"/>
  <c r="SJ30" i="15"/>
  <c r="SK30" i="15"/>
  <c r="SL30" i="15"/>
  <c r="SM30" i="15"/>
  <c r="SN30" i="15"/>
  <c r="SO30" i="15"/>
  <c r="SP30" i="15"/>
  <c r="SQ30" i="15"/>
  <c r="SR30" i="15"/>
  <c r="SS30" i="15"/>
  <c r="ST30" i="15"/>
  <c r="SU30" i="15"/>
  <c r="SV30" i="15"/>
  <c r="SW30" i="15"/>
  <c r="SX30" i="15"/>
  <c r="SY30" i="15"/>
  <c r="SZ30" i="15"/>
  <c r="TA30" i="15"/>
  <c r="TB30" i="15"/>
  <c r="TC30" i="15"/>
  <c r="TD30" i="15"/>
  <c r="TE30" i="15"/>
  <c r="TF30" i="15"/>
  <c r="TG30" i="15"/>
  <c r="TH30" i="15"/>
  <c r="TI30" i="15"/>
  <c r="TJ30" i="15"/>
  <c r="TK30" i="15"/>
  <c r="TL30" i="15"/>
  <c r="TM30" i="15"/>
  <c r="TN30" i="15"/>
  <c r="TO30" i="15"/>
  <c r="TP30" i="15"/>
  <c r="TQ30" i="15"/>
  <c r="TR30" i="15"/>
  <c r="TS30" i="15"/>
  <c r="TT30" i="15"/>
  <c r="TU30" i="15"/>
  <c r="TV30" i="15"/>
  <c r="TW30" i="15"/>
  <c r="TX30" i="15"/>
  <c r="TY30" i="15"/>
  <c r="TZ30" i="15"/>
  <c r="UA30" i="15"/>
  <c r="UB30" i="15"/>
  <c r="UC30" i="15"/>
  <c r="UD30" i="15"/>
  <c r="UE30" i="15"/>
  <c r="UF30" i="15"/>
  <c r="UG30" i="15"/>
  <c r="UH30" i="15"/>
  <c r="UI30" i="15"/>
  <c r="UJ30" i="15"/>
  <c r="UK30" i="15"/>
  <c r="UL30" i="15"/>
  <c r="UM30" i="15"/>
  <c r="UN30" i="15"/>
  <c r="UO30" i="15"/>
  <c r="UP30" i="15"/>
  <c r="UQ30" i="15"/>
  <c r="UR30" i="15"/>
  <c r="US30" i="15"/>
  <c r="UT30" i="15"/>
  <c r="UU30" i="15"/>
  <c r="UV30" i="15"/>
  <c r="UW30" i="15"/>
  <c r="UX30" i="15"/>
  <c r="UY30" i="15"/>
  <c r="UZ30" i="15"/>
  <c r="VA30" i="15"/>
  <c r="VB30" i="15"/>
  <c r="VC30" i="15"/>
  <c r="VD30" i="15"/>
  <c r="VE30" i="15"/>
  <c r="VF30" i="15"/>
  <c r="VG30" i="15"/>
  <c r="VH30" i="15"/>
  <c r="CI38" i="15"/>
  <c r="CI57" i="15" s="1"/>
  <c r="CJ38" i="15"/>
  <c r="CK38" i="15"/>
  <c r="CL38" i="15"/>
  <c r="CM38" i="15"/>
  <c r="CM57" i="15" s="1"/>
  <c r="CN38" i="15"/>
  <c r="CO38" i="15"/>
  <c r="CP38" i="15"/>
  <c r="CQ38" i="15"/>
  <c r="CQ57" i="15" s="1"/>
  <c r="CR38" i="15"/>
  <c r="CS38" i="15"/>
  <c r="CT38" i="15"/>
  <c r="CU38" i="15"/>
  <c r="CU57" i="15" s="1"/>
  <c r="CV38" i="15"/>
  <c r="CW38" i="15"/>
  <c r="CX38" i="15"/>
  <c r="CY38" i="15"/>
  <c r="CY57" i="15" s="1"/>
  <c r="CZ38" i="15"/>
  <c r="DA38" i="15"/>
  <c r="DB38" i="15"/>
  <c r="DC38" i="15"/>
  <c r="DC57" i="15" s="1"/>
  <c r="DD38" i="15"/>
  <c r="DE38" i="15"/>
  <c r="DF38" i="15"/>
  <c r="DG38" i="15"/>
  <c r="DG57" i="15" s="1"/>
  <c r="DH38" i="15"/>
  <c r="DI38" i="15"/>
  <c r="DJ38" i="15"/>
  <c r="DK38" i="15"/>
  <c r="DK57" i="15" s="1"/>
  <c r="DL38" i="15"/>
  <c r="DM38" i="15"/>
  <c r="DN38" i="15"/>
  <c r="DO38" i="15"/>
  <c r="DO57" i="15" s="1"/>
  <c r="DP38" i="15"/>
  <c r="DQ38" i="15"/>
  <c r="DR38" i="15"/>
  <c r="DS38" i="15"/>
  <c r="DS57" i="15" s="1"/>
  <c r="DT38" i="15"/>
  <c r="DU38" i="15"/>
  <c r="DV38" i="15"/>
  <c r="DW38" i="15"/>
  <c r="DW57" i="15" s="1"/>
  <c r="DX38" i="15"/>
  <c r="DY38" i="15"/>
  <c r="DZ38" i="15"/>
  <c r="EA38" i="15"/>
  <c r="EA57" i="15" s="1"/>
  <c r="EB38" i="15"/>
  <c r="EC38" i="15"/>
  <c r="ED38" i="15"/>
  <c r="EE38" i="15"/>
  <c r="EE57" i="15" s="1"/>
  <c r="EF38" i="15"/>
  <c r="EG38" i="15"/>
  <c r="EH38" i="15"/>
  <c r="EI38" i="15"/>
  <c r="EI57" i="15" s="1"/>
  <c r="EJ38" i="15"/>
  <c r="EK38" i="15"/>
  <c r="EL38" i="15"/>
  <c r="EM38" i="15"/>
  <c r="EM57" i="15" s="1"/>
  <c r="EN38" i="15"/>
  <c r="EO38" i="15"/>
  <c r="EP38" i="15"/>
  <c r="EQ38" i="15"/>
  <c r="EQ57" i="15" s="1"/>
  <c r="ER38" i="15"/>
  <c r="ES38" i="15"/>
  <c r="ET38" i="15"/>
  <c r="EU38" i="15"/>
  <c r="EU57" i="15" s="1"/>
  <c r="EV38" i="15"/>
  <c r="EW38" i="15"/>
  <c r="EX38" i="15"/>
  <c r="EY38" i="15"/>
  <c r="EY57" i="15" s="1"/>
  <c r="EZ38" i="15"/>
  <c r="FA38" i="15"/>
  <c r="FB38" i="15"/>
  <c r="FC38" i="15"/>
  <c r="FC57" i="15" s="1"/>
  <c r="FD38" i="15"/>
  <c r="FE38" i="15"/>
  <c r="FF38" i="15"/>
  <c r="FG38" i="15"/>
  <c r="FG57" i="15" s="1"/>
  <c r="FH38" i="15"/>
  <c r="FI38" i="15"/>
  <c r="FJ38" i="15"/>
  <c r="FK38" i="15"/>
  <c r="FK57" i="15" s="1"/>
  <c r="FL38" i="15"/>
  <c r="FM38" i="15"/>
  <c r="FN38" i="15"/>
  <c r="FO38" i="15"/>
  <c r="FO57" i="15" s="1"/>
  <c r="FP38" i="15"/>
  <c r="FQ38" i="15"/>
  <c r="FR38" i="15"/>
  <c r="FS38" i="15"/>
  <c r="FS57" i="15" s="1"/>
  <c r="FT38" i="15"/>
  <c r="FU38" i="15"/>
  <c r="FV38" i="15"/>
  <c r="FW38" i="15"/>
  <c r="FW57" i="15" s="1"/>
  <c r="FX38" i="15"/>
  <c r="FY38" i="15"/>
  <c r="FZ38" i="15"/>
  <c r="GA38" i="15"/>
  <c r="GA57" i="15" s="1"/>
  <c r="GB38" i="15"/>
  <c r="GC38" i="15"/>
  <c r="GD38" i="15"/>
  <c r="GE38" i="15"/>
  <c r="GE57" i="15" s="1"/>
  <c r="GF38" i="15"/>
  <c r="GG38" i="15"/>
  <c r="GH38" i="15"/>
  <c r="GI38" i="15"/>
  <c r="GI57" i="15" s="1"/>
  <c r="GJ38" i="15"/>
  <c r="GK38" i="15"/>
  <c r="GL38" i="15"/>
  <c r="GM38" i="15"/>
  <c r="GM57" i="15" s="1"/>
  <c r="GN38" i="15"/>
  <c r="GO38" i="15"/>
  <c r="GP38" i="15"/>
  <c r="GQ38" i="15"/>
  <c r="GQ57" i="15" s="1"/>
  <c r="GR38" i="15"/>
  <c r="GS38" i="15"/>
  <c r="GT38" i="15"/>
  <c r="GU38" i="15"/>
  <c r="GU57" i="15" s="1"/>
  <c r="GV38" i="15"/>
  <c r="GW38" i="15"/>
  <c r="GX38" i="15"/>
  <c r="GY38" i="15"/>
  <c r="GY57" i="15" s="1"/>
  <c r="GZ38" i="15"/>
  <c r="HA38" i="15"/>
  <c r="HB38" i="15"/>
  <c r="HC38" i="15"/>
  <c r="HC57" i="15" s="1"/>
  <c r="HD38" i="15"/>
  <c r="HE38" i="15"/>
  <c r="HF38" i="15"/>
  <c r="HG38" i="15"/>
  <c r="HG57" i="15" s="1"/>
  <c r="HH38" i="15"/>
  <c r="HI38" i="15"/>
  <c r="HJ38" i="15"/>
  <c r="HK38" i="15"/>
  <c r="HK57" i="15" s="1"/>
  <c r="HL38" i="15"/>
  <c r="HM38" i="15"/>
  <c r="HN38" i="15"/>
  <c r="HO38" i="15"/>
  <c r="HO57" i="15" s="1"/>
  <c r="HP38" i="15"/>
  <c r="HQ38" i="15"/>
  <c r="HR38" i="15"/>
  <c r="HS38" i="15"/>
  <c r="HS57" i="15" s="1"/>
  <c r="HT38" i="15"/>
  <c r="HU38" i="15"/>
  <c r="HV38" i="15"/>
  <c r="HW38" i="15"/>
  <c r="HW57" i="15" s="1"/>
  <c r="HX38" i="15"/>
  <c r="HY38" i="15"/>
  <c r="HZ38" i="15"/>
  <c r="IA38" i="15"/>
  <c r="IA57" i="15" s="1"/>
  <c r="IB38" i="15"/>
  <c r="IC38" i="15"/>
  <c r="ID38" i="15"/>
  <c r="IE38" i="15"/>
  <c r="IE57" i="15" s="1"/>
  <c r="IF38" i="15"/>
  <c r="IG38" i="15"/>
  <c r="IH38" i="15"/>
  <c r="II38" i="15"/>
  <c r="II57" i="15" s="1"/>
  <c r="IJ38" i="15"/>
  <c r="IK38" i="15"/>
  <c r="IL38" i="15"/>
  <c r="IM38" i="15"/>
  <c r="IM57" i="15" s="1"/>
  <c r="IN38" i="15"/>
  <c r="IO38" i="15"/>
  <c r="IP38" i="15"/>
  <c r="IQ38" i="15"/>
  <c r="IQ57" i="15" s="1"/>
  <c r="IR38" i="15"/>
  <c r="IS38" i="15"/>
  <c r="IT38" i="15"/>
  <c r="IU38" i="15"/>
  <c r="IU57" i="15" s="1"/>
  <c r="IV38" i="15"/>
  <c r="IW38" i="15"/>
  <c r="IX38" i="15"/>
  <c r="IY38" i="15"/>
  <c r="IY57" i="15" s="1"/>
  <c r="IZ38" i="15"/>
  <c r="JA38" i="15"/>
  <c r="JB38" i="15"/>
  <c r="JC38" i="15"/>
  <c r="JC57" i="15" s="1"/>
  <c r="JD38" i="15"/>
  <c r="JE38" i="15"/>
  <c r="JF38" i="15"/>
  <c r="JG38" i="15"/>
  <c r="JG57" i="15" s="1"/>
  <c r="JH38" i="15"/>
  <c r="JI38" i="15"/>
  <c r="JJ38" i="15"/>
  <c r="JK38" i="15"/>
  <c r="JK57" i="15" s="1"/>
  <c r="JL38" i="15"/>
  <c r="JM38" i="15"/>
  <c r="JN38" i="15"/>
  <c r="JO38" i="15"/>
  <c r="JO57" i="15" s="1"/>
  <c r="JP38" i="15"/>
  <c r="JQ38" i="15"/>
  <c r="JR38" i="15"/>
  <c r="JS38" i="15"/>
  <c r="JS57" i="15" s="1"/>
  <c r="JT38" i="15"/>
  <c r="JU38" i="15"/>
  <c r="JV38" i="15"/>
  <c r="JW38" i="15"/>
  <c r="JW57" i="15" s="1"/>
  <c r="JX38" i="15"/>
  <c r="JY38" i="15"/>
  <c r="JZ38" i="15"/>
  <c r="KA38" i="15"/>
  <c r="KA57" i="15" s="1"/>
  <c r="KB38" i="15"/>
  <c r="KC38" i="15"/>
  <c r="KD38" i="15"/>
  <c r="KE38" i="15"/>
  <c r="KE57" i="15" s="1"/>
  <c r="KF38" i="15"/>
  <c r="KG38" i="15"/>
  <c r="KH38" i="15"/>
  <c r="KI38" i="15"/>
  <c r="KI57" i="15" s="1"/>
  <c r="KJ38" i="15"/>
  <c r="KK38" i="15"/>
  <c r="KL38" i="15"/>
  <c r="KM38" i="15"/>
  <c r="KM57" i="15" s="1"/>
  <c r="KN38" i="15"/>
  <c r="KO38" i="15"/>
  <c r="KP38" i="15"/>
  <c r="KQ38" i="15"/>
  <c r="KQ57" i="15" s="1"/>
  <c r="KR38" i="15"/>
  <c r="KS38" i="15"/>
  <c r="KT38" i="15"/>
  <c r="KU38" i="15"/>
  <c r="KU57" i="15" s="1"/>
  <c r="KV38" i="15"/>
  <c r="KW38" i="15"/>
  <c r="KX38" i="15"/>
  <c r="KY38" i="15"/>
  <c r="KY57" i="15" s="1"/>
  <c r="KZ38" i="15"/>
  <c r="LA38" i="15"/>
  <c r="LB38" i="15"/>
  <c r="LC38" i="15"/>
  <c r="LC57" i="15" s="1"/>
  <c r="LD38" i="15"/>
  <c r="LE38" i="15"/>
  <c r="LF38" i="15"/>
  <c r="LG38" i="15"/>
  <c r="LG57" i="15" s="1"/>
  <c r="LH38" i="15"/>
  <c r="LI38" i="15"/>
  <c r="LJ38" i="15"/>
  <c r="LK38" i="15"/>
  <c r="LK57" i="15" s="1"/>
  <c r="LL38" i="15"/>
  <c r="LM38" i="15"/>
  <c r="LN38" i="15"/>
  <c r="LO38" i="15"/>
  <c r="LO57" i="15" s="1"/>
  <c r="LP38" i="15"/>
  <c r="LQ38" i="15"/>
  <c r="LR38" i="15"/>
  <c r="LS38" i="15"/>
  <c r="LS57" i="15" s="1"/>
  <c r="LT38" i="15"/>
  <c r="LU38" i="15"/>
  <c r="LV38" i="15"/>
  <c r="LW38" i="15"/>
  <c r="LW57" i="15" s="1"/>
  <c r="LX38" i="15"/>
  <c r="LY38" i="15"/>
  <c r="LZ38" i="15"/>
  <c r="MA38" i="15"/>
  <c r="MA57" i="15" s="1"/>
  <c r="MB38" i="15"/>
  <c r="MC38" i="15"/>
  <c r="MD38" i="15"/>
  <c r="ME38" i="15"/>
  <c r="ME57" i="15" s="1"/>
  <c r="MF38" i="15"/>
  <c r="MG38" i="15"/>
  <c r="MH38" i="15"/>
  <c r="MI38" i="15"/>
  <c r="MI57" i="15" s="1"/>
  <c r="MJ38" i="15"/>
  <c r="MK38" i="15"/>
  <c r="ML38" i="15"/>
  <c r="MM38" i="15"/>
  <c r="MM57" i="15" s="1"/>
  <c r="MN38" i="15"/>
  <c r="MO38" i="15"/>
  <c r="MP38" i="15"/>
  <c r="MQ38" i="15"/>
  <c r="MQ57" i="15" s="1"/>
  <c r="MR38" i="15"/>
  <c r="MS38" i="15"/>
  <c r="MT38" i="15"/>
  <c r="MU38" i="15"/>
  <c r="MU57" i="15" s="1"/>
  <c r="MV38" i="15"/>
  <c r="MW38" i="15"/>
  <c r="MX38" i="15"/>
  <c r="MY38" i="15"/>
  <c r="MY57" i="15" s="1"/>
  <c r="MZ38" i="15"/>
  <c r="NA38" i="15"/>
  <c r="NB38" i="15"/>
  <c r="NC38" i="15"/>
  <c r="NC57" i="15" s="1"/>
  <c r="ND38" i="15"/>
  <c r="NE38" i="15"/>
  <c r="NF38" i="15"/>
  <c r="NG38" i="15"/>
  <c r="NG57" i="15" s="1"/>
  <c r="NH38" i="15"/>
  <c r="NI38" i="15"/>
  <c r="NJ38" i="15"/>
  <c r="NK38" i="15"/>
  <c r="NK57" i="15" s="1"/>
  <c r="NL38" i="15"/>
  <c r="NM38" i="15"/>
  <c r="NN38" i="15"/>
  <c r="NO38" i="15"/>
  <c r="NO57" i="15" s="1"/>
  <c r="NP38" i="15"/>
  <c r="NQ38" i="15"/>
  <c r="NR38" i="15"/>
  <c r="NS38" i="15"/>
  <c r="NS57" i="15" s="1"/>
  <c r="NT38" i="15"/>
  <c r="NU38" i="15"/>
  <c r="NV38" i="15"/>
  <c r="NW38" i="15"/>
  <c r="NW57" i="15" s="1"/>
  <c r="NX38" i="15"/>
  <c r="NY38" i="15"/>
  <c r="NZ38" i="15"/>
  <c r="OA38" i="15"/>
  <c r="OA57" i="15" s="1"/>
  <c r="OB38" i="15"/>
  <c r="OC38" i="15"/>
  <c r="OD38" i="15"/>
  <c r="OE38" i="15"/>
  <c r="OE57" i="15" s="1"/>
  <c r="OF38" i="15"/>
  <c r="OG38" i="15"/>
  <c r="OH38" i="15"/>
  <c r="OI38" i="15"/>
  <c r="OI57" i="15" s="1"/>
  <c r="OJ38" i="15"/>
  <c r="OK38" i="15"/>
  <c r="OL38" i="15"/>
  <c r="OM38" i="15"/>
  <c r="OM57" i="15" s="1"/>
  <c r="ON38" i="15"/>
  <c r="OO38" i="15"/>
  <c r="OP38" i="15"/>
  <c r="OQ38" i="15"/>
  <c r="OQ57" i="15" s="1"/>
  <c r="OR38" i="15"/>
  <c r="OS38" i="15"/>
  <c r="OT38" i="15"/>
  <c r="OU38" i="15"/>
  <c r="OU57" i="15" s="1"/>
  <c r="OV38" i="15"/>
  <c r="OW38" i="15"/>
  <c r="OX38" i="15"/>
  <c r="OY38" i="15"/>
  <c r="OY57" i="15" s="1"/>
  <c r="OZ38" i="15"/>
  <c r="PA38" i="15"/>
  <c r="PB38" i="15"/>
  <c r="PC38" i="15"/>
  <c r="PC57" i="15" s="1"/>
  <c r="PD38" i="15"/>
  <c r="PE38" i="15"/>
  <c r="PF38" i="15"/>
  <c r="PG38" i="15"/>
  <c r="PG57" i="15" s="1"/>
  <c r="PH38" i="15"/>
  <c r="PI38" i="15"/>
  <c r="PJ38" i="15"/>
  <c r="PK38" i="15"/>
  <c r="PK57" i="15" s="1"/>
  <c r="PL38" i="15"/>
  <c r="PM38" i="15"/>
  <c r="PN38" i="15"/>
  <c r="PO38" i="15"/>
  <c r="PO57" i="15" s="1"/>
  <c r="PP38" i="15"/>
  <c r="PQ38" i="15"/>
  <c r="PR38" i="15"/>
  <c r="PS38" i="15"/>
  <c r="PS57" i="15" s="1"/>
  <c r="PT38" i="15"/>
  <c r="PU38" i="15"/>
  <c r="PV38" i="15"/>
  <c r="PW38" i="15"/>
  <c r="PW57" i="15" s="1"/>
  <c r="PX38" i="15"/>
  <c r="PY38" i="15"/>
  <c r="PZ38" i="15"/>
  <c r="QA38" i="15"/>
  <c r="QA57" i="15" s="1"/>
  <c r="QB38" i="15"/>
  <c r="QC38" i="15"/>
  <c r="QD38" i="15"/>
  <c r="QE38" i="15"/>
  <c r="QE57" i="15" s="1"/>
  <c r="QF38" i="15"/>
  <c r="QG38" i="15"/>
  <c r="QH38" i="15"/>
  <c r="QI38" i="15"/>
  <c r="QI57" i="15" s="1"/>
  <c r="QJ38" i="15"/>
  <c r="QK38" i="15"/>
  <c r="QL38" i="15"/>
  <c r="QM38" i="15"/>
  <c r="QM57" i="15" s="1"/>
  <c r="QN38" i="15"/>
  <c r="QO38" i="15"/>
  <c r="QP38" i="15"/>
  <c r="QQ38" i="15"/>
  <c r="QQ57" i="15" s="1"/>
  <c r="QR38" i="15"/>
  <c r="QS38" i="15"/>
  <c r="QT38" i="15"/>
  <c r="QU38" i="15"/>
  <c r="QU57" i="15" s="1"/>
  <c r="QV38" i="15"/>
  <c r="QW38" i="15"/>
  <c r="QX38" i="15"/>
  <c r="QY38" i="15"/>
  <c r="QY57" i="15" s="1"/>
  <c r="QZ38" i="15"/>
  <c r="RA38" i="15"/>
  <c r="RB38" i="15"/>
  <c r="RC38" i="15"/>
  <c r="RC57" i="15" s="1"/>
  <c r="RD38" i="15"/>
  <c r="RE38" i="15"/>
  <c r="RF38" i="15"/>
  <c r="RG38" i="15"/>
  <c r="RG57" i="15" s="1"/>
  <c r="RH38" i="15"/>
  <c r="RI38" i="15"/>
  <c r="RJ38" i="15"/>
  <c r="RK38" i="15"/>
  <c r="RK57" i="15" s="1"/>
  <c r="RL38" i="15"/>
  <c r="RM38" i="15"/>
  <c r="RN38" i="15"/>
  <c r="RO38" i="15"/>
  <c r="RO57" i="15" s="1"/>
  <c r="RP38" i="15"/>
  <c r="RQ38" i="15"/>
  <c r="RR38" i="15"/>
  <c r="RS38" i="15"/>
  <c r="RS57" i="15" s="1"/>
  <c r="RT38" i="15"/>
  <c r="RU38" i="15"/>
  <c r="RV38" i="15"/>
  <c r="RW38" i="15"/>
  <c r="RW57" i="15" s="1"/>
  <c r="RX38" i="15"/>
  <c r="RY38" i="15"/>
  <c r="RZ38" i="15"/>
  <c r="SA38" i="15"/>
  <c r="SA57" i="15" s="1"/>
  <c r="SB38" i="15"/>
  <c r="SC38" i="15"/>
  <c r="SD38" i="15"/>
  <c r="SE38" i="15"/>
  <c r="SE57" i="15" s="1"/>
  <c r="SF38" i="15"/>
  <c r="SG38" i="15"/>
  <c r="SH38" i="15"/>
  <c r="SI38" i="15"/>
  <c r="SI57" i="15" s="1"/>
  <c r="SJ38" i="15"/>
  <c r="SK38" i="15"/>
  <c r="SL38" i="15"/>
  <c r="SM38" i="15"/>
  <c r="SM57" i="15" s="1"/>
  <c r="SN38" i="15"/>
  <c r="SO38" i="15"/>
  <c r="SP38" i="15"/>
  <c r="SQ38" i="15"/>
  <c r="SQ57" i="15" s="1"/>
  <c r="SR38" i="15"/>
  <c r="SS38" i="15"/>
  <c r="ST38" i="15"/>
  <c r="SU38" i="15"/>
  <c r="SU57" i="15" s="1"/>
  <c r="SV38" i="15"/>
  <c r="SW38" i="15"/>
  <c r="SX38" i="15"/>
  <c r="SY38" i="15"/>
  <c r="SY57" i="15" s="1"/>
  <c r="SZ38" i="15"/>
  <c r="TA38" i="15"/>
  <c r="TB38" i="15"/>
  <c r="TC38" i="15"/>
  <c r="TC57" i="15" s="1"/>
  <c r="TD38" i="15"/>
  <c r="TE38" i="15"/>
  <c r="TF38" i="15"/>
  <c r="TG38" i="15"/>
  <c r="TG57" i="15" s="1"/>
  <c r="TH38" i="15"/>
  <c r="TI38" i="15"/>
  <c r="TJ38" i="15"/>
  <c r="TK38" i="15"/>
  <c r="TK57" i="15" s="1"/>
  <c r="TL38" i="15"/>
  <c r="TM38" i="15"/>
  <c r="TN38" i="15"/>
  <c r="TO38" i="15"/>
  <c r="TO57" i="15" s="1"/>
  <c r="TP38" i="15"/>
  <c r="TQ38" i="15"/>
  <c r="TR38" i="15"/>
  <c r="TS38" i="15"/>
  <c r="TS57" i="15" s="1"/>
  <c r="TT38" i="15"/>
  <c r="TU38" i="15"/>
  <c r="TV38" i="15"/>
  <c r="TW38" i="15"/>
  <c r="TW57" i="15" s="1"/>
  <c r="TX38" i="15"/>
  <c r="TY38" i="15"/>
  <c r="TZ38" i="15"/>
  <c r="UA38" i="15"/>
  <c r="UA57" i="15" s="1"/>
  <c r="UB38" i="15"/>
  <c r="UC38" i="15"/>
  <c r="UD38" i="15"/>
  <c r="UE38" i="15"/>
  <c r="UE57" i="15" s="1"/>
  <c r="UF38" i="15"/>
  <c r="UG38" i="15"/>
  <c r="UH38" i="15"/>
  <c r="UI38" i="15"/>
  <c r="UI57" i="15" s="1"/>
  <c r="UJ38" i="15"/>
  <c r="UK38" i="15"/>
  <c r="UL38" i="15"/>
  <c r="UM38" i="15"/>
  <c r="UM57" i="15" s="1"/>
  <c r="UN38" i="15"/>
  <c r="UO38" i="15"/>
  <c r="UP38" i="15"/>
  <c r="UQ38" i="15"/>
  <c r="UQ57" i="15" s="1"/>
  <c r="UR38" i="15"/>
  <c r="US38" i="15"/>
  <c r="UT38" i="15"/>
  <c r="UU38" i="15"/>
  <c r="UU57" i="15" s="1"/>
  <c r="UV38" i="15"/>
  <c r="UW38" i="15"/>
  <c r="UX38" i="15"/>
  <c r="UY38" i="15"/>
  <c r="UY57" i="15" s="1"/>
  <c r="UZ38" i="15"/>
  <c r="VA38" i="15"/>
  <c r="VB38" i="15"/>
  <c r="VC38" i="15"/>
  <c r="VC57" i="15" s="1"/>
  <c r="VD38" i="15"/>
  <c r="VE38" i="15"/>
  <c r="VF38" i="15"/>
  <c r="VG38" i="15"/>
  <c r="VG57" i="15" s="1"/>
  <c r="VH38" i="15"/>
  <c r="CI39" i="15"/>
  <c r="CJ39" i="15"/>
  <c r="CK39" i="15"/>
  <c r="CL39" i="15"/>
  <c r="CM39" i="15"/>
  <c r="CN39" i="15"/>
  <c r="CO39" i="15"/>
  <c r="CP39" i="15"/>
  <c r="CQ39" i="15"/>
  <c r="CR39" i="15"/>
  <c r="CS39" i="15"/>
  <c r="CT39" i="15"/>
  <c r="CU39" i="15"/>
  <c r="CV39" i="15"/>
  <c r="CW39" i="15"/>
  <c r="CX39" i="15"/>
  <c r="CY39" i="15"/>
  <c r="CZ39" i="15"/>
  <c r="DA39" i="15"/>
  <c r="DB39" i="15"/>
  <c r="DC39" i="15"/>
  <c r="DD39" i="15"/>
  <c r="DE39" i="15"/>
  <c r="DF39" i="15"/>
  <c r="DG39" i="15"/>
  <c r="DH39" i="15"/>
  <c r="DI39" i="15"/>
  <c r="DJ39" i="15"/>
  <c r="DK39" i="15"/>
  <c r="DL39" i="15"/>
  <c r="DM39" i="15"/>
  <c r="DN39" i="15"/>
  <c r="DO39" i="15"/>
  <c r="DP39" i="15"/>
  <c r="DQ39" i="15"/>
  <c r="DR39" i="15"/>
  <c r="DS39" i="15"/>
  <c r="DT39" i="15"/>
  <c r="DU39" i="15"/>
  <c r="DV39" i="15"/>
  <c r="DW39" i="15"/>
  <c r="DX39" i="15"/>
  <c r="DY39" i="15"/>
  <c r="DZ39" i="15"/>
  <c r="EA39" i="15"/>
  <c r="EB39" i="15"/>
  <c r="EC39" i="15"/>
  <c r="ED39" i="15"/>
  <c r="EE39" i="15"/>
  <c r="EF39" i="15"/>
  <c r="EG39" i="15"/>
  <c r="EH39" i="15"/>
  <c r="EI39" i="15"/>
  <c r="EJ39" i="15"/>
  <c r="EK39" i="15"/>
  <c r="EL39" i="15"/>
  <c r="EM39" i="15"/>
  <c r="EN39" i="15"/>
  <c r="EO39" i="15"/>
  <c r="EP39" i="15"/>
  <c r="EQ39" i="15"/>
  <c r="ER39" i="15"/>
  <c r="ES39" i="15"/>
  <c r="ET39" i="15"/>
  <c r="EU39" i="15"/>
  <c r="EV39" i="15"/>
  <c r="EW39" i="15"/>
  <c r="EX39" i="15"/>
  <c r="EY39" i="15"/>
  <c r="EZ39" i="15"/>
  <c r="FA39" i="15"/>
  <c r="FB39" i="15"/>
  <c r="FC39" i="15"/>
  <c r="FD39" i="15"/>
  <c r="FE39" i="15"/>
  <c r="FF39" i="15"/>
  <c r="FG39" i="15"/>
  <c r="FH39" i="15"/>
  <c r="FI39" i="15"/>
  <c r="FJ39" i="15"/>
  <c r="FK39" i="15"/>
  <c r="FL39" i="15"/>
  <c r="FM39" i="15"/>
  <c r="FN39" i="15"/>
  <c r="FO39" i="15"/>
  <c r="FP39" i="15"/>
  <c r="FQ39" i="15"/>
  <c r="FR39" i="15"/>
  <c r="FS39" i="15"/>
  <c r="FT39" i="15"/>
  <c r="FU39" i="15"/>
  <c r="FV39" i="15"/>
  <c r="FW39" i="15"/>
  <c r="FX39" i="15"/>
  <c r="FY39" i="15"/>
  <c r="FZ39" i="15"/>
  <c r="GA39" i="15"/>
  <c r="GB39" i="15"/>
  <c r="GC39" i="15"/>
  <c r="GD39" i="15"/>
  <c r="GE39" i="15"/>
  <c r="GF39" i="15"/>
  <c r="GG39" i="15"/>
  <c r="GH39" i="15"/>
  <c r="GI39" i="15"/>
  <c r="GJ39" i="15"/>
  <c r="GK39" i="15"/>
  <c r="GL39" i="15"/>
  <c r="GM39" i="15"/>
  <c r="GN39" i="15"/>
  <c r="GO39" i="15"/>
  <c r="GP39" i="15"/>
  <c r="GQ39" i="15"/>
  <c r="GR39" i="15"/>
  <c r="GS39" i="15"/>
  <c r="GT39" i="15"/>
  <c r="GU39" i="15"/>
  <c r="GV39" i="15"/>
  <c r="GW39" i="15"/>
  <c r="GX39" i="15"/>
  <c r="GY39" i="15"/>
  <c r="GZ39" i="15"/>
  <c r="HA39" i="15"/>
  <c r="HB39" i="15"/>
  <c r="HC39" i="15"/>
  <c r="HD39" i="15"/>
  <c r="HE39" i="15"/>
  <c r="HF39" i="15"/>
  <c r="HG39" i="15"/>
  <c r="HH39" i="15"/>
  <c r="HI39" i="15"/>
  <c r="HJ39" i="15"/>
  <c r="HK39" i="15"/>
  <c r="HL39" i="15"/>
  <c r="HM39" i="15"/>
  <c r="HN39" i="15"/>
  <c r="HO39" i="15"/>
  <c r="HP39" i="15"/>
  <c r="HQ39" i="15"/>
  <c r="HR39" i="15"/>
  <c r="HS39" i="15"/>
  <c r="HT39" i="15"/>
  <c r="HU39" i="15"/>
  <c r="HV39" i="15"/>
  <c r="HW39" i="15"/>
  <c r="HX39" i="15"/>
  <c r="HY39" i="15"/>
  <c r="HZ39" i="15"/>
  <c r="IA39" i="15"/>
  <c r="IB39" i="15"/>
  <c r="IC39" i="15"/>
  <c r="ID39" i="15"/>
  <c r="IE39" i="15"/>
  <c r="IF39" i="15"/>
  <c r="IG39" i="15"/>
  <c r="IH39" i="15"/>
  <c r="II39" i="15"/>
  <c r="IJ39" i="15"/>
  <c r="IK39" i="15"/>
  <c r="IL39" i="15"/>
  <c r="IM39" i="15"/>
  <c r="IN39" i="15"/>
  <c r="IO39" i="15"/>
  <c r="IP39" i="15"/>
  <c r="IQ39" i="15"/>
  <c r="IR39" i="15"/>
  <c r="IS39" i="15"/>
  <c r="IT39" i="15"/>
  <c r="IU39" i="15"/>
  <c r="IV39" i="15"/>
  <c r="IW39" i="15"/>
  <c r="IX39" i="15"/>
  <c r="IY39" i="15"/>
  <c r="IZ39" i="15"/>
  <c r="JA39" i="15"/>
  <c r="JB39" i="15"/>
  <c r="JC39" i="15"/>
  <c r="JD39" i="15"/>
  <c r="JE39" i="15"/>
  <c r="JF39" i="15"/>
  <c r="JG39" i="15"/>
  <c r="JH39" i="15"/>
  <c r="JI39" i="15"/>
  <c r="JJ39" i="15"/>
  <c r="JK39" i="15"/>
  <c r="JL39" i="15"/>
  <c r="JM39" i="15"/>
  <c r="JN39" i="15"/>
  <c r="JO39" i="15"/>
  <c r="JP39" i="15"/>
  <c r="JQ39" i="15"/>
  <c r="JR39" i="15"/>
  <c r="JS39" i="15"/>
  <c r="JT39" i="15"/>
  <c r="JU39" i="15"/>
  <c r="JV39" i="15"/>
  <c r="JW39" i="15"/>
  <c r="JX39" i="15"/>
  <c r="JY39" i="15"/>
  <c r="JZ39" i="15"/>
  <c r="KA39" i="15"/>
  <c r="KB39" i="15"/>
  <c r="KC39" i="15"/>
  <c r="KD39" i="15"/>
  <c r="KE39" i="15"/>
  <c r="KF39" i="15"/>
  <c r="KG39" i="15"/>
  <c r="KH39" i="15"/>
  <c r="KI39" i="15"/>
  <c r="KJ39" i="15"/>
  <c r="KK39" i="15"/>
  <c r="KL39" i="15"/>
  <c r="KM39" i="15"/>
  <c r="KN39" i="15"/>
  <c r="KO39" i="15"/>
  <c r="KP39" i="15"/>
  <c r="KQ39" i="15"/>
  <c r="KR39" i="15"/>
  <c r="KS39" i="15"/>
  <c r="KT39" i="15"/>
  <c r="KU39" i="15"/>
  <c r="KV39" i="15"/>
  <c r="KW39" i="15"/>
  <c r="KX39" i="15"/>
  <c r="KY39" i="15"/>
  <c r="KZ39" i="15"/>
  <c r="LA39" i="15"/>
  <c r="LB39" i="15"/>
  <c r="LC39" i="15"/>
  <c r="LD39" i="15"/>
  <c r="LE39" i="15"/>
  <c r="LF39" i="15"/>
  <c r="LG39" i="15"/>
  <c r="LH39" i="15"/>
  <c r="LI39" i="15"/>
  <c r="LJ39" i="15"/>
  <c r="LK39" i="15"/>
  <c r="LL39" i="15"/>
  <c r="LM39" i="15"/>
  <c r="LN39" i="15"/>
  <c r="LO39" i="15"/>
  <c r="LP39" i="15"/>
  <c r="LQ39" i="15"/>
  <c r="LR39" i="15"/>
  <c r="LS39" i="15"/>
  <c r="LT39" i="15"/>
  <c r="LU39" i="15"/>
  <c r="LV39" i="15"/>
  <c r="LW39" i="15"/>
  <c r="LX39" i="15"/>
  <c r="LY39" i="15"/>
  <c r="LZ39" i="15"/>
  <c r="MA39" i="15"/>
  <c r="MB39" i="15"/>
  <c r="MC39" i="15"/>
  <c r="MD39" i="15"/>
  <c r="ME39" i="15"/>
  <c r="MF39" i="15"/>
  <c r="MG39" i="15"/>
  <c r="MH39" i="15"/>
  <c r="MI39" i="15"/>
  <c r="MJ39" i="15"/>
  <c r="MK39" i="15"/>
  <c r="ML39" i="15"/>
  <c r="MM39" i="15"/>
  <c r="MN39" i="15"/>
  <c r="MO39" i="15"/>
  <c r="MP39" i="15"/>
  <c r="MQ39" i="15"/>
  <c r="MR39" i="15"/>
  <c r="MS39" i="15"/>
  <c r="MT39" i="15"/>
  <c r="MU39" i="15"/>
  <c r="MV39" i="15"/>
  <c r="MW39" i="15"/>
  <c r="MX39" i="15"/>
  <c r="MY39" i="15"/>
  <c r="MZ39" i="15"/>
  <c r="NA39" i="15"/>
  <c r="NB39" i="15"/>
  <c r="NC39" i="15"/>
  <c r="ND39" i="15"/>
  <c r="NE39" i="15"/>
  <c r="NF39" i="15"/>
  <c r="NG39" i="15"/>
  <c r="NH39" i="15"/>
  <c r="NI39" i="15"/>
  <c r="NJ39" i="15"/>
  <c r="NK39" i="15"/>
  <c r="NL39" i="15"/>
  <c r="NM39" i="15"/>
  <c r="NN39" i="15"/>
  <c r="NO39" i="15"/>
  <c r="NP39" i="15"/>
  <c r="NQ39" i="15"/>
  <c r="NR39" i="15"/>
  <c r="NS39" i="15"/>
  <c r="NT39" i="15"/>
  <c r="NU39" i="15"/>
  <c r="NV39" i="15"/>
  <c r="NW39" i="15"/>
  <c r="NX39" i="15"/>
  <c r="NY39" i="15"/>
  <c r="NZ39" i="15"/>
  <c r="OA39" i="15"/>
  <c r="OB39" i="15"/>
  <c r="OC39" i="15"/>
  <c r="OD39" i="15"/>
  <c r="OE39" i="15"/>
  <c r="OF39" i="15"/>
  <c r="OG39" i="15"/>
  <c r="OH39" i="15"/>
  <c r="OI39" i="15"/>
  <c r="OJ39" i="15"/>
  <c r="OK39" i="15"/>
  <c r="OL39" i="15"/>
  <c r="OM39" i="15"/>
  <c r="ON39" i="15"/>
  <c r="OO39" i="15"/>
  <c r="OP39" i="15"/>
  <c r="OQ39" i="15"/>
  <c r="OR39" i="15"/>
  <c r="OS39" i="15"/>
  <c r="OT39" i="15"/>
  <c r="OU39" i="15"/>
  <c r="OV39" i="15"/>
  <c r="OW39" i="15"/>
  <c r="OX39" i="15"/>
  <c r="OY39" i="15"/>
  <c r="OZ39" i="15"/>
  <c r="PA39" i="15"/>
  <c r="PB39" i="15"/>
  <c r="PC39" i="15"/>
  <c r="PD39" i="15"/>
  <c r="PE39" i="15"/>
  <c r="PF39" i="15"/>
  <c r="PG39" i="15"/>
  <c r="PH39" i="15"/>
  <c r="PI39" i="15"/>
  <c r="PJ39" i="15"/>
  <c r="PK39" i="15"/>
  <c r="PL39" i="15"/>
  <c r="PM39" i="15"/>
  <c r="PN39" i="15"/>
  <c r="PO39" i="15"/>
  <c r="PP39" i="15"/>
  <c r="PQ39" i="15"/>
  <c r="PR39" i="15"/>
  <c r="PS39" i="15"/>
  <c r="PT39" i="15"/>
  <c r="PU39" i="15"/>
  <c r="PV39" i="15"/>
  <c r="PW39" i="15"/>
  <c r="PX39" i="15"/>
  <c r="PY39" i="15"/>
  <c r="PZ39" i="15"/>
  <c r="QA39" i="15"/>
  <c r="QB39" i="15"/>
  <c r="QC39" i="15"/>
  <c r="QD39" i="15"/>
  <c r="QE39" i="15"/>
  <c r="QF39" i="15"/>
  <c r="QG39" i="15"/>
  <c r="QH39" i="15"/>
  <c r="QI39" i="15"/>
  <c r="QJ39" i="15"/>
  <c r="QK39" i="15"/>
  <c r="QL39" i="15"/>
  <c r="QM39" i="15"/>
  <c r="QN39" i="15"/>
  <c r="QO39" i="15"/>
  <c r="QP39" i="15"/>
  <c r="QQ39" i="15"/>
  <c r="QR39" i="15"/>
  <c r="QS39" i="15"/>
  <c r="QT39" i="15"/>
  <c r="QU39" i="15"/>
  <c r="QV39" i="15"/>
  <c r="QW39" i="15"/>
  <c r="QX39" i="15"/>
  <c r="QY39" i="15"/>
  <c r="QZ39" i="15"/>
  <c r="RA39" i="15"/>
  <c r="RB39" i="15"/>
  <c r="RC39" i="15"/>
  <c r="RD39" i="15"/>
  <c r="RE39" i="15"/>
  <c r="RF39" i="15"/>
  <c r="RG39" i="15"/>
  <c r="RH39" i="15"/>
  <c r="RI39" i="15"/>
  <c r="RJ39" i="15"/>
  <c r="RK39" i="15"/>
  <c r="RL39" i="15"/>
  <c r="RM39" i="15"/>
  <c r="RN39" i="15"/>
  <c r="RO39" i="15"/>
  <c r="RP39" i="15"/>
  <c r="RQ39" i="15"/>
  <c r="RR39" i="15"/>
  <c r="RS39" i="15"/>
  <c r="RT39" i="15"/>
  <c r="RU39" i="15"/>
  <c r="RV39" i="15"/>
  <c r="RW39" i="15"/>
  <c r="RX39" i="15"/>
  <c r="RY39" i="15"/>
  <c r="RZ39" i="15"/>
  <c r="SA39" i="15"/>
  <c r="SB39" i="15"/>
  <c r="SC39" i="15"/>
  <c r="SD39" i="15"/>
  <c r="SE39" i="15"/>
  <c r="SF39" i="15"/>
  <c r="SG39" i="15"/>
  <c r="SH39" i="15"/>
  <c r="SI39" i="15"/>
  <c r="SJ39" i="15"/>
  <c r="SK39" i="15"/>
  <c r="SL39" i="15"/>
  <c r="SM39" i="15"/>
  <c r="SN39" i="15"/>
  <c r="SO39" i="15"/>
  <c r="SP39" i="15"/>
  <c r="SQ39" i="15"/>
  <c r="SR39" i="15"/>
  <c r="SS39" i="15"/>
  <c r="ST39" i="15"/>
  <c r="SU39" i="15"/>
  <c r="SV39" i="15"/>
  <c r="SW39" i="15"/>
  <c r="SX39" i="15"/>
  <c r="SY39" i="15"/>
  <c r="SZ39" i="15"/>
  <c r="TA39" i="15"/>
  <c r="TB39" i="15"/>
  <c r="TC39" i="15"/>
  <c r="TD39" i="15"/>
  <c r="TE39" i="15"/>
  <c r="TF39" i="15"/>
  <c r="TG39" i="15"/>
  <c r="TH39" i="15"/>
  <c r="TI39" i="15"/>
  <c r="TJ39" i="15"/>
  <c r="TK39" i="15"/>
  <c r="TL39" i="15"/>
  <c r="TM39" i="15"/>
  <c r="TN39" i="15"/>
  <c r="TO39" i="15"/>
  <c r="TP39" i="15"/>
  <c r="TQ39" i="15"/>
  <c r="TR39" i="15"/>
  <c r="TS39" i="15"/>
  <c r="TT39" i="15"/>
  <c r="TU39" i="15"/>
  <c r="TV39" i="15"/>
  <c r="TW39" i="15"/>
  <c r="TX39" i="15"/>
  <c r="TY39" i="15"/>
  <c r="TZ39" i="15"/>
  <c r="UA39" i="15"/>
  <c r="UB39" i="15"/>
  <c r="UC39" i="15"/>
  <c r="UD39" i="15"/>
  <c r="UE39" i="15"/>
  <c r="UF39" i="15"/>
  <c r="UG39" i="15"/>
  <c r="UH39" i="15"/>
  <c r="UI39" i="15"/>
  <c r="UJ39" i="15"/>
  <c r="UK39" i="15"/>
  <c r="UL39" i="15"/>
  <c r="UM39" i="15"/>
  <c r="UN39" i="15"/>
  <c r="UO39" i="15"/>
  <c r="UP39" i="15"/>
  <c r="UQ39" i="15"/>
  <c r="UR39" i="15"/>
  <c r="US39" i="15"/>
  <c r="UT39" i="15"/>
  <c r="UU39" i="15"/>
  <c r="UV39" i="15"/>
  <c r="UW39" i="15"/>
  <c r="UX39" i="15"/>
  <c r="UY39" i="15"/>
  <c r="UZ39" i="15"/>
  <c r="VA39" i="15"/>
  <c r="VB39" i="15"/>
  <c r="VC39" i="15"/>
  <c r="VD39" i="15"/>
  <c r="VE39" i="15"/>
  <c r="VF39" i="15"/>
  <c r="VG39" i="15"/>
  <c r="VH39" i="15"/>
  <c r="CI51" i="15"/>
  <c r="CJ51" i="15"/>
  <c r="CK51" i="15"/>
  <c r="CL51" i="15"/>
  <c r="CM51" i="15"/>
  <c r="CN51" i="15"/>
  <c r="CO51" i="15"/>
  <c r="CP51" i="15"/>
  <c r="CQ51" i="15"/>
  <c r="CR51" i="15"/>
  <c r="CS51" i="15"/>
  <c r="CT51" i="15"/>
  <c r="CU51" i="15"/>
  <c r="CV51" i="15"/>
  <c r="CW51" i="15"/>
  <c r="CX51" i="15"/>
  <c r="CY51" i="15"/>
  <c r="CZ51" i="15"/>
  <c r="DA51" i="15"/>
  <c r="DB51" i="15"/>
  <c r="DC51" i="15"/>
  <c r="DD51" i="15"/>
  <c r="DE51" i="15"/>
  <c r="DF51" i="15"/>
  <c r="DG51" i="15"/>
  <c r="DH51" i="15"/>
  <c r="DI51" i="15"/>
  <c r="DJ51" i="15"/>
  <c r="DK51" i="15"/>
  <c r="DL51" i="15"/>
  <c r="DM51" i="15"/>
  <c r="DN51" i="15"/>
  <c r="DO51" i="15"/>
  <c r="DP51" i="15"/>
  <c r="DQ51" i="15"/>
  <c r="DR51" i="15"/>
  <c r="DS51" i="15"/>
  <c r="DT51" i="15"/>
  <c r="DU51" i="15"/>
  <c r="DV51" i="15"/>
  <c r="DW51" i="15"/>
  <c r="DX51" i="15"/>
  <c r="DY51" i="15"/>
  <c r="DZ51" i="15"/>
  <c r="EA51" i="15"/>
  <c r="EB51" i="15"/>
  <c r="EC51" i="15"/>
  <c r="ED51" i="15"/>
  <c r="EE51" i="15"/>
  <c r="EF51" i="15"/>
  <c r="EG51" i="15"/>
  <c r="EH51" i="15"/>
  <c r="EI51" i="15"/>
  <c r="EJ51" i="15"/>
  <c r="EK51" i="15"/>
  <c r="EL51" i="15"/>
  <c r="EM51" i="15"/>
  <c r="EN51" i="15"/>
  <c r="EO51" i="15"/>
  <c r="EP51" i="15"/>
  <c r="EQ51" i="15"/>
  <c r="ER51" i="15"/>
  <c r="ES51" i="15"/>
  <c r="ET51" i="15"/>
  <c r="EU51" i="15"/>
  <c r="EV51" i="15"/>
  <c r="EW51" i="15"/>
  <c r="EX51" i="15"/>
  <c r="EY51" i="15"/>
  <c r="EZ51" i="15"/>
  <c r="FA51" i="15"/>
  <c r="FB51" i="15"/>
  <c r="FC51" i="15"/>
  <c r="FD51" i="15"/>
  <c r="FE51" i="15"/>
  <c r="FF51" i="15"/>
  <c r="FG51" i="15"/>
  <c r="FH51" i="15"/>
  <c r="FI51" i="15"/>
  <c r="FJ51" i="15"/>
  <c r="FK51" i="15"/>
  <c r="FL51" i="15"/>
  <c r="FM51" i="15"/>
  <c r="FN51" i="15"/>
  <c r="FO51" i="15"/>
  <c r="FP51" i="15"/>
  <c r="FQ51" i="15"/>
  <c r="FR51" i="15"/>
  <c r="FS51" i="15"/>
  <c r="FT51" i="15"/>
  <c r="FU51" i="15"/>
  <c r="FV51" i="15"/>
  <c r="FW51" i="15"/>
  <c r="FX51" i="15"/>
  <c r="FY51" i="15"/>
  <c r="FZ51" i="15"/>
  <c r="GA51" i="15"/>
  <c r="GB51" i="15"/>
  <c r="GC51" i="15"/>
  <c r="GD51" i="15"/>
  <c r="GE51" i="15"/>
  <c r="GF51" i="15"/>
  <c r="GG51" i="15"/>
  <c r="GH51" i="15"/>
  <c r="GI51" i="15"/>
  <c r="GJ51" i="15"/>
  <c r="GK51" i="15"/>
  <c r="GL51" i="15"/>
  <c r="GM51" i="15"/>
  <c r="GN51" i="15"/>
  <c r="GO51" i="15"/>
  <c r="GP51" i="15"/>
  <c r="GQ51" i="15"/>
  <c r="GR51" i="15"/>
  <c r="GS51" i="15"/>
  <c r="GT51" i="15"/>
  <c r="GU51" i="15"/>
  <c r="GV51" i="15"/>
  <c r="GW51" i="15"/>
  <c r="GX51" i="15"/>
  <c r="GY51" i="15"/>
  <c r="GZ51" i="15"/>
  <c r="HA51" i="15"/>
  <c r="HB51" i="15"/>
  <c r="HC51" i="15"/>
  <c r="HD51" i="15"/>
  <c r="HE51" i="15"/>
  <c r="HF51" i="15"/>
  <c r="HG51" i="15"/>
  <c r="HH51" i="15"/>
  <c r="HI51" i="15"/>
  <c r="HJ51" i="15"/>
  <c r="HK51" i="15"/>
  <c r="HL51" i="15"/>
  <c r="HM51" i="15"/>
  <c r="HN51" i="15"/>
  <c r="HO51" i="15"/>
  <c r="HP51" i="15"/>
  <c r="HQ51" i="15"/>
  <c r="HR51" i="15"/>
  <c r="HS51" i="15"/>
  <c r="HT51" i="15"/>
  <c r="HU51" i="15"/>
  <c r="HV51" i="15"/>
  <c r="HW51" i="15"/>
  <c r="HX51" i="15"/>
  <c r="HY51" i="15"/>
  <c r="HZ51" i="15"/>
  <c r="IA51" i="15"/>
  <c r="IB51" i="15"/>
  <c r="IC51" i="15"/>
  <c r="ID51" i="15"/>
  <c r="IE51" i="15"/>
  <c r="IF51" i="15"/>
  <c r="IG51" i="15"/>
  <c r="IH51" i="15"/>
  <c r="II51" i="15"/>
  <c r="IJ51" i="15"/>
  <c r="IK51" i="15"/>
  <c r="IL51" i="15"/>
  <c r="IM51" i="15"/>
  <c r="IN51" i="15"/>
  <c r="IO51" i="15"/>
  <c r="IP51" i="15"/>
  <c r="IQ51" i="15"/>
  <c r="IR51" i="15"/>
  <c r="IS51" i="15"/>
  <c r="IT51" i="15"/>
  <c r="IU51" i="15"/>
  <c r="IV51" i="15"/>
  <c r="IW51" i="15"/>
  <c r="IX51" i="15"/>
  <c r="IY51" i="15"/>
  <c r="IZ51" i="15"/>
  <c r="JA51" i="15"/>
  <c r="JB51" i="15"/>
  <c r="JC51" i="15"/>
  <c r="JD51" i="15"/>
  <c r="JE51" i="15"/>
  <c r="JF51" i="15"/>
  <c r="JG51" i="15"/>
  <c r="JH51" i="15"/>
  <c r="JI51" i="15"/>
  <c r="JJ51" i="15"/>
  <c r="JK51" i="15"/>
  <c r="JL51" i="15"/>
  <c r="JM51" i="15"/>
  <c r="JN51" i="15"/>
  <c r="JO51" i="15"/>
  <c r="JP51" i="15"/>
  <c r="JQ51" i="15"/>
  <c r="JR51" i="15"/>
  <c r="JS51" i="15"/>
  <c r="JT51" i="15"/>
  <c r="JU51" i="15"/>
  <c r="JV51" i="15"/>
  <c r="JW51" i="15"/>
  <c r="JX51" i="15"/>
  <c r="JY51" i="15"/>
  <c r="JZ51" i="15"/>
  <c r="KA51" i="15"/>
  <c r="KB51" i="15"/>
  <c r="KC51" i="15"/>
  <c r="KD51" i="15"/>
  <c r="KE51" i="15"/>
  <c r="KF51" i="15"/>
  <c r="KG51" i="15"/>
  <c r="KH51" i="15"/>
  <c r="KI51" i="15"/>
  <c r="KJ51" i="15"/>
  <c r="KK51" i="15"/>
  <c r="KL51" i="15"/>
  <c r="KM51" i="15"/>
  <c r="KN51" i="15"/>
  <c r="KO51" i="15"/>
  <c r="KP51" i="15"/>
  <c r="KQ51" i="15"/>
  <c r="KR51" i="15"/>
  <c r="KS51" i="15"/>
  <c r="KT51" i="15"/>
  <c r="KU51" i="15"/>
  <c r="KV51" i="15"/>
  <c r="KW51" i="15"/>
  <c r="KX51" i="15"/>
  <c r="KY51" i="15"/>
  <c r="KZ51" i="15"/>
  <c r="LA51" i="15"/>
  <c r="LB51" i="15"/>
  <c r="LC51" i="15"/>
  <c r="LD51" i="15"/>
  <c r="LE51" i="15"/>
  <c r="LF51" i="15"/>
  <c r="LG51" i="15"/>
  <c r="LH51" i="15"/>
  <c r="LI51" i="15"/>
  <c r="LJ51" i="15"/>
  <c r="LK51" i="15"/>
  <c r="LL51" i="15"/>
  <c r="LM51" i="15"/>
  <c r="LN51" i="15"/>
  <c r="LO51" i="15"/>
  <c r="LP51" i="15"/>
  <c r="LQ51" i="15"/>
  <c r="LR51" i="15"/>
  <c r="LS51" i="15"/>
  <c r="LT51" i="15"/>
  <c r="LU51" i="15"/>
  <c r="LV51" i="15"/>
  <c r="LW51" i="15"/>
  <c r="LX51" i="15"/>
  <c r="LY51" i="15"/>
  <c r="LZ51" i="15"/>
  <c r="MA51" i="15"/>
  <c r="MB51" i="15"/>
  <c r="MC51" i="15"/>
  <c r="MD51" i="15"/>
  <c r="ME51" i="15"/>
  <c r="MF51" i="15"/>
  <c r="MG51" i="15"/>
  <c r="MH51" i="15"/>
  <c r="MI51" i="15"/>
  <c r="MJ51" i="15"/>
  <c r="MK51" i="15"/>
  <c r="ML51" i="15"/>
  <c r="MM51" i="15"/>
  <c r="MN51" i="15"/>
  <c r="MO51" i="15"/>
  <c r="MP51" i="15"/>
  <c r="MQ51" i="15"/>
  <c r="MR51" i="15"/>
  <c r="MS51" i="15"/>
  <c r="MT51" i="15"/>
  <c r="MU51" i="15"/>
  <c r="MV51" i="15"/>
  <c r="MW51" i="15"/>
  <c r="MX51" i="15"/>
  <c r="MY51" i="15"/>
  <c r="MZ51" i="15"/>
  <c r="NA51" i="15"/>
  <c r="NB51" i="15"/>
  <c r="NC51" i="15"/>
  <c r="ND51" i="15"/>
  <c r="NE51" i="15"/>
  <c r="NF51" i="15"/>
  <c r="NG51" i="15"/>
  <c r="NH51" i="15"/>
  <c r="NI51" i="15"/>
  <c r="NJ51" i="15"/>
  <c r="NK51" i="15"/>
  <c r="NL51" i="15"/>
  <c r="NM51" i="15"/>
  <c r="NN51" i="15"/>
  <c r="NO51" i="15"/>
  <c r="NP51" i="15"/>
  <c r="NQ51" i="15"/>
  <c r="NR51" i="15"/>
  <c r="NS51" i="15"/>
  <c r="NT51" i="15"/>
  <c r="NU51" i="15"/>
  <c r="NV51" i="15"/>
  <c r="NW51" i="15"/>
  <c r="NX51" i="15"/>
  <c r="NY51" i="15"/>
  <c r="NZ51" i="15"/>
  <c r="OA51" i="15"/>
  <c r="OB51" i="15"/>
  <c r="OC51" i="15"/>
  <c r="OD51" i="15"/>
  <c r="OE51" i="15"/>
  <c r="OF51" i="15"/>
  <c r="OG51" i="15"/>
  <c r="OH51" i="15"/>
  <c r="OI51" i="15"/>
  <c r="OJ51" i="15"/>
  <c r="OK51" i="15"/>
  <c r="OL51" i="15"/>
  <c r="OM51" i="15"/>
  <c r="ON51" i="15"/>
  <c r="OO51" i="15"/>
  <c r="OP51" i="15"/>
  <c r="OQ51" i="15"/>
  <c r="OR51" i="15"/>
  <c r="OS51" i="15"/>
  <c r="OT51" i="15"/>
  <c r="OU51" i="15"/>
  <c r="OV51" i="15"/>
  <c r="OW51" i="15"/>
  <c r="OX51" i="15"/>
  <c r="OY51" i="15"/>
  <c r="OZ51" i="15"/>
  <c r="PA51" i="15"/>
  <c r="PB51" i="15"/>
  <c r="PC51" i="15"/>
  <c r="PD51" i="15"/>
  <c r="PE51" i="15"/>
  <c r="PF51" i="15"/>
  <c r="PG51" i="15"/>
  <c r="PH51" i="15"/>
  <c r="PI51" i="15"/>
  <c r="PJ51" i="15"/>
  <c r="PK51" i="15"/>
  <c r="PL51" i="15"/>
  <c r="PM51" i="15"/>
  <c r="PN51" i="15"/>
  <c r="PO51" i="15"/>
  <c r="PP51" i="15"/>
  <c r="PQ51" i="15"/>
  <c r="PR51" i="15"/>
  <c r="PS51" i="15"/>
  <c r="PT51" i="15"/>
  <c r="PU51" i="15"/>
  <c r="PV51" i="15"/>
  <c r="PW51" i="15"/>
  <c r="PX51" i="15"/>
  <c r="PY51" i="15"/>
  <c r="PZ51" i="15"/>
  <c r="QA51" i="15"/>
  <c r="QB51" i="15"/>
  <c r="QC51" i="15"/>
  <c r="QD51" i="15"/>
  <c r="QE51" i="15"/>
  <c r="QF51" i="15"/>
  <c r="QG51" i="15"/>
  <c r="QH51" i="15"/>
  <c r="QI51" i="15"/>
  <c r="QJ51" i="15"/>
  <c r="QK51" i="15"/>
  <c r="QL51" i="15"/>
  <c r="QM51" i="15"/>
  <c r="QN51" i="15"/>
  <c r="QO51" i="15"/>
  <c r="QP51" i="15"/>
  <c r="QQ51" i="15"/>
  <c r="QR51" i="15"/>
  <c r="QS51" i="15"/>
  <c r="QT51" i="15"/>
  <c r="QU51" i="15"/>
  <c r="QV51" i="15"/>
  <c r="QW51" i="15"/>
  <c r="QX51" i="15"/>
  <c r="QY51" i="15"/>
  <c r="QZ51" i="15"/>
  <c r="RA51" i="15"/>
  <c r="RB51" i="15"/>
  <c r="RC51" i="15"/>
  <c r="RD51" i="15"/>
  <c r="RE51" i="15"/>
  <c r="RF51" i="15"/>
  <c r="RG51" i="15"/>
  <c r="RH51" i="15"/>
  <c r="RI51" i="15"/>
  <c r="RJ51" i="15"/>
  <c r="RK51" i="15"/>
  <c r="RL51" i="15"/>
  <c r="RM51" i="15"/>
  <c r="RN51" i="15"/>
  <c r="RO51" i="15"/>
  <c r="RP51" i="15"/>
  <c r="RQ51" i="15"/>
  <c r="RR51" i="15"/>
  <c r="RS51" i="15"/>
  <c r="RT51" i="15"/>
  <c r="RU51" i="15"/>
  <c r="RV51" i="15"/>
  <c r="RW51" i="15"/>
  <c r="RX51" i="15"/>
  <c r="RY51" i="15"/>
  <c r="RZ51" i="15"/>
  <c r="SA51" i="15"/>
  <c r="SB51" i="15"/>
  <c r="SC51" i="15"/>
  <c r="SD51" i="15"/>
  <c r="SE51" i="15"/>
  <c r="SF51" i="15"/>
  <c r="SG51" i="15"/>
  <c r="SH51" i="15"/>
  <c r="SI51" i="15"/>
  <c r="SJ51" i="15"/>
  <c r="SK51" i="15"/>
  <c r="SL51" i="15"/>
  <c r="SM51" i="15"/>
  <c r="SN51" i="15"/>
  <c r="SO51" i="15"/>
  <c r="SP51" i="15"/>
  <c r="SQ51" i="15"/>
  <c r="SR51" i="15"/>
  <c r="SS51" i="15"/>
  <c r="ST51" i="15"/>
  <c r="SU51" i="15"/>
  <c r="SV51" i="15"/>
  <c r="SW51" i="15"/>
  <c r="SX51" i="15"/>
  <c r="SY51" i="15"/>
  <c r="SZ51" i="15"/>
  <c r="TA51" i="15"/>
  <c r="TB51" i="15"/>
  <c r="TC51" i="15"/>
  <c r="TD51" i="15"/>
  <c r="TE51" i="15"/>
  <c r="TF51" i="15"/>
  <c r="TG51" i="15"/>
  <c r="TH51" i="15"/>
  <c r="TI51" i="15"/>
  <c r="TJ51" i="15"/>
  <c r="TK51" i="15"/>
  <c r="TL51" i="15"/>
  <c r="TM51" i="15"/>
  <c r="TN51" i="15"/>
  <c r="TO51" i="15"/>
  <c r="TP51" i="15"/>
  <c r="TQ51" i="15"/>
  <c r="TR51" i="15"/>
  <c r="TS51" i="15"/>
  <c r="TT51" i="15"/>
  <c r="TU51" i="15"/>
  <c r="TV51" i="15"/>
  <c r="TW51" i="15"/>
  <c r="TX51" i="15"/>
  <c r="TY51" i="15"/>
  <c r="TZ51" i="15"/>
  <c r="UA51" i="15"/>
  <c r="UB51" i="15"/>
  <c r="UC51" i="15"/>
  <c r="UD51" i="15"/>
  <c r="UE51" i="15"/>
  <c r="UF51" i="15"/>
  <c r="UG51" i="15"/>
  <c r="UH51" i="15"/>
  <c r="UI51" i="15"/>
  <c r="UJ51" i="15"/>
  <c r="UK51" i="15"/>
  <c r="UL51" i="15"/>
  <c r="UM51" i="15"/>
  <c r="UN51" i="15"/>
  <c r="UO51" i="15"/>
  <c r="UP51" i="15"/>
  <c r="UQ51" i="15"/>
  <c r="UR51" i="15"/>
  <c r="US51" i="15"/>
  <c r="UT51" i="15"/>
  <c r="UU51" i="15"/>
  <c r="UV51" i="15"/>
  <c r="UW51" i="15"/>
  <c r="UX51" i="15"/>
  <c r="UY51" i="15"/>
  <c r="UZ51" i="15"/>
  <c r="VA51" i="15"/>
  <c r="VB51" i="15"/>
  <c r="VC51" i="15"/>
  <c r="VD51" i="15"/>
  <c r="VE51" i="15"/>
  <c r="VF51" i="15"/>
  <c r="VG51" i="15"/>
  <c r="VH51" i="15"/>
  <c r="CJ57" i="15"/>
  <c r="CK57" i="15"/>
  <c r="CL57" i="15"/>
  <c r="CN57" i="15"/>
  <c r="CO57" i="15"/>
  <c r="CO61" i="15" s="1"/>
  <c r="CO60" i="15" s="1"/>
  <c r="CP57" i="15"/>
  <c r="CR57" i="15"/>
  <c r="CS57" i="15"/>
  <c r="CT57" i="15"/>
  <c r="CV57" i="15"/>
  <c r="CW57" i="15"/>
  <c r="CW61" i="15" s="1"/>
  <c r="CW60" i="15" s="1"/>
  <c r="CX57" i="15"/>
  <c r="CZ57" i="15"/>
  <c r="DA57" i="15"/>
  <c r="DB57" i="15"/>
  <c r="DD57" i="15"/>
  <c r="DE57" i="15"/>
  <c r="DE61" i="15" s="1"/>
  <c r="DE60" i="15" s="1"/>
  <c r="DF57" i="15"/>
  <c r="DH57" i="15"/>
  <c r="DI57" i="15"/>
  <c r="DJ57" i="15"/>
  <c r="DL57" i="15"/>
  <c r="DM57" i="15"/>
  <c r="DN57" i="15"/>
  <c r="DP57" i="15"/>
  <c r="DQ57" i="15"/>
  <c r="DR57" i="15"/>
  <c r="DT57" i="15"/>
  <c r="DU57" i="15"/>
  <c r="DV57" i="15"/>
  <c r="DX57" i="15"/>
  <c r="DY57" i="15"/>
  <c r="DZ57" i="15"/>
  <c r="EB57" i="15"/>
  <c r="EC57" i="15"/>
  <c r="ED57" i="15"/>
  <c r="EF57" i="15"/>
  <c r="EG57" i="15"/>
  <c r="EH57" i="15"/>
  <c r="EJ57" i="15"/>
  <c r="EK57" i="15"/>
  <c r="EL57" i="15"/>
  <c r="EN57" i="15"/>
  <c r="EO57" i="15"/>
  <c r="EP57" i="15"/>
  <c r="ER57" i="15"/>
  <c r="ES57" i="15"/>
  <c r="ET57" i="15"/>
  <c r="EV57" i="15"/>
  <c r="EW57" i="15"/>
  <c r="EX57" i="15"/>
  <c r="EZ57" i="15"/>
  <c r="FA57" i="15"/>
  <c r="FB57" i="15"/>
  <c r="FD57" i="15"/>
  <c r="FE57" i="15"/>
  <c r="FF57" i="15"/>
  <c r="FH57" i="15"/>
  <c r="FI57" i="15"/>
  <c r="FJ57" i="15"/>
  <c r="FL57" i="15"/>
  <c r="FM57" i="15"/>
  <c r="FN57" i="15"/>
  <c r="FP57" i="15"/>
  <c r="FQ57" i="15"/>
  <c r="FR57" i="15"/>
  <c r="FT57" i="15"/>
  <c r="FU57" i="15"/>
  <c r="FV57" i="15"/>
  <c r="FX57" i="15"/>
  <c r="FY57" i="15"/>
  <c r="FZ57" i="15"/>
  <c r="GB57" i="15"/>
  <c r="GC57" i="15"/>
  <c r="GD57" i="15"/>
  <c r="GF57" i="15"/>
  <c r="GG57" i="15"/>
  <c r="GH57" i="15"/>
  <c r="GJ57" i="15"/>
  <c r="GK57" i="15"/>
  <c r="GL57" i="15"/>
  <c r="GN57" i="15"/>
  <c r="GO57" i="15"/>
  <c r="GP57" i="15"/>
  <c r="GR57" i="15"/>
  <c r="GS57" i="15"/>
  <c r="GT57" i="15"/>
  <c r="GV57" i="15"/>
  <c r="GW57" i="15"/>
  <c r="GX57" i="15"/>
  <c r="GZ57" i="15"/>
  <c r="HA57" i="15"/>
  <c r="HB57" i="15"/>
  <c r="HD57" i="15"/>
  <c r="HE57" i="15"/>
  <c r="HF57" i="15"/>
  <c r="HH57" i="15"/>
  <c r="HI57" i="15"/>
  <c r="HJ57" i="15"/>
  <c r="HL57" i="15"/>
  <c r="HM57" i="15"/>
  <c r="HN57" i="15"/>
  <c r="HP57" i="15"/>
  <c r="HQ57" i="15"/>
  <c r="HR57" i="15"/>
  <c r="HT57" i="15"/>
  <c r="HU57" i="15"/>
  <c r="HV57" i="15"/>
  <c r="HX57" i="15"/>
  <c r="HY57" i="15"/>
  <c r="HZ57" i="15"/>
  <c r="IB57" i="15"/>
  <c r="IC57" i="15"/>
  <c r="ID57" i="15"/>
  <c r="IF57" i="15"/>
  <c r="IG57" i="15"/>
  <c r="IH57" i="15"/>
  <c r="IJ57" i="15"/>
  <c r="IK57" i="15"/>
  <c r="IL57" i="15"/>
  <c r="IN57" i="15"/>
  <c r="IO57" i="15"/>
  <c r="IP57" i="15"/>
  <c r="IR57" i="15"/>
  <c r="IS57" i="15"/>
  <c r="IT57" i="15"/>
  <c r="IV57" i="15"/>
  <c r="IW57" i="15"/>
  <c r="IX57" i="15"/>
  <c r="IZ57" i="15"/>
  <c r="JA57" i="15"/>
  <c r="JB57" i="15"/>
  <c r="JD57" i="15"/>
  <c r="JE57" i="15"/>
  <c r="JF57" i="15"/>
  <c r="JH57" i="15"/>
  <c r="JI57" i="15"/>
  <c r="JJ57" i="15"/>
  <c r="JL57" i="15"/>
  <c r="JM57" i="15"/>
  <c r="JN57" i="15"/>
  <c r="JP57" i="15"/>
  <c r="JQ57" i="15"/>
  <c r="JR57" i="15"/>
  <c r="JT57" i="15"/>
  <c r="JU57" i="15"/>
  <c r="JV57" i="15"/>
  <c r="JX57" i="15"/>
  <c r="JY57" i="15"/>
  <c r="JZ57" i="15"/>
  <c r="KB57" i="15"/>
  <c r="KC57" i="15"/>
  <c r="KD57" i="15"/>
  <c r="KF57" i="15"/>
  <c r="KG57" i="15"/>
  <c r="KH57" i="15"/>
  <c r="KJ57" i="15"/>
  <c r="KK57" i="15"/>
  <c r="KL57" i="15"/>
  <c r="KN57" i="15"/>
  <c r="KO57" i="15"/>
  <c r="KP57" i="15"/>
  <c r="KR57" i="15"/>
  <c r="KS57" i="15"/>
  <c r="KT57" i="15"/>
  <c r="KV57" i="15"/>
  <c r="KW57" i="15"/>
  <c r="KX57" i="15"/>
  <c r="KZ57" i="15"/>
  <c r="LA57" i="15"/>
  <c r="LB57" i="15"/>
  <c r="LD57" i="15"/>
  <c r="LE57" i="15"/>
  <c r="LF57" i="15"/>
  <c r="LH57" i="15"/>
  <c r="LI57" i="15"/>
  <c r="LJ57" i="15"/>
  <c r="LL57" i="15"/>
  <c r="LM57" i="15"/>
  <c r="LN57" i="15"/>
  <c r="LP57" i="15"/>
  <c r="LQ57" i="15"/>
  <c r="LR57" i="15"/>
  <c r="LT57" i="15"/>
  <c r="LU57" i="15"/>
  <c r="LV57" i="15"/>
  <c r="LX57" i="15"/>
  <c r="LY57" i="15"/>
  <c r="LZ57" i="15"/>
  <c r="MB57" i="15"/>
  <c r="MC57" i="15"/>
  <c r="MD57" i="15"/>
  <c r="MF57" i="15"/>
  <c r="MG57" i="15"/>
  <c r="MH57" i="15"/>
  <c r="MJ57" i="15"/>
  <c r="MK57" i="15"/>
  <c r="ML57" i="15"/>
  <c r="MN57" i="15"/>
  <c r="MO57" i="15"/>
  <c r="MP57" i="15"/>
  <c r="MR57" i="15"/>
  <c r="MS57" i="15"/>
  <c r="MT57" i="15"/>
  <c r="MV57" i="15"/>
  <c r="MW57" i="15"/>
  <c r="MX57" i="15"/>
  <c r="MZ57" i="15"/>
  <c r="NA57" i="15"/>
  <c r="NB57" i="15"/>
  <c r="ND57" i="15"/>
  <c r="NE57" i="15"/>
  <c r="NF57" i="15"/>
  <c r="NH57" i="15"/>
  <c r="NI57" i="15"/>
  <c r="NJ57" i="15"/>
  <c r="NL57" i="15"/>
  <c r="NM57" i="15"/>
  <c r="NN57" i="15"/>
  <c r="NP57" i="15"/>
  <c r="NQ57" i="15"/>
  <c r="NR57" i="15"/>
  <c r="NT57" i="15"/>
  <c r="NT62" i="15" s="1"/>
  <c r="NT63" i="15" s="1"/>
  <c r="NT64" i="15" s="1"/>
  <c r="NU57" i="15"/>
  <c r="NV57" i="15"/>
  <c r="NX57" i="15"/>
  <c r="NY57" i="15"/>
  <c r="NZ57" i="15"/>
  <c r="OB57" i="15"/>
  <c r="OC57" i="15"/>
  <c r="OD57" i="15"/>
  <c r="OF57" i="15"/>
  <c r="OG57" i="15"/>
  <c r="OH57" i="15"/>
  <c r="OJ57" i="15"/>
  <c r="OJ62" i="15" s="1"/>
  <c r="OJ63" i="15" s="1"/>
  <c r="OJ64" i="15" s="1"/>
  <c r="OK57" i="15"/>
  <c r="OL57" i="15"/>
  <c r="ON57" i="15"/>
  <c r="OO57" i="15"/>
  <c r="OP57" i="15"/>
  <c r="OR57" i="15"/>
  <c r="OS57" i="15"/>
  <c r="OT57" i="15"/>
  <c r="OV57" i="15"/>
  <c r="OW57" i="15"/>
  <c r="OX57" i="15"/>
  <c r="OZ57" i="15"/>
  <c r="PA57" i="15"/>
  <c r="PB57" i="15"/>
  <c r="PD57" i="15"/>
  <c r="PE57" i="15"/>
  <c r="PF57" i="15"/>
  <c r="PH57" i="15"/>
  <c r="PI57" i="15"/>
  <c r="PJ57" i="15"/>
  <c r="PL57" i="15"/>
  <c r="PM57" i="15"/>
  <c r="PN57" i="15"/>
  <c r="PP57" i="15"/>
  <c r="PP62" i="15" s="1"/>
  <c r="PP63" i="15" s="1"/>
  <c r="PP64" i="15" s="1"/>
  <c r="PQ57" i="15"/>
  <c r="PR57" i="15"/>
  <c r="PT57" i="15"/>
  <c r="PU57" i="15"/>
  <c r="PV57" i="15"/>
  <c r="PX57" i="15"/>
  <c r="PY57" i="15"/>
  <c r="PZ57" i="15"/>
  <c r="QB57" i="15"/>
  <c r="QC57" i="15"/>
  <c r="QD57" i="15"/>
  <c r="QF57" i="15"/>
  <c r="QF62" i="15" s="1"/>
  <c r="QF63" i="15" s="1"/>
  <c r="QF64" i="15" s="1"/>
  <c r="QG57" i="15"/>
  <c r="QH57" i="15"/>
  <c r="QJ57" i="15"/>
  <c r="QK57" i="15"/>
  <c r="QL57" i="15"/>
  <c r="QN57" i="15"/>
  <c r="QO57" i="15"/>
  <c r="QP57" i="15"/>
  <c r="QR57" i="15"/>
  <c r="QS57" i="15"/>
  <c r="QT57" i="15"/>
  <c r="QV57" i="15"/>
  <c r="QV62" i="15" s="1"/>
  <c r="QW57" i="15"/>
  <c r="QX57" i="15"/>
  <c r="QZ57" i="15"/>
  <c r="RA57" i="15"/>
  <c r="RB57" i="15"/>
  <c r="RD57" i="15"/>
  <c r="RE57" i="15"/>
  <c r="RF57" i="15"/>
  <c r="RH57" i="15"/>
  <c r="RI57" i="15"/>
  <c r="RJ57" i="15"/>
  <c r="RL57" i="15"/>
  <c r="RL62" i="15" s="1"/>
  <c r="RM57" i="15"/>
  <c r="RN57" i="15"/>
  <c r="RP57" i="15"/>
  <c r="RQ57" i="15"/>
  <c r="RR57" i="15"/>
  <c r="RT57" i="15"/>
  <c r="RU57" i="15"/>
  <c r="RV57" i="15"/>
  <c r="RX57" i="15"/>
  <c r="RY57" i="15"/>
  <c r="RZ57" i="15"/>
  <c r="SB57" i="15"/>
  <c r="SB62" i="15" s="1"/>
  <c r="SC57" i="15"/>
  <c r="SD57" i="15"/>
  <c r="SF57" i="15"/>
  <c r="SG57" i="15"/>
  <c r="SH57" i="15"/>
  <c r="SJ57" i="15"/>
  <c r="SK57" i="15"/>
  <c r="SL57" i="15"/>
  <c r="SN57" i="15"/>
  <c r="SO57" i="15"/>
  <c r="SP57" i="15"/>
  <c r="SR57" i="15"/>
  <c r="SR62" i="15" s="1"/>
  <c r="SS57" i="15"/>
  <c r="ST57" i="15"/>
  <c r="SV57" i="15"/>
  <c r="SW57" i="15"/>
  <c r="SX57" i="15"/>
  <c r="SZ57" i="15"/>
  <c r="TA57" i="15"/>
  <c r="TB57" i="15"/>
  <c r="TD57" i="15"/>
  <c r="TE57" i="15"/>
  <c r="TF57" i="15"/>
  <c r="TH57" i="15"/>
  <c r="TH62" i="15" s="1"/>
  <c r="TI57" i="15"/>
  <c r="TJ57" i="15"/>
  <c r="TL57" i="15"/>
  <c r="TM57" i="15"/>
  <c r="TN57" i="15"/>
  <c r="TP57" i="15"/>
  <c r="TQ57" i="15"/>
  <c r="TR57" i="15"/>
  <c r="TT57" i="15"/>
  <c r="TU57" i="15"/>
  <c r="TV57" i="15"/>
  <c r="TX57" i="15"/>
  <c r="TX62" i="15" s="1"/>
  <c r="TY57" i="15"/>
  <c r="TZ57" i="15"/>
  <c r="UB57" i="15"/>
  <c r="UC57" i="15"/>
  <c r="UD57" i="15"/>
  <c r="UF57" i="15"/>
  <c r="UG57" i="15"/>
  <c r="UH57" i="15"/>
  <c r="UJ57" i="15"/>
  <c r="UK57" i="15"/>
  <c r="UL57" i="15"/>
  <c r="UN57" i="15"/>
  <c r="UN62" i="15" s="1"/>
  <c r="UO57" i="15"/>
  <c r="UP57" i="15"/>
  <c r="UR57" i="15"/>
  <c r="US57" i="15"/>
  <c r="UT57" i="15"/>
  <c r="UV57" i="15"/>
  <c r="UW57" i="15"/>
  <c r="UX57" i="15"/>
  <c r="UZ57" i="15"/>
  <c r="VA57" i="15"/>
  <c r="VB57" i="15"/>
  <c r="VD57" i="15"/>
  <c r="VD62" i="15" s="1"/>
  <c r="VE57" i="15"/>
  <c r="VF57" i="15"/>
  <c r="VH57" i="15"/>
  <c r="CJ58" i="15"/>
  <c r="CK58" i="15"/>
  <c r="CN58" i="15"/>
  <c r="CO58" i="15"/>
  <c r="CR58" i="15"/>
  <c r="CS58" i="15"/>
  <c r="CV58" i="15"/>
  <c r="CW58" i="15"/>
  <c r="CZ58" i="15"/>
  <c r="DA58" i="15"/>
  <c r="DD58" i="15"/>
  <c r="DE58" i="15"/>
  <c r="DH58" i="15"/>
  <c r="DI58" i="15"/>
  <c r="DL58" i="15"/>
  <c r="DP58" i="15"/>
  <c r="DT58" i="15"/>
  <c r="DX58" i="15"/>
  <c r="EA58" i="15"/>
  <c r="EB58" i="15"/>
  <c r="EF58" i="15"/>
  <c r="EJ58" i="15"/>
  <c r="EN58" i="15"/>
  <c r="ER58" i="15"/>
  <c r="EV58" i="15"/>
  <c r="EZ58" i="15"/>
  <c r="FH58" i="15"/>
  <c r="FL58" i="15"/>
  <c r="FP58" i="15"/>
  <c r="FT58" i="15"/>
  <c r="FX58" i="15"/>
  <c r="GB58" i="15"/>
  <c r="GF58" i="15"/>
  <c r="GJ58" i="15"/>
  <c r="GN58" i="15"/>
  <c r="GR58" i="15"/>
  <c r="GV58" i="15"/>
  <c r="GZ58" i="15"/>
  <c r="HD58" i="15"/>
  <c r="HH58" i="15"/>
  <c r="HL58" i="15"/>
  <c r="HT58" i="15"/>
  <c r="HX58" i="15"/>
  <c r="IB58" i="15"/>
  <c r="IF58" i="15"/>
  <c r="IJ58" i="15"/>
  <c r="IN58" i="15"/>
  <c r="IR58" i="15"/>
  <c r="IV58" i="15"/>
  <c r="IZ58" i="15"/>
  <c r="JD58" i="15"/>
  <c r="JH58" i="15"/>
  <c r="JL58" i="15"/>
  <c r="JP58" i="15"/>
  <c r="JT58" i="15"/>
  <c r="JX58" i="15"/>
  <c r="KF58" i="15"/>
  <c r="KJ58" i="15"/>
  <c r="KN58" i="15"/>
  <c r="KR58" i="15"/>
  <c r="KV58" i="15"/>
  <c r="KZ58" i="15"/>
  <c r="LD58" i="15"/>
  <c r="LH58" i="15"/>
  <c r="LL58" i="15"/>
  <c r="LP58" i="15"/>
  <c r="LT58" i="15"/>
  <c r="LX58" i="15"/>
  <c r="MB58" i="15"/>
  <c r="MF58" i="15"/>
  <c r="MJ58" i="15"/>
  <c r="MR58" i="15"/>
  <c r="MV58" i="15"/>
  <c r="MZ58" i="15"/>
  <c r="ND58" i="15"/>
  <c r="NH58" i="15"/>
  <c r="NL58" i="15"/>
  <c r="NP58" i="15"/>
  <c r="NT58" i="15"/>
  <c r="NX58" i="15"/>
  <c r="OB58" i="15"/>
  <c r="OF58" i="15"/>
  <c r="OJ58" i="15"/>
  <c r="ON58" i="15"/>
  <c r="OR58" i="15"/>
  <c r="OV58" i="15"/>
  <c r="PD58" i="15"/>
  <c r="PH58" i="15"/>
  <c r="PL58" i="15"/>
  <c r="PP58" i="15"/>
  <c r="PT58" i="15"/>
  <c r="PX58" i="15"/>
  <c r="QB58" i="15"/>
  <c r="QF58" i="15"/>
  <c r="QJ58" i="15"/>
  <c r="QN58" i="15"/>
  <c r="QR58" i="15"/>
  <c r="QV58" i="15"/>
  <c r="QZ58" i="15"/>
  <c r="RD58" i="15"/>
  <c r="RH58" i="15"/>
  <c r="RL58" i="15"/>
  <c r="RP58" i="15"/>
  <c r="RT58" i="15"/>
  <c r="RX58" i="15"/>
  <c r="SB58" i="15"/>
  <c r="SF58" i="15"/>
  <c r="SJ58" i="15"/>
  <c r="SN58" i="15"/>
  <c r="SR58" i="15"/>
  <c r="SV58" i="15"/>
  <c r="SZ58" i="15"/>
  <c r="TD58" i="15"/>
  <c r="TH58" i="15"/>
  <c r="TL58" i="15"/>
  <c r="TP58" i="15"/>
  <c r="TT58" i="15"/>
  <c r="TX58" i="15"/>
  <c r="UB58" i="15"/>
  <c r="UF58" i="15"/>
  <c r="UJ58" i="15"/>
  <c r="UN58" i="15"/>
  <c r="UR58" i="15"/>
  <c r="UV58" i="15"/>
  <c r="UZ58" i="15"/>
  <c r="VD58" i="15"/>
  <c r="VH58" i="15"/>
  <c r="CI59" i="15"/>
  <c r="CJ59" i="15"/>
  <c r="CK59" i="15"/>
  <c r="CL59" i="15"/>
  <c r="CM59" i="15"/>
  <c r="CN59" i="15"/>
  <c r="CN61" i="15" s="1"/>
  <c r="CN60" i="15" s="1"/>
  <c r="CN62" i="15" s="1"/>
  <c r="CO59" i="15"/>
  <c r="CP59" i="15"/>
  <c r="CQ59" i="15"/>
  <c r="CR59" i="15"/>
  <c r="CS59" i="15"/>
  <c r="CT59" i="15"/>
  <c r="CU59" i="15"/>
  <c r="CV59" i="15"/>
  <c r="CW59" i="15"/>
  <c r="CX59" i="15"/>
  <c r="CY59" i="15"/>
  <c r="CZ59" i="15"/>
  <c r="CZ61" i="15" s="1"/>
  <c r="DA59" i="15"/>
  <c r="DB59" i="15"/>
  <c r="DC59" i="15"/>
  <c r="DD59" i="15"/>
  <c r="DE59" i="15"/>
  <c r="DF59" i="15"/>
  <c r="DG59" i="15"/>
  <c r="DH59" i="15"/>
  <c r="DH61" i="15" s="1"/>
  <c r="DI59" i="15"/>
  <c r="DJ59" i="15"/>
  <c r="DK59" i="15"/>
  <c r="DL59" i="15"/>
  <c r="DL61" i="15" s="1"/>
  <c r="DL60" i="15" s="1"/>
  <c r="DL62" i="15" s="1"/>
  <c r="DM59" i="15"/>
  <c r="DN59" i="15"/>
  <c r="DO59" i="15"/>
  <c r="DP59" i="15"/>
  <c r="DQ59" i="15"/>
  <c r="DR59" i="15"/>
  <c r="DS59" i="15"/>
  <c r="DT59" i="15"/>
  <c r="DT61" i="15" s="1"/>
  <c r="DT60" i="15" s="1"/>
  <c r="DT62" i="15" s="1"/>
  <c r="DU59" i="15"/>
  <c r="DV59" i="15"/>
  <c r="DW59" i="15"/>
  <c r="DX59" i="15"/>
  <c r="DY59" i="15"/>
  <c r="DZ59" i="15"/>
  <c r="EA59" i="15"/>
  <c r="EB59" i="15"/>
  <c r="EB61" i="15" s="1"/>
  <c r="EB60" i="15" s="1"/>
  <c r="EB62" i="15" s="1"/>
  <c r="EC59" i="15"/>
  <c r="ED59" i="15"/>
  <c r="EE59" i="15"/>
  <c r="EF59" i="15"/>
  <c r="EG59" i="15"/>
  <c r="EH59" i="15"/>
  <c r="EI59" i="15"/>
  <c r="EJ59" i="15"/>
  <c r="EJ61" i="15" s="1"/>
  <c r="EJ60" i="15" s="1"/>
  <c r="EJ62" i="15" s="1"/>
  <c r="EK59" i="15"/>
  <c r="EL59" i="15"/>
  <c r="EM59" i="15"/>
  <c r="EN59" i="15"/>
  <c r="EO59" i="15"/>
  <c r="EP59" i="15"/>
  <c r="EQ59" i="15"/>
  <c r="ER59" i="15"/>
  <c r="ER61" i="15" s="1"/>
  <c r="ER60" i="15" s="1"/>
  <c r="ER62" i="15" s="1"/>
  <c r="ES59" i="15"/>
  <c r="ET59" i="15"/>
  <c r="EU59" i="15"/>
  <c r="EV59" i="15"/>
  <c r="EW59" i="15"/>
  <c r="EX59" i="15"/>
  <c r="EY59" i="15"/>
  <c r="EZ59" i="15"/>
  <c r="EZ61" i="15" s="1"/>
  <c r="EZ60" i="15" s="1"/>
  <c r="EZ62" i="15" s="1"/>
  <c r="FA59" i="15"/>
  <c r="FB59" i="15"/>
  <c r="FC59" i="15"/>
  <c r="FD59" i="15"/>
  <c r="FE59" i="15"/>
  <c r="FF59" i="15"/>
  <c r="FG59" i="15"/>
  <c r="FH59" i="15"/>
  <c r="FH61" i="15" s="1"/>
  <c r="FH60" i="15" s="1"/>
  <c r="FH62" i="15" s="1"/>
  <c r="FI59" i="15"/>
  <c r="FJ59" i="15"/>
  <c r="FK59" i="15"/>
  <c r="FL59" i="15"/>
  <c r="FM59" i="15"/>
  <c r="FN59" i="15"/>
  <c r="FO59" i="15"/>
  <c r="FP59" i="15"/>
  <c r="FP61" i="15" s="1"/>
  <c r="FP60" i="15" s="1"/>
  <c r="FP62" i="15" s="1"/>
  <c r="FQ59" i="15"/>
  <c r="FR59" i="15"/>
  <c r="FS59" i="15"/>
  <c r="FT59" i="15"/>
  <c r="FU59" i="15"/>
  <c r="FV59" i="15"/>
  <c r="FW59" i="15"/>
  <c r="FX59" i="15"/>
  <c r="FX61" i="15" s="1"/>
  <c r="FX60" i="15" s="1"/>
  <c r="FX62" i="15" s="1"/>
  <c r="FY59" i="15"/>
  <c r="FZ59" i="15"/>
  <c r="GA59" i="15"/>
  <c r="GB59" i="15"/>
  <c r="GC59" i="15"/>
  <c r="GD59" i="15"/>
  <c r="GE59" i="15"/>
  <c r="GF59" i="15"/>
  <c r="GF61" i="15" s="1"/>
  <c r="GF60" i="15" s="1"/>
  <c r="GF62" i="15" s="1"/>
  <c r="GG59" i="15"/>
  <c r="GH59" i="15"/>
  <c r="GI59" i="15"/>
  <c r="GJ59" i="15"/>
  <c r="GK59" i="15"/>
  <c r="GL59" i="15"/>
  <c r="GM59" i="15"/>
  <c r="GN59" i="15"/>
  <c r="GN61" i="15" s="1"/>
  <c r="GN60" i="15" s="1"/>
  <c r="GN62" i="15" s="1"/>
  <c r="GO59" i="15"/>
  <c r="GP59" i="15"/>
  <c r="GQ59" i="15"/>
  <c r="GR59" i="15"/>
  <c r="GS59" i="15"/>
  <c r="GT59" i="15"/>
  <c r="GU59" i="15"/>
  <c r="GV59" i="15"/>
  <c r="GV61" i="15" s="1"/>
  <c r="GV60" i="15" s="1"/>
  <c r="GV62" i="15" s="1"/>
  <c r="GW59" i="15"/>
  <c r="GX59" i="15"/>
  <c r="GY59" i="15"/>
  <c r="GZ59" i="15"/>
  <c r="HA59" i="15"/>
  <c r="HB59" i="15"/>
  <c r="HC59" i="15"/>
  <c r="HD59" i="15"/>
  <c r="HD61" i="15" s="1"/>
  <c r="HD60" i="15" s="1"/>
  <c r="HD62" i="15" s="1"/>
  <c r="HE59" i="15"/>
  <c r="HF59" i="15"/>
  <c r="HG59" i="15"/>
  <c r="HH59" i="15"/>
  <c r="HI59" i="15"/>
  <c r="HJ59" i="15"/>
  <c r="HK59" i="15"/>
  <c r="HL59" i="15"/>
  <c r="HL61" i="15" s="1"/>
  <c r="HL60" i="15" s="1"/>
  <c r="HL62" i="15" s="1"/>
  <c r="HM59" i="15"/>
  <c r="HN59" i="15"/>
  <c r="HO59" i="15"/>
  <c r="HP59" i="15"/>
  <c r="HQ59" i="15"/>
  <c r="HR59" i="15"/>
  <c r="HS59" i="15"/>
  <c r="HT59" i="15"/>
  <c r="HT61" i="15" s="1"/>
  <c r="HT60" i="15" s="1"/>
  <c r="HT62" i="15" s="1"/>
  <c r="HU59" i="15"/>
  <c r="HV59" i="15"/>
  <c r="HW59" i="15"/>
  <c r="HX59" i="15"/>
  <c r="HY59" i="15"/>
  <c r="HZ59" i="15"/>
  <c r="IA59" i="15"/>
  <c r="IB59" i="15"/>
  <c r="IB61" i="15" s="1"/>
  <c r="IB60" i="15" s="1"/>
  <c r="IB62" i="15" s="1"/>
  <c r="IC59" i="15"/>
  <c r="ID59" i="15"/>
  <c r="IE59" i="15"/>
  <c r="IF59" i="15"/>
  <c r="IG59" i="15"/>
  <c r="IH59" i="15"/>
  <c r="II59" i="15"/>
  <c r="IJ59" i="15"/>
  <c r="IJ61" i="15" s="1"/>
  <c r="IJ60" i="15" s="1"/>
  <c r="IJ62" i="15" s="1"/>
  <c r="IK59" i="15"/>
  <c r="IL59" i="15"/>
  <c r="IM59" i="15"/>
  <c r="IN59" i="15"/>
  <c r="IO59" i="15"/>
  <c r="IP59" i="15"/>
  <c r="IQ59" i="15"/>
  <c r="IR59" i="15"/>
  <c r="IR61" i="15" s="1"/>
  <c r="IR60" i="15" s="1"/>
  <c r="IR62" i="15" s="1"/>
  <c r="IS59" i="15"/>
  <c r="IT59" i="15"/>
  <c r="IU59" i="15"/>
  <c r="IV59" i="15"/>
  <c r="IW59" i="15"/>
  <c r="IX59" i="15"/>
  <c r="IY59" i="15"/>
  <c r="IZ59" i="15"/>
  <c r="IZ61" i="15" s="1"/>
  <c r="IZ60" i="15" s="1"/>
  <c r="IZ62" i="15" s="1"/>
  <c r="JA59" i="15"/>
  <c r="JB59" i="15"/>
  <c r="JC59" i="15"/>
  <c r="JD59" i="15"/>
  <c r="JE59" i="15"/>
  <c r="JF59" i="15"/>
  <c r="JG59" i="15"/>
  <c r="JH59" i="15"/>
  <c r="JH61" i="15" s="1"/>
  <c r="JH60" i="15" s="1"/>
  <c r="JH62" i="15" s="1"/>
  <c r="JI59" i="15"/>
  <c r="JJ59" i="15"/>
  <c r="JK59" i="15"/>
  <c r="JL59" i="15"/>
  <c r="JM59" i="15"/>
  <c r="JN59" i="15"/>
  <c r="JO59" i="15"/>
  <c r="JP59" i="15"/>
  <c r="JP61" i="15" s="1"/>
  <c r="JP60" i="15" s="1"/>
  <c r="JP62" i="15" s="1"/>
  <c r="JQ59" i="15"/>
  <c r="JR59" i="15"/>
  <c r="JS59" i="15"/>
  <c r="JT59" i="15"/>
  <c r="JU59" i="15"/>
  <c r="JV59" i="15"/>
  <c r="JW59" i="15"/>
  <c r="JX59" i="15"/>
  <c r="JX61" i="15" s="1"/>
  <c r="JX60" i="15" s="1"/>
  <c r="JX62" i="15" s="1"/>
  <c r="JY59" i="15"/>
  <c r="JZ59" i="15"/>
  <c r="KA59" i="15"/>
  <c r="KB59" i="15"/>
  <c r="KC59" i="15"/>
  <c r="KD59" i="15"/>
  <c r="KE59" i="15"/>
  <c r="KF59" i="15"/>
  <c r="KF61" i="15" s="1"/>
  <c r="KF60" i="15" s="1"/>
  <c r="KF62" i="15" s="1"/>
  <c r="KG59" i="15"/>
  <c r="KH59" i="15"/>
  <c r="KI59" i="15"/>
  <c r="KJ59" i="15"/>
  <c r="KK59" i="15"/>
  <c r="KL59" i="15"/>
  <c r="KM59" i="15"/>
  <c r="KN59" i="15"/>
  <c r="KN61" i="15" s="1"/>
  <c r="KN60" i="15" s="1"/>
  <c r="KN62" i="15" s="1"/>
  <c r="KO59" i="15"/>
  <c r="KP59" i="15"/>
  <c r="KQ59" i="15"/>
  <c r="KR59" i="15"/>
  <c r="KS59" i="15"/>
  <c r="KT59" i="15"/>
  <c r="KU59" i="15"/>
  <c r="KV59" i="15"/>
  <c r="KV61" i="15" s="1"/>
  <c r="KV60" i="15" s="1"/>
  <c r="KV62" i="15" s="1"/>
  <c r="KW59" i="15"/>
  <c r="KX59" i="15"/>
  <c r="KY59" i="15"/>
  <c r="KZ59" i="15"/>
  <c r="LA59" i="15"/>
  <c r="LB59" i="15"/>
  <c r="LC59" i="15"/>
  <c r="LD59" i="15"/>
  <c r="LD61" i="15" s="1"/>
  <c r="LD60" i="15" s="1"/>
  <c r="LD62" i="15" s="1"/>
  <c r="LE59" i="15"/>
  <c r="LF59" i="15"/>
  <c r="LG59" i="15"/>
  <c r="LH59" i="15"/>
  <c r="LI59" i="15"/>
  <c r="LJ59" i="15"/>
  <c r="LK59" i="15"/>
  <c r="LL59" i="15"/>
  <c r="LL61" i="15" s="1"/>
  <c r="LL60" i="15" s="1"/>
  <c r="LL62" i="15" s="1"/>
  <c r="LM59" i="15"/>
  <c r="LN59" i="15"/>
  <c r="LO59" i="15"/>
  <c r="LP59" i="15"/>
  <c r="LQ59" i="15"/>
  <c r="LR59" i="15"/>
  <c r="LS59" i="15"/>
  <c r="LT59" i="15"/>
  <c r="LT61" i="15" s="1"/>
  <c r="LT60" i="15" s="1"/>
  <c r="LT62" i="15" s="1"/>
  <c r="LU59" i="15"/>
  <c r="LV59" i="15"/>
  <c r="LW59" i="15"/>
  <c r="LX59" i="15"/>
  <c r="LY59" i="15"/>
  <c r="LZ59" i="15"/>
  <c r="MA59" i="15"/>
  <c r="MB59" i="15"/>
  <c r="MB61" i="15" s="1"/>
  <c r="MB60" i="15" s="1"/>
  <c r="MB62" i="15" s="1"/>
  <c r="MC59" i="15"/>
  <c r="MD59" i="15"/>
  <c r="ME59" i="15"/>
  <c r="MF59" i="15"/>
  <c r="MG59" i="15"/>
  <c r="MH59" i="15"/>
  <c r="MI59" i="15"/>
  <c r="MJ59" i="15"/>
  <c r="MJ61" i="15" s="1"/>
  <c r="MJ60" i="15" s="1"/>
  <c r="MJ62" i="15" s="1"/>
  <c r="MK59" i="15"/>
  <c r="ML59" i="15"/>
  <c r="MM59" i="15"/>
  <c r="MN59" i="15"/>
  <c r="MO59" i="15"/>
  <c r="MP59" i="15"/>
  <c r="MQ59" i="15"/>
  <c r="MR59" i="15"/>
  <c r="MR61" i="15" s="1"/>
  <c r="MR60" i="15" s="1"/>
  <c r="MR62" i="15" s="1"/>
  <c r="MS59" i="15"/>
  <c r="MT59" i="15"/>
  <c r="MU59" i="15"/>
  <c r="MV59" i="15"/>
  <c r="MW59" i="15"/>
  <c r="MX59" i="15"/>
  <c r="MY59" i="15"/>
  <c r="MZ59" i="15"/>
  <c r="MZ61" i="15" s="1"/>
  <c r="MZ60" i="15" s="1"/>
  <c r="MZ62" i="15" s="1"/>
  <c r="NA59" i="15"/>
  <c r="NB59" i="15"/>
  <c r="NC59" i="15"/>
  <c r="ND59" i="15"/>
  <c r="NE59" i="15"/>
  <c r="NF59" i="15"/>
  <c r="NG59" i="15"/>
  <c r="NH59" i="15"/>
  <c r="NH61" i="15" s="1"/>
  <c r="NH60" i="15" s="1"/>
  <c r="NH62" i="15" s="1"/>
  <c r="NI59" i="15"/>
  <c r="NJ59" i="15"/>
  <c r="NK59" i="15"/>
  <c r="NL59" i="15"/>
  <c r="NM59" i="15"/>
  <c r="NN59" i="15"/>
  <c r="NO59" i="15"/>
  <c r="NP59" i="15"/>
  <c r="NP61" i="15" s="1"/>
  <c r="NP60" i="15" s="1"/>
  <c r="NP62" i="15" s="1"/>
  <c r="NQ59" i="15"/>
  <c r="NR59" i="15"/>
  <c r="NS59" i="15"/>
  <c r="NT59" i="15"/>
  <c r="NU59" i="15"/>
  <c r="NV59" i="15"/>
  <c r="NW59" i="15"/>
  <c r="NX59" i="15"/>
  <c r="NX61" i="15" s="1"/>
  <c r="NX60" i="15" s="1"/>
  <c r="NX62" i="15" s="1"/>
  <c r="NY59" i="15"/>
  <c r="NZ59" i="15"/>
  <c r="OA59" i="15"/>
  <c r="OB59" i="15"/>
  <c r="OC59" i="15"/>
  <c r="OD59" i="15"/>
  <c r="OE59" i="15"/>
  <c r="OF59" i="15"/>
  <c r="OG59" i="15"/>
  <c r="OH59" i="15"/>
  <c r="OI59" i="15"/>
  <c r="OJ59" i="15"/>
  <c r="OJ61" i="15" s="1"/>
  <c r="OK59" i="15"/>
  <c r="OL59" i="15"/>
  <c r="OM59" i="15"/>
  <c r="ON59" i="15"/>
  <c r="ON61" i="15" s="1"/>
  <c r="ON60" i="15" s="1"/>
  <c r="ON62" i="15" s="1"/>
  <c r="OO59" i="15"/>
  <c r="OP59" i="15"/>
  <c r="OQ59" i="15"/>
  <c r="OR59" i="15"/>
  <c r="OS59" i="15"/>
  <c r="OT59" i="15"/>
  <c r="OU59" i="15"/>
  <c r="OV59" i="15"/>
  <c r="OW59" i="15"/>
  <c r="OX59" i="15"/>
  <c r="OY59" i="15"/>
  <c r="OZ59" i="15"/>
  <c r="PA59" i="15"/>
  <c r="PB59" i="15"/>
  <c r="PC59" i="15"/>
  <c r="PD59" i="15"/>
  <c r="PD61" i="15" s="1"/>
  <c r="PD60" i="15" s="1"/>
  <c r="PD62" i="15" s="1"/>
  <c r="PE59" i="15"/>
  <c r="PF59" i="15"/>
  <c r="PG59" i="15"/>
  <c r="PH59" i="15"/>
  <c r="PI59" i="15"/>
  <c r="PJ59" i="15"/>
  <c r="PK59" i="15"/>
  <c r="PL59" i="15"/>
  <c r="PM59" i="15"/>
  <c r="PN59" i="15"/>
  <c r="PO59" i="15"/>
  <c r="PP59" i="15"/>
  <c r="PP61" i="15" s="1"/>
  <c r="PQ59" i="15"/>
  <c r="PR59" i="15"/>
  <c r="PS59" i="15"/>
  <c r="PT59" i="15"/>
  <c r="PT61" i="15" s="1"/>
  <c r="PT60" i="15" s="1"/>
  <c r="PT62" i="15" s="1"/>
  <c r="PU59" i="15"/>
  <c r="PV59" i="15"/>
  <c r="PW59" i="15"/>
  <c r="PX59" i="15"/>
  <c r="PY59" i="15"/>
  <c r="PZ59" i="15"/>
  <c r="QA59" i="15"/>
  <c r="QB59" i="15"/>
  <c r="QC59" i="15"/>
  <c r="QD59" i="15"/>
  <c r="QE59" i="15"/>
  <c r="QF59" i="15"/>
  <c r="QF61" i="15" s="1"/>
  <c r="QG59" i="15"/>
  <c r="QH59" i="15"/>
  <c r="QI59" i="15"/>
  <c r="QJ59" i="15"/>
  <c r="QJ61" i="15" s="1"/>
  <c r="QJ60" i="15" s="1"/>
  <c r="QJ62" i="15" s="1"/>
  <c r="QK59" i="15"/>
  <c r="QL59" i="15"/>
  <c r="QM59" i="15"/>
  <c r="QN59" i="15"/>
  <c r="QO59" i="15"/>
  <c r="QP59" i="15"/>
  <c r="QQ59" i="15"/>
  <c r="QR59" i="15"/>
  <c r="QS59" i="15"/>
  <c r="QT59" i="15"/>
  <c r="QU59" i="15"/>
  <c r="QV59" i="15"/>
  <c r="QV61" i="15" s="1"/>
  <c r="QW59" i="15"/>
  <c r="QX59" i="15"/>
  <c r="QY59" i="15"/>
  <c r="QZ59" i="15"/>
  <c r="QZ61" i="15" s="1"/>
  <c r="QZ60" i="15" s="1"/>
  <c r="QZ62" i="15" s="1"/>
  <c r="QZ63" i="15" s="1"/>
  <c r="QZ64" i="15" s="1"/>
  <c r="QZ65" i="15" s="1"/>
  <c r="RA59" i="15"/>
  <c r="RB59" i="15"/>
  <c r="RC59" i="15"/>
  <c r="RD59" i="15"/>
  <c r="RE59" i="15"/>
  <c r="RF59" i="15"/>
  <c r="RG59" i="15"/>
  <c r="RH59" i="15"/>
  <c r="RI59" i="15"/>
  <c r="RJ59" i="15"/>
  <c r="RK59" i="15"/>
  <c r="RL59" i="15"/>
  <c r="RL61" i="15" s="1"/>
  <c r="RM59" i="15"/>
  <c r="RN59" i="15"/>
  <c r="RO59" i="15"/>
  <c r="RP59" i="15"/>
  <c r="RP61" i="15" s="1"/>
  <c r="RP60" i="15" s="1"/>
  <c r="RP62" i="15" s="1"/>
  <c r="RP63" i="15" s="1"/>
  <c r="RP64" i="15" s="1"/>
  <c r="RP65" i="15" s="1"/>
  <c r="RQ59" i="15"/>
  <c r="RR59" i="15"/>
  <c r="RS59" i="15"/>
  <c r="RT59" i="15"/>
  <c r="RU59" i="15"/>
  <c r="RV59" i="15"/>
  <c r="RW59" i="15"/>
  <c r="RX59" i="15"/>
  <c r="RY59" i="15"/>
  <c r="RZ59" i="15"/>
  <c r="SA59" i="15"/>
  <c r="SB59" i="15"/>
  <c r="SB61" i="15" s="1"/>
  <c r="SC59" i="15"/>
  <c r="SD59" i="15"/>
  <c r="SE59" i="15"/>
  <c r="SF59" i="15"/>
  <c r="SF61" i="15" s="1"/>
  <c r="SF60" i="15" s="1"/>
  <c r="SF62" i="15" s="1"/>
  <c r="SF63" i="15" s="1"/>
  <c r="SF64" i="15" s="1"/>
  <c r="SF65" i="15" s="1"/>
  <c r="SG59" i="15"/>
  <c r="SH59" i="15"/>
  <c r="SI59" i="15"/>
  <c r="SJ59" i="15"/>
  <c r="SK59" i="15"/>
  <c r="SL59" i="15"/>
  <c r="SM59" i="15"/>
  <c r="SN59" i="15"/>
  <c r="SO59" i="15"/>
  <c r="SP59" i="15"/>
  <c r="SQ59" i="15"/>
  <c r="SR59" i="15"/>
  <c r="SR61" i="15" s="1"/>
  <c r="SS59" i="15"/>
  <c r="ST59" i="15"/>
  <c r="SU59" i="15"/>
  <c r="SV59" i="15"/>
  <c r="SV61" i="15" s="1"/>
  <c r="SV60" i="15" s="1"/>
  <c r="SV62" i="15" s="1"/>
  <c r="SV63" i="15" s="1"/>
  <c r="SV64" i="15" s="1"/>
  <c r="SV65" i="15" s="1"/>
  <c r="SW59" i="15"/>
  <c r="SX59" i="15"/>
  <c r="SY59" i="15"/>
  <c r="SZ59" i="15"/>
  <c r="TA59" i="15"/>
  <c r="TB59" i="15"/>
  <c r="TC59" i="15"/>
  <c r="TD59" i="15"/>
  <c r="TE59" i="15"/>
  <c r="TF59" i="15"/>
  <c r="TG59" i="15"/>
  <c r="TH59" i="15"/>
  <c r="TH61" i="15" s="1"/>
  <c r="TI59" i="15"/>
  <c r="TJ59" i="15"/>
  <c r="TK59" i="15"/>
  <c r="TL59" i="15"/>
  <c r="TL61" i="15" s="1"/>
  <c r="TL60" i="15" s="1"/>
  <c r="TL62" i="15" s="1"/>
  <c r="TL63" i="15" s="1"/>
  <c r="TL64" i="15" s="1"/>
  <c r="TL65" i="15" s="1"/>
  <c r="TM59" i="15"/>
  <c r="TN59" i="15"/>
  <c r="TO59" i="15"/>
  <c r="TP59" i="15"/>
  <c r="TQ59" i="15"/>
  <c r="TR59" i="15"/>
  <c r="TS59" i="15"/>
  <c r="TT59" i="15"/>
  <c r="TU59" i="15"/>
  <c r="TV59" i="15"/>
  <c r="TW59" i="15"/>
  <c r="TX59" i="15"/>
  <c r="TY59" i="15"/>
  <c r="TZ59" i="15"/>
  <c r="UA59" i="15"/>
  <c r="UB59" i="15"/>
  <c r="UC59" i="15"/>
  <c r="UD59" i="15"/>
  <c r="UE59" i="15"/>
  <c r="UF59" i="15"/>
  <c r="UG59" i="15"/>
  <c r="UH59" i="15"/>
  <c r="UI59" i="15"/>
  <c r="UJ59" i="15"/>
  <c r="UK59" i="15"/>
  <c r="UL59" i="15"/>
  <c r="UM59" i="15"/>
  <c r="UN59" i="15"/>
  <c r="UO59" i="15"/>
  <c r="UP59" i="15"/>
  <c r="UQ59" i="15"/>
  <c r="UR59" i="15"/>
  <c r="US59" i="15"/>
  <c r="UT59" i="15"/>
  <c r="UU59" i="15"/>
  <c r="UV59" i="15"/>
  <c r="UW59" i="15"/>
  <c r="UX59" i="15"/>
  <c r="UY59" i="15"/>
  <c r="UZ59" i="15"/>
  <c r="VA59" i="15"/>
  <c r="VB59" i="15"/>
  <c r="VC59" i="15"/>
  <c r="VD59" i="15"/>
  <c r="VE59" i="15"/>
  <c r="VF59" i="15"/>
  <c r="VG59" i="15"/>
  <c r="VH59" i="15"/>
  <c r="CZ60" i="15"/>
  <c r="CZ62" i="15" s="1"/>
  <c r="DH60" i="15"/>
  <c r="DH62" i="15" s="1"/>
  <c r="DP60" i="15"/>
  <c r="DP62" i="15" s="1"/>
  <c r="DP63" i="15" s="1"/>
  <c r="DP64" i="15" s="1"/>
  <c r="EN60" i="15"/>
  <c r="EN62" i="15" s="1"/>
  <c r="FT60" i="15"/>
  <c r="FT62" i="15" s="1"/>
  <c r="GZ60" i="15"/>
  <c r="GZ62" i="15" s="1"/>
  <c r="IF60" i="15"/>
  <c r="IF62" i="15" s="1"/>
  <c r="JL60" i="15"/>
  <c r="JL62" i="15" s="1"/>
  <c r="KR60" i="15"/>
  <c r="KR62" i="15" s="1"/>
  <c r="LX60" i="15"/>
  <c r="LX62" i="15" s="1"/>
  <c r="ND60" i="15"/>
  <c r="ND62" i="15" s="1"/>
  <c r="NT60" i="15"/>
  <c r="OJ60" i="15"/>
  <c r="PP60" i="15"/>
  <c r="QF60" i="15"/>
  <c r="QV60" i="15"/>
  <c r="RL60" i="15"/>
  <c r="SB60" i="15"/>
  <c r="SR60" i="15"/>
  <c r="TH60" i="15"/>
  <c r="TX60" i="15"/>
  <c r="UN60" i="15"/>
  <c r="VD60" i="15"/>
  <c r="CJ61" i="15"/>
  <c r="CJ60" i="15" s="1"/>
  <c r="CJ62" i="15" s="1"/>
  <c r="CJ63" i="15" s="1"/>
  <c r="CJ64" i="15" s="1"/>
  <c r="CK61" i="15"/>
  <c r="CK60" i="15" s="1"/>
  <c r="CK62" i="15" s="1"/>
  <c r="CR61" i="15"/>
  <c r="CR60" i="15" s="1"/>
  <c r="CR62" i="15" s="1"/>
  <c r="CR63" i="15" s="1"/>
  <c r="CR64" i="15" s="1"/>
  <c r="CS61" i="15"/>
  <c r="CS60" i="15" s="1"/>
  <c r="CS62" i="15" s="1"/>
  <c r="CV61" i="15"/>
  <c r="CV60" i="15" s="1"/>
  <c r="CV62" i="15" s="1"/>
  <c r="DA61" i="15"/>
  <c r="DA60" i="15" s="1"/>
  <c r="DD61" i="15"/>
  <c r="DD60" i="15" s="1"/>
  <c r="DD62" i="15" s="1"/>
  <c r="DI61" i="15"/>
  <c r="DI60" i="15" s="1"/>
  <c r="DI62" i="15" s="1"/>
  <c r="DP61" i="15"/>
  <c r="DX61" i="15"/>
  <c r="DX60" i="15" s="1"/>
  <c r="DX62" i="15" s="1"/>
  <c r="DX63" i="15" s="1"/>
  <c r="DX64" i="15" s="1"/>
  <c r="EF61" i="15"/>
  <c r="EF60" i="15" s="1"/>
  <c r="EF62" i="15" s="1"/>
  <c r="EF63" i="15" s="1"/>
  <c r="EF64" i="15" s="1"/>
  <c r="EN61" i="15"/>
  <c r="EV61" i="15"/>
  <c r="EV60" i="15" s="1"/>
  <c r="EV62" i="15" s="1"/>
  <c r="EV63" i="15" s="1"/>
  <c r="EV64" i="15" s="1"/>
  <c r="FL61" i="15"/>
  <c r="FL60" i="15" s="1"/>
  <c r="FL62" i="15" s="1"/>
  <c r="FL63" i="15" s="1"/>
  <c r="FL64" i="15" s="1"/>
  <c r="FT61" i="15"/>
  <c r="GB61" i="15"/>
  <c r="GB60" i="15" s="1"/>
  <c r="GB62" i="15" s="1"/>
  <c r="GB63" i="15" s="1"/>
  <c r="GB64" i="15" s="1"/>
  <c r="GJ61" i="15"/>
  <c r="GJ60" i="15" s="1"/>
  <c r="GJ62" i="15" s="1"/>
  <c r="GJ63" i="15" s="1"/>
  <c r="GJ64" i="15" s="1"/>
  <c r="GR61" i="15"/>
  <c r="GR60" i="15" s="1"/>
  <c r="GR62" i="15" s="1"/>
  <c r="GR63" i="15" s="1"/>
  <c r="GR64" i="15" s="1"/>
  <c r="GZ61" i="15"/>
  <c r="HH61" i="15"/>
  <c r="HH60" i="15" s="1"/>
  <c r="HH62" i="15" s="1"/>
  <c r="HH63" i="15" s="1"/>
  <c r="HH64" i="15" s="1"/>
  <c r="HX61" i="15"/>
  <c r="HX60" i="15" s="1"/>
  <c r="HX62" i="15" s="1"/>
  <c r="HX63" i="15" s="1"/>
  <c r="HX64" i="15" s="1"/>
  <c r="IF61" i="15"/>
  <c r="IN61" i="15"/>
  <c r="IN60" i="15" s="1"/>
  <c r="IN62" i="15" s="1"/>
  <c r="IN63" i="15" s="1"/>
  <c r="IN64" i="15" s="1"/>
  <c r="IV61" i="15"/>
  <c r="IV60" i="15" s="1"/>
  <c r="IV62" i="15" s="1"/>
  <c r="IV63" i="15" s="1"/>
  <c r="IV64" i="15" s="1"/>
  <c r="JD61" i="15"/>
  <c r="JD60" i="15" s="1"/>
  <c r="JD62" i="15" s="1"/>
  <c r="JD63" i="15" s="1"/>
  <c r="JD64" i="15" s="1"/>
  <c r="JL61" i="15"/>
  <c r="JT61" i="15"/>
  <c r="JT60" i="15" s="1"/>
  <c r="JT62" i="15" s="1"/>
  <c r="JT63" i="15" s="1"/>
  <c r="JT64" i="15" s="1"/>
  <c r="KJ61" i="15"/>
  <c r="KJ60" i="15" s="1"/>
  <c r="KJ62" i="15" s="1"/>
  <c r="KJ63" i="15" s="1"/>
  <c r="KJ64" i="15" s="1"/>
  <c r="KR61" i="15"/>
  <c r="KZ61" i="15"/>
  <c r="KZ60" i="15" s="1"/>
  <c r="KZ62" i="15" s="1"/>
  <c r="KZ63" i="15" s="1"/>
  <c r="KZ64" i="15" s="1"/>
  <c r="LH61" i="15"/>
  <c r="LH60" i="15" s="1"/>
  <c r="LH62" i="15" s="1"/>
  <c r="LH63" i="15" s="1"/>
  <c r="LH64" i="15" s="1"/>
  <c r="LP61" i="15"/>
  <c r="LP60" i="15" s="1"/>
  <c r="LP62" i="15" s="1"/>
  <c r="LP63" i="15" s="1"/>
  <c r="LP64" i="15" s="1"/>
  <c r="LX61" i="15"/>
  <c r="MF61" i="15"/>
  <c r="MF60" i="15" s="1"/>
  <c r="MF62" i="15" s="1"/>
  <c r="MF63" i="15" s="1"/>
  <c r="MF64" i="15" s="1"/>
  <c r="MV61" i="15"/>
  <c r="MV60" i="15" s="1"/>
  <c r="MV62" i="15" s="1"/>
  <c r="MV63" i="15" s="1"/>
  <c r="MV64" i="15" s="1"/>
  <c r="ND61" i="15"/>
  <c r="NL61" i="15"/>
  <c r="NL60" i="15" s="1"/>
  <c r="NL62" i="15" s="1"/>
  <c r="NL63" i="15" s="1"/>
  <c r="NL64" i="15" s="1"/>
  <c r="NT61" i="15"/>
  <c r="OB61" i="15"/>
  <c r="OB60" i="15" s="1"/>
  <c r="OB62" i="15" s="1"/>
  <c r="OB63" i="15" s="1"/>
  <c r="OB64" i="15" s="1"/>
  <c r="OF61" i="15"/>
  <c r="OF60" i="15" s="1"/>
  <c r="OF62" i="15" s="1"/>
  <c r="OR61" i="15"/>
  <c r="OR60" i="15" s="1"/>
  <c r="OR62" i="15" s="1"/>
  <c r="OR63" i="15" s="1"/>
  <c r="OR64" i="15" s="1"/>
  <c r="OV61" i="15"/>
  <c r="OV60" i="15" s="1"/>
  <c r="OV62" i="15" s="1"/>
  <c r="PH61" i="15"/>
  <c r="PH60" i="15" s="1"/>
  <c r="PH62" i="15" s="1"/>
  <c r="PL61" i="15"/>
  <c r="PL60" i="15" s="1"/>
  <c r="PL62" i="15" s="1"/>
  <c r="PX61" i="15"/>
  <c r="PX60" i="15" s="1"/>
  <c r="PX62" i="15" s="1"/>
  <c r="PX63" i="15" s="1"/>
  <c r="PX64" i="15" s="1"/>
  <c r="QB61" i="15"/>
  <c r="QB60" i="15" s="1"/>
  <c r="QB62" i="15" s="1"/>
  <c r="QN61" i="15"/>
  <c r="QN60" i="15" s="1"/>
  <c r="QN62" i="15" s="1"/>
  <c r="QR61" i="15"/>
  <c r="QR60" i="15" s="1"/>
  <c r="QR62" i="15" s="1"/>
  <c r="RD61" i="15"/>
  <c r="RD60" i="15" s="1"/>
  <c r="RD62" i="15" s="1"/>
  <c r="RH61" i="15"/>
  <c r="RH60" i="15" s="1"/>
  <c r="RH62" i="15" s="1"/>
  <c r="RH63" i="15" s="1"/>
  <c r="RH64" i="15" s="1"/>
  <c r="RT61" i="15"/>
  <c r="RT60" i="15" s="1"/>
  <c r="RT62" i="15" s="1"/>
  <c r="RX61" i="15"/>
  <c r="RX60" i="15" s="1"/>
  <c r="RX62" i="15" s="1"/>
  <c r="SJ61" i="15"/>
  <c r="SJ60" i="15" s="1"/>
  <c r="SJ62" i="15" s="1"/>
  <c r="SN61" i="15"/>
  <c r="SN60" i="15" s="1"/>
  <c r="SN62" i="15" s="1"/>
  <c r="SZ61" i="15"/>
  <c r="SZ60" i="15" s="1"/>
  <c r="SZ62" i="15" s="1"/>
  <c r="TD61" i="15"/>
  <c r="TD60" i="15" s="1"/>
  <c r="TD62" i="15" s="1"/>
  <c r="TP61" i="15"/>
  <c r="TP60" i="15" s="1"/>
  <c r="TP62" i="15" s="1"/>
  <c r="TT61" i="15"/>
  <c r="TT60" i="15" s="1"/>
  <c r="TT62" i="15" s="1"/>
  <c r="TT63" i="15" s="1"/>
  <c r="TT64" i="15" s="1"/>
  <c r="TX61" i="15"/>
  <c r="UB61" i="15"/>
  <c r="UB60" i="15" s="1"/>
  <c r="UB62" i="15" s="1"/>
  <c r="UF61" i="15"/>
  <c r="UF60" i="15" s="1"/>
  <c r="UF62" i="15" s="1"/>
  <c r="UJ61" i="15"/>
  <c r="UJ60" i="15" s="1"/>
  <c r="UJ62" i="15" s="1"/>
  <c r="UJ63" i="15" s="1"/>
  <c r="UJ64" i="15" s="1"/>
  <c r="UN61" i="15"/>
  <c r="UR61" i="15"/>
  <c r="UR60" i="15" s="1"/>
  <c r="UR62" i="15" s="1"/>
  <c r="UV61" i="15"/>
  <c r="UV60" i="15" s="1"/>
  <c r="UV62" i="15" s="1"/>
  <c r="UZ61" i="15"/>
  <c r="UZ60" i="15" s="1"/>
  <c r="UZ62" i="15" s="1"/>
  <c r="UZ63" i="15" s="1"/>
  <c r="UZ64" i="15" s="1"/>
  <c r="VD61" i="15"/>
  <c r="VH61" i="15"/>
  <c r="VH60" i="15" s="1"/>
  <c r="VH62" i="15" s="1"/>
  <c r="CO62" i="15"/>
  <c r="DA62" i="15"/>
  <c r="DE62" i="15"/>
  <c r="CK63" i="15"/>
  <c r="CK64" i="15" s="1"/>
  <c r="CN63" i="15"/>
  <c r="CN64" i="15" s="1"/>
  <c r="CO63" i="15"/>
  <c r="CO64" i="15" s="1"/>
  <c r="CS63" i="15"/>
  <c r="CS64" i="15" s="1"/>
  <c r="CV63" i="15"/>
  <c r="CV64" i="15" s="1"/>
  <c r="CZ63" i="15"/>
  <c r="CZ64" i="15" s="1"/>
  <c r="DA63" i="15"/>
  <c r="DA64" i="15" s="1"/>
  <c r="DD63" i="15"/>
  <c r="DD64" i="15" s="1"/>
  <c r="DE63" i="15"/>
  <c r="DE64" i="15" s="1"/>
  <c r="DH63" i="15"/>
  <c r="DH64" i="15" s="1"/>
  <c r="DI63" i="15"/>
  <c r="DI64" i="15" s="1"/>
  <c r="DL63" i="15"/>
  <c r="DL64" i="15" s="1"/>
  <c r="DT63" i="15"/>
  <c r="DT64" i="15" s="1"/>
  <c r="EB63" i="15"/>
  <c r="EB64" i="15" s="1"/>
  <c r="EJ63" i="15"/>
  <c r="EJ64" i="15" s="1"/>
  <c r="EN63" i="15"/>
  <c r="EN64" i="15" s="1"/>
  <c r="ER63" i="15"/>
  <c r="ER64" i="15" s="1"/>
  <c r="EZ63" i="15"/>
  <c r="EZ64" i="15" s="1"/>
  <c r="FH63" i="15"/>
  <c r="FH64" i="15" s="1"/>
  <c r="FP63" i="15"/>
  <c r="FP64" i="15" s="1"/>
  <c r="FT63" i="15"/>
  <c r="FT64" i="15" s="1"/>
  <c r="FX63" i="15"/>
  <c r="FX64" i="15" s="1"/>
  <c r="GF63" i="15"/>
  <c r="GF64" i="15" s="1"/>
  <c r="GN63" i="15"/>
  <c r="GN64" i="15" s="1"/>
  <c r="GV63" i="15"/>
  <c r="GV64" i="15" s="1"/>
  <c r="GZ63" i="15"/>
  <c r="GZ64" i="15" s="1"/>
  <c r="HD63" i="15"/>
  <c r="HD64" i="15" s="1"/>
  <c r="HL63" i="15"/>
  <c r="HL64" i="15" s="1"/>
  <c r="HT63" i="15"/>
  <c r="HT64" i="15" s="1"/>
  <c r="IB63" i="15"/>
  <c r="IB64" i="15" s="1"/>
  <c r="IF63" i="15"/>
  <c r="IF64" i="15" s="1"/>
  <c r="IJ63" i="15"/>
  <c r="IJ64" i="15" s="1"/>
  <c r="IR63" i="15"/>
  <c r="IR64" i="15" s="1"/>
  <c r="IZ63" i="15"/>
  <c r="IZ64" i="15" s="1"/>
  <c r="JH63" i="15"/>
  <c r="JH64" i="15" s="1"/>
  <c r="JL63" i="15"/>
  <c r="JL64" i="15" s="1"/>
  <c r="JP63" i="15"/>
  <c r="JP64" i="15" s="1"/>
  <c r="JX63" i="15"/>
  <c r="JX64" i="15" s="1"/>
  <c r="KF63" i="15"/>
  <c r="KF64" i="15" s="1"/>
  <c r="KN63" i="15"/>
  <c r="KN64" i="15" s="1"/>
  <c r="KR63" i="15"/>
  <c r="KR64" i="15" s="1"/>
  <c r="KV63" i="15"/>
  <c r="KV64" i="15" s="1"/>
  <c r="LD63" i="15"/>
  <c r="LD64" i="15" s="1"/>
  <c r="LL63" i="15"/>
  <c r="LL64" i="15" s="1"/>
  <c r="LT63" i="15"/>
  <c r="LT64" i="15" s="1"/>
  <c r="LX63" i="15"/>
  <c r="LX64" i="15" s="1"/>
  <c r="MB63" i="15"/>
  <c r="MB64" i="15" s="1"/>
  <c r="MJ63" i="15"/>
  <c r="MJ64" i="15" s="1"/>
  <c r="MR63" i="15"/>
  <c r="MR64" i="15" s="1"/>
  <c r="MZ63" i="15"/>
  <c r="MZ64" i="15" s="1"/>
  <c r="ND63" i="15"/>
  <c r="ND64" i="15" s="1"/>
  <c r="NH63" i="15"/>
  <c r="NH64" i="15" s="1"/>
  <c r="NP63" i="15"/>
  <c r="NP64" i="15" s="1"/>
  <c r="NX63" i="15"/>
  <c r="NX64" i="15" s="1"/>
  <c r="OF63" i="15"/>
  <c r="OF64" i="15" s="1"/>
  <c r="ON63" i="15"/>
  <c r="ON64" i="15" s="1"/>
  <c r="PD63" i="15"/>
  <c r="PD64" i="15" s="1"/>
  <c r="PL63" i="15"/>
  <c r="PL64" i="15" s="1"/>
  <c r="PT63" i="15"/>
  <c r="PT64" i="15" s="1"/>
  <c r="QJ63" i="15"/>
  <c r="QJ64" i="15" s="1"/>
  <c r="QR63" i="15"/>
  <c r="QR64" i="15" s="1"/>
  <c r="RX63" i="15"/>
  <c r="RX64" i="15" s="1"/>
  <c r="TD63" i="15"/>
  <c r="TD64" i="15" s="1"/>
  <c r="CI65" i="15"/>
  <c r="CJ65" i="15"/>
  <c r="CK65" i="15"/>
  <c r="CL65" i="15"/>
  <c r="CM65" i="15"/>
  <c r="CN65" i="15"/>
  <c r="CO65" i="15"/>
  <c r="CP65" i="15"/>
  <c r="CQ65" i="15"/>
  <c r="CR65" i="15"/>
  <c r="CS65" i="15"/>
  <c r="CT65" i="15"/>
  <c r="CU65" i="15"/>
  <c r="CV65" i="15"/>
  <c r="CW65" i="15"/>
  <c r="CX65" i="15"/>
  <c r="CY65" i="15"/>
  <c r="CZ65" i="15"/>
  <c r="DA65" i="15"/>
  <c r="DB65" i="15"/>
  <c r="DC65" i="15"/>
  <c r="DD65" i="15"/>
  <c r="DE65" i="15"/>
  <c r="DF65" i="15"/>
  <c r="DG65" i="15"/>
  <c r="DH65" i="15"/>
  <c r="DI65" i="15"/>
  <c r="DJ65" i="15"/>
  <c r="DK65" i="15"/>
  <c r="DL65" i="15"/>
  <c r="DM65" i="15"/>
  <c r="DN65" i="15"/>
  <c r="DO65" i="15"/>
  <c r="DP65" i="15"/>
  <c r="DQ65" i="15"/>
  <c r="DR65" i="15"/>
  <c r="DS65" i="15"/>
  <c r="DT65" i="15"/>
  <c r="DU65" i="15"/>
  <c r="DV65" i="15"/>
  <c r="DW65" i="15"/>
  <c r="DX65" i="15"/>
  <c r="DY65" i="15"/>
  <c r="DZ65" i="15"/>
  <c r="EA65" i="15"/>
  <c r="EB65" i="15"/>
  <c r="EC65" i="15"/>
  <c r="ED65" i="15"/>
  <c r="EE65" i="15"/>
  <c r="EF65" i="15"/>
  <c r="EG65" i="15"/>
  <c r="EH65" i="15"/>
  <c r="EI65" i="15"/>
  <c r="EJ65" i="15"/>
  <c r="EK65" i="15"/>
  <c r="EL65" i="15"/>
  <c r="EM65" i="15"/>
  <c r="EN65" i="15"/>
  <c r="EO65" i="15"/>
  <c r="EP65" i="15"/>
  <c r="EQ65" i="15"/>
  <c r="ER65" i="15"/>
  <c r="ES65" i="15"/>
  <c r="ET65" i="15"/>
  <c r="EU65" i="15"/>
  <c r="EV65" i="15"/>
  <c r="EW65" i="15"/>
  <c r="EX65" i="15"/>
  <c r="EY65" i="15"/>
  <c r="EZ65" i="15"/>
  <c r="FA65" i="15"/>
  <c r="FB65" i="15"/>
  <c r="FC65" i="15"/>
  <c r="FD65" i="15"/>
  <c r="FE65" i="15"/>
  <c r="FF65" i="15"/>
  <c r="FG65" i="15"/>
  <c r="FH65" i="15"/>
  <c r="FI65" i="15"/>
  <c r="FJ65" i="15"/>
  <c r="FK65" i="15"/>
  <c r="FL65" i="15"/>
  <c r="FM65" i="15"/>
  <c r="FN65" i="15"/>
  <c r="FO65" i="15"/>
  <c r="FP65" i="15"/>
  <c r="FQ65" i="15"/>
  <c r="FR65" i="15"/>
  <c r="FS65" i="15"/>
  <c r="FT65" i="15"/>
  <c r="FU65" i="15"/>
  <c r="FV65" i="15"/>
  <c r="FW65" i="15"/>
  <c r="FX65" i="15"/>
  <c r="FY65" i="15"/>
  <c r="FZ65" i="15"/>
  <c r="GA65" i="15"/>
  <c r="GB65" i="15"/>
  <c r="GC65" i="15"/>
  <c r="GD65" i="15"/>
  <c r="GE65" i="15"/>
  <c r="GF65" i="15"/>
  <c r="GG65" i="15"/>
  <c r="GH65" i="15"/>
  <c r="GI65" i="15"/>
  <c r="GJ65" i="15"/>
  <c r="GK65" i="15"/>
  <c r="GL65" i="15"/>
  <c r="GM65" i="15"/>
  <c r="GN65" i="15"/>
  <c r="GO65" i="15"/>
  <c r="GP65" i="15"/>
  <c r="GQ65" i="15"/>
  <c r="GR65" i="15"/>
  <c r="GS65" i="15"/>
  <c r="GT65" i="15"/>
  <c r="GU65" i="15"/>
  <c r="GV65" i="15"/>
  <c r="GW65" i="15"/>
  <c r="GX65" i="15"/>
  <c r="GY65" i="15"/>
  <c r="GZ65" i="15"/>
  <c r="HA65" i="15"/>
  <c r="HB65" i="15"/>
  <c r="HC65" i="15"/>
  <c r="HD65" i="15"/>
  <c r="HE65" i="15"/>
  <c r="HF65" i="15"/>
  <c r="HG65" i="15"/>
  <c r="HH65" i="15"/>
  <c r="HI65" i="15"/>
  <c r="HJ65" i="15"/>
  <c r="HK65" i="15"/>
  <c r="HL65" i="15"/>
  <c r="HM65" i="15"/>
  <c r="HN65" i="15"/>
  <c r="HO65" i="15"/>
  <c r="HP65" i="15"/>
  <c r="HQ65" i="15"/>
  <c r="HR65" i="15"/>
  <c r="HS65" i="15"/>
  <c r="HT65" i="15"/>
  <c r="HU65" i="15"/>
  <c r="HV65" i="15"/>
  <c r="HW65" i="15"/>
  <c r="HX65" i="15"/>
  <c r="HY65" i="15"/>
  <c r="HZ65" i="15"/>
  <c r="IA65" i="15"/>
  <c r="IB65" i="15"/>
  <c r="IC65" i="15"/>
  <c r="ID65" i="15"/>
  <c r="IE65" i="15"/>
  <c r="IF65" i="15"/>
  <c r="IG65" i="15"/>
  <c r="IH65" i="15"/>
  <c r="II65" i="15"/>
  <c r="IJ65" i="15"/>
  <c r="IK65" i="15"/>
  <c r="IL65" i="15"/>
  <c r="IM65" i="15"/>
  <c r="IN65" i="15"/>
  <c r="IO65" i="15"/>
  <c r="IP65" i="15"/>
  <c r="IQ65" i="15"/>
  <c r="IR65" i="15"/>
  <c r="IS65" i="15"/>
  <c r="IT65" i="15"/>
  <c r="IU65" i="15"/>
  <c r="IV65" i="15"/>
  <c r="IW65" i="15"/>
  <c r="IX65" i="15"/>
  <c r="IY65" i="15"/>
  <c r="IZ65" i="15"/>
  <c r="JA65" i="15"/>
  <c r="JB65" i="15"/>
  <c r="JC65" i="15"/>
  <c r="JD65" i="15"/>
  <c r="JE65" i="15"/>
  <c r="JF65" i="15"/>
  <c r="JG65" i="15"/>
  <c r="JH65" i="15"/>
  <c r="JI65" i="15"/>
  <c r="JJ65" i="15"/>
  <c r="JK65" i="15"/>
  <c r="JL65" i="15"/>
  <c r="JM65" i="15"/>
  <c r="JN65" i="15"/>
  <c r="JO65" i="15"/>
  <c r="JP65" i="15"/>
  <c r="JQ65" i="15"/>
  <c r="JR65" i="15"/>
  <c r="JS65" i="15"/>
  <c r="JT65" i="15"/>
  <c r="JU65" i="15"/>
  <c r="JV65" i="15"/>
  <c r="JW65" i="15"/>
  <c r="JX65" i="15"/>
  <c r="JY65" i="15"/>
  <c r="JZ65" i="15"/>
  <c r="KA65" i="15"/>
  <c r="KB65" i="15"/>
  <c r="KC65" i="15"/>
  <c r="KD65" i="15"/>
  <c r="KE65" i="15"/>
  <c r="KF65" i="15"/>
  <c r="KG65" i="15"/>
  <c r="KH65" i="15"/>
  <c r="KI65" i="15"/>
  <c r="KJ65" i="15"/>
  <c r="KK65" i="15"/>
  <c r="KL65" i="15"/>
  <c r="KM65" i="15"/>
  <c r="KN65" i="15"/>
  <c r="KO65" i="15"/>
  <c r="KP65" i="15"/>
  <c r="KQ65" i="15"/>
  <c r="KR65" i="15"/>
  <c r="KS65" i="15"/>
  <c r="KT65" i="15"/>
  <c r="KU65" i="15"/>
  <c r="KV65" i="15"/>
  <c r="KW65" i="15"/>
  <c r="KX65" i="15"/>
  <c r="KY65" i="15"/>
  <c r="KZ65" i="15"/>
  <c r="LA65" i="15"/>
  <c r="LB65" i="15"/>
  <c r="LC65" i="15"/>
  <c r="LD65" i="15"/>
  <c r="LE65" i="15"/>
  <c r="LF65" i="15"/>
  <c r="LG65" i="15"/>
  <c r="LH65" i="15"/>
  <c r="LI65" i="15"/>
  <c r="LJ65" i="15"/>
  <c r="LK65" i="15"/>
  <c r="LL65" i="15"/>
  <c r="LM65" i="15"/>
  <c r="LN65" i="15"/>
  <c r="LO65" i="15"/>
  <c r="LP65" i="15"/>
  <c r="LQ65" i="15"/>
  <c r="LR65" i="15"/>
  <c r="LS65" i="15"/>
  <c r="LT65" i="15"/>
  <c r="LU65" i="15"/>
  <c r="LV65" i="15"/>
  <c r="LW65" i="15"/>
  <c r="LX65" i="15"/>
  <c r="LY65" i="15"/>
  <c r="LZ65" i="15"/>
  <c r="MA65" i="15"/>
  <c r="MB65" i="15"/>
  <c r="MC65" i="15"/>
  <c r="MD65" i="15"/>
  <c r="ME65" i="15"/>
  <c r="MF65" i="15"/>
  <c r="MG65" i="15"/>
  <c r="MH65" i="15"/>
  <c r="MI65" i="15"/>
  <c r="MJ65" i="15"/>
  <c r="MK65" i="15"/>
  <c r="ML65" i="15"/>
  <c r="MM65" i="15"/>
  <c r="MN65" i="15"/>
  <c r="MO65" i="15"/>
  <c r="MP65" i="15"/>
  <c r="MQ65" i="15"/>
  <c r="MR65" i="15"/>
  <c r="MS65" i="15"/>
  <c r="MT65" i="15"/>
  <c r="MU65" i="15"/>
  <c r="MV65" i="15"/>
  <c r="MW65" i="15"/>
  <c r="MX65" i="15"/>
  <c r="MY65" i="15"/>
  <c r="MZ65" i="15"/>
  <c r="NA65" i="15"/>
  <c r="NB65" i="15"/>
  <c r="NC65" i="15"/>
  <c r="ND65" i="15"/>
  <c r="NE65" i="15"/>
  <c r="NF65" i="15"/>
  <c r="NG65" i="15"/>
  <c r="NH65" i="15"/>
  <c r="NI65" i="15"/>
  <c r="NJ65" i="15"/>
  <c r="NK65" i="15"/>
  <c r="NL65" i="15"/>
  <c r="NM65" i="15"/>
  <c r="NN65" i="15"/>
  <c r="NO65" i="15"/>
  <c r="NP65" i="15"/>
  <c r="NQ65" i="15"/>
  <c r="NR65" i="15"/>
  <c r="NS65" i="15"/>
  <c r="NT65" i="15"/>
  <c r="NU65" i="15"/>
  <c r="NV65" i="15"/>
  <c r="NW65" i="15"/>
  <c r="NX65" i="15"/>
  <c r="OB65" i="15"/>
  <c r="OF65" i="15"/>
  <c r="OJ65" i="15"/>
  <c r="ON65" i="15"/>
  <c r="OR65" i="15"/>
  <c r="PD65" i="15"/>
  <c r="PL65" i="15"/>
  <c r="PP65" i="15"/>
  <c r="PT65" i="15"/>
  <c r="PX65" i="15"/>
  <c r="QF65" i="15"/>
  <c r="QJ65" i="15"/>
  <c r="QR65" i="15"/>
  <c r="RH65" i="15"/>
  <c r="RX65" i="15"/>
  <c r="TD65" i="15"/>
  <c r="TT65" i="15"/>
  <c r="UZ65" i="15"/>
  <c r="CI66" i="15"/>
  <c r="CJ66" i="15"/>
  <c r="CK66" i="15"/>
  <c r="CL66" i="15"/>
  <c r="CM66" i="15"/>
  <c r="CN66" i="15"/>
  <c r="CO66" i="15"/>
  <c r="CP66" i="15"/>
  <c r="CQ66" i="15"/>
  <c r="CR66" i="15"/>
  <c r="CS66" i="15"/>
  <c r="CT66" i="15"/>
  <c r="CU66" i="15"/>
  <c r="CV66" i="15"/>
  <c r="CW66" i="15"/>
  <c r="CX66" i="15"/>
  <c r="CY66" i="15"/>
  <c r="CZ66" i="15"/>
  <c r="DA66" i="15"/>
  <c r="DB66" i="15"/>
  <c r="DC66" i="15"/>
  <c r="DD66" i="15"/>
  <c r="DE66" i="15"/>
  <c r="DF66" i="15"/>
  <c r="DG66" i="15"/>
  <c r="DH66" i="15"/>
  <c r="DI66" i="15"/>
  <c r="DJ66" i="15"/>
  <c r="DK66" i="15"/>
  <c r="DL66" i="15"/>
  <c r="DM66" i="15"/>
  <c r="DN66" i="15"/>
  <c r="DO66" i="15"/>
  <c r="DP66" i="15"/>
  <c r="DQ66" i="15"/>
  <c r="DR66" i="15"/>
  <c r="DS66" i="15"/>
  <c r="DT66" i="15"/>
  <c r="DU66" i="15"/>
  <c r="DV66" i="15"/>
  <c r="DW66" i="15"/>
  <c r="DX66" i="15"/>
  <c r="DY66" i="15"/>
  <c r="DZ66" i="15"/>
  <c r="EA66" i="15"/>
  <c r="EB66" i="15"/>
  <c r="EC66" i="15"/>
  <c r="ED66" i="15"/>
  <c r="EE66" i="15"/>
  <c r="EF66" i="15"/>
  <c r="EG66" i="15"/>
  <c r="EH66" i="15"/>
  <c r="EI66" i="15"/>
  <c r="EJ66" i="15"/>
  <c r="EK66" i="15"/>
  <c r="EL66" i="15"/>
  <c r="EM66" i="15"/>
  <c r="EN66" i="15"/>
  <c r="EO66" i="15"/>
  <c r="EP66" i="15"/>
  <c r="EQ66" i="15"/>
  <c r="ER66" i="15"/>
  <c r="ES66" i="15"/>
  <c r="ET66" i="15"/>
  <c r="EU66" i="15"/>
  <c r="EV66" i="15"/>
  <c r="EW66" i="15"/>
  <c r="EX66" i="15"/>
  <c r="EY66" i="15"/>
  <c r="EZ66" i="15"/>
  <c r="FA66" i="15"/>
  <c r="FB66" i="15"/>
  <c r="FC66" i="15"/>
  <c r="FD66" i="15"/>
  <c r="FE66" i="15"/>
  <c r="FF66" i="15"/>
  <c r="FG66" i="15"/>
  <c r="FH66" i="15"/>
  <c r="FI66" i="15"/>
  <c r="FJ66" i="15"/>
  <c r="FK66" i="15"/>
  <c r="FL66" i="15"/>
  <c r="FM66" i="15"/>
  <c r="FN66" i="15"/>
  <c r="FO66" i="15"/>
  <c r="FP66" i="15"/>
  <c r="FQ66" i="15"/>
  <c r="FR66" i="15"/>
  <c r="FS66" i="15"/>
  <c r="FT66" i="15"/>
  <c r="FU66" i="15"/>
  <c r="FV66" i="15"/>
  <c r="FW66" i="15"/>
  <c r="FX66" i="15"/>
  <c r="FY66" i="15"/>
  <c r="FZ66" i="15"/>
  <c r="GA66" i="15"/>
  <c r="GB66" i="15"/>
  <c r="GC66" i="15"/>
  <c r="GD66" i="15"/>
  <c r="GE66" i="15"/>
  <c r="GF66" i="15"/>
  <c r="GG66" i="15"/>
  <c r="GH66" i="15"/>
  <c r="GI66" i="15"/>
  <c r="GJ66" i="15"/>
  <c r="GK66" i="15"/>
  <c r="GL66" i="15"/>
  <c r="GM66" i="15"/>
  <c r="GN66" i="15"/>
  <c r="GO66" i="15"/>
  <c r="GP66" i="15"/>
  <c r="GQ66" i="15"/>
  <c r="GR66" i="15"/>
  <c r="GS66" i="15"/>
  <c r="GT66" i="15"/>
  <c r="GU66" i="15"/>
  <c r="GV66" i="15"/>
  <c r="GW66" i="15"/>
  <c r="GX66" i="15"/>
  <c r="GY66" i="15"/>
  <c r="GZ66" i="15"/>
  <c r="HA66" i="15"/>
  <c r="HB66" i="15"/>
  <c r="HC66" i="15"/>
  <c r="HD66" i="15"/>
  <c r="HE66" i="15"/>
  <c r="HF66" i="15"/>
  <c r="HG66" i="15"/>
  <c r="HH66" i="15"/>
  <c r="HI66" i="15"/>
  <c r="HJ66" i="15"/>
  <c r="HK66" i="15"/>
  <c r="HL66" i="15"/>
  <c r="HM66" i="15"/>
  <c r="HN66" i="15"/>
  <c r="HO66" i="15"/>
  <c r="HP66" i="15"/>
  <c r="HQ66" i="15"/>
  <c r="HR66" i="15"/>
  <c r="HS66" i="15"/>
  <c r="HT66" i="15"/>
  <c r="HU66" i="15"/>
  <c r="HV66" i="15"/>
  <c r="HW66" i="15"/>
  <c r="HX66" i="15"/>
  <c r="HY66" i="15"/>
  <c r="HZ66" i="15"/>
  <c r="IA66" i="15"/>
  <c r="IB66" i="15"/>
  <c r="IC66" i="15"/>
  <c r="ID66" i="15"/>
  <c r="IE66" i="15"/>
  <c r="IF66" i="15"/>
  <c r="IG66" i="15"/>
  <c r="IH66" i="15"/>
  <c r="II66" i="15"/>
  <c r="IJ66" i="15"/>
  <c r="IK66" i="15"/>
  <c r="IL66" i="15"/>
  <c r="IM66" i="15"/>
  <c r="IN66" i="15"/>
  <c r="IO66" i="15"/>
  <c r="IP66" i="15"/>
  <c r="IQ66" i="15"/>
  <c r="IR66" i="15"/>
  <c r="IS66" i="15"/>
  <c r="IT66" i="15"/>
  <c r="IU66" i="15"/>
  <c r="IV66" i="15"/>
  <c r="IW66" i="15"/>
  <c r="IX66" i="15"/>
  <c r="IY66" i="15"/>
  <c r="IZ66" i="15"/>
  <c r="JA66" i="15"/>
  <c r="JB66" i="15"/>
  <c r="JC66" i="15"/>
  <c r="JD66" i="15"/>
  <c r="JE66" i="15"/>
  <c r="JF66" i="15"/>
  <c r="JG66" i="15"/>
  <c r="JH66" i="15"/>
  <c r="JI66" i="15"/>
  <c r="JJ66" i="15"/>
  <c r="JK66" i="15"/>
  <c r="JL66" i="15"/>
  <c r="JM66" i="15"/>
  <c r="JN66" i="15"/>
  <c r="JO66" i="15"/>
  <c r="JP66" i="15"/>
  <c r="JQ66" i="15"/>
  <c r="JR66" i="15"/>
  <c r="JS66" i="15"/>
  <c r="JT66" i="15"/>
  <c r="JU66" i="15"/>
  <c r="JV66" i="15"/>
  <c r="JW66" i="15"/>
  <c r="JX66" i="15"/>
  <c r="JY66" i="15"/>
  <c r="JZ66" i="15"/>
  <c r="KA66" i="15"/>
  <c r="KB66" i="15"/>
  <c r="KC66" i="15"/>
  <c r="KD66" i="15"/>
  <c r="KE66" i="15"/>
  <c r="KF66" i="15"/>
  <c r="KG66" i="15"/>
  <c r="KH66" i="15"/>
  <c r="KI66" i="15"/>
  <c r="KJ66" i="15"/>
  <c r="KK66" i="15"/>
  <c r="KL66" i="15"/>
  <c r="KM66" i="15"/>
  <c r="KN66" i="15"/>
  <c r="KO66" i="15"/>
  <c r="KP66" i="15"/>
  <c r="KQ66" i="15"/>
  <c r="KR66" i="15"/>
  <c r="KS66" i="15"/>
  <c r="KT66" i="15"/>
  <c r="KU66" i="15"/>
  <c r="KV66" i="15"/>
  <c r="KW66" i="15"/>
  <c r="KX66" i="15"/>
  <c r="KY66" i="15"/>
  <c r="KZ66" i="15"/>
  <c r="LA66" i="15"/>
  <c r="LB66" i="15"/>
  <c r="LC66" i="15"/>
  <c r="LD66" i="15"/>
  <c r="LE66" i="15"/>
  <c r="LF66" i="15"/>
  <c r="LG66" i="15"/>
  <c r="LH66" i="15"/>
  <c r="LI66" i="15"/>
  <c r="LJ66" i="15"/>
  <c r="LK66" i="15"/>
  <c r="LL66" i="15"/>
  <c r="LM66" i="15"/>
  <c r="LN66" i="15"/>
  <c r="LO66" i="15"/>
  <c r="LP66" i="15"/>
  <c r="LQ66" i="15"/>
  <c r="LR66" i="15"/>
  <c r="LS66" i="15"/>
  <c r="LT66" i="15"/>
  <c r="LU66" i="15"/>
  <c r="LV66" i="15"/>
  <c r="LW66" i="15"/>
  <c r="LX66" i="15"/>
  <c r="LY66" i="15"/>
  <c r="LZ66" i="15"/>
  <c r="MA66" i="15"/>
  <c r="MB66" i="15"/>
  <c r="MC66" i="15"/>
  <c r="MD66" i="15"/>
  <c r="ME66" i="15"/>
  <c r="MF66" i="15"/>
  <c r="MG66" i="15"/>
  <c r="MH66" i="15"/>
  <c r="MI66" i="15"/>
  <c r="MJ66" i="15"/>
  <c r="MK66" i="15"/>
  <c r="ML66" i="15"/>
  <c r="MM66" i="15"/>
  <c r="MN66" i="15"/>
  <c r="MO66" i="15"/>
  <c r="MP66" i="15"/>
  <c r="MQ66" i="15"/>
  <c r="MR66" i="15"/>
  <c r="MS66" i="15"/>
  <c r="MT66" i="15"/>
  <c r="MU66" i="15"/>
  <c r="MV66" i="15"/>
  <c r="MW66" i="15"/>
  <c r="MX66" i="15"/>
  <c r="MY66" i="15"/>
  <c r="MZ66" i="15"/>
  <c r="NA66" i="15"/>
  <c r="NB66" i="15"/>
  <c r="NC66" i="15"/>
  <c r="ND66" i="15"/>
  <c r="NE66" i="15"/>
  <c r="NF66" i="15"/>
  <c r="NG66" i="15"/>
  <c r="NH66" i="15"/>
  <c r="NI66" i="15"/>
  <c r="NJ66" i="15"/>
  <c r="NK66" i="15"/>
  <c r="NL66" i="15"/>
  <c r="NM66" i="15"/>
  <c r="NN66" i="15"/>
  <c r="NO66" i="15"/>
  <c r="NP66" i="15"/>
  <c r="NQ66" i="15"/>
  <c r="NR66" i="15"/>
  <c r="NS66" i="15"/>
  <c r="NT66" i="15"/>
  <c r="NU66" i="15"/>
  <c r="NV66" i="15"/>
  <c r="NW66" i="15"/>
  <c r="NX66" i="15"/>
  <c r="OB66" i="15"/>
  <c r="OF66" i="15"/>
  <c r="OJ66" i="15"/>
  <c r="ON66" i="15"/>
  <c r="OR66" i="15"/>
  <c r="OV66" i="15"/>
  <c r="PD66" i="15"/>
  <c r="PH66" i="15"/>
  <c r="PL66" i="15"/>
  <c r="PP66" i="15"/>
  <c r="PT66" i="15"/>
  <c r="PX66" i="15"/>
  <c r="QB66" i="15"/>
  <c r="QF66" i="15"/>
  <c r="QJ66" i="15"/>
  <c r="QN66" i="15"/>
  <c r="QR66" i="15"/>
  <c r="QV66" i="15"/>
  <c r="QZ66" i="15"/>
  <c r="RD66" i="15"/>
  <c r="RH66" i="15"/>
  <c r="RL66" i="15"/>
  <c r="RP66" i="15"/>
  <c r="RT66" i="15"/>
  <c r="RX66" i="15"/>
  <c r="SB66" i="15"/>
  <c r="SF66" i="15"/>
  <c r="SJ66" i="15"/>
  <c r="SN66" i="15"/>
  <c r="SR66" i="15"/>
  <c r="SV66" i="15"/>
  <c r="SZ66" i="15"/>
  <c r="TD66" i="15"/>
  <c r="TH66" i="15"/>
  <c r="TL66" i="15"/>
  <c r="TP66" i="15"/>
  <c r="TT66" i="15"/>
  <c r="TX66" i="15"/>
  <c r="UB66" i="15"/>
  <c r="UF66" i="15"/>
  <c r="UJ66" i="15"/>
  <c r="UN66" i="15"/>
  <c r="UR66" i="15"/>
  <c r="UV66" i="15"/>
  <c r="UZ66" i="15"/>
  <c r="VD66" i="15"/>
  <c r="VH66" i="15"/>
  <c r="CJ67" i="15"/>
  <c r="CK67" i="15"/>
  <c r="CN67" i="15"/>
  <c r="CO67" i="15"/>
  <c r="CR67" i="15"/>
  <c r="CS67" i="15"/>
  <c r="CV67" i="15"/>
  <c r="CW67" i="15"/>
  <c r="CZ67" i="15"/>
  <c r="DA67" i="15"/>
  <c r="DD67" i="15"/>
  <c r="DE67" i="15"/>
  <c r="DH67" i="15"/>
  <c r="DI67" i="15"/>
  <c r="DL67" i="15"/>
  <c r="DP67" i="15"/>
  <c r="DT67" i="15"/>
  <c r="DX67" i="15"/>
  <c r="EA67" i="15"/>
  <c r="EB67" i="15"/>
  <c r="EF67" i="15"/>
  <c r="EJ67" i="15"/>
  <c r="EN67" i="15"/>
  <c r="ER67" i="15"/>
  <c r="EV67" i="15"/>
  <c r="EZ67" i="15"/>
  <c r="FH67" i="15"/>
  <c r="FL67" i="15"/>
  <c r="FP67" i="15"/>
  <c r="FT67" i="15"/>
  <c r="FX67" i="15"/>
  <c r="GB67" i="15"/>
  <c r="GF67" i="15"/>
  <c r="GJ67" i="15"/>
  <c r="GN67" i="15"/>
  <c r="GR67" i="15"/>
  <c r="GV67" i="15"/>
  <c r="GZ67" i="15"/>
  <c r="HD67" i="15"/>
  <c r="HH67" i="15"/>
  <c r="HL67" i="15"/>
  <c r="HT67" i="15"/>
  <c r="HX67" i="15"/>
  <c r="IB67" i="15"/>
  <c r="IF67" i="15"/>
  <c r="IJ67" i="15"/>
  <c r="IN67" i="15"/>
  <c r="IR67" i="15"/>
  <c r="IV67" i="15"/>
  <c r="IZ67" i="15"/>
  <c r="JD67" i="15"/>
  <c r="JH67" i="15"/>
  <c r="JL67" i="15"/>
  <c r="JP67" i="15"/>
  <c r="JT67" i="15"/>
  <c r="JX67" i="15"/>
  <c r="KF67" i="15"/>
  <c r="KJ67" i="15"/>
  <c r="KN67" i="15"/>
  <c r="KR67" i="15"/>
  <c r="KV67" i="15"/>
  <c r="KZ67" i="15"/>
  <c r="LD67" i="15"/>
  <c r="LH67" i="15"/>
  <c r="LL67" i="15"/>
  <c r="LP67" i="15"/>
  <c r="LT67" i="15"/>
  <c r="LX67" i="15"/>
  <c r="MB67" i="15"/>
  <c r="MF67" i="15"/>
  <c r="MJ67" i="15"/>
  <c r="MR67" i="15"/>
  <c r="MV67" i="15"/>
  <c r="MZ67" i="15"/>
  <c r="ND67" i="15"/>
  <c r="NH67" i="15"/>
  <c r="NL67" i="15"/>
  <c r="NP67" i="15"/>
  <c r="NT67" i="15"/>
  <c r="NX67" i="15"/>
  <c r="OB67" i="15"/>
  <c r="OF67" i="15"/>
  <c r="OJ67" i="15"/>
  <c r="ON67" i="15"/>
  <c r="OR67" i="15"/>
  <c r="OV67" i="15"/>
  <c r="PD67" i="15"/>
  <c r="PH67" i="15"/>
  <c r="PL67" i="15"/>
  <c r="PP67" i="15"/>
  <c r="PT67" i="15"/>
  <c r="PX67" i="15"/>
  <c r="QB67" i="15"/>
  <c r="QF67" i="15"/>
  <c r="QJ67" i="15"/>
  <c r="QN67" i="15"/>
  <c r="QR67" i="15"/>
  <c r="QV67" i="15"/>
  <c r="QZ67" i="15"/>
  <c r="RD67" i="15"/>
  <c r="RH67" i="15"/>
  <c r="RL67" i="15"/>
  <c r="RP67" i="15"/>
  <c r="RT67" i="15"/>
  <c r="RX67" i="15"/>
  <c r="SB67" i="15"/>
  <c r="SF67" i="15"/>
  <c r="SJ67" i="15"/>
  <c r="SN67" i="15"/>
  <c r="SR67" i="15"/>
  <c r="SV67" i="15"/>
  <c r="SZ67" i="15"/>
  <c r="TD67" i="15"/>
  <c r="TH67" i="15"/>
  <c r="TL67" i="15"/>
  <c r="TP67" i="15"/>
  <c r="TT67" i="15"/>
  <c r="TX67" i="15"/>
  <c r="UB67" i="15"/>
  <c r="UF67" i="15"/>
  <c r="UJ67" i="15"/>
  <c r="UN67" i="15"/>
  <c r="UR67" i="15"/>
  <c r="UV67" i="15"/>
  <c r="UZ67" i="15"/>
  <c r="VD67" i="15"/>
  <c r="VH67" i="15"/>
  <c r="CI68" i="15"/>
  <c r="CJ68" i="15"/>
  <c r="CK68" i="15"/>
  <c r="CL68" i="15"/>
  <c r="CM68" i="15"/>
  <c r="CN68" i="15"/>
  <c r="CO68" i="15"/>
  <c r="CP68" i="15"/>
  <c r="CQ68" i="15"/>
  <c r="CR68" i="15"/>
  <c r="CS68" i="15"/>
  <c r="CT68" i="15"/>
  <c r="CU68" i="15"/>
  <c r="CV68" i="15"/>
  <c r="CW68" i="15"/>
  <c r="CX68" i="15"/>
  <c r="CY68" i="15"/>
  <c r="CZ68" i="15"/>
  <c r="DA68" i="15"/>
  <c r="DB68" i="15"/>
  <c r="DC68" i="15"/>
  <c r="DD68" i="15"/>
  <c r="DE68" i="15"/>
  <c r="DF68" i="15"/>
  <c r="DG68" i="15"/>
  <c r="DH68" i="15"/>
  <c r="DI68" i="15"/>
  <c r="DJ68" i="15"/>
  <c r="DK68" i="15"/>
  <c r="DL68" i="15"/>
  <c r="DM68" i="15"/>
  <c r="DN68" i="15"/>
  <c r="DO68" i="15"/>
  <c r="DP68" i="15"/>
  <c r="DQ68" i="15"/>
  <c r="DR68" i="15"/>
  <c r="DS68" i="15"/>
  <c r="DT68" i="15"/>
  <c r="DU68" i="15"/>
  <c r="DV68" i="15"/>
  <c r="DW68" i="15"/>
  <c r="DX68" i="15"/>
  <c r="DY68" i="15"/>
  <c r="DZ68" i="15"/>
  <c r="EA68" i="15"/>
  <c r="EB68" i="15"/>
  <c r="EC68" i="15"/>
  <c r="ED68" i="15"/>
  <c r="EE68" i="15"/>
  <c r="EF68" i="15"/>
  <c r="EG68" i="15"/>
  <c r="EH68" i="15"/>
  <c r="EI68" i="15"/>
  <c r="EJ68" i="15"/>
  <c r="EK68" i="15"/>
  <c r="EL68" i="15"/>
  <c r="EM68" i="15"/>
  <c r="EN68" i="15"/>
  <c r="EO68" i="15"/>
  <c r="EP68" i="15"/>
  <c r="EQ68" i="15"/>
  <c r="ER68" i="15"/>
  <c r="ES68" i="15"/>
  <c r="ET68" i="15"/>
  <c r="EU68" i="15"/>
  <c r="EV68" i="15"/>
  <c r="EW68" i="15"/>
  <c r="EX68" i="15"/>
  <c r="EY68" i="15"/>
  <c r="EZ68" i="15"/>
  <c r="FA68" i="15"/>
  <c r="FB68" i="15"/>
  <c r="FC68" i="15"/>
  <c r="FD68" i="15"/>
  <c r="FE68" i="15"/>
  <c r="FF68" i="15"/>
  <c r="FG68" i="15"/>
  <c r="FH68" i="15"/>
  <c r="FI68" i="15"/>
  <c r="FJ68" i="15"/>
  <c r="FK68" i="15"/>
  <c r="FL68" i="15"/>
  <c r="FM68" i="15"/>
  <c r="FN68" i="15"/>
  <c r="FO68" i="15"/>
  <c r="FP68" i="15"/>
  <c r="FQ68" i="15"/>
  <c r="FR68" i="15"/>
  <c r="FS68" i="15"/>
  <c r="FT68" i="15"/>
  <c r="FU68" i="15"/>
  <c r="FV68" i="15"/>
  <c r="FW68" i="15"/>
  <c r="FX68" i="15"/>
  <c r="FY68" i="15"/>
  <c r="FZ68" i="15"/>
  <c r="GA68" i="15"/>
  <c r="GB68" i="15"/>
  <c r="GC68" i="15"/>
  <c r="GD68" i="15"/>
  <c r="GE68" i="15"/>
  <c r="GF68" i="15"/>
  <c r="GG68" i="15"/>
  <c r="GH68" i="15"/>
  <c r="GI68" i="15"/>
  <c r="GJ68" i="15"/>
  <c r="GK68" i="15"/>
  <c r="GL68" i="15"/>
  <c r="GM68" i="15"/>
  <c r="GN68" i="15"/>
  <c r="GO68" i="15"/>
  <c r="GP68" i="15"/>
  <c r="GQ68" i="15"/>
  <c r="GR68" i="15"/>
  <c r="GS68" i="15"/>
  <c r="GT68" i="15"/>
  <c r="GU68" i="15"/>
  <c r="GV68" i="15"/>
  <c r="GW68" i="15"/>
  <c r="GX68" i="15"/>
  <c r="GY68" i="15"/>
  <c r="GZ68" i="15"/>
  <c r="HA68" i="15"/>
  <c r="HB68" i="15"/>
  <c r="HC68" i="15"/>
  <c r="HD68" i="15"/>
  <c r="HE68" i="15"/>
  <c r="HF68" i="15"/>
  <c r="HG68" i="15"/>
  <c r="HH68" i="15"/>
  <c r="HI68" i="15"/>
  <c r="HJ68" i="15"/>
  <c r="HK68" i="15"/>
  <c r="HL68" i="15"/>
  <c r="HM68" i="15"/>
  <c r="HN68" i="15"/>
  <c r="HO68" i="15"/>
  <c r="HP68" i="15"/>
  <c r="HQ68" i="15"/>
  <c r="HR68" i="15"/>
  <c r="HS68" i="15"/>
  <c r="HT68" i="15"/>
  <c r="HU68" i="15"/>
  <c r="HV68" i="15"/>
  <c r="HW68" i="15"/>
  <c r="HX68" i="15"/>
  <c r="HY68" i="15"/>
  <c r="HZ68" i="15"/>
  <c r="IA68" i="15"/>
  <c r="IB68" i="15"/>
  <c r="IC68" i="15"/>
  <c r="ID68" i="15"/>
  <c r="IE68" i="15"/>
  <c r="IF68" i="15"/>
  <c r="IG68" i="15"/>
  <c r="IH68" i="15"/>
  <c r="II68" i="15"/>
  <c r="IJ68" i="15"/>
  <c r="IK68" i="15"/>
  <c r="IL68" i="15"/>
  <c r="IM68" i="15"/>
  <c r="IN68" i="15"/>
  <c r="IO68" i="15"/>
  <c r="IP68" i="15"/>
  <c r="IQ68" i="15"/>
  <c r="IR68" i="15"/>
  <c r="IS68" i="15"/>
  <c r="IT68" i="15"/>
  <c r="IU68" i="15"/>
  <c r="IV68" i="15"/>
  <c r="IW68" i="15"/>
  <c r="IX68" i="15"/>
  <c r="IY68" i="15"/>
  <c r="IZ68" i="15"/>
  <c r="JA68" i="15"/>
  <c r="JB68" i="15"/>
  <c r="JC68" i="15"/>
  <c r="JD68" i="15"/>
  <c r="JE68" i="15"/>
  <c r="JF68" i="15"/>
  <c r="JG68" i="15"/>
  <c r="JH68" i="15"/>
  <c r="JI68" i="15"/>
  <c r="JJ68" i="15"/>
  <c r="JK68" i="15"/>
  <c r="JL68" i="15"/>
  <c r="JM68" i="15"/>
  <c r="JN68" i="15"/>
  <c r="JO68" i="15"/>
  <c r="JP68" i="15"/>
  <c r="JQ68" i="15"/>
  <c r="JR68" i="15"/>
  <c r="JS68" i="15"/>
  <c r="JT68" i="15"/>
  <c r="JU68" i="15"/>
  <c r="JV68" i="15"/>
  <c r="JW68" i="15"/>
  <c r="JX68" i="15"/>
  <c r="JY68" i="15"/>
  <c r="JZ68" i="15"/>
  <c r="KA68" i="15"/>
  <c r="KB68" i="15"/>
  <c r="KC68" i="15"/>
  <c r="KD68" i="15"/>
  <c r="KE68" i="15"/>
  <c r="KF68" i="15"/>
  <c r="KG68" i="15"/>
  <c r="KH68" i="15"/>
  <c r="KI68" i="15"/>
  <c r="KJ68" i="15"/>
  <c r="KK68" i="15"/>
  <c r="KL68" i="15"/>
  <c r="KM68" i="15"/>
  <c r="KN68" i="15"/>
  <c r="KO68" i="15"/>
  <c r="KP68" i="15"/>
  <c r="KQ68" i="15"/>
  <c r="KR68" i="15"/>
  <c r="KS68" i="15"/>
  <c r="KT68" i="15"/>
  <c r="KU68" i="15"/>
  <c r="KV68" i="15"/>
  <c r="KW68" i="15"/>
  <c r="KX68" i="15"/>
  <c r="KY68" i="15"/>
  <c r="KZ68" i="15"/>
  <c r="LA68" i="15"/>
  <c r="LB68" i="15"/>
  <c r="LC68" i="15"/>
  <c r="LD68" i="15"/>
  <c r="LE68" i="15"/>
  <c r="LF68" i="15"/>
  <c r="LG68" i="15"/>
  <c r="LH68" i="15"/>
  <c r="LI68" i="15"/>
  <c r="LJ68" i="15"/>
  <c r="LK68" i="15"/>
  <c r="LL68" i="15"/>
  <c r="LM68" i="15"/>
  <c r="LN68" i="15"/>
  <c r="LO68" i="15"/>
  <c r="LP68" i="15"/>
  <c r="LQ68" i="15"/>
  <c r="LR68" i="15"/>
  <c r="LS68" i="15"/>
  <c r="LT68" i="15"/>
  <c r="LU68" i="15"/>
  <c r="LV68" i="15"/>
  <c r="LW68" i="15"/>
  <c r="LX68" i="15"/>
  <c r="LY68" i="15"/>
  <c r="LZ68" i="15"/>
  <c r="MA68" i="15"/>
  <c r="MB68" i="15"/>
  <c r="MC68" i="15"/>
  <c r="MD68" i="15"/>
  <c r="ME68" i="15"/>
  <c r="MF68" i="15"/>
  <c r="MG68" i="15"/>
  <c r="MH68" i="15"/>
  <c r="MI68" i="15"/>
  <c r="MJ68" i="15"/>
  <c r="MK68" i="15"/>
  <c r="ML68" i="15"/>
  <c r="MM68" i="15"/>
  <c r="MN68" i="15"/>
  <c r="MO68" i="15"/>
  <c r="MP68" i="15"/>
  <c r="MQ68" i="15"/>
  <c r="MR68" i="15"/>
  <c r="MS68" i="15"/>
  <c r="MT68" i="15"/>
  <c r="MU68" i="15"/>
  <c r="MV68" i="15"/>
  <c r="MW68" i="15"/>
  <c r="MX68" i="15"/>
  <c r="MY68" i="15"/>
  <c r="MZ68" i="15"/>
  <c r="NA68" i="15"/>
  <c r="NB68" i="15"/>
  <c r="NC68" i="15"/>
  <c r="ND68" i="15"/>
  <c r="NE68" i="15"/>
  <c r="NF68" i="15"/>
  <c r="NG68" i="15"/>
  <c r="NH68" i="15"/>
  <c r="NI68" i="15"/>
  <c r="NJ68" i="15"/>
  <c r="NK68" i="15"/>
  <c r="NL68" i="15"/>
  <c r="NM68" i="15"/>
  <c r="NN68" i="15"/>
  <c r="NO68" i="15"/>
  <c r="NP68" i="15"/>
  <c r="NQ68" i="15"/>
  <c r="NR68" i="15"/>
  <c r="NS68" i="15"/>
  <c r="NT68" i="15"/>
  <c r="NU68" i="15"/>
  <c r="NV68" i="15"/>
  <c r="NW68" i="15"/>
  <c r="NX68" i="15"/>
  <c r="NY68" i="15"/>
  <c r="NZ68" i="15"/>
  <c r="OA68" i="15"/>
  <c r="OB68" i="15"/>
  <c r="OC68" i="15"/>
  <c r="OD68" i="15"/>
  <c r="OE68" i="15"/>
  <c r="OF68" i="15"/>
  <c r="OG68" i="15"/>
  <c r="OH68" i="15"/>
  <c r="OI68" i="15"/>
  <c r="OJ68" i="15"/>
  <c r="OK68" i="15"/>
  <c r="OL68" i="15"/>
  <c r="OM68" i="15"/>
  <c r="ON68" i="15"/>
  <c r="OO68" i="15"/>
  <c r="OP68" i="15"/>
  <c r="OQ68" i="15"/>
  <c r="OR68" i="15"/>
  <c r="OS68" i="15"/>
  <c r="OT68" i="15"/>
  <c r="OU68" i="15"/>
  <c r="OV68" i="15"/>
  <c r="OW68" i="15"/>
  <c r="OX68" i="15"/>
  <c r="OY68" i="15"/>
  <c r="OZ68" i="15"/>
  <c r="PA68" i="15"/>
  <c r="PB68" i="15"/>
  <c r="PC68" i="15"/>
  <c r="PD68" i="15"/>
  <c r="PE68" i="15"/>
  <c r="PF68" i="15"/>
  <c r="PG68" i="15"/>
  <c r="PH68" i="15"/>
  <c r="PI68" i="15"/>
  <c r="PJ68" i="15"/>
  <c r="PK68" i="15"/>
  <c r="PL68" i="15"/>
  <c r="PM68" i="15"/>
  <c r="PN68" i="15"/>
  <c r="PO68" i="15"/>
  <c r="PP68" i="15"/>
  <c r="PQ68" i="15"/>
  <c r="PR68" i="15"/>
  <c r="PS68" i="15"/>
  <c r="PT68" i="15"/>
  <c r="PU68" i="15"/>
  <c r="PV68" i="15"/>
  <c r="PW68" i="15"/>
  <c r="PX68" i="15"/>
  <c r="PY68" i="15"/>
  <c r="PZ68" i="15"/>
  <c r="QA68" i="15"/>
  <c r="QB68" i="15"/>
  <c r="QC68" i="15"/>
  <c r="QD68" i="15"/>
  <c r="QE68" i="15"/>
  <c r="QF68" i="15"/>
  <c r="QG68" i="15"/>
  <c r="QH68" i="15"/>
  <c r="QI68" i="15"/>
  <c r="QJ68" i="15"/>
  <c r="QK68" i="15"/>
  <c r="QL68" i="15"/>
  <c r="QM68" i="15"/>
  <c r="QN68" i="15"/>
  <c r="QO68" i="15"/>
  <c r="QP68" i="15"/>
  <c r="QQ68" i="15"/>
  <c r="QR68" i="15"/>
  <c r="QS68" i="15"/>
  <c r="QT68" i="15"/>
  <c r="QU68" i="15"/>
  <c r="QV68" i="15"/>
  <c r="QW68" i="15"/>
  <c r="QX68" i="15"/>
  <c r="QY68" i="15"/>
  <c r="QZ68" i="15"/>
  <c r="RA68" i="15"/>
  <c r="RB68" i="15"/>
  <c r="RC68" i="15"/>
  <c r="RD68" i="15"/>
  <c r="RE68" i="15"/>
  <c r="RF68" i="15"/>
  <c r="RG68" i="15"/>
  <c r="RH68" i="15"/>
  <c r="RI68" i="15"/>
  <c r="RJ68" i="15"/>
  <c r="RK68" i="15"/>
  <c r="RL68" i="15"/>
  <c r="RM68" i="15"/>
  <c r="RN68" i="15"/>
  <c r="RO68" i="15"/>
  <c r="RP68" i="15"/>
  <c r="RQ68" i="15"/>
  <c r="RR68" i="15"/>
  <c r="RS68" i="15"/>
  <c r="RT68" i="15"/>
  <c r="RU68" i="15"/>
  <c r="RV68" i="15"/>
  <c r="RW68" i="15"/>
  <c r="RX68" i="15"/>
  <c r="RY68" i="15"/>
  <c r="RZ68" i="15"/>
  <c r="SA68" i="15"/>
  <c r="SB68" i="15"/>
  <c r="SC68" i="15"/>
  <c r="SD68" i="15"/>
  <c r="SE68" i="15"/>
  <c r="SF68" i="15"/>
  <c r="SG68" i="15"/>
  <c r="SH68" i="15"/>
  <c r="SI68" i="15"/>
  <c r="SJ68" i="15"/>
  <c r="SK68" i="15"/>
  <c r="SL68" i="15"/>
  <c r="SM68" i="15"/>
  <c r="SN68" i="15"/>
  <c r="SO68" i="15"/>
  <c r="SP68" i="15"/>
  <c r="SQ68" i="15"/>
  <c r="SR68" i="15"/>
  <c r="SS68" i="15"/>
  <c r="ST68" i="15"/>
  <c r="SU68" i="15"/>
  <c r="SV68" i="15"/>
  <c r="SW68" i="15"/>
  <c r="SX68" i="15"/>
  <c r="SY68" i="15"/>
  <c r="SZ68" i="15"/>
  <c r="TA68" i="15"/>
  <c r="TB68" i="15"/>
  <c r="TC68" i="15"/>
  <c r="TD68" i="15"/>
  <c r="TE68" i="15"/>
  <c r="TF68" i="15"/>
  <c r="TG68" i="15"/>
  <c r="TH68" i="15"/>
  <c r="TI68" i="15"/>
  <c r="TJ68" i="15"/>
  <c r="TK68" i="15"/>
  <c r="TL68" i="15"/>
  <c r="TM68" i="15"/>
  <c r="TN68" i="15"/>
  <c r="TO68" i="15"/>
  <c r="TP68" i="15"/>
  <c r="TQ68" i="15"/>
  <c r="TR68" i="15"/>
  <c r="TS68" i="15"/>
  <c r="TT68" i="15"/>
  <c r="TU68" i="15"/>
  <c r="TV68" i="15"/>
  <c r="TW68" i="15"/>
  <c r="TX68" i="15"/>
  <c r="TY68" i="15"/>
  <c r="TZ68" i="15"/>
  <c r="UA68" i="15"/>
  <c r="UB68" i="15"/>
  <c r="UC68" i="15"/>
  <c r="UD68" i="15"/>
  <c r="UE68" i="15"/>
  <c r="UF68" i="15"/>
  <c r="UG68" i="15"/>
  <c r="UH68" i="15"/>
  <c r="UI68" i="15"/>
  <c r="UJ68" i="15"/>
  <c r="UK68" i="15"/>
  <c r="UL68" i="15"/>
  <c r="UM68" i="15"/>
  <c r="UN68" i="15"/>
  <c r="UO68" i="15"/>
  <c r="UP68" i="15"/>
  <c r="UQ68" i="15"/>
  <c r="UR68" i="15"/>
  <c r="US68" i="15"/>
  <c r="UT68" i="15"/>
  <c r="UU68" i="15"/>
  <c r="UV68" i="15"/>
  <c r="UW68" i="15"/>
  <c r="UX68" i="15"/>
  <c r="UY68" i="15"/>
  <c r="UZ68" i="15"/>
  <c r="VA68" i="15"/>
  <c r="VB68" i="15"/>
  <c r="VC68" i="15"/>
  <c r="VD68" i="15"/>
  <c r="VE68" i="15"/>
  <c r="VF68" i="15"/>
  <c r="VG68" i="15"/>
  <c r="VH68" i="15"/>
  <c r="CJ69" i="15"/>
  <c r="CK69" i="15"/>
  <c r="CN69" i="15"/>
  <c r="CO69" i="15"/>
  <c r="CR69" i="15"/>
  <c r="CS69" i="15"/>
  <c r="CU69" i="15"/>
  <c r="CU70" i="15" s="1"/>
  <c r="CV69" i="15"/>
  <c r="CW69" i="15"/>
  <c r="CZ69" i="15"/>
  <c r="DA69" i="15"/>
  <c r="DD69" i="15"/>
  <c r="DE69" i="15"/>
  <c r="DH69" i="15"/>
  <c r="DI69" i="15"/>
  <c r="DK69" i="15"/>
  <c r="DK70" i="15" s="1"/>
  <c r="DL69" i="15"/>
  <c r="DP69" i="15"/>
  <c r="DT69" i="15"/>
  <c r="DX69" i="15"/>
  <c r="EA69" i="15"/>
  <c r="EA70" i="15" s="1"/>
  <c r="EB69" i="15"/>
  <c r="EF69" i="15"/>
  <c r="EJ69" i="15"/>
  <c r="EN69" i="15"/>
  <c r="EQ69" i="15"/>
  <c r="EQ70" i="15" s="1"/>
  <c r="ER69" i="15"/>
  <c r="EV69" i="15"/>
  <c r="EZ69" i="15"/>
  <c r="FD69" i="15"/>
  <c r="FG69" i="15"/>
  <c r="FG70" i="15" s="1"/>
  <c r="FH69" i="15"/>
  <c r="FL69" i="15"/>
  <c r="FP69" i="15"/>
  <c r="FT69" i="15"/>
  <c r="FW69" i="15"/>
  <c r="FW70" i="15" s="1"/>
  <c r="FX69" i="15"/>
  <c r="GB69" i="15"/>
  <c r="GF69" i="15"/>
  <c r="GJ69" i="15"/>
  <c r="GM69" i="15"/>
  <c r="GM70" i="15" s="1"/>
  <c r="GN69" i="15"/>
  <c r="GR69" i="15"/>
  <c r="GV69" i="15"/>
  <c r="GZ69" i="15"/>
  <c r="HC69" i="15"/>
  <c r="HC70" i="15" s="1"/>
  <c r="HD69" i="15"/>
  <c r="HH69" i="15"/>
  <c r="HL69" i="15"/>
  <c r="HP69" i="15"/>
  <c r="HS69" i="15"/>
  <c r="HS70" i="15" s="1"/>
  <c r="HT69" i="15"/>
  <c r="HX69" i="15"/>
  <c r="IB69" i="15"/>
  <c r="IF69" i="15"/>
  <c r="II69" i="15"/>
  <c r="II70" i="15" s="1"/>
  <c r="IJ69" i="15"/>
  <c r="IN69" i="15"/>
  <c r="IR69" i="15"/>
  <c r="IV69" i="15"/>
  <c r="IY69" i="15"/>
  <c r="IY70" i="15" s="1"/>
  <c r="IZ69" i="15"/>
  <c r="JD69" i="15"/>
  <c r="JH69" i="15"/>
  <c r="JL69" i="15"/>
  <c r="JO69" i="15"/>
  <c r="JO70" i="15" s="1"/>
  <c r="JP69" i="15"/>
  <c r="JT69" i="15"/>
  <c r="JX69" i="15"/>
  <c r="KB69" i="15"/>
  <c r="KE69" i="15"/>
  <c r="KE70" i="15" s="1"/>
  <c r="KF69" i="15"/>
  <c r="KJ69" i="15"/>
  <c r="KN69" i="15"/>
  <c r="KR69" i="15"/>
  <c r="KU69" i="15"/>
  <c r="KU70" i="15" s="1"/>
  <c r="KV69" i="15"/>
  <c r="KZ69" i="15"/>
  <c r="LD69" i="15"/>
  <c r="LH69" i="15"/>
  <c r="LK69" i="15"/>
  <c r="LK70" i="15" s="1"/>
  <c r="LL69" i="15"/>
  <c r="LP69" i="15"/>
  <c r="LT69" i="15"/>
  <c r="LX69" i="15"/>
  <c r="MA69" i="15"/>
  <c r="MA70" i="15" s="1"/>
  <c r="MB69" i="15"/>
  <c r="MF69" i="15"/>
  <c r="MJ69" i="15"/>
  <c r="MN69" i="15"/>
  <c r="MQ69" i="15"/>
  <c r="MQ70" i="15" s="1"/>
  <c r="MR69" i="15"/>
  <c r="MV69" i="15"/>
  <c r="MY69" i="15"/>
  <c r="MY70" i="15" s="1"/>
  <c r="MZ69" i="15"/>
  <c r="ND69" i="15"/>
  <c r="NG69" i="15"/>
  <c r="NG70" i="15" s="1"/>
  <c r="NH69" i="15"/>
  <c r="NL69" i="15"/>
  <c r="NO69" i="15"/>
  <c r="NO70" i="15" s="1"/>
  <c r="NP69" i="15"/>
  <c r="NT69" i="15"/>
  <c r="NW69" i="15"/>
  <c r="NW70" i="15" s="1"/>
  <c r="NX69" i="15"/>
  <c r="OB69" i="15"/>
  <c r="OC69" i="15"/>
  <c r="OF69" i="15"/>
  <c r="OH69" i="15"/>
  <c r="OJ69" i="15"/>
  <c r="ON69" i="15"/>
  <c r="OR69" i="15"/>
  <c r="OV69" i="15"/>
  <c r="OZ69" i="15"/>
  <c r="PD69" i="15"/>
  <c r="PH69" i="15"/>
  <c r="PL69" i="15"/>
  <c r="PP69" i="15"/>
  <c r="PT69" i="15"/>
  <c r="PX69" i="15"/>
  <c r="QB69" i="15"/>
  <c r="QF69" i="15"/>
  <c r="QJ69" i="15"/>
  <c r="QN69" i="15"/>
  <c r="QR69" i="15"/>
  <c r="QT69" i="15"/>
  <c r="QV69" i="15"/>
  <c r="QZ69" i="15"/>
  <c r="RD69" i="15"/>
  <c r="RH69" i="15"/>
  <c r="RL69" i="15"/>
  <c r="RP69" i="15"/>
  <c r="RT69" i="15"/>
  <c r="RX69" i="15"/>
  <c r="SB69" i="15"/>
  <c r="SF69" i="15"/>
  <c r="SJ69" i="15"/>
  <c r="SN69" i="15"/>
  <c r="SR69" i="15"/>
  <c r="SV69" i="15"/>
  <c r="SZ69" i="15"/>
  <c r="TD69" i="15"/>
  <c r="TF69" i="15"/>
  <c r="TH69" i="15"/>
  <c r="TL69" i="15"/>
  <c r="TP69" i="15"/>
  <c r="TT69" i="15"/>
  <c r="TX69" i="15"/>
  <c r="UB69" i="15"/>
  <c r="UF69" i="15"/>
  <c r="UJ69" i="15"/>
  <c r="UN69" i="15"/>
  <c r="UR69" i="15"/>
  <c r="UV69" i="15"/>
  <c r="UZ69" i="15"/>
  <c r="VD69" i="15"/>
  <c r="VH69" i="15"/>
  <c r="CJ70" i="15"/>
  <c r="CK70" i="15"/>
  <c r="CN70" i="15"/>
  <c r="CO70" i="15"/>
  <c r="CR70" i="15"/>
  <c r="CS70" i="15"/>
  <c r="CV70" i="15"/>
  <c r="CW70" i="15"/>
  <c r="CZ70" i="15"/>
  <c r="DA70" i="15"/>
  <c r="DD70" i="15"/>
  <c r="DE70" i="15"/>
  <c r="DH70" i="15"/>
  <c r="DI70" i="15"/>
  <c r="DL70" i="15"/>
  <c r="DP70" i="15"/>
  <c r="DT70" i="15"/>
  <c r="DX70" i="15"/>
  <c r="EB70" i="15"/>
  <c r="EF70" i="15"/>
  <c r="EJ70" i="15"/>
  <c r="EN70" i="15"/>
  <c r="ER70" i="15"/>
  <c r="EV70" i="15"/>
  <c r="EZ70" i="15"/>
  <c r="FD70" i="15"/>
  <c r="FH70" i="15"/>
  <c r="FL70" i="15"/>
  <c r="FP70" i="15"/>
  <c r="FT70" i="15"/>
  <c r="FX70" i="15"/>
  <c r="GB70" i="15"/>
  <c r="GF70" i="15"/>
  <c r="GJ70" i="15"/>
  <c r="GN70" i="15"/>
  <c r="GR70" i="15"/>
  <c r="GV70" i="15"/>
  <c r="GZ70" i="15"/>
  <c r="HD70" i="15"/>
  <c r="HH70" i="15"/>
  <c r="HL70" i="15"/>
  <c r="HP70" i="15"/>
  <c r="HT70" i="15"/>
  <c r="HX70" i="15"/>
  <c r="IB70" i="15"/>
  <c r="IF70" i="15"/>
  <c r="IJ70" i="15"/>
  <c r="IN70" i="15"/>
  <c r="IR70" i="15"/>
  <c r="IV70" i="15"/>
  <c r="IZ70" i="15"/>
  <c r="JD70" i="15"/>
  <c r="JH70" i="15"/>
  <c r="JL70" i="15"/>
  <c r="JP70" i="15"/>
  <c r="JT70" i="15"/>
  <c r="JX70" i="15"/>
  <c r="KB70" i="15"/>
  <c r="KF70" i="15"/>
  <c r="KJ70" i="15"/>
  <c r="KN70" i="15"/>
  <c r="KR70" i="15"/>
  <c r="KV70" i="15"/>
  <c r="KZ70" i="15"/>
  <c r="LD70" i="15"/>
  <c r="LH70" i="15"/>
  <c r="LL70" i="15"/>
  <c r="LP70" i="15"/>
  <c r="LT70" i="15"/>
  <c r="LX70" i="15"/>
  <c r="MB70" i="15"/>
  <c r="MF70" i="15"/>
  <c r="MJ70" i="15"/>
  <c r="MN70" i="15"/>
  <c r="MR70" i="15"/>
  <c r="MV70" i="15"/>
  <c r="MZ70" i="15"/>
  <c r="ND70" i="15"/>
  <c r="NH70" i="15"/>
  <c r="NL70" i="15"/>
  <c r="NP70" i="15"/>
  <c r="NT70" i="15"/>
  <c r="NX70" i="15"/>
  <c r="OB70" i="15"/>
  <c r="OC70" i="15"/>
  <c r="OF70" i="15"/>
  <c r="OH70" i="15"/>
  <c r="OJ70" i="15"/>
  <c r="ON70" i="15"/>
  <c r="OR70" i="15"/>
  <c r="OV70" i="15"/>
  <c r="OZ70" i="15"/>
  <c r="PD70" i="15"/>
  <c r="PH70" i="15"/>
  <c r="PL70" i="15"/>
  <c r="PP70" i="15"/>
  <c r="PT70" i="15"/>
  <c r="PX70" i="15"/>
  <c r="QB70" i="15"/>
  <c r="QF70" i="15"/>
  <c r="QJ70" i="15"/>
  <c r="QN70" i="15"/>
  <c r="QR70" i="15"/>
  <c r="QT70" i="15"/>
  <c r="QV70" i="15"/>
  <c r="QZ70" i="15"/>
  <c r="RD70" i="15"/>
  <c r="RH70" i="15"/>
  <c r="RL70" i="15"/>
  <c r="RP70" i="15"/>
  <c r="RT70" i="15"/>
  <c r="RX70" i="15"/>
  <c r="SB70" i="15"/>
  <c r="SF70" i="15"/>
  <c r="SJ70" i="15"/>
  <c r="SN70" i="15"/>
  <c r="SR70" i="15"/>
  <c r="SV70" i="15"/>
  <c r="SZ70" i="15"/>
  <c r="TD70" i="15"/>
  <c r="TF70" i="15"/>
  <c r="TH70" i="15"/>
  <c r="TL70" i="15"/>
  <c r="TP70" i="15"/>
  <c r="TT70" i="15"/>
  <c r="TX70" i="15"/>
  <c r="UB70" i="15"/>
  <c r="UF70" i="15"/>
  <c r="UJ70" i="15"/>
  <c r="UN70" i="15"/>
  <c r="UR70" i="15"/>
  <c r="UV70" i="15"/>
  <c r="UZ70" i="15"/>
  <c r="VD70" i="15"/>
  <c r="VH70" i="15"/>
  <c r="CJ71" i="15"/>
  <c r="CK71" i="15"/>
  <c r="CN71" i="15"/>
  <c r="CO71" i="15"/>
  <c r="CR71" i="15"/>
  <c r="CS71" i="15"/>
  <c r="CU71" i="15"/>
  <c r="CV71" i="15"/>
  <c r="CW71" i="15"/>
  <c r="CZ71" i="15"/>
  <c r="DA71" i="15"/>
  <c r="DD71" i="15"/>
  <c r="DE71" i="15"/>
  <c r="DH71" i="15"/>
  <c r="DI71" i="15"/>
  <c r="DK71" i="15"/>
  <c r="DL71" i="15"/>
  <c r="DP71" i="15"/>
  <c r="DT71" i="15"/>
  <c r="DX71" i="15"/>
  <c r="EA71" i="15"/>
  <c r="EB71" i="15"/>
  <c r="EF71" i="15"/>
  <c r="EJ71" i="15"/>
  <c r="EN71" i="15"/>
  <c r="EQ71" i="15"/>
  <c r="ER71" i="15"/>
  <c r="EV71" i="15"/>
  <c r="EZ71" i="15"/>
  <c r="FD71" i="15"/>
  <c r="FG71" i="15"/>
  <c r="FH71" i="15"/>
  <c r="FL71" i="15"/>
  <c r="FP71" i="15"/>
  <c r="FT71" i="15"/>
  <c r="FW71" i="15"/>
  <c r="FX71" i="15"/>
  <c r="GB71" i="15"/>
  <c r="GF71" i="15"/>
  <c r="GJ71" i="15"/>
  <c r="GM71" i="15"/>
  <c r="GN71" i="15"/>
  <c r="GR71" i="15"/>
  <c r="GV71" i="15"/>
  <c r="GZ71" i="15"/>
  <c r="HC71" i="15"/>
  <c r="HD71" i="15"/>
  <c r="HH71" i="15"/>
  <c r="HL71" i="15"/>
  <c r="HP71" i="15"/>
  <c r="HS71" i="15"/>
  <c r="HT71" i="15"/>
  <c r="HX71" i="15"/>
  <c r="IB71" i="15"/>
  <c r="IF71" i="15"/>
  <c r="II71" i="15"/>
  <c r="IJ71" i="15"/>
  <c r="IN71" i="15"/>
  <c r="IR71" i="15"/>
  <c r="IV71" i="15"/>
  <c r="IY71" i="15"/>
  <c r="IZ71" i="15"/>
  <c r="JD71" i="15"/>
  <c r="JH71" i="15"/>
  <c r="JL71" i="15"/>
  <c r="JO71" i="15"/>
  <c r="JP71" i="15"/>
  <c r="JT71" i="15"/>
  <c r="JX71" i="15"/>
  <c r="KB71" i="15"/>
  <c r="KE71" i="15"/>
  <c r="KF71" i="15"/>
  <c r="KJ71" i="15"/>
  <c r="KN71" i="15"/>
  <c r="KR71" i="15"/>
  <c r="KU71" i="15"/>
  <c r="KV71" i="15"/>
  <c r="KZ71" i="15"/>
  <c r="LD71" i="15"/>
  <c r="LH71" i="15"/>
  <c r="LK71" i="15"/>
  <c r="LL71" i="15"/>
  <c r="LP71" i="15"/>
  <c r="LT71" i="15"/>
  <c r="LX71" i="15"/>
  <c r="MA71" i="15"/>
  <c r="MB71" i="15"/>
  <c r="MF71" i="15"/>
  <c r="MJ71" i="15"/>
  <c r="MN71" i="15"/>
  <c r="MQ71" i="15"/>
  <c r="MR71" i="15"/>
  <c r="MV71" i="15"/>
  <c r="MY71" i="15"/>
  <c r="MZ71" i="15"/>
  <c r="ND71" i="15"/>
  <c r="NG71" i="15"/>
  <c r="NH71" i="15"/>
  <c r="NL71" i="15"/>
  <c r="NO71" i="15"/>
  <c r="NP71" i="15"/>
  <c r="NT71" i="15"/>
  <c r="NW71" i="15"/>
  <c r="NX71" i="15"/>
  <c r="OB71" i="15"/>
  <c r="OC71" i="15"/>
  <c r="OF71" i="15"/>
  <c r="OJ71" i="15"/>
  <c r="ON71" i="15"/>
  <c r="OR71" i="15"/>
  <c r="OV71" i="15"/>
  <c r="OZ71" i="15"/>
  <c r="PD71" i="15"/>
  <c r="PH71" i="15"/>
  <c r="PL71" i="15"/>
  <c r="PP71" i="15"/>
  <c r="PT71" i="15"/>
  <c r="PX71" i="15"/>
  <c r="QB71" i="15"/>
  <c r="QF71" i="15"/>
  <c r="QJ71" i="15"/>
  <c r="QN71" i="15"/>
  <c r="QR71" i="15"/>
  <c r="QV71" i="15"/>
  <c r="QZ71" i="15"/>
  <c r="RD71" i="15"/>
  <c r="RH71" i="15"/>
  <c r="RL71" i="15"/>
  <c r="RP71" i="15"/>
  <c r="RT71" i="15"/>
  <c r="RX71" i="15"/>
  <c r="SB71" i="15"/>
  <c r="SF71" i="15"/>
  <c r="SJ71" i="15"/>
  <c r="SN71" i="15"/>
  <c r="SR71" i="15"/>
  <c r="SV71" i="15"/>
  <c r="SZ71" i="15"/>
  <c r="TD71" i="15"/>
  <c r="TH71" i="15"/>
  <c r="TL71" i="15"/>
  <c r="TP71" i="15"/>
  <c r="TT71" i="15"/>
  <c r="TX71" i="15"/>
  <c r="UB71" i="15"/>
  <c r="UF71" i="15"/>
  <c r="UJ71" i="15"/>
  <c r="UN71" i="15"/>
  <c r="UR71" i="15"/>
  <c r="UV71" i="15"/>
  <c r="UZ71" i="15"/>
  <c r="VD71" i="15"/>
  <c r="VH71" i="15"/>
  <c r="CI72" i="15"/>
  <c r="CJ72" i="15"/>
  <c r="CK72" i="15"/>
  <c r="CK73" i="15" s="1"/>
  <c r="CL72" i="15"/>
  <c r="CL73" i="15" s="1"/>
  <c r="CM72" i="15"/>
  <c r="CN72" i="15"/>
  <c r="CO72" i="15"/>
  <c r="CO73" i="15" s="1"/>
  <c r="CP72" i="15"/>
  <c r="CP73" i="15" s="1"/>
  <c r="CQ72" i="15"/>
  <c r="CR72" i="15"/>
  <c r="CS72" i="15"/>
  <c r="CS73" i="15" s="1"/>
  <c r="CT72" i="15"/>
  <c r="CT73" i="15" s="1"/>
  <c r="CU72" i="15"/>
  <c r="CV72" i="15"/>
  <c r="CW72" i="15"/>
  <c r="CW73" i="15" s="1"/>
  <c r="CX72" i="15"/>
  <c r="CX73" i="15" s="1"/>
  <c r="CY72" i="15"/>
  <c r="CZ72" i="15"/>
  <c r="DA72" i="15"/>
  <c r="DA73" i="15" s="1"/>
  <c r="DB72" i="15"/>
  <c r="DB73" i="15" s="1"/>
  <c r="DC72" i="15"/>
  <c r="DD72" i="15"/>
  <c r="DE72" i="15"/>
  <c r="DE73" i="15" s="1"/>
  <c r="DF72" i="15"/>
  <c r="DF73" i="15" s="1"/>
  <c r="DG72" i="15"/>
  <c r="DH72" i="15"/>
  <c r="DI72" i="15"/>
  <c r="DI73" i="15" s="1"/>
  <c r="DJ72" i="15"/>
  <c r="DJ73" i="15" s="1"/>
  <c r="DK72" i="15"/>
  <c r="DL72" i="15"/>
  <c r="DM72" i="15"/>
  <c r="DM73" i="15" s="1"/>
  <c r="DN72" i="15"/>
  <c r="DN73" i="15" s="1"/>
  <c r="DO72" i="15"/>
  <c r="DP72" i="15"/>
  <c r="DQ72" i="15"/>
  <c r="DQ73" i="15" s="1"/>
  <c r="DR72" i="15"/>
  <c r="DR73" i="15" s="1"/>
  <c r="DS72" i="15"/>
  <c r="DT72" i="15"/>
  <c r="DU72" i="15"/>
  <c r="DU73" i="15" s="1"/>
  <c r="DV72" i="15"/>
  <c r="DV73" i="15" s="1"/>
  <c r="DW72" i="15"/>
  <c r="DX72" i="15"/>
  <c r="DY72" i="15"/>
  <c r="DY73" i="15" s="1"/>
  <c r="DZ72" i="15"/>
  <c r="DZ73" i="15" s="1"/>
  <c r="EA72" i="15"/>
  <c r="EB72" i="15"/>
  <c r="EC72" i="15"/>
  <c r="EC73" i="15" s="1"/>
  <c r="ED72" i="15"/>
  <c r="ED73" i="15" s="1"/>
  <c r="EE72" i="15"/>
  <c r="EF72" i="15"/>
  <c r="EG72" i="15"/>
  <c r="EG73" i="15" s="1"/>
  <c r="EH72" i="15"/>
  <c r="EH73" i="15" s="1"/>
  <c r="EI72" i="15"/>
  <c r="EJ72" i="15"/>
  <c r="EK72" i="15"/>
  <c r="EK73" i="15" s="1"/>
  <c r="EL72" i="15"/>
  <c r="EL73" i="15" s="1"/>
  <c r="EM72" i="15"/>
  <c r="EN72" i="15"/>
  <c r="EO72" i="15"/>
  <c r="EO73" i="15" s="1"/>
  <c r="EP72" i="15"/>
  <c r="EP73" i="15" s="1"/>
  <c r="EQ72" i="15"/>
  <c r="ER72" i="15"/>
  <c r="ES72" i="15"/>
  <c r="ES73" i="15" s="1"/>
  <c r="ET72" i="15"/>
  <c r="ET73" i="15" s="1"/>
  <c r="EU72" i="15"/>
  <c r="EV72" i="15"/>
  <c r="EW72" i="15"/>
  <c r="EW73" i="15" s="1"/>
  <c r="EX72" i="15"/>
  <c r="EX73" i="15" s="1"/>
  <c r="EY72" i="15"/>
  <c r="EZ72" i="15"/>
  <c r="FA72" i="15"/>
  <c r="FA73" i="15" s="1"/>
  <c r="FB72" i="15"/>
  <c r="FB73" i="15" s="1"/>
  <c r="FC72" i="15"/>
  <c r="FD72" i="15"/>
  <c r="FE72" i="15"/>
  <c r="FE73" i="15" s="1"/>
  <c r="FF72" i="15"/>
  <c r="FF73" i="15" s="1"/>
  <c r="FG72" i="15"/>
  <c r="FH72" i="15"/>
  <c r="FI72" i="15"/>
  <c r="FI73" i="15" s="1"/>
  <c r="FJ72" i="15"/>
  <c r="FJ73" i="15" s="1"/>
  <c r="FK72" i="15"/>
  <c r="FL72" i="15"/>
  <c r="FM72" i="15"/>
  <c r="FM73" i="15" s="1"/>
  <c r="FN72" i="15"/>
  <c r="FN73" i="15" s="1"/>
  <c r="FO72" i="15"/>
  <c r="FP72" i="15"/>
  <c r="FQ72" i="15"/>
  <c r="FQ73" i="15" s="1"/>
  <c r="FR72" i="15"/>
  <c r="FR73" i="15" s="1"/>
  <c r="FS72" i="15"/>
  <c r="FT72" i="15"/>
  <c r="FU72" i="15"/>
  <c r="FU73" i="15" s="1"/>
  <c r="FV72" i="15"/>
  <c r="FV73" i="15" s="1"/>
  <c r="FW72" i="15"/>
  <c r="FX72" i="15"/>
  <c r="FY72" i="15"/>
  <c r="FY73" i="15" s="1"/>
  <c r="FZ72" i="15"/>
  <c r="FZ73" i="15" s="1"/>
  <c r="GA72" i="15"/>
  <c r="GB72" i="15"/>
  <c r="GC72" i="15"/>
  <c r="GC73" i="15" s="1"/>
  <c r="GD72" i="15"/>
  <c r="GD73" i="15" s="1"/>
  <c r="GE72" i="15"/>
  <c r="GF72" i="15"/>
  <c r="GG72" i="15"/>
  <c r="GG73" i="15" s="1"/>
  <c r="GH72" i="15"/>
  <c r="GH73" i="15" s="1"/>
  <c r="GI72" i="15"/>
  <c r="GJ72" i="15"/>
  <c r="GK72" i="15"/>
  <c r="GK73" i="15" s="1"/>
  <c r="GL72" i="15"/>
  <c r="GL73" i="15" s="1"/>
  <c r="GM72" i="15"/>
  <c r="GN72" i="15"/>
  <c r="GO72" i="15"/>
  <c r="GP72" i="15"/>
  <c r="GQ72" i="15"/>
  <c r="GR72" i="15"/>
  <c r="GS72" i="15"/>
  <c r="GT72" i="15"/>
  <c r="GU72" i="15"/>
  <c r="GV72" i="15"/>
  <c r="GW72" i="15"/>
  <c r="GX72" i="15"/>
  <c r="GY72" i="15"/>
  <c r="GZ72" i="15"/>
  <c r="HA72" i="15"/>
  <c r="HB72" i="15"/>
  <c r="HC72" i="15"/>
  <c r="HD72" i="15"/>
  <c r="HE72" i="15"/>
  <c r="HF72" i="15"/>
  <c r="HG72" i="15"/>
  <c r="HH72" i="15"/>
  <c r="HI72" i="15"/>
  <c r="HJ72" i="15"/>
  <c r="HK72" i="15"/>
  <c r="HL72" i="15"/>
  <c r="HM72" i="15"/>
  <c r="HN72" i="15"/>
  <c r="HO72" i="15"/>
  <c r="HP72" i="15"/>
  <c r="HQ72" i="15"/>
  <c r="HR72" i="15"/>
  <c r="HS72" i="15"/>
  <c r="HT72" i="15"/>
  <c r="HU72" i="15"/>
  <c r="HV72" i="15"/>
  <c r="HW72" i="15"/>
  <c r="HX72" i="15"/>
  <c r="HY72" i="15"/>
  <c r="HZ72" i="15"/>
  <c r="IA72" i="15"/>
  <c r="IB72" i="15"/>
  <c r="IC72" i="15"/>
  <c r="ID72" i="15"/>
  <c r="IE72" i="15"/>
  <c r="IF72" i="15"/>
  <c r="IG72" i="15"/>
  <c r="IH72" i="15"/>
  <c r="II72" i="15"/>
  <c r="IJ72" i="15"/>
  <c r="IK72" i="15"/>
  <c r="IL72" i="15"/>
  <c r="IM72" i="15"/>
  <c r="IN72" i="15"/>
  <c r="IO72" i="15"/>
  <c r="IP72" i="15"/>
  <c r="IQ72" i="15"/>
  <c r="IR72" i="15"/>
  <c r="IS72" i="15"/>
  <c r="IT72" i="15"/>
  <c r="IU72" i="15"/>
  <c r="IV72" i="15"/>
  <c r="IW72" i="15"/>
  <c r="IX72" i="15"/>
  <c r="IY72" i="15"/>
  <c r="IZ72" i="15"/>
  <c r="JA72" i="15"/>
  <c r="JB72" i="15"/>
  <c r="JC72" i="15"/>
  <c r="JD72" i="15"/>
  <c r="JE72" i="15"/>
  <c r="JF72" i="15"/>
  <c r="JG72" i="15"/>
  <c r="JH72" i="15"/>
  <c r="JI72" i="15"/>
  <c r="JJ72" i="15"/>
  <c r="JK72" i="15"/>
  <c r="JL72" i="15"/>
  <c r="JM72" i="15"/>
  <c r="JN72" i="15"/>
  <c r="JO72" i="15"/>
  <c r="JP72" i="15"/>
  <c r="JQ72" i="15"/>
  <c r="JR72" i="15"/>
  <c r="JS72" i="15"/>
  <c r="JT72" i="15"/>
  <c r="JU72" i="15"/>
  <c r="JV72" i="15"/>
  <c r="JW72" i="15"/>
  <c r="JX72" i="15"/>
  <c r="JY72" i="15"/>
  <c r="JZ72" i="15"/>
  <c r="KA72" i="15"/>
  <c r="KB72" i="15"/>
  <c r="KC72" i="15"/>
  <c r="KD72" i="15"/>
  <c r="KE72" i="15"/>
  <c r="KF72" i="15"/>
  <c r="KG72" i="15"/>
  <c r="KH72" i="15"/>
  <c r="KI72" i="15"/>
  <c r="KJ72" i="15"/>
  <c r="KK72" i="15"/>
  <c r="KL72" i="15"/>
  <c r="KM72" i="15"/>
  <c r="KN72" i="15"/>
  <c r="KO72" i="15"/>
  <c r="KP72" i="15"/>
  <c r="KQ72" i="15"/>
  <c r="KR72" i="15"/>
  <c r="KS72" i="15"/>
  <c r="KT72" i="15"/>
  <c r="KU72" i="15"/>
  <c r="KV72" i="15"/>
  <c r="KW72" i="15"/>
  <c r="KX72" i="15"/>
  <c r="KY72" i="15"/>
  <c r="KZ72" i="15"/>
  <c r="LA72" i="15"/>
  <c r="LB72" i="15"/>
  <c r="LC72" i="15"/>
  <c r="LD72" i="15"/>
  <c r="LE72" i="15"/>
  <c r="LF72" i="15"/>
  <c r="LG72" i="15"/>
  <c r="LH72" i="15"/>
  <c r="LI72" i="15"/>
  <c r="LJ72" i="15"/>
  <c r="LK72" i="15"/>
  <c r="LL72" i="15"/>
  <c r="LM72" i="15"/>
  <c r="LN72" i="15"/>
  <c r="LO72" i="15"/>
  <c r="LP72" i="15"/>
  <c r="LQ72" i="15"/>
  <c r="LR72" i="15"/>
  <c r="LS72" i="15"/>
  <c r="LT72" i="15"/>
  <c r="LU72" i="15"/>
  <c r="LV72" i="15"/>
  <c r="LW72" i="15"/>
  <c r="LX72" i="15"/>
  <c r="LY72" i="15"/>
  <c r="LZ72" i="15"/>
  <c r="MA72" i="15"/>
  <c r="MB72" i="15"/>
  <c r="MC72" i="15"/>
  <c r="MD72" i="15"/>
  <c r="ME72" i="15"/>
  <c r="MF72" i="15"/>
  <c r="MG72" i="15"/>
  <c r="MH72" i="15"/>
  <c r="MI72" i="15"/>
  <c r="MJ72" i="15"/>
  <c r="MK72" i="15"/>
  <c r="ML72" i="15"/>
  <c r="MM72" i="15"/>
  <c r="MN72" i="15"/>
  <c r="MO72" i="15"/>
  <c r="MP72" i="15"/>
  <c r="MQ72" i="15"/>
  <c r="MR72" i="15"/>
  <c r="MS72" i="15"/>
  <c r="MT72" i="15"/>
  <c r="MU72" i="15"/>
  <c r="MV72" i="15"/>
  <c r="MW72" i="15"/>
  <c r="MX72" i="15"/>
  <c r="MY72" i="15"/>
  <c r="MZ72" i="15"/>
  <c r="NA72" i="15"/>
  <c r="NB72" i="15"/>
  <c r="NC72" i="15"/>
  <c r="ND72" i="15"/>
  <c r="NE72" i="15"/>
  <c r="NF72" i="15"/>
  <c r="NG72" i="15"/>
  <c r="NH72" i="15"/>
  <c r="NI72" i="15"/>
  <c r="NJ72" i="15"/>
  <c r="NK72" i="15"/>
  <c r="NL72" i="15"/>
  <c r="NM72" i="15"/>
  <c r="NN72" i="15"/>
  <c r="NO72" i="15"/>
  <c r="NP72" i="15"/>
  <c r="NQ72" i="15"/>
  <c r="NR72" i="15"/>
  <c r="NS72" i="15"/>
  <c r="NT72" i="15"/>
  <c r="NU72" i="15"/>
  <c r="NV72" i="15"/>
  <c r="NW72" i="15"/>
  <c r="NX72" i="15"/>
  <c r="NY72" i="15"/>
  <c r="NZ72" i="15"/>
  <c r="OA72" i="15"/>
  <c r="OB72" i="15"/>
  <c r="OC72" i="15"/>
  <c r="OD72" i="15"/>
  <c r="OE72" i="15"/>
  <c r="OF72" i="15"/>
  <c r="OG72" i="15"/>
  <c r="OH72" i="15"/>
  <c r="OI72" i="15"/>
  <c r="OJ72" i="15"/>
  <c r="OK72" i="15"/>
  <c r="OL72" i="15"/>
  <c r="OM72" i="15"/>
  <c r="ON72" i="15"/>
  <c r="OO72" i="15"/>
  <c r="OP72" i="15"/>
  <c r="OQ72" i="15"/>
  <c r="OR72" i="15"/>
  <c r="OS72" i="15"/>
  <c r="OT72" i="15"/>
  <c r="OU72" i="15"/>
  <c r="OV72" i="15"/>
  <c r="OW72" i="15"/>
  <c r="OX72" i="15"/>
  <c r="OY72" i="15"/>
  <c r="OZ72" i="15"/>
  <c r="PA72" i="15"/>
  <c r="PB72" i="15"/>
  <c r="PC72" i="15"/>
  <c r="PD72" i="15"/>
  <c r="PE72" i="15"/>
  <c r="PF72" i="15"/>
  <c r="PG72" i="15"/>
  <c r="PH72" i="15"/>
  <c r="PI72" i="15"/>
  <c r="PJ72" i="15"/>
  <c r="PK72" i="15"/>
  <c r="PL72" i="15"/>
  <c r="PM72" i="15"/>
  <c r="PN72" i="15"/>
  <c r="PO72" i="15"/>
  <c r="PP72" i="15"/>
  <c r="PQ72" i="15"/>
  <c r="PR72" i="15"/>
  <c r="PS72" i="15"/>
  <c r="PT72" i="15"/>
  <c r="PU72" i="15"/>
  <c r="PV72" i="15"/>
  <c r="PW72" i="15"/>
  <c r="PX72" i="15"/>
  <c r="PY72" i="15"/>
  <c r="PZ72" i="15"/>
  <c r="QA72" i="15"/>
  <c r="QB72" i="15"/>
  <c r="QC72" i="15"/>
  <c r="QD72" i="15"/>
  <c r="QE72" i="15"/>
  <c r="QF72" i="15"/>
  <c r="QG72" i="15"/>
  <c r="QH72" i="15"/>
  <c r="QI72" i="15"/>
  <c r="QJ72" i="15"/>
  <c r="QK72" i="15"/>
  <c r="QL72" i="15"/>
  <c r="QM72" i="15"/>
  <c r="QN72" i="15"/>
  <c r="QO72" i="15"/>
  <c r="QP72" i="15"/>
  <c r="QQ72" i="15"/>
  <c r="QR72" i="15"/>
  <c r="QS72" i="15"/>
  <c r="QT72" i="15"/>
  <c r="QU72" i="15"/>
  <c r="QV72" i="15"/>
  <c r="QW72" i="15"/>
  <c r="QX72" i="15"/>
  <c r="QY72" i="15"/>
  <c r="QZ72" i="15"/>
  <c r="RA72" i="15"/>
  <c r="RB72" i="15"/>
  <c r="RC72" i="15"/>
  <c r="RD72" i="15"/>
  <c r="RE72" i="15"/>
  <c r="RF72" i="15"/>
  <c r="RG72" i="15"/>
  <c r="RH72" i="15"/>
  <c r="RI72" i="15"/>
  <c r="RJ72" i="15"/>
  <c r="RK72" i="15"/>
  <c r="RL72" i="15"/>
  <c r="RM72" i="15"/>
  <c r="RN72" i="15"/>
  <c r="RO72" i="15"/>
  <c r="RP72" i="15"/>
  <c r="RQ72" i="15"/>
  <c r="RR72" i="15"/>
  <c r="RS72" i="15"/>
  <c r="RT72" i="15"/>
  <c r="RU72" i="15"/>
  <c r="RV72" i="15"/>
  <c r="RW72" i="15"/>
  <c r="RX72" i="15"/>
  <c r="RY72" i="15"/>
  <c r="RZ72" i="15"/>
  <c r="SA72" i="15"/>
  <c r="SB72" i="15"/>
  <c r="SC72" i="15"/>
  <c r="SD72" i="15"/>
  <c r="SE72" i="15"/>
  <c r="SF72" i="15"/>
  <c r="SG72" i="15"/>
  <c r="SH72" i="15"/>
  <c r="SI72" i="15"/>
  <c r="SJ72" i="15"/>
  <c r="SK72" i="15"/>
  <c r="SL72" i="15"/>
  <c r="SM72" i="15"/>
  <c r="SN72" i="15"/>
  <c r="SO72" i="15"/>
  <c r="SP72" i="15"/>
  <c r="SQ72" i="15"/>
  <c r="SR72" i="15"/>
  <c r="SS72" i="15"/>
  <c r="ST72" i="15"/>
  <c r="SU72" i="15"/>
  <c r="SV72" i="15"/>
  <c r="SW72" i="15"/>
  <c r="SX72" i="15"/>
  <c r="SY72" i="15"/>
  <c r="SZ72" i="15"/>
  <c r="TA72" i="15"/>
  <c r="TB72" i="15"/>
  <c r="TC72" i="15"/>
  <c r="TD72" i="15"/>
  <c r="TE72" i="15"/>
  <c r="TF72" i="15"/>
  <c r="TG72" i="15"/>
  <c r="TH72" i="15"/>
  <c r="TI72" i="15"/>
  <c r="TJ72" i="15"/>
  <c r="TK72" i="15"/>
  <c r="TL72" i="15"/>
  <c r="TM72" i="15"/>
  <c r="TN72" i="15"/>
  <c r="TO72" i="15"/>
  <c r="TP72" i="15"/>
  <c r="TQ72" i="15"/>
  <c r="TR72" i="15"/>
  <c r="TS72" i="15"/>
  <c r="TT72" i="15"/>
  <c r="TU72" i="15"/>
  <c r="TV72" i="15"/>
  <c r="TW72" i="15"/>
  <c r="TX72" i="15"/>
  <c r="TY72" i="15"/>
  <c r="TZ72" i="15"/>
  <c r="UA72" i="15"/>
  <c r="UB72" i="15"/>
  <c r="UC72" i="15"/>
  <c r="UD72" i="15"/>
  <c r="UE72" i="15"/>
  <c r="UF72" i="15"/>
  <c r="UG72" i="15"/>
  <c r="UH72" i="15"/>
  <c r="UI72" i="15"/>
  <c r="UJ72" i="15"/>
  <c r="UK72" i="15"/>
  <c r="UL72" i="15"/>
  <c r="UM72" i="15"/>
  <c r="UN72" i="15"/>
  <c r="UO72" i="15"/>
  <c r="UP72" i="15"/>
  <c r="UQ72" i="15"/>
  <c r="UR72" i="15"/>
  <c r="US72" i="15"/>
  <c r="UT72" i="15"/>
  <c r="UU72" i="15"/>
  <c r="UV72" i="15"/>
  <c r="UW72" i="15"/>
  <c r="UX72" i="15"/>
  <c r="UY72" i="15"/>
  <c r="UZ72" i="15"/>
  <c r="VA72" i="15"/>
  <c r="VB72" i="15"/>
  <c r="VC72" i="15"/>
  <c r="VD72" i="15"/>
  <c r="VE72" i="15"/>
  <c r="VF72" i="15"/>
  <c r="VG72" i="15"/>
  <c r="VH72" i="15"/>
  <c r="CI73" i="15"/>
  <c r="CI74" i="15" s="1"/>
  <c r="CJ73" i="15"/>
  <c r="CM73" i="15"/>
  <c r="CM74" i="15" s="1"/>
  <c r="CN73" i="15"/>
  <c r="CQ73" i="15"/>
  <c r="CQ74" i="15" s="1"/>
  <c r="CR73" i="15"/>
  <c r="CU73" i="15"/>
  <c r="CU74" i="15" s="1"/>
  <c r="CV73" i="15"/>
  <c r="CY73" i="15"/>
  <c r="CY74" i="15" s="1"/>
  <c r="CZ73" i="15"/>
  <c r="DC73" i="15"/>
  <c r="DC74" i="15" s="1"/>
  <c r="DD73" i="15"/>
  <c r="DG73" i="15"/>
  <c r="DG74" i="15" s="1"/>
  <c r="DH73" i="15"/>
  <c r="DK73" i="15"/>
  <c r="DK74" i="15" s="1"/>
  <c r="DL73" i="15"/>
  <c r="DO73" i="15"/>
  <c r="DO74" i="15" s="1"/>
  <c r="DP73" i="15"/>
  <c r="DS73" i="15"/>
  <c r="DS74" i="15" s="1"/>
  <c r="DT73" i="15"/>
  <c r="DW73" i="15"/>
  <c r="DW74" i="15" s="1"/>
  <c r="DX73" i="15"/>
  <c r="EA73" i="15"/>
  <c r="EA74" i="15" s="1"/>
  <c r="EB73" i="15"/>
  <c r="EE73" i="15"/>
  <c r="EE74" i="15" s="1"/>
  <c r="EF73" i="15"/>
  <c r="EI73" i="15"/>
  <c r="EI74" i="15" s="1"/>
  <c r="EJ73" i="15"/>
  <c r="EM73" i="15"/>
  <c r="EM74" i="15" s="1"/>
  <c r="EN73" i="15"/>
  <c r="EQ73" i="15"/>
  <c r="EQ74" i="15" s="1"/>
  <c r="ER73" i="15"/>
  <c r="EU73" i="15"/>
  <c r="EU74" i="15" s="1"/>
  <c r="EV73" i="15"/>
  <c r="EY73" i="15"/>
  <c r="EY74" i="15" s="1"/>
  <c r="EZ73" i="15"/>
  <c r="FC73" i="15"/>
  <c r="FC74" i="15" s="1"/>
  <c r="FD73" i="15"/>
  <c r="FG73" i="15"/>
  <c r="FG74" i="15" s="1"/>
  <c r="FH73" i="15"/>
  <c r="FK73" i="15"/>
  <c r="FK74" i="15" s="1"/>
  <c r="FL73" i="15"/>
  <c r="FO73" i="15"/>
  <c r="FO74" i="15" s="1"/>
  <c r="FP73" i="15"/>
  <c r="FS73" i="15"/>
  <c r="FS74" i="15" s="1"/>
  <c r="FT73" i="15"/>
  <c r="FW73" i="15"/>
  <c r="FW74" i="15" s="1"/>
  <c r="FX73" i="15"/>
  <c r="GA73" i="15"/>
  <c r="GA74" i="15" s="1"/>
  <c r="GB73" i="15"/>
  <c r="GE73" i="15"/>
  <c r="GE74" i="15" s="1"/>
  <c r="GF73" i="15"/>
  <c r="GI73" i="15"/>
  <c r="GI74" i="15" s="1"/>
  <c r="GJ73" i="15"/>
  <c r="GM73" i="15"/>
  <c r="GM74" i="15" s="1"/>
  <c r="GN73" i="15"/>
  <c r="GO73" i="15"/>
  <c r="GP73" i="15"/>
  <c r="GQ73" i="15"/>
  <c r="GQ74" i="15" s="1"/>
  <c r="GR73" i="15"/>
  <c r="GS73" i="15"/>
  <c r="GT73" i="15"/>
  <c r="GU73" i="15"/>
  <c r="GU74" i="15" s="1"/>
  <c r="GV73" i="15"/>
  <c r="GW73" i="15"/>
  <c r="GX73" i="15"/>
  <c r="GY73" i="15"/>
  <c r="GY74" i="15" s="1"/>
  <c r="GZ73" i="15"/>
  <c r="HA73" i="15"/>
  <c r="HB73" i="15"/>
  <c r="HC73" i="15"/>
  <c r="HC74" i="15" s="1"/>
  <c r="HD73" i="15"/>
  <c r="HE73" i="15"/>
  <c r="HF73" i="15"/>
  <c r="HG73" i="15"/>
  <c r="HG74" i="15" s="1"/>
  <c r="HH73" i="15"/>
  <c r="HI73" i="15"/>
  <c r="HJ73" i="15"/>
  <c r="HK73" i="15"/>
  <c r="HK74" i="15" s="1"/>
  <c r="HL73" i="15"/>
  <c r="HM73" i="15"/>
  <c r="HN73" i="15"/>
  <c r="HO73" i="15"/>
  <c r="HO74" i="15" s="1"/>
  <c r="HP73" i="15"/>
  <c r="HQ73" i="15"/>
  <c r="HR73" i="15"/>
  <c r="HS73" i="15"/>
  <c r="HS74" i="15" s="1"/>
  <c r="HT73" i="15"/>
  <c r="HU73" i="15"/>
  <c r="HV73" i="15"/>
  <c r="HW73" i="15"/>
  <c r="HW74" i="15" s="1"/>
  <c r="HX73" i="15"/>
  <c r="HY73" i="15"/>
  <c r="HZ73" i="15"/>
  <c r="IA73" i="15"/>
  <c r="IA74" i="15" s="1"/>
  <c r="IB73" i="15"/>
  <c r="IC73" i="15"/>
  <c r="ID73" i="15"/>
  <c r="IE73" i="15"/>
  <c r="IE74" i="15" s="1"/>
  <c r="IF73" i="15"/>
  <c r="IG73" i="15"/>
  <c r="IH73" i="15"/>
  <c r="II73" i="15"/>
  <c r="II74" i="15" s="1"/>
  <c r="IJ73" i="15"/>
  <c r="IK73" i="15"/>
  <c r="IL73" i="15"/>
  <c r="IM73" i="15"/>
  <c r="IM74" i="15" s="1"/>
  <c r="IN73" i="15"/>
  <c r="IO73" i="15"/>
  <c r="IP73" i="15"/>
  <c r="IQ73" i="15"/>
  <c r="IQ74" i="15" s="1"/>
  <c r="IR73" i="15"/>
  <c r="IS73" i="15"/>
  <c r="IT73" i="15"/>
  <c r="IU73" i="15"/>
  <c r="IU74" i="15" s="1"/>
  <c r="IV73" i="15"/>
  <c r="IW73" i="15"/>
  <c r="IX73" i="15"/>
  <c r="IY73" i="15"/>
  <c r="IY74" i="15" s="1"/>
  <c r="IZ73" i="15"/>
  <c r="JA73" i="15"/>
  <c r="JB73" i="15"/>
  <c r="JC73" i="15"/>
  <c r="JC74" i="15" s="1"/>
  <c r="JD73" i="15"/>
  <c r="JE73" i="15"/>
  <c r="JF73" i="15"/>
  <c r="JG73" i="15"/>
  <c r="JG74" i="15" s="1"/>
  <c r="JH73" i="15"/>
  <c r="JI73" i="15"/>
  <c r="JJ73" i="15"/>
  <c r="JK73" i="15"/>
  <c r="JK74" i="15" s="1"/>
  <c r="JL73" i="15"/>
  <c r="JM73" i="15"/>
  <c r="JN73" i="15"/>
  <c r="JO73" i="15"/>
  <c r="JO74" i="15" s="1"/>
  <c r="JP73" i="15"/>
  <c r="JQ73" i="15"/>
  <c r="JR73" i="15"/>
  <c r="JS73" i="15"/>
  <c r="JS74" i="15" s="1"/>
  <c r="JT73" i="15"/>
  <c r="JU73" i="15"/>
  <c r="JV73" i="15"/>
  <c r="JW73" i="15"/>
  <c r="JW74" i="15" s="1"/>
  <c r="JX73" i="15"/>
  <c r="JY73" i="15"/>
  <c r="JZ73" i="15"/>
  <c r="KA73" i="15"/>
  <c r="KA74" i="15" s="1"/>
  <c r="KB73" i="15"/>
  <c r="KC73" i="15"/>
  <c r="KD73" i="15"/>
  <c r="KE73" i="15"/>
  <c r="KE74" i="15" s="1"/>
  <c r="KF73" i="15"/>
  <c r="KG73" i="15"/>
  <c r="KH73" i="15"/>
  <c r="KI73" i="15"/>
  <c r="KI74" i="15" s="1"/>
  <c r="KJ73" i="15"/>
  <c r="KK73" i="15"/>
  <c r="KL73" i="15"/>
  <c r="KM73" i="15"/>
  <c r="KM74" i="15" s="1"/>
  <c r="KN73" i="15"/>
  <c r="KO73" i="15"/>
  <c r="KP73" i="15"/>
  <c r="KQ73" i="15"/>
  <c r="KQ74" i="15" s="1"/>
  <c r="KR73" i="15"/>
  <c r="KS73" i="15"/>
  <c r="KT73" i="15"/>
  <c r="KU73" i="15"/>
  <c r="KU74" i="15" s="1"/>
  <c r="KV73" i="15"/>
  <c r="KW73" i="15"/>
  <c r="KX73" i="15"/>
  <c r="KY73" i="15"/>
  <c r="KY74" i="15" s="1"/>
  <c r="KZ73" i="15"/>
  <c r="LA73" i="15"/>
  <c r="LB73" i="15"/>
  <c r="LC73" i="15"/>
  <c r="LC74" i="15" s="1"/>
  <c r="LD73" i="15"/>
  <c r="LE73" i="15"/>
  <c r="LF73" i="15"/>
  <c r="LG73" i="15"/>
  <c r="LG74" i="15" s="1"/>
  <c r="LH73" i="15"/>
  <c r="LI73" i="15"/>
  <c r="LJ73" i="15"/>
  <c r="LK73" i="15"/>
  <c r="LK74" i="15" s="1"/>
  <c r="LL73" i="15"/>
  <c r="LM73" i="15"/>
  <c r="LN73" i="15"/>
  <c r="LO73" i="15"/>
  <c r="LO74" i="15" s="1"/>
  <c r="LP73" i="15"/>
  <c r="LQ73" i="15"/>
  <c r="LR73" i="15"/>
  <c r="LS73" i="15"/>
  <c r="LS74" i="15" s="1"/>
  <c r="LT73" i="15"/>
  <c r="LT74" i="15" s="1"/>
  <c r="LT75" i="15" s="1"/>
  <c r="LU73" i="15"/>
  <c r="LV73" i="15"/>
  <c r="LW73" i="15"/>
  <c r="LW74" i="15" s="1"/>
  <c r="LX73" i="15"/>
  <c r="LX74" i="15" s="1"/>
  <c r="LX75" i="15" s="1"/>
  <c r="LY73" i="15"/>
  <c r="LZ73" i="15"/>
  <c r="MA73" i="15"/>
  <c r="MA74" i="15" s="1"/>
  <c r="MB73" i="15"/>
  <c r="MB74" i="15" s="1"/>
  <c r="MC73" i="15"/>
  <c r="MD73" i="15"/>
  <c r="ME73" i="15"/>
  <c r="ME74" i="15" s="1"/>
  <c r="MF73" i="15"/>
  <c r="MG73" i="15"/>
  <c r="MH73" i="15"/>
  <c r="MI73" i="15"/>
  <c r="MI74" i="15" s="1"/>
  <c r="MJ73" i="15"/>
  <c r="MJ74" i="15" s="1"/>
  <c r="MJ75" i="15" s="1"/>
  <c r="MK73" i="15"/>
  <c r="ML73" i="15"/>
  <c r="MM73" i="15"/>
  <c r="MM74" i="15" s="1"/>
  <c r="MN73" i="15"/>
  <c r="MN74" i="15" s="1"/>
  <c r="MN75" i="15" s="1"/>
  <c r="MO73" i="15"/>
  <c r="MP73" i="15"/>
  <c r="MQ73" i="15"/>
  <c r="MQ74" i="15" s="1"/>
  <c r="MR73" i="15"/>
  <c r="MR74" i="15" s="1"/>
  <c r="MS73" i="15"/>
  <c r="MT73" i="15"/>
  <c r="MU73" i="15"/>
  <c r="MU74" i="15" s="1"/>
  <c r="MV73" i="15"/>
  <c r="MW73" i="15"/>
  <c r="MX73" i="15"/>
  <c r="MY73" i="15"/>
  <c r="MY74" i="15" s="1"/>
  <c r="MZ73" i="15"/>
  <c r="MZ74" i="15" s="1"/>
  <c r="MZ75" i="15" s="1"/>
  <c r="NA73" i="15"/>
  <c r="NB73" i="15"/>
  <c r="NC73" i="15"/>
  <c r="NC74" i="15" s="1"/>
  <c r="ND73" i="15"/>
  <c r="ND74" i="15" s="1"/>
  <c r="ND75" i="15" s="1"/>
  <c r="NE73" i="15"/>
  <c r="NF73" i="15"/>
  <c r="NG73" i="15"/>
  <c r="NG74" i="15" s="1"/>
  <c r="NH73" i="15"/>
  <c r="NH74" i="15" s="1"/>
  <c r="NH75" i="15" s="1"/>
  <c r="NI73" i="15"/>
  <c r="NJ73" i="15"/>
  <c r="NK73" i="15"/>
  <c r="NK74" i="15" s="1"/>
  <c r="NL73" i="15"/>
  <c r="NM73" i="15"/>
  <c r="NN73" i="15"/>
  <c r="NO73" i="15"/>
  <c r="NO74" i="15" s="1"/>
  <c r="NP73" i="15"/>
  <c r="NP74" i="15" s="1"/>
  <c r="NP75" i="15" s="1"/>
  <c r="NQ73" i="15"/>
  <c r="NR73" i="15"/>
  <c r="NS73" i="15"/>
  <c r="NS74" i="15" s="1"/>
  <c r="NT73" i="15"/>
  <c r="NT74" i="15" s="1"/>
  <c r="NT75" i="15" s="1"/>
  <c r="NU73" i="15"/>
  <c r="NV73" i="15"/>
  <c r="NW73" i="15"/>
  <c r="NW74" i="15" s="1"/>
  <c r="NX73" i="15"/>
  <c r="NX74" i="15" s="1"/>
  <c r="CJ74" i="15"/>
  <c r="CJ75" i="15" s="1"/>
  <c r="CK74" i="15"/>
  <c r="CL74" i="15"/>
  <c r="CN74" i="15"/>
  <c r="CO74" i="15"/>
  <c r="CP74" i="15"/>
  <c r="CR74" i="15"/>
  <c r="CR75" i="15" s="1"/>
  <c r="CS74" i="15"/>
  <c r="CT74" i="15"/>
  <c r="CV74" i="15"/>
  <c r="CW74" i="15"/>
  <c r="CX74" i="15"/>
  <c r="CZ74" i="15"/>
  <c r="CZ75" i="15" s="1"/>
  <c r="DA74" i="15"/>
  <c r="DB74" i="15"/>
  <c r="DD74" i="15"/>
  <c r="DE74" i="15"/>
  <c r="DF74" i="15"/>
  <c r="DH74" i="15"/>
  <c r="DI74" i="15"/>
  <c r="DJ74" i="15"/>
  <c r="DL74" i="15"/>
  <c r="DM74" i="15"/>
  <c r="DN74" i="15"/>
  <c r="DP74" i="15"/>
  <c r="DP75" i="15" s="1"/>
  <c r="DQ74" i="15"/>
  <c r="DR74" i="15"/>
  <c r="DT74" i="15"/>
  <c r="DU74" i="15"/>
  <c r="DV74" i="15"/>
  <c r="DX74" i="15"/>
  <c r="DX75" i="15" s="1"/>
  <c r="DY74" i="15"/>
  <c r="DZ74" i="15"/>
  <c r="EB74" i="15"/>
  <c r="EC74" i="15"/>
  <c r="ED74" i="15"/>
  <c r="EF74" i="15"/>
  <c r="EF75" i="15" s="1"/>
  <c r="EG74" i="15"/>
  <c r="EH74" i="15"/>
  <c r="EJ74" i="15"/>
  <c r="EK74" i="15"/>
  <c r="EL74" i="15"/>
  <c r="EN74" i="15"/>
  <c r="EO74" i="15"/>
  <c r="EP74" i="15"/>
  <c r="ER74" i="15"/>
  <c r="ES74" i="15"/>
  <c r="ET74" i="15"/>
  <c r="EV74" i="15"/>
  <c r="EV75" i="15" s="1"/>
  <c r="EW74" i="15"/>
  <c r="EX74" i="15"/>
  <c r="EZ74" i="15"/>
  <c r="FA74" i="15"/>
  <c r="FB74" i="15"/>
  <c r="FD74" i="15"/>
  <c r="FD75" i="15" s="1"/>
  <c r="FE74" i="15"/>
  <c r="FF74" i="15"/>
  <c r="FH74" i="15"/>
  <c r="FI74" i="15"/>
  <c r="FJ74" i="15"/>
  <c r="FL74" i="15"/>
  <c r="FL75" i="15" s="1"/>
  <c r="FM74" i="15"/>
  <c r="FN74" i="15"/>
  <c r="FP74" i="15"/>
  <c r="FQ74" i="15"/>
  <c r="FR74" i="15"/>
  <c r="FT74" i="15"/>
  <c r="FU74" i="15"/>
  <c r="FV74" i="15"/>
  <c r="FX74" i="15"/>
  <c r="FY74" i="15"/>
  <c r="FZ74" i="15"/>
  <c r="GB74" i="15"/>
  <c r="GB75" i="15" s="1"/>
  <c r="GC74" i="15"/>
  <c r="GD74" i="15"/>
  <c r="GF74" i="15"/>
  <c r="GG74" i="15"/>
  <c r="GH74" i="15"/>
  <c r="GJ74" i="15"/>
  <c r="GJ75" i="15" s="1"/>
  <c r="GK74" i="15"/>
  <c r="GL74" i="15"/>
  <c r="GN74" i="15"/>
  <c r="GO74" i="15"/>
  <c r="GP74" i="15"/>
  <c r="GR74" i="15"/>
  <c r="GR75" i="15" s="1"/>
  <c r="GS74" i="15"/>
  <c r="GT74" i="15"/>
  <c r="GV74" i="15"/>
  <c r="GW74" i="15"/>
  <c r="GX74" i="15"/>
  <c r="GZ74" i="15"/>
  <c r="HA74" i="15"/>
  <c r="HB74" i="15"/>
  <c r="HD74" i="15"/>
  <c r="HE74" i="15"/>
  <c r="HF74" i="15"/>
  <c r="HH74" i="15"/>
  <c r="HH75" i="15" s="1"/>
  <c r="HI74" i="15"/>
  <c r="HJ74" i="15"/>
  <c r="HL74" i="15"/>
  <c r="HM74" i="15"/>
  <c r="HN74" i="15"/>
  <c r="HP74" i="15"/>
  <c r="HP75" i="15" s="1"/>
  <c r="HQ74" i="15"/>
  <c r="HR74" i="15"/>
  <c r="HT74" i="15"/>
  <c r="HU74" i="15"/>
  <c r="HV74" i="15"/>
  <c r="HX74" i="15"/>
  <c r="HX75" i="15" s="1"/>
  <c r="HY74" i="15"/>
  <c r="HZ74" i="15"/>
  <c r="IB74" i="15"/>
  <c r="IC74" i="15"/>
  <c r="ID74" i="15"/>
  <c r="IF74" i="15"/>
  <c r="IG74" i="15"/>
  <c r="IH74" i="15"/>
  <c r="IJ74" i="15"/>
  <c r="IK74" i="15"/>
  <c r="IL74" i="15"/>
  <c r="IN74" i="15"/>
  <c r="IN75" i="15" s="1"/>
  <c r="IO74" i="15"/>
  <c r="IP74" i="15"/>
  <c r="IR74" i="15"/>
  <c r="IS74" i="15"/>
  <c r="IT74" i="15"/>
  <c r="IV74" i="15"/>
  <c r="IV75" i="15" s="1"/>
  <c r="IW74" i="15"/>
  <c r="IX74" i="15"/>
  <c r="IZ74" i="15"/>
  <c r="JA74" i="15"/>
  <c r="JB74" i="15"/>
  <c r="JD74" i="15"/>
  <c r="JD75" i="15" s="1"/>
  <c r="JE74" i="15"/>
  <c r="JF74" i="15"/>
  <c r="JH74" i="15"/>
  <c r="JI74" i="15"/>
  <c r="JJ74" i="15"/>
  <c r="JL74" i="15"/>
  <c r="JL75" i="15" s="1"/>
  <c r="JM74" i="15"/>
  <c r="JN74" i="15"/>
  <c r="JP74" i="15"/>
  <c r="JQ74" i="15"/>
  <c r="JR74" i="15"/>
  <c r="JT74" i="15"/>
  <c r="JT75" i="15" s="1"/>
  <c r="JU74" i="15"/>
  <c r="JV74" i="15"/>
  <c r="JX74" i="15"/>
  <c r="JY74" i="15"/>
  <c r="JZ74" i="15"/>
  <c r="KB74" i="15"/>
  <c r="KB75" i="15" s="1"/>
  <c r="KC74" i="15"/>
  <c r="KD74" i="15"/>
  <c r="KF74" i="15"/>
  <c r="KG74" i="15"/>
  <c r="KH74" i="15"/>
  <c r="KJ74" i="15"/>
  <c r="KJ75" i="15" s="1"/>
  <c r="KK74" i="15"/>
  <c r="KL74" i="15"/>
  <c r="KN74" i="15"/>
  <c r="KO74" i="15"/>
  <c r="KP74" i="15"/>
  <c r="KR74" i="15"/>
  <c r="KS74" i="15"/>
  <c r="KT74" i="15"/>
  <c r="KV74" i="15"/>
  <c r="KW74" i="15"/>
  <c r="KX74" i="15"/>
  <c r="KZ74" i="15"/>
  <c r="KZ75" i="15" s="1"/>
  <c r="LA74" i="15"/>
  <c r="LB74" i="15"/>
  <c r="LD74" i="15"/>
  <c r="LE74" i="15"/>
  <c r="LF74" i="15"/>
  <c r="LH74" i="15"/>
  <c r="LH75" i="15" s="1"/>
  <c r="LI74" i="15"/>
  <c r="LJ74" i="15"/>
  <c r="LL74" i="15"/>
  <c r="LM74" i="15"/>
  <c r="LN74" i="15"/>
  <c r="LP74" i="15"/>
  <c r="LP75" i="15" s="1"/>
  <c r="LQ74" i="15"/>
  <c r="LR74" i="15"/>
  <c r="LU74" i="15"/>
  <c r="LV74" i="15"/>
  <c r="LY74" i="15"/>
  <c r="LZ74" i="15"/>
  <c r="MC74" i="15"/>
  <c r="MD74" i="15"/>
  <c r="MF74" i="15"/>
  <c r="MF75" i="15" s="1"/>
  <c r="MG74" i="15"/>
  <c r="MH74" i="15"/>
  <c r="MK74" i="15"/>
  <c r="ML74" i="15"/>
  <c r="MO74" i="15"/>
  <c r="MP74" i="15"/>
  <c r="MS74" i="15"/>
  <c r="MT74" i="15"/>
  <c r="MV74" i="15"/>
  <c r="MV75" i="15" s="1"/>
  <c r="MW74" i="15"/>
  <c r="MX74" i="15"/>
  <c r="NA74" i="15"/>
  <c r="NB74" i="15"/>
  <c r="NE74" i="15"/>
  <c r="NF74" i="15"/>
  <c r="NI74" i="15"/>
  <c r="NJ74" i="15"/>
  <c r="NL74" i="15"/>
  <c r="NL75" i="15" s="1"/>
  <c r="NM74" i="15"/>
  <c r="NN74" i="15"/>
  <c r="NQ74" i="15"/>
  <c r="NR74" i="15"/>
  <c r="NU74" i="15"/>
  <c r="NV74" i="15"/>
  <c r="CN75" i="15"/>
  <c r="CN8" i="15" s="1"/>
  <c r="CV75" i="15"/>
  <c r="DD75" i="15"/>
  <c r="DD8" i="15" s="1"/>
  <c r="DH75" i="15"/>
  <c r="DH8" i="15" s="1"/>
  <c r="DL75" i="15"/>
  <c r="DT75" i="15"/>
  <c r="DT8" i="15" s="1"/>
  <c r="EB75" i="15"/>
  <c r="EJ75" i="15"/>
  <c r="EJ8" i="15" s="1"/>
  <c r="EN75" i="15"/>
  <c r="EN8" i="15" s="1"/>
  <c r="ER75" i="15"/>
  <c r="EZ75" i="15"/>
  <c r="EZ8" i="15" s="1"/>
  <c r="FH75" i="15"/>
  <c r="FP75" i="15"/>
  <c r="FP8" i="15" s="1"/>
  <c r="FT75" i="15"/>
  <c r="FT8" i="15" s="1"/>
  <c r="FX75" i="15"/>
  <c r="GF75" i="15"/>
  <c r="GF8" i="15" s="1"/>
  <c r="GN75" i="15"/>
  <c r="GV75" i="15"/>
  <c r="GV8" i="15" s="1"/>
  <c r="GZ75" i="15"/>
  <c r="GZ8" i="15" s="1"/>
  <c r="HD75" i="15"/>
  <c r="HL75" i="15"/>
  <c r="HL8" i="15" s="1"/>
  <c r="HT75" i="15"/>
  <c r="IB75" i="15"/>
  <c r="IB8" i="15" s="1"/>
  <c r="IF75" i="15"/>
  <c r="IF8" i="15" s="1"/>
  <c r="IJ75" i="15"/>
  <c r="IR75" i="15"/>
  <c r="IR8" i="15" s="1"/>
  <c r="IZ75" i="15"/>
  <c r="JH75" i="15"/>
  <c r="JH8" i="15" s="1"/>
  <c r="JP75" i="15"/>
  <c r="JX75" i="15"/>
  <c r="JX8" i="15" s="1"/>
  <c r="KF75" i="15"/>
  <c r="KN75" i="15"/>
  <c r="KN8" i="15" s="1"/>
  <c r="KR75" i="15"/>
  <c r="KR8" i="15" s="1"/>
  <c r="KV75" i="15"/>
  <c r="LD75" i="15"/>
  <c r="LD8" i="15" s="1"/>
  <c r="LL75" i="15"/>
  <c r="MB75" i="15"/>
  <c r="MR75" i="15"/>
  <c r="NX75" i="15"/>
  <c r="DD76" i="15"/>
  <c r="DD9" i="15" s="1"/>
  <c r="EJ76" i="15"/>
  <c r="EJ9" i="15" s="1"/>
  <c r="EN76" i="15"/>
  <c r="EN9" i="15" s="1"/>
  <c r="FP76" i="15"/>
  <c r="FP9" i="15" s="1"/>
  <c r="GV76" i="15"/>
  <c r="GV9" i="15" s="1"/>
  <c r="GZ76" i="15"/>
  <c r="GZ9" i="15" s="1"/>
  <c r="IB76" i="15"/>
  <c r="IB9" i="15" s="1"/>
  <c r="JH76" i="15"/>
  <c r="JH9" i="15" s="1"/>
  <c r="KN76" i="15"/>
  <c r="KN9" i="15" s="1"/>
  <c r="CI79" i="15"/>
  <c r="CJ79" i="15"/>
  <c r="CJ81" i="15" s="1"/>
  <c r="CK79" i="15"/>
  <c r="CL79" i="15"/>
  <c r="CM79" i="15"/>
  <c r="CN79" i="15"/>
  <c r="CN81" i="15" s="1"/>
  <c r="CO79" i="15"/>
  <c r="CP79" i="15"/>
  <c r="CQ79" i="15"/>
  <c r="CR79" i="15"/>
  <c r="CR81" i="15" s="1"/>
  <c r="CS79" i="15"/>
  <c r="CT79" i="15"/>
  <c r="CU79" i="15"/>
  <c r="CV79" i="15"/>
  <c r="CV81" i="15" s="1"/>
  <c r="CV82" i="15" s="1"/>
  <c r="CW79" i="15"/>
  <c r="CX79" i="15"/>
  <c r="CY79" i="15"/>
  <c r="CZ79" i="15"/>
  <c r="CZ81" i="15" s="1"/>
  <c r="DA79" i="15"/>
  <c r="DB79" i="15"/>
  <c r="DC79" i="15"/>
  <c r="DD79" i="15"/>
  <c r="DD81" i="15" s="1"/>
  <c r="DE79" i="15"/>
  <c r="DF79" i="15"/>
  <c r="DG79" i="15"/>
  <c r="DH79" i="15"/>
  <c r="DH81" i="15" s="1"/>
  <c r="DI79" i="15"/>
  <c r="DJ79" i="15"/>
  <c r="DK79" i="15"/>
  <c r="DL79" i="15"/>
  <c r="DL81" i="15" s="1"/>
  <c r="DL82" i="15" s="1"/>
  <c r="DM79" i="15"/>
  <c r="DN79" i="15"/>
  <c r="DO79" i="15"/>
  <c r="DP79" i="15"/>
  <c r="DP81" i="15" s="1"/>
  <c r="DQ79" i="15"/>
  <c r="DR79" i="15"/>
  <c r="DS79" i="15"/>
  <c r="DT79" i="15"/>
  <c r="DT81" i="15" s="1"/>
  <c r="DU79" i="15"/>
  <c r="DV79" i="15"/>
  <c r="DW79" i="15"/>
  <c r="DX79" i="15"/>
  <c r="DX81" i="15" s="1"/>
  <c r="DY79" i="15"/>
  <c r="DZ79" i="15"/>
  <c r="EA79" i="15"/>
  <c r="EB79" i="15"/>
  <c r="EB81" i="15" s="1"/>
  <c r="EB82" i="15" s="1"/>
  <c r="EC79" i="15"/>
  <c r="ED79" i="15"/>
  <c r="EE79" i="15"/>
  <c r="EF79" i="15"/>
  <c r="EF81" i="15" s="1"/>
  <c r="EG79" i="15"/>
  <c r="EH79" i="15"/>
  <c r="EI79" i="15"/>
  <c r="EJ79" i="15"/>
  <c r="EJ81" i="15" s="1"/>
  <c r="EK79" i="15"/>
  <c r="EL79" i="15"/>
  <c r="EM79" i="15"/>
  <c r="EN79" i="15"/>
  <c r="EN81" i="15" s="1"/>
  <c r="EO79" i="15"/>
  <c r="EP79" i="15"/>
  <c r="EQ79" i="15"/>
  <c r="ER79" i="15"/>
  <c r="ER81" i="15" s="1"/>
  <c r="ER82" i="15" s="1"/>
  <c r="ES79" i="15"/>
  <c r="ET79" i="15"/>
  <c r="EU79" i="15"/>
  <c r="EV79" i="15"/>
  <c r="EV81" i="15" s="1"/>
  <c r="EW79" i="15"/>
  <c r="EX79" i="15"/>
  <c r="EY79" i="15"/>
  <c r="EZ79" i="15"/>
  <c r="EZ81" i="15" s="1"/>
  <c r="FA79" i="15"/>
  <c r="FB79" i="15"/>
  <c r="FC79" i="15"/>
  <c r="FD79" i="15"/>
  <c r="FD81" i="15" s="1"/>
  <c r="FE79" i="15"/>
  <c r="FF79" i="15"/>
  <c r="FG79" i="15"/>
  <c r="FH79" i="15"/>
  <c r="FH81" i="15" s="1"/>
  <c r="FH82" i="15" s="1"/>
  <c r="FI79" i="15"/>
  <c r="FJ79" i="15"/>
  <c r="FK79" i="15"/>
  <c r="FL79" i="15"/>
  <c r="FL81" i="15" s="1"/>
  <c r="FM79" i="15"/>
  <c r="FN79" i="15"/>
  <c r="FO79" i="15"/>
  <c r="FP79" i="15"/>
  <c r="FP81" i="15" s="1"/>
  <c r="FQ79" i="15"/>
  <c r="FR79" i="15"/>
  <c r="FS79" i="15"/>
  <c r="FT79" i="15"/>
  <c r="FT81" i="15" s="1"/>
  <c r="FU79" i="15"/>
  <c r="FV79" i="15"/>
  <c r="FW79" i="15"/>
  <c r="FX79" i="15"/>
  <c r="FX81" i="15" s="1"/>
  <c r="FX82" i="15" s="1"/>
  <c r="FY79" i="15"/>
  <c r="FZ79" i="15"/>
  <c r="GA79" i="15"/>
  <c r="GB79" i="15"/>
  <c r="GB81" i="15" s="1"/>
  <c r="GC79" i="15"/>
  <c r="GD79" i="15"/>
  <c r="GE79" i="15"/>
  <c r="GF79" i="15"/>
  <c r="GF81" i="15" s="1"/>
  <c r="GG79" i="15"/>
  <c r="GH79" i="15"/>
  <c r="GI79" i="15"/>
  <c r="GJ79" i="15"/>
  <c r="GJ81" i="15" s="1"/>
  <c r="GK79" i="15"/>
  <c r="GL79" i="15"/>
  <c r="GM79" i="15"/>
  <c r="GN79" i="15"/>
  <c r="GN81" i="15" s="1"/>
  <c r="GN82" i="15" s="1"/>
  <c r="GO79" i="15"/>
  <c r="GP79" i="15"/>
  <c r="GQ79" i="15"/>
  <c r="GR79" i="15"/>
  <c r="GR81" i="15" s="1"/>
  <c r="GS79" i="15"/>
  <c r="GT79" i="15"/>
  <c r="GU79" i="15"/>
  <c r="GV79" i="15"/>
  <c r="GV81" i="15" s="1"/>
  <c r="GW79" i="15"/>
  <c r="GX79" i="15"/>
  <c r="GY79" i="15"/>
  <c r="GZ79" i="15"/>
  <c r="GZ81" i="15" s="1"/>
  <c r="HA79" i="15"/>
  <c r="HB79" i="15"/>
  <c r="HC79" i="15"/>
  <c r="HD79" i="15"/>
  <c r="HD81" i="15" s="1"/>
  <c r="HD82" i="15" s="1"/>
  <c r="HE79" i="15"/>
  <c r="HF79" i="15"/>
  <c r="HG79" i="15"/>
  <c r="HH79" i="15"/>
  <c r="HH81" i="15" s="1"/>
  <c r="HI79" i="15"/>
  <c r="HJ79" i="15"/>
  <c r="HK79" i="15"/>
  <c r="HL79" i="15"/>
  <c r="HL81" i="15" s="1"/>
  <c r="HM79" i="15"/>
  <c r="HN79" i="15"/>
  <c r="HO79" i="15"/>
  <c r="HP79" i="15"/>
  <c r="HP81" i="15" s="1"/>
  <c r="HQ79" i="15"/>
  <c r="HR79" i="15"/>
  <c r="HS79" i="15"/>
  <c r="HT79" i="15"/>
  <c r="HT81" i="15" s="1"/>
  <c r="HT82" i="15" s="1"/>
  <c r="HU79" i="15"/>
  <c r="HV79" i="15"/>
  <c r="HW79" i="15"/>
  <c r="HX79" i="15"/>
  <c r="HX81" i="15" s="1"/>
  <c r="HY79" i="15"/>
  <c r="HZ79" i="15"/>
  <c r="IA79" i="15"/>
  <c r="IB79" i="15"/>
  <c r="IB81" i="15" s="1"/>
  <c r="IC79" i="15"/>
  <c r="ID79" i="15"/>
  <c r="IE79" i="15"/>
  <c r="IF79" i="15"/>
  <c r="IF81" i="15" s="1"/>
  <c r="IG79" i="15"/>
  <c r="IH79" i="15"/>
  <c r="II79" i="15"/>
  <c r="IJ79" i="15"/>
  <c r="IJ81" i="15" s="1"/>
  <c r="IJ82" i="15" s="1"/>
  <c r="IK79" i="15"/>
  <c r="IL79" i="15"/>
  <c r="IM79" i="15"/>
  <c r="IN79" i="15"/>
  <c r="IN81" i="15" s="1"/>
  <c r="IO79" i="15"/>
  <c r="IP79" i="15"/>
  <c r="IQ79" i="15"/>
  <c r="IR79" i="15"/>
  <c r="IR81" i="15" s="1"/>
  <c r="IS79" i="15"/>
  <c r="IT79" i="15"/>
  <c r="IU79" i="15"/>
  <c r="IV79" i="15"/>
  <c r="IV81" i="15" s="1"/>
  <c r="IW79" i="15"/>
  <c r="IX79" i="15"/>
  <c r="IY79" i="15"/>
  <c r="IZ79" i="15"/>
  <c r="IZ81" i="15" s="1"/>
  <c r="IZ82" i="15" s="1"/>
  <c r="JA79" i="15"/>
  <c r="JB79" i="15"/>
  <c r="JC79" i="15"/>
  <c r="JD79" i="15"/>
  <c r="JD81" i="15" s="1"/>
  <c r="JE79" i="15"/>
  <c r="JF79" i="15"/>
  <c r="JG79" i="15"/>
  <c r="JH79" i="15"/>
  <c r="JH81" i="15" s="1"/>
  <c r="JI79" i="15"/>
  <c r="JJ79" i="15"/>
  <c r="JK79" i="15"/>
  <c r="JL79" i="15"/>
  <c r="JL81" i="15" s="1"/>
  <c r="JM79" i="15"/>
  <c r="JN79" i="15"/>
  <c r="JO79" i="15"/>
  <c r="JP79" i="15"/>
  <c r="JP81" i="15" s="1"/>
  <c r="JP82" i="15" s="1"/>
  <c r="JQ79" i="15"/>
  <c r="JR79" i="15"/>
  <c r="JS79" i="15"/>
  <c r="JT79" i="15"/>
  <c r="JT81" i="15" s="1"/>
  <c r="JU79" i="15"/>
  <c r="JV79" i="15"/>
  <c r="JW79" i="15"/>
  <c r="JX79" i="15"/>
  <c r="JX81" i="15" s="1"/>
  <c r="JY79" i="15"/>
  <c r="JZ79" i="15"/>
  <c r="KA79" i="15"/>
  <c r="KB79" i="15"/>
  <c r="KB81" i="15" s="1"/>
  <c r="KC79" i="15"/>
  <c r="KD79" i="15"/>
  <c r="KE79" i="15"/>
  <c r="KF79" i="15"/>
  <c r="KF81" i="15" s="1"/>
  <c r="KF82" i="15" s="1"/>
  <c r="KG79" i="15"/>
  <c r="KH79" i="15"/>
  <c r="KI79" i="15"/>
  <c r="KJ79" i="15"/>
  <c r="KJ81" i="15" s="1"/>
  <c r="KK79" i="15"/>
  <c r="KL79" i="15"/>
  <c r="KM79" i="15"/>
  <c r="KN79" i="15"/>
  <c r="KN81" i="15" s="1"/>
  <c r="KO79" i="15"/>
  <c r="KP79" i="15"/>
  <c r="KQ79" i="15"/>
  <c r="KR79" i="15"/>
  <c r="KR81" i="15" s="1"/>
  <c r="KS79" i="15"/>
  <c r="KT79" i="15"/>
  <c r="KU79" i="15"/>
  <c r="KV79" i="15"/>
  <c r="KV81" i="15" s="1"/>
  <c r="KV82" i="15" s="1"/>
  <c r="KW79" i="15"/>
  <c r="KX79" i="15"/>
  <c r="KY79" i="15"/>
  <c r="KZ79" i="15"/>
  <c r="KZ81" i="15" s="1"/>
  <c r="LA79" i="15"/>
  <c r="LB79" i="15"/>
  <c r="LC79" i="15"/>
  <c r="LD79" i="15"/>
  <c r="LD81" i="15" s="1"/>
  <c r="LE79" i="15"/>
  <c r="LF79" i="15"/>
  <c r="LG79" i="15"/>
  <c r="LH79" i="15"/>
  <c r="LH81" i="15" s="1"/>
  <c r="LI79" i="15"/>
  <c r="LJ79" i="15"/>
  <c r="LK79" i="15"/>
  <c r="LL79" i="15"/>
  <c r="LL81" i="15" s="1"/>
  <c r="LL82" i="15" s="1"/>
  <c r="LM79" i="15"/>
  <c r="LN79" i="15"/>
  <c r="LO79" i="15"/>
  <c r="LP79" i="15"/>
  <c r="LP81" i="15" s="1"/>
  <c r="LQ79" i="15"/>
  <c r="LR79" i="15"/>
  <c r="LS79" i="15"/>
  <c r="LT79" i="15"/>
  <c r="LT81" i="15" s="1"/>
  <c r="LU79" i="15"/>
  <c r="LV79" i="15"/>
  <c r="LW79" i="15"/>
  <c r="LX79" i="15"/>
  <c r="LX81" i="15" s="1"/>
  <c r="LY79" i="15"/>
  <c r="LZ79" i="15"/>
  <c r="MA79" i="15"/>
  <c r="MB79" i="15"/>
  <c r="MB81" i="15" s="1"/>
  <c r="MB82" i="15" s="1"/>
  <c r="MC79" i="15"/>
  <c r="MD79" i="15"/>
  <c r="ME79" i="15"/>
  <c r="MF79" i="15"/>
  <c r="MF81" i="15" s="1"/>
  <c r="MG79" i="15"/>
  <c r="MH79" i="15"/>
  <c r="MI79" i="15"/>
  <c r="MJ79" i="15"/>
  <c r="MJ81" i="15" s="1"/>
  <c r="MK79" i="15"/>
  <c r="ML79" i="15"/>
  <c r="MM79" i="15"/>
  <c r="MN79" i="15"/>
  <c r="MN81" i="15" s="1"/>
  <c r="MO79" i="15"/>
  <c r="MP79" i="15"/>
  <c r="MQ79" i="15"/>
  <c r="MR79" i="15"/>
  <c r="MR81" i="15" s="1"/>
  <c r="MR82" i="15" s="1"/>
  <c r="MS79" i="15"/>
  <c r="MT79" i="15"/>
  <c r="MU79" i="15"/>
  <c r="MV79" i="15"/>
  <c r="MV81" i="15" s="1"/>
  <c r="MW79" i="15"/>
  <c r="MX79" i="15"/>
  <c r="MY79" i="15"/>
  <c r="MZ79" i="15"/>
  <c r="MZ81" i="15" s="1"/>
  <c r="NA79" i="15"/>
  <c r="NB79" i="15"/>
  <c r="NC79" i="15"/>
  <c r="ND79" i="15"/>
  <c r="ND81" i="15" s="1"/>
  <c r="NE79" i="15"/>
  <c r="NF79" i="15"/>
  <c r="NG79" i="15"/>
  <c r="NH79" i="15"/>
  <c r="NH81" i="15" s="1"/>
  <c r="NH82" i="15" s="1"/>
  <c r="NI79" i="15"/>
  <c r="NJ79" i="15"/>
  <c r="NK79" i="15"/>
  <c r="NL79" i="15"/>
  <c r="NL81" i="15" s="1"/>
  <c r="NM79" i="15"/>
  <c r="NN79" i="15"/>
  <c r="NO79" i="15"/>
  <c r="NP79" i="15"/>
  <c r="NP81" i="15" s="1"/>
  <c r="NQ79" i="15"/>
  <c r="NR79" i="15"/>
  <c r="NS79" i="15"/>
  <c r="NT79" i="15"/>
  <c r="NT81" i="15" s="1"/>
  <c r="NU79" i="15"/>
  <c r="NV79" i="15"/>
  <c r="NW79" i="15"/>
  <c r="NX79" i="15"/>
  <c r="NX81" i="15" s="1"/>
  <c r="NX82" i="15" s="1"/>
  <c r="NY79" i="15"/>
  <c r="NZ79" i="15"/>
  <c r="OA79" i="15"/>
  <c r="OB79" i="15"/>
  <c r="OB81" i="15" s="1"/>
  <c r="OC79" i="15"/>
  <c r="OD79" i="15"/>
  <c r="OE79" i="15"/>
  <c r="OF79" i="15"/>
  <c r="OF81" i="15" s="1"/>
  <c r="OG79" i="15"/>
  <c r="OH79" i="15"/>
  <c r="OI79" i="15"/>
  <c r="OJ79" i="15"/>
  <c r="OJ81" i="15" s="1"/>
  <c r="OJ82" i="15" s="1"/>
  <c r="OK79" i="15"/>
  <c r="OL79" i="15"/>
  <c r="OM79" i="15"/>
  <c r="ON79" i="15"/>
  <c r="ON81" i="15" s="1"/>
  <c r="OO79" i="15"/>
  <c r="OP79" i="15"/>
  <c r="OQ79" i="15"/>
  <c r="OR79" i="15"/>
  <c r="OR81" i="15" s="1"/>
  <c r="OR82" i="15" s="1"/>
  <c r="OS79" i="15"/>
  <c r="OT79" i="15"/>
  <c r="OU79" i="15"/>
  <c r="OV79" i="15"/>
  <c r="OV81" i="15" s="1"/>
  <c r="OW79" i="15"/>
  <c r="OX79" i="15"/>
  <c r="OY79" i="15"/>
  <c r="OZ79" i="15"/>
  <c r="OZ81" i="15" s="1"/>
  <c r="OZ82" i="15" s="1"/>
  <c r="PA79" i="15"/>
  <c r="PB79" i="15"/>
  <c r="PC79" i="15"/>
  <c r="PD79" i="15"/>
  <c r="PD81" i="15" s="1"/>
  <c r="PE79" i="15"/>
  <c r="PF79" i="15"/>
  <c r="PG79" i="15"/>
  <c r="PH79" i="15"/>
  <c r="PH81" i="15" s="1"/>
  <c r="PH82" i="15" s="1"/>
  <c r="PI79" i="15"/>
  <c r="PJ79" i="15"/>
  <c r="PK79" i="15"/>
  <c r="PL79" i="15"/>
  <c r="PL81" i="15" s="1"/>
  <c r="PM79" i="15"/>
  <c r="PN79" i="15"/>
  <c r="PO79" i="15"/>
  <c r="PP79" i="15"/>
  <c r="PP81" i="15" s="1"/>
  <c r="PP82" i="15" s="1"/>
  <c r="PQ79" i="15"/>
  <c r="PR79" i="15"/>
  <c r="PS79" i="15"/>
  <c r="PT79" i="15"/>
  <c r="PT81" i="15" s="1"/>
  <c r="PU79" i="15"/>
  <c r="PV79" i="15"/>
  <c r="PW79" i="15"/>
  <c r="PX79" i="15"/>
  <c r="PX81" i="15" s="1"/>
  <c r="PX82" i="15" s="1"/>
  <c r="PY79" i="15"/>
  <c r="PZ79" i="15"/>
  <c r="QA79" i="15"/>
  <c r="QB79" i="15"/>
  <c r="QB81" i="15" s="1"/>
  <c r="QC79" i="15"/>
  <c r="QD79" i="15"/>
  <c r="QE79" i="15"/>
  <c r="QF79" i="15"/>
  <c r="QF81" i="15" s="1"/>
  <c r="QF82" i="15" s="1"/>
  <c r="QG79" i="15"/>
  <c r="QH79" i="15"/>
  <c r="QI79" i="15"/>
  <c r="QJ79" i="15"/>
  <c r="QJ81" i="15" s="1"/>
  <c r="QK79" i="15"/>
  <c r="QL79" i="15"/>
  <c r="QM79" i="15"/>
  <c r="QN79" i="15"/>
  <c r="QN81" i="15" s="1"/>
  <c r="QN82" i="15" s="1"/>
  <c r="QO79" i="15"/>
  <c r="QP79" i="15"/>
  <c r="QQ79" i="15"/>
  <c r="QR79" i="15"/>
  <c r="QR81" i="15" s="1"/>
  <c r="QS79" i="15"/>
  <c r="QT79" i="15"/>
  <c r="QU79" i="15"/>
  <c r="QV79" i="15"/>
  <c r="QV81" i="15" s="1"/>
  <c r="QV82" i="15" s="1"/>
  <c r="QW79" i="15"/>
  <c r="QX79" i="15"/>
  <c r="QY79" i="15"/>
  <c r="QZ79" i="15"/>
  <c r="QZ81" i="15" s="1"/>
  <c r="RA79" i="15"/>
  <c r="RB79" i="15"/>
  <c r="RC79" i="15"/>
  <c r="RD79" i="15"/>
  <c r="RD81" i="15" s="1"/>
  <c r="RD82" i="15" s="1"/>
  <c r="RE79" i="15"/>
  <c r="RF79" i="15"/>
  <c r="RG79" i="15"/>
  <c r="RH79" i="15"/>
  <c r="RH81" i="15" s="1"/>
  <c r="RI79" i="15"/>
  <c r="RJ79" i="15"/>
  <c r="RK79" i="15"/>
  <c r="RL79" i="15"/>
  <c r="RL81" i="15" s="1"/>
  <c r="RL82" i="15" s="1"/>
  <c r="RM79" i="15"/>
  <c r="RN79" i="15"/>
  <c r="RO79" i="15"/>
  <c r="RP79" i="15"/>
  <c r="RP81" i="15" s="1"/>
  <c r="RQ79" i="15"/>
  <c r="RR79" i="15"/>
  <c r="RS79" i="15"/>
  <c r="RT79" i="15"/>
  <c r="RT81" i="15" s="1"/>
  <c r="RT82" i="15" s="1"/>
  <c r="RU79" i="15"/>
  <c r="RV79" i="15"/>
  <c r="RW79" i="15"/>
  <c r="RX79" i="15"/>
  <c r="RX81" i="15" s="1"/>
  <c r="RY79" i="15"/>
  <c r="RZ79" i="15"/>
  <c r="SA79" i="15"/>
  <c r="SB79" i="15"/>
  <c r="SB81" i="15" s="1"/>
  <c r="SB82" i="15" s="1"/>
  <c r="SC79" i="15"/>
  <c r="SD79" i="15"/>
  <c r="SE79" i="15"/>
  <c r="SF79" i="15"/>
  <c r="SF81" i="15" s="1"/>
  <c r="SG79" i="15"/>
  <c r="SH79" i="15"/>
  <c r="SI79" i="15"/>
  <c r="SJ79" i="15"/>
  <c r="SJ81" i="15" s="1"/>
  <c r="SJ82" i="15" s="1"/>
  <c r="SK79" i="15"/>
  <c r="SL79" i="15"/>
  <c r="SM79" i="15"/>
  <c r="SN79" i="15"/>
  <c r="SN81" i="15" s="1"/>
  <c r="SO79" i="15"/>
  <c r="SP79" i="15"/>
  <c r="SQ79" i="15"/>
  <c r="SR79" i="15"/>
  <c r="SR81" i="15" s="1"/>
  <c r="SR82" i="15" s="1"/>
  <c r="SS79" i="15"/>
  <c r="ST79" i="15"/>
  <c r="SU79" i="15"/>
  <c r="SV79" i="15"/>
  <c r="SV81" i="15" s="1"/>
  <c r="SW79" i="15"/>
  <c r="SX79" i="15"/>
  <c r="SY79" i="15"/>
  <c r="SZ79" i="15"/>
  <c r="SZ81" i="15" s="1"/>
  <c r="SZ82" i="15" s="1"/>
  <c r="TA79" i="15"/>
  <c r="TB79" i="15"/>
  <c r="TC79" i="15"/>
  <c r="TD79" i="15"/>
  <c r="TD81" i="15" s="1"/>
  <c r="TE79" i="15"/>
  <c r="TF79" i="15"/>
  <c r="TG79" i="15"/>
  <c r="TH79" i="15"/>
  <c r="TH81" i="15" s="1"/>
  <c r="TH82" i="15" s="1"/>
  <c r="TI79" i="15"/>
  <c r="TJ79" i="15"/>
  <c r="TK79" i="15"/>
  <c r="TL79" i="15"/>
  <c r="TL81" i="15" s="1"/>
  <c r="TM79" i="15"/>
  <c r="TN79" i="15"/>
  <c r="TO79" i="15"/>
  <c r="TP79" i="15"/>
  <c r="TP81" i="15" s="1"/>
  <c r="TP82" i="15" s="1"/>
  <c r="TQ79" i="15"/>
  <c r="TR79" i="15"/>
  <c r="TS79" i="15"/>
  <c r="TT79" i="15"/>
  <c r="TT81" i="15" s="1"/>
  <c r="TU79" i="15"/>
  <c r="TV79" i="15"/>
  <c r="TW79" i="15"/>
  <c r="TX79" i="15"/>
  <c r="TX81" i="15" s="1"/>
  <c r="TX82" i="15" s="1"/>
  <c r="TY79" i="15"/>
  <c r="TZ79" i="15"/>
  <c r="UA79" i="15"/>
  <c r="UB79" i="15"/>
  <c r="UB81" i="15" s="1"/>
  <c r="UC79" i="15"/>
  <c r="UD79" i="15"/>
  <c r="UE79" i="15"/>
  <c r="UF79" i="15"/>
  <c r="UF81" i="15" s="1"/>
  <c r="UF82" i="15" s="1"/>
  <c r="UG79" i="15"/>
  <c r="UH79" i="15"/>
  <c r="UI79" i="15"/>
  <c r="UJ79" i="15"/>
  <c r="UJ81" i="15" s="1"/>
  <c r="UK79" i="15"/>
  <c r="UL79" i="15"/>
  <c r="UM79" i="15"/>
  <c r="UN79" i="15"/>
  <c r="UN81" i="15" s="1"/>
  <c r="UN82" i="15" s="1"/>
  <c r="UO79" i="15"/>
  <c r="UP79" i="15"/>
  <c r="UQ79" i="15"/>
  <c r="UR79" i="15"/>
  <c r="UR81" i="15" s="1"/>
  <c r="US79" i="15"/>
  <c r="UT79" i="15"/>
  <c r="UU79" i="15"/>
  <c r="UV79" i="15"/>
  <c r="UV81" i="15" s="1"/>
  <c r="UV82" i="15" s="1"/>
  <c r="UW79" i="15"/>
  <c r="UX79" i="15"/>
  <c r="UY79" i="15"/>
  <c r="UZ79" i="15"/>
  <c r="UZ81" i="15" s="1"/>
  <c r="VA79" i="15"/>
  <c r="VB79" i="15"/>
  <c r="VC79" i="15"/>
  <c r="VD79" i="15"/>
  <c r="VD81" i="15" s="1"/>
  <c r="VD82" i="15" s="1"/>
  <c r="VE79" i="15"/>
  <c r="VF79" i="15"/>
  <c r="VG79" i="15"/>
  <c r="VH79" i="15"/>
  <c r="VH81" i="15" s="1"/>
  <c r="CI81" i="15"/>
  <c r="CK81" i="15"/>
  <c r="CM81" i="15"/>
  <c r="CO81" i="15"/>
  <c r="CQ81" i="15"/>
  <c r="CS81" i="15"/>
  <c r="CU81" i="15"/>
  <c r="CW81" i="15"/>
  <c r="CY81" i="15"/>
  <c r="DA81" i="15"/>
  <c r="DC81" i="15"/>
  <c r="DE81" i="15"/>
  <c r="DG81" i="15"/>
  <c r="DI81" i="15"/>
  <c r="DK81" i="15"/>
  <c r="DM81" i="15"/>
  <c r="DO81" i="15"/>
  <c r="DQ81" i="15"/>
  <c r="DS81" i="15"/>
  <c r="DU81" i="15"/>
  <c r="DW81" i="15"/>
  <c r="DY81" i="15"/>
  <c r="EA81" i="15"/>
  <c r="EC81" i="15"/>
  <c r="EE81" i="15"/>
  <c r="EG81" i="15"/>
  <c r="EI81" i="15"/>
  <c r="EK81" i="15"/>
  <c r="EM81" i="15"/>
  <c r="EO81" i="15"/>
  <c r="EQ81" i="15"/>
  <c r="ES81" i="15"/>
  <c r="EU81" i="15"/>
  <c r="EW81" i="15"/>
  <c r="EY81" i="15"/>
  <c r="FA81" i="15"/>
  <c r="FC81" i="15"/>
  <c r="FE81" i="15"/>
  <c r="FG81" i="15"/>
  <c r="FI81" i="15"/>
  <c r="FK81" i="15"/>
  <c r="FM81" i="15"/>
  <c r="FO81" i="15"/>
  <c r="FQ81" i="15"/>
  <c r="FS81" i="15"/>
  <c r="FU81" i="15"/>
  <c r="FW81" i="15"/>
  <c r="FY81" i="15"/>
  <c r="GA81" i="15"/>
  <c r="GC81" i="15"/>
  <c r="GE81" i="15"/>
  <c r="GG81" i="15"/>
  <c r="GI81" i="15"/>
  <c r="GK81" i="15"/>
  <c r="GM81" i="15"/>
  <c r="GO81" i="15"/>
  <c r="GQ81" i="15"/>
  <c r="GS81" i="15"/>
  <c r="GU81" i="15"/>
  <c r="GW81" i="15"/>
  <c r="GY81" i="15"/>
  <c r="HA81" i="15"/>
  <c r="HC81" i="15"/>
  <c r="HE81" i="15"/>
  <c r="HG81" i="15"/>
  <c r="HI81" i="15"/>
  <c r="HK81" i="15"/>
  <c r="HM81" i="15"/>
  <c r="HO81" i="15"/>
  <c r="HQ81" i="15"/>
  <c r="HS81" i="15"/>
  <c r="HU81" i="15"/>
  <c r="HW81" i="15"/>
  <c r="HY81" i="15"/>
  <c r="IA81" i="15"/>
  <c r="IC81" i="15"/>
  <c r="IE81" i="15"/>
  <c r="IG81" i="15"/>
  <c r="II81" i="15"/>
  <c r="IK81" i="15"/>
  <c r="IM81" i="15"/>
  <c r="IO81" i="15"/>
  <c r="IQ81" i="15"/>
  <c r="IS81" i="15"/>
  <c r="IU81" i="15"/>
  <c r="IW81" i="15"/>
  <c r="IY81" i="15"/>
  <c r="JA81" i="15"/>
  <c r="JC81" i="15"/>
  <c r="JE81" i="15"/>
  <c r="JG81" i="15"/>
  <c r="JI81" i="15"/>
  <c r="JK81" i="15"/>
  <c r="JM81" i="15"/>
  <c r="JO81" i="15"/>
  <c r="JQ81" i="15"/>
  <c r="JS81" i="15"/>
  <c r="JU81" i="15"/>
  <c r="JW81" i="15"/>
  <c r="JY81" i="15"/>
  <c r="KA81" i="15"/>
  <c r="KC81" i="15"/>
  <c r="KE81" i="15"/>
  <c r="KG81" i="15"/>
  <c r="KI81" i="15"/>
  <c r="KK81" i="15"/>
  <c r="KM81" i="15"/>
  <c r="KO81" i="15"/>
  <c r="KQ81" i="15"/>
  <c r="KS81" i="15"/>
  <c r="KU81" i="15"/>
  <c r="KW81" i="15"/>
  <c r="KY81" i="15"/>
  <c r="LA81" i="15"/>
  <c r="LC81" i="15"/>
  <c r="LE81" i="15"/>
  <c r="LG81" i="15"/>
  <c r="LI81" i="15"/>
  <c r="LK81" i="15"/>
  <c r="LM81" i="15"/>
  <c r="LO81" i="15"/>
  <c r="LQ81" i="15"/>
  <c r="LS81" i="15"/>
  <c r="LU81" i="15"/>
  <c r="LW81" i="15"/>
  <c r="LY81" i="15"/>
  <c r="MA81" i="15"/>
  <c r="MC81" i="15"/>
  <c r="ME81" i="15"/>
  <c r="MG81" i="15"/>
  <c r="MI81" i="15"/>
  <c r="MK81" i="15"/>
  <c r="MM81" i="15"/>
  <c r="MO81" i="15"/>
  <c r="MQ81" i="15"/>
  <c r="MS81" i="15"/>
  <c r="MU81" i="15"/>
  <c r="MW81" i="15"/>
  <c r="MY81" i="15"/>
  <c r="NA81" i="15"/>
  <c r="NC81" i="15"/>
  <c r="NE81" i="15"/>
  <c r="NG81" i="15"/>
  <c r="NI81" i="15"/>
  <c r="NK81" i="15"/>
  <c r="NM81" i="15"/>
  <c r="NO81" i="15"/>
  <c r="NQ81" i="15"/>
  <c r="NS81" i="15"/>
  <c r="NU81" i="15"/>
  <c r="NW81" i="15"/>
  <c r="NY81" i="15"/>
  <c r="OA81" i="15"/>
  <c r="OC81" i="15"/>
  <c r="OE81" i="15"/>
  <c r="OH81" i="15"/>
  <c r="OH82" i="15" s="1"/>
  <c r="OI81" i="15"/>
  <c r="OM81" i="15"/>
  <c r="OQ81" i="15"/>
  <c r="OU81" i="15"/>
  <c r="OY81" i="15"/>
  <c r="PC81" i="15"/>
  <c r="PG81" i="15"/>
  <c r="PK81" i="15"/>
  <c r="PO81" i="15"/>
  <c r="PS81" i="15"/>
  <c r="PW81" i="15"/>
  <c r="QA81" i="15"/>
  <c r="QE81" i="15"/>
  <c r="QI81" i="15"/>
  <c r="QM81" i="15"/>
  <c r="QQ81" i="15"/>
  <c r="QT81" i="15"/>
  <c r="QT82" i="15" s="1"/>
  <c r="QU81" i="15"/>
  <c r="QY81" i="15"/>
  <c r="RC81" i="15"/>
  <c r="RG81" i="15"/>
  <c r="RK81" i="15"/>
  <c r="RO81" i="15"/>
  <c r="RS81" i="15"/>
  <c r="RW81" i="15"/>
  <c r="SA81" i="15"/>
  <c r="SE81" i="15"/>
  <c r="SI81" i="15"/>
  <c r="SM81" i="15"/>
  <c r="SQ81" i="15"/>
  <c r="SU81" i="15"/>
  <c r="SY81" i="15"/>
  <c r="TC81" i="15"/>
  <c r="TF81" i="15"/>
  <c r="TF82" i="15" s="1"/>
  <c r="TG81" i="15"/>
  <c r="TK81" i="15"/>
  <c r="TO81" i="15"/>
  <c r="TS81" i="15"/>
  <c r="TW81" i="15"/>
  <c r="UA81" i="15"/>
  <c r="UE81" i="15"/>
  <c r="UI81" i="15"/>
  <c r="UM81" i="15"/>
  <c r="UQ81" i="15"/>
  <c r="UU81" i="15"/>
  <c r="UY81" i="15"/>
  <c r="VC81" i="15"/>
  <c r="VG81" i="15"/>
  <c r="CI82" i="15"/>
  <c r="CJ82" i="15"/>
  <c r="CK82" i="15"/>
  <c r="CM82" i="15"/>
  <c r="CN82" i="15"/>
  <c r="CO82" i="15"/>
  <c r="CQ82" i="15"/>
  <c r="CR82" i="15"/>
  <c r="CS82" i="15"/>
  <c r="CU82" i="15"/>
  <c r="CW82" i="15"/>
  <c r="CY82" i="15"/>
  <c r="CZ82" i="15"/>
  <c r="DA82" i="15"/>
  <c r="DC82" i="15"/>
  <c r="DD82" i="15"/>
  <c r="DE82" i="15"/>
  <c r="DG82" i="15"/>
  <c r="DH82" i="15"/>
  <c r="DI82" i="15"/>
  <c r="DK82" i="15"/>
  <c r="DM82" i="15"/>
  <c r="DO82" i="15"/>
  <c r="DP82" i="15"/>
  <c r="DQ82" i="15"/>
  <c r="DS82" i="15"/>
  <c r="DT82" i="15"/>
  <c r="DU82" i="15"/>
  <c r="DW82" i="15"/>
  <c r="DX82" i="15"/>
  <c r="DY82" i="15"/>
  <c r="EA82" i="15"/>
  <c r="EC82" i="15"/>
  <c r="EE82" i="15"/>
  <c r="EF82" i="15"/>
  <c r="EG82" i="15"/>
  <c r="EI82" i="15"/>
  <c r="EJ82" i="15"/>
  <c r="EK82" i="15"/>
  <c r="EM82" i="15"/>
  <c r="EN82" i="15"/>
  <c r="EO82" i="15"/>
  <c r="EQ82" i="15"/>
  <c r="ES82" i="15"/>
  <c r="EU82" i="15"/>
  <c r="EV82" i="15"/>
  <c r="EW82" i="15"/>
  <c r="EY82" i="15"/>
  <c r="EZ82" i="15"/>
  <c r="FA82" i="15"/>
  <c r="FC82" i="15"/>
  <c r="FD82" i="15"/>
  <c r="FE82" i="15"/>
  <c r="FG82" i="15"/>
  <c r="FI82" i="15"/>
  <c r="FK82" i="15"/>
  <c r="FL82" i="15"/>
  <c r="FM82" i="15"/>
  <c r="FO82" i="15"/>
  <c r="FP82" i="15"/>
  <c r="FQ82" i="15"/>
  <c r="FS82" i="15"/>
  <c r="FT82" i="15"/>
  <c r="FU82" i="15"/>
  <c r="FW82" i="15"/>
  <c r="FY82" i="15"/>
  <c r="GA82" i="15"/>
  <c r="GB82" i="15"/>
  <c r="GC82" i="15"/>
  <c r="GE82" i="15"/>
  <c r="GF82" i="15"/>
  <c r="GG82" i="15"/>
  <c r="GI82" i="15"/>
  <c r="GJ82" i="15"/>
  <c r="GK82" i="15"/>
  <c r="GM82" i="15"/>
  <c r="GO82" i="15"/>
  <c r="GQ82" i="15"/>
  <c r="GR82" i="15"/>
  <c r="GS82" i="15"/>
  <c r="GU82" i="15"/>
  <c r="GV82" i="15"/>
  <c r="GW82" i="15"/>
  <c r="GY82" i="15"/>
  <c r="GZ82" i="15"/>
  <c r="HA82" i="15"/>
  <c r="HC82" i="15"/>
  <c r="HE82" i="15"/>
  <c r="HG82" i="15"/>
  <c r="HH82" i="15"/>
  <c r="HI82" i="15"/>
  <c r="HK82" i="15"/>
  <c r="HL82" i="15"/>
  <c r="HM82" i="15"/>
  <c r="HO82" i="15"/>
  <c r="HP82" i="15"/>
  <c r="HQ82" i="15"/>
  <c r="HS82" i="15"/>
  <c r="HU82" i="15"/>
  <c r="HW82" i="15"/>
  <c r="HX82" i="15"/>
  <c r="HY82" i="15"/>
  <c r="IA82" i="15"/>
  <c r="IB82" i="15"/>
  <c r="IC82" i="15"/>
  <c r="IE82" i="15"/>
  <c r="IF82" i="15"/>
  <c r="IG82" i="15"/>
  <c r="II82" i="15"/>
  <c r="IK82" i="15"/>
  <c r="IM82" i="15"/>
  <c r="IN82" i="15"/>
  <c r="IO82" i="15"/>
  <c r="IQ82" i="15"/>
  <c r="IR82" i="15"/>
  <c r="IS82" i="15"/>
  <c r="IU82" i="15"/>
  <c r="IV82" i="15"/>
  <c r="IW82" i="15"/>
  <c r="IY82" i="15"/>
  <c r="JA82" i="15"/>
  <c r="JC82" i="15"/>
  <c r="JD82" i="15"/>
  <c r="JE82" i="15"/>
  <c r="JG82" i="15"/>
  <c r="JH82" i="15"/>
  <c r="JI82" i="15"/>
  <c r="JK82" i="15"/>
  <c r="JL82" i="15"/>
  <c r="JM82" i="15"/>
  <c r="JO82" i="15"/>
  <c r="JQ82" i="15"/>
  <c r="JS82" i="15"/>
  <c r="JT82" i="15"/>
  <c r="JU82" i="15"/>
  <c r="JW82" i="15"/>
  <c r="JX82" i="15"/>
  <c r="JY82" i="15"/>
  <c r="KA82" i="15"/>
  <c r="KB82" i="15"/>
  <c r="KC82" i="15"/>
  <c r="KE82" i="15"/>
  <c r="KG82" i="15"/>
  <c r="KI82" i="15"/>
  <c r="KJ82" i="15"/>
  <c r="KK82" i="15"/>
  <c r="KM82" i="15"/>
  <c r="KN82" i="15"/>
  <c r="KO82" i="15"/>
  <c r="KQ82" i="15"/>
  <c r="KR82" i="15"/>
  <c r="KS82" i="15"/>
  <c r="KU82" i="15"/>
  <c r="KW82" i="15"/>
  <c r="KY82" i="15"/>
  <c r="KZ82" i="15"/>
  <c r="LA82" i="15"/>
  <c r="LC82" i="15"/>
  <c r="LD82" i="15"/>
  <c r="LE82" i="15"/>
  <c r="LG82" i="15"/>
  <c r="LH82" i="15"/>
  <c r="LI82" i="15"/>
  <c r="LK82" i="15"/>
  <c r="LM82" i="15"/>
  <c r="LO82" i="15"/>
  <c r="LP82" i="15"/>
  <c r="LQ82" i="15"/>
  <c r="LS82" i="15"/>
  <c r="LT82" i="15"/>
  <c r="LU82" i="15"/>
  <c r="LW82" i="15"/>
  <c r="LX82" i="15"/>
  <c r="LY82" i="15"/>
  <c r="MA82" i="15"/>
  <c r="MC82" i="15"/>
  <c r="ME82" i="15"/>
  <c r="MF82" i="15"/>
  <c r="MG82" i="15"/>
  <c r="MI82" i="15"/>
  <c r="MJ82" i="15"/>
  <c r="MK82" i="15"/>
  <c r="MM82" i="15"/>
  <c r="MN82" i="15"/>
  <c r="MO82" i="15"/>
  <c r="MQ82" i="15"/>
  <c r="MS82" i="15"/>
  <c r="MU82" i="15"/>
  <c r="MV82" i="15"/>
  <c r="MW82" i="15"/>
  <c r="MY82" i="15"/>
  <c r="MZ82" i="15"/>
  <c r="NA82" i="15"/>
  <c r="NC82" i="15"/>
  <c r="ND82" i="15"/>
  <c r="NE82" i="15"/>
  <c r="NG82" i="15"/>
  <c r="NI82" i="15"/>
  <c r="NK82" i="15"/>
  <c r="NL82" i="15"/>
  <c r="NM82" i="15"/>
  <c r="NO82" i="15"/>
  <c r="NP82" i="15"/>
  <c r="NQ82" i="15"/>
  <c r="NS82" i="15"/>
  <c r="NT82" i="15"/>
  <c r="NU82" i="15"/>
  <c r="NW82" i="15"/>
  <c r="NY82" i="15"/>
  <c r="OA82" i="15"/>
  <c r="OB82" i="15"/>
  <c r="OC82" i="15"/>
  <c r="OE82" i="15"/>
  <c r="OF82" i="15"/>
  <c r="OI82" i="15"/>
  <c r="OM82" i="15"/>
  <c r="ON82" i="15"/>
  <c r="OQ82" i="15"/>
  <c r="OU82" i="15"/>
  <c r="OV82" i="15"/>
  <c r="OY82" i="15"/>
  <c r="PC82" i="15"/>
  <c r="PD82" i="15"/>
  <c r="PG82" i="15"/>
  <c r="PK82" i="15"/>
  <c r="PL82" i="15"/>
  <c r="PO82" i="15"/>
  <c r="PS82" i="15"/>
  <c r="PT82" i="15"/>
  <c r="PW82" i="15"/>
  <c r="QA82" i="15"/>
  <c r="QB82" i="15"/>
  <c r="QE82" i="15"/>
  <c r="QI82" i="15"/>
  <c r="QJ82" i="15"/>
  <c r="QM82" i="15"/>
  <c r="QQ82" i="15"/>
  <c r="QR82" i="15"/>
  <c r="QU82" i="15"/>
  <c r="QY82" i="15"/>
  <c r="QZ82" i="15"/>
  <c r="RC82" i="15"/>
  <c r="RG82" i="15"/>
  <c r="RH82" i="15"/>
  <c r="RK82" i="15"/>
  <c r="RO82" i="15"/>
  <c r="RP82" i="15"/>
  <c r="RS82" i="15"/>
  <c r="RW82" i="15"/>
  <c r="RX82" i="15"/>
  <c r="SA82" i="15"/>
  <c r="SE82" i="15"/>
  <c r="SF82" i="15"/>
  <c r="SI82" i="15"/>
  <c r="SM82" i="15"/>
  <c r="SN82" i="15"/>
  <c r="SQ82" i="15"/>
  <c r="SU82" i="15"/>
  <c r="SV82" i="15"/>
  <c r="SY82" i="15"/>
  <c r="TC82" i="15"/>
  <c r="TD82" i="15"/>
  <c r="TG82" i="15"/>
  <c r="TK82" i="15"/>
  <c r="TL82" i="15"/>
  <c r="TO82" i="15"/>
  <c r="TS82" i="15"/>
  <c r="TT82" i="15"/>
  <c r="TW82" i="15"/>
  <c r="UA82" i="15"/>
  <c r="UB82" i="15"/>
  <c r="UE82" i="15"/>
  <c r="UI82" i="15"/>
  <c r="UJ82" i="15"/>
  <c r="UM82" i="15"/>
  <c r="UQ82" i="15"/>
  <c r="UR82" i="15"/>
  <c r="UU82" i="15"/>
  <c r="UY82" i="15"/>
  <c r="UZ82" i="15"/>
  <c r="VC82" i="15"/>
  <c r="VG82" i="15"/>
  <c r="VH82" i="15"/>
  <c r="CI84" i="15"/>
  <c r="CJ84" i="15"/>
  <c r="CK84" i="15"/>
  <c r="CL84" i="15"/>
  <c r="CL89" i="15" s="1"/>
  <c r="CM84" i="15"/>
  <c r="CN84" i="15"/>
  <c r="CO84" i="15"/>
  <c r="CP84" i="15"/>
  <c r="CQ84" i="15"/>
  <c r="CR84" i="15"/>
  <c r="CS84" i="15"/>
  <c r="CT84" i="15"/>
  <c r="CU84" i="15"/>
  <c r="CV84" i="15"/>
  <c r="CW84" i="15"/>
  <c r="CX84" i="15"/>
  <c r="CY84" i="15"/>
  <c r="CZ84" i="15"/>
  <c r="DA84" i="15"/>
  <c r="DB84" i="15"/>
  <c r="DC84" i="15"/>
  <c r="DD84" i="15"/>
  <c r="DE84" i="15"/>
  <c r="DF84" i="15"/>
  <c r="DG84" i="15"/>
  <c r="DH84" i="15"/>
  <c r="DI84" i="15"/>
  <c r="DJ84" i="15"/>
  <c r="DK84" i="15"/>
  <c r="DL84" i="15"/>
  <c r="DM84" i="15"/>
  <c r="DN84" i="15"/>
  <c r="DO84" i="15"/>
  <c r="DP84" i="15"/>
  <c r="DQ84" i="15"/>
  <c r="DR84" i="15"/>
  <c r="DS84" i="15"/>
  <c r="DT84" i="15"/>
  <c r="DU84" i="15"/>
  <c r="DV84" i="15"/>
  <c r="DW84" i="15"/>
  <c r="DX84" i="15"/>
  <c r="DY84" i="15"/>
  <c r="DZ84" i="15"/>
  <c r="DZ89" i="15" s="1"/>
  <c r="EA84" i="15"/>
  <c r="EB84" i="15"/>
  <c r="EC84" i="15"/>
  <c r="ED84" i="15"/>
  <c r="EE84" i="15"/>
  <c r="EF84" i="15"/>
  <c r="EG84" i="15"/>
  <c r="EH84" i="15"/>
  <c r="EI84" i="15"/>
  <c r="EJ84" i="15"/>
  <c r="EK84" i="15"/>
  <c r="EL84" i="15"/>
  <c r="EM84" i="15"/>
  <c r="EN84" i="15"/>
  <c r="EO84" i="15"/>
  <c r="EP84" i="15"/>
  <c r="EP89" i="15" s="1"/>
  <c r="EQ84" i="15"/>
  <c r="ER84" i="15"/>
  <c r="ES84" i="15"/>
  <c r="ET84" i="15"/>
  <c r="EU84" i="15"/>
  <c r="EV84" i="15"/>
  <c r="EW84" i="15"/>
  <c r="EX84" i="15"/>
  <c r="EY84" i="15"/>
  <c r="EZ84" i="15"/>
  <c r="FA84" i="15"/>
  <c r="FB84" i="15"/>
  <c r="FC84" i="15"/>
  <c r="FD84" i="15"/>
  <c r="FE84" i="15"/>
  <c r="FF84" i="15"/>
  <c r="FG84" i="15"/>
  <c r="FH84" i="15"/>
  <c r="FI84" i="15"/>
  <c r="FJ84" i="15"/>
  <c r="FK84" i="15"/>
  <c r="FL84" i="15"/>
  <c r="FM84" i="15"/>
  <c r="FN84" i="15"/>
  <c r="FN89" i="15" s="1"/>
  <c r="FO84" i="15"/>
  <c r="FP84" i="15"/>
  <c r="FQ84" i="15"/>
  <c r="FR84" i="15"/>
  <c r="FS84" i="15"/>
  <c r="FT84" i="15"/>
  <c r="FU84" i="15"/>
  <c r="FV84" i="15"/>
  <c r="FW84" i="15"/>
  <c r="FX84" i="15"/>
  <c r="FY84" i="15"/>
  <c r="FZ84" i="15"/>
  <c r="GA84" i="15"/>
  <c r="GB84" i="15"/>
  <c r="GC84" i="15"/>
  <c r="GD84" i="15"/>
  <c r="GE84" i="15"/>
  <c r="GF84" i="15"/>
  <c r="GG84" i="15"/>
  <c r="GH84" i="15"/>
  <c r="GH89" i="15" s="1"/>
  <c r="GI84" i="15"/>
  <c r="GJ84" i="15"/>
  <c r="GK84" i="15"/>
  <c r="GL84" i="15"/>
  <c r="GM84" i="15"/>
  <c r="GN84" i="15"/>
  <c r="GO84" i="15"/>
  <c r="GP84" i="15"/>
  <c r="GQ84" i="15"/>
  <c r="GR84" i="15"/>
  <c r="GS84" i="15"/>
  <c r="GT84" i="15"/>
  <c r="GU84" i="15"/>
  <c r="GV84" i="15"/>
  <c r="GW84" i="15"/>
  <c r="GX84" i="15"/>
  <c r="GY84" i="15"/>
  <c r="GZ84" i="15"/>
  <c r="HA84" i="15"/>
  <c r="HB84" i="15"/>
  <c r="HB89" i="15" s="1"/>
  <c r="HC84" i="15"/>
  <c r="HD84" i="15"/>
  <c r="HE84" i="15"/>
  <c r="HF84" i="15"/>
  <c r="HG84" i="15"/>
  <c r="HH84" i="15"/>
  <c r="HI84" i="15"/>
  <c r="HJ84" i="15"/>
  <c r="HK84" i="15"/>
  <c r="HL84" i="15"/>
  <c r="HM84" i="15"/>
  <c r="HN84" i="15"/>
  <c r="HO84" i="15"/>
  <c r="HP84" i="15"/>
  <c r="HQ84" i="15"/>
  <c r="HR84" i="15"/>
  <c r="HS84" i="15"/>
  <c r="HT84" i="15"/>
  <c r="HU84" i="15"/>
  <c r="HV84" i="15"/>
  <c r="HW84" i="15"/>
  <c r="HX84" i="15"/>
  <c r="HY84" i="15"/>
  <c r="HZ84" i="15"/>
  <c r="HZ89" i="15" s="1"/>
  <c r="IA84" i="15"/>
  <c r="IB84" i="15"/>
  <c r="IC84" i="15"/>
  <c r="ID84" i="15"/>
  <c r="IE84" i="15"/>
  <c r="IF84" i="15"/>
  <c r="IG84" i="15"/>
  <c r="IH84" i="15"/>
  <c r="II84" i="15"/>
  <c r="IJ84" i="15"/>
  <c r="IK84" i="15"/>
  <c r="IL84" i="15"/>
  <c r="IM84" i="15"/>
  <c r="IN84" i="15"/>
  <c r="IO84" i="15"/>
  <c r="IP84" i="15"/>
  <c r="IQ84" i="15"/>
  <c r="IR84" i="15"/>
  <c r="IS84" i="15"/>
  <c r="IT84" i="15"/>
  <c r="IT89" i="15" s="1"/>
  <c r="IU84" i="15"/>
  <c r="IV84" i="15"/>
  <c r="IW84" i="15"/>
  <c r="IX84" i="15"/>
  <c r="IY84" i="15"/>
  <c r="IZ84" i="15"/>
  <c r="JA84" i="15"/>
  <c r="JB84" i="15"/>
  <c r="JC84" i="15"/>
  <c r="JD84" i="15"/>
  <c r="JE84" i="15"/>
  <c r="JF84" i="15"/>
  <c r="JG84" i="15"/>
  <c r="JH84" i="15"/>
  <c r="JI84" i="15"/>
  <c r="JJ84" i="15"/>
  <c r="JK84" i="15"/>
  <c r="JL84" i="15"/>
  <c r="JM84" i="15"/>
  <c r="JN84" i="15"/>
  <c r="JN89" i="15" s="1"/>
  <c r="JO84" i="15"/>
  <c r="JP84" i="15"/>
  <c r="JQ84" i="15"/>
  <c r="JR84" i="15"/>
  <c r="JS84" i="15"/>
  <c r="JT84" i="15"/>
  <c r="JU84" i="15"/>
  <c r="JV84" i="15"/>
  <c r="JW84" i="15"/>
  <c r="JX84" i="15"/>
  <c r="JY84" i="15"/>
  <c r="JZ84" i="15"/>
  <c r="KA84" i="15"/>
  <c r="KB84" i="15"/>
  <c r="KC84" i="15"/>
  <c r="KD84" i="15"/>
  <c r="KE84" i="15"/>
  <c r="KF84" i="15"/>
  <c r="KG84" i="15"/>
  <c r="KH84" i="15"/>
  <c r="KI84" i="15"/>
  <c r="KJ84" i="15"/>
  <c r="KK84" i="15"/>
  <c r="KL84" i="15"/>
  <c r="KL89" i="15" s="1"/>
  <c r="KM84" i="15"/>
  <c r="KN84" i="15"/>
  <c r="KO84" i="15"/>
  <c r="KP84" i="15"/>
  <c r="KQ84" i="15"/>
  <c r="KR84" i="15"/>
  <c r="KS84" i="15"/>
  <c r="KT84" i="15"/>
  <c r="KU84" i="15"/>
  <c r="KV84" i="15"/>
  <c r="KW84" i="15"/>
  <c r="KX84" i="15"/>
  <c r="KY84" i="15"/>
  <c r="KZ84" i="15"/>
  <c r="LA84" i="15"/>
  <c r="LB84" i="15"/>
  <c r="LC84" i="15"/>
  <c r="LD84" i="15"/>
  <c r="LE84" i="15"/>
  <c r="LF84" i="15"/>
  <c r="LF89" i="15" s="1"/>
  <c r="LG84" i="15"/>
  <c r="LH84" i="15"/>
  <c r="LI84" i="15"/>
  <c r="LJ84" i="15"/>
  <c r="LK84" i="15"/>
  <c r="LL84" i="15"/>
  <c r="LM84" i="15"/>
  <c r="LN84" i="15"/>
  <c r="LO84" i="15"/>
  <c r="LP84" i="15"/>
  <c r="LQ84" i="15"/>
  <c r="LR84" i="15"/>
  <c r="LS84" i="15"/>
  <c r="LT84" i="15"/>
  <c r="LU84" i="15"/>
  <c r="LV84" i="15"/>
  <c r="LW84" i="15"/>
  <c r="LX84" i="15"/>
  <c r="LY84" i="15"/>
  <c r="LZ84" i="15"/>
  <c r="MA84" i="15"/>
  <c r="MB84" i="15"/>
  <c r="MC84" i="15"/>
  <c r="MD84" i="15"/>
  <c r="ME84" i="15"/>
  <c r="MF84" i="15"/>
  <c r="MG84" i="15"/>
  <c r="MH84" i="15"/>
  <c r="MI84" i="15"/>
  <c r="MJ84" i="15"/>
  <c r="MK84" i="15"/>
  <c r="ML84" i="15"/>
  <c r="MM84" i="15"/>
  <c r="MN84" i="15"/>
  <c r="MO84" i="15"/>
  <c r="MP84" i="15"/>
  <c r="MQ84" i="15"/>
  <c r="MR84" i="15"/>
  <c r="MS84" i="15"/>
  <c r="MT84" i="15"/>
  <c r="MT89" i="15" s="1"/>
  <c r="MU84" i="15"/>
  <c r="MV84" i="15"/>
  <c r="MW84" i="15"/>
  <c r="MX84" i="15"/>
  <c r="MY84" i="15"/>
  <c r="MZ84" i="15"/>
  <c r="NA84" i="15"/>
  <c r="NB84" i="15"/>
  <c r="NC84" i="15"/>
  <c r="ND84" i="15"/>
  <c r="NE84" i="15"/>
  <c r="NF84" i="15"/>
  <c r="NG84" i="15"/>
  <c r="NH84" i="15"/>
  <c r="NI84" i="15"/>
  <c r="NJ84" i="15"/>
  <c r="NK84" i="15"/>
  <c r="NL84" i="15"/>
  <c r="NM84" i="15"/>
  <c r="NN84" i="15"/>
  <c r="NO84" i="15"/>
  <c r="NP84" i="15"/>
  <c r="NQ84" i="15"/>
  <c r="NR84" i="15"/>
  <c r="NS84" i="15"/>
  <c r="NT84" i="15"/>
  <c r="NU84" i="15"/>
  <c r="NV84" i="15"/>
  <c r="NW84" i="15"/>
  <c r="NX84" i="15"/>
  <c r="NY84" i="15"/>
  <c r="NZ84" i="15"/>
  <c r="NZ89" i="15" s="1"/>
  <c r="OA84" i="15"/>
  <c r="OB84" i="15"/>
  <c r="OC84" i="15"/>
  <c r="OD84" i="15"/>
  <c r="OE84" i="15"/>
  <c r="OF84" i="15"/>
  <c r="OG84" i="15"/>
  <c r="OH84" i="15"/>
  <c r="OH89" i="15" s="1"/>
  <c r="OI84" i="15"/>
  <c r="OJ84" i="15"/>
  <c r="OK84" i="15"/>
  <c r="OL84" i="15"/>
  <c r="OM84" i="15"/>
  <c r="ON84" i="15"/>
  <c r="OO84" i="15"/>
  <c r="OP84" i="15"/>
  <c r="OP89" i="15" s="1"/>
  <c r="OQ84" i="15"/>
  <c r="OR84" i="15"/>
  <c r="OS84" i="15"/>
  <c r="OT84" i="15"/>
  <c r="OU84" i="15"/>
  <c r="OV84" i="15"/>
  <c r="OW84" i="15"/>
  <c r="OX84" i="15"/>
  <c r="OY84" i="15"/>
  <c r="OZ84" i="15"/>
  <c r="PA84" i="15"/>
  <c r="PB84" i="15"/>
  <c r="PC84" i="15"/>
  <c r="PD84" i="15"/>
  <c r="PE84" i="15"/>
  <c r="PF84" i="15"/>
  <c r="PG84" i="15"/>
  <c r="PH84" i="15"/>
  <c r="PI84" i="15"/>
  <c r="PJ84" i="15"/>
  <c r="PK84" i="15"/>
  <c r="PL84" i="15"/>
  <c r="PM84" i="15"/>
  <c r="PN84" i="15"/>
  <c r="PO84" i="15"/>
  <c r="PP84" i="15"/>
  <c r="PQ84" i="15"/>
  <c r="PR84" i="15"/>
  <c r="PR89" i="15" s="1"/>
  <c r="PS84" i="15"/>
  <c r="PT84" i="15"/>
  <c r="PU84" i="15"/>
  <c r="PV84" i="15"/>
  <c r="PW84" i="15"/>
  <c r="PX84" i="15"/>
  <c r="PY84" i="15"/>
  <c r="PZ84" i="15"/>
  <c r="QA84" i="15"/>
  <c r="QB84" i="15"/>
  <c r="QC84" i="15"/>
  <c r="QD84" i="15"/>
  <c r="QE84" i="15"/>
  <c r="QF84" i="15"/>
  <c r="QG84" i="15"/>
  <c r="QH84" i="15"/>
  <c r="QI84" i="15"/>
  <c r="QJ84" i="15"/>
  <c r="QK84" i="15"/>
  <c r="QL84" i="15"/>
  <c r="QM84" i="15"/>
  <c r="QN84" i="15"/>
  <c r="QO84" i="15"/>
  <c r="QP84" i="15"/>
  <c r="QQ84" i="15"/>
  <c r="QR84" i="15"/>
  <c r="QS84" i="15"/>
  <c r="QT84" i="15"/>
  <c r="QT89" i="15" s="1"/>
  <c r="QU84" i="15"/>
  <c r="QV84" i="15"/>
  <c r="QW84" i="15"/>
  <c r="QX84" i="15"/>
  <c r="QY84" i="15"/>
  <c r="QZ84" i="15"/>
  <c r="RA84" i="15"/>
  <c r="RB84" i="15"/>
  <c r="RB89" i="15" s="1"/>
  <c r="RC84" i="15"/>
  <c r="RD84" i="15"/>
  <c r="RE84" i="15"/>
  <c r="RF84" i="15"/>
  <c r="RG84" i="15"/>
  <c r="RH84" i="15"/>
  <c r="RI84" i="15"/>
  <c r="RJ84" i="15"/>
  <c r="RK84" i="15"/>
  <c r="RL84" i="15"/>
  <c r="RM84" i="15"/>
  <c r="RN84" i="15"/>
  <c r="RO84" i="15"/>
  <c r="RP84" i="15"/>
  <c r="RQ84" i="15"/>
  <c r="RR84" i="15"/>
  <c r="RS84" i="15"/>
  <c r="RT84" i="15"/>
  <c r="RU84" i="15"/>
  <c r="RV84" i="15"/>
  <c r="RW84" i="15"/>
  <c r="RX84" i="15"/>
  <c r="RY84" i="15"/>
  <c r="RZ84" i="15"/>
  <c r="SA84" i="15"/>
  <c r="SB84" i="15"/>
  <c r="SC84" i="15"/>
  <c r="SD84" i="15"/>
  <c r="SD89" i="15" s="1"/>
  <c r="SE84" i="15"/>
  <c r="SF84" i="15"/>
  <c r="SG84" i="15"/>
  <c r="SH84" i="15"/>
  <c r="SI84" i="15"/>
  <c r="SJ84" i="15"/>
  <c r="SK84" i="15"/>
  <c r="SL84" i="15"/>
  <c r="SM84" i="15"/>
  <c r="SN84" i="15"/>
  <c r="SO84" i="15"/>
  <c r="SP84" i="15"/>
  <c r="SQ84" i="15"/>
  <c r="SR84" i="15"/>
  <c r="SS84" i="15"/>
  <c r="ST84" i="15"/>
  <c r="SU84" i="15"/>
  <c r="SV84" i="15"/>
  <c r="SW84" i="15"/>
  <c r="SX84" i="15"/>
  <c r="SY84" i="15"/>
  <c r="SZ84" i="15"/>
  <c r="TA84" i="15"/>
  <c r="TB84" i="15"/>
  <c r="TC84" i="15"/>
  <c r="TD84" i="15"/>
  <c r="TE84" i="15"/>
  <c r="TF84" i="15"/>
  <c r="TF89" i="15" s="1"/>
  <c r="TG84" i="15"/>
  <c r="TH84" i="15"/>
  <c r="TI84" i="15"/>
  <c r="TJ84" i="15"/>
  <c r="TK84" i="15"/>
  <c r="TL84" i="15"/>
  <c r="TM84" i="15"/>
  <c r="TN84" i="15"/>
  <c r="TN89" i="15" s="1"/>
  <c r="TO84" i="15"/>
  <c r="TP84" i="15"/>
  <c r="TQ84" i="15"/>
  <c r="TR84" i="15"/>
  <c r="TS84" i="15"/>
  <c r="TT84" i="15"/>
  <c r="TU84" i="15"/>
  <c r="TV84" i="15"/>
  <c r="TW84" i="15"/>
  <c r="TX84" i="15"/>
  <c r="TY84" i="15"/>
  <c r="TZ84" i="15"/>
  <c r="UA84" i="15"/>
  <c r="UB84" i="15"/>
  <c r="UC84" i="15"/>
  <c r="UD84" i="15"/>
  <c r="UE84" i="15"/>
  <c r="UF84" i="15"/>
  <c r="UG84" i="15"/>
  <c r="UH84" i="15"/>
  <c r="UI84" i="15"/>
  <c r="UJ84" i="15"/>
  <c r="UK84" i="15"/>
  <c r="UL84" i="15"/>
  <c r="UM84" i="15"/>
  <c r="UN84" i="15"/>
  <c r="UO84" i="15"/>
  <c r="UP84" i="15"/>
  <c r="UP89" i="15" s="1"/>
  <c r="UQ84" i="15"/>
  <c r="UR84" i="15"/>
  <c r="US84" i="15"/>
  <c r="UT84" i="15"/>
  <c r="UU84" i="15"/>
  <c r="UV84" i="15"/>
  <c r="UW84" i="15"/>
  <c r="UX84" i="15"/>
  <c r="UY84" i="15"/>
  <c r="UZ84" i="15"/>
  <c r="VA84" i="15"/>
  <c r="VB84" i="15"/>
  <c r="VC84" i="15"/>
  <c r="VD84" i="15"/>
  <c r="VE84" i="15"/>
  <c r="VF84" i="15"/>
  <c r="VG84" i="15"/>
  <c r="VH84" i="15"/>
  <c r="CJ85" i="15"/>
  <c r="CJ88" i="15" s="1"/>
  <c r="CK85" i="15"/>
  <c r="CN85" i="15"/>
  <c r="CN88" i="15" s="1"/>
  <c r="CO85" i="15"/>
  <c r="CR85" i="15"/>
  <c r="CR88" i="15" s="1"/>
  <c r="CS85" i="15"/>
  <c r="CV85" i="15"/>
  <c r="CV88" i="15" s="1"/>
  <c r="CW85" i="15"/>
  <c r="CZ85" i="15"/>
  <c r="CZ88" i="15" s="1"/>
  <c r="DA85" i="15"/>
  <c r="DD85" i="15"/>
  <c r="DD88" i="15" s="1"/>
  <c r="DE85" i="15"/>
  <c r="DH85" i="15"/>
  <c r="DH88" i="15" s="1"/>
  <c r="DI85" i="15"/>
  <c r="DL85" i="15"/>
  <c r="DL88" i="15" s="1"/>
  <c r="DP85" i="15"/>
  <c r="DP88" i="15" s="1"/>
  <c r="DT85" i="15"/>
  <c r="DT88" i="15" s="1"/>
  <c r="DX85" i="15"/>
  <c r="EA85" i="15"/>
  <c r="EB85" i="15"/>
  <c r="EB88" i="15" s="1"/>
  <c r="EF85" i="15"/>
  <c r="EF88" i="15" s="1"/>
  <c r="EJ85" i="15"/>
  <c r="EN85" i="15"/>
  <c r="EN88" i="15" s="1"/>
  <c r="ER85" i="15"/>
  <c r="ER88" i="15" s="1"/>
  <c r="EV85" i="15"/>
  <c r="EV88" i="15" s="1"/>
  <c r="EZ85" i="15"/>
  <c r="FH85" i="15"/>
  <c r="FH88" i="15" s="1"/>
  <c r="FL85" i="15"/>
  <c r="FL88" i="15" s="1"/>
  <c r="FP85" i="15"/>
  <c r="FT85" i="15"/>
  <c r="FT88" i="15" s="1"/>
  <c r="FX85" i="15"/>
  <c r="FX88" i="15" s="1"/>
  <c r="GB85" i="15"/>
  <c r="GB88" i="15" s="1"/>
  <c r="GF85" i="15"/>
  <c r="GJ85" i="15"/>
  <c r="GJ88" i="15" s="1"/>
  <c r="GN85" i="15"/>
  <c r="GN88" i="15" s="1"/>
  <c r="GR85" i="15"/>
  <c r="GR88" i="15" s="1"/>
  <c r="GV85" i="15"/>
  <c r="GZ85" i="15"/>
  <c r="GZ88" i="15" s="1"/>
  <c r="HD85" i="15"/>
  <c r="HD88" i="15" s="1"/>
  <c r="HH85" i="15"/>
  <c r="HH88" i="15" s="1"/>
  <c r="HL85" i="15"/>
  <c r="HT85" i="15"/>
  <c r="HT88" i="15" s="1"/>
  <c r="HX85" i="15"/>
  <c r="HX88" i="15" s="1"/>
  <c r="IB85" i="15"/>
  <c r="IF85" i="15"/>
  <c r="IF88" i="15" s="1"/>
  <c r="IJ85" i="15"/>
  <c r="IJ88" i="15" s="1"/>
  <c r="IN85" i="15"/>
  <c r="IN88" i="15" s="1"/>
  <c r="IR85" i="15"/>
  <c r="IV85" i="15"/>
  <c r="IV88" i="15" s="1"/>
  <c r="IZ85" i="15"/>
  <c r="IZ88" i="15" s="1"/>
  <c r="JD85" i="15"/>
  <c r="JD88" i="15" s="1"/>
  <c r="JH85" i="15"/>
  <c r="JL85" i="15"/>
  <c r="JL88" i="15" s="1"/>
  <c r="JP85" i="15"/>
  <c r="JP88" i="15" s="1"/>
  <c r="JT85" i="15"/>
  <c r="JT88" i="15" s="1"/>
  <c r="JX85" i="15"/>
  <c r="KF85" i="15"/>
  <c r="KF88" i="15" s="1"/>
  <c r="KJ85" i="15"/>
  <c r="KJ88" i="15" s="1"/>
  <c r="KN85" i="15"/>
  <c r="KR85" i="15"/>
  <c r="KR88" i="15" s="1"/>
  <c r="KV85" i="15"/>
  <c r="KV88" i="15" s="1"/>
  <c r="KZ85" i="15"/>
  <c r="KZ88" i="15" s="1"/>
  <c r="LD85" i="15"/>
  <c r="LH85" i="15"/>
  <c r="LH88" i="15" s="1"/>
  <c r="LL85" i="15"/>
  <c r="LL88" i="15" s="1"/>
  <c r="LP85" i="15"/>
  <c r="LP88" i="15" s="1"/>
  <c r="LT85" i="15"/>
  <c r="LX85" i="15"/>
  <c r="LX88" i="15" s="1"/>
  <c r="MB85" i="15"/>
  <c r="MB88" i="15" s="1"/>
  <c r="MF85" i="15"/>
  <c r="MF88" i="15" s="1"/>
  <c r="MJ85" i="15"/>
  <c r="MR85" i="15"/>
  <c r="MR88" i="15" s="1"/>
  <c r="MV85" i="15"/>
  <c r="MV88" i="15" s="1"/>
  <c r="MZ85" i="15"/>
  <c r="ND85" i="15"/>
  <c r="ND88" i="15" s="1"/>
  <c r="NH85" i="15"/>
  <c r="NH88" i="15" s="1"/>
  <c r="NL85" i="15"/>
  <c r="NL88" i="15" s="1"/>
  <c r="NP85" i="15"/>
  <c r="NT85" i="15"/>
  <c r="NT88" i="15" s="1"/>
  <c r="NX85" i="15"/>
  <c r="NX88" i="15" s="1"/>
  <c r="OB85" i="15"/>
  <c r="OB88" i="15" s="1"/>
  <c r="OF85" i="15"/>
  <c r="OJ85" i="15"/>
  <c r="OJ88" i="15" s="1"/>
  <c r="ON85" i="15"/>
  <c r="ON88" i="15" s="1"/>
  <c r="OR85" i="15"/>
  <c r="OR88" i="15" s="1"/>
  <c r="OV85" i="15"/>
  <c r="PD85" i="15"/>
  <c r="PD88" i="15" s="1"/>
  <c r="PH85" i="15"/>
  <c r="PH88" i="15" s="1"/>
  <c r="PL85" i="15"/>
  <c r="PP85" i="15"/>
  <c r="PP88" i="15" s="1"/>
  <c r="PT85" i="15"/>
  <c r="PT88" i="15" s="1"/>
  <c r="PX85" i="15"/>
  <c r="PX88" i="15" s="1"/>
  <c r="QB85" i="15"/>
  <c r="QF85" i="15"/>
  <c r="QF88" i="15" s="1"/>
  <c r="QJ85" i="15"/>
  <c r="QJ88" i="15" s="1"/>
  <c r="QN85" i="15"/>
  <c r="QN88" i="15" s="1"/>
  <c r="QR85" i="15"/>
  <c r="QV85" i="15"/>
  <c r="QV88" i="15" s="1"/>
  <c r="QZ85" i="15"/>
  <c r="QZ88" i="15" s="1"/>
  <c r="RD85" i="15"/>
  <c r="RD88" i="15" s="1"/>
  <c r="RH85" i="15"/>
  <c r="RL85" i="15"/>
  <c r="RL88" i="15" s="1"/>
  <c r="RP85" i="15"/>
  <c r="RP88" i="15" s="1"/>
  <c r="RT85" i="15"/>
  <c r="RT88" i="15" s="1"/>
  <c r="RX85" i="15"/>
  <c r="SB85" i="15"/>
  <c r="SB88" i="15" s="1"/>
  <c r="SF85" i="15"/>
  <c r="SF88" i="15" s="1"/>
  <c r="SJ85" i="15"/>
  <c r="SJ88" i="15" s="1"/>
  <c r="SN85" i="15"/>
  <c r="SR85" i="15"/>
  <c r="SR88" i="15" s="1"/>
  <c r="SV85" i="15"/>
  <c r="SV88" i="15" s="1"/>
  <c r="SZ85" i="15"/>
  <c r="SZ88" i="15" s="1"/>
  <c r="TD85" i="15"/>
  <c r="TH85" i="15"/>
  <c r="TH88" i="15" s="1"/>
  <c r="TL85" i="15"/>
  <c r="TL88" i="15" s="1"/>
  <c r="TP85" i="15"/>
  <c r="TP88" i="15" s="1"/>
  <c r="TT85" i="15"/>
  <c r="TX85" i="15"/>
  <c r="TX88" i="15" s="1"/>
  <c r="UB85" i="15"/>
  <c r="UB88" i="15" s="1"/>
  <c r="UF85" i="15"/>
  <c r="UF88" i="15" s="1"/>
  <c r="UJ85" i="15"/>
  <c r="UN85" i="15"/>
  <c r="UN88" i="15" s="1"/>
  <c r="UR85" i="15"/>
  <c r="UR88" i="15" s="1"/>
  <c r="UV85" i="15"/>
  <c r="UV88" i="15" s="1"/>
  <c r="UZ85" i="15"/>
  <c r="VD85" i="15"/>
  <c r="VD88" i="15" s="1"/>
  <c r="VH85" i="15"/>
  <c r="VH88" i="15" s="1"/>
  <c r="CI86" i="15"/>
  <c r="CJ86" i="15"/>
  <c r="CK86" i="15"/>
  <c r="CL86" i="15"/>
  <c r="CM86" i="15"/>
  <c r="CN86" i="15"/>
  <c r="CO86" i="15"/>
  <c r="CP86" i="15"/>
  <c r="CQ86" i="15"/>
  <c r="CR86" i="15"/>
  <c r="CS86" i="15"/>
  <c r="CT86" i="15"/>
  <c r="CU86" i="15"/>
  <c r="CV86" i="15"/>
  <c r="CW86" i="15"/>
  <c r="CX86" i="15"/>
  <c r="CY86" i="15"/>
  <c r="CZ86" i="15"/>
  <c r="DA86" i="15"/>
  <c r="DB86" i="15"/>
  <c r="DC86" i="15"/>
  <c r="DD86" i="15"/>
  <c r="DE86" i="15"/>
  <c r="DF86" i="15"/>
  <c r="DG86" i="15"/>
  <c r="DH86" i="15"/>
  <c r="DI86" i="15"/>
  <c r="DJ86" i="15"/>
  <c r="DK86" i="15"/>
  <c r="DL86" i="15"/>
  <c r="DM86" i="15"/>
  <c r="DN86" i="15"/>
  <c r="DO86" i="15"/>
  <c r="DP86" i="15"/>
  <c r="DQ86" i="15"/>
  <c r="DR86" i="15"/>
  <c r="DS86" i="15"/>
  <c r="DT86" i="15"/>
  <c r="DU86" i="15"/>
  <c r="DV86" i="15"/>
  <c r="DW86" i="15"/>
  <c r="DX86" i="15"/>
  <c r="DY86" i="15"/>
  <c r="DZ86" i="15"/>
  <c r="EA86" i="15"/>
  <c r="EB86" i="15"/>
  <c r="EC86" i="15"/>
  <c r="ED86" i="15"/>
  <c r="EE86" i="15"/>
  <c r="EF86" i="15"/>
  <c r="EG86" i="15"/>
  <c r="EH86" i="15"/>
  <c r="EI86" i="15"/>
  <c r="EJ86" i="15"/>
  <c r="EK86" i="15"/>
  <c r="EL86" i="15"/>
  <c r="EM86" i="15"/>
  <c r="EN86" i="15"/>
  <c r="EO86" i="15"/>
  <c r="EP86" i="15"/>
  <c r="EQ86" i="15"/>
  <c r="ER86" i="15"/>
  <c r="ES86" i="15"/>
  <c r="ET86" i="15"/>
  <c r="EU86" i="15"/>
  <c r="EV86" i="15"/>
  <c r="EW86" i="15"/>
  <c r="EX86" i="15"/>
  <c r="EY86" i="15"/>
  <c r="EZ86" i="15"/>
  <c r="FA86" i="15"/>
  <c r="FB86" i="15"/>
  <c r="FC86" i="15"/>
  <c r="FD86" i="15"/>
  <c r="FE86" i="15"/>
  <c r="FF86" i="15"/>
  <c r="FG86" i="15"/>
  <c r="FH86" i="15"/>
  <c r="FI86" i="15"/>
  <c r="FJ86" i="15"/>
  <c r="FK86" i="15"/>
  <c r="FL86" i="15"/>
  <c r="FM86" i="15"/>
  <c r="FN86" i="15"/>
  <c r="FO86" i="15"/>
  <c r="FP86" i="15"/>
  <c r="FQ86" i="15"/>
  <c r="FR86" i="15"/>
  <c r="FS86" i="15"/>
  <c r="FT86" i="15"/>
  <c r="FU86" i="15"/>
  <c r="FV86" i="15"/>
  <c r="FW86" i="15"/>
  <c r="FX86" i="15"/>
  <c r="FY86" i="15"/>
  <c r="FZ86" i="15"/>
  <c r="GA86" i="15"/>
  <c r="GB86" i="15"/>
  <c r="GC86" i="15"/>
  <c r="GD86" i="15"/>
  <c r="GE86" i="15"/>
  <c r="GF86" i="15"/>
  <c r="GG86" i="15"/>
  <c r="GH86" i="15"/>
  <c r="GI86" i="15"/>
  <c r="GJ86" i="15"/>
  <c r="GK86" i="15"/>
  <c r="GL86" i="15"/>
  <c r="GM86" i="15"/>
  <c r="GN86" i="15"/>
  <c r="GO86" i="15"/>
  <c r="GP86" i="15"/>
  <c r="GQ86" i="15"/>
  <c r="GR86" i="15"/>
  <c r="GS86" i="15"/>
  <c r="GT86" i="15"/>
  <c r="GU86" i="15"/>
  <c r="GV86" i="15"/>
  <c r="GW86" i="15"/>
  <c r="GX86" i="15"/>
  <c r="GY86" i="15"/>
  <c r="GZ86" i="15"/>
  <c r="HA86" i="15"/>
  <c r="HB86" i="15"/>
  <c r="HC86" i="15"/>
  <c r="HD86" i="15"/>
  <c r="HE86" i="15"/>
  <c r="HF86" i="15"/>
  <c r="HG86" i="15"/>
  <c r="HH86" i="15"/>
  <c r="HI86" i="15"/>
  <c r="HJ86" i="15"/>
  <c r="HK86" i="15"/>
  <c r="HL86" i="15"/>
  <c r="HM86" i="15"/>
  <c r="HN86" i="15"/>
  <c r="HO86" i="15"/>
  <c r="HP86" i="15"/>
  <c r="HQ86" i="15"/>
  <c r="HR86" i="15"/>
  <c r="HS86" i="15"/>
  <c r="HT86" i="15"/>
  <c r="HU86" i="15"/>
  <c r="HV86" i="15"/>
  <c r="HW86" i="15"/>
  <c r="HX86" i="15"/>
  <c r="HY86" i="15"/>
  <c r="HZ86" i="15"/>
  <c r="IA86" i="15"/>
  <c r="IB86" i="15"/>
  <c r="IC86" i="15"/>
  <c r="ID86" i="15"/>
  <c r="IE86" i="15"/>
  <c r="IF86" i="15"/>
  <c r="IG86" i="15"/>
  <c r="IH86" i="15"/>
  <c r="II86" i="15"/>
  <c r="IJ86" i="15"/>
  <c r="IK86" i="15"/>
  <c r="IL86" i="15"/>
  <c r="IM86" i="15"/>
  <c r="IN86" i="15"/>
  <c r="IO86" i="15"/>
  <c r="IP86" i="15"/>
  <c r="IQ86" i="15"/>
  <c r="IR86" i="15"/>
  <c r="IS86" i="15"/>
  <c r="IT86" i="15"/>
  <c r="IU86" i="15"/>
  <c r="IV86" i="15"/>
  <c r="IW86" i="15"/>
  <c r="IX86" i="15"/>
  <c r="IY86" i="15"/>
  <c r="IZ86" i="15"/>
  <c r="JA86" i="15"/>
  <c r="JB86" i="15"/>
  <c r="JC86" i="15"/>
  <c r="JD86" i="15"/>
  <c r="JE86" i="15"/>
  <c r="JF86" i="15"/>
  <c r="JG86" i="15"/>
  <c r="JH86" i="15"/>
  <c r="JI86" i="15"/>
  <c r="JJ86" i="15"/>
  <c r="JK86" i="15"/>
  <c r="JL86" i="15"/>
  <c r="JM86" i="15"/>
  <c r="JN86" i="15"/>
  <c r="JO86" i="15"/>
  <c r="JP86" i="15"/>
  <c r="JQ86" i="15"/>
  <c r="JR86" i="15"/>
  <c r="JS86" i="15"/>
  <c r="JT86" i="15"/>
  <c r="JU86" i="15"/>
  <c r="JV86" i="15"/>
  <c r="JW86" i="15"/>
  <c r="JX86" i="15"/>
  <c r="JY86" i="15"/>
  <c r="JZ86" i="15"/>
  <c r="KA86" i="15"/>
  <c r="KB86" i="15"/>
  <c r="KC86" i="15"/>
  <c r="KD86" i="15"/>
  <c r="KE86" i="15"/>
  <c r="KF86" i="15"/>
  <c r="KG86" i="15"/>
  <c r="KH86" i="15"/>
  <c r="KI86" i="15"/>
  <c r="KJ86" i="15"/>
  <c r="KK86" i="15"/>
  <c r="KL86" i="15"/>
  <c r="KM86" i="15"/>
  <c r="KN86" i="15"/>
  <c r="KO86" i="15"/>
  <c r="KP86" i="15"/>
  <c r="KQ86" i="15"/>
  <c r="KR86" i="15"/>
  <c r="KS86" i="15"/>
  <c r="KT86" i="15"/>
  <c r="KU86" i="15"/>
  <c r="KV86" i="15"/>
  <c r="KW86" i="15"/>
  <c r="KX86" i="15"/>
  <c r="KY86" i="15"/>
  <c r="KZ86" i="15"/>
  <c r="LA86" i="15"/>
  <c r="LB86" i="15"/>
  <c r="LC86" i="15"/>
  <c r="LD86" i="15"/>
  <c r="LE86" i="15"/>
  <c r="LF86" i="15"/>
  <c r="LG86" i="15"/>
  <c r="LH86" i="15"/>
  <c r="LI86" i="15"/>
  <c r="LJ86" i="15"/>
  <c r="LK86" i="15"/>
  <c r="LL86" i="15"/>
  <c r="LM86" i="15"/>
  <c r="LN86" i="15"/>
  <c r="LO86" i="15"/>
  <c r="LP86" i="15"/>
  <c r="LQ86" i="15"/>
  <c r="LR86" i="15"/>
  <c r="LS86" i="15"/>
  <c r="LT86" i="15"/>
  <c r="LU86" i="15"/>
  <c r="LV86" i="15"/>
  <c r="LW86" i="15"/>
  <c r="LX86" i="15"/>
  <c r="LY86" i="15"/>
  <c r="LZ86" i="15"/>
  <c r="MA86" i="15"/>
  <c r="MB86" i="15"/>
  <c r="MC86" i="15"/>
  <c r="MD86" i="15"/>
  <c r="ME86" i="15"/>
  <c r="MF86" i="15"/>
  <c r="MG86" i="15"/>
  <c r="MH86" i="15"/>
  <c r="MI86" i="15"/>
  <c r="MJ86" i="15"/>
  <c r="MK86" i="15"/>
  <c r="ML86" i="15"/>
  <c r="MM86" i="15"/>
  <c r="MN86" i="15"/>
  <c r="MO86" i="15"/>
  <c r="MP86" i="15"/>
  <c r="MQ86" i="15"/>
  <c r="MR86" i="15"/>
  <c r="MS86" i="15"/>
  <c r="MT86" i="15"/>
  <c r="MU86" i="15"/>
  <c r="MV86" i="15"/>
  <c r="MW86" i="15"/>
  <c r="MX86" i="15"/>
  <c r="MY86" i="15"/>
  <c r="MZ86" i="15"/>
  <c r="NA86" i="15"/>
  <c r="NB86" i="15"/>
  <c r="NC86" i="15"/>
  <c r="ND86" i="15"/>
  <c r="NE86" i="15"/>
  <c r="NF86" i="15"/>
  <c r="NG86" i="15"/>
  <c r="NH86" i="15"/>
  <c r="NI86" i="15"/>
  <c r="NJ86" i="15"/>
  <c r="NK86" i="15"/>
  <c r="NL86" i="15"/>
  <c r="NM86" i="15"/>
  <c r="NN86" i="15"/>
  <c r="NO86" i="15"/>
  <c r="NP86" i="15"/>
  <c r="NQ86" i="15"/>
  <c r="NR86" i="15"/>
  <c r="NS86" i="15"/>
  <c r="NT86" i="15"/>
  <c r="NU86" i="15"/>
  <c r="NV86" i="15"/>
  <c r="NW86" i="15"/>
  <c r="NX86" i="15"/>
  <c r="NY86" i="15"/>
  <c r="NZ86" i="15"/>
  <c r="OA86" i="15"/>
  <c r="OB86" i="15"/>
  <c r="OC86" i="15"/>
  <c r="OD86" i="15"/>
  <c r="OE86" i="15"/>
  <c r="OF86" i="15"/>
  <c r="OG86" i="15"/>
  <c r="OH86" i="15"/>
  <c r="OI86" i="15"/>
  <c r="OJ86" i="15"/>
  <c r="OK86" i="15"/>
  <c r="OL86" i="15"/>
  <c r="OM86" i="15"/>
  <c r="ON86" i="15"/>
  <c r="OO86" i="15"/>
  <c r="OP86" i="15"/>
  <c r="OQ86" i="15"/>
  <c r="OR86" i="15"/>
  <c r="OS86" i="15"/>
  <c r="OT86" i="15"/>
  <c r="OU86" i="15"/>
  <c r="OV86" i="15"/>
  <c r="OW86" i="15"/>
  <c r="OX86" i="15"/>
  <c r="OY86" i="15"/>
  <c r="OZ86" i="15"/>
  <c r="PA86" i="15"/>
  <c r="PB86" i="15"/>
  <c r="PC86" i="15"/>
  <c r="PD86" i="15"/>
  <c r="PE86" i="15"/>
  <c r="PF86" i="15"/>
  <c r="PG86" i="15"/>
  <c r="PH86" i="15"/>
  <c r="PI86" i="15"/>
  <c r="PJ86" i="15"/>
  <c r="PK86" i="15"/>
  <c r="PL86" i="15"/>
  <c r="PM86" i="15"/>
  <c r="PN86" i="15"/>
  <c r="PO86" i="15"/>
  <c r="PP86" i="15"/>
  <c r="PQ86" i="15"/>
  <c r="PR86" i="15"/>
  <c r="PS86" i="15"/>
  <c r="PT86" i="15"/>
  <c r="PU86" i="15"/>
  <c r="PV86" i="15"/>
  <c r="PW86" i="15"/>
  <c r="PX86" i="15"/>
  <c r="PY86" i="15"/>
  <c r="PZ86" i="15"/>
  <c r="QA86" i="15"/>
  <c r="QB86" i="15"/>
  <c r="QC86" i="15"/>
  <c r="QD86" i="15"/>
  <c r="QE86" i="15"/>
  <c r="QF86" i="15"/>
  <c r="QG86" i="15"/>
  <c r="QH86" i="15"/>
  <c r="QI86" i="15"/>
  <c r="QJ86" i="15"/>
  <c r="QK86" i="15"/>
  <c r="QL86" i="15"/>
  <c r="QM86" i="15"/>
  <c r="QN86" i="15"/>
  <c r="QO86" i="15"/>
  <c r="QP86" i="15"/>
  <c r="QQ86" i="15"/>
  <c r="QR86" i="15"/>
  <c r="QS86" i="15"/>
  <c r="QT86" i="15"/>
  <c r="QU86" i="15"/>
  <c r="QV86" i="15"/>
  <c r="QW86" i="15"/>
  <c r="QX86" i="15"/>
  <c r="QY86" i="15"/>
  <c r="QZ86" i="15"/>
  <c r="RA86" i="15"/>
  <c r="RB86" i="15"/>
  <c r="RC86" i="15"/>
  <c r="RD86" i="15"/>
  <c r="RE86" i="15"/>
  <c r="RF86" i="15"/>
  <c r="RG86" i="15"/>
  <c r="RH86" i="15"/>
  <c r="RI86" i="15"/>
  <c r="RJ86" i="15"/>
  <c r="RK86" i="15"/>
  <c r="RL86" i="15"/>
  <c r="RM86" i="15"/>
  <c r="RN86" i="15"/>
  <c r="RO86" i="15"/>
  <c r="RP86" i="15"/>
  <c r="RQ86" i="15"/>
  <c r="RR86" i="15"/>
  <c r="RS86" i="15"/>
  <c r="RT86" i="15"/>
  <c r="RU86" i="15"/>
  <c r="RV86" i="15"/>
  <c r="RW86" i="15"/>
  <c r="RX86" i="15"/>
  <c r="RY86" i="15"/>
  <c r="RZ86" i="15"/>
  <c r="SA86" i="15"/>
  <c r="SB86" i="15"/>
  <c r="SC86" i="15"/>
  <c r="SD86" i="15"/>
  <c r="SE86" i="15"/>
  <c r="SF86" i="15"/>
  <c r="SG86" i="15"/>
  <c r="SH86" i="15"/>
  <c r="SI86" i="15"/>
  <c r="SJ86" i="15"/>
  <c r="SK86" i="15"/>
  <c r="SL86" i="15"/>
  <c r="SM86" i="15"/>
  <c r="SN86" i="15"/>
  <c r="SO86" i="15"/>
  <c r="SP86" i="15"/>
  <c r="SQ86" i="15"/>
  <c r="SR86" i="15"/>
  <c r="SS86" i="15"/>
  <c r="ST86" i="15"/>
  <c r="SU86" i="15"/>
  <c r="SV86" i="15"/>
  <c r="SW86" i="15"/>
  <c r="SX86" i="15"/>
  <c r="SY86" i="15"/>
  <c r="SZ86" i="15"/>
  <c r="TA86" i="15"/>
  <c r="TB86" i="15"/>
  <c r="TC86" i="15"/>
  <c r="TD86" i="15"/>
  <c r="TE86" i="15"/>
  <c r="TF86" i="15"/>
  <c r="TG86" i="15"/>
  <c r="TH86" i="15"/>
  <c r="TI86" i="15"/>
  <c r="TJ86" i="15"/>
  <c r="TK86" i="15"/>
  <c r="TL86" i="15"/>
  <c r="TM86" i="15"/>
  <c r="TN86" i="15"/>
  <c r="TO86" i="15"/>
  <c r="TP86" i="15"/>
  <c r="TQ86" i="15"/>
  <c r="TR86" i="15"/>
  <c r="TS86" i="15"/>
  <c r="TT86" i="15"/>
  <c r="TU86" i="15"/>
  <c r="TV86" i="15"/>
  <c r="TW86" i="15"/>
  <c r="TX86" i="15"/>
  <c r="TY86" i="15"/>
  <c r="TZ86" i="15"/>
  <c r="UA86" i="15"/>
  <c r="UB86" i="15"/>
  <c r="UC86" i="15"/>
  <c r="UD86" i="15"/>
  <c r="UE86" i="15"/>
  <c r="UF86" i="15"/>
  <c r="UG86" i="15"/>
  <c r="UH86" i="15"/>
  <c r="UI86" i="15"/>
  <c r="UJ86" i="15"/>
  <c r="UK86" i="15"/>
  <c r="UL86" i="15"/>
  <c r="UM86" i="15"/>
  <c r="UN86" i="15"/>
  <c r="UO86" i="15"/>
  <c r="UP86" i="15"/>
  <c r="UQ86" i="15"/>
  <c r="UR86" i="15"/>
  <c r="US86" i="15"/>
  <c r="UT86" i="15"/>
  <c r="UU86" i="15"/>
  <c r="UV86" i="15"/>
  <c r="UW86" i="15"/>
  <c r="UX86" i="15"/>
  <c r="UY86" i="15"/>
  <c r="UZ86" i="15"/>
  <c r="VA86" i="15"/>
  <c r="VB86" i="15"/>
  <c r="VC86" i="15"/>
  <c r="VD86" i="15"/>
  <c r="VE86" i="15"/>
  <c r="VF86" i="15"/>
  <c r="VG86" i="15"/>
  <c r="VH86" i="15"/>
  <c r="CI87" i="15"/>
  <c r="CJ87" i="15"/>
  <c r="CK87" i="15"/>
  <c r="CL87" i="15"/>
  <c r="CM87" i="15"/>
  <c r="CN87" i="15"/>
  <c r="CO87" i="15"/>
  <c r="CP87" i="15"/>
  <c r="CQ87" i="15"/>
  <c r="CR87" i="15"/>
  <c r="CS87" i="15"/>
  <c r="CT87" i="15"/>
  <c r="CU87" i="15"/>
  <c r="CV87" i="15"/>
  <c r="CW87" i="15"/>
  <c r="CX87" i="15"/>
  <c r="CY87" i="15"/>
  <c r="CZ87" i="15"/>
  <c r="DA87" i="15"/>
  <c r="DB87" i="15"/>
  <c r="DC87" i="15"/>
  <c r="DD87" i="15"/>
  <c r="DE87" i="15"/>
  <c r="DF87" i="15"/>
  <c r="DG87" i="15"/>
  <c r="DH87" i="15"/>
  <c r="DI87" i="15"/>
  <c r="DJ87" i="15"/>
  <c r="DK87" i="15"/>
  <c r="DL87" i="15"/>
  <c r="DM87" i="15"/>
  <c r="DN87" i="15"/>
  <c r="DO87" i="15"/>
  <c r="DP87" i="15"/>
  <c r="DQ87" i="15"/>
  <c r="DR87" i="15"/>
  <c r="DS87" i="15"/>
  <c r="DT87" i="15"/>
  <c r="DU87" i="15"/>
  <c r="DV87" i="15"/>
  <c r="DW87" i="15"/>
  <c r="DX87" i="15"/>
  <c r="DY87" i="15"/>
  <c r="DZ87" i="15"/>
  <c r="EA87" i="15"/>
  <c r="EB87" i="15"/>
  <c r="EC87" i="15"/>
  <c r="ED87" i="15"/>
  <c r="EE87" i="15"/>
  <c r="EF87" i="15"/>
  <c r="EG87" i="15"/>
  <c r="EH87" i="15"/>
  <c r="EI87" i="15"/>
  <c r="EJ87" i="15"/>
  <c r="EK87" i="15"/>
  <c r="EL87" i="15"/>
  <c r="EM87" i="15"/>
  <c r="EN87" i="15"/>
  <c r="EO87" i="15"/>
  <c r="EP87" i="15"/>
  <c r="EQ87" i="15"/>
  <c r="ER87" i="15"/>
  <c r="ES87" i="15"/>
  <c r="ET87" i="15"/>
  <c r="EU87" i="15"/>
  <c r="EV87" i="15"/>
  <c r="EW87" i="15"/>
  <c r="EX87" i="15"/>
  <c r="EY87" i="15"/>
  <c r="EZ87" i="15"/>
  <c r="FA87" i="15"/>
  <c r="FB87" i="15"/>
  <c r="FC87" i="15"/>
  <c r="FD87" i="15"/>
  <c r="FE87" i="15"/>
  <c r="FF87" i="15"/>
  <c r="FG87" i="15"/>
  <c r="FH87" i="15"/>
  <c r="FI87" i="15"/>
  <c r="FJ87" i="15"/>
  <c r="FK87" i="15"/>
  <c r="FL87" i="15"/>
  <c r="FM87" i="15"/>
  <c r="FN87" i="15"/>
  <c r="FO87" i="15"/>
  <c r="FP87" i="15"/>
  <c r="FQ87" i="15"/>
  <c r="FR87" i="15"/>
  <c r="FS87" i="15"/>
  <c r="FT87" i="15"/>
  <c r="FU87" i="15"/>
  <c r="FV87" i="15"/>
  <c r="FW87" i="15"/>
  <c r="FX87" i="15"/>
  <c r="FY87" i="15"/>
  <c r="FZ87" i="15"/>
  <c r="GA87" i="15"/>
  <c r="GB87" i="15"/>
  <c r="GC87" i="15"/>
  <c r="GD87" i="15"/>
  <c r="GE87" i="15"/>
  <c r="GF87" i="15"/>
  <c r="GG87" i="15"/>
  <c r="GH87" i="15"/>
  <c r="GI87" i="15"/>
  <c r="GJ87" i="15"/>
  <c r="GK87" i="15"/>
  <c r="GL87" i="15"/>
  <c r="GM87" i="15"/>
  <c r="GN87" i="15"/>
  <c r="GO87" i="15"/>
  <c r="GP87" i="15"/>
  <c r="GQ87" i="15"/>
  <c r="GR87" i="15"/>
  <c r="GS87" i="15"/>
  <c r="GT87" i="15"/>
  <c r="GU87" i="15"/>
  <c r="GV87" i="15"/>
  <c r="GW87" i="15"/>
  <c r="GX87" i="15"/>
  <c r="GY87" i="15"/>
  <c r="GZ87" i="15"/>
  <c r="HA87" i="15"/>
  <c r="HB87" i="15"/>
  <c r="HC87" i="15"/>
  <c r="HD87" i="15"/>
  <c r="HE87" i="15"/>
  <c r="HF87" i="15"/>
  <c r="HG87" i="15"/>
  <c r="HH87" i="15"/>
  <c r="HI87" i="15"/>
  <c r="HJ87" i="15"/>
  <c r="HK87" i="15"/>
  <c r="HL87" i="15"/>
  <c r="HM87" i="15"/>
  <c r="HN87" i="15"/>
  <c r="HO87" i="15"/>
  <c r="HP87" i="15"/>
  <c r="HQ87" i="15"/>
  <c r="HR87" i="15"/>
  <c r="HS87" i="15"/>
  <c r="HT87" i="15"/>
  <c r="HU87" i="15"/>
  <c r="HV87" i="15"/>
  <c r="HW87" i="15"/>
  <c r="HX87" i="15"/>
  <c r="HY87" i="15"/>
  <c r="HZ87" i="15"/>
  <c r="IA87" i="15"/>
  <c r="IB87" i="15"/>
  <c r="IC87" i="15"/>
  <c r="ID87" i="15"/>
  <c r="IE87" i="15"/>
  <c r="IF87" i="15"/>
  <c r="IG87" i="15"/>
  <c r="IH87" i="15"/>
  <c r="II87" i="15"/>
  <c r="IJ87" i="15"/>
  <c r="IK87" i="15"/>
  <c r="IL87" i="15"/>
  <c r="IM87" i="15"/>
  <c r="IN87" i="15"/>
  <c r="IO87" i="15"/>
  <c r="IP87" i="15"/>
  <c r="IQ87" i="15"/>
  <c r="IR87" i="15"/>
  <c r="IS87" i="15"/>
  <c r="IT87" i="15"/>
  <c r="IU87" i="15"/>
  <c r="IV87" i="15"/>
  <c r="IW87" i="15"/>
  <c r="IX87" i="15"/>
  <c r="IY87" i="15"/>
  <c r="IZ87" i="15"/>
  <c r="JA87" i="15"/>
  <c r="JB87" i="15"/>
  <c r="JC87" i="15"/>
  <c r="JD87" i="15"/>
  <c r="JE87" i="15"/>
  <c r="JF87" i="15"/>
  <c r="JG87" i="15"/>
  <c r="JH87" i="15"/>
  <c r="JI87" i="15"/>
  <c r="JJ87" i="15"/>
  <c r="JK87" i="15"/>
  <c r="JL87" i="15"/>
  <c r="JM87" i="15"/>
  <c r="JN87" i="15"/>
  <c r="JO87" i="15"/>
  <c r="JP87" i="15"/>
  <c r="JQ87" i="15"/>
  <c r="JR87" i="15"/>
  <c r="JS87" i="15"/>
  <c r="JT87" i="15"/>
  <c r="JU87" i="15"/>
  <c r="JV87" i="15"/>
  <c r="JW87" i="15"/>
  <c r="JX87" i="15"/>
  <c r="JY87" i="15"/>
  <c r="JZ87" i="15"/>
  <c r="KA87" i="15"/>
  <c r="KB87" i="15"/>
  <c r="KC87" i="15"/>
  <c r="KD87" i="15"/>
  <c r="KE87" i="15"/>
  <c r="KF87" i="15"/>
  <c r="KG87" i="15"/>
  <c r="KH87" i="15"/>
  <c r="KI87" i="15"/>
  <c r="KJ87" i="15"/>
  <c r="KK87" i="15"/>
  <c r="KL87" i="15"/>
  <c r="KM87" i="15"/>
  <c r="KN87" i="15"/>
  <c r="KO87" i="15"/>
  <c r="KP87" i="15"/>
  <c r="KQ87" i="15"/>
  <c r="KR87" i="15"/>
  <c r="KS87" i="15"/>
  <c r="KT87" i="15"/>
  <c r="KU87" i="15"/>
  <c r="KV87" i="15"/>
  <c r="KW87" i="15"/>
  <c r="KX87" i="15"/>
  <c r="KY87" i="15"/>
  <c r="KZ87" i="15"/>
  <c r="LA87" i="15"/>
  <c r="LB87" i="15"/>
  <c r="LC87" i="15"/>
  <c r="LD87" i="15"/>
  <c r="LE87" i="15"/>
  <c r="LF87" i="15"/>
  <c r="LG87" i="15"/>
  <c r="LH87" i="15"/>
  <c r="LI87" i="15"/>
  <c r="LJ87" i="15"/>
  <c r="LK87" i="15"/>
  <c r="LL87" i="15"/>
  <c r="LM87" i="15"/>
  <c r="LN87" i="15"/>
  <c r="LO87" i="15"/>
  <c r="LP87" i="15"/>
  <c r="LQ87" i="15"/>
  <c r="LR87" i="15"/>
  <c r="LS87" i="15"/>
  <c r="LT87" i="15"/>
  <c r="LU87" i="15"/>
  <c r="LV87" i="15"/>
  <c r="LW87" i="15"/>
  <c r="LX87" i="15"/>
  <c r="LY87" i="15"/>
  <c r="LZ87" i="15"/>
  <c r="MA87" i="15"/>
  <c r="MB87" i="15"/>
  <c r="MC87" i="15"/>
  <c r="MD87" i="15"/>
  <c r="ME87" i="15"/>
  <c r="MF87" i="15"/>
  <c r="MG87" i="15"/>
  <c r="MH87" i="15"/>
  <c r="MI87" i="15"/>
  <c r="MJ87" i="15"/>
  <c r="MK87" i="15"/>
  <c r="ML87" i="15"/>
  <c r="MM87" i="15"/>
  <c r="MN87" i="15"/>
  <c r="MO87" i="15"/>
  <c r="MP87" i="15"/>
  <c r="MQ87" i="15"/>
  <c r="MR87" i="15"/>
  <c r="MS87" i="15"/>
  <c r="MT87" i="15"/>
  <c r="MU87" i="15"/>
  <c r="MV87" i="15"/>
  <c r="MW87" i="15"/>
  <c r="MX87" i="15"/>
  <c r="MY87" i="15"/>
  <c r="MZ87" i="15"/>
  <c r="NA87" i="15"/>
  <c r="NB87" i="15"/>
  <c r="NC87" i="15"/>
  <c r="ND87" i="15"/>
  <c r="NE87" i="15"/>
  <c r="NF87" i="15"/>
  <c r="NG87" i="15"/>
  <c r="NH87" i="15"/>
  <c r="NI87" i="15"/>
  <c r="NJ87" i="15"/>
  <c r="NK87" i="15"/>
  <c r="NL87" i="15"/>
  <c r="NM87" i="15"/>
  <c r="NN87" i="15"/>
  <c r="NO87" i="15"/>
  <c r="NP87" i="15"/>
  <c r="NQ87" i="15"/>
  <c r="NR87" i="15"/>
  <c r="NS87" i="15"/>
  <c r="NT87" i="15"/>
  <c r="NU87" i="15"/>
  <c r="NV87" i="15"/>
  <c r="NW87" i="15"/>
  <c r="NX87" i="15"/>
  <c r="NY87" i="15"/>
  <c r="NZ87" i="15"/>
  <c r="OA87" i="15"/>
  <c r="OB87" i="15"/>
  <c r="OC87" i="15"/>
  <c r="OD87" i="15"/>
  <c r="OE87" i="15"/>
  <c r="OF87" i="15"/>
  <c r="OG87" i="15"/>
  <c r="OH87" i="15"/>
  <c r="OI87" i="15"/>
  <c r="OJ87" i="15"/>
  <c r="OK87" i="15"/>
  <c r="OL87" i="15"/>
  <c r="OM87" i="15"/>
  <c r="ON87" i="15"/>
  <c r="OO87" i="15"/>
  <c r="OP87" i="15"/>
  <c r="OQ87" i="15"/>
  <c r="OR87" i="15"/>
  <c r="OS87" i="15"/>
  <c r="OT87" i="15"/>
  <c r="OU87" i="15"/>
  <c r="OV87" i="15"/>
  <c r="OW87" i="15"/>
  <c r="OX87" i="15"/>
  <c r="OY87" i="15"/>
  <c r="OZ87" i="15"/>
  <c r="PA87" i="15"/>
  <c r="PB87" i="15"/>
  <c r="PC87" i="15"/>
  <c r="PD87" i="15"/>
  <c r="PE87" i="15"/>
  <c r="PF87" i="15"/>
  <c r="PG87" i="15"/>
  <c r="PH87" i="15"/>
  <c r="PI87" i="15"/>
  <c r="PJ87" i="15"/>
  <c r="PK87" i="15"/>
  <c r="PL87" i="15"/>
  <c r="PM87" i="15"/>
  <c r="PN87" i="15"/>
  <c r="PO87" i="15"/>
  <c r="PP87" i="15"/>
  <c r="PQ87" i="15"/>
  <c r="PR87" i="15"/>
  <c r="PS87" i="15"/>
  <c r="PT87" i="15"/>
  <c r="PU87" i="15"/>
  <c r="PV87" i="15"/>
  <c r="PW87" i="15"/>
  <c r="PX87" i="15"/>
  <c r="PY87" i="15"/>
  <c r="PZ87" i="15"/>
  <c r="QA87" i="15"/>
  <c r="QB87" i="15"/>
  <c r="QC87" i="15"/>
  <c r="QD87" i="15"/>
  <c r="QE87" i="15"/>
  <c r="QF87" i="15"/>
  <c r="QG87" i="15"/>
  <c r="QH87" i="15"/>
  <c r="QI87" i="15"/>
  <c r="QJ87" i="15"/>
  <c r="QK87" i="15"/>
  <c r="QL87" i="15"/>
  <c r="QM87" i="15"/>
  <c r="QN87" i="15"/>
  <c r="QO87" i="15"/>
  <c r="QP87" i="15"/>
  <c r="QQ87" i="15"/>
  <c r="QR87" i="15"/>
  <c r="QS87" i="15"/>
  <c r="QT87" i="15"/>
  <c r="QU87" i="15"/>
  <c r="QV87" i="15"/>
  <c r="QW87" i="15"/>
  <c r="QX87" i="15"/>
  <c r="QY87" i="15"/>
  <c r="QZ87" i="15"/>
  <c r="RA87" i="15"/>
  <c r="RB87" i="15"/>
  <c r="RC87" i="15"/>
  <c r="RD87" i="15"/>
  <c r="RE87" i="15"/>
  <c r="RF87" i="15"/>
  <c r="RG87" i="15"/>
  <c r="RH87" i="15"/>
  <c r="RI87" i="15"/>
  <c r="RJ87" i="15"/>
  <c r="RK87" i="15"/>
  <c r="RL87" i="15"/>
  <c r="RM87" i="15"/>
  <c r="RN87" i="15"/>
  <c r="RO87" i="15"/>
  <c r="RP87" i="15"/>
  <c r="RQ87" i="15"/>
  <c r="RR87" i="15"/>
  <c r="RS87" i="15"/>
  <c r="RT87" i="15"/>
  <c r="RU87" i="15"/>
  <c r="RV87" i="15"/>
  <c r="RW87" i="15"/>
  <c r="RX87" i="15"/>
  <c r="RY87" i="15"/>
  <c r="RZ87" i="15"/>
  <c r="SA87" i="15"/>
  <c r="SB87" i="15"/>
  <c r="SC87" i="15"/>
  <c r="SD87" i="15"/>
  <c r="SE87" i="15"/>
  <c r="SF87" i="15"/>
  <c r="SG87" i="15"/>
  <c r="SH87" i="15"/>
  <c r="SI87" i="15"/>
  <c r="SJ87" i="15"/>
  <c r="SK87" i="15"/>
  <c r="SL87" i="15"/>
  <c r="SM87" i="15"/>
  <c r="SN87" i="15"/>
  <c r="SO87" i="15"/>
  <c r="SP87" i="15"/>
  <c r="SQ87" i="15"/>
  <c r="SR87" i="15"/>
  <c r="SS87" i="15"/>
  <c r="ST87" i="15"/>
  <c r="SU87" i="15"/>
  <c r="SV87" i="15"/>
  <c r="SW87" i="15"/>
  <c r="SX87" i="15"/>
  <c r="SY87" i="15"/>
  <c r="SZ87" i="15"/>
  <c r="TA87" i="15"/>
  <c r="TB87" i="15"/>
  <c r="TC87" i="15"/>
  <c r="TD87" i="15"/>
  <c r="TE87" i="15"/>
  <c r="TF87" i="15"/>
  <c r="TG87" i="15"/>
  <c r="TH87" i="15"/>
  <c r="TI87" i="15"/>
  <c r="TJ87" i="15"/>
  <c r="TK87" i="15"/>
  <c r="TL87" i="15"/>
  <c r="TM87" i="15"/>
  <c r="TN87" i="15"/>
  <c r="TO87" i="15"/>
  <c r="TP87" i="15"/>
  <c r="TQ87" i="15"/>
  <c r="TR87" i="15"/>
  <c r="TS87" i="15"/>
  <c r="TT87" i="15"/>
  <c r="TU87" i="15"/>
  <c r="TV87" i="15"/>
  <c r="TW87" i="15"/>
  <c r="TX87" i="15"/>
  <c r="TY87" i="15"/>
  <c r="TZ87" i="15"/>
  <c r="UA87" i="15"/>
  <c r="UB87" i="15"/>
  <c r="UC87" i="15"/>
  <c r="UD87" i="15"/>
  <c r="UE87" i="15"/>
  <c r="UF87" i="15"/>
  <c r="UG87" i="15"/>
  <c r="UH87" i="15"/>
  <c r="UI87" i="15"/>
  <c r="UJ87" i="15"/>
  <c r="UK87" i="15"/>
  <c r="UL87" i="15"/>
  <c r="UM87" i="15"/>
  <c r="UN87" i="15"/>
  <c r="UO87" i="15"/>
  <c r="UP87" i="15"/>
  <c r="UQ87" i="15"/>
  <c r="UR87" i="15"/>
  <c r="US87" i="15"/>
  <c r="UT87" i="15"/>
  <c r="UU87" i="15"/>
  <c r="UV87" i="15"/>
  <c r="UW87" i="15"/>
  <c r="UX87" i="15"/>
  <c r="UY87" i="15"/>
  <c r="UZ87" i="15"/>
  <c r="VA87" i="15"/>
  <c r="VB87" i="15"/>
  <c r="VC87" i="15"/>
  <c r="VD87" i="15"/>
  <c r="VE87" i="15"/>
  <c r="VF87" i="15"/>
  <c r="VG87" i="15"/>
  <c r="VH87" i="15"/>
  <c r="CK88" i="15"/>
  <c r="CO88" i="15"/>
  <c r="CS88" i="15"/>
  <c r="CW88" i="15"/>
  <c r="DA88" i="15"/>
  <c r="DE88" i="15"/>
  <c r="DI88" i="15"/>
  <c r="EA88" i="15"/>
  <c r="CI89" i="15"/>
  <c r="CJ89" i="15"/>
  <c r="CK89" i="15"/>
  <c r="CK90" i="15" s="1"/>
  <c r="CM89" i="15"/>
  <c r="CN89" i="15"/>
  <c r="CO89" i="15"/>
  <c r="CQ89" i="15"/>
  <c r="CR89" i="15"/>
  <c r="CR90" i="15" s="1"/>
  <c r="CR91" i="15" s="1"/>
  <c r="CS89" i="15"/>
  <c r="CU89" i="15"/>
  <c r="CV89" i="15"/>
  <c r="CV90" i="15" s="1"/>
  <c r="CW89" i="15"/>
  <c r="CY89" i="15"/>
  <c r="CZ89" i="15"/>
  <c r="DA89" i="15"/>
  <c r="DA90" i="15" s="1"/>
  <c r="DC89" i="15"/>
  <c r="DD89" i="15"/>
  <c r="DE89" i="15"/>
  <c r="DG89" i="15"/>
  <c r="DH89" i="15"/>
  <c r="DH90" i="15" s="1"/>
  <c r="DH91" i="15" s="1"/>
  <c r="DI89" i="15"/>
  <c r="DK89" i="15"/>
  <c r="DL89" i="15"/>
  <c r="DL90" i="15" s="1"/>
  <c r="DM89" i="15"/>
  <c r="DO89" i="15"/>
  <c r="DP89" i="15"/>
  <c r="DQ89" i="15"/>
  <c r="DS89" i="15"/>
  <c r="DT89" i="15"/>
  <c r="DU89" i="15"/>
  <c r="DW89" i="15"/>
  <c r="DX89" i="15"/>
  <c r="DY89" i="15"/>
  <c r="EA89" i="15"/>
  <c r="EB89" i="15"/>
  <c r="EB90" i="15" s="1"/>
  <c r="EC89" i="15"/>
  <c r="EE89" i="15"/>
  <c r="EF89" i="15"/>
  <c r="EG89" i="15"/>
  <c r="EI89" i="15"/>
  <c r="EJ89" i="15"/>
  <c r="EK89" i="15"/>
  <c r="EM89" i="15"/>
  <c r="EN89" i="15"/>
  <c r="EN90" i="15" s="1"/>
  <c r="EN91" i="15" s="1"/>
  <c r="EO89" i="15"/>
  <c r="EQ89" i="15"/>
  <c r="ER89" i="15"/>
  <c r="ER90" i="15" s="1"/>
  <c r="ES89" i="15"/>
  <c r="EU89" i="15"/>
  <c r="EV89" i="15"/>
  <c r="EW89" i="15"/>
  <c r="EY89" i="15"/>
  <c r="EZ89" i="15"/>
  <c r="FA89" i="15"/>
  <c r="FC89" i="15"/>
  <c r="FD89" i="15"/>
  <c r="FE89" i="15"/>
  <c r="FG89" i="15"/>
  <c r="FH89" i="15"/>
  <c r="FH90" i="15" s="1"/>
  <c r="FI89" i="15"/>
  <c r="FK89" i="15"/>
  <c r="FL89" i="15"/>
  <c r="FM89" i="15"/>
  <c r="FO89" i="15"/>
  <c r="FP89" i="15"/>
  <c r="FQ89" i="15"/>
  <c r="FS89" i="15"/>
  <c r="FT89" i="15"/>
  <c r="FT90" i="15" s="1"/>
  <c r="FT91" i="15" s="1"/>
  <c r="FU89" i="15"/>
  <c r="FW89" i="15"/>
  <c r="FX89" i="15"/>
  <c r="FX90" i="15" s="1"/>
  <c r="FY89" i="15"/>
  <c r="GA89" i="15"/>
  <c r="GB89" i="15"/>
  <c r="GC89" i="15"/>
  <c r="GE89" i="15"/>
  <c r="GF89" i="15"/>
  <c r="GG89" i="15"/>
  <c r="GI89" i="15"/>
  <c r="GJ89" i="15"/>
  <c r="GJ90" i="15" s="1"/>
  <c r="GJ91" i="15" s="1"/>
  <c r="GK89" i="15"/>
  <c r="GM89" i="15"/>
  <c r="GN89" i="15"/>
  <c r="GN90" i="15" s="1"/>
  <c r="GO89" i="15"/>
  <c r="GQ89" i="15"/>
  <c r="GR89" i="15"/>
  <c r="GS89" i="15"/>
  <c r="GU89" i="15"/>
  <c r="GV89" i="15"/>
  <c r="GW89" i="15"/>
  <c r="GY89" i="15"/>
  <c r="GZ89" i="15"/>
  <c r="GZ90" i="15" s="1"/>
  <c r="GZ91" i="15" s="1"/>
  <c r="HA89" i="15"/>
  <c r="HC89" i="15"/>
  <c r="HD89" i="15"/>
  <c r="HD90" i="15" s="1"/>
  <c r="HE89" i="15"/>
  <c r="HG89" i="15"/>
  <c r="HH89" i="15"/>
  <c r="HI89" i="15"/>
  <c r="HK89" i="15"/>
  <c r="HL89" i="15"/>
  <c r="HM89" i="15"/>
  <c r="HO89" i="15"/>
  <c r="HP89" i="15"/>
  <c r="HQ89" i="15"/>
  <c r="HS89" i="15"/>
  <c r="HT89" i="15"/>
  <c r="HT90" i="15" s="1"/>
  <c r="HT91" i="15" s="1"/>
  <c r="HT92" i="15" s="1"/>
  <c r="HU89" i="15"/>
  <c r="HW89" i="15"/>
  <c r="HX89" i="15"/>
  <c r="HY89" i="15"/>
  <c r="IA89" i="15"/>
  <c r="IB89" i="15"/>
  <c r="IC89" i="15"/>
  <c r="IE89" i="15"/>
  <c r="IF89" i="15"/>
  <c r="IF90" i="15" s="1"/>
  <c r="IF91" i="15" s="1"/>
  <c r="IG89" i="15"/>
  <c r="II89" i="15"/>
  <c r="IJ89" i="15"/>
  <c r="IJ90" i="15" s="1"/>
  <c r="IK89" i="15"/>
  <c r="IM89" i="15"/>
  <c r="IN89" i="15"/>
  <c r="IO89" i="15"/>
  <c r="IQ89" i="15"/>
  <c r="IR89" i="15"/>
  <c r="IS89" i="15"/>
  <c r="IU89" i="15"/>
  <c r="IV89" i="15"/>
  <c r="IV90" i="15" s="1"/>
  <c r="IW89" i="15"/>
  <c r="IY89" i="15"/>
  <c r="IZ89" i="15"/>
  <c r="IZ90" i="15" s="1"/>
  <c r="JA89" i="15"/>
  <c r="JC89" i="15"/>
  <c r="JD89" i="15"/>
  <c r="JE89" i="15"/>
  <c r="JG89" i="15"/>
  <c r="JH89" i="15"/>
  <c r="JI89" i="15"/>
  <c r="JK89" i="15"/>
  <c r="JL89" i="15"/>
  <c r="JL90" i="15" s="1"/>
  <c r="JM89" i="15"/>
  <c r="JO89" i="15"/>
  <c r="JP89" i="15"/>
  <c r="JP90" i="15" s="1"/>
  <c r="JQ89" i="15"/>
  <c r="JS89" i="15"/>
  <c r="JT89" i="15"/>
  <c r="JU89" i="15"/>
  <c r="JW89" i="15"/>
  <c r="JX89" i="15"/>
  <c r="JY89" i="15"/>
  <c r="KA89" i="15"/>
  <c r="KB89" i="15"/>
  <c r="KC89" i="15"/>
  <c r="KE89" i="15"/>
  <c r="KF89" i="15"/>
  <c r="KF90" i="15" s="1"/>
  <c r="KG89" i="15"/>
  <c r="KI89" i="15"/>
  <c r="KJ89" i="15"/>
  <c r="KK89" i="15"/>
  <c r="KM89" i="15"/>
  <c r="KN89" i="15"/>
  <c r="KO89" i="15"/>
  <c r="KQ89" i="15"/>
  <c r="KR89" i="15"/>
  <c r="KR90" i="15" s="1"/>
  <c r="KS89" i="15"/>
  <c r="KU89" i="15"/>
  <c r="KV89" i="15"/>
  <c r="KV90" i="15" s="1"/>
  <c r="KW89" i="15"/>
  <c r="KY89" i="15"/>
  <c r="KZ89" i="15"/>
  <c r="LA89" i="15"/>
  <c r="LC89" i="15"/>
  <c r="LD89" i="15"/>
  <c r="LE89" i="15"/>
  <c r="LG89" i="15"/>
  <c r="LH89" i="15"/>
  <c r="LH90" i="15" s="1"/>
  <c r="LI89" i="15"/>
  <c r="LK89" i="15"/>
  <c r="LL89" i="15"/>
  <c r="LL90" i="15" s="1"/>
  <c r="LM89" i="15"/>
  <c r="LO89" i="15"/>
  <c r="LP89" i="15"/>
  <c r="LQ89" i="15"/>
  <c r="LS89" i="15"/>
  <c r="LT89" i="15"/>
  <c r="LU89" i="15"/>
  <c r="LW89" i="15"/>
  <c r="LX89" i="15"/>
  <c r="LX90" i="15" s="1"/>
  <c r="LY89" i="15"/>
  <c r="MA89" i="15"/>
  <c r="MB89" i="15"/>
  <c r="MB90" i="15" s="1"/>
  <c r="MC89" i="15"/>
  <c r="ME89" i="15"/>
  <c r="MF89" i="15"/>
  <c r="MG89" i="15"/>
  <c r="MI89" i="15"/>
  <c r="MJ89" i="15"/>
  <c r="MK89" i="15"/>
  <c r="MM89" i="15"/>
  <c r="MN89" i="15"/>
  <c r="MO89" i="15"/>
  <c r="MQ89" i="15"/>
  <c r="MR89" i="15"/>
  <c r="MR90" i="15" s="1"/>
  <c r="MS89" i="15"/>
  <c r="MU89" i="15"/>
  <c r="MV89" i="15"/>
  <c r="MW89" i="15"/>
  <c r="MY89" i="15"/>
  <c r="MZ89" i="15"/>
  <c r="NA89" i="15"/>
  <c r="NC89" i="15"/>
  <c r="ND89" i="15"/>
  <c r="ND90" i="15" s="1"/>
  <c r="NE89" i="15"/>
  <c r="NG89" i="15"/>
  <c r="NH89" i="15"/>
  <c r="NH90" i="15" s="1"/>
  <c r="NI89" i="15"/>
  <c r="NK89" i="15"/>
  <c r="NL89" i="15"/>
  <c r="NM89" i="15"/>
  <c r="NO89" i="15"/>
  <c r="NP89" i="15"/>
  <c r="NQ89" i="15"/>
  <c r="NS89" i="15"/>
  <c r="NT89" i="15"/>
  <c r="NT90" i="15" s="1"/>
  <c r="NU89" i="15"/>
  <c r="NW89" i="15"/>
  <c r="NX89" i="15"/>
  <c r="NX90" i="15" s="1"/>
  <c r="NY89" i="15"/>
  <c r="OA89" i="15"/>
  <c r="OB89" i="15"/>
  <c r="OC89" i="15"/>
  <c r="OE89" i="15"/>
  <c r="OF89" i="15"/>
  <c r="OG89" i="15"/>
  <c r="OI89" i="15"/>
  <c r="OJ89" i="15"/>
  <c r="OJ90" i="15" s="1"/>
  <c r="OK89" i="15"/>
  <c r="OM89" i="15"/>
  <c r="ON89" i="15"/>
  <c r="ON90" i="15" s="1"/>
  <c r="OO89" i="15"/>
  <c r="OQ89" i="15"/>
  <c r="OR89" i="15"/>
  <c r="OS89" i="15"/>
  <c r="OU89" i="15"/>
  <c r="OV89" i="15"/>
  <c r="OW89" i="15"/>
  <c r="OY89" i="15"/>
  <c r="OZ89" i="15"/>
  <c r="PA89" i="15"/>
  <c r="PC89" i="15"/>
  <c r="PD89" i="15"/>
  <c r="PD90" i="15" s="1"/>
  <c r="PE89" i="15"/>
  <c r="PG89" i="15"/>
  <c r="PH89" i="15"/>
  <c r="PI89" i="15"/>
  <c r="PK89" i="15"/>
  <c r="PL89" i="15"/>
  <c r="PM89" i="15"/>
  <c r="PO89" i="15"/>
  <c r="PP89" i="15"/>
  <c r="PP90" i="15" s="1"/>
  <c r="PQ89" i="15"/>
  <c r="PS89" i="15"/>
  <c r="PT89" i="15"/>
  <c r="PT90" i="15" s="1"/>
  <c r="PU89" i="15"/>
  <c r="PW89" i="15"/>
  <c r="PX89" i="15"/>
  <c r="PY89" i="15"/>
  <c r="QA89" i="15"/>
  <c r="QB89" i="15"/>
  <c r="QC89" i="15"/>
  <c r="QE89" i="15"/>
  <c r="QF89" i="15"/>
  <c r="QF90" i="15" s="1"/>
  <c r="QG89" i="15"/>
  <c r="QI89" i="15"/>
  <c r="QJ89" i="15"/>
  <c r="QJ90" i="15" s="1"/>
  <c r="QK89" i="15"/>
  <c r="QM89" i="15"/>
  <c r="QN89" i="15"/>
  <c r="QO89" i="15"/>
  <c r="QQ89" i="15"/>
  <c r="QR89" i="15"/>
  <c r="QS89" i="15"/>
  <c r="QU89" i="15"/>
  <c r="QV89" i="15"/>
  <c r="QV90" i="15" s="1"/>
  <c r="QW89" i="15"/>
  <c r="QY89" i="15"/>
  <c r="QZ89" i="15"/>
  <c r="QZ90" i="15" s="1"/>
  <c r="RA89" i="15"/>
  <c r="RC89" i="15"/>
  <c r="RD89" i="15"/>
  <c r="RE89" i="15"/>
  <c r="RG89" i="15"/>
  <c r="RH89" i="15"/>
  <c r="RI89" i="15"/>
  <c r="RK89" i="15"/>
  <c r="RL89" i="15"/>
  <c r="RL90" i="15" s="1"/>
  <c r="RM89" i="15"/>
  <c r="RO89" i="15"/>
  <c r="RP89" i="15"/>
  <c r="RP90" i="15" s="1"/>
  <c r="RQ89" i="15"/>
  <c r="RS89" i="15"/>
  <c r="RT89" i="15"/>
  <c r="RU89" i="15"/>
  <c r="RW89" i="15"/>
  <c r="RX89" i="15"/>
  <c r="RY89" i="15"/>
  <c r="SA89" i="15"/>
  <c r="SB89" i="15"/>
  <c r="SB90" i="15" s="1"/>
  <c r="SC89" i="15"/>
  <c r="SE89" i="15"/>
  <c r="SF89" i="15"/>
  <c r="SF90" i="15" s="1"/>
  <c r="SG89" i="15"/>
  <c r="SI89" i="15"/>
  <c r="SJ89" i="15"/>
  <c r="SK89" i="15"/>
  <c r="SM89" i="15"/>
  <c r="SN89" i="15"/>
  <c r="SO89" i="15"/>
  <c r="SQ89" i="15"/>
  <c r="SR89" i="15"/>
  <c r="SR90" i="15" s="1"/>
  <c r="SS89" i="15"/>
  <c r="SU89" i="15"/>
  <c r="SV89" i="15"/>
  <c r="SV90" i="15" s="1"/>
  <c r="SW89" i="15"/>
  <c r="SY89" i="15"/>
  <c r="SZ89" i="15"/>
  <c r="TA89" i="15"/>
  <c r="TC89" i="15"/>
  <c r="TD89" i="15"/>
  <c r="TE89" i="15"/>
  <c r="TG89" i="15"/>
  <c r="TH89" i="15"/>
  <c r="TH90" i="15" s="1"/>
  <c r="TI89" i="15"/>
  <c r="TK89" i="15"/>
  <c r="TL89" i="15"/>
  <c r="TL90" i="15" s="1"/>
  <c r="TM89" i="15"/>
  <c r="TO89" i="15"/>
  <c r="TP89" i="15"/>
  <c r="TQ89" i="15"/>
  <c r="TS89" i="15"/>
  <c r="TT89" i="15"/>
  <c r="TU89" i="15"/>
  <c r="TW89" i="15"/>
  <c r="TX89" i="15"/>
  <c r="TX90" i="15" s="1"/>
  <c r="TY89" i="15"/>
  <c r="UA89" i="15"/>
  <c r="UB89" i="15"/>
  <c r="UB90" i="15" s="1"/>
  <c r="UC89" i="15"/>
  <c r="UE89" i="15"/>
  <c r="UF89" i="15"/>
  <c r="UG89" i="15"/>
  <c r="UI89" i="15"/>
  <c r="UJ89" i="15"/>
  <c r="UK89" i="15"/>
  <c r="UM89" i="15"/>
  <c r="UN89" i="15"/>
  <c r="UN90" i="15" s="1"/>
  <c r="UO89" i="15"/>
  <c r="UQ89" i="15"/>
  <c r="UR89" i="15"/>
  <c r="UR90" i="15" s="1"/>
  <c r="US89" i="15"/>
  <c r="UU89" i="15"/>
  <c r="UV89" i="15"/>
  <c r="UW89" i="15"/>
  <c r="UY89" i="15"/>
  <c r="UZ89" i="15"/>
  <c r="VA89" i="15"/>
  <c r="VC89" i="15"/>
  <c r="VD89" i="15"/>
  <c r="VD90" i="15" s="1"/>
  <c r="VE89" i="15"/>
  <c r="VG89" i="15"/>
  <c r="VH89" i="15"/>
  <c r="VH90" i="15" s="1"/>
  <c r="CS90" i="15"/>
  <c r="CW90" i="15"/>
  <c r="CW91" i="15" s="1"/>
  <c r="CW92" i="15" s="1"/>
  <c r="DI90" i="15"/>
  <c r="DI91" i="15" s="1"/>
  <c r="CK91" i="15"/>
  <c r="CK92" i="15" s="1"/>
  <c r="CS91" i="15"/>
  <c r="CV91" i="15"/>
  <c r="DA91" i="15"/>
  <c r="DL91" i="15"/>
  <c r="DL92" i="15" s="1"/>
  <c r="EB91" i="15"/>
  <c r="EB92" i="15" s="1"/>
  <c r="ER91" i="15"/>
  <c r="FH91" i="15"/>
  <c r="FX91" i="15"/>
  <c r="FX92" i="15" s="1"/>
  <c r="GN91" i="15"/>
  <c r="GN92" i="15" s="1"/>
  <c r="HD91" i="15"/>
  <c r="IJ91" i="15"/>
  <c r="IJ92" i="15" s="1"/>
  <c r="IV91" i="15"/>
  <c r="IV92" i="15" s="1"/>
  <c r="IZ91" i="15"/>
  <c r="IZ92" i="15" s="1"/>
  <c r="JL91" i="15"/>
  <c r="JL92" i="15" s="1"/>
  <c r="JP91" i="15"/>
  <c r="JP92" i="15" s="1"/>
  <c r="KF91" i="15"/>
  <c r="KF92" i="15" s="1"/>
  <c r="KR91" i="15"/>
  <c r="KR92" i="15" s="1"/>
  <c r="KV91" i="15"/>
  <c r="KV92" i="15" s="1"/>
  <c r="LH91" i="15"/>
  <c r="LH92" i="15" s="1"/>
  <c r="LL91" i="15"/>
  <c r="LL92" i="15" s="1"/>
  <c r="LX91" i="15"/>
  <c r="LX92" i="15" s="1"/>
  <c r="MB91" i="15"/>
  <c r="MB92" i="15" s="1"/>
  <c r="MR91" i="15"/>
  <c r="MR92" i="15" s="1"/>
  <c r="ND91" i="15"/>
  <c r="ND92" i="15" s="1"/>
  <c r="NH91" i="15"/>
  <c r="NH92" i="15" s="1"/>
  <c r="NT91" i="15"/>
  <c r="NT92" i="15" s="1"/>
  <c r="NX91" i="15"/>
  <c r="NX92" i="15" s="1"/>
  <c r="OJ91" i="15"/>
  <c r="OJ92" i="15" s="1"/>
  <c r="ON91" i="15"/>
  <c r="ON92" i="15" s="1"/>
  <c r="PD91" i="15"/>
  <c r="PD92" i="15" s="1"/>
  <c r="PP91" i="15"/>
  <c r="PP92" i="15" s="1"/>
  <c r="PT91" i="15"/>
  <c r="PT92" i="15" s="1"/>
  <c r="QF91" i="15"/>
  <c r="QF92" i="15" s="1"/>
  <c r="QJ91" i="15"/>
  <c r="QJ92" i="15" s="1"/>
  <c r="QV91" i="15"/>
  <c r="QV92" i="15" s="1"/>
  <c r="QZ91" i="15"/>
  <c r="QZ92" i="15" s="1"/>
  <c r="RL91" i="15"/>
  <c r="RL92" i="15" s="1"/>
  <c r="RP91" i="15"/>
  <c r="RP92" i="15" s="1"/>
  <c r="SB91" i="15"/>
  <c r="SB92" i="15" s="1"/>
  <c r="SF91" i="15"/>
  <c r="SF92" i="15" s="1"/>
  <c r="SR91" i="15"/>
  <c r="SR92" i="15" s="1"/>
  <c r="SV91" i="15"/>
  <c r="SV92" i="15" s="1"/>
  <c r="TH91" i="15"/>
  <c r="TH92" i="15" s="1"/>
  <c r="TL91" i="15"/>
  <c r="TL92" i="15" s="1"/>
  <c r="TX91" i="15"/>
  <c r="TX92" i="15" s="1"/>
  <c r="UB91" i="15"/>
  <c r="UB92" i="15" s="1"/>
  <c r="UN91" i="15"/>
  <c r="UN92" i="15" s="1"/>
  <c r="UR91" i="15"/>
  <c r="UR92" i="15" s="1"/>
  <c r="VD91" i="15"/>
  <c r="VD92" i="15" s="1"/>
  <c r="VH91" i="15"/>
  <c r="VH92" i="15" s="1"/>
  <c r="CR92" i="15"/>
  <c r="CS92" i="15"/>
  <c r="CV92" i="15"/>
  <c r="DA92" i="15"/>
  <c r="DH92" i="15"/>
  <c r="DI92" i="15"/>
  <c r="EN92" i="15"/>
  <c r="ER92" i="15"/>
  <c r="FH92" i="15"/>
  <c r="FT92" i="15"/>
  <c r="GJ92" i="15"/>
  <c r="GZ92" i="15"/>
  <c r="HD92" i="15"/>
  <c r="IF92" i="15"/>
  <c r="CJ93" i="15"/>
  <c r="CZ93" i="15"/>
  <c r="DP93" i="15"/>
  <c r="EA93" i="15"/>
  <c r="EF93" i="15"/>
  <c r="EV93" i="15"/>
  <c r="FL93" i="15"/>
  <c r="GB93" i="15"/>
  <c r="GR93" i="15"/>
  <c r="HH93" i="15"/>
  <c r="HX93" i="15"/>
  <c r="IN93" i="15"/>
  <c r="JD93" i="15"/>
  <c r="JT93" i="15"/>
  <c r="KJ93" i="15"/>
  <c r="CK94" i="15"/>
  <c r="CN94" i="15"/>
  <c r="CR94" i="15"/>
  <c r="CS94" i="15"/>
  <c r="CV94" i="15"/>
  <c r="CW94" i="15"/>
  <c r="DA94" i="15"/>
  <c r="DD94" i="15"/>
  <c r="DH94" i="15"/>
  <c r="DI94" i="15"/>
  <c r="DL94" i="15"/>
  <c r="DT94" i="15"/>
  <c r="EB94" i="15"/>
  <c r="EN94" i="15"/>
  <c r="ER94" i="15"/>
  <c r="FH94" i="15"/>
  <c r="FT94" i="15"/>
  <c r="FX94" i="15"/>
  <c r="GJ94" i="15"/>
  <c r="GN94" i="15"/>
  <c r="GZ94" i="15"/>
  <c r="HD94" i="15"/>
  <c r="HT94" i="15"/>
  <c r="IF94" i="15"/>
  <c r="IJ94" i="15"/>
  <c r="IV94" i="15"/>
  <c r="IZ94" i="15"/>
  <c r="JL94" i="15"/>
  <c r="JP94" i="15"/>
  <c r="KF94" i="15"/>
  <c r="KR94" i="15"/>
  <c r="KV94" i="15"/>
  <c r="LH94" i="15"/>
  <c r="LL94" i="15"/>
  <c r="LX94" i="15"/>
  <c r="MB94" i="15"/>
  <c r="MR94" i="15"/>
  <c r="ND94" i="15"/>
  <c r="NH94" i="15"/>
  <c r="NT94" i="15"/>
  <c r="NX94" i="15"/>
  <c r="OJ94" i="15"/>
  <c r="ON94" i="15"/>
  <c r="PD94" i="15"/>
  <c r="PP94" i="15"/>
  <c r="PT94" i="15"/>
  <c r="QF94" i="15"/>
  <c r="QJ94" i="15"/>
  <c r="QV94" i="15"/>
  <c r="QZ94" i="15"/>
  <c r="RL94" i="15"/>
  <c r="RP94" i="15"/>
  <c r="SB94" i="15"/>
  <c r="SF94" i="15"/>
  <c r="SR94" i="15"/>
  <c r="SV94" i="15"/>
  <c r="TH94" i="15"/>
  <c r="TL94" i="15"/>
  <c r="TX94" i="15"/>
  <c r="UB94" i="15"/>
  <c r="UN94" i="15"/>
  <c r="UR94" i="15"/>
  <c r="VD94" i="15"/>
  <c r="VH94" i="15"/>
  <c r="CI97" i="15"/>
  <c r="CI100" i="15" s="1"/>
  <c r="CJ97" i="15"/>
  <c r="CK97" i="15"/>
  <c r="CL97" i="15"/>
  <c r="CM97" i="15"/>
  <c r="CM100" i="15" s="1"/>
  <c r="CN97" i="15"/>
  <c r="CO97" i="15"/>
  <c r="CP97" i="15"/>
  <c r="CQ97" i="15"/>
  <c r="CQ100" i="15" s="1"/>
  <c r="CR97" i="15"/>
  <c r="CS97" i="15"/>
  <c r="CT97" i="15"/>
  <c r="CU97" i="15"/>
  <c r="CU100" i="15" s="1"/>
  <c r="CV97" i="15"/>
  <c r="CW97" i="15"/>
  <c r="CX97" i="15"/>
  <c r="CY97" i="15"/>
  <c r="CY100" i="15" s="1"/>
  <c r="CZ97" i="15"/>
  <c r="DA97" i="15"/>
  <c r="DB97" i="15"/>
  <c r="DC97" i="15"/>
  <c r="DC100" i="15" s="1"/>
  <c r="DD97" i="15"/>
  <c r="DE97" i="15"/>
  <c r="DF97" i="15"/>
  <c r="DG97" i="15"/>
  <c r="DG100" i="15" s="1"/>
  <c r="DH97" i="15"/>
  <c r="DI97" i="15"/>
  <c r="DJ97" i="15"/>
  <c r="DK97" i="15"/>
  <c r="DK100" i="15" s="1"/>
  <c r="DL97" i="15"/>
  <c r="DM97" i="15"/>
  <c r="DN97" i="15"/>
  <c r="DO97" i="15"/>
  <c r="DO100" i="15" s="1"/>
  <c r="DP97" i="15"/>
  <c r="DQ97" i="15"/>
  <c r="DR97" i="15"/>
  <c r="DS97" i="15"/>
  <c r="DS100" i="15" s="1"/>
  <c r="DT97" i="15"/>
  <c r="DU97" i="15"/>
  <c r="DV97" i="15"/>
  <c r="DW97" i="15"/>
  <c r="DW100" i="15" s="1"/>
  <c r="DX97" i="15"/>
  <c r="DY97" i="15"/>
  <c r="DZ97" i="15"/>
  <c r="EA97" i="15"/>
  <c r="EA100" i="15" s="1"/>
  <c r="EB97" i="15"/>
  <c r="EC97" i="15"/>
  <c r="ED97" i="15"/>
  <c r="EE97" i="15"/>
  <c r="EE100" i="15" s="1"/>
  <c r="EF97" i="15"/>
  <c r="EG97" i="15"/>
  <c r="EH97" i="15"/>
  <c r="EI97" i="15"/>
  <c r="EI100" i="15" s="1"/>
  <c r="EJ97" i="15"/>
  <c r="EK97" i="15"/>
  <c r="EL97" i="15"/>
  <c r="EM97" i="15"/>
  <c r="EM100" i="15" s="1"/>
  <c r="EN97" i="15"/>
  <c r="EO97" i="15"/>
  <c r="EP97" i="15"/>
  <c r="EQ97" i="15"/>
  <c r="EQ100" i="15" s="1"/>
  <c r="ER97" i="15"/>
  <c r="ES97" i="15"/>
  <c r="ET97" i="15"/>
  <c r="EU97" i="15"/>
  <c r="EU100" i="15" s="1"/>
  <c r="EV97" i="15"/>
  <c r="EW97" i="15"/>
  <c r="EX97" i="15"/>
  <c r="EY97" i="15"/>
  <c r="EY100" i="15" s="1"/>
  <c r="EZ97" i="15"/>
  <c r="FA97" i="15"/>
  <c r="FB97" i="15"/>
  <c r="FC97" i="15"/>
  <c r="FC100" i="15" s="1"/>
  <c r="FD97" i="15"/>
  <c r="FE97" i="15"/>
  <c r="FF97" i="15"/>
  <c r="FG97" i="15"/>
  <c r="FG100" i="15" s="1"/>
  <c r="FH97" i="15"/>
  <c r="FI97" i="15"/>
  <c r="FJ97" i="15"/>
  <c r="FK97" i="15"/>
  <c r="FK100" i="15" s="1"/>
  <c r="FL97" i="15"/>
  <c r="FM97" i="15"/>
  <c r="FN97" i="15"/>
  <c r="FO97" i="15"/>
  <c r="FO100" i="15" s="1"/>
  <c r="FP97" i="15"/>
  <c r="FQ97" i="15"/>
  <c r="FR97" i="15"/>
  <c r="FS97" i="15"/>
  <c r="FS100" i="15" s="1"/>
  <c r="FT97" i="15"/>
  <c r="FU97" i="15"/>
  <c r="FV97" i="15"/>
  <c r="FW97" i="15"/>
  <c r="FW100" i="15" s="1"/>
  <c r="FX97" i="15"/>
  <c r="FY97" i="15"/>
  <c r="FZ97" i="15"/>
  <c r="GA97" i="15"/>
  <c r="GA100" i="15" s="1"/>
  <c r="GB97" i="15"/>
  <c r="GC97" i="15"/>
  <c r="GD97" i="15"/>
  <c r="GE97" i="15"/>
  <c r="GE100" i="15" s="1"/>
  <c r="GF97" i="15"/>
  <c r="GG97" i="15"/>
  <c r="GH97" i="15"/>
  <c r="GI97" i="15"/>
  <c r="GI100" i="15" s="1"/>
  <c r="GJ97" i="15"/>
  <c r="GK97" i="15"/>
  <c r="GL97" i="15"/>
  <c r="GM97" i="15"/>
  <c r="GM100" i="15" s="1"/>
  <c r="GN97" i="15"/>
  <c r="GO97" i="15"/>
  <c r="GP97" i="15"/>
  <c r="GQ97" i="15"/>
  <c r="GQ100" i="15" s="1"/>
  <c r="GR97" i="15"/>
  <c r="GS97" i="15"/>
  <c r="GT97" i="15"/>
  <c r="GU97" i="15"/>
  <c r="GU100" i="15" s="1"/>
  <c r="GV97" i="15"/>
  <c r="GW97" i="15"/>
  <c r="GX97" i="15"/>
  <c r="GY97" i="15"/>
  <c r="GY100" i="15" s="1"/>
  <c r="GZ97" i="15"/>
  <c r="HA97" i="15"/>
  <c r="HB97" i="15"/>
  <c r="HC97" i="15"/>
  <c r="HC100" i="15" s="1"/>
  <c r="HD97" i="15"/>
  <c r="HE97" i="15"/>
  <c r="HF97" i="15"/>
  <c r="HG97" i="15"/>
  <c r="HG100" i="15" s="1"/>
  <c r="HH97" i="15"/>
  <c r="HI97" i="15"/>
  <c r="HJ97" i="15"/>
  <c r="HK97" i="15"/>
  <c r="HK100" i="15" s="1"/>
  <c r="HL97" i="15"/>
  <c r="HM97" i="15"/>
  <c r="HN97" i="15"/>
  <c r="HO97" i="15"/>
  <c r="HO100" i="15" s="1"/>
  <c r="HP97" i="15"/>
  <c r="HQ97" i="15"/>
  <c r="HR97" i="15"/>
  <c r="HS97" i="15"/>
  <c r="HS100" i="15" s="1"/>
  <c r="HT97" i="15"/>
  <c r="HU97" i="15"/>
  <c r="HV97" i="15"/>
  <c r="HW97" i="15"/>
  <c r="HW100" i="15" s="1"/>
  <c r="HX97" i="15"/>
  <c r="HY97" i="15"/>
  <c r="HZ97" i="15"/>
  <c r="IA97" i="15"/>
  <c r="IA100" i="15" s="1"/>
  <c r="IB97" i="15"/>
  <c r="IC97" i="15"/>
  <c r="ID97" i="15"/>
  <c r="IE97" i="15"/>
  <c r="IE100" i="15" s="1"/>
  <c r="IF97" i="15"/>
  <c r="IG97" i="15"/>
  <c r="IH97" i="15"/>
  <c r="II97" i="15"/>
  <c r="II100" i="15" s="1"/>
  <c r="IJ97" i="15"/>
  <c r="IK97" i="15"/>
  <c r="IL97" i="15"/>
  <c r="IM97" i="15"/>
  <c r="IM100" i="15" s="1"/>
  <c r="IN97" i="15"/>
  <c r="IO97" i="15"/>
  <c r="IP97" i="15"/>
  <c r="IQ97" i="15"/>
  <c r="IQ100" i="15" s="1"/>
  <c r="IR97" i="15"/>
  <c r="IS97" i="15"/>
  <c r="IT97" i="15"/>
  <c r="IU97" i="15"/>
  <c r="IU100" i="15" s="1"/>
  <c r="IV97" i="15"/>
  <c r="IW97" i="15"/>
  <c r="IX97" i="15"/>
  <c r="IY97" i="15"/>
  <c r="IY100" i="15" s="1"/>
  <c r="IZ97" i="15"/>
  <c r="JA97" i="15"/>
  <c r="JB97" i="15"/>
  <c r="JC97" i="15"/>
  <c r="JC100" i="15" s="1"/>
  <c r="JD97" i="15"/>
  <c r="JE97" i="15"/>
  <c r="JF97" i="15"/>
  <c r="JG97" i="15"/>
  <c r="JG100" i="15" s="1"/>
  <c r="JH97" i="15"/>
  <c r="JI97" i="15"/>
  <c r="JJ97" i="15"/>
  <c r="JK97" i="15"/>
  <c r="JK100" i="15" s="1"/>
  <c r="JL97" i="15"/>
  <c r="JM97" i="15"/>
  <c r="JN97" i="15"/>
  <c r="JO97" i="15"/>
  <c r="JO100" i="15" s="1"/>
  <c r="JP97" i="15"/>
  <c r="JQ97" i="15"/>
  <c r="JR97" i="15"/>
  <c r="JS97" i="15"/>
  <c r="JS100" i="15" s="1"/>
  <c r="JT97" i="15"/>
  <c r="JU97" i="15"/>
  <c r="JV97" i="15"/>
  <c r="JW97" i="15"/>
  <c r="JW100" i="15" s="1"/>
  <c r="JX97" i="15"/>
  <c r="JY97" i="15"/>
  <c r="JZ97" i="15"/>
  <c r="KA97" i="15"/>
  <c r="KA100" i="15" s="1"/>
  <c r="KB97" i="15"/>
  <c r="KC97" i="15"/>
  <c r="KD97" i="15"/>
  <c r="KE97" i="15"/>
  <c r="KE100" i="15" s="1"/>
  <c r="KF97" i="15"/>
  <c r="KG97" i="15"/>
  <c r="KH97" i="15"/>
  <c r="KI97" i="15"/>
  <c r="KI100" i="15" s="1"/>
  <c r="KJ97" i="15"/>
  <c r="KK97" i="15"/>
  <c r="KL97" i="15"/>
  <c r="KM97" i="15"/>
  <c r="KM100" i="15" s="1"/>
  <c r="KN97" i="15"/>
  <c r="KO97" i="15"/>
  <c r="KP97" i="15"/>
  <c r="KQ97" i="15"/>
  <c r="KQ100" i="15" s="1"/>
  <c r="KR97" i="15"/>
  <c r="KS97" i="15"/>
  <c r="KT97" i="15"/>
  <c r="KU97" i="15"/>
  <c r="KU100" i="15" s="1"/>
  <c r="KV97" i="15"/>
  <c r="KW97" i="15"/>
  <c r="KX97" i="15"/>
  <c r="KY97" i="15"/>
  <c r="KY100" i="15" s="1"/>
  <c r="KZ97" i="15"/>
  <c r="LA97" i="15"/>
  <c r="LB97" i="15"/>
  <c r="LC97" i="15"/>
  <c r="LC100" i="15" s="1"/>
  <c r="LD97" i="15"/>
  <c r="LE97" i="15"/>
  <c r="LF97" i="15"/>
  <c r="LG97" i="15"/>
  <c r="LG100" i="15" s="1"/>
  <c r="LH97" i="15"/>
  <c r="LI97" i="15"/>
  <c r="LJ97" i="15"/>
  <c r="LK97" i="15"/>
  <c r="LK100" i="15" s="1"/>
  <c r="LL97" i="15"/>
  <c r="LM97" i="15"/>
  <c r="LN97" i="15"/>
  <c r="LO97" i="15"/>
  <c r="LO100" i="15" s="1"/>
  <c r="LP97" i="15"/>
  <c r="LQ97" i="15"/>
  <c r="LR97" i="15"/>
  <c r="LS97" i="15"/>
  <c r="LS100" i="15" s="1"/>
  <c r="LT97" i="15"/>
  <c r="LU97" i="15"/>
  <c r="LV97" i="15"/>
  <c r="LW97" i="15"/>
  <c r="LW100" i="15" s="1"/>
  <c r="LX97" i="15"/>
  <c r="LY97" i="15"/>
  <c r="LZ97" i="15"/>
  <c r="MA97" i="15"/>
  <c r="MA100" i="15" s="1"/>
  <c r="MB97" i="15"/>
  <c r="MC97" i="15"/>
  <c r="MD97" i="15"/>
  <c r="ME97" i="15"/>
  <c r="ME100" i="15" s="1"/>
  <c r="MF97" i="15"/>
  <c r="MG97" i="15"/>
  <c r="MH97" i="15"/>
  <c r="MI97" i="15"/>
  <c r="MI100" i="15" s="1"/>
  <c r="MJ97" i="15"/>
  <c r="MK97" i="15"/>
  <c r="ML97" i="15"/>
  <c r="MM97" i="15"/>
  <c r="MM100" i="15" s="1"/>
  <c r="MN97" i="15"/>
  <c r="MO97" i="15"/>
  <c r="MP97" i="15"/>
  <c r="MQ97" i="15"/>
  <c r="MQ100" i="15" s="1"/>
  <c r="MR97" i="15"/>
  <c r="MS97" i="15"/>
  <c r="MT97" i="15"/>
  <c r="MU97" i="15"/>
  <c r="MU100" i="15" s="1"/>
  <c r="MV97" i="15"/>
  <c r="MW97" i="15"/>
  <c r="MX97" i="15"/>
  <c r="MY97" i="15"/>
  <c r="MY100" i="15" s="1"/>
  <c r="MZ97" i="15"/>
  <c r="NA97" i="15"/>
  <c r="NB97" i="15"/>
  <c r="NC97" i="15"/>
  <c r="NC100" i="15" s="1"/>
  <c r="ND97" i="15"/>
  <c r="NE97" i="15"/>
  <c r="NF97" i="15"/>
  <c r="NG97" i="15"/>
  <c r="NG100" i="15" s="1"/>
  <c r="NH97" i="15"/>
  <c r="NI97" i="15"/>
  <c r="NJ97" i="15"/>
  <c r="NK97" i="15"/>
  <c r="NK100" i="15" s="1"/>
  <c r="NL97" i="15"/>
  <c r="NM97" i="15"/>
  <c r="NN97" i="15"/>
  <c r="NO97" i="15"/>
  <c r="NO100" i="15" s="1"/>
  <c r="NP97" i="15"/>
  <c r="NQ97" i="15"/>
  <c r="NR97" i="15"/>
  <c r="NS97" i="15"/>
  <c r="NS100" i="15" s="1"/>
  <c r="NT97" i="15"/>
  <c r="NU97" i="15"/>
  <c r="NV97" i="15"/>
  <c r="NW97" i="15"/>
  <c r="NW100" i="15" s="1"/>
  <c r="NX97" i="15"/>
  <c r="NY97" i="15"/>
  <c r="NZ97" i="15"/>
  <c r="OA97" i="15"/>
  <c r="OA100" i="15" s="1"/>
  <c r="OB97" i="15"/>
  <c r="OC97" i="15"/>
  <c r="OD97" i="15"/>
  <c r="OE97" i="15"/>
  <c r="OE100" i="15" s="1"/>
  <c r="OF97" i="15"/>
  <c r="OG97" i="15"/>
  <c r="OH97" i="15"/>
  <c r="OI97" i="15"/>
  <c r="OI100" i="15" s="1"/>
  <c r="OJ97" i="15"/>
  <c r="OK97" i="15"/>
  <c r="OL97" i="15"/>
  <c r="OM97" i="15"/>
  <c r="OM100" i="15" s="1"/>
  <c r="ON97" i="15"/>
  <c r="OO97" i="15"/>
  <c r="OP97" i="15"/>
  <c r="OQ97" i="15"/>
  <c r="OQ100" i="15" s="1"/>
  <c r="OR97" i="15"/>
  <c r="OS97" i="15"/>
  <c r="OT97" i="15"/>
  <c r="OU97" i="15"/>
  <c r="OU100" i="15" s="1"/>
  <c r="OV97" i="15"/>
  <c r="OW97" i="15"/>
  <c r="OX97" i="15"/>
  <c r="OY97" i="15"/>
  <c r="OY100" i="15" s="1"/>
  <c r="OZ97" i="15"/>
  <c r="PA97" i="15"/>
  <c r="PB97" i="15"/>
  <c r="PC97" i="15"/>
  <c r="PC100" i="15" s="1"/>
  <c r="PD97" i="15"/>
  <c r="PE97" i="15"/>
  <c r="PF97" i="15"/>
  <c r="PG97" i="15"/>
  <c r="PG100" i="15" s="1"/>
  <c r="PH97" i="15"/>
  <c r="PI97" i="15"/>
  <c r="PJ97" i="15"/>
  <c r="PK97" i="15"/>
  <c r="PK100" i="15" s="1"/>
  <c r="PL97" i="15"/>
  <c r="PM97" i="15"/>
  <c r="PN97" i="15"/>
  <c r="PO97" i="15"/>
  <c r="PO100" i="15" s="1"/>
  <c r="PP97" i="15"/>
  <c r="PQ97" i="15"/>
  <c r="PR97" i="15"/>
  <c r="PS97" i="15"/>
  <c r="PS100" i="15" s="1"/>
  <c r="PT97" i="15"/>
  <c r="PU97" i="15"/>
  <c r="PV97" i="15"/>
  <c r="PW97" i="15"/>
  <c r="PW100" i="15" s="1"/>
  <c r="PX97" i="15"/>
  <c r="PY97" i="15"/>
  <c r="PZ97" i="15"/>
  <c r="QA97" i="15"/>
  <c r="QA100" i="15" s="1"/>
  <c r="QB97" i="15"/>
  <c r="QC97" i="15"/>
  <c r="QD97" i="15"/>
  <c r="QE97" i="15"/>
  <c r="QE100" i="15" s="1"/>
  <c r="QF97" i="15"/>
  <c r="QG97" i="15"/>
  <c r="QH97" i="15"/>
  <c r="QI97" i="15"/>
  <c r="QI100" i="15" s="1"/>
  <c r="QJ97" i="15"/>
  <c r="QK97" i="15"/>
  <c r="QL97" i="15"/>
  <c r="QM97" i="15"/>
  <c r="QM100" i="15" s="1"/>
  <c r="QN97" i="15"/>
  <c r="QO97" i="15"/>
  <c r="QP97" i="15"/>
  <c r="QQ97" i="15"/>
  <c r="QQ100" i="15" s="1"/>
  <c r="QR97" i="15"/>
  <c r="QS97" i="15"/>
  <c r="QT97" i="15"/>
  <c r="QU97" i="15"/>
  <c r="QU100" i="15" s="1"/>
  <c r="QV97" i="15"/>
  <c r="QW97" i="15"/>
  <c r="QX97" i="15"/>
  <c r="QY97" i="15"/>
  <c r="QY100" i="15" s="1"/>
  <c r="QZ97" i="15"/>
  <c r="RA97" i="15"/>
  <c r="RB97" i="15"/>
  <c r="RC97" i="15"/>
  <c r="RC100" i="15" s="1"/>
  <c r="RD97" i="15"/>
  <c r="RE97" i="15"/>
  <c r="RF97" i="15"/>
  <c r="RG97" i="15"/>
  <c r="RG100" i="15" s="1"/>
  <c r="RH97" i="15"/>
  <c r="RI97" i="15"/>
  <c r="RJ97" i="15"/>
  <c r="RK97" i="15"/>
  <c r="RK100" i="15" s="1"/>
  <c r="RL97" i="15"/>
  <c r="RM97" i="15"/>
  <c r="RN97" i="15"/>
  <c r="RO97" i="15"/>
  <c r="RO100" i="15" s="1"/>
  <c r="RP97" i="15"/>
  <c r="RQ97" i="15"/>
  <c r="RR97" i="15"/>
  <c r="RS97" i="15"/>
  <c r="RS100" i="15" s="1"/>
  <c r="RT97" i="15"/>
  <c r="RU97" i="15"/>
  <c r="RV97" i="15"/>
  <c r="RW97" i="15"/>
  <c r="RW100" i="15" s="1"/>
  <c r="RX97" i="15"/>
  <c r="RY97" i="15"/>
  <c r="RZ97" i="15"/>
  <c r="SA97" i="15"/>
  <c r="SA100" i="15" s="1"/>
  <c r="SB97" i="15"/>
  <c r="SC97" i="15"/>
  <c r="SD97" i="15"/>
  <c r="SE97" i="15"/>
  <c r="SE100" i="15" s="1"/>
  <c r="SF97" i="15"/>
  <c r="SG97" i="15"/>
  <c r="SH97" i="15"/>
  <c r="SI97" i="15"/>
  <c r="SI100" i="15" s="1"/>
  <c r="SJ97" i="15"/>
  <c r="SK97" i="15"/>
  <c r="SL97" i="15"/>
  <c r="SM97" i="15"/>
  <c r="SM100" i="15" s="1"/>
  <c r="SN97" i="15"/>
  <c r="SO97" i="15"/>
  <c r="SP97" i="15"/>
  <c r="SQ97" i="15"/>
  <c r="SQ100" i="15" s="1"/>
  <c r="SR97" i="15"/>
  <c r="SS97" i="15"/>
  <c r="ST97" i="15"/>
  <c r="SU97" i="15"/>
  <c r="SU100" i="15" s="1"/>
  <c r="SV97" i="15"/>
  <c r="SW97" i="15"/>
  <c r="SX97" i="15"/>
  <c r="SY97" i="15"/>
  <c r="SY100" i="15" s="1"/>
  <c r="SZ97" i="15"/>
  <c r="TA97" i="15"/>
  <c r="TB97" i="15"/>
  <c r="TC97" i="15"/>
  <c r="TC100" i="15" s="1"/>
  <c r="TD97" i="15"/>
  <c r="TE97" i="15"/>
  <c r="TF97" i="15"/>
  <c r="TG97" i="15"/>
  <c r="TG100" i="15" s="1"/>
  <c r="TH97" i="15"/>
  <c r="TI97" i="15"/>
  <c r="TJ97" i="15"/>
  <c r="TK97" i="15"/>
  <c r="TK100" i="15" s="1"/>
  <c r="TL97" i="15"/>
  <c r="TM97" i="15"/>
  <c r="TN97" i="15"/>
  <c r="TO97" i="15"/>
  <c r="TO100" i="15" s="1"/>
  <c r="TP97" i="15"/>
  <c r="TQ97" i="15"/>
  <c r="TR97" i="15"/>
  <c r="TS97" i="15"/>
  <c r="TS100" i="15" s="1"/>
  <c r="TT97" i="15"/>
  <c r="TU97" i="15"/>
  <c r="TV97" i="15"/>
  <c r="TW97" i="15"/>
  <c r="TW100" i="15" s="1"/>
  <c r="TX97" i="15"/>
  <c r="TY97" i="15"/>
  <c r="TZ97" i="15"/>
  <c r="UA97" i="15"/>
  <c r="UA100" i="15" s="1"/>
  <c r="UB97" i="15"/>
  <c r="UC97" i="15"/>
  <c r="UD97" i="15"/>
  <c r="UE97" i="15"/>
  <c r="UE100" i="15" s="1"/>
  <c r="UF97" i="15"/>
  <c r="UG97" i="15"/>
  <c r="UH97" i="15"/>
  <c r="UI97" i="15"/>
  <c r="UI100" i="15" s="1"/>
  <c r="UJ97" i="15"/>
  <c r="UK97" i="15"/>
  <c r="UL97" i="15"/>
  <c r="UM97" i="15"/>
  <c r="UM100" i="15" s="1"/>
  <c r="UN97" i="15"/>
  <c r="UO97" i="15"/>
  <c r="UP97" i="15"/>
  <c r="UQ97" i="15"/>
  <c r="UQ100" i="15" s="1"/>
  <c r="UR97" i="15"/>
  <c r="US97" i="15"/>
  <c r="UT97" i="15"/>
  <c r="UU97" i="15"/>
  <c r="UU100" i="15" s="1"/>
  <c r="UV97" i="15"/>
  <c r="UW97" i="15"/>
  <c r="UX97" i="15"/>
  <c r="UY97" i="15"/>
  <c r="UY100" i="15" s="1"/>
  <c r="UZ97" i="15"/>
  <c r="VA97" i="15"/>
  <c r="VB97" i="15"/>
  <c r="VC97" i="15"/>
  <c r="VC100" i="15" s="1"/>
  <c r="VD97" i="15"/>
  <c r="VE97" i="15"/>
  <c r="VF97" i="15"/>
  <c r="VG97" i="15"/>
  <c r="VG100" i="15" s="1"/>
  <c r="VH97" i="15"/>
  <c r="CI98" i="15"/>
  <c r="CJ98" i="15"/>
  <c r="CK98" i="15"/>
  <c r="CL98" i="15"/>
  <c r="CM98" i="15"/>
  <c r="CN98" i="15"/>
  <c r="CO98" i="15"/>
  <c r="CO100" i="15" s="1"/>
  <c r="CP98" i="15"/>
  <c r="CQ98" i="15"/>
  <c r="CR98" i="15"/>
  <c r="CS98" i="15"/>
  <c r="CT98" i="15"/>
  <c r="CU98" i="15"/>
  <c r="CV98" i="15"/>
  <c r="CW98" i="15"/>
  <c r="CX98" i="15"/>
  <c r="CY98" i="15"/>
  <c r="CZ98" i="15"/>
  <c r="DA98" i="15"/>
  <c r="DB98" i="15"/>
  <c r="DC98" i="15"/>
  <c r="DD98" i="15"/>
  <c r="DE98" i="15"/>
  <c r="DE100" i="15" s="1"/>
  <c r="DF98" i="15"/>
  <c r="DG98" i="15"/>
  <c r="DH98" i="15"/>
  <c r="DI98" i="15"/>
  <c r="DJ98" i="15"/>
  <c r="DK98" i="15"/>
  <c r="DL98" i="15"/>
  <c r="DM98" i="15"/>
  <c r="DN98" i="15"/>
  <c r="DO98" i="15"/>
  <c r="DP98" i="15"/>
  <c r="DQ98" i="15"/>
  <c r="DR98" i="15"/>
  <c r="DS98" i="15"/>
  <c r="DT98" i="15"/>
  <c r="DU98" i="15"/>
  <c r="DU100" i="15" s="1"/>
  <c r="DV98" i="15"/>
  <c r="DW98" i="15"/>
  <c r="DX98" i="15"/>
  <c r="DY98" i="15"/>
  <c r="DZ98" i="15"/>
  <c r="EA98" i="15"/>
  <c r="EB98" i="15"/>
  <c r="EC98" i="15"/>
  <c r="ED98" i="15"/>
  <c r="EE98" i="15"/>
  <c r="EF98" i="15"/>
  <c r="EG98" i="15"/>
  <c r="EH98" i="15"/>
  <c r="EI98" i="15"/>
  <c r="EJ98" i="15"/>
  <c r="EK98" i="15"/>
  <c r="EK100" i="15" s="1"/>
  <c r="EL98" i="15"/>
  <c r="EM98" i="15"/>
  <c r="EN98" i="15"/>
  <c r="EO98" i="15"/>
  <c r="EP98" i="15"/>
  <c r="EQ98" i="15"/>
  <c r="ER98" i="15"/>
  <c r="ES98" i="15"/>
  <c r="ET98" i="15"/>
  <c r="EU98" i="15"/>
  <c r="EV98" i="15"/>
  <c r="EW98" i="15"/>
  <c r="EX98" i="15"/>
  <c r="EY98" i="15"/>
  <c r="EZ98" i="15"/>
  <c r="FA98" i="15"/>
  <c r="FA100" i="15" s="1"/>
  <c r="FB98" i="15"/>
  <c r="FC98" i="15"/>
  <c r="FD98" i="15"/>
  <c r="FE98" i="15"/>
  <c r="FF98" i="15"/>
  <c r="FG98" i="15"/>
  <c r="FH98" i="15"/>
  <c r="FI98" i="15"/>
  <c r="FJ98" i="15"/>
  <c r="FK98" i="15"/>
  <c r="FL98" i="15"/>
  <c r="FM98" i="15"/>
  <c r="FN98" i="15"/>
  <c r="FO98" i="15"/>
  <c r="FP98" i="15"/>
  <c r="FQ98" i="15"/>
  <c r="FQ100" i="15" s="1"/>
  <c r="FR98" i="15"/>
  <c r="FS98" i="15"/>
  <c r="FT98" i="15"/>
  <c r="FU98" i="15"/>
  <c r="FV98" i="15"/>
  <c r="FW98" i="15"/>
  <c r="FX98" i="15"/>
  <c r="FY98" i="15"/>
  <c r="FZ98" i="15"/>
  <c r="GA98" i="15"/>
  <c r="GB98" i="15"/>
  <c r="GC98" i="15"/>
  <c r="GD98" i="15"/>
  <c r="GE98" i="15"/>
  <c r="GF98" i="15"/>
  <c r="GG98" i="15"/>
  <c r="GG100" i="15" s="1"/>
  <c r="GH98" i="15"/>
  <c r="GI98" i="15"/>
  <c r="GJ98" i="15"/>
  <c r="GK98" i="15"/>
  <c r="GL98" i="15"/>
  <c r="GM98" i="15"/>
  <c r="GN98" i="15"/>
  <c r="GO98" i="15"/>
  <c r="GP98" i="15"/>
  <c r="GQ98" i="15"/>
  <c r="GR98" i="15"/>
  <c r="GS98" i="15"/>
  <c r="GT98" i="15"/>
  <c r="GU98" i="15"/>
  <c r="GV98" i="15"/>
  <c r="GW98" i="15"/>
  <c r="GW100" i="15" s="1"/>
  <c r="GX98" i="15"/>
  <c r="GY98" i="15"/>
  <c r="GZ98" i="15"/>
  <c r="HA98" i="15"/>
  <c r="HB98" i="15"/>
  <c r="HC98" i="15"/>
  <c r="HD98" i="15"/>
  <c r="HE98" i="15"/>
  <c r="HF98" i="15"/>
  <c r="HG98" i="15"/>
  <c r="HH98" i="15"/>
  <c r="HI98" i="15"/>
  <c r="HJ98" i="15"/>
  <c r="HK98" i="15"/>
  <c r="HL98" i="15"/>
  <c r="HM98" i="15"/>
  <c r="HM100" i="15" s="1"/>
  <c r="HN98" i="15"/>
  <c r="HO98" i="15"/>
  <c r="HP98" i="15"/>
  <c r="HQ98" i="15"/>
  <c r="HR98" i="15"/>
  <c r="HS98" i="15"/>
  <c r="HT98" i="15"/>
  <c r="HU98" i="15"/>
  <c r="HV98" i="15"/>
  <c r="HW98" i="15"/>
  <c r="HX98" i="15"/>
  <c r="HY98" i="15"/>
  <c r="HZ98" i="15"/>
  <c r="IA98" i="15"/>
  <c r="IB98" i="15"/>
  <c r="IC98" i="15"/>
  <c r="IC100" i="15" s="1"/>
  <c r="ID98" i="15"/>
  <c r="IE98" i="15"/>
  <c r="IF98" i="15"/>
  <c r="IG98" i="15"/>
  <c r="IH98" i="15"/>
  <c r="II98" i="15"/>
  <c r="IJ98" i="15"/>
  <c r="IK98" i="15"/>
  <c r="IL98" i="15"/>
  <c r="IM98" i="15"/>
  <c r="IN98" i="15"/>
  <c r="IO98" i="15"/>
  <c r="IP98" i="15"/>
  <c r="IQ98" i="15"/>
  <c r="IR98" i="15"/>
  <c r="IS98" i="15"/>
  <c r="IS100" i="15" s="1"/>
  <c r="IT98" i="15"/>
  <c r="IU98" i="15"/>
  <c r="IV98" i="15"/>
  <c r="IW98" i="15"/>
  <c r="IX98" i="15"/>
  <c r="IY98" i="15"/>
  <c r="IZ98" i="15"/>
  <c r="JA98" i="15"/>
  <c r="JB98" i="15"/>
  <c r="JC98" i="15"/>
  <c r="JD98" i="15"/>
  <c r="JE98" i="15"/>
  <c r="JF98" i="15"/>
  <c r="JG98" i="15"/>
  <c r="JH98" i="15"/>
  <c r="JI98" i="15"/>
  <c r="JI100" i="15" s="1"/>
  <c r="JJ98" i="15"/>
  <c r="JK98" i="15"/>
  <c r="JL98" i="15"/>
  <c r="JM98" i="15"/>
  <c r="JN98" i="15"/>
  <c r="JO98" i="15"/>
  <c r="JP98" i="15"/>
  <c r="JQ98" i="15"/>
  <c r="JR98" i="15"/>
  <c r="JS98" i="15"/>
  <c r="JT98" i="15"/>
  <c r="JU98" i="15"/>
  <c r="JV98" i="15"/>
  <c r="JW98" i="15"/>
  <c r="JX98" i="15"/>
  <c r="JY98" i="15"/>
  <c r="JY100" i="15" s="1"/>
  <c r="JZ98" i="15"/>
  <c r="KA98" i="15"/>
  <c r="KB98" i="15"/>
  <c r="KC98" i="15"/>
  <c r="KD98" i="15"/>
  <c r="KE98" i="15"/>
  <c r="KF98" i="15"/>
  <c r="KG98" i="15"/>
  <c r="KH98" i="15"/>
  <c r="KI98" i="15"/>
  <c r="KJ98" i="15"/>
  <c r="KK98" i="15"/>
  <c r="KL98" i="15"/>
  <c r="KM98" i="15"/>
  <c r="KN98" i="15"/>
  <c r="KO98" i="15"/>
  <c r="KO100" i="15" s="1"/>
  <c r="KP98" i="15"/>
  <c r="KQ98" i="15"/>
  <c r="KR98" i="15"/>
  <c r="KS98" i="15"/>
  <c r="KT98" i="15"/>
  <c r="KU98" i="15"/>
  <c r="KV98" i="15"/>
  <c r="KW98" i="15"/>
  <c r="KX98" i="15"/>
  <c r="KY98" i="15"/>
  <c r="KZ98" i="15"/>
  <c r="LA98" i="15"/>
  <c r="LB98" i="15"/>
  <c r="LC98" i="15"/>
  <c r="LD98" i="15"/>
  <c r="LE98" i="15"/>
  <c r="LE100" i="15" s="1"/>
  <c r="LF98" i="15"/>
  <c r="LG98" i="15"/>
  <c r="LH98" i="15"/>
  <c r="LI98" i="15"/>
  <c r="LJ98" i="15"/>
  <c r="LK98" i="15"/>
  <c r="LL98" i="15"/>
  <c r="LM98" i="15"/>
  <c r="LN98" i="15"/>
  <c r="LO98" i="15"/>
  <c r="LP98" i="15"/>
  <c r="LQ98" i="15"/>
  <c r="LR98" i="15"/>
  <c r="LS98" i="15"/>
  <c r="LT98" i="15"/>
  <c r="LU98" i="15"/>
  <c r="LU100" i="15" s="1"/>
  <c r="LV98" i="15"/>
  <c r="LW98" i="15"/>
  <c r="LX98" i="15"/>
  <c r="LY98" i="15"/>
  <c r="LZ98" i="15"/>
  <c r="MA98" i="15"/>
  <c r="MB98" i="15"/>
  <c r="MC98" i="15"/>
  <c r="MD98" i="15"/>
  <c r="ME98" i="15"/>
  <c r="MF98" i="15"/>
  <c r="MG98" i="15"/>
  <c r="MH98" i="15"/>
  <c r="MI98" i="15"/>
  <c r="MJ98" i="15"/>
  <c r="MK98" i="15"/>
  <c r="MK100" i="15" s="1"/>
  <c r="ML98" i="15"/>
  <c r="MM98" i="15"/>
  <c r="MN98" i="15"/>
  <c r="MO98" i="15"/>
  <c r="MP98" i="15"/>
  <c r="MQ98" i="15"/>
  <c r="MR98" i="15"/>
  <c r="MS98" i="15"/>
  <c r="MT98" i="15"/>
  <c r="MU98" i="15"/>
  <c r="MV98" i="15"/>
  <c r="MW98" i="15"/>
  <c r="MX98" i="15"/>
  <c r="MY98" i="15"/>
  <c r="MZ98" i="15"/>
  <c r="NA98" i="15"/>
  <c r="NA100" i="15" s="1"/>
  <c r="NB98" i="15"/>
  <c r="NC98" i="15"/>
  <c r="ND98" i="15"/>
  <c r="NE98" i="15"/>
  <c r="NF98" i="15"/>
  <c r="NG98" i="15"/>
  <c r="NH98" i="15"/>
  <c r="NI98" i="15"/>
  <c r="NJ98" i="15"/>
  <c r="NK98" i="15"/>
  <c r="NL98" i="15"/>
  <c r="NM98" i="15"/>
  <c r="NN98" i="15"/>
  <c r="NO98" i="15"/>
  <c r="NP98" i="15"/>
  <c r="NQ98" i="15"/>
  <c r="NQ100" i="15" s="1"/>
  <c r="NR98" i="15"/>
  <c r="NS98" i="15"/>
  <c r="NT98" i="15"/>
  <c r="NU98" i="15"/>
  <c r="NV98" i="15"/>
  <c r="NW98" i="15"/>
  <c r="NX98" i="15"/>
  <c r="NY98" i="15"/>
  <c r="NZ98" i="15"/>
  <c r="OA98" i="15"/>
  <c r="OB98" i="15"/>
  <c r="OC98" i="15"/>
  <c r="OD98" i="15"/>
  <c r="OE98" i="15"/>
  <c r="OF98" i="15"/>
  <c r="OG98" i="15"/>
  <c r="OG100" i="15" s="1"/>
  <c r="OH98" i="15"/>
  <c r="OI98" i="15"/>
  <c r="OJ98" i="15"/>
  <c r="OK98" i="15"/>
  <c r="OL98" i="15"/>
  <c r="OM98" i="15"/>
  <c r="ON98" i="15"/>
  <c r="OO98" i="15"/>
  <c r="OP98" i="15"/>
  <c r="OQ98" i="15"/>
  <c r="OR98" i="15"/>
  <c r="OS98" i="15"/>
  <c r="OT98" i="15"/>
  <c r="OU98" i="15"/>
  <c r="OV98" i="15"/>
  <c r="OW98" i="15"/>
  <c r="OW100" i="15" s="1"/>
  <c r="OX98" i="15"/>
  <c r="OY98" i="15"/>
  <c r="OZ98" i="15"/>
  <c r="PA98" i="15"/>
  <c r="PB98" i="15"/>
  <c r="PC98" i="15"/>
  <c r="PD98" i="15"/>
  <c r="PE98" i="15"/>
  <c r="PF98" i="15"/>
  <c r="PG98" i="15"/>
  <c r="PH98" i="15"/>
  <c r="PI98" i="15"/>
  <c r="PJ98" i="15"/>
  <c r="PK98" i="15"/>
  <c r="PL98" i="15"/>
  <c r="PM98" i="15"/>
  <c r="PM100" i="15" s="1"/>
  <c r="PN98" i="15"/>
  <c r="PO98" i="15"/>
  <c r="PP98" i="15"/>
  <c r="PQ98" i="15"/>
  <c r="PR98" i="15"/>
  <c r="PS98" i="15"/>
  <c r="PT98" i="15"/>
  <c r="PU98" i="15"/>
  <c r="PV98" i="15"/>
  <c r="PW98" i="15"/>
  <c r="PX98" i="15"/>
  <c r="PY98" i="15"/>
  <c r="PZ98" i="15"/>
  <c r="QA98" i="15"/>
  <c r="QB98" i="15"/>
  <c r="QC98" i="15"/>
  <c r="QC100" i="15" s="1"/>
  <c r="QD98" i="15"/>
  <c r="QE98" i="15"/>
  <c r="QF98" i="15"/>
  <c r="QG98" i="15"/>
  <c r="QH98" i="15"/>
  <c r="QI98" i="15"/>
  <c r="QJ98" i="15"/>
  <c r="QK98" i="15"/>
  <c r="QL98" i="15"/>
  <c r="QM98" i="15"/>
  <c r="QN98" i="15"/>
  <c r="QO98" i="15"/>
  <c r="QP98" i="15"/>
  <c r="QQ98" i="15"/>
  <c r="QR98" i="15"/>
  <c r="QS98" i="15"/>
  <c r="QS100" i="15" s="1"/>
  <c r="QT98" i="15"/>
  <c r="QU98" i="15"/>
  <c r="QV98" i="15"/>
  <c r="QW98" i="15"/>
  <c r="QX98" i="15"/>
  <c r="QY98" i="15"/>
  <c r="QZ98" i="15"/>
  <c r="RA98" i="15"/>
  <c r="RB98" i="15"/>
  <c r="RC98" i="15"/>
  <c r="RD98" i="15"/>
  <c r="RE98" i="15"/>
  <c r="RF98" i="15"/>
  <c r="RG98" i="15"/>
  <c r="RH98" i="15"/>
  <c r="RI98" i="15"/>
  <c r="RI100" i="15" s="1"/>
  <c r="RJ98" i="15"/>
  <c r="RK98" i="15"/>
  <c r="RL98" i="15"/>
  <c r="RM98" i="15"/>
  <c r="RN98" i="15"/>
  <c r="RO98" i="15"/>
  <c r="RP98" i="15"/>
  <c r="RQ98" i="15"/>
  <c r="RR98" i="15"/>
  <c r="RS98" i="15"/>
  <c r="RT98" i="15"/>
  <c r="RU98" i="15"/>
  <c r="RV98" i="15"/>
  <c r="RW98" i="15"/>
  <c r="RX98" i="15"/>
  <c r="RY98" i="15"/>
  <c r="RY100" i="15" s="1"/>
  <c r="RZ98" i="15"/>
  <c r="SA98" i="15"/>
  <c r="SB98" i="15"/>
  <c r="SC98" i="15"/>
  <c r="SD98" i="15"/>
  <c r="SE98" i="15"/>
  <c r="SF98" i="15"/>
  <c r="SG98" i="15"/>
  <c r="SH98" i="15"/>
  <c r="SI98" i="15"/>
  <c r="SJ98" i="15"/>
  <c r="SK98" i="15"/>
  <c r="SL98" i="15"/>
  <c r="SM98" i="15"/>
  <c r="SN98" i="15"/>
  <c r="SO98" i="15"/>
  <c r="SO100" i="15" s="1"/>
  <c r="SP98" i="15"/>
  <c r="SQ98" i="15"/>
  <c r="SR98" i="15"/>
  <c r="SS98" i="15"/>
  <c r="ST98" i="15"/>
  <c r="SU98" i="15"/>
  <c r="SV98" i="15"/>
  <c r="SW98" i="15"/>
  <c r="SX98" i="15"/>
  <c r="SY98" i="15"/>
  <c r="SZ98" i="15"/>
  <c r="TA98" i="15"/>
  <c r="TB98" i="15"/>
  <c r="TC98" i="15"/>
  <c r="TD98" i="15"/>
  <c r="TE98" i="15"/>
  <c r="TE100" i="15" s="1"/>
  <c r="TF98" i="15"/>
  <c r="TG98" i="15"/>
  <c r="TH98" i="15"/>
  <c r="TI98" i="15"/>
  <c r="TJ98" i="15"/>
  <c r="TK98" i="15"/>
  <c r="TL98" i="15"/>
  <c r="TM98" i="15"/>
  <c r="TN98" i="15"/>
  <c r="TO98" i="15"/>
  <c r="TP98" i="15"/>
  <c r="TQ98" i="15"/>
  <c r="TR98" i="15"/>
  <c r="TS98" i="15"/>
  <c r="TT98" i="15"/>
  <c r="TU98" i="15"/>
  <c r="TU100" i="15" s="1"/>
  <c r="TV98" i="15"/>
  <c r="TW98" i="15"/>
  <c r="TX98" i="15"/>
  <c r="TY98" i="15"/>
  <c r="TZ98" i="15"/>
  <c r="UA98" i="15"/>
  <c r="UB98" i="15"/>
  <c r="UC98" i="15"/>
  <c r="UD98" i="15"/>
  <c r="UE98" i="15"/>
  <c r="UF98" i="15"/>
  <c r="UG98" i="15"/>
  <c r="UH98" i="15"/>
  <c r="UI98" i="15"/>
  <c r="UJ98" i="15"/>
  <c r="UK98" i="15"/>
  <c r="UK100" i="15" s="1"/>
  <c r="UL98" i="15"/>
  <c r="UM98" i="15"/>
  <c r="UN98" i="15"/>
  <c r="UO98" i="15"/>
  <c r="UP98" i="15"/>
  <c r="UQ98" i="15"/>
  <c r="UR98" i="15"/>
  <c r="US98" i="15"/>
  <c r="UT98" i="15"/>
  <c r="UU98" i="15"/>
  <c r="UV98" i="15"/>
  <c r="UW98" i="15"/>
  <c r="UX98" i="15"/>
  <c r="UY98" i="15"/>
  <c r="UZ98" i="15"/>
  <c r="VA98" i="15"/>
  <c r="VA100" i="15" s="1"/>
  <c r="VB98" i="15"/>
  <c r="VC98" i="15"/>
  <c r="VD98" i="15"/>
  <c r="VE98" i="15"/>
  <c r="VF98" i="15"/>
  <c r="VG98" i="15"/>
  <c r="VH98" i="15"/>
  <c r="CJ99" i="15"/>
  <c r="CK99" i="15"/>
  <c r="CN99" i="15"/>
  <c r="CO99" i="15"/>
  <c r="CR99" i="15"/>
  <c r="CS99" i="15"/>
  <c r="CV99" i="15"/>
  <c r="CW99" i="15"/>
  <c r="CZ99" i="15"/>
  <c r="DA99" i="15"/>
  <c r="DD99" i="15"/>
  <c r="DE99" i="15"/>
  <c r="DH99" i="15"/>
  <c r="DI99" i="15"/>
  <c r="DL99" i="15"/>
  <c r="DP99" i="15"/>
  <c r="DT99" i="15"/>
  <c r="DX99" i="15"/>
  <c r="EA99" i="15"/>
  <c r="EB99" i="15"/>
  <c r="EF99" i="15"/>
  <c r="EJ99" i="15"/>
  <c r="EN99" i="15"/>
  <c r="ER99" i="15"/>
  <c r="EV99" i="15"/>
  <c r="EZ99" i="15"/>
  <c r="FH99" i="15"/>
  <c r="FL99" i="15"/>
  <c r="FP99" i="15"/>
  <c r="FT99" i="15"/>
  <c r="FX99" i="15"/>
  <c r="GB99" i="15"/>
  <c r="GF99" i="15"/>
  <c r="GJ99" i="15"/>
  <c r="GN99" i="15"/>
  <c r="GR99" i="15"/>
  <c r="GV99" i="15"/>
  <c r="GZ99" i="15"/>
  <c r="HD99" i="15"/>
  <c r="HH99" i="15"/>
  <c r="HL99" i="15"/>
  <c r="HT99" i="15"/>
  <c r="HX99" i="15"/>
  <c r="IB99" i="15"/>
  <c r="IF99" i="15"/>
  <c r="IJ99" i="15"/>
  <c r="IN99" i="15"/>
  <c r="IR99" i="15"/>
  <c r="IV99" i="15"/>
  <c r="IZ99" i="15"/>
  <c r="JD99" i="15"/>
  <c r="JH99" i="15"/>
  <c r="JL99" i="15"/>
  <c r="JP99" i="15"/>
  <c r="JT99" i="15"/>
  <c r="JX99" i="15"/>
  <c r="KF99" i="15"/>
  <c r="KJ99" i="15"/>
  <c r="KN99" i="15"/>
  <c r="KR99" i="15"/>
  <c r="KV99" i="15"/>
  <c r="KZ99" i="15"/>
  <c r="LD99" i="15"/>
  <c r="LH99" i="15"/>
  <c r="LL99" i="15"/>
  <c r="LP99" i="15"/>
  <c r="LT99" i="15"/>
  <c r="LX99" i="15"/>
  <c r="MB99" i="15"/>
  <c r="MF99" i="15"/>
  <c r="MJ99" i="15"/>
  <c r="MR99" i="15"/>
  <c r="MV99" i="15"/>
  <c r="MZ99" i="15"/>
  <c r="ND99" i="15"/>
  <c r="NH99" i="15"/>
  <c r="NL99" i="15"/>
  <c r="NP99" i="15"/>
  <c r="NT99" i="15"/>
  <c r="NX99" i="15"/>
  <c r="OB99" i="15"/>
  <c r="OF99" i="15"/>
  <c r="OJ99" i="15"/>
  <c r="ON99" i="15"/>
  <c r="OR99" i="15"/>
  <c r="OV99" i="15"/>
  <c r="PD99" i="15"/>
  <c r="PH99" i="15"/>
  <c r="PL99" i="15"/>
  <c r="PP99" i="15"/>
  <c r="PT99" i="15"/>
  <c r="PX99" i="15"/>
  <c r="QB99" i="15"/>
  <c r="QF99" i="15"/>
  <c r="QJ99" i="15"/>
  <c r="QN99" i="15"/>
  <c r="QR99" i="15"/>
  <c r="QV99" i="15"/>
  <c r="QZ99" i="15"/>
  <c r="RD99" i="15"/>
  <c r="RH99" i="15"/>
  <c r="RL99" i="15"/>
  <c r="RP99" i="15"/>
  <c r="RT99" i="15"/>
  <c r="RX99" i="15"/>
  <c r="SB99" i="15"/>
  <c r="SF99" i="15"/>
  <c r="SJ99" i="15"/>
  <c r="SN99" i="15"/>
  <c r="SR99" i="15"/>
  <c r="SV99" i="15"/>
  <c r="SZ99" i="15"/>
  <c r="TD99" i="15"/>
  <c r="TH99" i="15"/>
  <c r="TL99" i="15"/>
  <c r="TP99" i="15"/>
  <c r="TT99" i="15"/>
  <c r="TX99" i="15"/>
  <c r="UB99" i="15"/>
  <c r="UF99" i="15"/>
  <c r="UJ99" i="15"/>
  <c r="UN99" i="15"/>
  <c r="UR99" i="15"/>
  <c r="UV99" i="15"/>
  <c r="UZ99" i="15"/>
  <c r="VD99" i="15"/>
  <c r="VH99" i="15"/>
  <c r="CJ100" i="15"/>
  <c r="CK100" i="15"/>
  <c r="CL100" i="15"/>
  <c r="CN100" i="15"/>
  <c r="CN93" i="15" s="1"/>
  <c r="CP100" i="15"/>
  <c r="CR100" i="15"/>
  <c r="CR93" i="15" s="1"/>
  <c r="CS100" i="15"/>
  <c r="CT100" i="15"/>
  <c r="CV100" i="15"/>
  <c r="CV93" i="15" s="1"/>
  <c r="CW100" i="15"/>
  <c r="CX100" i="15"/>
  <c r="CZ100" i="15"/>
  <c r="DA100" i="15"/>
  <c r="DB100" i="15"/>
  <c r="DD100" i="15"/>
  <c r="DD93" i="15" s="1"/>
  <c r="DF100" i="15"/>
  <c r="DH100" i="15"/>
  <c r="DH93" i="15" s="1"/>
  <c r="DI100" i="15"/>
  <c r="DJ100" i="15"/>
  <c r="DL100" i="15"/>
  <c r="DL93" i="15" s="1"/>
  <c r="DM100" i="15"/>
  <c r="DN100" i="15"/>
  <c r="DP100" i="15"/>
  <c r="DQ100" i="15"/>
  <c r="DR100" i="15"/>
  <c r="DT100" i="15"/>
  <c r="DT93" i="15" s="1"/>
  <c r="DV100" i="15"/>
  <c r="DX100" i="15"/>
  <c r="DY100" i="15"/>
  <c r="DZ100" i="15"/>
  <c r="EB100" i="15"/>
  <c r="EB93" i="15" s="1"/>
  <c r="EC100" i="15"/>
  <c r="ED100" i="15"/>
  <c r="EF100" i="15"/>
  <c r="EG100" i="15"/>
  <c r="EH100" i="15"/>
  <c r="EJ100" i="15"/>
  <c r="EL100" i="15"/>
  <c r="EN100" i="15"/>
  <c r="EN93" i="15" s="1"/>
  <c r="EO100" i="15"/>
  <c r="EP100" i="15"/>
  <c r="ER100" i="15"/>
  <c r="ER93" i="15" s="1"/>
  <c r="ES100" i="15"/>
  <c r="ET100" i="15"/>
  <c r="EV100" i="15"/>
  <c r="EW100" i="15"/>
  <c r="EX100" i="15"/>
  <c r="EZ100" i="15"/>
  <c r="FB100" i="15"/>
  <c r="FD100" i="15"/>
  <c r="FE100" i="15"/>
  <c r="FF100" i="15"/>
  <c r="FH100" i="15"/>
  <c r="FH93" i="15" s="1"/>
  <c r="FI100" i="15"/>
  <c r="FJ100" i="15"/>
  <c r="FL100" i="15"/>
  <c r="FM100" i="15"/>
  <c r="FN100" i="15"/>
  <c r="FP100" i="15"/>
  <c r="FR100" i="15"/>
  <c r="FT100" i="15"/>
  <c r="FT93" i="15" s="1"/>
  <c r="FU100" i="15"/>
  <c r="FV100" i="15"/>
  <c r="FX100" i="15"/>
  <c r="FX93" i="15" s="1"/>
  <c r="FY100" i="15"/>
  <c r="FZ100" i="15"/>
  <c r="GB100" i="15"/>
  <c r="GC100" i="15"/>
  <c r="GD100" i="15"/>
  <c r="GF100" i="15"/>
  <c r="GH100" i="15"/>
  <c r="GJ100" i="15"/>
  <c r="GJ93" i="15" s="1"/>
  <c r="GK100" i="15"/>
  <c r="GL100" i="15"/>
  <c r="GN100" i="15"/>
  <c r="GN93" i="15" s="1"/>
  <c r="GO100" i="15"/>
  <c r="GP100" i="15"/>
  <c r="GR100" i="15"/>
  <c r="GS100" i="15"/>
  <c r="GT100" i="15"/>
  <c r="GV100" i="15"/>
  <c r="GX100" i="15"/>
  <c r="GZ100" i="15"/>
  <c r="GZ93" i="15" s="1"/>
  <c r="HA100" i="15"/>
  <c r="HB100" i="15"/>
  <c r="HD100" i="15"/>
  <c r="HD93" i="15" s="1"/>
  <c r="HE100" i="15"/>
  <c r="HF100" i="15"/>
  <c r="HH100" i="15"/>
  <c r="HI100" i="15"/>
  <c r="HJ100" i="15"/>
  <c r="HL100" i="15"/>
  <c r="HN100" i="15"/>
  <c r="HP100" i="15"/>
  <c r="HQ100" i="15"/>
  <c r="HR100" i="15"/>
  <c r="HT100" i="15"/>
  <c r="HT93" i="15" s="1"/>
  <c r="HU100" i="15"/>
  <c r="HV100" i="15"/>
  <c r="HX100" i="15"/>
  <c r="HY100" i="15"/>
  <c r="HZ100" i="15"/>
  <c r="IB100" i="15"/>
  <c r="ID100" i="15"/>
  <c r="IF100" i="15"/>
  <c r="IF93" i="15" s="1"/>
  <c r="IG100" i="15"/>
  <c r="IH100" i="15"/>
  <c r="IJ100" i="15"/>
  <c r="IJ93" i="15" s="1"/>
  <c r="IK100" i="15"/>
  <c r="IL100" i="15"/>
  <c r="IN100" i="15"/>
  <c r="IO100" i="15"/>
  <c r="IP100" i="15"/>
  <c r="IR100" i="15"/>
  <c r="IT100" i="15"/>
  <c r="IV100" i="15"/>
  <c r="IV93" i="15" s="1"/>
  <c r="IW100" i="15"/>
  <c r="IX100" i="15"/>
  <c r="IZ100" i="15"/>
  <c r="IZ93" i="15" s="1"/>
  <c r="JA100" i="15"/>
  <c r="JB100" i="15"/>
  <c r="JD100" i="15"/>
  <c r="JE100" i="15"/>
  <c r="JF100" i="15"/>
  <c r="JH100" i="15"/>
  <c r="JJ100" i="15"/>
  <c r="JL100" i="15"/>
  <c r="JL93" i="15" s="1"/>
  <c r="JM100" i="15"/>
  <c r="JN100" i="15"/>
  <c r="JP100" i="15"/>
  <c r="JP93" i="15" s="1"/>
  <c r="JQ100" i="15"/>
  <c r="JR100" i="15"/>
  <c r="JT100" i="15"/>
  <c r="JU100" i="15"/>
  <c r="JV100" i="15"/>
  <c r="JX100" i="15"/>
  <c r="JZ100" i="15"/>
  <c r="KB100" i="15"/>
  <c r="KC100" i="15"/>
  <c r="KD100" i="15"/>
  <c r="KF100" i="15"/>
  <c r="KF93" i="15" s="1"/>
  <c r="KG100" i="15"/>
  <c r="KH100" i="15"/>
  <c r="KJ100" i="15"/>
  <c r="KK100" i="15"/>
  <c r="KL100" i="15"/>
  <c r="KN100" i="15"/>
  <c r="KP100" i="15"/>
  <c r="KR100" i="15"/>
  <c r="KR93" i="15" s="1"/>
  <c r="KS100" i="15"/>
  <c r="KT100" i="15"/>
  <c r="KV100" i="15"/>
  <c r="KV93" i="15" s="1"/>
  <c r="KW100" i="15"/>
  <c r="KX100" i="15"/>
  <c r="KZ100" i="15"/>
  <c r="KZ93" i="15" s="1"/>
  <c r="LA100" i="15"/>
  <c r="LB100" i="15"/>
  <c r="LD100" i="15"/>
  <c r="LF100" i="15"/>
  <c r="LH100" i="15"/>
  <c r="LH93" i="15" s="1"/>
  <c r="LI100" i="15"/>
  <c r="LJ100" i="15"/>
  <c r="LL100" i="15"/>
  <c r="LL93" i="15" s="1"/>
  <c r="LM100" i="15"/>
  <c r="LN100" i="15"/>
  <c r="LP100" i="15"/>
  <c r="LP93" i="15" s="1"/>
  <c r="LQ100" i="15"/>
  <c r="LR100" i="15"/>
  <c r="LT100" i="15"/>
  <c r="LV100" i="15"/>
  <c r="LX100" i="15"/>
  <c r="LX93" i="15" s="1"/>
  <c r="LY100" i="15"/>
  <c r="LZ100" i="15"/>
  <c r="MB100" i="15"/>
  <c r="MB93" i="15" s="1"/>
  <c r="MC100" i="15"/>
  <c r="MD100" i="15"/>
  <c r="MF100" i="15"/>
  <c r="MF93" i="15" s="1"/>
  <c r="MG100" i="15"/>
  <c r="MH100" i="15"/>
  <c r="MJ100" i="15"/>
  <c r="ML100" i="15"/>
  <c r="MN100" i="15"/>
  <c r="MO100" i="15"/>
  <c r="MP100" i="15"/>
  <c r="MR100" i="15"/>
  <c r="MR93" i="15" s="1"/>
  <c r="MS100" i="15"/>
  <c r="MT100" i="15"/>
  <c r="MV100" i="15"/>
  <c r="MV93" i="15" s="1"/>
  <c r="MW100" i="15"/>
  <c r="MX100" i="15"/>
  <c r="MZ100" i="15"/>
  <c r="NB100" i="15"/>
  <c r="ND100" i="15"/>
  <c r="ND93" i="15" s="1"/>
  <c r="NE100" i="15"/>
  <c r="NF100" i="15"/>
  <c r="NH100" i="15"/>
  <c r="NH93" i="15" s="1"/>
  <c r="NI100" i="15"/>
  <c r="NJ100" i="15"/>
  <c r="NL100" i="15"/>
  <c r="NL93" i="15" s="1"/>
  <c r="NM100" i="15"/>
  <c r="NN100" i="15"/>
  <c r="NP100" i="15"/>
  <c r="NR100" i="15"/>
  <c r="NT100" i="15"/>
  <c r="NT93" i="15" s="1"/>
  <c r="NU100" i="15"/>
  <c r="NV100" i="15"/>
  <c r="NX100" i="15"/>
  <c r="NX93" i="15" s="1"/>
  <c r="NY100" i="15"/>
  <c r="NZ100" i="15"/>
  <c r="OB100" i="15"/>
  <c r="OB93" i="15" s="1"/>
  <c r="OC100" i="15"/>
  <c r="OD100" i="15"/>
  <c r="OF100" i="15"/>
  <c r="OH100" i="15"/>
  <c r="OJ100" i="15"/>
  <c r="OJ93" i="15" s="1"/>
  <c r="OK100" i="15"/>
  <c r="OL100" i="15"/>
  <c r="ON100" i="15"/>
  <c r="ON93" i="15" s="1"/>
  <c r="OO100" i="15"/>
  <c r="OP100" i="15"/>
  <c r="OR100" i="15"/>
  <c r="OR93" i="15" s="1"/>
  <c r="OS100" i="15"/>
  <c r="OT100" i="15"/>
  <c r="OV100" i="15"/>
  <c r="OX100" i="15"/>
  <c r="OZ100" i="15"/>
  <c r="PA100" i="15"/>
  <c r="PB100" i="15"/>
  <c r="PD100" i="15"/>
  <c r="PD93" i="15" s="1"/>
  <c r="PE100" i="15"/>
  <c r="PF100" i="15"/>
  <c r="PH100" i="15"/>
  <c r="PH93" i="15" s="1"/>
  <c r="PI100" i="15"/>
  <c r="PJ100" i="15"/>
  <c r="PL100" i="15"/>
  <c r="PN100" i="15"/>
  <c r="PP100" i="15"/>
  <c r="PP93" i="15" s="1"/>
  <c r="PQ100" i="15"/>
  <c r="PR100" i="15"/>
  <c r="PT100" i="15"/>
  <c r="PT93" i="15" s="1"/>
  <c r="PU100" i="15"/>
  <c r="PV100" i="15"/>
  <c r="PX100" i="15"/>
  <c r="PX93" i="15" s="1"/>
  <c r="PY100" i="15"/>
  <c r="PZ100" i="15"/>
  <c r="QB100" i="15"/>
  <c r="QD100" i="15"/>
  <c r="QF100" i="15"/>
  <c r="QF93" i="15" s="1"/>
  <c r="QG100" i="15"/>
  <c r="QH100" i="15"/>
  <c r="QJ100" i="15"/>
  <c r="QJ93" i="15" s="1"/>
  <c r="QK100" i="15"/>
  <c r="QL100" i="15"/>
  <c r="QN100" i="15"/>
  <c r="QN93" i="15" s="1"/>
  <c r="QO100" i="15"/>
  <c r="QP100" i="15"/>
  <c r="QR100" i="15"/>
  <c r="QT100" i="15"/>
  <c r="QV100" i="15"/>
  <c r="QV93" i="15" s="1"/>
  <c r="QW100" i="15"/>
  <c r="QX100" i="15"/>
  <c r="QZ100" i="15"/>
  <c r="QZ93" i="15" s="1"/>
  <c r="RA100" i="15"/>
  <c r="RB100" i="15"/>
  <c r="RD100" i="15"/>
  <c r="RD93" i="15" s="1"/>
  <c r="RE100" i="15"/>
  <c r="RF100" i="15"/>
  <c r="RH100" i="15"/>
  <c r="RJ100" i="15"/>
  <c r="RL100" i="15"/>
  <c r="RL93" i="15" s="1"/>
  <c r="RM100" i="15"/>
  <c r="RN100" i="15"/>
  <c r="RP100" i="15"/>
  <c r="RP93" i="15" s="1"/>
  <c r="RQ100" i="15"/>
  <c r="RR100" i="15"/>
  <c r="RT100" i="15"/>
  <c r="RT93" i="15" s="1"/>
  <c r="RU100" i="15"/>
  <c r="RV100" i="15"/>
  <c r="RX100" i="15"/>
  <c r="RZ100" i="15"/>
  <c r="SB100" i="15"/>
  <c r="SB93" i="15" s="1"/>
  <c r="SC100" i="15"/>
  <c r="SD100" i="15"/>
  <c r="SF100" i="15"/>
  <c r="SF93" i="15" s="1"/>
  <c r="SG100" i="15"/>
  <c r="SH100" i="15"/>
  <c r="SJ100" i="15"/>
  <c r="SJ93" i="15" s="1"/>
  <c r="SK100" i="15"/>
  <c r="SL100" i="15"/>
  <c r="SN100" i="15"/>
  <c r="SP100" i="15"/>
  <c r="SR100" i="15"/>
  <c r="SR93" i="15" s="1"/>
  <c r="SS100" i="15"/>
  <c r="ST100" i="15"/>
  <c r="SV100" i="15"/>
  <c r="SV93" i="15" s="1"/>
  <c r="SW100" i="15"/>
  <c r="SX100" i="15"/>
  <c r="SZ100" i="15"/>
  <c r="SZ93" i="15" s="1"/>
  <c r="TA100" i="15"/>
  <c r="TB100" i="15"/>
  <c r="TD100" i="15"/>
  <c r="TF100" i="15"/>
  <c r="TH100" i="15"/>
  <c r="TH93" i="15" s="1"/>
  <c r="TI100" i="15"/>
  <c r="TJ100" i="15"/>
  <c r="TL100" i="15"/>
  <c r="TL93" i="15" s="1"/>
  <c r="TM100" i="15"/>
  <c r="TN100" i="15"/>
  <c r="TP100" i="15"/>
  <c r="TP93" i="15" s="1"/>
  <c r="TQ100" i="15"/>
  <c r="TR100" i="15"/>
  <c r="TT100" i="15"/>
  <c r="TV100" i="15"/>
  <c r="TX100" i="15"/>
  <c r="TX93" i="15" s="1"/>
  <c r="TY100" i="15"/>
  <c r="TZ100" i="15"/>
  <c r="UB100" i="15"/>
  <c r="UB93" i="15" s="1"/>
  <c r="UC100" i="15"/>
  <c r="UD100" i="15"/>
  <c r="UF100" i="15"/>
  <c r="UF93" i="15" s="1"/>
  <c r="UG100" i="15"/>
  <c r="UH100" i="15"/>
  <c r="UJ100" i="15"/>
  <c r="UL100" i="15"/>
  <c r="UN100" i="15"/>
  <c r="UN93" i="15" s="1"/>
  <c r="UO100" i="15"/>
  <c r="UP100" i="15"/>
  <c r="UR100" i="15"/>
  <c r="UR93" i="15" s="1"/>
  <c r="US100" i="15"/>
  <c r="UT100" i="15"/>
  <c r="UV100" i="15"/>
  <c r="UV93" i="15" s="1"/>
  <c r="UW100" i="15"/>
  <c r="UX100" i="15"/>
  <c r="UZ100" i="15"/>
  <c r="VB100" i="15"/>
  <c r="VD100" i="15"/>
  <c r="VD93" i="15" s="1"/>
  <c r="VE100" i="15"/>
  <c r="VF100" i="15"/>
  <c r="VH100" i="15"/>
  <c r="VH93" i="15" s="1"/>
  <c r="CJ101" i="15"/>
  <c r="CJ102" i="15" s="1"/>
  <c r="CN101" i="15"/>
  <c r="CN102" i="15" s="1"/>
  <c r="CN103" i="15" s="1"/>
  <c r="CR101" i="15"/>
  <c r="CR102" i="15" s="1"/>
  <c r="CV101" i="15"/>
  <c r="CV102" i="15" s="1"/>
  <c r="CV103" i="15" s="1"/>
  <c r="CZ101" i="15"/>
  <c r="CZ102" i="15" s="1"/>
  <c r="DD101" i="15"/>
  <c r="DD102" i="15" s="1"/>
  <c r="DD103" i="15" s="1"/>
  <c r="DH101" i="15"/>
  <c r="DH102" i="15" s="1"/>
  <c r="DL101" i="15"/>
  <c r="DL102" i="15" s="1"/>
  <c r="DL103" i="15" s="1"/>
  <c r="DP101" i="15"/>
  <c r="DP102" i="15" s="1"/>
  <c r="DT101" i="15"/>
  <c r="DT102" i="15" s="1"/>
  <c r="DT103" i="15" s="1"/>
  <c r="DX101" i="15"/>
  <c r="DX102" i="15" s="1"/>
  <c r="EA101" i="15"/>
  <c r="EA102" i="15" s="1"/>
  <c r="EB101" i="15"/>
  <c r="EB102" i="15" s="1"/>
  <c r="EB103" i="15" s="1"/>
  <c r="EF101" i="15"/>
  <c r="EF102" i="15" s="1"/>
  <c r="EJ101" i="15"/>
  <c r="EJ102" i="15" s="1"/>
  <c r="EJ103" i="15" s="1"/>
  <c r="EN101" i="15"/>
  <c r="EN102" i="15" s="1"/>
  <c r="ER101" i="15"/>
  <c r="ER102" i="15" s="1"/>
  <c r="ER103" i="15" s="1"/>
  <c r="EV101" i="15"/>
  <c r="EV102" i="15" s="1"/>
  <c r="EZ101" i="15"/>
  <c r="EZ102" i="15" s="1"/>
  <c r="EZ103" i="15" s="1"/>
  <c r="FH101" i="15"/>
  <c r="FH102" i="15" s="1"/>
  <c r="FL101" i="15"/>
  <c r="FL102" i="15" s="1"/>
  <c r="FP101" i="15"/>
  <c r="FP102" i="15" s="1"/>
  <c r="FT101" i="15"/>
  <c r="FT102" i="15" s="1"/>
  <c r="FX101" i="15"/>
  <c r="FX102" i="15" s="1"/>
  <c r="GB101" i="15"/>
  <c r="GB102" i="15" s="1"/>
  <c r="GF101" i="15"/>
  <c r="GF102" i="15" s="1"/>
  <c r="GJ101" i="15"/>
  <c r="GJ102" i="15" s="1"/>
  <c r="GN101" i="15"/>
  <c r="GN102" i="15" s="1"/>
  <c r="GR101" i="15"/>
  <c r="GR102" i="15" s="1"/>
  <c r="GV101" i="15"/>
  <c r="GV102" i="15" s="1"/>
  <c r="GZ101" i="15"/>
  <c r="GZ102" i="15" s="1"/>
  <c r="HD101" i="15"/>
  <c r="HD102" i="15" s="1"/>
  <c r="HH101" i="15"/>
  <c r="HH102" i="15" s="1"/>
  <c r="HL101" i="15"/>
  <c r="HL102" i="15" s="1"/>
  <c r="HT101" i="15"/>
  <c r="HT102" i="15" s="1"/>
  <c r="HT103" i="15" s="1"/>
  <c r="HX101" i="15"/>
  <c r="HX102" i="15" s="1"/>
  <c r="HX103" i="15" s="1"/>
  <c r="IB101" i="15"/>
  <c r="IB102" i="15" s="1"/>
  <c r="IB103" i="15" s="1"/>
  <c r="IF101" i="15"/>
  <c r="IF102" i="15" s="1"/>
  <c r="IF103" i="15" s="1"/>
  <c r="IJ101" i="15"/>
  <c r="IJ102" i="15" s="1"/>
  <c r="IJ103" i="15" s="1"/>
  <c r="IN101" i="15"/>
  <c r="IN102" i="15" s="1"/>
  <c r="IN103" i="15" s="1"/>
  <c r="IR101" i="15"/>
  <c r="IR102" i="15" s="1"/>
  <c r="IR103" i="15" s="1"/>
  <c r="IV101" i="15"/>
  <c r="IV102" i="15" s="1"/>
  <c r="IV103" i="15" s="1"/>
  <c r="IZ101" i="15"/>
  <c r="IZ102" i="15" s="1"/>
  <c r="IZ103" i="15" s="1"/>
  <c r="JD101" i="15"/>
  <c r="JD102" i="15" s="1"/>
  <c r="JD103" i="15" s="1"/>
  <c r="JH101" i="15"/>
  <c r="JH102" i="15" s="1"/>
  <c r="JH103" i="15" s="1"/>
  <c r="JL101" i="15"/>
  <c r="JL102" i="15" s="1"/>
  <c r="JL103" i="15" s="1"/>
  <c r="JP101" i="15"/>
  <c r="JP102" i="15" s="1"/>
  <c r="JP103" i="15" s="1"/>
  <c r="JT101" i="15"/>
  <c r="JT102" i="15" s="1"/>
  <c r="JT103" i="15" s="1"/>
  <c r="JX101" i="15"/>
  <c r="JX102" i="15" s="1"/>
  <c r="JX103" i="15" s="1"/>
  <c r="KF101" i="15"/>
  <c r="KF102" i="15" s="1"/>
  <c r="KF103" i="15" s="1"/>
  <c r="KJ101" i="15"/>
  <c r="KJ102" i="15" s="1"/>
  <c r="KN101" i="15"/>
  <c r="KN102" i="15" s="1"/>
  <c r="KN103" i="15" s="1"/>
  <c r="KR101" i="15"/>
  <c r="KR102" i="15" s="1"/>
  <c r="KV101" i="15"/>
  <c r="KV102" i="15" s="1"/>
  <c r="KV103" i="15" s="1"/>
  <c r="KZ101" i="15"/>
  <c r="KZ102" i="15" s="1"/>
  <c r="LD101" i="15"/>
  <c r="LD102" i="15" s="1"/>
  <c r="LD103" i="15" s="1"/>
  <c r="LH101" i="15"/>
  <c r="LH102" i="15" s="1"/>
  <c r="LL101" i="15"/>
  <c r="LL102" i="15" s="1"/>
  <c r="LL103" i="15" s="1"/>
  <c r="LP101" i="15"/>
  <c r="LP102" i="15" s="1"/>
  <c r="LT101" i="15"/>
  <c r="LT102" i="15" s="1"/>
  <c r="LT103" i="15" s="1"/>
  <c r="LX101" i="15"/>
  <c r="LX102" i="15" s="1"/>
  <c r="MB101" i="15"/>
  <c r="MB102" i="15" s="1"/>
  <c r="MB103" i="15" s="1"/>
  <c r="MF101" i="15"/>
  <c r="MF102" i="15" s="1"/>
  <c r="MJ101" i="15"/>
  <c r="MJ102" i="15" s="1"/>
  <c r="MJ103" i="15" s="1"/>
  <c r="MR101" i="15"/>
  <c r="MR102" i="15" s="1"/>
  <c r="MR103" i="15" s="1"/>
  <c r="MV101" i="15"/>
  <c r="MV102" i="15" s="1"/>
  <c r="MZ101" i="15"/>
  <c r="MZ102" i="15" s="1"/>
  <c r="MZ103" i="15" s="1"/>
  <c r="ND101" i="15"/>
  <c r="ND102" i="15" s="1"/>
  <c r="NH101" i="15"/>
  <c r="NH102" i="15" s="1"/>
  <c r="NH103" i="15" s="1"/>
  <c r="NL101" i="15"/>
  <c r="NL102" i="15" s="1"/>
  <c r="NP101" i="15"/>
  <c r="NP102" i="15" s="1"/>
  <c r="NP103" i="15" s="1"/>
  <c r="NT101" i="15"/>
  <c r="NT102" i="15" s="1"/>
  <c r="NX101" i="15"/>
  <c r="NX102" i="15" s="1"/>
  <c r="NX103" i="15" s="1"/>
  <c r="OB101" i="15"/>
  <c r="OB102" i="15" s="1"/>
  <c r="OF101" i="15"/>
  <c r="OF102" i="15" s="1"/>
  <c r="OF103" i="15" s="1"/>
  <c r="OJ101" i="15"/>
  <c r="OJ102" i="15" s="1"/>
  <c r="ON101" i="15"/>
  <c r="ON102" i="15" s="1"/>
  <c r="ON103" i="15" s="1"/>
  <c r="OR101" i="15"/>
  <c r="OR102" i="15" s="1"/>
  <c r="OV101" i="15"/>
  <c r="OV102" i="15" s="1"/>
  <c r="OV103" i="15" s="1"/>
  <c r="PD101" i="15"/>
  <c r="PD102" i="15" s="1"/>
  <c r="PH101" i="15"/>
  <c r="PH102" i="15" s="1"/>
  <c r="PL101" i="15"/>
  <c r="PL102" i="15" s="1"/>
  <c r="PP101" i="15"/>
  <c r="PP102" i="15" s="1"/>
  <c r="PT101" i="15"/>
  <c r="PT102" i="15" s="1"/>
  <c r="PX101" i="15"/>
  <c r="PX102" i="15" s="1"/>
  <c r="QB101" i="15"/>
  <c r="QB102" i="15" s="1"/>
  <c r="QF101" i="15"/>
  <c r="QF102" i="15" s="1"/>
  <c r="QJ101" i="15"/>
  <c r="QJ102" i="15" s="1"/>
  <c r="QN101" i="15"/>
  <c r="QN102" i="15" s="1"/>
  <c r="QR101" i="15"/>
  <c r="QR102" i="15" s="1"/>
  <c r="QV101" i="15"/>
  <c r="QV102" i="15" s="1"/>
  <c r="QZ101" i="15"/>
  <c r="QZ102" i="15" s="1"/>
  <c r="RD101" i="15"/>
  <c r="RD102" i="15" s="1"/>
  <c r="RH101" i="15"/>
  <c r="RH102" i="15" s="1"/>
  <c r="RL101" i="15"/>
  <c r="RL102" i="15" s="1"/>
  <c r="RP101" i="15"/>
  <c r="RP102" i="15" s="1"/>
  <c r="RT101" i="15"/>
  <c r="RT102" i="15" s="1"/>
  <c r="RX101" i="15"/>
  <c r="RX102" i="15" s="1"/>
  <c r="SB101" i="15"/>
  <c r="SB102" i="15" s="1"/>
  <c r="SF101" i="15"/>
  <c r="SF102" i="15" s="1"/>
  <c r="SJ101" i="15"/>
  <c r="SJ102" i="15" s="1"/>
  <c r="SN101" i="15"/>
  <c r="SN102" i="15" s="1"/>
  <c r="SR101" i="15"/>
  <c r="SR102" i="15" s="1"/>
  <c r="SV101" i="15"/>
  <c r="SV102" i="15" s="1"/>
  <c r="SZ101" i="15"/>
  <c r="SZ102" i="15" s="1"/>
  <c r="TD101" i="15"/>
  <c r="TD102" i="15" s="1"/>
  <c r="TH101" i="15"/>
  <c r="TH102" i="15" s="1"/>
  <c r="TL101" i="15"/>
  <c r="TL102" i="15" s="1"/>
  <c r="TP101" i="15"/>
  <c r="TP102" i="15" s="1"/>
  <c r="TP103" i="15" s="1"/>
  <c r="TT101" i="15"/>
  <c r="TT102" i="15" s="1"/>
  <c r="TX101" i="15"/>
  <c r="TX102" i="15" s="1"/>
  <c r="UB101" i="15"/>
  <c r="UB102" i="15" s="1"/>
  <c r="UF101" i="15"/>
  <c r="UF102" i="15" s="1"/>
  <c r="UF103" i="15" s="1"/>
  <c r="UJ101" i="15"/>
  <c r="UJ102" i="15" s="1"/>
  <c r="UN101" i="15"/>
  <c r="UN102" i="15" s="1"/>
  <c r="UR101" i="15"/>
  <c r="UR102" i="15" s="1"/>
  <c r="UV101" i="15"/>
  <c r="UV102" i="15" s="1"/>
  <c r="UV103" i="15" s="1"/>
  <c r="UZ101" i="15"/>
  <c r="UZ102" i="15" s="1"/>
  <c r="VD101" i="15"/>
  <c r="VD102" i="15" s="1"/>
  <c r="VH101" i="15"/>
  <c r="VH102" i="15" s="1"/>
  <c r="CJ103" i="15"/>
  <c r="CR103" i="15"/>
  <c r="CZ103" i="15"/>
  <c r="DH103" i="15"/>
  <c r="DP103" i="15"/>
  <c r="DX103" i="15"/>
  <c r="EA103" i="15"/>
  <c r="EF103" i="15"/>
  <c r="EN103" i="15"/>
  <c r="EV103" i="15"/>
  <c r="FH103" i="15"/>
  <c r="FL103" i="15"/>
  <c r="FP103" i="15"/>
  <c r="FT103" i="15"/>
  <c r="FX103" i="15"/>
  <c r="GB103" i="15"/>
  <c r="GF103" i="15"/>
  <c r="GJ103" i="15"/>
  <c r="GN103" i="15"/>
  <c r="GR103" i="15"/>
  <c r="GV103" i="15"/>
  <c r="GZ103" i="15"/>
  <c r="HD103" i="15"/>
  <c r="HH103" i="15"/>
  <c r="HL103" i="15"/>
  <c r="KJ103" i="15"/>
  <c r="KR103" i="15"/>
  <c r="KZ103" i="15"/>
  <c r="LH103" i="15"/>
  <c r="LP103" i="15"/>
  <c r="LX103" i="15"/>
  <c r="MF103" i="15"/>
  <c r="MV103" i="15"/>
  <c r="ND103" i="15"/>
  <c r="NL103" i="15"/>
  <c r="NT103" i="15"/>
  <c r="OB103" i="15"/>
  <c r="OJ103" i="15"/>
  <c r="OR103" i="15"/>
  <c r="PD103" i="15"/>
  <c r="PH103" i="15"/>
  <c r="PL103" i="15"/>
  <c r="PP103" i="15"/>
  <c r="PT103" i="15"/>
  <c r="PX103" i="15"/>
  <c r="QB103" i="15"/>
  <c r="QF103" i="15"/>
  <c r="QJ103" i="15"/>
  <c r="QN103" i="15"/>
  <c r="QR103" i="15"/>
  <c r="QV103" i="15"/>
  <c r="QZ103" i="15"/>
  <c r="RD103" i="15"/>
  <c r="RH103" i="15"/>
  <c r="RL103" i="15"/>
  <c r="RP103" i="15"/>
  <c r="RT103" i="15"/>
  <c r="RX103" i="15"/>
  <c r="SB103" i="15"/>
  <c r="SF103" i="15"/>
  <c r="SJ103" i="15"/>
  <c r="SN103" i="15"/>
  <c r="SR103" i="15"/>
  <c r="SV103" i="15"/>
  <c r="SZ103" i="15"/>
  <c r="TD103" i="15"/>
  <c r="TH103" i="15"/>
  <c r="TL103" i="15"/>
  <c r="TT103" i="15"/>
  <c r="TX103" i="15"/>
  <c r="UB103" i="15"/>
  <c r="UJ103" i="15"/>
  <c r="UN103" i="15"/>
  <c r="UR103" i="15"/>
  <c r="UZ103" i="15"/>
  <c r="VD103" i="15"/>
  <c r="VH103" i="15"/>
  <c r="CJ104" i="15"/>
  <c r="CN104" i="15"/>
  <c r="CR104" i="15"/>
  <c r="CS104" i="15"/>
  <c r="CV104" i="15"/>
  <c r="CW104" i="15"/>
  <c r="CZ104" i="15"/>
  <c r="DD104" i="15"/>
  <c r="DH104" i="15"/>
  <c r="DI104" i="15"/>
  <c r="DL104" i="15"/>
  <c r="DP104" i="15"/>
  <c r="DT104" i="15"/>
  <c r="DX104" i="15"/>
  <c r="EA104" i="15"/>
  <c r="EB104" i="15"/>
  <c r="EF104" i="15"/>
  <c r="EJ104" i="15"/>
  <c r="EN104" i="15"/>
  <c r="ER104" i="15"/>
  <c r="EV104" i="15"/>
  <c r="EZ104" i="15"/>
  <c r="FH104" i="15"/>
  <c r="FL104" i="15"/>
  <c r="FP104" i="15"/>
  <c r="FT104" i="15"/>
  <c r="FX104" i="15"/>
  <c r="GB104" i="15"/>
  <c r="GF104" i="15"/>
  <c r="GJ104" i="15"/>
  <c r="GN104" i="15"/>
  <c r="GR104" i="15"/>
  <c r="GV104" i="15"/>
  <c r="GZ104" i="15"/>
  <c r="HD104" i="15"/>
  <c r="HH104" i="15"/>
  <c r="HL104" i="15"/>
  <c r="HT104" i="15"/>
  <c r="HX104" i="15"/>
  <c r="IB104" i="15"/>
  <c r="IF104" i="15"/>
  <c r="IJ104" i="15"/>
  <c r="IN104" i="15"/>
  <c r="IR104" i="15"/>
  <c r="IV104" i="15"/>
  <c r="IZ104" i="15"/>
  <c r="JD104" i="15"/>
  <c r="JH104" i="15"/>
  <c r="JL104" i="15"/>
  <c r="JP104" i="15"/>
  <c r="JT104" i="15"/>
  <c r="JX104" i="15"/>
  <c r="KF104" i="15"/>
  <c r="KJ104" i="15"/>
  <c r="KN104" i="15"/>
  <c r="KR104" i="15"/>
  <c r="KV104" i="15"/>
  <c r="KZ104" i="15"/>
  <c r="LD104" i="15"/>
  <c r="LH104" i="15"/>
  <c r="LL104" i="15"/>
  <c r="LP104" i="15"/>
  <c r="LT104" i="15"/>
  <c r="LX104" i="15"/>
  <c r="MB104" i="15"/>
  <c r="MF104" i="15"/>
  <c r="MJ104" i="15"/>
  <c r="MR104" i="15"/>
  <c r="MV104" i="15"/>
  <c r="MZ104" i="15"/>
  <c r="ND104" i="15"/>
  <c r="NH104" i="15"/>
  <c r="NL104" i="15"/>
  <c r="NP104" i="15"/>
  <c r="NT104" i="15"/>
  <c r="NX104" i="15"/>
  <c r="OB104" i="15"/>
  <c r="OF104" i="15"/>
  <c r="OJ104" i="15"/>
  <c r="ON104" i="15"/>
  <c r="OR104" i="15"/>
  <c r="OV104" i="15"/>
  <c r="PD104" i="15"/>
  <c r="PH104" i="15"/>
  <c r="PL104" i="15"/>
  <c r="PP104" i="15"/>
  <c r="PT104" i="15"/>
  <c r="PX104" i="15"/>
  <c r="QB104" i="15"/>
  <c r="QF104" i="15"/>
  <c r="QJ104" i="15"/>
  <c r="QN104" i="15"/>
  <c r="QR104" i="15"/>
  <c r="QV104" i="15"/>
  <c r="QZ104" i="15"/>
  <c r="RD104" i="15"/>
  <c r="RH104" i="15"/>
  <c r="RL104" i="15"/>
  <c r="RP104" i="15"/>
  <c r="RT104" i="15"/>
  <c r="RX104" i="15"/>
  <c r="SB104" i="15"/>
  <c r="SF104" i="15"/>
  <c r="SJ104" i="15"/>
  <c r="SN104" i="15"/>
  <c r="SR104" i="15"/>
  <c r="SV104" i="15"/>
  <c r="SZ104" i="15"/>
  <c r="TD104" i="15"/>
  <c r="TH104" i="15"/>
  <c r="TL104" i="15"/>
  <c r="TP104" i="15"/>
  <c r="TT104" i="15"/>
  <c r="TX104" i="15"/>
  <c r="UB104" i="15"/>
  <c r="UF104" i="15"/>
  <c r="UJ104" i="15"/>
  <c r="UN104" i="15"/>
  <c r="UR104" i="15"/>
  <c r="UV104" i="15"/>
  <c r="UZ104" i="15"/>
  <c r="VD104" i="15"/>
  <c r="VH104" i="15"/>
  <c r="CJ105" i="15"/>
  <c r="CN105" i="15"/>
  <c r="CR105" i="15"/>
  <c r="CS105" i="15"/>
  <c r="CV105" i="15"/>
  <c r="CW105" i="15"/>
  <c r="CZ105" i="15"/>
  <c r="DD105" i="15"/>
  <c r="DH105" i="15"/>
  <c r="DI105" i="15"/>
  <c r="DL105" i="15"/>
  <c r="DP105" i="15"/>
  <c r="DT105" i="15"/>
  <c r="DX105" i="15"/>
  <c r="EA105" i="15"/>
  <c r="EB105" i="15"/>
  <c r="EF105" i="15"/>
  <c r="EJ105" i="15"/>
  <c r="EN105" i="15"/>
  <c r="ER105" i="15"/>
  <c r="EV105" i="15"/>
  <c r="EZ105" i="15"/>
  <c r="FH105" i="15"/>
  <c r="FL105" i="15"/>
  <c r="FP105" i="15"/>
  <c r="FT105" i="15"/>
  <c r="FX105" i="15"/>
  <c r="GB105" i="15"/>
  <c r="GF105" i="15"/>
  <c r="GJ105" i="15"/>
  <c r="GN105" i="15"/>
  <c r="GR105" i="15"/>
  <c r="GV105" i="15"/>
  <c r="GZ105" i="15"/>
  <c r="HD105" i="15"/>
  <c r="HH105" i="15"/>
  <c r="HL105" i="15"/>
  <c r="HT105" i="15"/>
  <c r="HX105" i="15"/>
  <c r="IB105" i="15"/>
  <c r="IF105" i="15"/>
  <c r="IJ105" i="15"/>
  <c r="IN105" i="15"/>
  <c r="IR105" i="15"/>
  <c r="IV105" i="15"/>
  <c r="IZ105" i="15"/>
  <c r="JD105" i="15"/>
  <c r="JH105" i="15"/>
  <c r="JL105" i="15"/>
  <c r="JP105" i="15"/>
  <c r="JT105" i="15"/>
  <c r="JX105" i="15"/>
  <c r="KF105" i="15"/>
  <c r="KJ105" i="15"/>
  <c r="KN105" i="15"/>
  <c r="KR105" i="15"/>
  <c r="KV105" i="15"/>
  <c r="KZ105" i="15"/>
  <c r="LD105" i="15"/>
  <c r="LH105" i="15"/>
  <c r="LL105" i="15"/>
  <c r="LP105" i="15"/>
  <c r="LT105" i="15"/>
  <c r="LX105" i="15"/>
  <c r="MB105" i="15"/>
  <c r="MF105" i="15"/>
  <c r="MJ105" i="15"/>
  <c r="MR105" i="15"/>
  <c r="MV105" i="15"/>
  <c r="MZ105" i="15"/>
  <c r="ND105" i="15"/>
  <c r="NH105" i="15"/>
  <c r="NL105" i="15"/>
  <c r="NP105" i="15"/>
  <c r="NT105" i="15"/>
  <c r="NX105" i="15"/>
  <c r="OB105" i="15"/>
  <c r="OF105" i="15"/>
  <c r="OJ105" i="15"/>
  <c r="ON105" i="15"/>
  <c r="OR105" i="15"/>
  <c r="OV105" i="15"/>
  <c r="PD105" i="15"/>
  <c r="PH105" i="15"/>
  <c r="PL105" i="15"/>
  <c r="PP105" i="15"/>
  <c r="PT105" i="15"/>
  <c r="PX105" i="15"/>
  <c r="QB105" i="15"/>
  <c r="QF105" i="15"/>
  <c r="QJ105" i="15"/>
  <c r="QN105" i="15"/>
  <c r="QR105" i="15"/>
  <c r="QV105" i="15"/>
  <c r="QZ105" i="15"/>
  <c r="RD105" i="15"/>
  <c r="RH105" i="15"/>
  <c r="RL105" i="15"/>
  <c r="RP105" i="15"/>
  <c r="RT105" i="15"/>
  <c r="RX105" i="15"/>
  <c r="SB105" i="15"/>
  <c r="SF105" i="15"/>
  <c r="SJ105" i="15"/>
  <c r="SN105" i="15"/>
  <c r="SR105" i="15"/>
  <c r="SV105" i="15"/>
  <c r="SZ105" i="15"/>
  <c r="TD105" i="15"/>
  <c r="TH105" i="15"/>
  <c r="TL105" i="15"/>
  <c r="TP105" i="15"/>
  <c r="TT105" i="15"/>
  <c r="TX105" i="15"/>
  <c r="UB105" i="15"/>
  <c r="UF105" i="15"/>
  <c r="UJ105" i="15"/>
  <c r="UN105" i="15"/>
  <c r="UR105" i="15"/>
  <c r="UV105" i="15"/>
  <c r="UZ105" i="15"/>
  <c r="VD105" i="15"/>
  <c r="VH105" i="15"/>
  <c r="CI107" i="15"/>
  <c r="CJ107" i="15"/>
  <c r="CK107" i="15"/>
  <c r="CL107" i="15"/>
  <c r="CM107" i="15"/>
  <c r="CN107" i="15"/>
  <c r="CO107" i="15"/>
  <c r="CP107" i="15"/>
  <c r="CQ107" i="15"/>
  <c r="CR107" i="15"/>
  <c r="CS107" i="15"/>
  <c r="CT107" i="15"/>
  <c r="CU107" i="15"/>
  <c r="CV107" i="15"/>
  <c r="CW107" i="15"/>
  <c r="CX107" i="15"/>
  <c r="CY107" i="15"/>
  <c r="CZ107" i="15"/>
  <c r="DA107" i="15"/>
  <c r="DB107" i="15"/>
  <c r="DC107" i="15"/>
  <c r="DD107" i="15"/>
  <c r="DE107" i="15"/>
  <c r="DF107" i="15"/>
  <c r="DG107" i="15"/>
  <c r="DH107" i="15"/>
  <c r="DI107" i="15"/>
  <c r="DJ107" i="15"/>
  <c r="DK107" i="15"/>
  <c r="DL107" i="15"/>
  <c r="DM107" i="15"/>
  <c r="DN107" i="15"/>
  <c r="DO107" i="15"/>
  <c r="DP107" i="15"/>
  <c r="DQ107" i="15"/>
  <c r="DR107" i="15"/>
  <c r="DS107" i="15"/>
  <c r="DT107" i="15"/>
  <c r="DU107" i="15"/>
  <c r="DV107" i="15"/>
  <c r="DW107" i="15"/>
  <c r="DX107" i="15"/>
  <c r="DY107" i="15"/>
  <c r="DZ107" i="15"/>
  <c r="EA107" i="15"/>
  <c r="EB107" i="15"/>
  <c r="EC107" i="15"/>
  <c r="ED107" i="15"/>
  <c r="EE107" i="15"/>
  <c r="EF107" i="15"/>
  <c r="EG107" i="15"/>
  <c r="EH107" i="15"/>
  <c r="EI107" i="15"/>
  <c r="EJ107" i="15"/>
  <c r="EK107" i="15"/>
  <c r="EL107" i="15"/>
  <c r="EM107" i="15"/>
  <c r="EN107" i="15"/>
  <c r="EO107" i="15"/>
  <c r="EP107" i="15"/>
  <c r="EQ107" i="15"/>
  <c r="ER107" i="15"/>
  <c r="ES107" i="15"/>
  <c r="ET107" i="15"/>
  <c r="EU107" i="15"/>
  <c r="EV107" i="15"/>
  <c r="EW107" i="15"/>
  <c r="EX107" i="15"/>
  <c r="EY107" i="15"/>
  <c r="EZ107" i="15"/>
  <c r="FA107" i="15"/>
  <c r="FB107" i="15"/>
  <c r="FC107" i="15"/>
  <c r="FD107" i="15"/>
  <c r="FE107" i="15"/>
  <c r="FF107" i="15"/>
  <c r="FG107" i="15"/>
  <c r="FH107" i="15"/>
  <c r="FI107" i="15"/>
  <c r="FJ107" i="15"/>
  <c r="FK107" i="15"/>
  <c r="FL107" i="15"/>
  <c r="FM107" i="15"/>
  <c r="FN107" i="15"/>
  <c r="FO107" i="15"/>
  <c r="FP107" i="15"/>
  <c r="FQ107" i="15"/>
  <c r="FR107" i="15"/>
  <c r="FS107" i="15"/>
  <c r="FT107" i="15"/>
  <c r="FU107" i="15"/>
  <c r="FV107" i="15"/>
  <c r="FW107" i="15"/>
  <c r="FX107" i="15"/>
  <c r="FY107" i="15"/>
  <c r="FZ107" i="15"/>
  <c r="GA107" i="15"/>
  <c r="GB107" i="15"/>
  <c r="GC107" i="15"/>
  <c r="GD107" i="15"/>
  <c r="GE107" i="15"/>
  <c r="GF107" i="15"/>
  <c r="GG107" i="15"/>
  <c r="GH107" i="15"/>
  <c r="GI107" i="15"/>
  <c r="GJ107" i="15"/>
  <c r="GK107" i="15"/>
  <c r="GL107" i="15"/>
  <c r="GM107" i="15"/>
  <c r="GN107" i="15"/>
  <c r="GO107" i="15"/>
  <c r="GP107" i="15"/>
  <c r="GQ107" i="15"/>
  <c r="GR107" i="15"/>
  <c r="GS107" i="15"/>
  <c r="GT107" i="15"/>
  <c r="GU107" i="15"/>
  <c r="GV107" i="15"/>
  <c r="GW107" i="15"/>
  <c r="GX107" i="15"/>
  <c r="GY107" i="15"/>
  <c r="GZ107" i="15"/>
  <c r="HA107" i="15"/>
  <c r="HB107" i="15"/>
  <c r="HC107" i="15"/>
  <c r="HD107" i="15"/>
  <c r="HE107" i="15"/>
  <c r="HF107" i="15"/>
  <c r="HG107" i="15"/>
  <c r="HH107" i="15"/>
  <c r="HI107" i="15"/>
  <c r="HJ107" i="15"/>
  <c r="HK107" i="15"/>
  <c r="HL107" i="15"/>
  <c r="HM107" i="15"/>
  <c r="HN107" i="15"/>
  <c r="HO107" i="15"/>
  <c r="HP107" i="15"/>
  <c r="HQ107" i="15"/>
  <c r="HR107" i="15"/>
  <c r="HS107" i="15"/>
  <c r="HT107" i="15"/>
  <c r="HU107" i="15"/>
  <c r="HV107" i="15"/>
  <c r="HW107" i="15"/>
  <c r="HX107" i="15"/>
  <c r="HY107" i="15"/>
  <c r="HZ107" i="15"/>
  <c r="IA107" i="15"/>
  <c r="IB107" i="15"/>
  <c r="IC107" i="15"/>
  <c r="ID107" i="15"/>
  <c r="IE107" i="15"/>
  <c r="IF107" i="15"/>
  <c r="IG107" i="15"/>
  <c r="IH107" i="15"/>
  <c r="II107" i="15"/>
  <c r="IJ107" i="15"/>
  <c r="IK107" i="15"/>
  <c r="IL107" i="15"/>
  <c r="IM107" i="15"/>
  <c r="IN107" i="15"/>
  <c r="IO107" i="15"/>
  <c r="IP107" i="15"/>
  <c r="IQ107" i="15"/>
  <c r="IR107" i="15"/>
  <c r="IS107" i="15"/>
  <c r="IT107" i="15"/>
  <c r="IU107" i="15"/>
  <c r="IV107" i="15"/>
  <c r="IW107" i="15"/>
  <c r="IX107" i="15"/>
  <c r="IY107" i="15"/>
  <c r="IZ107" i="15"/>
  <c r="JA107" i="15"/>
  <c r="JB107" i="15"/>
  <c r="JC107" i="15"/>
  <c r="JD107" i="15"/>
  <c r="JE107" i="15"/>
  <c r="JF107" i="15"/>
  <c r="JG107" i="15"/>
  <c r="JH107" i="15"/>
  <c r="JI107" i="15"/>
  <c r="JJ107" i="15"/>
  <c r="JK107" i="15"/>
  <c r="JL107" i="15"/>
  <c r="JM107" i="15"/>
  <c r="JN107" i="15"/>
  <c r="JO107" i="15"/>
  <c r="JP107" i="15"/>
  <c r="JQ107" i="15"/>
  <c r="JR107" i="15"/>
  <c r="JS107" i="15"/>
  <c r="JT107" i="15"/>
  <c r="JU107" i="15"/>
  <c r="JV107" i="15"/>
  <c r="JW107" i="15"/>
  <c r="JX107" i="15"/>
  <c r="JY107" i="15"/>
  <c r="JZ107" i="15"/>
  <c r="KA107" i="15"/>
  <c r="KB107" i="15"/>
  <c r="KC107" i="15"/>
  <c r="KD107" i="15"/>
  <c r="KE107" i="15"/>
  <c r="KF107" i="15"/>
  <c r="KG107" i="15"/>
  <c r="KH107" i="15"/>
  <c r="KI107" i="15"/>
  <c r="KJ107" i="15"/>
  <c r="KK107" i="15"/>
  <c r="KL107" i="15"/>
  <c r="KM107" i="15"/>
  <c r="KN107" i="15"/>
  <c r="KO107" i="15"/>
  <c r="KP107" i="15"/>
  <c r="KQ107" i="15"/>
  <c r="KR107" i="15"/>
  <c r="KS107" i="15"/>
  <c r="KT107" i="15"/>
  <c r="KU107" i="15"/>
  <c r="KV107" i="15"/>
  <c r="KW107" i="15"/>
  <c r="KX107" i="15"/>
  <c r="KY107" i="15"/>
  <c r="KZ107" i="15"/>
  <c r="LA107" i="15"/>
  <c r="LB107" i="15"/>
  <c r="LC107" i="15"/>
  <c r="LD107" i="15"/>
  <c r="LE107" i="15"/>
  <c r="LF107" i="15"/>
  <c r="LG107" i="15"/>
  <c r="LH107" i="15"/>
  <c r="LI107" i="15"/>
  <c r="LJ107" i="15"/>
  <c r="LK107" i="15"/>
  <c r="LL107" i="15"/>
  <c r="LM107" i="15"/>
  <c r="LN107" i="15"/>
  <c r="LO107" i="15"/>
  <c r="LP107" i="15"/>
  <c r="LQ107" i="15"/>
  <c r="LR107" i="15"/>
  <c r="LS107" i="15"/>
  <c r="LT107" i="15"/>
  <c r="LU107" i="15"/>
  <c r="LV107" i="15"/>
  <c r="LW107" i="15"/>
  <c r="LX107" i="15"/>
  <c r="LY107" i="15"/>
  <c r="LZ107" i="15"/>
  <c r="MA107" i="15"/>
  <c r="MB107" i="15"/>
  <c r="MC107" i="15"/>
  <c r="MD107" i="15"/>
  <c r="ME107" i="15"/>
  <c r="MF107" i="15"/>
  <c r="MG107" i="15"/>
  <c r="MH107" i="15"/>
  <c r="MI107" i="15"/>
  <c r="MJ107" i="15"/>
  <c r="MK107" i="15"/>
  <c r="ML107" i="15"/>
  <c r="MM107" i="15"/>
  <c r="MN107" i="15"/>
  <c r="MO107" i="15"/>
  <c r="MP107" i="15"/>
  <c r="MQ107" i="15"/>
  <c r="MR107" i="15"/>
  <c r="MS107" i="15"/>
  <c r="MT107" i="15"/>
  <c r="MU107" i="15"/>
  <c r="MV107" i="15"/>
  <c r="MW107" i="15"/>
  <c r="MX107" i="15"/>
  <c r="MY107" i="15"/>
  <c r="MZ107" i="15"/>
  <c r="NA107" i="15"/>
  <c r="NB107" i="15"/>
  <c r="NC107" i="15"/>
  <c r="ND107" i="15"/>
  <c r="NE107" i="15"/>
  <c r="NF107" i="15"/>
  <c r="NG107" i="15"/>
  <c r="NH107" i="15"/>
  <c r="NI107" i="15"/>
  <c r="NJ107" i="15"/>
  <c r="NK107" i="15"/>
  <c r="NL107" i="15"/>
  <c r="NM107" i="15"/>
  <c r="NN107" i="15"/>
  <c r="NO107" i="15"/>
  <c r="NP107" i="15"/>
  <c r="NQ107" i="15"/>
  <c r="NR107" i="15"/>
  <c r="NS107" i="15"/>
  <c r="NT107" i="15"/>
  <c r="NU107" i="15"/>
  <c r="NV107" i="15"/>
  <c r="NW107" i="15"/>
  <c r="NX107" i="15"/>
  <c r="NY107" i="15"/>
  <c r="NZ107" i="15"/>
  <c r="OA107" i="15"/>
  <c r="OB107" i="15"/>
  <c r="OC107" i="15"/>
  <c r="OD107" i="15"/>
  <c r="OE107" i="15"/>
  <c r="OF107" i="15"/>
  <c r="OG107" i="15"/>
  <c r="OH107" i="15"/>
  <c r="OI107" i="15"/>
  <c r="OJ107" i="15"/>
  <c r="OK107" i="15"/>
  <c r="OL107" i="15"/>
  <c r="OM107" i="15"/>
  <c r="ON107" i="15"/>
  <c r="OO107" i="15"/>
  <c r="OP107" i="15"/>
  <c r="OQ107" i="15"/>
  <c r="OR107" i="15"/>
  <c r="OS107" i="15"/>
  <c r="OT107" i="15"/>
  <c r="OU107" i="15"/>
  <c r="OV107" i="15"/>
  <c r="OW107" i="15"/>
  <c r="OX107" i="15"/>
  <c r="OY107" i="15"/>
  <c r="OZ107" i="15"/>
  <c r="PA107" i="15"/>
  <c r="PB107" i="15"/>
  <c r="PC107" i="15"/>
  <c r="PD107" i="15"/>
  <c r="PE107" i="15"/>
  <c r="PF107" i="15"/>
  <c r="PG107" i="15"/>
  <c r="PH107" i="15"/>
  <c r="PI107" i="15"/>
  <c r="PJ107" i="15"/>
  <c r="PK107" i="15"/>
  <c r="PL107" i="15"/>
  <c r="PM107" i="15"/>
  <c r="PN107" i="15"/>
  <c r="PO107" i="15"/>
  <c r="PP107" i="15"/>
  <c r="PQ107" i="15"/>
  <c r="PR107" i="15"/>
  <c r="PS107" i="15"/>
  <c r="PT107" i="15"/>
  <c r="PU107" i="15"/>
  <c r="PV107" i="15"/>
  <c r="PW107" i="15"/>
  <c r="PX107" i="15"/>
  <c r="PY107" i="15"/>
  <c r="PZ107" i="15"/>
  <c r="QA107" i="15"/>
  <c r="QB107" i="15"/>
  <c r="QC107" i="15"/>
  <c r="QD107" i="15"/>
  <c r="QE107" i="15"/>
  <c r="QF107" i="15"/>
  <c r="QG107" i="15"/>
  <c r="QH107" i="15"/>
  <c r="QI107" i="15"/>
  <c r="QJ107" i="15"/>
  <c r="QK107" i="15"/>
  <c r="QL107" i="15"/>
  <c r="QM107" i="15"/>
  <c r="QN107" i="15"/>
  <c r="QO107" i="15"/>
  <c r="QP107" i="15"/>
  <c r="QQ107" i="15"/>
  <c r="QR107" i="15"/>
  <c r="QS107" i="15"/>
  <c r="QT107" i="15"/>
  <c r="QU107" i="15"/>
  <c r="QV107" i="15"/>
  <c r="QW107" i="15"/>
  <c r="QX107" i="15"/>
  <c r="QY107" i="15"/>
  <c r="QZ107" i="15"/>
  <c r="RA107" i="15"/>
  <c r="RB107" i="15"/>
  <c r="RC107" i="15"/>
  <c r="RD107" i="15"/>
  <c r="RE107" i="15"/>
  <c r="RF107" i="15"/>
  <c r="RG107" i="15"/>
  <c r="RH107" i="15"/>
  <c r="RI107" i="15"/>
  <c r="RJ107" i="15"/>
  <c r="RK107" i="15"/>
  <c r="RL107" i="15"/>
  <c r="RM107" i="15"/>
  <c r="RN107" i="15"/>
  <c r="RO107" i="15"/>
  <c r="RP107" i="15"/>
  <c r="RQ107" i="15"/>
  <c r="RR107" i="15"/>
  <c r="RS107" i="15"/>
  <c r="RT107" i="15"/>
  <c r="RU107" i="15"/>
  <c r="RV107" i="15"/>
  <c r="RW107" i="15"/>
  <c r="RX107" i="15"/>
  <c r="RY107" i="15"/>
  <c r="RZ107" i="15"/>
  <c r="SA107" i="15"/>
  <c r="SB107" i="15"/>
  <c r="SC107" i="15"/>
  <c r="SD107" i="15"/>
  <c r="SE107" i="15"/>
  <c r="SF107" i="15"/>
  <c r="SG107" i="15"/>
  <c r="SH107" i="15"/>
  <c r="SI107" i="15"/>
  <c r="SJ107" i="15"/>
  <c r="SK107" i="15"/>
  <c r="SL107" i="15"/>
  <c r="SM107" i="15"/>
  <c r="SN107" i="15"/>
  <c r="SO107" i="15"/>
  <c r="SP107" i="15"/>
  <c r="SQ107" i="15"/>
  <c r="SR107" i="15"/>
  <c r="SS107" i="15"/>
  <c r="ST107" i="15"/>
  <c r="SU107" i="15"/>
  <c r="SV107" i="15"/>
  <c r="SW107" i="15"/>
  <c r="SX107" i="15"/>
  <c r="SY107" i="15"/>
  <c r="SZ107" i="15"/>
  <c r="TA107" i="15"/>
  <c r="TB107" i="15"/>
  <c r="TC107" i="15"/>
  <c r="TD107" i="15"/>
  <c r="TE107" i="15"/>
  <c r="TF107" i="15"/>
  <c r="TG107" i="15"/>
  <c r="TH107" i="15"/>
  <c r="TI107" i="15"/>
  <c r="TJ107" i="15"/>
  <c r="TK107" i="15"/>
  <c r="TL107" i="15"/>
  <c r="TM107" i="15"/>
  <c r="TN107" i="15"/>
  <c r="TO107" i="15"/>
  <c r="TP107" i="15"/>
  <c r="TQ107" i="15"/>
  <c r="TR107" i="15"/>
  <c r="TS107" i="15"/>
  <c r="TT107" i="15"/>
  <c r="TU107" i="15"/>
  <c r="TV107" i="15"/>
  <c r="TW107" i="15"/>
  <c r="TX107" i="15"/>
  <c r="TY107" i="15"/>
  <c r="TZ107" i="15"/>
  <c r="UA107" i="15"/>
  <c r="UB107" i="15"/>
  <c r="UC107" i="15"/>
  <c r="UD107" i="15"/>
  <c r="UE107" i="15"/>
  <c r="UF107" i="15"/>
  <c r="UG107" i="15"/>
  <c r="UH107" i="15"/>
  <c r="UI107" i="15"/>
  <c r="UJ107" i="15"/>
  <c r="UK107" i="15"/>
  <c r="UL107" i="15"/>
  <c r="UM107" i="15"/>
  <c r="UN107" i="15"/>
  <c r="UO107" i="15"/>
  <c r="UP107" i="15"/>
  <c r="UQ107" i="15"/>
  <c r="UR107" i="15"/>
  <c r="US107" i="15"/>
  <c r="UT107" i="15"/>
  <c r="UU107" i="15"/>
  <c r="UV107" i="15"/>
  <c r="UW107" i="15"/>
  <c r="UX107" i="15"/>
  <c r="UY107" i="15"/>
  <c r="UZ107" i="15"/>
  <c r="VA107" i="15"/>
  <c r="VB107" i="15"/>
  <c r="VC107" i="15"/>
  <c r="VD107" i="15"/>
  <c r="VE107" i="15"/>
  <c r="VF107" i="15"/>
  <c r="VG107" i="15"/>
  <c r="VH107" i="15"/>
  <c r="CI108" i="15"/>
  <c r="CJ108" i="15"/>
  <c r="CK108" i="15"/>
  <c r="CK109" i="15" s="1"/>
  <c r="CL108" i="15"/>
  <c r="CL109" i="15" s="1"/>
  <c r="CM108" i="15"/>
  <c r="CN108" i="15"/>
  <c r="CO108" i="15"/>
  <c r="CO109" i="15" s="1"/>
  <c r="CP108" i="15"/>
  <c r="CP109" i="15" s="1"/>
  <c r="CQ108" i="15"/>
  <c r="CR108" i="15"/>
  <c r="CS108" i="15"/>
  <c r="CS109" i="15" s="1"/>
  <c r="CT108" i="15"/>
  <c r="CT109" i="15" s="1"/>
  <c r="CU108" i="15"/>
  <c r="CV108" i="15"/>
  <c r="CW108" i="15"/>
  <c r="CW109" i="15" s="1"/>
  <c r="CX108" i="15"/>
  <c r="CX109" i="15" s="1"/>
  <c r="CY108" i="15"/>
  <c r="CZ108" i="15"/>
  <c r="DA108" i="15"/>
  <c r="DA109" i="15" s="1"/>
  <c r="DB108" i="15"/>
  <c r="DB109" i="15" s="1"/>
  <c r="DC108" i="15"/>
  <c r="DD108" i="15"/>
  <c r="DE108" i="15"/>
  <c r="DE109" i="15" s="1"/>
  <c r="DF108" i="15"/>
  <c r="DF109" i="15" s="1"/>
  <c r="DG108" i="15"/>
  <c r="DH108" i="15"/>
  <c r="DI108" i="15"/>
  <c r="DI109" i="15" s="1"/>
  <c r="DJ108" i="15"/>
  <c r="DJ109" i="15" s="1"/>
  <c r="DK108" i="15"/>
  <c r="DL108" i="15"/>
  <c r="DM108" i="15"/>
  <c r="DM109" i="15" s="1"/>
  <c r="DN108" i="15"/>
  <c r="DN109" i="15" s="1"/>
  <c r="DO108" i="15"/>
  <c r="DP108" i="15"/>
  <c r="DQ108" i="15"/>
  <c r="DQ109" i="15" s="1"/>
  <c r="DR108" i="15"/>
  <c r="DR109" i="15" s="1"/>
  <c r="DS108" i="15"/>
  <c r="DT108" i="15"/>
  <c r="DU108" i="15"/>
  <c r="DU109" i="15" s="1"/>
  <c r="DV108" i="15"/>
  <c r="DV109" i="15" s="1"/>
  <c r="DW108" i="15"/>
  <c r="DX108" i="15"/>
  <c r="DY108" i="15"/>
  <c r="DY109" i="15" s="1"/>
  <c r="DZ108" i="15"/>
  <c r="DZ109" i="15" s="1"/>
  <c r="EA108" i="15"/>
  <c r="EB108" i="15"/>
  <c r="EC108" i="15"/>
  <c r="EC109" i="15" s="1"/>
  <c r="ED108" i="15"/>
  <c r="ED109" i="15" s="1"/>
  <c r="EE108" i="15"/>
  <c r="EF108" i="15"/>
  <c r="EG108" i="15"/>
  <c r="EG109" i="15" s="1"/>
  <c r="EH108" i="15"/>
  <c r="EH109" i="15" s="1"/>
  <c r="EI108" i="15"/>
  <c r="EJ108" i="15"/>
  <c r="EK108" i="15"/>
  <c r="EK109" i="15" s="1"/>
  <c r="EL108" i="15"/>
  <c r="EL109" i="15" s="1"/>
  <c r="EM108" i="15"/>
  <c r="EN108" i="15"/>
  <c r="EO108" i="15"/>
  <c r="EO109" i="15" s="1"/>
  <c r="EP108" i="15"/>
  <c r="EP109" i="15" s="1"/>
  <c r="EQ108" i="15"/>
  <c r="ER108" i="15"/>
  <c r="ES108" i="15"/>
  <c r="ES109" i="15" s="1"/>
  <c r="ET108" i="15"/>
  <c r="ET109" i="15" s="1"/>
  <c r="EU108" i="15"/>
  <c r="EV108" i="15"/>
  <c r="EW108" i="15"/>
  <c r="EW109" i="15" s="1"/>
  <c r="EX108" i="15"/>
  <c r="EX109" i="15" s="1"/>
  <c r="EY108" i="15"/>
  <c r="EZ108" i="15"/>
  <c r="FA108" i="15"/>
  <c r="FA109" i="15" s="1"/>
  <c r="FB108" i="15"/>
  <c r="FB109" i="15" s="1"/>
  <c r="FC108" i="15"/>
  <c r="FD108" i="15"/>
  <c r="FE108" i="15"/>
  <c r="FE109" i="15" s="1"/>
  <c r="FF108" i="15"/>
  <c r="FF109" i="15" s="1"/>
  <c r="FG108" i="15"/>
  <c r="FH108" i="15"/>
  <c r="FI108" i="15"/>
  <c r="FI109" i="15" s="1"/>
  <c r="FJ108" i="15"/>
  <c r="FJ109" i="15" s="1"/>
  <c r="FK108" i="15"/>
  <c r="FL108" i="15"/>
  <c r="FM108" i="15"/>
  <c r="FM109" i="15" s="1"/>
  <c r="FN108" i="15"/>
  <c r="FN109" i="15" s="1"/>
  <c r="FO108" i="15"/>
  <c r="FP108" i="15"/>
  <c r="FQ108" i="15"/>
  <c r="FQ109" i="15" s="1"/>
  <c r="FR108" i="15"/>
  <c r="FR109" i="15" s="1"/>
  <c r="FS108" i="15"/>
  <c r="FT108" i="15"/>
  <c r="FU108" i="15"/>
  <c r="FU109" i="15" s="1"/>
  <c r="FV108" i="15"/>
  <c r="FV109" i="15" s="1"/>
  <c r="FW108" i="15"/>
  <c r="FX108" i="15"/>
  <c r="FY108" i="15"/>
  <c r="FY109" i="15" s="1"/>
  <c r="FZ108" i="15"/>
  <c r="FZ109" i="15" s="1"/>
  <c r="GA108" i="15"/>
  <c r="GB108" i="15"/>
  <c r="GC108" i="15"/>
  <c r="GC109" i="15" s="1"/>
  <c r="GD108" i="15"/>
  <c r="GD109" i="15" s="1"/>
  <c r="GE108" i="15"/>
  <c r="GF108" i="15"/>
  <c r="GG108" i="15"/>
  <c r="GG109" i="15" s="1"/>
  <c r="GH108" i="15"/>
  <c r="GH109" i="15" s="1"/>
  <c r="GI108" i="15"/>
  <c r="GJ108" i="15"/>
  <c r="GK108" i="15"/>
  <c r="GK109" i="15" s="1"/>
  <c r="GL108" i="15"/>
  <c r="GL109" i="15" s="1"/>
  <c r="GM108" i="15"/>
  <c r="GN108" i="15"/>
  <c r="GO108" i="15"/>
  <c r="GO109" i="15" s="1"/>
  <c r="GP108" i="15"/>
  <c r="GP109" i="15" s="1"/>
  <c r="GQ108" i="15"/>
  <c r="GR108" i="15"/>
  <c r="GS108" i="15"/>
  <c r="GS109" i="15" s="1"/>
  <c r="GT108" i="15"/>
  <c r="GT109" i="15" s="1"/>
  <c r="GU108" i="15"/>
  <c r="GV108" i="15"/>
  <c r="GW108" i="15"/>
  <c r="GW109" i="15" s="1"/>
  <c r="GX108" i="15"/>
  <c r="GX109" i="15" s="1"/>
  <c r="GY108" i="15"/>
  <c r="GZ108" i="15"/>
  <c r="HA108" i="15"/>
  <c r="HA109" i="15" s="1"/>
  <c r="HB108" i="15"/>
  <c r="HB109" i="15" s="1"/>
  <c r="HC108" i="15"/>
  <c r="HD108" i="15"/>
  <c r="HE108" i="15"/>
  <c r="HE109" i="15" s="1"/>
  <c r="HF108" i="15"/>
  <c r="HF109" i="15" s="1"/>
  <c r="HG108" i="15"/>
  <c r="HH108" i="15"/>
  <c r="HI108" i="15"/>
  <c r="HI109" i="15" s="1"/>
  <c r="HJ108" i="15"/>
  <c r="HJ109" i="15" s="1"/>
  <c r="HK108" i="15"/>
  <c r="HL108" i="15"/>
  <c r="HM108" i="15"/>
  <c r="HM109" i="15" s="1"/>
  <c r="HN108" i="15"/>
  <c r="HN109" i="15" s="1"/>
  <c r="HO108" i="15"/>
  <c r="HP108" i="15"/>
  <c r="HQ108" i="15"/>
  <c r="HQ109" i="15" s="1"/>
  <c r="HR108" i="15"/>
  <c r="HR109" i="15" s="1"/>
  <c r="HS108" i="15"/>
  <c r="HT108" i="15"/>
  <c r="HU108" i="15"/>
  <c r="HU109" i="15" s="1"/>
  <c r="HV108" i="15"/>
  <c r="HV109" i="15" s="1"/>
  <c r="HW108" i="15"/>
  <c r="HX108" i="15"/>
  <c r="HY108" i="15"/>
  <c r="HY109" i="15" s="1"/>
  <c r="HZ108" i="15"/>
  <c r="HZ109" i="15" s="1"/>
  <c r="IA108" i="15"/>
  <c r="IB108" i="15"/>
  <c r="IC108" i="15"/>
  <c r="IC109" i="15" s="1"/>
  <c r="ID108" i="15"/>
  <c r="ID109" i="15" s="1"/>
  <c r="IE108" i="15"/>
  <c r="IF108" i="15"/>
  <c r="IG108" i="15"/>
  <c r="IG109" i="15" s="1"/>
  <c r="IH108" i="15"/>
  <c r="IH109" i="15" s="1"/>
  <c r="II108" i="15"/>
  <c r="IJ108" i="15"/>
  <c r="IK108" i="15"/>
  <c r="IK109" i="15" s="1"/>
  <c r="IL108" i="15"/>
  <c r="IL109" i="15" s="1"/>
  <c r="IM108" i="15"/>
  <c r="IN108" i="15"/>
  <c r="IO108" i="15"/>
  <c r="IO109" i="15" s="1"/>
  <c r="IP108" i="15"/>
  <c r="IP109" i="15" s="1"/>
  <c r="IQ108" i="15"/>
  <c r="IR108" i="15"/>
  <c r="IS108" i="15"/>
  <c r="IS109" i="15" s="1"/>
  <c r="IT108" i="15"/>
  <c r="IT109" i="15" s="1"/>
  <c r="IU108" i="15"/>
  <c r="IV108" i="15"/>
  <c r="IW108" i="15"/>
  <c r="IW109" i="15" s="1"/>
  <c r="IX108" i="15"/>
  <c r="IX109" i="15" s="1"/>
  <c r="IY108" i="15"/>
  <c r="IZ108" i="15"/>
  <c r="JA108" i="15"/>
  <c r="JA109" i="15" s="1"/>
  <c r="JB108" i="15"/>
  <c r="JB109" i="15" s="1"/>
  <c r="JC108" i="15"/>
  <c r="JD108" i="15"/>
  <c r="JE108" i="15"/>
  <c r="JE109" i="15" s="1"/>
  <c r="JF108" i="15"/>
  <c r="JF109" i="15" s="1"/>
  <c r="JG108" i="15"/>
  <c r="JH108" i="15"/>
  <c r="JI108" i="15"/>
  <c r="JI109" i="15" s="1"/>
  <c r="JJ108" i="15"/>
  <c r="JJ109" i="15" s="1"/>
  <c r="JK108" i="15"/>
  <c r="JL108" i="15"/>
  <c r="JM108" i="15"/>
  <c r="JM109" i="15" s="1"/>
  <c r="JN108" i="15"/>
  <c r="JN109" i="15" s="1"/>
  <c r="JO108" i="15"/>
  <c r="JP108" i="15"/>
  <c r="JQ108" i="15"/>
  <c r="JQ109" i="15" s="1"/>
  <c r="JR108" i="15"/>
  <c r="JR109" i="15" s="1"/>
  <c r="JS108" i="15"/>
  <c r="JT108" i="15"/>
  <c r="JU108" i="15"/>
  <c r="JU109" i="15" s="1"/>
  <c r="JV108" i="15"/>
  <c r="JV109" i="15" s="1"/>
  <c r="JW108" i="15"/>
  <c r="JX108" i="15"/>
  <c r="JY108" i="15"/>
  <c r="JY109" i="15" s="1"/>
  <c r="JZ108" i="15"/>
  <c r="JZ109" i="15" s="1"/>
  <c r="KA108" i="15"/>
  <c r="KB108" i="15"/>
  <c r="KC108" i="15"/>
  <c r="KC109" i="15" s="1"/>
  <c r="KD108" i="15"/>
  <c r="KD109" i="15" s="1"/>
  <c r="KE108" i="15"/>
  <c r="KF108" i="15"/>
  <c r="KG108" i="15"/>
  <c r="KG109" i="15" s="1"/>
  <c r="KH108" i="15"/>
  <c r="KH109" i="15" s="1"/>
  <c r="KI108" i="15"/>
  <c r="KJ108" i="15"/>
  <c r="KK108" i="15"/>
  <c r="KK109" i="15" s="1"/>
  <c r="KL108" i="15"/>
  <c r="KL109" i="15" s="1"/>
  <c r="KM108" i="15"/>
  <c r="KN108" i="15"/>
  <c r="KO108" i="15"/>
  <c r="KO109" i="15" s="1"/>
  <c r="KP108" i="15"/>
  <c r="KP109" i="15" s="1"/>
  <c r="KQ108" i="15"/>
  <c r="KR108" i="15"/>
  <c r="KS108" i="15"/>
  <c r="KS109" i="15" s="1"/>
  <c r="KT108" i="15"/>
  <c r="KT109" i="15" s="1"/>
  <c r="KU108" i="15"/>
  <c r="KV108" i="15"/>
  <c r="KW108" i="15"/>
  <c r="KW109" i="15" s="1"/>
  <c r="KX108" i="15"/>
  <c r="KX109" i="15" s="1"/>
  <c r="KY108" i="15"/>
  <c r="KZ108" i="15"/>
  <c r="LA108" i="15"/>
  <c r="LA109" i="15" s="1"/>
  <c r="LB108" i="15"/>
  <c r="LB109" i="15" s="1"/>
  <c r="LC108" i="15"/>
  <c r="LD108" i="15"/>
  <c r="LE108" i="15"/>
  <c r="LE109" i="15" s="1"/>
  <c r="LF108" i="15"/>
  <c r="LF109" i="15" s="1"/>
  <c r="LG108" i="15"/>
  <c r="LH108" i="15"/>
  <c r="LI108" i="15"/>
  <c r="LI109" i="15" s="1"/>
  <c r="LI110" i="15" s="1"/>
  <c r="LJ108" i="15"/>
  <c r="LJ109" i="15" s="1"/>
  <c r="LK108" i="15"/>
  <c r="LL108" i="15"/>
  <c r="LM108" i="15"/>
  <c r="LM109" i="15" s="1"/>
  <c r="LN108" i="15"/>
  <c r="LN109" i="15" s="1"/>
  <c r="LO108" i="15"/>
  <c r="LP108" i="15"/>
  <c r="LQ108" i="15"/>
  <c r="LQ109" i="15" s="1"/>
  <c r="LR108" i="15"/>
  <c r="LR109" i="15" s="1"/>
  <c r="LS108" i="15"/>
  <c r="LT108" i="15"/>
  <c r="LU108" i="15"/>
  <c r="LU109" i="15" s="1"/>
  <c r="LV108" i="15"/>
  <c r="LV109" i="15" s="1"/>
  <c r="LW108" i="15"/>
  <c r="LX108" i="15"/>
  <c r="LY108" i="15"/>
  <c r="LY109" i="15" s="1"/>
  <c r="LY110" i="15" s="1"/>
  <c r="LZ108" i="15"/>
  <c r="LZ109" i="15" s="1"/>
  <c r="MA108" i="15"/>
  <c r="MB108" i="15"/>
  <c r="MC108" i="15"/>
  <c r="MC109" i="15" s="1"/>
  <c r="MD108" i="15"/>
  <c r="MD109" i="15" s="1"/>
  <c r="ME108" i="15"/>
  <c r="MF108" i="15"/>
  <c r="MG108" i="15"/>
  <c r="MG109" i="15" s="1"/>
  <c r="MH108" i="15"/>
  <c r="MH109" i="15" s="1"/>
  <c r="MI108" i="15"/>
  <c r="MJ108" i="15"/>
  <c r="MK108" i="15"/>
  <c r="MK109" i="15" s="1"/>
  <c r="ML108" i="15"/>
  <c r="ML109" i="15" s="1"/>
  <c r="MM108" i="15"/>
  <c r="MN108" i="15"/>
  <c r="MO108" i="15"/>
  <c r="MO109" i="15" s="1"/>
  <c r="MO110" i="15" s="1"/>
  <c r="MP108" i="15"/>
  <c r="MP109" i="15" s="1"/>
  <c r="MQ108" i="15"/>
  <c r="MR108" i="15"/>
  <c r="MS108" i="15"/>
  <c r="MS109" i="15" s="1"/>
  <c r="MT108" i="15"/>
  <c r="MT109" i="15" s="1"/>
  <c r="MU108" i="15"/>
  <c r="MV108" i="15"/>
  <c r="MW108" i="15"/>
  <c r="MW109" i="15" s="1"/>
  <c r="MX108" i="15"/>
  <c r="MX109" i="15" s="1"/>
  <c r="MY108" i="15"/>
  <c r="MZ108" i="15"/>
  <c r="NA108" i="15"/>
  <c r="NA109" i="15" s="1"/>
  <c r="NB108" i="15"/>
  <c r="NB109" i="15" s="1"/>
  <c r="NC108" i="15"/>
  <c r="ND108" i="15"/>
  <c r="NE108" i="15"/>
  <c r="NE109" i="15" s="1"/>
  <c r="NE110" i="15" s="1"/>
  <c r="NF108" i="15"/>
  <c r="NF109" i="15" s="1"/>
  <c r="NG108" i="15"/>
  <c r="NH108" i="15"/>
  <c r="NI108" i="15"/>
  <c r="NI109" i="15" s="1"/>
  <c r="NJ108" i="15"/>
  <c r="NJ109" i="15" s="1"/>
  <c r="NK108" i="15"/>
  <c r="NL108" i="15"/>
  <c r="NM108" i="15"/>
  <c r="NM109" i="15" s="1"/>
  <c r="NN108" i="15"/>
  <c r="NN109" i="15" s="1"/>
  <c r="NO108" i="15"/>
  <c r="NP108" i="15"/>
  <c r="NQ108" i="15"/>
  <c r="NQ109" i="15" s="1"/>
  <c r="NR108" i="15"/>
  <c r="NR109" i="15" s="1"/>
  <c r="NS108" i="15"/>
  <c r="NT108" i="15"/>
  <c r="NU108" i="15"/>
  <c r="NU109" i="15" s="1"/>
  <c r="NU110" i="15" s="1"/>
  <c r="NV108" i="15"/>
  <c r="NV109" i="15" s="1"/>
  <c r="NW108" i="15"/>
  <c r="NX108" i="15"/>
  <c r="NY108" i="15"/>
  <c r="NY109" i="15" s="1"/>
  <c r="NZ108" i="15"/>
  <c r="NZ109" i="15" s="1"/>
  <c r="OA108" i="15"/>
  <c r="OB108" i="15"/>
  <c r="OC108" i="15"/>
  <c r="OC109" i="15" s="1"/>
  <c r="OD108" i="15"/>
  <c r="OD109" i="15" s="1"/>
  <c r="OE108" i="15"/>
  <c r="OF108" i="15"/>
  <c r="OG108" i="15"/>
  <c r="OG109" i="15" s="1"/>
  <c r="OH108" i="15"/>
  <c r="OH109" i="15" s="1"/>
  <c r="OH110" i="15" s="1"/>
  <c r="OI108" i="15"/>
  <c r="OJ108" i="15"/>
  <c r="OK108" i="15"/>
  <c r="OK109" i="15" s="1"/>
  <c r="OL108" i="15"/>
  <c r="OL109" i="15" s="1"/>
  <c r="OM108" i="15"/>
  <c r="ON108" i="15"/>
  <c r="OO108" i="15"/>
  <c r="OO109" i="15" s="1"/>
  <c r="OP108" i="15"/>
  <c r="OP109" i="15" s="1"/>
  <c r="OQ108" i="15"/>
  <c r="OR108" i="15"/>
  <c r="OS108" i="15"/>
  <c r="OS109" i="15" s="1"/>
  <c r="OT108" i="15"/>
  <c r="OT109" i="15" s="1"/>
  <c r="OU108" i="15"/>
  <c r="OV108" i="15"/>
  <c r="OW108" i="15"/>
  <c r="OW109" i="15" s="1"/>
  <c r="OX108" i="15"/>
  <c r="OX109" i="15" s="1"/>
  <c r="OY108" i="15"/>
  <c r="OZ108" i="15"/>
  <c r="PA108" i="15"/>
  <c r="PA109" i="15" s="1"/>
  <c r="PB108" i="15"/>
  <c r="PB109" i="15" s="1"/>
  <c r="PC108" i="15"/>
  <c r="PD108" i="15"/>
  <c r="PE108" i="15"/>
  <c r="PE109" i="15" s="1"/>
  <c r="PF108" i="15"/>
  <c r="PF109" i="15" s="1"/>
  <c r="PG108" i="15"/>
  <c r="PH108" i="15"/>
  <c r="PI108" i="15"/>
  <c r="PI109" i="15" s="1"/>
  <c r="PJ108" i="15"/>
  <c r="PJ109" i="15" s="1"/>
  <c r="PK108" i="15"/>
  <c r="PL108" i="15"/>
  <c r="PM108" i="15"/>
  <c r="PM109" i="15" s="1"/>
  <c r="PN108" i="15"/>
  <c r="PN109" i="15" s="1"/>
  <c r="PO108" i="15"/>
  <c r="PP108" i="15"/>
  <c r="PQ108" i="15"/>
  <c r="PQ109" i="15" s="1"/>
  <c r="PR108" i="15"/>
  <c r="PR109" i="15" s="1"/>
  <c r="PS108" i="15"/>
  <c r="PT108" i="15"/>
  <c r="PU108" i="15"/>
  <c r="PU109" i="15" s="1"/>
  <c r="PV108" i="15"/>
  <c r="PV109" i="15" s="1"/>
  <c r="PW108" i="15"/>
  <c r="PX108" i="15"/>
  <c r="PY108" i="15"/>
  <c r="PY109" i="15" s="1"/>
  <c r="PZ108" i="15"/>
  <c r="PZ109" i="15" s="1"/>
  <c r="QA108" i="15"/>
  <c r="QB108" i="15"/>
  <c r="QC108" i="15"/>
  <c r="QC109" i="15" s="1"/>
  <c r="QD108" i="15"/>
  <c r="QD109" i="15" s="1"/>
  <c r="QE108" i="15"/>
  <c r="QF108" i="15"/>
  <c r="QG108" i="15"/>
  <c r="QG109" i="15" s="1"/>
  <c r="QH108" i="15"/>
  <c r="QH109" i="15" s="1"/>
  <c r="QI108" i="15"/>
  <c r="QJ108" i="15"/>
  <c r="QK108" i="15"/>
  <c r="QK109" i="15" s="1"/>
  <c r="QL108" i="15"/>
  <c r="QL109" i="15" s="1"/>
  <c r="QM108" i="15"/>
  <c r="QN108" i="15"/>
  <c r="QO108" i="15"/>
  <c r="QO109" i="15" s="1"/>
  <c r="QP108" i="15"/>
  <c r="QP109" i="15" s="1"/>
  <c r="QQ108" i="15"/>
  <c r="QR108" i="15"/>
  <c r="QS108" i="15"/>
  <c r="QS109" i="15" s="1"/>
  <c r="QT108" i="15"/>
  <c r="QT109" i="15" s="1"/>
  <c r="QT110" i="15" s="1"/>
  <c r="QU108" i="15"/>
  <c r="QV108" i="15"/>
  <c r="QW108" i="15"/>
  <c r="QW109" i="15" s="1"/>
  <c r="QX108" i="15"/>
  <c r="QX109" i="15" s="1"/>
  <c r="QY108" i="15"/>
  <c r="QZ108" i="15"/>
  <c r="RA108" i="15"/>
  <c r="RA109" i="15" s="1"/>
  <c r="RB108" i="15"/>
  <c r="RB109" i="15" s="1"/>
  <c r="RC108" i="15"/>
  <c r="RD108" i="15"/>
  <c r="RE108" i="15"/>
  <c r="RE109" i="15" s="1"/>
  <c r="RF108" i="15"/>
  <c r="RF109" i="15" s="1"/>
  <c r="RG108" i="15"/>
  <c r="RH108" i="15"/>
  <c r="RI108" i="15"/>
  <c r="RI109" i="15" s="1"/>
  <c r="RJ108" i="15"/>
  <c r="RJ109" i="15" s="1"/>
  <c r="RK108" i="15"/>
  <c r="RL108" i="15"/>
  <c r="RM108" i="15"/>
  <c r="RM109" i="15" s="1"/>
  <c r="RN108" i="15"/>
  <c r="RN109" i="15" s="1"/>
  <c r="RO108" i="15"/>
  <c r="RP108" i="15"/>
  <c r="RQ108" i="15"/>
  <c r="RQ109" i="15" s="1"/>
  <c r="RR108" i="15"/>
  <c r="RR109" i="15" s="1"/>
  <c r="RS108" i="15"/>
  <c r="RT108" i="15"/>
  <c r="RU108" i="15"/>
  <c r="RU109" i="15" s="1"/>
  <c r="RV108" i="15"/>
  <c r="RV109" i="15" s="1"/>
  <c r="RW108" i="15"/>
  <c r="RX108" i="15"/>
  <c r="RY108" i="15"/>
  <c r="RY109" i="15" s="1"/>
  <c r="RZ108" i="15"/>
  <c r="RZ109" i="15" s="1"/>
  <c r="SA108" i="15"/>
  <c r="SB108" i="15"/>
  <c r="SC108" i="15"/>
  <c r="SC109" i="15" s="1"/>
  <c r="SD108" i="15"/>
  <c r="SD109" i="15" s="1"/>
  <c r="SE108" i="15"/>
  <c r="SF108" i="15"/>
  <c r="SG108" i="15"/>
  <c r="SG109" i="15" s="1"/>
  <c r="SH108" i="15"/>
  <c r="SH109" i="15" s="1"/>
  <c r="SI108" i="15"/>
  <c r="SJ108" i="15"/>
  <c r="SK108" i="15"/>
  <c r="SK109" i="15" s="1"/>
  <c r="SL108" i="15"/>
  <c r="SL109" i="15" s="1"/>
  <c r="SM108" i="15"/>
  <c r="SN108" i="15"/>
  <c r="SO108" i="15"/>
  <c r="SO109" i="15" s="1"/>
  <c r="SP108" i="15"/>
  <c r="SP109" i="15" s="1"/>
  <c r="SQ108" i="15"/>
  <c r="SR108" i="15"/>
  <c r="SS108" i="15"/>
  <c r="SS109" i="15" s="1"/>
  <c r="ST108" i="15"/>
  <c r="ST109" i="15" s="1"/>
  <c r="SU108" i="15"/>
  <c r="SV108" i="15"/>
  <c r="SW108" i="15"/>
  <c r="SW109" i="15" s="1"/>
  <c r="SX108" i="15"/>
  <c r="SX109" i="15" s="1"/>
  <c r="SY108" i="15"/>
  <c r="SZ108" i="15"/>
  <c r="TA108" i="15"/>
  <c r="TA109" i="15" s="1"/>
  <c r="TB108" i="15"/>
  <c r="TB109" i="15" s="1"/>
  <c r="TC108" i="15"/>
  <c r="TD108" i="15"/>
  <c r="TE108" i="15"/>
  <c r="TE109" i="15" s="1"/>
  <c r="TF108" i="15"/>
  <c r="TF109" i="15" s="1"/>
  <c r="TF110" i="15" s="1"/>
  <c r="TG108" i="15"/>
  <c r="TH108" i="15"/>
  <c r="TI108" i="15"/>
  <c r="TI109" i="15" s="1"/>
  <c r="TJ108" i="15"/>
  <c r="TJ109" i="15" s="1"/>
  <c r="TK108" i="15"/>
  <c r="TL108" i="15"/>
  <c r="TM108" i="15"/>
  <c r="TM109" i="15" s="1"/>
  <c r="TN108" i="15"/>
  <c r="TN109" i="15" s="1"/>
  <c r="TO108" i="15"/>
  <c r="TP108" i="15"/>
  <c r="TQ108" i="15"/>
  <c r="TQ109" i="15" s="1"/>
  <c r="TR108" i="15"/>
  <c r="TR109" i="15" s="1"/>
  <c r="TS108" i="15"/>
  <c r="TT108" i="15"/>
  <c r="TU108" i="15"/>
  <c r="TU109" i="15" s="1"/>
  <c r="TV108" i="15"/>
  <c r="TV109" i="15" s="1"/>
  <c r="TW108" i="15"/>
  <c r="TX108" i="15"/>
  <c r="TY108" i="15"/>
  <c r="TY109" i="15" s="1"/>
  <c r="TZ108" i="15"/>
  <c r="TZ109" i="15" s="1"/>
  <c r="UA108" i="15"/>
  <c r="UB108" i="15"/>
  <c r="UC108" i="15"/>
  <c r="UC109" i="15" s="1"/>
  <c r="UD108" i="15"/>
  <c r="UD109" i="15" s="1"/>
  <c r="UE108" i="15"/>
  <c r="UF108" i="15"/>
  <c r="UG108" i="15"/>
  <c r="UG109" i="15" s="1"/>
  <c r="UH108" i="15"/>
  <c r="UH109" i="15" s="1"/>
  <c r="UI108" i="15"/>
  <c r="UJ108" i="15"/>
  <c r="UK108" i="15"/>
  <c r="UK109" i="15" s="1"/>
  <c r="UL108" i="15"/>
  <c r="UL109" i="15" s="1"/>
  <c r="UM108" i="15"/>
  <c r="UN108" i="15"/>
  <c r="UO108" i="15"/>
  <c r="UO109" i="15" s="1"/>
  <c r="UP108" i="15"/>
  <c r="UP109" i="15" s="1"/>
  <c r="UQ108" i="15"/>
  <c r="UR108" i="15"/>
  <c r="US108" i="15"/>
  <c r="US109" i="15" s="1"/>
  <c r="UT108" i="15"/>
  <c r="UT109" i="15" s="1"/>
  <c r="UU108" i="15"/>
  <c r="UV108" i="15"/>
  <c r="UW108" i="15"/>
  <c r="UW109" i="15" s="1"/>
  <c r="UX108" i="15"/>
  <c r="UX109" i="15" s="1"/>
  <c r="UY108" i="15"/>
  <c r="UZ108" i="15"/>
  <c r="VA108" i="15"/>
  <c r="VA109" i="15" s="1"/>
  <c r="VB108" i="15"/>
  <c r="VB109" i="15" s="1"/>
  <c r="VC108" i="15"/>
  <c r="VD108" i="15"/>
  <c r="VE108" i="15"/>
  <c r="VE109" i="15" s="1"/>
  <c r="VF108" i="15"/>
  <c r="VF109" i="15" s="1"/>
  <c r="VG108" i="15"/>
  <c r="VH108" i="15"/>
  <c r="CI109" i="15"/>
  <c r="CI110" i="15" s="1"/>
  <c r="CJ109" i="15"/>
  <c r="CJ110" i="15" s="1"/>
  <c r="CM109" i="15"/>
  <c r="CM110" i="15" s="1"/>
  <c r="CN109" i="15"/>
  <c r="CN110" i="15" s="1"/>
  <c r="CQ109" i="15"/>
  <c r="CQ110" i="15" s="1"/>
  <c r="CR109" i="15"/>
  <c r="CR110" i="15" s="1"/>
  <c r="CU109" i="15"/>
  <c r="CU110" i="15" s="1"/>
  <c r="CV109" i="15"/>
  <c r="CV110" i="15" s="1"/>
  <c r="CY109" i="15"/>
  <c r="CY110" i="15" s="1"/>
  <c r="CZ109" i="15"/>
  <c r="CZ110" i="15" s="1"/>
  <c r="DC109" i="15"/>
  <c r="DC110" i="15" s="1"/>
  <c r="DD109" i="15"/>
  <c r="DD110" i="15" s="1"/>
  <c r="DG109" i="15"/>
  <c r="DG110" i="15" s="1"/>
  <c r="DH109" i="15"/>
  <c r="DH110" i="15" s="1"/>
  <c r="DK109" i="15"/>
  <c r="DK110" i="15" s="1"/>
  <c r="DL109" i="15"/>
  <c r="DL110" i="15" s="1"/>
  <c r="DO109" i="15"/>
  <c r="DO110" i="15" s="1"/>
  <c r="DP109" i="15"/>
  <c r="DP110" i="15" s="1"/>
  <c r="DS109" i="15"/>
  <c r="DS110" i="15" s="1"/>
  <c r="DT109" i="15"/>
  <c r="DT110" i="15" s="1"/>
  <c r="DW109" i="15"/>
  <c r="DW110" i="15" s="1"/>
  <c r="DX109" i="15"/>
  <c r="DX110" i="15" s="1"/>
  <c r="EA109" i="15"/>
  <c r="EA110" i="15" s="1"/>
  <c r="EB109" i="15"/>
  <c r="EB110" i="15" s="1"/>
  <c r="EE109" i="15"/>
  <c r="EE110" i="15" s="1"/>
  <c r="EF109" i="15"/>
  <c r="EF110" i="15" s="1"/>
  <c r="EI109" i="15"/>
  <c r="EI110" i="15" s="1"/>
  <c r="EJ109" i="15"/>
  <c r="EJ110" i="15" s="1"/>
  <c r="EM109" i="15"/>
  <c r="EM110" i="15" s="1"/>
  <c r="EN109" i="15"/>
  <c r="EN110" i="15" s="1"/>
  <c r="EQ109" i="15"/>
  <c r="EQ110" i="15" s="1"/>
  <c r="ER109" i="15"/>
  <c r="ER110" i="15" s="1"/>
  <c r="EU109" i="15"/>
  <c r="EU110" i="15" s="1"/>
  <c r="EV109" i="15"/>
  <c r="EV110" i="15" s="1"/>
  <c r="EY109" i="15"/>
  <c r="EY110" i="15" s="1"/>
  <c r="EZ109" i="15"/>
  <c r="EZ110" i="15" s="1"/>
  <c r="FC109" i="15"/>
  <c r="FC110" i="15" s="1"/>
  <c r="FD109" i="15"/>
  <c r="FD110" i="15" s="1"/>
  <c r="FG109" i="15"/>
  <c r="FG110" i="15" s="1"/>
  <c r="FH109" i="15"/>
  <c r="FH110" i="15" s="1"/>
  <c r="FK109" i="15"/>
  <c r="FK110" i="15" s="1"/>
  <c r="FL109" i="15"/>
  <c r="FL110" i="15" s="1"/>
  <c r="FO109" i="15"/>
  <c r="FO110" i="15" s="1"/>
  <c r="FP109" i="15"/>
  <c r="FP110" i="15" s="1"/>
  <c r="FS109" i="15"/>
  <c r="FS110" i="15" s="1"/>
  <c r="FT109" i="15"/>
  <c r="FT110" i="15" s="1"/>
  <c r="FW109" i="15"/>
  <c r="FW110" i="15" s="1"/>
  <c r="FX109" i="15"/>
  <c r="FX110" i="15" s="1"/>
  <c r="GA109" i="15"/>
  <c r="GA110" i="15" s="1"/>
  <c r="GB109" i="15"/>
  <c r="GB110" i="15" s="1"/>
  <c r="GE109" i="15"/>
  <c r="GE110" i="15" s="1"/>
  <c r="GF109" i="15"/>
  <c r="GF110" i="15" s="1"/>
  <c r="GI109" i="15"/>
  <c r="GI110" i="15" s="1"/>
  <c r="GJ109" i="15"/>
  <c r="GJ110" i="15" s="1"/>
  <c r="GM109" i="15"/>
  <c r="GM110" i="15" s="1"/>
  <c r="GN109" i="15"/>
  <c r="GN110" i="15" s="1"/>
  <c r="GQ109" i="15"/>
  <c r="GQ110" i="15" s="1"/>
  <c r="GR109" i="15"/>
  <c r="GR110" i="15" s="1"/>
  <c r="GU109" i="15"/>
  <c r="GU110" i="15" s="1"/>
  <c r="GV109" i="15"/>
  <c r="GV110" i="15" s="1"/>
  <c r="GY109" i="15"/>
  <c r="GY110" i="15" s="1"/>
  <c r="GZ109" i="15"/>
  <c r="GZ110" i="15" s="1"/>
  <c r="HC109" i="15"/>
  <c r="HC110" i="15" s="1"/>
  <c r="HD109" i="15"/>
  <c r="HD110" i="15" s="1"/>
  <c r="HG109" i="15"/>
  <c r="HG110" i="15" s="1"/>
  <c r="HH109" i="15"/>
  <c r="HH110" i="15" s="1"/>
  <c r="HK109" i="15"/>
  <c r="HK110" i="15" s="1"/>
  <c r="HL109" i="15"/>
  <c r="HL110" i="15" s="1"/>
  <c r="HO109" i="15"/>
  <c r="HO110" i="15" s="1"/>
  <c r="HP109" i="15"/>
  <c r="HP110" i="15" s="1"/>
  <c r="HS109" i="15"/>
  <c r="HS110" i="15" s="1"/>
  <c r="HT109" i="15"/>
  <c r="HT110" i="15" s="1"/>
  <c r="HW109" i="15"/>
  <c r="HW110" i="15" s="1"/>
  <c r="HX109" i="15"/>
  <c r="HX110" i="15" s="1"/>
  <c r="IA109" i="15"/>
  <c r="IA110" i="15" s="1"/>
  <c r="IB109" i="15"/>
  <c r="IB110" i="15" s="1"/>
  <c r="IE109" i="15"/>
  <c r="IE110" i="15" s="1"/>
  <c r="IF109" i="15"/>
  <c r="IF110" i="15" s="1"/>
  <c r="II109" i="15"/>
  <c r="II110" i="15" s="1"/>
  <c r="IJ109" i="15"/>
  <c r="IJ110" i="15" s="1"/>
  <c r="IM109" i="15"/>
  <c r="IM110" i="15" s="1"/>
  <c r="IN109" i="15"/>
  <c r="IN110" i="15" s="1"/>
  <c r="IQ109" i="15"/>
  <c r="IQ110" i="15" s="1"/>
  <c r="IR109" i="15"/>
  <c r="IR110" i="15" s="1"/>
  <c r="IU109" i="15"/>
  <c r="IU110" i="15" s="1"/>
  <c r="IV109" i="15"/>
  <c r="IV110" i="15" s="1"/>
  <c r="IY109" i="15"/>
  <c r="IY110" i="15" s="1"/>
  <c r="IZ109" i="15"/>
  <c r="IZ110" i="15" s="1"/>
  <c r="JC109" i="15"/>
  <c r="JC110" i="15" s="1"/>
  <c r="JD109" i="15"/>
  <c r="JD110" i="15" s="1"/>
  <c r="JG109" i="15"/>
  <c r="JG110" i="15" s="1"/>
  <c r="JH109" i="15"/>
  <c r="JH110" i="15" s="1"/>
  <c r="JK109" i="15"/>
  <c r="JK110" i="15" s="1"/>
  <c r="JL109" i="15"/>
  <c r="JL110" i="15" s="1"/>
  <c r="JO109" i="15"/>
  <c r="JO110" i="15" s="1"/>
  <c r="JP109" i="15"/>
  <c r="JP110" i="15" s="1"/>
  <c r="JS109" i="15"/>
  <c r="JS110" i="15" s="1"/>
  <c r="JT109" i="15"/>
  <c r="JT110" i="15" s="1"/>
  <c r="JW109" i="15"/>
  <c r="JW110" i="15" s="1"/>
  <c r="JX109" i="15"/>
  <c r="JX110" i="15" s="1"/>
  <c r="KA109" i="15"/>
  <c r="KA110" i="15" s="1"/>
  <c r="KB109" i="15"/>
  <c r="KB110" i="15" s="1"/>
  <c r="KE109" i="15"/>
  <c r="KE110" i="15" s="1"/>
  <c r="KF109" i="15"/>
  <c r="KF110" i="15" s="1"/>
  <c r="KI109" i="15"/>
  <c r="KI110" i="15" s="1"/>
  <c r="KJ109" i="15"/>
  <c r="KJ110" i="15" s="1"/>
  <c r="KM109" i="15"/>
  <c r="KM110" i="15" s="1"/>
  <c r="KN109" i="15"/>
  <c r="KN110" i="15" s="1"/>
  <c r="KQ109" i="15"/>
  <c r="KQ110" i="15" s="1"/>
  <c r="KR109" i="15"/>
  <c r="KR110" i="15" s="1"/>
  <c r="KU109" i="15"/>
  <c r="KU110" i="15" s="1"/>
  <c r="KV109" i="15"/>
  <c r="KV110" i="15" s="1"/>
  <c r="KY109" i="15"/>
  <c r="KY110" i="15" s="1"/>
  <c r="KZ109" i="15"/>
  <c r="KZ110" i="15" s="1"/>
  <c r="LC109" i="15"/>
  <c r="LC110" i="15" s="1"/>
  <c r="LD109" i="15"/>
  <c r="LD110" i="15" s="1"/>
  <c r="LG109" i="15"/>
  <c r="LG110" i="15" s="1"/>
  <c r="LH109" i="15"/>
  <c r="LH110" i="15" s="1"/>
  <c r="LK109" i="15"/>
  <c r="LK110" i="15" s="1"/>
  <c r="LL109" i="15"/>
  <c r="LL110" i="15" s="1"/>
  <c r="LO109" i="15"/>
  <c r="LO110" i="15" s="1"/>
  <c r="LP109" i="15"/>
  <c r="LP110" i="15" s="1"/>
  <c r="LS109" i="15"/>
  <c r="LS110" i="15" s="1"/>
  <c r="LT109" i="15"/>
  <c r="LT110" i="15" s="1"/>
  <c r="LW109" i="15"/>
  <c r="LW110" i="15" s="1"/>
  <c r="LX109" i="15"/>
  <c r="LX110" i="15" s="1"/>
  <c r="MA109" i="15"/>
  <c r="MA110" i="15" s="1"/>
  <c r="MB109" i="15"/>
  <c r="MB110" i="15" s="1"/>
  <c r="ME109" i="15"/>
  <c r="ME110" i="15" s="1"/>
  <c r="MF109" i="15"/>
  <c r="MF110" i="15" s="1"/>
  <c r="MI109" i="15"/>
  <c r="MI110" i="15" s="1"/>
  <c r="MJ109" i="15"/>
  <c r="MJ110" i="15" s="1"/>
  <c r="MM109" i="15"/>
  <c r="MM110" i="15" s="1"/>
  <c r="MN109" i="15"/>
  <c r="MN110" i="15" s="1"/>
  <c r="MQ109" i="15"/>
  <c r="MQ110" i="15" s="1"/>
  <c r="MR109" i="15"/>
  <c r="MR110" i="15" s="1"/>
  <c r="MU109" i="15"/>
  <c r="MU110" i="15" s="1"/>
  <c r="MV109" i="15"/>
  <c r="MV110" i="15" s="1"/>
  <c r="MY109" i="15"/>
  <c r="MY110" i="15" s="1"/>
  <c r="MZ109" i="15"/>
  <c r="MZ110" i="15" s="1"/>
  <c r="NC109" i="15"/>
  <c r="NC110" i="15" s="1"/>
  <c r="ND109" i="15"/>
  <c r="ND110" i="15" s="1"/>
  <c r="NG109" i="15"/>
  <c r="NG110" i="15" s="1"/>
  <c r="NH109" i="15"/>
  <c r="NH110" i="15" s="1"/>
  <c r="NK109" i="15"/>
  <c r="NK110" i="15" s="1"/>
  <c r="NL109" i="15"/>
  <c r="NL110" i="15" s="1"/>
  <c r="NO109" i="15"/>
  <c r="NO110" i="15" s="1"/>
  <c r="NP109" i="15"/>
  <c r="NP110" i="15" s="1"/>
  <c r="NS109" i="15"/>
  <c r="NS110" i="15" s="1"/>
  <c r="NT109" i="15"/>
  <c r="NT110" i="15" s="1"/>
  <c r="NW109" i="15"/>
  <c r="NW110" i="15" s="1"/>
  <c r="NX109" i="15"/>
  <c r="NX110" i="15" s="1"/>
  <c r="OA109" i="15"/>
  <c r="OA110" i="15" s="1"/>
  <c r="OB109" i="15"/>
  <c r="OB110" i="15" s="1"/>
  <c r="OE109" i="15"/>
  <c r="OE110" i="15" s="1"/>
  <c r="OF109" i="15"/>
  <c r="OF110" i="15" s="1"/>
  <c r="OI109" i="15"/>
  <c r="OI110" i="15" s="1"/>
  <c r="OJ109" i="15"/>
  <c r="OJ110" i="15" s="1"/>
  <c r="OM109" i="15"/>
  <c r="OM110" i="15" s="1"/>
  <c r="ON109" i="15"/>
  <c r="ON110" i="15" s="1"/>
  <c r="OQ109" i="15"/>
  <c r="OQ110" i="15" s="1"/>
  <c r="OR109" i="15"/>
  <c r="OR110" i="15" s="1"/>
  <c r="OU109" i="15"/>
  <c r="OU110" i="15" s="1"/>
  <c r="OV109" i="15"/>
  <c r="OV110" i="15" s="1"/>
  <c r="OY109" i="15"/>
  <c r="OY110" i="15" s="1"/>
  <c r="OZ109" i="15"/>
  <c r="OZ110" i="15" s="1"/>
  <c r="PC109" i="15"/>
  <c r="PC110" i="15" s="1"/>
  <c r="PD109" i="15"/>
  <c r="PD110" i="15" s="1"/>
  <c r="PG109" i="15"/>
  <c r="PG110" i="15" s="1"/>
  <c r="PH109" i="15"/>
  <c r="PH110" i="15" s="1"/>
  <c r="PK109" i="15"/>
  <c r="PK110" i="15" s="1"/>
  <c r="PL109" i="15"/>
  <c r="PL110" i="15" s="1"/>
  <c r="PO109" i="15"/>
  <c r="PO110" i="15" s="1"/>
  <c r="PP109" i="15"/>
  <c r="PP110" i="15" s="1"/>
  <c r="PS109" i="15"/>
  <c r="PS110" i="15" s="1"/>
  <c r="PT109" i="15"/>
  <c r="PT110" i="15" s="1"/>
  <c r="PW109" i="15"/>
  <c r="PW110" i="15" s="1"/>
  <c r="PX109" i="15"/>
  <c r="PX110" i="15" s="1"/>
  <c r="QA109" i="15"/>
  <c r="QA110" i="15" s="1"/>
  <c r="QB109" i="15"/>
  <c r="QB110" i="15" s="1"/>
  <c r="QE109" i="15"/>
  <c r="QE110" i="15" s="1"/>
  <c r="QF109" i="15"/>
  <c r="QF110" i="15" s="1"/>
  <c r="QI109" i="15"/>
  <c r="QI110" i="15" s="1"/>
  <c r="QJ109" i="15"/>
  <c r="QJ110" i="15" s="1"/>
  <c r="QM109" i="15"/>
  <c r="QM110" i="15" s="1"/>
  <c r="QN109" i="15"/>
  <c r="QN110" i="15" s="1"/>
  <c r="QQ109" i="15"/>
  <c r="QQ110" i="15" s="1"/>
  <c r="QR109" i="15"/>
  <c r="QR110" i="15" s="1"/>
  <c r="QU109" i="15"/>
  <c r="QU110" i="15" s="1"/>
  <c r="QV109" i="15"/>
  <c r="QV110" i="15" s="1"/>
  <c r="QY109" i="15"/>
  <c r="QY110" i="15" s="1"/>
  <c r="QZ109" i="15"/>
  <c r="QZ110" i="15" s="1"/>
  <c r="RC109" i="15"/>
  <c r="RC110" i="15" s="1"/>
  <c r="RD109" i="15"/>
  <c r="RD110" i="15" s="1"/>
  <c r="RG109" i="15"/>
  <c r="RG110" i="15" s="1"/>
  <c r="RH109" i="15"/>
  <c r="RH110" i="15" s="1"/>
  <c r="RK109" i="15"/>
  <c r="RK110" i="15" s="1"/>
  <c r="RL109" i="15"/>
  <c r="RL110" i="15" s="1"/>
  <c r="RO109" i="15"/>
  <c r="RO110" i="15" s="1"/>
  <c r="RP109" i="15"/>
  <c r="RP110" i="15" s="1"/>
  <c r="RS109" i="15"/>
  <c r="RS110" i="15" s="1"/>
  <c r="RT109" i="15"/>
  <c r="RT110" i="15" s="1"/>
  <c r="RW109" i="15"/>
  <c r="RW110" i="15" s="1"/>
  <c r="RX109" i="15"/>
  <c r="RX110" i="15" s="1"/>
  <c r="SA109" i="15"/>
  <c r="SA110" i="15" s="1"/>
  <c r="SB109" i="15"/>
  <c r="SB110" i="15" s="1"/>
  <c r="SE109" i="15"/>
  <c r="SE110" i="15" s="1"/>
  <c r="SF109" i="15"/>
  <c r="SF110" i="15" s="1"/>
  <c r="SI109" i="15"/>
  <c r="SI110" i="15" s="1"/>
  <c r="SJ109" i="15"/>
  <c r="SJ110" i="15" s="1"/>
  <c r="SM109" i="15"/>
  <c r="SM110" i="15" s="1"/>
  <c r="SN109" i="15"/>
  <c r="SN110" i="15" s="1"/>
  <c r="SQ109" i="15"/>
  <c r="SQ110" i="15" s="1"/>
  <c r="SR109" i="15"/>
  <c r="SR110" i="15" s="1"/>
  <c r="SU109" i="15"/>
  <c r="SU110" i="15" s="1"/>
  <c r="SV109" i="15"/>
  <c r="SV110" i="15" s="1"/>
  <c r="SY109" i="15"/>
  <c r="SY110" i="15" s="1"/>
  <c r="SZ109" i="15"/>
  <c r="SZ110" i="15" s="1"/>
  <c r="TC109" i="15"/>
  <c r="TC110" i="15" s="1"/>
  <c r="TD109" i="15"/>
  <c r="TD110" i="15" s="1"/>
  <c r="TG109" i="15"/>
  <c r="TG110" i="15" s="1"/>
  <c r="TH109" i="15"/>
  <c r="TH110" i="15" s="1"/>
  <c r="TK109" i="15"/>
  <c r="TK110" i="15" s="1"/>
  <c r="TL109" i="15"/>
  <c r="TL110" i="15" s="1"/>
  <c r="TO109" i="15"/>
  <c r="TO110" i="15" s="1"/>
  <c r="TP109" i="15"/>
  <c r="TP110" i="15" s="1"/>
  <c r="TS109" i="15"/>
  <c r="TS110" i="15" s="1"/>
  <c r="TT109" i="15"/>
  <c r="TT110" i="15" s="1"/>
  <c r="TW109" i="15"/>
  <c r="TW110" i="15" s="1"/>
  <c r="TX109" i="15"/>
  <c r="TX110" i="15" s="1"/>
  <c r="UA109" i="15"/>
  <c r="UA110" i="15" s="1"/>
  <c r="UB109" i="15"/>
  <c r="UB110" i="15" s="1"/>
  <c r="UE109" i="15"/>
  <c r="UE110" i="15" s="1"/>
  <c r="UF109" i="15"/>
  <c r="UF110" i="15" s="1"/>
  <c r="UI109" i="15"/>
  <c r="UI110" i="15" s="1"/>
  <c r="UJ109" i="15"/>
  <c r="UJ110" i="15" s="1"/>
  <c r="UM109" i="15"/>
  <c r="UM110" i="15" s="1"/>
  <c r="UN109" i="15"/>
  <c r="UN110" i="15" s="1"/>
  <c r="UQ109" i="15"/>
  <c r="UQ110" i="15" s="1"/>
  <c r="UR109" i="15"/>
  <c r="UR110" i="15" s="1"/>
  <c r="UU109" i="15"/>
  <c r="UU110" i="15" s="1"/>
  <c r="UV109" i="15"/>
  <c r="UV110" i="15" s="1"/>
  <c r="UY109" i="15"/>
  <c r="UY110" i="15" s="1"/>
  <c r="UZ109" i="15"/>
  <c r="UZ110" i="15" s="1"/>
  <c r="VC109" i="15"/>
  <c r="VC110" i="15" s="1"/>
  <c r="VD109" i="15"/>
  <c r="VD110" i="15" s="1"/>
  <c r="VG109" i="15"/>
  <c r="VG110" i="15" s="1"/>
  <c r="VH109" i="15"/>
  <c r="VH110" i="15" s="1"/>
  <c r="CK110" i="15"/>
  <c r="CO110" i="15"/>
  <c r="CS110" i="15"/>
  <c r="CW110" i="15"/>
  <c r="DA110" i="15"/>
  <c r="DE110" i="15"/>
  <c r="DI110" i="15"/>
  <c r="DM110" i="15"/>
  <c r="DQ110" i="15"/>
  <c r="DU110" i="15"/>
  <c r="DY110" i="15"/>
  <c r="EC110" i="15"/>
  <c r="EG110" i="15"/>
  <c r="EK110" i="15"/>
  <c r="EO110" i="15"/>
  <c r="ES110" i="15"/>
  <c r="EW110" i="15"/>
  <c r="FA110" i="15"/>
  <c r="FE110" i="15"/>
  <c r="FI110" i="15"/>
  <c r="FM110" i="15"/>
  <c r="FQ110" i="15"/>
  <c r="FU110" i="15"/>
  <c r="FY110" i="15"/>
  <c r="GC110" i="15"/>
  <c r="GG110" i="15"/>
  <c r="GK110" i="15"/>
  <c r="GO110" i="15"/>
  <c r="GS110" i="15"/>
  <c r="GW110" i="15"/>
  <c r="HA110" i="15"/>
  <c r="HE110" i="15"/>
  <c r="HI110" i="15"/>
  <c r="HM110" i="15"/>
  <c r="HQ110" i="15"/>
  <c r="HU110" i="15"/>
  <c r="HY110" i="15"/>
  <c r="IC110" i="15"/>
  <c r="IG110" i="15"/>
  <c r="IK110" i="15"/>
  <c r="IO110" i="15"/>
  <c r="IS110" i="15"/>
  <c r="IW110" i="15"/>
  <c r="JA110" i="15"/>
  <c r="JE110" i="15"/>
  <c r="JI110" i="15"/>
  <c r="JM110" i="15"/>
  <c r="JQ110" i="15"/>
  <c r="JU110" i="15"/>
  <c r="JY110" i="15"/>
  <c r="KC110" i="15"/>
  <c r="KG110" i="15"/>
  <c r="KK110" i="15"/>
  <c r="KO110" i="15"/>
  <c r="KS110" i="15"/>
  <c r="KW110" i="15"/>
  <c r="LA110" i="15"/>
  <c r="LE110" i="15"/>
  <c r="LM110" i="15"/>
  <c r="LQ110" i="15"/>
  <c r="LU110" i="15"/>
  <c r="MC110" i="15"/>
  <c r="MG110" i="15"/>
  <c r="MK110" i="15"/>
  <c r="MS110" i="15"/>
  <c r="MW110" i="15"/>
  <c r="NA110" i="15"/>
  <c r="NI110" i="15"/>
  <c r="NM110" i="15"/>
  <c r="NQ110" i="15"/>
  <c r="NY110" i="15"/>
  <c r="OC110" i="15"/>
  <c r="CI113" i="15"/>
  <c r="CJ113" i="15"/>
  <c r="CK113" i="15"/>
  <c r="CK115" i="15" s="1"/>
  <c r="CK116" i="15" s="1"/>
  <c r="CL113" i="15"/>
  <c r="CM113" i="15"/>
  <c r="CN113" i="15"/>
  <c r="CO113" i="15"/>
  <c r="CP113" i="15"/>
  <c r="CQ113" i="15"/>
  <c r="CR113" i="15"/>
  <c r="CS113" i="15"/>
  <c r="CS115" i="15" s="1"/>
  <c r="CS116" i="15" s="1"/>
  <c r="CS118" i="15" s="1"/>
  <c r="CT113" i="15"/>
  <c r="CU113" i="15"/>
  <c r="CV113" i="15"/>
  <c r="CW113" i="15"/>
  <c r="CX113" i="15"/>
  <c r="CY113" i="15"/>
  <c r="CZ113" i="15"/>
  <c r="DA113" i="15"/>
  <c r="DA115" i="15" s="1"/>
  <c r="DA116" i="15" s="1"/>
  <c r="DB113" i="15"/>
  <c r="DC113" i="15"/>
  <c r="DD113" i="15"/>
  <c r="DE113" i="15"/>
  <c r="DF113" i="15"/>
  <c r="DG113" i="15"/>
  <c r="DH113" i="15"/>
  <c r="DI113" i="15"/>
  <c r="DI115" i="15" s="1"/>
  <c r="DI116" i="15" s="1"/>
  <c r="DI118" i="15" s="1"/>
  <c r="DJ113" i="15"/>
  <c r="DK113" i="15"/>
  <c r="DL113" i="15"/>
  <c r="DM113" i="15"/>
  <c r="DN113" i="15"/>
  <c r="DO113" i="15"/>
  <c r="DP113" i="15"/>
  <c r="DQ113" i="15"/>
  <c r="DQ115" i="15" s="1"/>
  <c r="DQ116" i="15" s="1"/>
  <c r="DR113" i="15"/>
  <c r="DS113" i="15"/>
  <c r="DT113" i="15"/>
  <c r="DU113" i="15"/>
  <c r="DV113" i="15"/>
  <c r="DW113" i="15"/>
  <c r="DX113" i="15"/>
  <c r="DY113" i="15"/>
  <c r="DY115" i="15" s="1"/>
  <c r="DY116" i="15" s="1"/>
  <c r="DZ113" i="15"/>
  <c r="EA113" i="15"/>
  <c r="EB113" i="15"/>
  <c r="EC113" i="15"/>
  <c r="ED113" i="15"/>
  <c r="EE113" i="15"/>
  <c r="EF113" i="15"/>
  <c r="EG113" i="15"/>
  <c r="EG115" i="15" s="1"/>
  <c r="EG116" i="15" s="1"/>
  <c r="EH113" i="15"/>
  <c r="EI113" i="15"/>
  <c r="EJ113" i="15"/>
  <c r="EK113" i="15"/>
  <c r="EL113" i="15"/>
  <c r="EM113" i="15"/>
  <c r="EN113" i="15"/>
  <c r="EO113" i="15"/>
  <c r="EO115" i="15" s="1"/>
  <c r="EO116" i="15" s="1"/>
  <c r="EP113" i="15"/>
  <c r="EQ113" i="15"/>
  <c r="ER113" i="15"/>
  <c r="ES113" i="15"/>
  <c r="ET113" i="15"/>
  <c r="EU113" i="15"/>
  <c r="EV113" i="15"/>
  <c r="EW113" i="15"/>
  <c r="EW115" i="15" s="1"/>
  <c r="EW116" i="15" s="1"/>
  <c r="EX113" i="15"/>
  <c r="EY113" i="15"/>
  <c r="EZ113" i="15"/>
  <c r="FA113" i="15"/>
  <c r="FB113" i="15"/>
  <c r="FC113" i="15"/>
  <c r="FD113" i="15"/>
  <c r="FE113" i="15"/>
  <c r="FE115" i="15" s="1"/>
  <c r="FE116" i="15" s="1"/>
  <c r="FF113" i="15"/>
  <c r="FG113" i="15"/>
  <c r="FH113" i="15"/>
  <c r="FI113" i="15"/>
  <c r="FJ113" i="15"/>
  <c r="FK113" i="15"/>
  <c r="FL113" i="15"/>
  <c r="FM113" i="15"/>
  <c r="FM115" i="15" s="1"/>
  <c r="FM116" i="15" s="1"/>
  <c r="FN113" i="15"/>
  <c r="FO113" i="15"/>
  <c r="FP113" i="15"/>
  <c r="FQ113" i="15"/>
  <c r="FR113" i="15"/>
  <c r="FS113" i="15"/>
  <c r="FT113" i="15"/>
  <c r="FU113" i="15"/>
  <c r="FU115" i="15" s="1"/>
  <c r="FU116" i="15" s="1"/>
  <c r="FV113" i="15"/>
  <c r="FW113" i="15"/>
  <c r="FX113" i="15"/>
  <c r="FY113" i="15"/>
  <c r="FZ113" i="15"/>
  <c r="GA113" i="15"/>
  <c r="GB113" i="15"/>
  <c r="GC113" i="15"/>
  <c r="GC115" i="15" s="1"/>
  <c r="GC116" i="15" s="1"/>
  <c r="GD113" i="15"/>
  <c r="GE113" i="15"/>
  <c r="GF113" i="15"/>
  <c r="GG113" i="15"/>
  <c r="GH113" i="15"/>
  <c r="GI113" i="15"/>
  <c r="GJ113" i="15"/>
  <c r="GK113" i="15"/>
  <c r="GK115" i="15" s="1"/>
  <c r="GK116" i="15" s="1"/>
  <c r="GL113" i="15"/>
  <c r="GM113" i="15"/>
  <c r="GN113" i="15"/>
  <c r="GO113" i="15"/>
  <c r="GP113" i="15"/>
  <c r="GQ113" i="15"/>
  <c r="GR113" i="15"/>
  <c r="GS113" i="15"/>
  <c r="GS115" i="15" s="1"/>
  <c r="GS116" i="15" s="1"/>
  <c r="GT113" i="15"/>
  <c r="GU113" i="15"/>
  <c r="GV113" i="15"/>
  <c r="GW113" i="15"/>
  <c r="GX113" i="15"/>
  <c r="GY113" i="15"/>
  <c r="GZ113" i="15"/>
  <c r="HA113" i="15"/>
  <c r="HA115" i="15" s="1"/>
  <c r="HA116" i="15" s="1"/>
  <c r="HB113" i="15"/>
  <c r="HC113" i="15"/>
  <c r="HD113" i="15"/>
  <c r="HE113" i="15"/>
  <c r="HF113" i="15"/>
  <c r="HG113" i="15"/>
  <c r="HH113" i="15"/>
  <c r="HI113" i="15"/>
  <c r="HI115" i="15" s="1"/>
  <c r="HI116" i="15" s="1"/>
  <c r="HJ113" i="15"/>
  <c r="HK113" i="15"/>
  <c r="HL113" i="15"/>
  <c r="HM113" i="15"/>
  <c r="HN113" i="15"/>
  <c r="HO113" i="15"/>
  <c r="HP113" i="15"/>
  <c r="HQ113" i="15"/>
  <c r="HQ115" i="15" s="1"/>
  <c r="HQ116" i="15" s="1"/>
  <c r="HR113" i="15"/>
  <c r="HS113" i="15"/>
  <c r="HT113" i="15"/>
  <c r="HU113" i="15"/>
  <c r="HV113" i="15"/>
  <c r="HW113" i="15"/>
  <c r="HX113" i="15"/>
  <c r="HY113" i="15"/>
  <c r="HY115" i="15" s="1"/>
  <c r="HY116" i="15" s="1"/>
  <c r="HZ113" i="15"/>
  <c r="IA113" i="15"/>
  <c r="IB113" i="15"/>
  <c r="IC113" i="15"/>
  <c r="ID113" i="15"/>
  <c r="IE113" i="15"/>
  <c r="IF113" i="15"/>
  <c r="IG113" i="15"/>
  <c r="IG115" i="15" s="1"/>
  <c r="IG116" i="15" s="1"/>
  <c r="IH113" i="15"/>
  <c r="II113" i="15"/>
  <c r="IJ113" i="15"/>
  <c r="IK113" i="15"/>
  <c r="IL113" i="15"/>
  <c r="IM113" i="15"/>
  <c r="IN113" i="15"/>
  <c r="IO113" i="15"/>
  <c r="IO115" i="15" s="1"/>
  <c r="IO116" i="15" s="1"/>
  <c r="IP113" i="15"/>
  <c r="IQ113" i="15"/>
  <c r="IR113" i="15"/>
  <c r="IS113" i="15"/>
  <c r="IT113" i="15"/>
  <c r="IU113" i="15"/>
  <c r="IV113" i="15"/>
  <c r="IW113" i="15"/>
  <c r="IW115" i="15" s="1"/>
  <c r="IW116" i="15" s="1"/>
  <c r="IX113" i="15"/>
  <c r="IY113" i="15"/>
  <c r="IZ113" i="15"/>
  <c r="JA113" i="15"/>
  <c r="JB113" i="15"/>
  <c r="JC113" i="15"/>
  <c r="JD113" i="15"/>
  <c r="JE113" i="15"/>
  <c r="JE115" i="15" s="1"/>
  <c r="JE116" i="15" s="1"/>
  <c r="JF113" i="15"/>
  <c r="JG113" i="15"/>
  <c r="JH113" i="15"/>
  <c r="JI113" i="15"/>
  <c r="JJ113" i="15"/>
  <c r="JK113" i="15"/>
  <c r="JL113" i="15"/>
  <c r="JM113" i="15"/>
  <c r="JM115" i="15" s="1"/>
  <c r="JM116" i="15" s="1"/>
  <c r="JN113" i="15"/>
  <c r="JO113" i="15"/>
  <c r="JP113" i="15"/>
  <c r="JQ113" i="15"/>
  <c r="JR113" i="15"/>
  <c r="JS113" i="15"/>
  <c r="JT113" i="15"/>
  <c r="JU113" i="15"/>
  <c r="JU115" i="15" s="1"/>
  <c r="JU116" i="15" s="1"/>
  <c r="JV113" i="15"/>
  <c r="JW113" i="15"/>
  <c r="JX113" i="15"/>
  <c r="JY113" i="15"/>
  <c r="JZ113" i="15"/>
  <c r="KA113" i="15"/>
  <c r="KB113" i="15"/>
  <c r="KC113" i="15"/>
  <c r="KC115" i="15" s="1"/>
  <c r="KC116" i="15" s="1"/>
  <c r="KD113" i="15"/>
  <c r="KE113" i="15"/>
  <c r="KF113" i="15"/>
  <c r="KG113" i="15"/>
  <c r="KH113" i="15"/>
  <c r="KI113" i="15"/>
  <c r="KJ113" i="15"/>
  <c r="KK113" i="15"/>
  <c r="KK115" i="15" s="1"/>
  <c r="KK116" i="15" s="1"/>
  <c r="KL113" i="15"/>
  <c r="KM113" i="15"/>
  <c r="KN113" i="15"/>
  <c r="KO113" i="15"/>
  <c r="KP113" i="15"/>
  <c r="KQ113" i="15"/>
  <c r="KR113" i="15"/>
  <c r="KS113" i="15"/>
  <c r="KS115" i="15" s="1"/>
  <c r="KS116" i="15" s="1"/>
  <c r="KT113" i="15"/>
  <c r="KU113" i="15"/>
  <c r="KV113" i="15"/>
  <c r="KW113" i="15"/>
  <c r="KX113" i="15"/>
  <c r="KY113" i="15"/>
  <c r="KZ113" i="15"/>
  <c r="LA113" i="15"/>
  <c r="LA115" i="15" s="1"/>
  <c r="LA116" i="15" s="1"/>
  <c r="LB113" i="15"/>
  <c r="LC113" i="15"/>
  <c r="LD113" i="15"/>
  <c r="LE113" i="15"/>
  <c r="LF113" i="15"/>
  <c r="LG113" i="15"/>
  <c r="LH113" i="15"/>
  <c r="LI113" i="15"/>
  <c r="LI115" i="15" s="1"/>
  <c r="LI116" i="15" s="1"/>
  <c r="LJ113" i="15"/>
  <c r="LK113" i="15"/>
  <c r="LL113" i="15"/>
  <c r="LM113" i="15"/>
  <c r="LN113" i="15"/>
  <c r="LO113" i="15"/>
  <c r="LP113" i="15"/>
  <c r="LQ113" i="15"/>
  <c r="LQ115" i="15" s="1"/>
  <c r="LQ116" i="15" s="1"/>
  <c r="LR113" i="15"/>
  <c r="LS113" i="15"/>
  <c r="LT113" i="15"/>
  <c r="LU113" i="15"/>
  <c r="LV113" i="15"/>
  <c r="LW113" i="15"/>
  <c r="LX113" i="15"/>
  <c r="LY113" i="15"/>
  <c r="LY115" i="15" s="1"/>
  <c r="LY116" i="15" s="1"/>
  <c r="LZ113" i="15"/>
  <c r="MA113" i="15"/>
  <c r="MB113" i="15"/>
  <c r="MC113" i="15"/>
  <c r="MD113" i="15"/>
  <c r="ME113" i="15"/>
  <c r="MF113" i="15"/>
  <c r="MG113" i="15"/>
  <c r="MG115" i="15" s="1"/>
  <c r="MG116" i="15" s="1"/>
  <c r="MH113" i="15"/>
  <c r="MI113" i="15"/>
  <c r="MJ113" i="15"/>
  <c r="MK113" i="15"/>
  <c r="ML113" i="15"/>
  <c r="MM113" i="15"/>
  <c r="MN113" i="15"/>
  <c r="MO113" i="15"/>
  <c r="MO115" i="15" s="1"/>
  <c r="MO116" i="15" s="1"/>
  <c r="MP113" i="15"/>
  <c r="MQ113" i="15"/>
  <c r="MR113" i="15"/>
  <c r="MS113" i="15"/>
  <c r="MT113" i="15"/>
  <c r="MU113" i="15"/>
  <c r="MV113" i="15"/>
  <c r="MW113" i="15"/>
  <c r="MW115" i="15" s="1"/>
  <c r="MW116" i="15" s="1"/>
  <c r="MX113" i="15"/>
  <c r="MY113" i="15"/>
  <c r="MZ113" i="15"/>
  <c r="NA113" i="15"/>
  <c r="NB113" i="15"/>
  <c r="NC113" i="15"/>
  <c r="ND113" i="15"/>
  <c r="NE113" i="15"/>
  <c r="NE115" i="15" s="1"/>
  <c r="NE116" i="15" s="1"/>
  <c r="NF113" i="15"/>
  <c r="NG113" i="15"/>
  <c r="NH113" i="15"/>
  <c r="NI113" i="15"/>
  <c r="NJ113" i="15"/>
  <c r="NK113" i="15"/>
  <c r="NL113" i="15"/>
  <c r="NM113" i="15"/>
  <c r="NM115" i="15" s="1"/>
  <c r="NM116" i="15" s="1"/>
  <c r="NN113" i="15"/>
  <c r="NO113" i="15"/>
  <c r="NP113" i="15"/>
  <c r="NQ113" i="15"/>
  <c r="NR113" i="15"/>
  <c r="NS113" i="15"/>
  <c r="NT113" i="15"/>
  <c r="NU113" i="15"/>
  <c r="NU115" i="15" s="1"/>
  <c r="NU116" i="15" s="1"/>
  <c r="NV113" i="15"/>
  <c r="NW113" i="15"/>
  <c r="NX113" i="15"/>
  <c r="NY113" i="15"/>
  <c r="NZ113" i="15"/>
  <c r="OA113" i="15"/>
  <c r="OB113" i="15"/>
  <c r="OC113" i="15"/>
  <c r="OC115" i="15" s="1"/>
  <c r="OC116" i="15" s="1"/>
  <c r="OD113" i="15"/>
  <c r="OE113" i="15"/>
  <c r="OF113" i="15"/>
  <c r="OG113" i="15"/>
  <c r="OH113" i="15"/>
  <c r="OI113" i="15"/>
  <c r="OJ113" i="15"/>
  <c r="OK113" i="15"/>
  <c r="OK115" i="15" s="1"/>
  <c r="OK116" i="15" s="1"/>
  <c r="OL113" i="15"/>
  <c r="OM113" i="15"/>
  <c r="ON113" i="15"/>
  <c r="OO113" i="15"/>
  <c r="OP113" i="15"/>
  <c r="OQ113" i="15"/>
  <c r="OR113" i="15"/>
  <c r="OS113" i="15"/>
  <c r="OS115" i="15" s="1"/>
  <c r="OS116" i="15" s="1"/>
  <c r="OT113" i="15"/>
  <c r="OU113" i="15"/>
  <c r="OV113" i="15"/>
  <c r="OW113" i="15"/>
  <c r="OX113" i="15"/>
  <c r="OY113" i="15"/>
  <c r="OZ113" i="15"/>
  <c r="PA113" i="15"/>
  <c r="PA115" i="15" s="1"/>
  <c r="PA116" i="15" s="1"/>
  <c r="PB113" i="15"/>
  <c r="PC113" i="15"/>
  <c r="PD113" i="15"/>
  <c r="PE113" i="15"/>
  <c r="PF113" i="15"/>
  <c r="PG113" i="15"/>
  <c r="PH113" i="15"/>
  <c r="PI113" i="15"/>
  <c r="PI115" i="15" s="1"/>
  <c r="PI116" i="15" s="1"/>
  <c r="PJ113" i="15"/>
  <c r="PK113" i="15"/>
  <c r="PL113" i="15"/>
  <c r="PM113" i="15"/>
  <c r="PN113" i="15"/>
  <c r="PO113" i="15"/>
  <c r="PP113" i="15"/>
  <c r="PQ113" i="15"/>
  <c r="PQ115" i="15" s="1"/>
  <c r="PQ116" i="15" s="1"/>
  <c r="PR113" i="15"/>
  <c r="PS113" i="15"/>
  <c r="PT113" i="15"/>
  <c r="PU113" i="15"/>
  <c r="PV113" i="15"/>
  <c r="PW113" i="15"/>
  <c r="PX113" i="15"/>
  <c r="PY113" i="15"/>
  <c r="PY115" i="15" s="1"/>
  <c r="PY116" i="15" s="1"/>
  <c r="PZ113" i="15"/>
  <c r="QA113" i="15"/>
  <c r="QB113" i="15"/>
  <c r="QC113" i="15"/>
  <c r="QD113" i="15"/>
  <c r="QE113" i="15"/>
  <c r="QF113" i="15"/>
  <c r="QG113" i="15"/>
  <c r="QG115" i="15" s="1"/>
  <c r="QG116" i="15" s="1"/>
  <c r="QH113" i="15"/>
  <c r="QI113" i="15"/>
  <c r="QJ113" i="15"/>
  <c r="QK113" i="15"/>
  <c r="QL113" i="15"/>
  <c r="QM113" i="15"/>
  <c r="QN113" i="15"/>
  <c r="QO113" i="15"/>
  <c r="QO115" i="15" s="1"/>
  <c r="QO116" i="15" s="1"/>
  <c r="QP113" i="15"/>
  <c r="QQ113" i="15"/>
  <c r="QR113" i="15"/>
  <c r="QS113" i="15"/>
  <c r="QT113" i="15"/>
  <c r="QU113" i="15"/>
  <c r="QV113" i="15"/>
  <c r="QW113" i="15"/>
  <c r="QW115" i="15" s="1"/>
  <c r="QW116" i="15" s="1"/>
  <c r="QX113" i="15"/>
  <c r="QY113" i="15"/>
  <c r="QZ113" i="15"/>
  <c r="RA113" i="15"/>
  <c r="RB113" i="15"/>
  <c r="RC113" i="15"/>
  <c r="RD113" i="15"/>
  <c r="RE113" i="15"/>
  <c r="RE115" i="15" s="1"/>
  <c r="RE116" i="15" s="1"/>
  <c r="RF113" i="15"/>
  <c r="RG113" i="15"/>
  <c r="RH113" i="15"/>
  <c r="RI113" i="15"/>
  <c r="RI115" i="15" s="1"/>
  <c r="RI116" i="15" s="1"/>
  <c r="RJ113" i="15"/>
  <c r="RK113" i="15"/>
  <c r="RL113" i="15"/>
  <c r="RM113" i="15"/>
  <c r="RM115" i="15" s="1"/>
  <c r="RM116" i="15" s="1"/>
  <c r="RN113" i="15"/>
  <c r="RO113" i="15"/>
  <c r="RP113" i="15"/>
  <c r="RQ113" i="15"/>
  <c r="RR113" i="15"/>
  <c r="RS113" i="15"/>
  <c r="RT113" i="15"/>
  <c r="RU113" i="15"/>
  <c r="RU115" i="15" s="1"/>
  <c r="RU116" i="15" s="1"/>
  <c r="RV113" i="15"/>
  <c r="RW113" i="15"/>
  <c r="RX113" i="15"/>
  <c r="RY113" i="15"/>
  <c r="RY115" i="15" s="1"/>
  <c r="RY116" i="15" s="1"/>
  <c r="RZ113" i="15"/>
  <c r="SA113" i="15"/>
  <c r="SB113" i="15"/>
  <c r="SC113" i="15"/>
  <c r="SC115" i="15" s="1"/>
  <c r="SC116" i="15" s="1"/>
  <c r="SD113" i="15"/>
  <c r="SE113" i="15"/>
  <c r="SF113" i="15"/>
  <c r="SG113" i="15"/>
  <c r="SH113" i="15"/>
  <c r="SI113" i="15"/>
  <c r="SJ113" i="15"/>
  <c r="SK113" i="15"/>
  <c r="SK115" i="15" s="1"/>
  <c r="SK116" i="15" s="1"/>
  <c r="SL113" i="15"/>
  <c r="SM113" i="15"/>
  <c r="SN113" i="15"/>
  <c r="SO113" i="15"/>
  <c r="SO115" i="15" s="1"/>
  <c r="SO116" i="15" s="1"/>
  <c r="SP113" i="15"/>
  <c r="SQ113" i="15"/>
  <c r="SR113" i="15"/>
  <c r="SS113" i="15"/>
  <c r="SS115" i="15" s="1"/>
  <c r="SS116" i="15" s="1"/>
  <c r="ST113" i="15"/>
  <c r="SU113" i="15"/>
  <c r="SV113" i="15"/>
  <c r="SW113" i="15"/>
  <c r="SX113" i="15"/>
  <c r="SY113" i="15"/>
  <c r="SZ113" i="15"/>
  <c r="TA113" i="15"/>
  <c r="TA115" i="15" s="1"/>
  <c r="TA116" i="15" s="1"/>
  <c r="TB113" i="15"/>
  <c r="TC113" i="15"/>
  <c r="TD113" i="15"/>
  <c r="TE113" i="15"/>
  <c r="TE115" i="15" s="1"/>
  <c r="TE116" i="15" s="1"/>
  <c r="TF113" i="15"/>
  <c r="TG113" i="15"/>
  <c r="TH113" i="15"/>
  <c r="TI113" i="15"/>
  <c r="TI115" i="15" s="1"/>
  <c r="TI116" i="15" s="1"/>
  <c r="TJ113" i="15"/>
  <c r="TK113" i="15"/>
  <c r="TL113" i="15"/>
  <c r="TM113" i="15"/>
  <c r="TN113" i="15"/>
  <c r="TO113" i="15"/>
  <c r="TP113" i="15"/>
  <c r="TQ113" i="15"/>
  <c r="TQ115" i="15" s="1"/>
  <c r="TQ116" i="15" s="1"/>
  <c r="TR113" i="15"/>
  <c r="TS113" i="15"/>
  <c r="TT113" i="15"/>
  <c r="TU113" i="15"/>
  <c r="TU115" i="15" s="1"/>
  <c r="TU116" i="15" s="1"/>
  <c r="TV113" i="15"/>
  <c r="TW113" i="15"/>
  <c r="TX113" i="15"/>
  <c r="TY113" i="15"/>
  <c r="TY115" i="15" s="1"/>
  <c r="TY116" i="15" s="1"/>
  <c r="TZ113" i="15"/>
  <c r="UA113" i="15"/>
  <c r="UB113" i="15"/>
  <c r="UC113" i="15"/>
  <c r="UD113" i="15"/>
  <c r="UE113" i="15"/>
  <c r="UF113" i="15"/>
  <c r="UG113" i="15"/>
  <c r="UG115" i="15" s="1"/>
  <c r="UG116" i="15" s="1"/>
  <c r="UH113" i="15"/>
  <c r="UI113" i="15"/>
  <c r="UJ113" i="15"/>
  <c r="UK113" i="15"/>
  <c r="UK115" i="15" s="1"/>
  <c r="UK116" i="15" s="1"/>
  <c r="UL113" i="15"/>
  <c r="UM113" i="15"/>
  <c r="UN113" i="15"/>
  <c r="UO113" i="15"/>
  <c r="UO115" i="15" s="1"/>
  <c r="UO116" i="15" s="1"/>
  <c r="UP113" i="15"/>
  <c r="UQ113" i="15"/>
  <c r="UR113" i="15"/>
  <c r="US113" i="15"/>
  <c r="UT113" i="15"/>
  <c r="UU113" i="15"/>
  <c r="UV113" i="15"/>
  <c r="UW113" i="15"/>
  <c r="UW115" i="15" s="1"/>
  <c r="UW116" i="15" s="1"/>
  <c r="UX113" i="15"/>
  <c r="UY113" i="15"/>
  <c r="UZ113" i="15"/>
  <c r="VA113" i="15"/>
  <c r="VA115" i="15" s="1"/>
  <c r="VA116" i="15" s="1"/>
  <c r="VB113" i="15"/>
  <c r="VC113" i="15"/>
  <c r="VD113" i="15"/>
  <c r="VE113" i="15"/>
  <c r="VE115" i="15" s="1"/>
  <c r="VE116" i="15" s="1"/>
  <c r="VF113" i="15"/>
  <c r="VG113" i="15"/>
  <c r="VH113" i="15"/>
  <c r="CI114" i="15"/>
  <c r="CI115" i="15" s="1"/>
  <c r="CJ114" i="15"/>
  <c r="CJ115" i="15" s="1"/>
  <c r="CJ116" i="15" s="1"/>
  <c r="CJ118" i="15" s="1"/>
  <c r="CK114" i="15"/>
  <c r="CL114" i="15"/>
  <c r="CM114" i="15"/>
  <c r="CM115" i="15" s="1"/>
  <c r="CM116" i="15" s="1"/>
  <c r="CN114" i="15"/>
  <c r="CN115" i="15" s="1"/>
  <c r="CN116" i="15" s="1"/>
  <c r="CN118" i="15" s="1"/>
  <c r="CO114" i="15"/>
  <c r="CP114" i="15"/>
  <c r="CQ114" i="15"/>
  <c r="CQ115" i="15" s="1"/>
  <c r="CR114" i="15"/>
  <c r="CR115" i="15" s="1"/>
  <c r="CR116" i="15" s="1"/>
  <c r="CR118" i="15" s="1"/>
  <c r="CS114" i="15"/>
  <c r="CT114" i="15"/>
  <c r="CU114" i="15"/>
  <c r="CU115" i="15" s="1"/>
  <c r="CU116" i="15" s="1"/>
  <c r="CV114" i="15"/>
  <c r="CV115" i="15" s="1"/>
  <c r="CV116" i="15" s="1"/>
  <c r="CV118" i="15" s="1"/>
  <c r="CW114" i="15"/>
  <c r="CX114" i="15"/>
  <c r="CY114" i="15"/>
  <c r="CY115" i="15" s="1"/>
  <c r="CZ114" i="15"/>
  <c r="CZ115" i="15" s="1"/>
  <c r="CZ116" i="15" s="1"/>
  <c r="CZ118" i="15" s="1"/>
  <c r="DA114" i="15"/>
  <c r="DB114" i="15"/>
  <c r="DC114" i="15"/>
  <c r="DC115" i="15" s="1"/>
  <c r="DC116" i="15" s="1"/>
  <c r="DD114" i="15"/>
  <c r="DD115" i="15" s="1"/>
  <c r="DD116" i="15" s="1"/>
  <c r="DD118" i="15" s="1"/>
  <c r="DE114" i="15"/>
  <c r="DF114" i="15"/>
  <c r="DG114" i="15"/>
  <c r="DG115" i="15" s="1"/>
  <c r="DH114" i="15"/>
  <c r="DH115" i="15" s="1"/>
  <c r="DH116" i="15" s="1"/>
  <c r="DH118" i="15" s="1"/>
  <c r="DI114" i="15"/>
  <c r="DJ114" i="15"/>
  <c r="DK114" i="15"/>
  <c r="DK115" i="15" s="1"/>
  <c r="DK116" i="15" s="1"/>
  <c r="DL114" i="15"/>
  <c r="DL115" i="15" s="1"/>
  <c r="DL116" i="15" s="1"/>
  <c r="DL118" i="15" s="1"/>
  <c r="DM114" i="15"/>
  <c r="DN114" i="15"/>
  <c r="DO114" i="15"/>
  <c r="DO115" i="15" s="1"/>
  <c r="DP114" i="15"/>
  <c r="DP115" i="15" s="1"/>
  <c r="DP116" i="15" s="1"/>
  <c r="DP118" i="15" s="1"/>
  <c r="DQ114" i="15"/>
  <c r="DR114" i="15"/>
  <c r="DS114" i="15"/>
  <c r="DS115" i="15" s="1"/>
  <c r="DS116" i="15" s="1"/>
  <c r="DT114" i="15"/>
  <c r="DT115" i="15" s="1"/>
  <c r="DT116" i="15" s="1"/>
  <c r="DT118" i="15" s="1"/>
  <c r="DU114" i="15"/>
  <c r="DV114" i="15"/>
  <c r="DW114" i="15"/>
  <c r="DW115" i="15" s="1"/>
  <c r="DX114" i="15"/>
  <c r="DX115" i="15" s="1"/>
  <c r="DX116" i="15" s="1"/>
  <c r="DX118" i="15" s="1"/>
  <c r="DY114" i="15"/>
  <c r="DZ114" i="15"/>
  <c r="EA114" i="15"/>
  <c r="EA115" i="15" s="1"/>
  <c r="EA116" i="15" s="1"/>
  <c r="EB114" i="15"/>
  <c r="EB115" i="15" s="1"/>
  <c r="EB116" i="15" s="1"/>
  <c r="EB118" i="15" s="1"/>
  <c r="EC114" i="15"/>
  <c r="ED114" i="15"/>
  <c r="EE114" i="15"/>
  <c r="EE115" i="15" s="1"/>
  <c r="EF114" i="15"/>
  <c r="EF115" i="15" s="1"/>
  <c r="EF116" i="15" s="1"/>
  <c r="EF118" i="15" s="1"/>
  <c r="EG114" i="15"/>
  <c r="EH114" i="15"/>
  <c r="EI114" i="15"/>
  <c r="EI115" i="15" s="1"/>
  <c r="EI116" i="15" s="1"/>
  <c r="EJ114" i="15"/>
  <c r="EJ115" i="15" s="1"/>
  <c r="EJ116" i="15" s="1"/>
  <c r="EJ118" i="15" s="1"/>
  <c r="EK114" i="15"/>
  <c r="EL114" i="15"/>
  <c r="EM114" i="15"/>
  <c r="EM115" i="15" s="1"/>
  <c r="EN114" i="15"/>
  <c r="EN115" i="15" s="1"/>
  <c r="EN116" i="15" s="1"/>
  <c r="EN118" i="15" s="1"/>
  <c r="EO114" i="15"/>
  <c r="EP114" i="15"/>
  <c r="EQ114" i="15"/>
  <c r="EQ115" i="15" s="1"/>
  <c r="EQ116" i="15" s="1"/>
  <c r="ER114" i="15"/>
  <c r="ER115" i="15" s="1"/>
  <c r="ER116" i="15" s="1"/>
  <c r="ER118" i="15" s="1"/>
  <c r="ES114" i="15"/>
  <c r="ET114" i="15"/>
  <c r="EU114" i="15"/>
  <c r="EU115" i="15" s="1"/>
  <c r="EV114" i="15"/>
  <c r="EV115" i="15" s="1"/>
  <c r="EV116" i="15" s="1"/>
  <c r="EV118" i="15" s="1"/>
  <c r="EW114" i="15"/>
  <c r="EX114" i="15"/>
  <c r="EY114" i="15"/>
  <c r="EY115" i="15" s="1"/>
  <c r="EY116" i="15" s="1"/>
  <c r="EZ114" i="15"/>
  <c r="EZ115" i="15" s="1"/>
  <c r="EZ116" i="15" s="1"/>
  <c r="EZ118" i="15" s="1"/>
  <c r="FA114" i="15"/>
  <c r="FB114" i="15"/>
  <c r="FC114" i="15"/>
  <c r="FC115" i="15" s="1"/>
  <c r="FD114" i="15"/>
  <c r="FD115" i="15" s="1"/>
  <c r="FD116" i="15" s="1"/>
  <c r="FD118" i="15" s="1"/>
  <c r="FE114" i="15"/>
  <c r="FF114" i="15"/>
  <c r="FG114" i="15"/>
  <c r="FG115" i="15" s="1"/>
  <c r="FG116" i="15" s="1"/>
  <c r="FH114" i="15"/>
  <c r="FH115" i="15" s="1"/>
  <c r="FH116" i="15" s="1"/>
  <c r="FH118" i="15" s="1"/>
  <c r="FI114" i="15"/>
  <c r="FJ114" i="15"/>
  <c r="FK114" i="15"/>
  <c r="FK115" i="15" s="1"/>
  <c r="FL114" i="15"/>
  <c r="FL115" i="15" s="1"/>
  <c r="FL116" i="15" s="1"/>
  <c r="FL118" i="15" s="1"/>
  <c r="FM114" i="15"/>
  <c r="FN114" i="15"/>
  <c r="FO114" i="15"/>
  <c r="FO115" i="15" s="1"/>
  <c r="FO116" i="15" s="1"/>
  <c r="FP114" i="15"/>
  <c r="FP115" i="15" s="1"/>
  <c r="FP116" i="15" s="1"/>
  <c r="FP118" i="15" s="1"/>
  <c r="FQ114" i="15"/>
  <c r="FR114" i="15"/>
  <c r="FS114" i="15"/>
  <c r="FS115" i="15" s="1"/>
  <c r="FT114" i="15"/>
  <c r="FT115" i="15" s="1"/>
  <c r="FT116" i="15" s="1"/>
  <c r="FT118" i="15" s="1"/>
  <c r="FU114" i="15"/>
  <c r="FV114" i="15"/>
  <c r="FW114" i="15"/>
  <c r="FW115" i="15" s="1"/>
  <c r="FW116" i="15" s="1"/>
  <c r="FX114" i="15"/>
  <c r="FX115" i="15" s="1"/>
  <c r="FX116" i="15" s="1"/>
  <c r="FX118" i="15" s="1"/>
  <c r="FY114" i="15"/>
  <c r="FZ114" i="15"/>
  <c r="GA114" i="15"/>
  <c r="GA115" i="15" s="1"/>
  <c r="GB114" i="15"/>
  <c r="GB115" i="15" s="1"/>
  <c r="GB116" i="15" s="1"/>
  <c r="GB118" i="15" s="1"/>
  <c r="GC114" i="15"/>
  <c r="GD114" i="15"/>
  <c r="GE114" i="15"/>
  <c r="GE115" i="15" s="1"/>
  <c r="GE116" i="15" s="1"/>
  <c r="GF114" i="15"/>
  <c r="GF115" i="15" s="1"/>
  <c r="GF116" i="15" s="1"/>
  <c r="GF118" i="15" s="1"/>
  <c r="GG114" i="15"/>
  <c r="GH114" i="15"/>
  <c r="GI114" i="15"/>
  <c r="GI115" i="15" s="1"/>
  <c r="GJ114" i="15"/>
  <c r="GJ115" i="15" s="1"/>
  <c r="GJ116" i="15" s="1"/>
  <c r="GJ118" i="15" s="1"/>
  <c r="GK114" i="15"/>
  <c r="GL114" i="15"/>
  <c r="GM114" i="15"/>
  <c r="GM115" i="15" s="1"/>
  <c r="GM116" i="15" s="1"/>
  <c r="GN114" i="15"/>
  <c r="GN115" i="15" s="1"/>
  <c r="GN116" i="15" s="1"/>
  <c r="GN118" i="15" s="1"/>
  <c r="GO114" i="15"/>
  <c r="GP114" i="15"/>
  <c r="GQ114" i="15"/>
  <c r="GQ115" i="15" s="1"/>
  <c r="GR114" i="15"/>
  <c r="GR115" i="15" s="1"/>
  <c r="GR116" i="15" s="1"/>
  <c r="GR118" i="15" s="1"/>
  <c r="GS114" i="15"/>
  <c r="GT114" i="15"/>
  <c r="GU114" i="15"/>
  <c r="GU115" i="15" s="1"/>
  <c r="GU116" i="15" s="1"/>
  <c r="GV114" i="15"/>
  <c r="GV115" i="15" s="1"/>
  <c r="GV116" i="15" s="1"/>
  <c r="GV118" i="15" s="1"/>
  <c r="GW114" i="15"/>
  <c r="GX114" i="15"/>
  <c r="GY114" i="15"/>
  <c r="GY115" i="15" s="1"/>
  <c r="GZ114" i="15"/>
  <c r="GZ115" i="15" s="1"/>
  <c r="GZ116" i="15" s="1"/>
  <c r="GZ118" i="15" s="1"/>
  <c r="HA114" i="15"/>
  <c r="HB114" i="15"/>
  <c r="HC114" i="15"/>
  <c r="HC115" i="15" s="1"/>
  <c r="HC116" i="15" s="1"/>
  <c r="HD114" i="15"/>
  <c r="HD115" i="15" s="1"/>
  <c r="HD116" i="15" s="1"/>
  <c r="HD118" i="15" s="1"/>
  <c r="HE114" i="15"/>
  <c r="HF114" i="15"/>
  <c r="HG114" i="15"/>
  <c r="HG115" i="15" s="1"/>
  <c r="HH114" i="15"/>
  <c r="HH115" i="15" s="1"/>
  <c r="HH116" i="15" s="1"/>
  <c r="HH118" i="15" s="1"/>
  <c r="HI114" i="15"/>
  <c r="HJ114" i="15"/>
  <c r="HK114" i="15"/>
  <c r="HK115" i="15" s="1"/>
  <c r="HK116" i="15" s="1"/>
  <c r="HL114" i="15"/>
  <c r="HL115" i="15" s="1"/>
  <c r="HL116" i="15" s="1"/>
  <c r="HL118" i="15" s="1"/>
  <c r="HM114" i="15"/>
  <c r="HN114" i="15"/>
  <c r="HO114" i="15"/>
  <c r="HO115" i="15" s="1"/>
  <c r="HP114" i="15"/>
  <c r="HP115" i="15" s="1"/>
  <c r="HP116" i="15" s="1"/>
  <c r="HP118" i="15" s="1"/>
  <c r="HQ114" i="15"/>
  <c r="HR114" i="15"/>
  <c r="HS114" i="15"/>
  <c r="HS115" i="15" s="1"/>
  <c r="HS116" i="15" s="1"/>
  <c r="HT114" i="15"/>
  <c r="HT115" i="15" s="1"/>
  <c r="HT116" i="15" s="1"/>
  <c r="HT118" i="15" s="1"/>
  <c r="HU114" i="15"/>
  <c r="HV114" i="15"/>
  <c r="HW114" i="15"/>
  <c r="HW115" i="15" s="1"/>
  <c r="HX114" i="15"/>
  <c r="HX115" i="15" s="1"/>
  <c r="HX116" i="15" s="1"/>
  <c r="HX118" i="15" s="1"/>
  <c r="HY114" i="15"/>
  <c r="HZ114" i="15"/>
  <c r="IA114" i="15"/>
  <c r="IA115" i="15" s="1"/>
  <c r="IA116" i="15" s="1"/>
  <c r="IB114" i="15"/>
  <c r="IB115" i="15" s="1"/>
  <c r="IB116" i="15" s="1"/>
  <c r="IB118" i="15" s="1"/>
  <c r="IC114" i="15"/>
  <c r="ID114" i="15"/>
  <c r="IE114" i="15"/>
  <c r="IE115" i="15" s="1"/>
  <c r="IF114" i="15"/>
  <c r="IF115" i="15" s="1"/>
  <c r="IF116" i="15" s="1"/>
  <c r="IF118" i="15" s="1"/>
  <c r="IG114" i="15"/>
  <c r="IH114" i="15"/>
  <c r="II114" i="15"/>
  <c r="II115" i="15" s="1"/>
  <c r="II116" i="15" s="1"/>
  <c r="IJ114" i="15"/>
  <c r="IJ115" i="15" s="1"/>
  <c r="IJ116" i="15" s="1"/>
  <c r="IJ118" i="15" s="1"/>
  <c r="IK114" i="15"/>
  <c r="IL114" i="15"/>
  <c r="IM114" i="15"/>
  <c r="IM115" i="15" s="1"/>
  <c r="IN114" i="15"/>
  <c r="IN115" i="15" s="1"/>
  <c r="IN116" i="15" s="1"/>
  <c r="IN118" i="15" s="1"/>
  <c r="IO114" i="15"/>
  <c r="IP114" i="15"/>
  <c r="IQ114" i="15"/>
  <c r="IQ115" i="15" s="1"/>
  <c r="IQ116" i="15" s="1"/>
  <c r="IR114" i="15"/>
  <c r="IR115" i="15" s="1"/>
  <c r="IR116" i="15" s="1"/>
  <c r="IR118" i="15" s="1"/>
  <c r="IS114" i="15"/>
  <c r="IT114" i="15"/>
  <c r="IU114" i="15"/>
  <c r="IU115" i="15" s="1"/>
  <c r="IV114" i="15"/>
  <c r="IV115" i="15" s="1"/>
  <c r="IV116" i="15" s="1"/>
  <c r="IV118" i="15" s="1"/>
  <c r="IW114" i="15"/>
  <c r="IX114" i="15"/>
  <c r="IY114" i="15"/>
  <c r="IY115" i="15" s="1"/>
  <c r="IY116" i="15" s="1"/>
  <c r="IZ114" i="15"/>
  <c r="IZ115" i="15" s="1"/>
  <c r="IZ116" i="15" s="1"/>
  <c r="IZ118" i="15" s="1"/>
  <c r="JA114" i="15"/>
  <c r="JB114" i="15"/>
  <c r="JC114" i="15"/>
  <c r="JC115" i="15" s="1"/>
  <c r="JD114" i="15"/>
  <c r="JD115" i="15" s="1"/>
  <c r="JD116" i="15" s="1"/>
  <c r="JD118" i="15" s="1"/>
  <c r="JE114" i="15"/>
  <c r="JF114" i="15"/>
  <c r="JG114" i="15"/>
  <c r="JG115" i="15" s="1"/>
  <c r="JG116" i="15" s="1"/>
  <c r="JH114" i="15"/>
  <c r="JH115" i="15" s="1"/>
  <c r="JH116" i="15" s="1"/>
  <c r="JH118" i="15" s="1"/>
  <c r="JI114" i="15"/>
  <c r="JJ114" i="15"/>
  <c r="JK114" i="15"/>
  <c r="JK115" i="15" s="1"/>
  <c r="JL114" i="15"/>
  <c r="JL115" i="15" s="1"/>
  <c r="JL116" i="15" s="1"/>
  <c r="JL118" i="15" s="1"/>
  <c r="JM114" i="15"/>
  <c r="JN114" i="15"/>
  <c r="JO114" i="15"/>
  <c r="JO115" i="15" s="1"/>
  <c r="JO116" i="15" s="1"/>
  <c r="JP114" i="15"/>
  <c r="JP115" i="15" s="1"/>
  <c r="JP116" i="15" s="1"/>
  <c r="JP118" i="15" s="1"/>
  <c r="JQ114" i="15"/>
  <c r="JR114" i="15"/>
  <c r="JS114" i="15"/>
  <c r="JS115" i="15" s="1"/>
  <c r="JT114" i="15"/>
  <c r="JT115" i="15" s="1"/>
  <c r="JT116" i="15" s="1"/>
  <c r="JT118" i="15" s="1"/>
  <c r="JU114" i="15"/>
  <c r="JV114" i="15"/>
  <c r="JW114" i="15"/>
  <c r="JW115" i="15" s="1"/>
  <c r="JW116" i="15" s="1"/>
  <c r="JX114" i="15"/>
  <c r="JX115" i="15" s="1"/>
  <c r="JX116" i="15" s="1"/>
  <c r="JX118" i="15" s="1"/>
  <c r="JY114" i="15"/>
  <c r="JZ114" i="15"/>
  <c r="KA114" i="15"/>
  <c r="KA115" i="15" s="1"/>
  <c r="KB114" i="15"/>
  <c r="KB115" i="15" s="1"/>
  <c r="KB116" i="15" s="1"/>
  <c r="KB118" i="15" s="1"/>
  <c r="KC114" i="15"/>
  <c r="KD114" i="15"/>
  <c r="KE114" i="15"/>
  <c r="KE115" i="15" s="1"/>
  <c r="KE116" i="15" s="1"/>
  <c r="KF114" i="15"/>
  <c r="KF115" i="15" s="1"/>
  <c r="KF116" i="15" s="1"/>
  <c r="KF118" i="15" s="1"/>
  <c r="KG114" i="15"/>
  <c r="KH114" i="15"/>
  <c r="KI114" i="15"/>
  <c r="KI115" i="15" s="1"/>
  <c r="KJ114" i="15"/>
  <c r="KJ115" i="15" s="1"/>
  <c r="KJ116" i="15" s="1"/>
  <c r="KJ118" i="15" s="1"/>
  <c r="KK114" i="15"/>
  <c r="KL114" i="15"/>
  <c r="KM114" i="15"/>
  <c r="KM115" i="15" s="1"/>
  <c r="KM116" i="15" s="1"/>
  <c r="KN114" i="15"/>
  <c r="KN115" i="15" s="1"/>
  <c r="KN116" i="15" s="1"/>
  <c r="KN118" i="15" s="1"/>
  <c r="KO114" i="15"/>
  <c r="KP114" i="15"/>
  <c r="KQ114" i="15"/>
  <c r="KQ115" i="15" s="1"/>
  <c r="KR114" i="15"/>
  <c r="KR115" i="15" s="1"/>
  <c r="KR116" i="15" s="1"/>
  <c r="KR118" i="15" s="1"/>
  <c r="KS114" i="15"/>
  <c r="KT114" i="15"/>
  <c r="KU114" i="15"/>
  <c r="KU115" i="15" s="1"/>
  <c r="KU116" i="15" s="1"/>
  <c r="KV114" i="15"/>
  <c r="KV115" i="15" s="1"/>
  <c r="KV116" i="15" s="1"/>
  <c r="KV118" i="15" s="1"/>
  <c r="KW114" i="15"/>
  <c r="KX114" i="15"/>
  <c r="KY114" i="15"/>
  <c r="KY115" i="15" s="1"/>
  <c r="KZ114" i="15"/>
  <c r="KZ115" i="15" s="1"/>
  <c r="KZ116" i="15" s="1"/>
  <c r="KZ118" i="15" s="1"/>
  <c r="LA114" i="15"/>
  <c r="LB114" i="15"/>
  <c r="LC114" i="15"/>
  <c r="LC115" i="15" s="1"/>
  <c r="LC116" i="15" s="1"/>
  <c r="LD114" i="15"/>
  <c r="LD115" i="15" s="1"/>
  <c r="LD116" i="15" s="1"/>
  <c r="LD118" i="15" s="1"/>
  <c r="LE114" i="15"/>
  <c r="LF114" i="15"/>
  <c r="LG114" i="15"/>
  <c r="LG115" i="15" s="1"/>
  <c r="LH114" i="15"/>
  <c r="LH115" i="15" s="1"/>
  <c r="LH116" i="15" s="1"/>
  <c r="LH118" i="15" s="1"/>
  <c r="LI114" i="15"/>
  <c r="LJ114" i="15"/>
  <c r="LK114" i="15"/>
  <c r="LK115" i="15" s="1"/>
  <c r="LK116" i="15" s="1"/>
  <c r="LL114" i="15"/>
  <c r="LL115" i="15" s="1"/>
  <c r="LL116" i="15" s="1"/>
  <c r="LL118" i="15" s="1"/>
  <c r="LM114" i="15"/>
  <c r="LN114" i="15"/>
  <c r="LO114" i="15"/>
  <c r="LO115" i="15" s="1"/>
  <c r="LP114" i="15"/>
  <c r="LP115" i="15" s="1"/>
  <c r="LP116" i="15" s="1"/>
  <c r="LP118" i="15" s="1"/>
  <c r="LQ114" i="15"/>
  <c r="LR114" i="15"/>
  <c r="LS114" i="15"/>
  <c r="LS115" i="15" s="1"/>
  <c r="LS116" i="15" s="1"/>
  <c r="LT114" i="15"/>
  <c r="LT115" i="15" s="1"/>
  <c r="LT116" i="15" s="1"/>
  <c r="LT118" i="15" s="1"/>
  <c r="LU114" i="15"/>
  <c r="LV114" i="15"/>
  <c r="LW114" i="15"/>
  <c r="LW115" i="15" s="1"/>
  <c r="LX114" i="15"/>
  <c r="LX115" i="15" s="1"/>
  <c r="LX116" i="15" s="1"/>
  <c r="LX118" i="15" s="1"/>
  <c r="LY114" i="15"/>
  <c r="LZ114" i="15"/>
  <c r="MA114" i="15"/>
  <c r="MA115" i="15" s="1"/>
  <c r="MA116" i="15" s="1"/>
  <c r="MB114" i="15"/>
  <c r="MB115" i="15" s="1"/>
  <c r="MB116" i="15" s="1"/>
  <c r="MB118" i="15" s="1"/>
  <c r="MC114" i="15"/>
  <c r="MD114" i="15"/>
  <c r="ME114" i="15"/>
  <c r="ME115" i="15" s="1"/>
  <c r="MF114" i="15"/>
  <c r="MF115" i="15" s="1"/>
  <c r="MF116" i="15" s="1"/>
  <c r="MF118" i="15" s="1"/>
  <c r="MG114" i="15"/>
  <c r="MH114" i="15"/>
  <c r="MI114" i="15"/>
  <c r="MI115" i="15" s="1"/>
  <c r="MI116" i="15" s="1"/>
  <c r="MJ114" i="15"/>
  <c r="MJ115" i="15" s="1"/>
  <c r="MJ116" i="15" s="1"/>
  <c r="MJ118" i="15" s="1"/>
  <c r="MK114" i="15"/>
  <c r="ML114" i="15"/>
  <c r="MM114" i="15"/>
  <c r="MM115" i="15" s="1"/>
  <c r="MN114" i="15"/>
  <c r="MN115" i="15" s="1"/>
  <c r="MN116" i="15" s="1"/>
  <c r="MN118" i="15" s="1"/>
  <c r="MO114" i="15"/>
  <c r="MP114" i="15"/>
  <c r="MQ114" i="15"/>
  <c r="MQ115" i="15" s="1"/>
  <c r="MQ116" i="15" s="1"/>
  <c r="MR114" i="15"/>
  <c r="MR115" i="15" s="1"/>
  <c r="MR116" i="15" s="1"/>
  <c r="MR118" i="15" s="1"/>
  <c r="MS114" i="15"/>
  <c r="MT114" i="15"/>
  <c r="MU114" i="15"/>
  <c r="MU115" i="15" s="1"/>
  <c r="MV114" i="15"/>
  <c r="MV115" i="15" s="1"/>
  <c r="MV116" i="15" s="1"/>
  <c r="MV118" i="15" s="1"/>
  <c r="MW114" i="15"/>
  <c r="MX114" i="15"/>
  <c r="MY114" i="15"/>
  <c r="MY115" i="15" s="1"/>
  <c r="MY116" i="15" s="1"/>
  <c r="MZ114" i="15"/>
  <c r="MZ115" i="15" s="1"/>
  <c r="MZ116" i="15" s="1"/>
  <c r="MZ118" i="15" s="1"/>
  <c r="NA114" i="15"/>
  <c r="NB114" i="15"/>
  <c r="NC114" i="15"/>
  <c r="NC115" i="15" s="1"/>
  <c r="ND114" i="15"/>
  <c r="ND115" i="15" s="1"/>
  <c r="ND116" i="15" s="1"/>
  <c r="ND118" i="15" s="1"/>
  <c r="NE114" i="15"/>
  <c r="NF114" i="15"/>
  <c r="NG114" i="15"/>
  <c r="NG115" i="15" s="1"/>
  <c r="NG116" i="15" s="1"/>
  <c r="NH114" i="15"/>
  <c r="NH115" i="15" s="1"/>
  <c r="NH116" i="15" s="1"/>
  <c r="NH118" i="15" s="1"/>
  <c r="NI114" i="15"/>
  <c r="NJ114" i="15"/>
  <c r="NK114" i="15"/>
  <c r="NK115" i="15" s="1"/>
  <c r="NL114" i="15"/>
  <c r="NL115" i="15" s="1"/>
  <c r="NL116" i="15" s="1"/>
  <c r="NL118" i="15" s="1"/>
  <c r="NM114" i="15"/>
  <c r="NN114" i="15"/>
  <c r="NO114" i="15"/>
  <c r="NO115" i="15" s="1"/>
  <c r="NO116" i="15" s="1"/>
  <c r="NP114" i="15"/>
  <c r="NP115" i="15" s="1"/>
  <c r="NP116" i="15" s="1"/>
  <c r="NP118" i="15" s="1"/>
  <c r="NQ114" i="15"/>
  <c r="NR114" i="15"/>
  <c r="NS114" i="15"/>
  <c r="NS115" i="15" s="1"/>
  <c r="NT114" i="15"/>
  <c r="NT115" i="15" s="1"/>
  <c r="NT116" i="15" s="1"/>
  <c r="NT118" i="15" s="1"/>
  <c r="NU114" i="15"/>
  <c r="NV114" i="15"/>
  <c r="NW114" i="15"/>
  <c r="NW115" i="15" s="1"/>
  <c r="NW116" i="15" s="1"/>
  <c r="NX114" i="15"/>
  <c r="NX115" i="15" s="1"/>
  <c r="NX116" i="15" s="1"/>
  <c r="NX118" i="15" s="1"/>
  <c r="NY114" i="15"/>
  <c r="NZ114" i="15"/>
  <c r="OA114" i="15"/>
  <c r="OA115" i="15" s="1"/>
  <c r="OB114" i="15"/>
  <c r="OB115" i="15" s="1"/>
  <c r="OB116" i="15" s="1"/>
  <c r="OB118" i="15" s="1"/>
  <c r="OC114" i="15"/>
  <c r="OD114" i="15"/>
  <c r="OE114" i="15"/>
  <c r="OE115" i="15" s="1"/>
  <c r="OE116" i="15" s="1"/>
  <c r="OF114" i="15"/>
  <c r="OF115" i="15" s="1"/>
  <c r="OF116" i="15" s="1"/>
  <c r="OF118" i="15" s="1"/>
  <c r="OG114" i="15"/>
  <c r="OH114" i="15"/>
  <c r="OI114" i="15"/>
  <c r="OI115" i="15" s="1"/>
  <c r="OJ114" i="15"/>
  <c r="OJ115" i="15" s="1"/>
  <c r="OJ116" i="15" s="1"/>
  <c r="OJ118" i="15" s="1"/>
  <c r="OK114" i="15"/>
  <c r="OL114" i="15"/>
  <c r="OM114" i="15"/>
  <c r="OM115" i="15" s="1"/>
  <c r="OM116" i="15" s="1"/>
  <c r="ON114" i="15"/>
  <c r="ON115" i="15" s="1"/>
  <c r="ON116" i="15" s="1"/>
  <c r="ON118" i="15" s="1"/>
  <c r="OO114" i="15"/>
  <c r="OP114" i="15"/>
  <c r="OQ114" i="15"/>
  <c r="OQ115" i="15" s="1"/>
  <c r="OR114" i="15"/>
  <c r="OR115" i="15" s="1"/>
  <c r="OR116" i="15" s="1"/>
  <c r="OR118" i="15" s="1"/>
  <c r="OS114" i="15"/>
  <c r="OT114" i="15"/>
  <c r="OU114" i="15"/>
  <c r="OU115" i="15" s="1"/>
  <c r="OU116" i="15" s="1"/>
  <c r="OV114" i="15"/>
  <c r="OV115" i="15" s="1"/>
  <c r="OV116" i="15" s="1"/>
  <c r="OV118" i="15" s="1"/>
  <c r="OW114" i="15"/>
  <c r="OX114" i="15"/>
  <c r="OY114" i="15"/>
  <c r="OY115" i="15" s="1"/>
  <c r="OZ114" i="15"/>
  <c r="OZ115" i="15" s="1"/>
  <c r="OZ116" i="15" s="1"/>
  <c r="OZ118" i="15" s="1"/>
  <c r="PA114" i="15"/>
  <c r="PB114" i="15"/>
  <c r="PC114" i="15"/>
  <c r="PC115" i="15" s="1"/>
  <c r="PC116" i="15" s="1"/>
  <c r="PD114" i="15"/>
  <c r="PD115" i="15" s="1"/>
  <c r="PD116" i="15" s="1"/>
  <c r="PD118" i="15" s="1"/>
  <c r="PE114" i="15"/>
  <c r="PF114" i="15"/>
  <c r="PG114" i="15"/>
  <c r="PG115" i="15" s="1"/>
  <c r="PH114" i="15"/>
  <c r="PH115" i="15" s="1"/>
  <c r="PH116" i="15" s="1"/>
  <c r="PH118" i="15" s="1"/>
  <c r="PI114" i="15"/>
  <c r="PJ114" i="15"/>
  <c r="PK114" i="15"/>
  <c r="PK115" i="15" s="1"/>
  <c r="PK116" i="15" s="1"/>
  <c r="PL114" i="15"/>
  <c r="PL115" i="15" s="1"/>
  <c r="PL116" i="15" s="1"/>
  <c r="PL118" i="15" s="1"/>
  <c r="PM114" i="15"/>
  <c r="PN114" i="15"/>
  <c r="PO114" i="15"/>
  <c r="PO115" i="15" s="1"/>
  <c r="PP114" i="15"/>
  <c r="PP115" i="15" s="1"/>
  <c r="PP116" i="15" s="1"/>
  <c r="PP118" i="15" s="1"/>
  <c r="PQ114" i="15"/>
  <c r="PR114" i="15"/>
  <c r="PS114" i="15"/>
  <c r="PS115" i="15" s="1"/>
  <c r="PS116" i="15" s="1"/>
  <c r="PT114" i="15"/>
  <c r="PT115" i="15" s="1"/>
  <c r="PT116" i="15" s="1"/>
  <c r="PT118" i="15" s="1"/>
  <c r="PU114" i="15"/>
  <c r="PV114" i="15"/>
  <c r="PW114" i="15"/>
  <c r="PW115" i="15" s="1"/>
  <c r="PX114" i="15"/>
  <c r="PX115" i="15" s="1"/>
  <c r="PX116" i="15" s="1"/>
  <c r="PX118" i="15" s="1"/>
  <c r="PY114" i="15"/>
  <c r="PZ114" i="15"/>
  <c r="QA114" i="15"/>
  <c r="QA115" i="15" s="1"/>
  <c r="QA116" i="15" s="1"/>
  <c r="QB114" i="15"/>
  <c r="QB115" i="15" s="1"/>
  <c r="QB116" i="15" s="1"/>
  <c r="QB118" i="15" s="1"/>
  <c r="QC114" i="15"/>
  <c r="QD114" i="15"/>
  <c r="QE114" i="15"/>
  <c r="QE115" i="15" s="1"/>
  <c r="QF114" i="15"/>
  <c r="QF115" i="15" s="1"/>
  <c r="QF116" i="15" s="1"/>
  <c r="QF118" i="15" s="1"/>
  <c r="QG114" i="15"/>
  <c r="QH114" i="15"/>
  <c r="QI114" i="15"/>
  <c r="QI115" i="15" s="1"/>
  <c r="QI116" i="15" s="1"/>
  <c r="QJ114" i="15"/>
  <c r="QJ115" i="15" s="1"/>
  <c r="QJ116" i="15" s="1"/>
  <c r="QJ118" i="15" s="1"/>
  <c r="QK114" i="15"/>
  <c r="QL114" i="15"/>
  <c r="QM114" i="15"/>
  <c r="QM115" i="15" s="1"/>
  <c r="QN114" i="15"/>
  <c r="QN115" i="15" s="1"/>
  <c r="QN116" i="15" s="1"/>
  <c r="QN118" i="15" s="1"/>
  <c r="QO114" i="15"/>
  <c r="QP114" i="15"/>
  <c r="QQ114" i="15"/>
  <c r="QQ115" i="15" s="1"/>
  <c r="QQ116" i="15" s="1"/>
  <c r="QR114" i="15"/>
  <c r="QR115" i="15" s="1"/>
  <c r="QR116" i="15" s="1"/>
  <c r="QR118" i="15" s="1"/>
  <c r="QS114" i="15"/>
  <c r="QT114" i="15"/>
  <c r="QU114" i="15"/>
  <c r="QU115" i="15" s="1"/>
  <c r="QV114" i="15"/>
  <c r="QV115" i="15" s="1"/>
  <c r="QV116" i="15" s="1"/>
  <c r="QV118" i="15" s="1"/>
  <c r="QW114" i="15"/>
  <c r="QX114" i="15"/>
  <c r="QY114" i="15"/>
  <c r="QY115" i="15" s="1"/>
  <c r="QY116" i="15" s="1"/>
  <c r="QZ114" i="15"/>
  <c r="QZ115" i="15" s="1"/>
  <c r="QZ116" i="15" s="1"/>
  <c r="QZ118" i="15" s="1"/>
  <c r="RA114" i="15"/>
  <c r="RB114" i="15"/>
  <c r="RC114" i="15"/>
  <c r="RC115" i="15" s="1"/>
  <c r="RC116" i="15" s="1"/>
  <c r="RD114" i="15"/>
  <c r="RD115" i="15" s="1"/>
  <c r="RD116" i="15" s="1"/>
  <c r="RD118" i="15" s="1"/>
  <c r="RE114" i="15"/>
  <c r="RF114" i="15"/>
  <c r="RG114" i="15"/>
  <c r="RG115" i="15" s="1"/>
  <c r="RG116" i="15" s="1"/>
  <c r="RH114" i="15"/>
  <c r="RH115" i="15" s="1"/>
  <c r="RH116" i="15" s="1"/>
  <c r="RH118" i="15" s="1"/>
  <c r="RI114" i="15"/>
  <c r="RJ114" i="15"/>
  <c r="RK114" i="15"/>
  <c r="RL114" i="15"/>
  <c r="RL115" i="15" s="1"/>
  <c r="RL116" i="15" s="1"/>
  <c r="RL118" i="15" s="1"/>
  <c r="RM114" i="15"/>
  <c r="RN114" i="15"/>
  <c r="RO114" i="15"/>
  <c r="RO115" i="15" s="1"/>
  <c r="RO116" i="15" s="1"/>
  <c r="RP114" i="15"/>
  <c r="RP115" i="15" s="1"/>
  <c r="RP116" i="15" s="1"/>
  <c r="RP118" i="15" s="1"/>
  <c r="RQ114" i="15"/>
  <c r="RR114" i="15"/>
  <c r="RS114" i="15"/>
  <c r="RS115" i="15" s="1"/>
  <c r="RS116" i="15" s="1"/>
  <c r="RT114" i="15"/>
  <c r="RT115" i="15" s="1"/>
  <c r="RT116" i="15" s="1"/>
  <c r="RT118" i="15" s="1"/>
  <c r="RU114" i="15"/>
  <c r="RV114" i="15"/>
  <c r="RW114" i="15"/>
  <c r="RW115" i="15" s="1"/>
  <c r="RW116" i="15" s="1"/>
  <c r="RX114" i="15"/>
  <c r="RX115" i="15" s="1"/>
  <c r="RX116" i="15" s="1"/>
  <c r="RX118" i="15" s="1"/>
  <c r="RY114" i="15"/>
  <c r="RZ114" i="15"/>
  <c r="SA114" i="15"/>
  <c r="SB114" i="15"/>
  <c r="SB115" i="15" s="1"/>
  <c r="SB116" i="15" s="1"/>
  <c r="SB118" i="15" s="1"/>
  <c r="SC114" i="15"/>
  <c r="SD114" i="15"/>
  <c r="SE114" i="15"/>
  <c r="SE115" i="15" s="1"/>
  <c r="SE116" i="15" s="1"/>
  <c r="SF114" i="15"/>
  <c r="SF115" i="15" s="1"/>
  <c r="SF116" i="15" s="1"/>
  <c r="SF118" i="15" s="1"/>
  <c r="SG114" i="15"/>
  <c r="SH114" i="15"/>
  <c r="SI114" i="15"/>
  <c r="SI115" i="15" s="1"/>
  <c r="SI116" i="15" s="1"/>
  <c r="SJ114" i="15"/>
  <c r="SJ115" i="15" s="1"/>
  <c r="SJ116" i="15" s="1"/>
  <c r="SJ118" i="15" s="1"/>
  <c r="SK114" i="15"/>
  <c r="SL114" i="15"/>
  <c r="SM114" i="15"/>
  <c r="SM115" i="15" s="1"/>
  <c r="SM116" i="15" s="1"/>
  <c r="SN114" i="15"/>
  <c r="SN115" i="15" s="1"/>
  <c r="SN116" i="15" s="1"/>
  <c r="SN118" i="15" s="1"/>
  <c r="SO114" i="15"/>
  <c r="SP114" i="15"/>
  <c r="SQ114" i="15"/>
  <c r="SR114" i="15"/>
  <c r="SR115" i="15" s="1"/>
  <c r="SR116" i="15" s="1"/>
  <c r="SR118" i="15" s="1"/>
  <c r="SS114" i="15"/>
  <c r="ST114" i="15"/>
  <c r="SU114" i="15"/>
  <c r="SU115" i="15" s="1"/>
  <c r="SU116" i="15" s="1"/>
  <c r="SV114" i="15"/>
  <c r="SV115" i="15" s="1"/>
  <c r="SV116" i="15" s="1"/>
  <c r="SV118" i="15" s="1"/>
  <c r="SW114" i="15"/>
  <c r="SX114" i="15"/>
  <c r="SY114" i="15"/>
  <c r="SY115" i="15" s="1"/>
  <c r="SY116" i="15" s="1"/>
  <c r="SZ114" i="15"/>
  <c r="SZ115" i="15" s="1"/>
  <c r="SZ116" i="15" s="1"/>
  <c r="SZ118" i="15" s="1"/>
  <c r="TA114" i="15"/>
  <c r="TB114" i="15"/>
  <c r="TC114" i="15"/>
  <c r="TC115" i="15" s="1"/>
  <c r="TC116" i="15" s="1"/>
  <c r="TD114" i="15"/>
  <c r="TD115" i="15" s="1"/>
  <c r="TD116" i="15" s="1"/>
  <c r="TD118" i="15" s="1"/>
  <c r="TE114" i="15"/>
  <c r="TF114" i="15"/>
  <c r="TG114" i="15"/>
  <c r="TH114" i="15"/>
  <c r="TH115" i="15" s="1"/>
  <c r="TH116" i="15" s="1"/>
  <c r="TH118" i="15" s="1"/>
  <c r="TI114" i="15"/>
  <c r="TJ114" i="15"/>
  <c r="TK114" i="15"/>
  <c r="TK115" i="15" s="1"/>
  <c r="TK116" i="15" s="1"/>
  <c r="TL114" i="15"/>
  <c r="TL115" i="15" s="1"/>
  <c r="TL116" i="15" s="1"/>
  <c r="TL118" i="15" s="1"/>
  <c r="TM114" i="15"/>
  <c r="TN114" i="15"/>
  <c r="TO114" i="15"/>
  <c r="TO115" i="15" s="1"/>
  <c r="TO116" i="15" s="1"/>
  <c r="TP114" i="15"/>
  <c r="TP115" i="15" s="1"/>
  <c r="TP116" i="15" s="1"/>
  <c r="TP118" i="15" s="1"/>
  <c r="TQ114" i="15"/>
  <c r="TR114" i="15"/>
  <c r="TS114" i="15"/>
  <c r="TS115" i="15" s="1"/>
  <c r="TS116" i="15" s="1"/>
  <c r="TT114" i="15"/>
  <c r="TT115" i="15" s="1"/>
  <c r="TT116" i="15" s="1"/>
  <c r="TT118" i="15" s="1"/>
  <c r="TU114" i="15"/>
  <c r="TV114" i="15"/>
  <c r="TW114" i="15"/>
  <c r="TX114" i="15"/>
  <c r="TX115" i="15" s="1"/>
  <c r="TX116" i="15" s="1"/>
  <c r="TX118" i="15" s="1"/>
  <c r="TY114" i="15"/>
  <c r="TZ114" i="15"/>
  <c r="UA114" i="15"/>
  <c r="UA115" i="15" s="1"/>
  <c r="UA116" i="15" s="1"/>
  <c r="UB114" i="15"/>
  <c r="UB115" i="15" s="1"/>
  <c r="UB116" i="15" s="1"/>
  <c r="UB118" i="15" s="1"/>
  <c r="UC114" i="15"/>
  <c r="UD114" i="15"/>
  <c r="UE114" i="15"/>
  <c r="UE115" i="15" s="1"/>
  <c r="UE116" i="15" s="1"/>
  <c r="UF114" i="15"/>
  <c r="UF115" i="15" s="1"/>
  <c r="UF116" i="15" s="1"/>
  <c r="UF118" i="15" s="1"/>
  <c r="UG114" i="15"/>
  <c r="UH114" i="15"/>
  <c r="UI114" i="15"/>
  <c r="UI115" i="15" s="1"/>
  <c r="UI116" i="15" s="1"/>
  <c r="UJ114" i="15"/>
  <c r="UJ115" i="15" s="1"/>
  <c r="UJ116" i="15" s="1"/>
  <c r="UJ118" i="15" s="1"/>
  <c r="UK114" i="15"/>
  <c r="UL114" i="15"/>
  <c r="UM114" i="15"/>
  <c r="UN114" i="15"/>
  <c r="UN115" i="15" s="1"/>
  <c r="UN116" i="15" s="1"/>
  <c r="UN118" i="15" s="1"/>
  <c r="UO114" i="15"/>
  <c r="UP114" i="15"/>
  <c r="UQ114" i="15"/>
  <c r="UQ115" i="15" s="1"/>
  <c r="UQ116" i="15" s="1"/>
  <c r="UR114" i="15"/>
  <c r="UR115" i="15" s="1"/>
  <c r="UR116" i="15" s="1"/>
  <c r="UR118" i="15" s="1"/>
  <c r="US114" i="15"/>
  <c r="UT114" i="15"/>
  <c r="UU114" i="15"/>
  <c r="UU115" i="15" s="1"/>
  <c r="UU116" i="15" s="1"/>
  <c r="UV114" i="15"/>
  <c r="UV115" i="15" s="1"/>
  <c r="UV116" i="15" s="1"/>
  <c r="UV118" i="15" s="1"/>
  <c r="UW114" i="15"/>
  <c r="UX114" i="15"/>
  <c r="UY114" i="15"/>
  <c r="UY115" i="15" s="1"/>
  <c r="UY116" i="15" s="1"/>
  <c r="UZ114" i="15"/>
  <c r="UZ115" i="15" s="1"/>
  <c r="UZ116" i="15" s="1"/>
  <c r="UZ118" i="15" s="1"/>
  <c r="VA114" i="15"/>
  <c r="VB114" i="15"/>
  <c r="VC114" i="15"/>
  <c r="VD114" i="15"/>
  <c r="VD115" i="15" s="1"/>
  <c r="VD116" i="15" s="1"/>
  <c r="VD118" i="15" s="1"/>
  <c r="VE114" i="15"/>
  <c r="VF114" i="15"/>
  <c r="VG114" i="15"/>
  <c r="VG115" i="15" s="1"/>
  <c r="VG116" i="15" s="1"/>
  <c r="VH114" i="15"/>
  <c r="VH115" i="15" s="1"/>
  <c r="VH116" i="15" s="1"/>
  <c r="VH118" i="15" s="1"/>
  <c r="CL115" i="15"/>
  <c r="CL116" i="15" s="1"/>
  <c r="CO115" i="15"/>
  <c r="CO116" i="15" s="1"/>
  <c r="CO118" i="15" s="1"/>
  <c r="CP115" i="15"/>
  <c r="CP116" i="15" s="1"/>
  <c r="CT115" i="15"/>
  <c r="CT116" i="15" s="1"/>
  <c r="CW115" i="15"/>
  <c r="CW116" i="15" s="1"/>
  <c r="CW118" i="15" s="1"/>
  <c r="CX115" i="15"/>
  <c r="CX116" i="15" s="1"/>
  <c r="DB115" i="15"/>
  <c r="DB116" i="15" s="1"/>
  <c r="DE115" i="15"/>
  <c r="DE116" i="15" s="1"/>
  <c r="DE118" i="15" s="1"/>
  <c r="DF115" i="15"/>
  <c r="DF116" i="15" s="1"/>
  <c r="DJ115" i="15"/>
  <c r="DJ116" i="15" s="1"/>
  <c r="DM115" i="15"/>
  <c r="DM116" i="15" s="1"/>
  <c r="DN115" i="15"/>
  <c r="DN116" i="15" s="1"/>
  <c r="DR115" i="15"/>
  <c r="DR116" i="15" s="1"/>
  <c r="DU115" i="15"/>
  <c r="DU116" i="15" s="1"/>
  <c r="DV115" i="15"/>
  <c r="DV116" i="15" s="1"/>
  <c r="DZ115" i="15"/>
  <c r="DZ116" i="15" s="1"/>
  <c r="EC115" i="15"/>
  <c r="EC116" i="15" s="1"/>
  <c r="ED115" i="15"/>
  <c r="ED116" i="15" s="1"/>
  <c r="EH115" i="15"/>
  <c r="EH116" i="15" s="1"/>
  <c r="EK115" i="15"/>
  <c r="EK116" i="15" s="1"/>
  <c r="EL115" i="15"/>
  <c r="EL116" i="15" s="1"/>
  <c r="EP115" i="15"/>
  <c r="EP116" i="15" s="1"/>
  <c r="ES115" i="15"/>
  <c r="ES116" i="15" s="1"/>
  <c r="ET115" i="15"/>
  <c r="ET116" i="15" s="1"/>
  <c r="EX115" i="15"/>
  <c r="EX116" i="15" s="1"/>
  <c r="FA115" i="15"/>
  <c r="FA116" i="15" s="1"/>
  <c r="FB115" i="15"/>
  <c r="FB116" i="15" s="1"/>
  <c r="FF115" i="15"/>
  <c r="FF116" i="15" s="1"/>
  <c r="FI115" i="15"/>
  <c r="FI116" i="15" s="1"/>
  <c r="FJ115" i="15"/>
  <c r="FJ116" i="15" s="1"/>
  <c r="FN115" i="15"/>
  <c r="FN116" i="15" s="1"/>
  <c r="FQ115" i="15"/>
  <c r="FQ116" i="15" s="1"/>
  <c r="FR115" i="15"/>
  <c r="FR116" i="15" s="1"/>
  <c r="FV115" i="15"/>
  <c r="FV116" i="15" s="1"/>
  <c r="FY115" i="15"/>
  <c r="FY116" i="15" s="1"/>
  <c r="FZ115" i="15"/>
  <c r="FZ116" i="15" s="1"/>
  <c r="GD115" i="15"/>
  <c r="GD116" i="15" s="1"/>
  <c r="GG115" i="15"/>
  <c r="GG116" i="15" s="1"/>
  <c r="GH115" i="15"/>
  <c r="GH116" i="15" s="1"/>
  <c r="GL115" i="15"/>
  <c r="GL116" i="15" s="1"/>
  <c r="GO115" i="15"/>
  <c r="GO116" i="15" s="1"/>
  <c r="GP115" i="15"/>
  <c r="GP116" i="15" s="1"/>
  <c r="GT115" i="15"/>
  <c r="GT116" i="15" s="1"/>
  <c r="GW115" i="15"/>
  <c r="GW116" i="15" s="1"/>
  <c r="GX115" i="15"/>
  <c r="GX116" i="15" s="1"/>
  <c r="HB115" i="15"/>
  <c r="HB116" i="15" s="1"/>
  <c r="HE115" i="15"/>
  <c r="HE116" i="15" s="1"/>
  <c r="HF115" i="15"/>
  <c r="HF116" i="15" s="1"/>
  <c r="HJ115" i="15"/>
  <c r="HJ116" i="15" s="1"/>
  <c r="HM115" i="15"/>
  <c r="HM116" i="15" s="1"/>
  <c r="HN115" i="15"/>
  <c r="HN116" i="15" s="1"/>
  <c r="HR115" i="15"/>
  <c r="HR116" i="15" s="1"/>
  <c r="HU115" i="15"/>
  <c r="HU116" i="15" s="1"/>
  <c r="HV115" i="15"/>
  <c r="HV116" i="15" s="1"/>
  <c r="HZ115" i="15"/>
  <c r="HZ116" i="15" s="1"/>
  <c r="IC115" i="15"/>
  <c r="IC116" i="15" s="1"/>
  <c r="ID115" i="15"/>
  <c r="ID116" i="15" s="1"/>
  <c r="IH115" i="15"/>
  <c r="IH116" i="15" s="1"/>
  <c r="IK115" i="15"/>
  <c r="IK116" i="15" s="1"/>
  <c r="IL115" i="15"/>
  <c r="IL116" i="15" s="1"/>
  <c r="IP115" i="15"/>
  <c r="IP116" i="15" s="1"/>
  <c r="IS115" i="15"/>
  <c r="IS116" i="15" s="1"/>
  <c r="IT115" i="15"/>
  <c r="IT116" i="15" s="1"/>
  <c r="IX115" i="15"/>
  <c r="IX116" i="15" s="1"/>
  <c r="JA115" i="15"/>
  <c r="JA116" i="15" s="1"/>
  <c r="JB115" i="15"/>
  <c r="JB116" i="15" s="1"/>
  <c r="JF115" i="15"/>
  <c r="JF116" i="15" s="1"/>
  <c r="JI115" i="15"/>
  <c r="JI116" i="15" s="1"/>
  <c r="JJ115" i="15"/>
  <c r="JJ116" i="15" s="1"/>
  <c r="JN115" i="15"/>
  <c r="JN116" i="15" s="1"/>
  <c r="JQ115" i="15"/>
  <c r="JQ116" i="15" s="1"/>
  <c r="JR115" i="15"/>
  <c r="JR116" i="15" s="1"/>
  <c r="JV115" i="15"/>
  <c r="JV116" i="15" s="1"/>
  <c r="JY115" i="15"/>
  <c r="JY116" i="15" s="1"/>
  <c r="JZ115" i="15"/>
  <c r="JZ116" i="15" s="1"/>
  <c r="KD115" i="15"/>
  <c r="KD116" i="15" s="1"/>
  <c r="KG115" i="15"/>
  <c r="KG116" i="15" s="1"/>
  <c r="KH115" i="15"/>
  <c r="KH116" i="15" s="1"/>
  <c r="KL115" i="15"/>
  <c r="KL116" i="15" s="1"/>
  <c r="KO115" i="15"/>
  <c r="KO116" i="15" s="1"/>
  <c r="KP115" i="15"/>
  <c r="KP116" i="15" s="1"/>
  <c r="KT115" i="15"/>
  <c r="KT116" i="15" s="1"/>
  <c r="KW115" i="15"/>
  <c r="KW116" i="15" s="1"/>
  <c r="KX115" i="15"/>
  <c r="KX116" i="15" s="1"/>
  <c r="LB115" i="15"/>
  <c r="LB116" i="15" s="1"/>
  <c r="LE115" i="15"/>
  <c r="LE116" i="15" s="1"/>
  <c r="LF115" i="15"/>
  <c r="LF116" i="15" s="1"/>
  <c r="LJ115" i="15"/>
  <c r="LJ116" i="15" s="1"/>
  <c r="LM115" i="15"/>
  <c r="LM116" i="15" s="1"/>
  <c r="LN115" i="15"/>
  <c r="LN116" i="15" s="1"/>
  <c r="LR115" i="15"/>
  <c r="LR116" i="15" s="1"/>
  <c r="LU115" i="15"/>
  <c r="LU116" i="15" s="1"/>
  <c r="LV115" i="15"/>
  <c r="LV116" i="15" s="1"/>
  <c r="LZ115" i="15"/>
  <c r="LZ116" i="15" s="1"/>
  <c r="MC115" i="15"/>
  <c r="MC116" i="15" s="1"/>
  <c r="MD115" i="15"/>
  <c r="MD116" i="15" s="1"/>
  <c r="MH115" i="15"/>
  <c r="MH116" i="15" s="1"/>
  <c r="MK115" i="15"/>
  <c r="MK116" i="15" s="1"/>
  <c r="ML115" i="15"/>
  <c r="ML116" i="15" s="1"/>
  <c r="MP115" i="15"/>
  <c r="MP116" i="15" s="1"/>
  <c r="MS115" i="15"/>
  <c r="MS116" i="15" s="1"/>
  <c r="MT115" i="15"/>
  <c r="MT116" i="15" s="1"/>
  <c r="MX115" i="15"/>
  <c r="MX116" i="15" s="1"/>
  <c r="NA115" i="15"/>
  <c r="NA116" i="15" s="1"/>
  <c r="NB115" i="15"/>
  <c r="NB116" i="15" s="1"/>
  <c r="NF115" i="15"/>
  <c r="NF116" i="15" s="1"/>
  <c r="NI115" i="15"/>
  <c r="NI116" i="15" s="1"/>
  <c r="NJ115" i="15"/>
  <c r="NJ116" i="15" s="1"/>
  <c r="NN115" i="15"/>
  <c r="NN116" i="15" s="1"/>
  <c r="NQ115" i="15"/>
  <c r="NQ116" i="15" s="1"/>
  <c r="NR115" i="15"/>
  <c r="NR116" i="15" s="1"/>
  <c r="NV115" i="15"/>
  <c r="NV116" i="15" s="1"/>
  <c r="NY115" i="15"/>
  <c r="NY116" i="15" s="1"/>
  <c r="NZ115" i="15"/>
  <c r="NZ116" i="15" s="1"/>
  <c r="OD115" i="15"/>
  <c r="OD116" i="15" s="1"/>
  <c r="OG115" i="15"/>
  <c r="OG116" i="15" s="1"/>
  <c r="OH115" i="15"/>
  <c r="OH116" i="15" s="1"/>
  <c r="OL115" i="15"/>
  <c r="OL116" i="15" s="1"/>
  <c r="OO115" i="15"/>
  <c r="OO116" i="15" s="1"/>
  <c r="OP115" i="15"/>
  <c r="OP116" i="15" s="1"/>
  <c r="OT115" i="15"/>
  <c r="OT116" i="15" s="1"/>
  <c r="OW115" i="15"/>
  <c r="OW116" i="15" s="1"/>
  <c r="OX115" i="15"/>
  <c r="OX116" i="15" s="1"/>
  <c r="PB115" i="15"/>
  <c r="PB116" i="15" s="1"/>
  <c r="PE115" i="15"/>
  <c r="PE116" i="15" s="1"/>
  <c r="PF115" i="15"/>
  <c r="PF116" i="15" s="1"/>
  <c r="PJ115" i="15"/>
  <c r="PJ116" i="15" s="1"/>
  <c r="PM115" i="15"/>
  <c r="PM116" i="15" s="1"/>
  <c r="PN115" i="15"/>
  <c r="PN116" i="15" s="1"/>
  <c r="PR115" i="15"/>
  <c r="PR116" i="15" s="1"/>
  <c r="PU115" i="15"/>
  <c r="PU116" i="15" s="1"/>
  <c r="PV115" i="15"/>
  <c r="PV116" i="15" s="1"/>
  <c r="PZ115" i="15"/>
  <c r="PZ116" i="15" s="1"/>
  <c r="QC115" i="15"/>
  <c r="QC116" i="15" s="1"/>
  <c r="QD115" i="15"/>
  <c r="QD116" i="15" s="1"/>
  <c r="QH115" i="15"/>
  <c r="QH116" i="15" s="1"/>
  <c r="QK115" i="15"/>
  <c r="QK116" i="15" s="1"/>
  <c r="QL115" i="15"/>
  <c r="QL116" i="15" s="1"/>
  <c r="QP115" i="15"/>
  <c r="QP116" i="15" s="1"/>
  <c r="QS115" i="15"/>
  <c r="QS116" i="15" s="1"/>
  <c r="QT115" i="15"/>
  <c r="QT116" i="15" s="1"/>
  <c r="QX115" i="15"/>
  <c r="QX116" i="15" s="1"/>
  <c r="RA115" i="15"/>
  <c r="RA116" i="15" s="1"/>
  <c r="RB115" i="15"/>
  <c r="RB116" i="15" s="1"/>
  <c r="RF115" i="15"/>
  <c r="RF116" i="15" s="1"/>
  <c r="RJ115" i="15"/>
  <c r="RJ116" i="15" s="1"/>
  <c r="RK115" i="15"/>
  <c r="RN115" i="15"/>
  <c r="RN116" i="15" s="1"/>
  <c r="RQ115" i="15"/>
  <c r="RQ116" i="15" s="1"/>
  <c r="RR115" i="15"/>
  <c r="RR116" i="15" s="1"/>
  <c r="RV115" i="15"/>
  <c r="RV116" i="15" s="1"/>
  <c r="RZ115" i="15"/>
  <c r="RZ116" i="15" s="1"/>
  <c r="SA115" i="15"/>
  <c r="SD115" i="15"/>
  <c r="SD116" i="15" s="1"/>
  <c r="SG115" i="15"/>
  <c r="SG116" i="15" s="1"/>
  <c r="SH115" i="15"/>
  <c r="SH116" i="15" s="1"/>
  <c r="SL115" i="15"/>
  <c r="SL116" i="15" s="1"/>
  <c r="SP115" i="15"/>
  <c r="SP116" i="15" s="1"/>
  <c r="SQ115" i="15"/>
  <c r="ST115" i="15"/>
  <c r="ST116" i="15" s="1"/>
  <c r="SW115" i="15"/>
  <c r="SW116" i="15" s="1"/>
  <c r="SX115" i="15"/>
  <c r="SX116" i="15" s="1"/>
  <c r="TB115" i="15"/>
  <c r="TB116" i="15" s="1"/>
  <c r="TF115" i="15"/>
  <c r="TF116" i="15" s="1"/>
  <c r="TG115" i="15"/>
  <c r="TJ115" i="15"/>
  <c r="TJ116" i="15" s="1"/>
  <c r="TM115" i="15"/>
  <c r="TM116" i="15" s="1"/>
  <c r="TN115" i="15"/>
  <c r="TN116" i="15" s="1"/>
  <c r="TR115" i="15"/>
  <c r="TR116" i="15" s="1"/>
  <c r="TV115" i="15"/>
  <c r="TV116" i="15" s="1"/>
  <c r="TW115" i="15"/>
  <c r="TZ115" i="15"/>
  <c r="TZ116" i="15" s="1"/>
  <c r="UC115" i="15"/>
  <c r="UC116" i="15" s="1"/>
  <c r="UD115" i="15"/>
  <c r="UD116" i="15" s="1"/>
  <c r="UH115" i="15"/>
  <c r="UH116" i="15" s="1"/>
  <c r="UL115" i="15"/>
  <c r="UL116" i="15" s="1"/>
  <c r="UM115" i="15"/>
  <c r="UP115" i="15"/>
  <c r="UP116" i="15" s="1"/>
  <c r="US115" i="15"/>
  <c r="US116" i="15" s="1"/>
  <c r="UT115" i="15"/>
  <c r="UT116" i="15" s="1"/>
  <c r="UX115" i="15"/>
  <c r="UX116" i="15" s="1"/>
  <c r="VB115" i="15"/>
  <c r="VB116" i="15" s="1"/>
  <c r="VC115" i="15"/>
  <c r="VF115" i="15"/>
  <c r="VF116" i="15" s="1"/>
  <c r="CI116" i="15"/>
  <c r="CQ116" i="15"/>
  <c r="CY116" i="15"/>
  <c r="DG116" i="15"/>
  <c r="DO116" i="15"/>
  <c r="DW116" i="15"/>
  <c r="EE116" i="15"/>
  <c r="EM116" i="15"/>
  <c r="EU116" i="15"/>
  <c r="FC116" i="15"/>
  <c r="FK116" i="15"/>
  <c r="FS116" i="15"/>
  <c r="GA116" i="15"/>
  <c r="GI116" i="15"/>
  <c r="GQ116" i="15"/>
  <c r="GY116" i="15"/>
  <c r="HG116" i="15"/>
  <c r="HO116" i="15"/>
  <c r="HW116" i="15"/>
  <c r="IE116" i="15"/>
  <c r="IM116" i="15"/>
  <c r="IU116" i="15"/>
  <c r="JC116" i="15"/>
  <c r="JK116" i="15"/>
  <c r="JS116" i="15"/>
  <c r="KA116" i="15"/>
  <c r="KI116" i="15"/>
  <c r="KQ116" i="15"/>
  <c r="KY116" i="15"/>
  <c r="LG116" i="15"/>
  <c r="LO116" i="15"/>
  <c r="LW116" i="15"/>
  <c r="ME116" i="15"/>
  <c r="MM116" i="15"/>
  <c r="MU116" i="15"/>
  <c r="NC116" i="15"/>
  <c r="NK116" i="15"/>
  <c r="NS116" i="15"/>
  <c r="OA116" i="15"/>
  <c r="OI116" i="15"/>
  <c r="OQ116" i="15"/>
  <c r="OY116" i="15"/>
  <c r="PG116" i="15"/>
  <c r="PO116" i="15"/>
  <c r="PW116" i="15"/>
  <c r="QE116" i="15"/>
  <c r="QM116" i="15"/>
  <c r="QU116" i="15"/>
  <c r="RK116" i="15"/>
  <c r="SA116" i="15"/>
  <c r="SQ116" i="15"/>
  <c r="TG116" i="15"/>
  <c r="TW116" i="15"/>
  <c r="UM116" i="15"/>
  <c r="VC116" i="15"/>
  <c r="CJ117" i="15"/>
  <c r="CK117" i="15"/>
  <c r="CK118" i="15" s="1"/>
  <c r="CN117" i="15"/>
  <c r="CO117" i="15"/>
  <c r="CR117" i="15"/>
  <c r="CS117" i="15"/>
  <c r="CU117" i="15"/>
  <c r="CV117" i="15"/>
  <c r="CW117" i="15"/>
  <c r="CZ117" i="15"/>
  <c r="DA117" i="15"/>
  <c r="DA118" i="15" s="1"/>
  <c r="DD117" i="15"/>
  <c r="DE117" i="15"/>
  <c r="DH117" i="15"/>
  <c r="DI117" i="15"/>
  <c r="DK117" i="15"/>
  <c r="DK118" i="15" s="1"/>
  <c r="DL117" i="15"/>
  <c r="DP117" i="15"/>
  <c r="DT117" i="15"/>
  <c r="DX117" i="15"/>
  <c r="EA117" i="15"/>
  <c r="EA118" i="15" s="1"/>
  <c r="EB117" i="15"/>
  <c r="EF117" i="15"/>
  <c r="EJ117" i="15"/>
  <c r="EN117" i="15"/>
  <c r="EQ117" i="15"/>
  <c r="ER117" i="15"/>
  <c r="EV117" i="15"/>
  <c r="EZ117" i="15"/>
  <c r="FD117" i="15"/>
  <c r="FG117" i="15"/>
  <c r="FH117" i="15"/>
  <c r="FL117" i="15"/>
  <c r="FP117" i="15"/>
  <c r="FT117" i="15"/>
  <c r="FW117" i="15"/>
  <c r="FW118" i="15" s="1"/>
  <c r="FX117" i="15"/>
  <c r="GB117" i="15"/>
  <c r="GF117" i="15"/>
  <c r="GJ117" i="15"/>
  <c r="GM117" i="15"/>
  <c r="GM118" i="15" s="1"/>
  <c r="GN117" i="15"/>
  <c r="GR117" i="15"/>
  <c r="GV117" i="15"/>
  <c r="GZ117" i="15"/>
  <c r="HC117" i="15"/>
  <c r="HD117" i="15"/>
  <c r="HH117" i="15"/>
  <c r="HL117" i="15"/>
  <c r="HP117" i="15"/>
  <c r="HS117" i="15"/>
  <c r="HT117" i="15"/>
  <c r="HX117" i="15"/>
  <c r="IB117" i="15"/>
  <c r="IF117" i="15"/>
  <c r="II117" i="15"/>
  <c r="II118" i="15" s="1"/>
  <c r="IJ117" i="15"/>
  <c r="IN117" i="15"/>
  <c r="IR117" i="15"/>
  <c r="IV117" i="15"/>
  <c r="IY117" i="15"/>
  <c r="IY118" i="15" s="1"/>
  <c r="IZ117" i="15"/>
  <c r="JD117" i="15"/>
  <c r="JH117" i="15"/>
  <c r="JL117" i="15"/>
  <c r="JO117" i="15"/>
  <c r="JP117" i="15"/>
  <c r="JT117" i="15"/>
  <c r="JX117" i="15"/>
  <c r="KB117" i="15"/>
  <c r="KE117" i="15"/>
  <c r="KF117" i="15"/>
  <c r="KJ117" i="15"/>
  <c r="KN117" i="15"/>
  <c r="KR117" i="15"/>
  <c r="KU117" i="15"/>
  <c r="KU118" i="15" s="1"/>
  <c r="KV117" i="15"/>
  <c r="KZ117" i="15"/>
  <c r="LD117" i="15"/>
  <c r="LH117" i="15"/>
  <c r="LK117" i="15"/>
  <c r="LK118" i="15" s="1"/>
  <c r="LL117" i="15"/>
  <c r="LP117" i="15"/>
  <c r="LT117" i="15"/>
  <c r="LX117" i="15"/>
  <c r="MA117" i="15"/>
  <c r="MB117" i="15"/>
  <c r="MF117" i="15"/>
  <c r="MJ117" i="15"/>
  <c r="MN117" i="15"/>
  <c r="MQ117" i="15"/>
  <c r="MR117" i="15"/>
  <c r="MV117" i="15"/>
  <c r="MY117" i="15"/>
  <c r="MZ117" i="15"/>
  <c r="ND117" i="15"/>
  <c r="NG117" i="15"/>
  <c r="NG118" i="15" s="1"/>
  <c r="NH117" i="15"/>
  <c r="NL117" i="15"/>
  <c r="NO117" i="15"/>
  <c r="NO118" i="15" s="1"/>
  <c r="NP117" i="15"/>
  <c r="NT117" i="15"/>
  <c r="NW117" i="15"/>
  <c r="NX117" i="15"/>
  <c r="OB117" i="15"/>
  <c r="OC117" i="15"/>
  <c r="OF117" i="15"/>
  <c r="OH117" i="15"/>
  <c r="OH118" i="15" s="1"/>
  <c r="OJ117" i="15"/>
  <c r="ON117" i="15"/>
  <c r="OR117" i="15"/>
  <c r="OV117" i="15"/>
  <c r="OZ117" i="15"/>
  <c r="PD117" i="15"/>
  <c r="PH117" i="15"/>
  <c r="PL117" i="15"/>
  <c r="PP117" i="15"/>
  <c r="PT117" i="15"/>
  <c r="PX117" i="15"/>
  <c r="QB117" i="15"/>
  <c r="QF117" i="15"/>
  <c r="QJ117" i="15"/>
  <c r="QN117" i="15"/>
  <c r="QR117" i="15"/>
  <c r="QT117" i="15"/>
  <c r="QV117" i="15"/>
  <c r="QZ117" i="15"/>
  <c r="RD117" i="15"/>
  <c r="RH117" i="15"/>
  <c r="RL117" i="15"/>
  <c r="RP117" i="15"/>
  <c r="RT117" i="15"/>
  <c r="RX117" i="15"/>
  <c r="SB117" i="15"/>
  <c r="SF117" i="15"/>
  <c r="SJ117" i="15"/>
  <c r="SN117" i="15"/>
  <c r="SR117" i="15"/>
  <c r="SV117" i="15"/>
  <c r="SZ117" i="15"/>
  <c r="TD117" i="15"/>
  <c r="TF117" i="15"/>
  <c r="TF118" i="15" s="1"/>
  <c r="TF11" i="15" s="1"/>
  <c r="TH117" i="15"/>
  <c r="TL117" i="15"/>
  <c r="TP117" i="15"/>
  <c r="TT117" i="15"/>
  <c r="TX117" i="15"/>
  <c r="UB117" i="15"/>
  <c r="UF117" i="15"/>
  <c r="UJ117" i="15"/>
  <c r="UN117" i="15"/>
  <c r="UR117" i="15"/>
  <c r="UV117" i="15"/>
  <c r="UZ117" i="15"/>
  <c r="VD117" i="15"/>
  <c r="VH117" i="15"/>
  <c r="TF119" i="15"/>
  <c r="TF12" i="15" s="1"/>
  <c r="T19" i="15"/>
  <c r="U19" i="15"/>
  <c r="V19" i="15"/>
  <c r="W19" i="15"/>
  <c r="X19" i="15"/>
  <c r="Y19" i="15"/>
  <c r="Z19" i="15"/>
  <c r="AA19"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Z19" i="15"/>
  <c r="BA19" i="15"/>
  <c r="BB19" i="15"/>
  <c r="BC19"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X20" i="15"/>
  <c r="AE20" i="15"/>
  <c r="AU20" i="15"/>
  <c r="AU23" i="15" s="1"/>
  <c r="AU24" i="15" s="1"/>
  <c r="BD20" i="15"/>
  <c r="BD25" i="15" s="1"/>
  <c r="BK20" i="15"/>
  <c r="CA20" i="15"/>
  <c r="CA23" i="15" s="1"/>
  <c r="CA24" i="15" s="1"/>
  <c r="U21" i="15"/>
  <c r="U69" i="15" s="1"/>
  <c r="Z21" i="15"/>
  <c r="Z23" i="15" s="1"/>
  <c r="Z58" i="15" s="1"/>
  <c r="AD21" i="15"/>
  <c r="AD23" i="15" s="1"/>
  <c r="AE21" i="15"/>
  <c r="AH21" i="15"/>
  <c r="AL21" i="15"/>
  <c r="AL23" i="15" s="1"/>
  <c r="AM21" i="15"/>
  <c r="AP21" i="15"/>
  <c r="AT21" i="15"/>
  <c r="AT23" i="15" s="1"/>
  <c r="AU21" i="15"/>
  <c r="AX21" i="15"/>
  <c r="AX23" i="15" s="1"/>
  <c r="AX58" i="15" s="1"/>
  <c r="BB21" i="15"/>
  <c r="BB23" i="15" s="1"/>
  <c r="BC21" i="15"/>
  <c r="BF21" i="15"/>
  <c r="BF23" i="15" s="1"/>
  <c r="BF58" i="15" s="1"/>
  <c r="BJ21" i="15"/>
  <c r="BJ23" i="15" s="1"/>
  <c r="BK21" i="15"/>
  <c r="BN21" i="15"/>
  <c r="BR21" i="15"/>
  <c r="BR23" i="15" s="1"/>
  <c r="BS21" i="15"/>
  <c r="BV21" i="15"/>
  <c r="BZ21" i="15"/>
  <c r="BZ23" i="15" s="1"/>
  <c r="CA21" i="15"/>
  <c r="CD21" i="15"/>
  <c r="CD23" i="15" s="1"/>
  <c r="CD58" i="15" s="1"/>
  <c r="CH21" i="15"/>
  <c r="CH23" i="15" s="1"/>
  <c r="T22" i="15"/>
  <c r="U22" i="15"/>
  <c r="U20" i="15" s="1"/>
  <c r="V22" i="15"/>
  <c r="W22" i="15"/>
  <c r="W21" i="15" s="1"/>
  <c r="X22" i="15"/>
  <c r="X21" i="15" s="1"/>
  <c r="Y22" i="15"/>
  <c r="Y20" i="15" s="1"/>
  <c r="Z22" i="15"/>
  <c r="Z20" i="15" s="1"/>
  <c r="AA22" i="15"/>
  <c r="AA20" i="15" s="1"/>
  <c r="AB22" i="15"/>
  <c r="AC22" i="15"/>
  <c r="AC20" i="15" s="1"/>
  <c r="AD22" i="15"/>
  <c r="AD20" i="15" s="1"/>
  <c r="AE22" i="15"/>
  <c r="AF22" i="15"/>
  <c r="AG22" i="15"/>
  <c r="AG20" i="15" s="1"/>
  <c r="AH22" i="15"/>
  <c r="AH20" i="15" s="1"/>
  <c r="AI22" i="15"/>
  <c r="AI20" i="15" s="1"/>
  <c r="AJ22" i="15"/>
  <c r="AK22" i="15"/>
  <c r="AK20" i="15" s="1"/>
  <c r="AL22" i="15"/>
  <c r="AL20" i="15" s="1"/>
  <c r="AM22" i="15"/>
  <c r="AM20" i="15" s="1"/>
  <c r="AM23" i="15" s="1"/>
  <c r="AM24" i="15" s="1"/>
  <c r="AN22" i="15"/>
  <c r="AO22" i="15"/>
  <c r="AO20" i="15" s="1"/>
  <c r="AP22" i="15"/>
  <c r="AP20" i="15" s="1"/>
  <c r="AQ22" i="15"/>
  <c r="AQ20" i="15" s="1"/>
  <c r="AR22" i="15"/>
  <c r="AS22" i="15"/>
  <c r="AS20" i="15" s="1"/>
  <c r="AT22" i="15"/>
  <c r="AT20" i="15" s="1"/>
  <c r="AU22" i="15"/>
  <c r="AV22" i="15"/>
  <c r="AW22" i="15"/>
  <c r="AW20" i="15" s="1"/>
  <c r="AX22" i="15"/>
  <c r="AX20" i="15" s="1"/>
  <c r="AY22" i="15"/>
  <c r="AY20" i="15" s="1"/>
  <c r="AZ22" i="15"/>
  <c r="BA22" i="15"/>
  <c r="BA20" i="15" s="1"/>
  <c r="BB22" i="15"/>
  <c r="BB20" i="15" s="1"/>
  <c r="BC22" i="15"/>
  <c r="BC20" i="15" s="1"/>
  <c r="BC23" i="15" s="1"/>
  <c r="BD22" i="15"/>
  <c r="BD21" i="15" s="1"/>
  <c r="BE22" i="15"/>
  <c r="BE20" i="15" s="1"/>
  <c r="BF22" i="15"/>
  <c r="BF20" i="15" s="1"/>
  <c r="BG22" i="15"/>
  <c r="BG20" i="15" s="1"/>
  <c r="BH22" i="15"/>
  <c r="BI22" i="15"/>
  <c r="BI20" i="15" s="1"/>
  <c r="BJ22" i="15"/>
  <c r="BJ20" i="15" s="1"/>
  <c r="BK22" i="15"/>
  <c r="BL22" i="15"/>
  <c r="BM22" i="15"/>
  <c r="BM20" i="15" s="1"/>
  <c r="BN22" i="15"/>
  <c r="BN20" i="15" s="1"/>
  <c r="BO22" i="15"/>
  <c r="BO20" i="15" s="1"/>
  <c r="BP22" i="15"/>
  <c r="BQ22" i="15"/>
  <c r="BQ20" i="15" s="1"/>
  <c r="BR22" i="15"/>
  <c r="BR20" i="15" s="1"/>
  <c r="BS22" i="15"/>
  <c r="BS20" i="15" s="1"/>
  <c r="BS23" i="15" s="1"/>
  <c r="BT22" i="15"/>
  <c r="BU22" i="15"/>
  <c r="BU20" i="15" s="1"/>
  <c r="BV22" i="15"/>
  <c r="BV20" i="15" s="1"/>
  <c r="BW22" i="15"/>
  <c r="BW20" i="15" s="1"/>
  <c r="BX22" i="15"/>
  <c r="BY22" i="15"/>
  <c r="BY20" i="15" s="1"/>
  <c r="BZ22" i="15"/>
  <c r="BZ20" i="15" s="1"/>
  <c r="CA22" i="15"/>
  <c r="CB22" i="15"/>
  <c r="CC22" i="15"/>
  <c r="CC20" i="15" s="1"/>
  <c r="CD22" i="15"/>
  <c r="CD20" i="15" s="1"/>
  <c r="CE22" i="15"/>
  <c r="CE20" i="15" s="1"/>
  <c r="CF22" i="15"/>
  <c r="CG22" i="15"/>
  <c r="CG20" i="15" s="1"/>
  <c r="CH22" i="15"/>
  <c r="CH20" i="15" s="1"/>
  <c r="U23" i="15"/>
  <c r="U58" i="15" s="1"/>
  <c r="U24" i="15"/>
  <c r="Z24" i="15"/>
  <c r="AD24" i="15"/>
  <c r="AL24" i="15"/>
  <c r="AT24" i="15"/>
  <c r="AX24" i="15"/>
  <c r="BB24" i="15"/>
  <c r="BF24" i="15"/>
  <c r="BJ24" i="15"/>
  <c r="BR24" i="15"/>
  <c r="BS24" i="15"/>
  <c r="BZ24" i="15"/>
  <c r="CD24" i="15"/>
  <c r="CH24" i="15"/>
  <c r="U25" i="15"/>
  <c r="Y25" i="15"/>
  <c r="Z25" i="15"/>
  <c r="AA25" i="15"/>
  <c r="AC25" i="15"/>
  <c r="AD25" i="15"/>
  <c r="AE25" i="15"/>
  <c r="AG25" i="15"/>
  <c r="AH25" i="15"/>
  <c r="AI25" i="15"/>
  <c r="AK25" i="15"/>
  <c r="AL25" i="15"/>
  <c r="AM25" i="15"/>
  <c r="AO25" i="15"/>
  <c r="AP25" i="15"/>
  <c r="AQ25" i="15"/>
  <c r="AS25" i="15"/>
  <c r="AT25" i="15"/>
  <c r="AU25" i="15"/>
  <c r="AW25" i="15"/>
  <c r="AX25" i="15"/>
  <c r="AY25" i="15"/>
  <c r="BA25" i="15"/>
  <c r="BB25" i="15"/>
  <c r="BC25" i="15"/>
  <c r="BE25" i="15"/>
  <c r="BF25" i="15"/>
  <c r="BG25" i="15"/>
  <c r="BI25" i="15"/>
  <c r="BJ25" i="15"/>
  <c r="BK25" i="15"/>
  <c r="BM25" i="15"/>
  <c r="BN25" i="15"/>
  <c r="BO25" i="15"/>
  <c r="BQ25" i="15"/>
  <c r="BR25" i="15"/>
  <c r="BS25" i="15"/>
  <c r="BU25" i="15"/>
  <c r="BV25" i="15"/>
  <c r="BW25" i="15"/>
  <c r="BY25" i="15"/>
  <c r="BZ25" i="15"/>
  <c r="CA25" i="15"/>
  <c r="CC25" i="15"/>
  <c r="CD25" i="15"/>
  <c r="CE25" i="15"/>
  <c r="CG25" i="15"/>
  <c r="CH25" i="15"/>
  <c r="T26" i="15"/>
  <c r="U26" i="15"/>
  <c r="V26" i="15"/>
  <c r="W26" i="15"/>
  <c r="X26" i="15"/>
  <c r="Y26" i="15"/>
  <c r="Z26" i="15"/>
  <c r="AA26"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Z26" i="15"/>
  <c r="BA26" i="15"/>
  <c r="BB26" i="15"/>
  <c r="BC26"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T29" i="15"/>
  <c r="U29" i="15"/>
  <c r="V29" i="15"/>
  <c r="W29" i="15"/>
  <c r="X29" i="15"/>
  <c r="Y29" i="15"/>
  <c r="Z29" i="15"/>
  <c r="AA29"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Z29" i="15"/>
  <c r="BA29" i="15"/>
  <c r="BB29" i="15"/>
  <c r="BC29"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T30" i="15"/>
  <c r="U30" i="15"/>
  <c r="V30" i="15"/>
  <c r="W30" i="15"/>
  <c r="X30" i="15"/>
  <c r="Y30" i="15"/>
  <c r="Z30" i="15"/>
  <c r="AA30"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Z30" i="15"/>
  <c r="BA30" i="15"/>
  <c r="BB30" i="15"/>
  <c r="BC30"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T38" i="15"/>
  <c r="T57" i="15" s="1"/>
  <c r="U38" i="15"/>
  <c r="V38" i="15"/>
  <c r="W38" i="15"/>
  <c r="W97" i="15" s="1"/>
  <c r="W100" i="15" s="1"/>
  <c r="X38" i="15"/>
  <c r="X57" i="15" s="1"/>
  <c r="Y38" i="15"/>
  <c r="Z38" i="15"/>
  <c r="AA38" i="15"/>
  <c r="AA97" i="15" s="1"/>
  <c r="AA100" i="15" s="1"/>
  <c r="AB38" i="15"/>
  <c r="AB57" i="15" s="1"/>
  <c r="AC38" i="15"/>
  <c r="AD38" i="15"/>
  <c r="AE38" i="15"/>
  <c r="AF38" i="15"/>
  <c r="AF57" i="15" s="1"/>
  <c r="AG38" i="15"/>
  <c r="AH38" i="15"/>
  <c r="AI38" i="15"/>
  <c r="AJ38" i="15"/>
  <c r="AJ57" i="15" s="1"/>
  <c r="AK38" i="15"/>
  <c r="AL38" i="15"/>
  <c r="AM38" i="15"/>
  <c r="AN38" i="15"/>
  <c r="AN57" i="15" s="1"/>
  <c r="AO38" i="15"/>
  <c r="AP38" i="15"/>
  <c r="AQ38" i="15"/>
  <c r="AR38" i="15"/>
  <c r="AR57" i="15" s="1"/>
  <c r="AS38" i="15"/>
  <c r="AT38" i="15"/>
  <c r="AU38" i="15"/>
  <c r="AV38" i="15"/>
  <c r="AV57" i="15" s="1"/>
  <c r="AW38" i="15"/>
  <c r="AX38" i="15"/>
  <c r="AY38" i="15"/>
  <c r="AZ38" i="15"/>
  <c r="AZ57" i="15" s="1"/>
  <c r="BA38" i="15"/>
  <c r="BB38" i="15"/>
  <c r="BC38" i="15"/>
  <c r="BC57" i="15" s="1"/>
  <c r="BD38" i="15"/>
  <c r="BD57" i="15" s="1"/>
  <c r="BE38" i="15"/>
  <c r="BF38" i="15"/>
  <c r="BG38" i="15"/>
  <c r="BG57" i="15" s="1"/>
  <c r="BH38" i="15"/>
  <c r="BH57" i="15" s="1"/>
  <c r="BI38" i="15"/>
  <c r="BJ38" i="15"/>
  <c r="BK38" i="15"/>
  <c r="BK57" i="15" s="1"/>
  <c r="BL38" i="15"/>
  <c r="BL57" i="15" s="1"/>
  <c r="BM38" i="15"/>
  <c r="BN38" i="15"/>
  <c r="BO38" i="15"/>
  <c r="BO57" i="15" s="1"/>
  <c r="BP38" i="15"/>
  <c r="BP57" i="15" s="1"/>
  <c r="BQ38" i="15"/>
  <c r="BR38" i="15"/>
  <c r="BS38" i="15"/>
  <c r="BS57" i="15" s="1"/>
  <c r="BT38" i="15"/>
  <c r="BT57" i="15" s="1"/>
  <c r="BU38" i="15"/>
  <c r="BV38" i="15"/>
  <c r="BW38" i="15"/>
  <c r="BW57" i="15" s="1"/>
  <c r="BX38" i="15"/>
  <c r="BX57" i="15" s="1"/>
  <c r="BY38" i="15"/>
  <c r="BZ38" i="15"/>
  <c r="CA38" i="15"/>
  <c r="CA57" i="15" s="1"/>
  <c r="CB38" i="15"/>
  <c r="CB57" i="15" s="1"/>
  <c r="CC38" i="15"/>
  <c r="CD38" i="15"/>
  <c r="CE38" i="15"/>
  <c r="CE57" i="15" s="1"/>
  <c r="CF38" i="15"/>
  <c r="CF57" i="15" s="1"/>
  <c r="CG38" i="15"/>
  <c r="CH38" i="15"/>
  <c r="T39" i="15"/>
  <c r="U39" i="15"/>
  <c r="V39" i="15"/>
  <c r="W39" i="15"/>
  <c r="X39" i="15"/>
  <c r="Y39" i="15"/>
  <c r="Z39" i="15"/>
  <c r="AA39"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Z39" i="15"/>
  <c r="BA39" i="15"/>
  <c r="BB39" i="15"/>
  <c r="BC39"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T51" i="15"/>
  <c r="U51" i="15"/>
  <c r="V51" i="15"/>
  <c r="V66" i="15" s="1"/>
  <c r="W51" i="15"/>
  <c r="X51" i="15"/>
  <c r="Y51" i="15"/>
  <c r="Z51" i="15"/>
  <c r="Z66" i="15" s="1"/>
  <c r="AA51" i="15"/>
  <c r="AB51" i="15"/>
  <c r="AC51" i="15"/>
  <c r="AD51" i="15"/>
  <c r="AD66" i="15" s="1"/>
  <c r="AE51" i="15"/>
  <c r="AF51" i="15"/>
  <c r="AG51" i="15"/>
  <c r="AH51" i="15"/>
  <c r="AH66" i="15" s="1"/>
  <c r="AI51" i="15"/>
  <c r="AJ51" i="15"/>
  <c r="AK51" i="15"/>
  <c r="AL51" i="15"/>
  <c r="AL66" i="15" s="1"/>
  <c r="AM51" i="15"/>
  <c r="AN51" i="15"/>
  <c r="AO51" i="15"/>
  <c r="AP51" i="15"/>
  <c r="AP66" i="15" s="1"/>
  <c r="AQ51" i="15"/>
  <c r="AR51" i="15"/>
  <c r="AS51" i="15"/>
  <c r="AT51" i="15"/>
  <c r="AT66" i="15" s="1"/>
  <c r="AU51" i="15"/>
  <c r="AV51" i="15"/>
  <c r="AW51" i="15"/>
  <c r="AX51" i="15"/>
  <c r="AX66" i="15" s="1"/>
  <c r="AY51" i="15"/>
  <c r="AZ51" i="15"/>
  <c r="BA51" i="15"/>
  <c r="BA73" i="15" s="1"/>
  <c r="BA74" i="15" s="1"/>
  <c r="BB51" i="15"/>
  <c r="BB66" i="15" s="1"/>
  <c r="BC51" i="15"/>
  <c r="BD51" i="15"/>
  <c r="BE51" i="15"/>
  <c r="BE73" i="15" s="1"/>
  <c r="BE74" i="15" s="1"/>
  <c r="BF51" i="15"/>
  <c r="BF66" i="15" s="1"/>
  <c r="BG51" i="15"/>
  <c r="BH51" i="15"/>
  <c r="BI51" i="15"/>
  <c r="BJ51" i="15"/>
  <c r="BK51" i="15"/>
  <c r="BL51" i="15"/>
  <c r="BM51" i="15"/>
  <c r="BN51" i="15"/>
  <c r="BN65" i="15" s="1"/>
  <c r="BO51" i="15"/>
  <c r="BP51" i="15"/>
  <c r="BQ51" i="15"/>
  <c r="BR51" i="15"/>
  <c r="BS51" i="15"/>
  <c r="BT51" i="15"/>
  <c r="BU51" i="15"/>
  <c r="BV51" i="15"/>
  <c r="BW51" i="15"/>
  <c r="BX51" i="15"/>
  <c r="BY51" i="15"/>
  <c r="BZ51" i="15"/>
  <c r="CA51" i="15"/>
  <c r="CB51" i="15"/>
  <c r="CC51" i="15"/>
  <c r="CD51" i="15"/>
  <c r="CD65" i="15" s="1"/>
  <c r="CE51" i="15"/>
  <c r="CF51" i="15"/>
  <c r="CG51" i="15"/>
  <c r="CG73" i="15" s="1"/>
  <c r="CG74" i="15" s="1"/>
  <c r="CH51" i="15"/>
  <c r="U57" i="15"/>
  <c r="V57" i="15"/>
  <c r="W57" i="15"/>
  <c r="Y57" i="15"/>
  <c r="Z57" i="15"/>
  <c r="AA57" i="15"/>
  <c r="AC57" i="15"/>
  <c r="AD57" i="15"/>
  <c r="AD61" i="15" s="1"/>
  <c r="AD60" i="15" s="1"/>
  <c r="AG57" i="15"/>
  <c r="AH57" i="15"/>
  <c r="AK57" i="15"/>
  <c r="AL57" i="15"/>
  <c r="AO57" i="15"/>
  <c r="AP57" i="15"/>
  <c r="AS57" i="15"/>
  <c r="AT57" i="15"/>
  <c r="AT61" i="15" s="1"/>
  <c r="AT60" i="15" s="1"/>
  <c r="AW57" i="15"/>
  <c r="AX57" i="15"/>
  <c r="BA57" i="15"/>
  <c r="BB57" i="15"/>
  <c r="BE57" i="15"/>
  <c r="BF57" i="15"/>
  <c r="BI57" i="15"/>
  <c r="BJ57" i="15"/>
  <c r="BJ61" i="15" s="1"/>
  <c r="BJ60" i="15" s="1"/>
  <c r="BM57" i="15"/>
  <c r="BN57" i="15"/>
  <c r="BQ57" i="15"/>
  <c r="BR57" i="15"/>
  <c r="BU57" i="15"/>
  <c r="BV57" i="15"/>
  <c r="BY57" i="15"/>
  <c r="BZ57" i="15"/>
  <c r="BZ61" i="15" s="1"/>
  <c r="BZ60" i="15" s="1"/>
  <c r="CC57" i="15"/>
  <c r="CD57" i="15"/>
  <c r="CG57" i="15"/>
  <c r="CH57" i="15"/>
  <c r="AD58" i="15"/>
  <c r="AL58" i="15"/>
  <c r="AM58" i="15"/>
  <c r="AT58" i="15"/>
  <c r="AU58" i="15"/>
  <c r="BB58" i="15"/>
  <c r="BJ58" i="15"/>
  <c r="BR58" i="15"/>
  <c r="BS58" i="15"/>
  <c r="BZ58" i="15"/>
  <c r="CA58" i="15"/>
  <c r="CH58" i="15"/>
  <c r="T59" i="15"/>
  <c r="U59" i="15"/>
  <c r="V59" i="15"/>
  <c r="W59" i="15"/>
  <c r="X59" i="15"/>
  <c r="Y59" i="15"/>
  <c r="Z59" i="15"/>
  <c r="AA59"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Z59" i="15"/>
  <c r="BA59" i="15"/>
  <c r="BB59" i="15"/>
  <c r="BC59" i="15"/>
  <c r="BD59" i="15"/>
  <c r="BE59" i="15"/>
  <c r="BF59" i="15"/>
  <c r="BG59" i="15"/>
  <c r="BH59" i="15"/>
  <c r="BI59" i="15"/>
  <c r="BJ59" i="15"/>
  <c r="BK59" i="15"/>
  <c r="BL59" i="15"/>
  <c r="BM59" i="15"/>
  <c r="BN59" i="15"/>
  <c r="BO59" i="15"/>
  <c r="BP59" i="15"/>
  <c r="BQ59" i="15"/>
  <c r="BR59" i="15"/>
  <c r="BS59" i="15"/>
  <c r="BT59" i="15"/>
  <c r="BU59" i="15"/>
  <c r="BV59" i="15"/>
  <c r="BW59" i="15"/>
  <c r="BX59" i="15"/>
  <c r="BY59" i="15"/>
  <c r="BZ59" i="15"/>
  <c r="CA59" i="15"/>
  <c r="CB59" i="15"/>
  <c r="CC59" i="15"/>
  <c r="CD59" i="15"/>
  <c r="CE59" i="15"/>
  <c r="CF59" i="15"/>
  <c r="CG59" i="15"/>
  <c r="CH59" i="15"/>
  <c r="Z60" i="15"/>
  <c r="AX60" i="15"/>
  <c r="BF60" i="15"/>
  <c r="CD60" i="15"/>
  <c r="Z61" i="15"/>
  <c r="AX61" i="15"/>
  <c r="BF61" i="15"/>
  <c r="CD61" i="15"/>
  <c r="T65" i="15"/>
  <c r="V65" i="15"/>
  <c r="W65" i="15"/>
  <c r="X65" i="15"/>
  <c r="Z65" i="15"/>
  <c r="AA65" i="15"/>
  <c r="AB65" i="15"/>
  <c r="AD65" i="15"/>
  <c r="AE65" i="15"/>
  <c r="AF65" i="15"/>
  <c r="AI65" i="15"/>
  <c r="AJ65" i="15"/>
  <c r="AL65" i="15"/>
  <c r="AM65" i="15"/>
  <c r="AN65" i="15"/>
  <c r="AP65" i="15"/>
  <c r="AQ65" i="15"/>
  <c r="AR65" i="15"/>
  <c r="AT65" i="15"/>
  <c r="AU65" i="15"/>
  <c r="AV65" i="15"/>
  <c r="AY65" i="15"/>
  <c r="AZ65" i="15"/>
  <c r="BB65" i="15"/>
  <c r="BC65" i="15"/>
  <c r="BD65" i="15"/>
  <c r="BF65" i="15"/>
  <c r="BG65" i="15"/>
  <c r="BH65" i="15"/>
  <c r="BJ65" i="15"/>
  <c r="BK65" i="15"/>
  <c r="BL65" i="15"/>
  <c r="BO65" i="15"/>
  <c r="BP65" i="15"/>
  <c r="BR65" i="15"/>
  <c r="BS65" i="15"/>
  <c r="BT65" i="15"/>
  <c r="BV65" i="15"/>
  <c r="BW65" i="15"/>
  <c r="BX65" i="15"/>
  <c r="BZ65" i="15"/>
  <c r="CA65" i="15"/>
  <c r="CB65" i="15"/>
  <c r="CE65" i="15"/>
  <c r="CF65" i="15"/>
  <c r="CH65" i="15"/>
  <c r="T66" i="15"/>
  <c r="W66" i="15"/>
  <c r="X66" i="15"/>
  <c r="AA66" i="15"/>
  <c r="AB66" i="15"/>
  <c r="AE66" i="15"/>
  <c r="AF66" i="15"/>
  <c r="AI66" i="15"/>
  <c r="AJ66" i="15"/>
  <c r="AM66" i="15"/>
  <c r="AN66" i="15"/>
  <c r="AQ66" i="15"/>
  <c r="AR66" i="15"/>
  <c r="AS66" i="15"/>
  <c r="AU66" i="15"/>
  <c r="AV66" i="15"/>
  <c r="AY66" i="15"/>
  <c r="AZ66" i="15"/>
  <c r="BC66" i="15"/>
  <c r="BD66" i="15"/>
  <c r="BG66" i="15"/>
  <c r="BH66" i="15"/>
  <c r="BJ66" i="15"/>
  <c r="BK66" i="15"/>
  <c r="BL66" i="15"/>
  <c r="BN66" i="15"/>
  <c r="BO66" i="15"/>
  <c r="BP66" i="15"/>
  <c r="BR66" i="15"/>
  <c r="BS66" i="15"/>
  <c r="BT66" i="15"/>
  <c r="BV66" i="15"/>
  <c r="BW66" i="15"/>
  <c r="BX66" i="15"/>
  <c r="BZ66" i="15"/>
  <c r="CA66" i="15"/>
  <c r="CB66" i="15"/>
  <c r="CD66" i="15"/>
  <c r="CE66" i="15"/>
  <c r="CF66" i="15"/>
  <c r="CH66" i="15"/>
  <c r="U67" i="15"/>
  <c r="Z67" i="15"/>
  <c r="AD67" i="15"/>
  <c r="AL67" i="15"/>
  <c r="AT67" i="15"/>
  <c r="AX67" i="15"/>
  <c r="BB67" i="15"/>
  <c r="BF67" i="15"/>
  <c r="BJ67" i="15"/>
  <c r="BR67" i="15"/>
  <c r="BZ67" i="15"/>
  <c r="CD67" i="15"/>
  <c r="CH67" i="15"/>
  <c r="T68" i="15"/>
  <c r="U68" i="15"/>
  <c r="V68" i="15"/>
  <c r="W68" i="15"/>
  <c r="X68" i="15"/>
  <c r="Y68" i="15"/>
  <c r="Z68" i="15"/>
  <c r="AA68"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Z68" i="15"/>
  <c r="BA68" i="15"/>
  <c r="BB68" i="15"/>
  <c r="BC68" i="15"/>
  <c r="BD68" i="15"/>
  <c r="BE68" i="15"/>
  <c r="BF68" i="15"/>
  <c r="BG68" i="15"/>
  <c r="BH68" i="15"/>
  <c r="BI68" i="15"/>
  <c r="BJ68" i="15"/>
  <c r="BK68" i="15"/>
  <c r="BL68" i="15"/>
  <c r="BM68" i="15"/>
  <c r="BN68" i="15"/>
  <c r="BO68" i="15"/>
  <c r="BP68" i="15"/>
  <c r="BQ68" i="15"/>
  <c r="BR68" i="15"/>
  <c r="BS68" i="15"/>
  <c r="BT68" i="15"/>
  <c r="BU68" i="15"/>
  <c r="BV68" i="15"/>
  <c r="BW68" i="15"/>
  <c r="BX68" i="15"/>
  <c r="BY68" i="15"/>
  <c r="BZ68" i="15"/>
  <c r="CA68" i="15"/>
  <c r="CB68" i="15"/>
  <c r="CC68" i="15"/>
  <c r="CD68" i="15"/>
  <c r="CE68" i="15"/>
  <c r="CF68" i="15"/>
  <c r="CG68" i="15"/>
  <c r="CH68" i="15"/>
  <c r="Z69" i="15"/>
  <c r="AD69" i="15"/>
  <c r="AE69" i="15"/>
  <c r="AL69" i="15"/>
  <c r="AM69" i="15"/>
  <c r="AT69" i="15"/>
  <c r="AU69" i="15"/>
  <c r="AX69" i="15"/>
  <c r="BB69" i="15"/>
  <c r="BC69" i="15"/>
  <c r="BD69" i="15"/>
  <c r="BF69" i="15"/>
  <c r="BJ69" i="15"/>
  <c r="BK69" i="15"/>
  <c r="BR69" i="15"/>
  <c r="BS69" i="15"/>
  <c r="BZ69" i="15"/>
  <c r="CA69" i="15"/>
  <c r="CD69" i="15"/>
  <c r="CH69" i="15"/>
  <c r="U70" i="15"/>
  <c r="Z70" i="15"/>
  <c r="AD70" i="15"/>
  <c r="AL70" i="15"/>
  <c r="AT70" i="15"/>
  <c r="AX70" i="15"/>
  <c r="BB70" i="15"/>
  <c r="BF70" i="15"/>
  <c r="BJ70" i="15"/>
  <c r="BR70" i="15"/>
  <c r="BZ70" i="15"/>
  <c r="CD70" i="15"/>
  <c r="CH70" i="15"/>
  <c r="U71" i="15"/>
  <c r="Z71" i="15"/>
  <c r="AD71" i="15"/>
  <c r="AL71" i="15"/>
  <c r="AT71" i="15"/>
  <c r="AX71" i="15"/>
  <c r="BB71" i="15"/>
  <c r="BF71" i="15"/>
  <c r="BJ71" i="15"/>
  <c r="BR71" i="15"/>
  <c r="BZ71" i="15"/>
  <c r="CD71" i="15"/>
  <c r="CH71" i="15"/>
  <c r="T72" i="15"/>
  <c r="U72" i="15"/>
  <c r="V72" i="15"/>
  <c r="V73" i="15" s="1"/>
  <c r="V74" i="15" s="1"/>
  <c r="W72" i="15"/>
  <c r="W73" i="15" s="1"/>
  <c r="X72" i="15"/>
  <c r="Y72" i="15"/>
  <c r="Z72" i="15"/>
  <c r="AA72" i="15"/>
  <c r="AA73" i="15" s="1"/>
  <c r="AA74" i="15" s="1"/>
  <c r="AB72" i="15"/>
  <c r="AC72" i="15"/>
  <c r="AD72" i="15"/>
  <c r="AE72" i="15"/>
  <c r="AF72" i="15"/>
  <c r="AG72" i="15"/>
  <c r="AH72" i="15"/>
  <c r="AH73" i="15" s="1"/>
  <c r="AI72" i="15"/>
  <c r="AI73" i="15" s="1"/>
  <c r="AI74" i="15" s="1"/>
  <c r="AJ72" i="15"/>
  <c r="AK72" i="15"/>
  <c r="AL72" i="15"/>
  <c r="AL73" i="15" s="1"/>
  <c r="AL74" i="15" s="1"/>
  <c r="AM72" i="15"/>
  <c r="AM73" i="15" s="1"/>
  <c r="AM74" i="15" s="1"/>
  <c r="AN72" i="15"/>
  <c r="AO72" i="15"/>
  <c r="AP72" i="15"/>
  <c r="AQ72" i="15"/>
  <c r="AQ73" i="15" s="1"/>
  <c r="AR72" i="15"/>
  <c r="AS72" i="15"/>
  <c r="AT72" i="15"/>
  <c r="AU72" i="15"/>
  <c r="AU73" i="15" s="1"/>
  <c r="AV72" i="15"/>
  <c r="AW72" i="15"/>
  <c r="AX72" i="15"/>
  <c r="AY72" i="15"/>
  <c r="AY73" i="15" s="1"/>
  <c r="AZ72" i="15"/>
  <c r="BA72" i="15"/>
  <c r="BB72" i="15"/>
  <c r="BC72" i="15"/>
  <c r="BC73" i="15" s="1"/>
  <c r="BD72" i="15"/>
  <c r="BE72" i="15"/>
  <c r="BF72" i="15"/>
  <c r="BG72" i="15"/>
  <c r="BG73" i="15" s="1"/>
  <c r="BH72" i="15"/>
  <c r="BI72" i="15"/>
  <c r="BJ72" i="15"/>
  <c r="BK72" i="15"/>
  <c r="BK73" i="15" s="1"/>
  <c r="BL72" i="15"/>
  <c r="BM72" i="15"/>
  <c r="BN72" i="15"/>
  <c r="BO72" i="15"/>
  <c r="BO73" i="15" s="1"/>
  <c r="BP72" i="15"/>
  <c r="BQ72" i="15"/>
  <c r="BR72" i="15"/>
  <c r="BS72" i="15"/>
  <c r="BS73" i="15" s="1"/>
  <c r="BT72" i="15"/>
  <c r="BU72" i="15"/>
  <c r="BV72" i="15"/>
  <c r="BW72" i="15"/>
  <c r="BW73" i="15" s="1"/>
  <c r="BX72" i="15"/>
  <c r="BY72" i="15"/>
  <c r="BZ72" i="15"/>
  <c r="CA72" i="15"/>
  <c r="CA73" i="15" s="1"/>
  <c r="CB72" i="15"/>
  <c r="CC72" i="15"/>
  <c r="CD72" i="15"/>
  <c r="CE72" i="15"/>
  <c r="CE73" i="15" s="1"/>
  <c r="CF72" i="15"/>
  <c r="CG72" i="15"/>
  <c r="CH72" i="15"/>
  <c r="T73" i="15"/>
  <c r="T74" i="15" s="1"/>
  <c r="X73" i="15"/>
  <c r="X74" i="15" s="1"/>
  <c r="Z73" i="15"/>
  <c r="Z74" i="15" s="1"/>
  <c r="AB73" i="15"/>
  <c r="AB74" i="15" s="1"/>
  <c r="AD73" i="15"/>
  <c r="AD74" i="15" s="1"/>
  <c r="AE73" i="15"/>
  <c r="AE74" i="15" s="1"/>
  <c r="AF73" i="15"/>
  <c r="AJ73" i="15"/>
  <c r="AJ74" i="15" s="1"/>
  <c r="AN73" i="15"/>
  <c r="AN74" i="15" s="1"/>
  <c r="AP73" i="15"/>
  <c r="AP74" i="15" s="1"/>
  <c r="AR73" i="15"/>
  <c r="AT73" i="15"/>
  <c r="AT74" i="15" s="1"/>
  <c r="AV73" i="15"/>
  <c r="AV74" i="15" s="1"/>
  <c r="AX73" i="15"/>
  <c r="AZ73" i="15"/>
  <c r="AZ74" i="15" s="1"/>
  <c r="BB73" i="15"/>
  <c r="BB74" i="15" s="1"/>
  <c r="BD73" i="15"/>
  <c r="BD74" i="15" s="1"/>
  <c r="BF73" i="15"/>
  <c r="BH73" i="15"/>
  <c r="BH74" i="15" s="1"/>
  <c r="BJ73" i="15"/>
  <c r="BJ74" i="15" s="1"/>
  <c r="BL73" i="15"/>
  <c r="BL74" i="15" s="1"/>
  <c r="BN73" i="15"/>
  <c r="BP73" i="15"/>
  <c r="BP74" i="15" s="1"/>
  <c r="BQ73" i="15"/>
  <c r="BQ74" i="15" s="1"/>
  <c r="BR73" i="15"/>
  <c r="BR74" i="15" s="1"/>
  <c r="BT73" i="15"/>
  <c r="BT74" i="15" s="1"/>
  <c r="BU73" i="15"/>
  <c r="BU74" i="15" s="1"/>
  <c r="BV73" i="15"/>
  <c r="BX73" i="15"/>
  <c r="BX74" i="15" s="1"/>
  <c r="BZ73" i="15"/>
  <c r="BZ74" i="15" s="1"/>
  <c r="CB73" i="15"/>
  <c r="CB74" i="15" s="1"/>
  <c r="CD73" i="15"/>
  <c r="CD74" i="15" s="1"/>
  <c r="CF73" i="15"/>
  <c r="CF74" i="15" s="1"/>
  <c r="CH73" i="15"/>
  <c r="W74" i="15"/>
  <c r="AF74" i="15"/>
  <c r="AH74" i="15"/>
  <c r="AQ74" i="15"/>
  <c r="AR74" i="15"/>
  <c r="AU74" i="15"/>
  <c r="AX74" i="15"/>
  <c r="AY74" i="15"/>
  <c r="BC74" i="15"/>
  <c r="BF74" i="15"/>
  <c r="BG74" i="15"/>
  <c r="BK74" i="15"/>
  <c r="BN74" i="15"/>
  <c r="BO74" i="15"/>
  <c r="BS74" i="15"/>
  <c r="BV74" i="15"/>
  <c r="BW74" i="15"/>
  <c r="CA74" i="15"/>
  <c r="CE74" i="15"/>
  <c r="CH74" i="15"/>
  <c r="T79" i="15"/>
  <c r="U79" i="15"/>
  <c r="U81" i="15" s="1"/>
  <c r="U82" i="15" s="1"/>
  <c r="V79" i="15"/>
  <c r="W79" i="15"/>
  <c r="X79" i="15"/>
  <c r="Y79" i="15"/>
  <c r="Y81" i="15" s="1"/>
  <c r="Y82" i="15" s="1"/>
  <c r="Z79" i="15"/>
  <c r="AA79" i="15"/>
  <c r="AB79" i="15"/>
  <c r="AC79" i="15"/>
  <c r="AC81" i="15" s="1"/>
  <c r="AC82" i="15" s="1"/>
  <c r="AD79" i="15"/>
  <c r="AE79" i="15"/>
  <c r="AF79" i="15"/>
  <c r="AG79" i="15"/>
  <c r="AG81" i="15" s="1"/>
  <c r="AG82" i="15" s="1"/>
  <c r="AH79" i="15"/>
  <c r="AI79" i="15"/>
  <c r="AJ79" i="15"/>
  <c r="AK79" i="15"/>
  <c r="AK81" i="15" s="1"/>
  <c r="AK82" i="15" s="1"/>
  <c r="AL79" i="15"/>
  <c r="AM79" i="15"/>
  <c r="AN79" i="15"/>
  <c r="AO79" i="15"/>
  <c r="AO81" i="15" s="1"/>
  <c r="AO82" i="15" s="1"/>
  <c r="AP79" i="15"/>
  <c r="AQ79" i="15"/>
  <c r="AR79" i="15"/>
  <c r="AS79" i="15"/>
  <c r="AS81" i="15" s="1"/>
  <c r="AS82" i="15" s="1"/>
  <c r="AT79" i="15"/>
  <c r="AU79" i="15"/>
  <c r="AV79" i="15"/>
  <c r="AW79" i="15"/>
  <c r="AW81" i="15" s="1"/>
  <c r="AW82" i="15" s="1"/>
  <c r="AX79" i="15"/>
  <c r="AY79" i="15"/>
  <c r="AZ79" i="15"/>
  <c r="BA79" i="15"/>
  <c r="BA81" i="15" s="1"/>
  <c r="BA82" i="15" s="1"/>
  <c r="BB79" i="15"/>
  <c r="BC79" i="15"/>
  <c r="BD79" i="15"/>
  <c r="BD81" i="15" s="1"/>
  <c r="BE79" i="15"/>
  <c r="BE81" i="15" s="1"/>
  <c r="BE82" i="15" s="1"/>
  <c r="BF79" i="15"/>
  <c r="BG79" i="15"/>
  <c r="BH79" i="15"/>
  <c r="BI79" i="15"/>
  <c r="BI81" i="15" s="1"/>
  <c r="BI82" i="15" s="1"/>
  <c r="BJ79" i="15"/>
  <c r="BK79" i="15"/>
  <c r="BL79" i="15"/>
  <c r="BM79" i="15"/>
  <c r="BM81" i="15" s="1"/>
  <c r="BM82" i="15" s="1"/>
  <c r="BN79" i="15"/>
  <c r="BO79" i="15"/>
  <c r="BP79" i="15"/>
  <c r="BQ79" i="15"/>
  <c r="BQ81" i="15" s="1"/>
  <c r="BQ82" i="15" s="1"/>
  <c r="BR79" i="15"/>
  <c r="BS79" i="15"/>
  <c r="BT79" i="15"/>
  <c r="BU79" i="15"/>
  <c r="BU81" i="15" s="1"/>
  <c r="BU82" i="15" s="1"/>
  <c r="BV79" i="15"/>
  <c r="BW79" i="15"/>
  <c r="BX79" i="15"/>
  <c r="BY79" i="15"/>
  <c r="BY81" i="15" s="1"/>
  <c r="BY82" i="15" s="1"/>
  <c r="BZ79" i="15"/>
  <c r="CA79" i="15"/>
  <c r="CB79" i="15"/>
  <c r="CC79" i="15"/>
  <c r="CC81" i="15" s="1"/>
  <c r="CC82" i="15" s="1"/>
  <c r="CD79" i="15"/>
  <c r="CE79" i="15"/>
  <c r="CF79" i="15"/>
  <c r="CG79" i="15"/>
  <c r="CG81" i="15" s="1"/>
  <c r="CG82" i="15" s="1"/>
  <c r="CH79" i="15"/>
  <c r="Z81" i="15"/>
  <c r="Z82" i="15" s="1"/>
  <c r="AA81" i="15"/>
  <c r="AD81" i="15"/>
  <c r="AD82" i="15" s="1"/>
  <c r="AE81" i="15"/>
  <c r="AH81" i="15"/>
  <c r="AH82" i="15" s="1"/>
  <c r="AI81" i="15"/>
  <c r="AL81" i="15"/>
  <c r="AL82" i="15" s="1"/>
  <c r="AM81" i="15"/>
  <c r="AP81" i="15"/>
  <c r="AP82" i="15" s="1"/>
  <c r="AQ81" i="15"/>
  <c r="AT81" i="15"/>
  <c r="AT82" i="15" s="1"/>
  <c r="AU81" i="15"/>
  <c r="AX81" i="15"/>
  <c r="AX82" i="15" s="1"/>
  <c r="AY81" i="15"/>
  <c r="BB81" i="15"/>
  <c r="BB82" i="15" s="1"/>
  <c r="BC81" i="15"/>
  <c r="BF81" i="15"/>
  <c r="BF82" i="15" s="1"/>
  <c r="BG81" i="15"/>
  <c r="BJ81" i="15"/>
  <c r="BJ82" i="15" s="1"/>
  <c r="BK81" i="15"/>
  <c r="BN81" i="15"/>
  <c r="BN82" i="15" s="1"/>
  <c r="BO81" i="15"/>
  <c r="BR81" i="15"/>
  <c r="BR82" i="15" s="1"/>
  <c r="BS81" i="15"/>
  <c r="BV81" i="15"/>
  <c r="BV82" i="15" s="1"/>
  <c r="BW81" i="15"/>
  <c r="BZ81" i="15"/>
  <c r="BZ82" i="15" s="1"/>
  <c r="CA81" i="15"/>
  <c r="CD81" i="15"/>
  <c r="CD82" i="15" s="1"/>
  <c r="CE81" i="15"/>
  <c r="CH81" i="15"/>
  <c r="CH82" i="15" s="1"/>
  <c r="AA82" i="15"/>
  <c r="AE82" i="15"/>
  <c r="AI82" i="15"/>
  <c r="AM82" i="15"/>
  <c r="AQ82" i="15"/>
  <c r="AU82" i="15"/>
  <c r="AY82" i="15"/>
  <c r="BC82" i="15"/>
  <c r="BD82" i="15"/>
  <c r="BG82" i="15"/>
  <c r="BK82" i="15"/>
  <c r="BO82" i="15"/>
  <c r="BS82" i="15"/>
  <c r="BW82" i="15"/>
  <c r="CA82" i="15"/>
  <c r="CE82" i="15"/>
  <c r="T84" i="15"/>
  <c r="U84" i="15"/>
  <c r="U88" i="15" s="1"/>
  <c r="V84" i="15"/>
  <c r="W84" i="15"/>
  <c r="X84" i="15"/>
  <c r="Y84" i="15"/>
  <c r="Z84" i="15"/>
  <c r="AA84" i="15"/>
  <c r="AB84" i="15"/>
  <c r="AC84" i="15"/>
  <c r="AD84" i="15"/>
  <c r="AE84" i="15"/>
  <c r="AF84" i="15"/>
  <c r="AG84" i="15"/>
  <c r="AG89" i="15" s="1"/>
  <c r="AH84" i="15"/>
  <c r="AI84" i="15"/>
  <c r="AJ84" i="15"/>
  <c r="AK84" i="15"/>
  <c r="AL84" i="15"/>
  <c r="AM84" i="15"/>
  <c r="AN84" i="15"/>
  <c r="AO84" i="15"/>
  <c r="AP84" i="15"/>
  <c r="AQ84" i="15"/>
  <c r="AR84" i="15"/>
  <c r="AS84" i="15"/>
  <c r="AT84" i="15"/>
  <c r="AU84" i="15"/>
  <c r="AV84" i="15"/>
  <c r="AW84" i="15"/>
  <c r="AW89" i="15" s="1"/>
  <c r="AX84" i="15"/>
  <c r="AY84" i="15"/>
  <c r="AZ84" i="15"/>
  <c r="BA84" i="15"/>
  <c r="BB84" i="15"/>
  <c r="BC84" i="15"/>
  <c r="BD84" i="15"/>
  <c r="BE84" i="15"/>
  <c r="BF84" i="15"/>
  <c r="BG84" i="15"/>
  <c r="BH84" i="15"/>
  <c r="BI84" i="15"/>
  <c r="BJ84" i="15"/>
  <c r="BK84" i="15"/>
  <c r="BL84" i="15"/>
  <c r="BM84" i="15"/>
  <c r="BN84" i="15"/>
  <c r="BO84" i="15"/>
  <c r="BP84" i="15"/>
  <c r="BQ84" i="15"/>
  <c r="BQ89" i="15" s="1"/>
  <c r="BR84" i="15"/>
  <c r="BS84" i="15"/>
  <c r="BT84" i="15"/>
  <c r="BU84" i="15"/>
  <c r="BV84" i="15"/>
  <c r="BW84" i="15"/>
  <c r="BX84" i="15"/>
  <c r="BY84" i="15"/>
  <c r="BZ84" i="15"/>
  <c r="CA84" i="15"/>
  <c r="CB84" i="15"/>
  <c r="CC84" i="15"/>
  <c r="CD84" i="15"/>
  <c r="CE84" i="15"/>
  <c r="CF84" i="15"/>
  <c r="CG84" i="15"/>
  <c r="CH84" i="15"/>
  <c r="U85" i="15"/>
  <c r="Z85" i="15"/>
  <c r="AD85" i="15"/>
  <c r="AL85" i="15"/>
  <c r="AM85" i="15"/>
  <c r="AT85" i="15"/>
  <c r="AU85" i="15"/>
  <c r="AX85" i="15"/>
  <c r="BB85" i="15"/>
  <c r="BF85" i="15"/>
  <c r="BJ85" i="15"/>
  <c r="BR85" i="15"/>
  <c r="BS85" i="15"/>
  <c r="BZ85" i="15"/>
  <c r="CA85" i="15"/>
  <c r="CD85" i="15"/>
  <c r="CH85" i="15"/>
  <c r="T86" i="15"/>
  <c r="U86" i="15"/>
  <c r="V86" i="15"/>
  <c r="W86" i="15"/>
  <c r="X86" i="15"/>
  <c r="Y86" i="15"/>
  <c r="Z86" i="15"/>
  <c r="AA86"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Z86" i="15"/>
  <c r="BA86" i="15"/>
  <c r="BB86" i="15"/>
  <c r="BC86" i="15"/>
  <c r="BD86" i="15"/>
  <c r="BE86" i="15"/>
  <c r="BF86" i="15"/>
  <c r="BG86" i="15"/>
  <c r="BH86" i="15"/>
  <c r="BI86" i="15"/>
  <c r="BJ86" i="15"/>
  <c r="BK86" i="15"/>
  <c r="BL86" i="15"/>
  <c r="BM86" i="15"/>
  <c r="BN86" i="15"/>
  <c r="BO86" i="15"/>
  <c r="BP86" i="15"/>
  <c r="BQ86" i="15"/>
  <c r="BR86" i="15"/>
  <c r="BS86" i="15"/>
  <c r="BT86" i="15"/>
  <c r="BU86" i="15"/>
  <c r="BV86" i="15"/>
  <c r="BW86" i="15"/>
  <c r="BX86" i="15"/>
  <c r="BY86" i="15"/>
  <c r="BZ86" i="15"/>
  <c r="CA86" i="15"/>
  <c r="CB86" i="15"/>
  <c r="CC86" i="15"/>
  <c r="CD86" i="15"/>
  <c r="CE86" i="15"/>
  <c r="CF86" i="15"/>
  <c r="CG86" i="15"/>
  <c r="CH86" i="15"/>
  <c r="T87" i="15"/>
  <c r="U87" i="15"/>
  <c r="V87" i="15"/>
  <c r="W87" i="15"/>
  <c r="W89" i="15" s="1"/>
  <c r="X87" i="15"/>
  <c r="Y87" i="15"/>
  <c r="Z87" i="15"/>
  <c r="AA87" i="15"/>
  <c r="AA89" i="15" s="1"/>
  <c r="AB87" i="15"/>
  <c r="AC87" i="15"/>
  <c r="AD87" i="15"/>
  <c r="AE87" i="15"/>
  <c r="AE89" i="15" s="1"/>
  <c r="AF87" i="15"/>
  <c r="AG87" i="15"/>
  <c r="AH87" i="15"/>
  <c r="AI87" i="15"/>
  <c r="AI89" i="15" s="1"/>
  <c r="AJ87" i="15"/>
  <c r="AK87" i="15"/>
  <c r="AL87" i="15"/>
  <c r="AM87" i="15"/>
  <c r="AM89" i="15" s="1"/>
  <c r="AN87" i="15"/>
  <c r="AO87" i="15"/>
  <c r="AP87" i="15"/>
  <c r="AQ87" i="15"/>
  <c r="AQ89" i="15" s="1"/>
  <c r="AR87" i="15"/>
  <c r="AS87" i="15"/>
  <c r="AT87" i="15"/>
  <c r="AU87" i="15"/>
  <c r="AU89" i="15" s="1"/>
  <c r="AV87" i="15"/>
  <c r="AW87" i="15"/>
  <c r="AX87" i="15"/>
  <c r="AY87" i="15"/>
  <c r="AY89" i="15" s="1"/>
  <c r="AZ87" i="15"/>
  <c r="BA87" i="15"/>
  <c r="BB87" i="15"/>
  <c r="BC87" i="15"/>
  <c r="BC89" i="15" s="1"/>
  <c r="BD87" i="15"/>
  <c r="BE87" i="15"/>
  <c r="BF87" i="15"/>
  <c r="BG87" i="15"/>
  <c r="BG89" i="15" s="1"/>
  <c r="BH87" i="15"/>
  <c r="BI87" i="15"/>
  <c r="BJ87" i="15"/>
  <c r="BK87" i="15"/>
  <c r="BK89" i="15" s="1"/>
  <c r="BL87" i="15"/>
  <c r="BM87" i="15"/>
  <c r="BN87" i="15"/>
  <c r="BO87" i="15"/>
  <c r="BO89" i="15" s="1"/>
  <c r="BP87" i="15"/>
  <c r="BQ87" i="15"/>
  <c r="BR87" i="15"/>
  <c r="BS87" i="15"/>
  <c r="BS89" i="15" s="1"/>
  <c r="BT87" i="15"/>
  <c r="BU87" i="15"/>
  <c r="BV87" i="15"/>
  <c r="BW87" i="15"/>
  <c r="BW89" i="15" s="1"/>
  <c r="BX87" i="15"/>
  <c r="BY87" i="15"/>
  <c r="BZ87" i="15"/>
  <c r="CA87" i="15"/>
  <c r="CA89" i="15" s="1"/>
  <c r="CB87" i="15"/>
  <c r="CC87" i="15"/>
  <c r="CD87" i="15"/>
  <c r="CE87" i="15"/>
  <c r="CE89" i="15" s="1"/>
  <c r="CF87" i="15"/>
  <c r="CG87" i="15"/>
  <c r="CH87" i="15"/>
  <c r="AM88" i="15"/>
  <c r="AU88" i="15"/>
  <c r="BS88" i="15"/>
  <c r="CA88" i="15"/>
  <c r="U89" i="15"/>
  <c r="U90" i="15" s="1"/>
  <c r="U91" i="15" s="1"/>
  <c r="V89" i="15"/>
  <c r="Z89" i="15"/>
  <c r="AD89" i="15"/>
  <c r="AH89" i="15"/>
  <c r="AL89" i="15"/>
  <c r="AL90" i="15" s="1"/>
  <c r="AL91" i="15" s="1"/>
  <c r="AP89" i="15"/>
  <c r="AT89" i="15"/>
  <c r="AT90" i="15" s="1"/>
  <c r="AT91" i="15" s="1"/>
  <c r="AX89" i="15"/>
  <c r="AX90" i="15" s="1"/>
  <c r="AX91" i="15" s="1"/>
  <c r="BB89" i="15"/>
  <c r="BB90" i="15" s="1"/>
  <c r="BB91" i="15" s="1"/>
  <c r="BF89" i="15"/>
  <c r="BI89" i="15"/>
  <c r="BJ89" i="15"/>
  <c r="BN89" i="15"/>
  <c r="BR89" i="15"/>
  <c r="BV89" i="15"/>
  <c r="BZ89" i="15"/>
  <c r="BZ90" i="15" s="1"/>
  <c r="BZ91" i="15" s="1"/>
  <c r="CD89" i="15"/>
  <c r="CG89" i="15"/>
  <c r="CH89" i="15"/>
  <c r="Z90" i="15"/>
  <c r="Z91" i="15" s="1"/>
  <c r="AM90" i="15"/>
  <c r="AM91" i="15" s="1"/>
  <c r="AU90" i="15"/>
  <c r="BF90" i="15"/>
  <c r="BF91" i="15" s="1"/>
  <c r="BS90" i="15"/>
  <c r="BS91" i="15" s="1"/>
  <c r="CA90" i="15"/>
  <c r="CA91" i="15" s="1"/>
  <c r="CA92" i="15" s="1"/>
  <c r="CD90" i="15"/>
  <c r="CD91" i="15" s="1"/>
  <c r="AU91" i="15"/>
  <c r="AU92" i="15" s="1"/>
  <c r="AD93" i="15"/>
  <c r="BR93" i="15"/>
  <c r="AL94" i="15"/>
  <c r="AM94" i="15"/>
  <c r="AT94" i="15"/>
  <c r="AU94" i="15"/>
  <c r="BB94" i="15"/>
  <c r="BS94" i="15"/>
  <c r="BZ94" i="15"/>
  <c r="CA94" i="15"/>
  <c r="T97" i="15"/>
  <c r="U97" i="15"/>
  <c r="V97" i="15"/>
  <c r="X97" i="15"/>
  <c r="Y97" i="15"/>
  <c r="Z97" i="15"/>
  <c r="Z99" i="15" s="1"/>
  <c r="AB97" i="15"/>
  <c r="AC97" i="15"/>
  <c r="AD97" i="15"/>
  <c r="AD99" i="15" s="1"/>
  <c r="AF97" i="15"/>
  <c r="AG97" i="15"/>
  <c r="AH97" i="15"/>
  <c r="AJ97" i="15"/>
  <c r="AK97" i="15"/>
  <c r="AL97" i="15"/>
  <c r="AL99" i="15" s="1"/>
  <c r="AN97" i="15"/>
  <c r="AO97" i="15"/>
  <c r="AP97" i="15"/>
  <c r="AR97" i="15"/>
  <c r="AS97" i="15"/>
  <c r="AT97" i="15"/>
  <c r="AT99" i="15" s="1"/>
  <c r="AV97" i="15"/>
  <c r="AW97" i="15"/>
  <c r="AX97" i="15"/>
  <c r="AZ97" i="15"/>
  <c r="BA97" i="15"/>
  <c r="BB97" i="15"/>
  <c r="BB99" i="15" s="1"/>
  <c r="BC97" i="15"/>
  <c r="BD97" i="15"/>
  <c r="BE97" i="15"/>
  <c r="BF97" i="15"/>
  <c r="BF99" i="15" s="1"/>
  <c r="BG97" i="15"/>
  <c r="BG100" i="15" s="1"/>
  <c r="BH97" i="15"/>
  <c r="BI97" i="15"/>
  <c r="BJ97" i="15"/>
  <c r="BJ99" i="15" s="1"/>
  <c r="BK97" i="15"/>
  <c r="BL97" i="15"/>
  <c r="BM97" i="15"/>
  <c r="BM100" i="15" s="1"/>
  <c r="BN97" i="15"/>
  <c r="BO97" i="15"/>
  <c r="BP97" i="15"/>
  <c r="BQ97" i="15"/>
  <c r="BR97" i="15"/>
  <c r="BR99" i="15" s="1"/>
  <c r="BS97" i="15"/>
  <c r="BT97" i="15"/>
  <c r="BU97" i="15"/>
  <c r="BV97" i="15"/>
  <c r="BW97" i="15"/>
  <c r="BX97" i="15"/>
  <c r="BY97" i="15"/>
  <c r="BZ97" i="15"/>
  <c r="BZ99" i="15" s="1"/>
  <c r="CA97" i="15"/>
  <c r="CB97" i="15"/>
  <c r="CC97" i="15"/>
  <c r="CC100" i="15" s="1"/>
  <c r="CD97" i="15"/>
  <c r="CD99" i="15" s="1"/>
  <c r="CE97" i="15"/>
  <c r="CF97" i="15"/>
  <c r="CG97" i="15"/>
  <c r="CH97" i="15"/>
  <c r="CH99" i="15" s="1"/>
  <c r="T98" i="15"/>
  <c r="U98" i="15"/>
  <c r="V98" i="15"/>
  <c r="V100" i="15" s="1"/>
  <c r="W98" i="15"/>
  <c r="X98" i="15"/>
  <c r="X100" i="15" s="1"/>
  <c r="Y98" i="15"/>
  <c r="Z98" i="15"/>
  <c r="AA98" i="15"/>
  <c r="AB98" i="15"/>
  <c r="AB100" i="15" s="1"/>
  <c r="AC98" i="15"/>
  <c r="AD98" i="15"/>
  <c r="AE98" i="15"/>
  <c r="AF98" i="15"/>
  <c r="AF100" i="15" s="1"/>
  <c r="AG98" i="15"/>
  <c r="AH98" i="15"/>
  <c r="AI98" i="15"/>
  <c r="AJ98" i="15"/>
  <c r="AJ100" i="15" s="1"/>
  <c r="AK98" i="15"/>
  <c r="AL98" i="15"/>
  <c r="AL100" i="15" s="1"/>
  <c r="AM98" i="15"/>
  <c r="AN98" i="15"/>
  <c r="AO98" i="15"/>
  <c r="AP98" i="15"/>
  <c r="AQ98" i="15"/>
  <c r="AR98" i="15"/>
  <c r="AR100" i="15" s="1"/>
  <c r="AS98" i="15"/>
  <c r="AT98" i="15"/>
  <c r="AU98" i="15"/>
  <c r="AV98" i="15"/>
  <c r="AV100" i="15" s="1"/>
  <c r="AW98" i="15"/>
  <c r="AX98" i="15"/>
  <c r="AY98" i="15"/>
  <c r="AZ98" i="15"/>
  <c r="BA98" i="15"/>
  <c r="BB98" i="15"/>
  <c r="BB100" i="15" s="1"/>
  <c r="BC98" i="15"/>
  <c r="BD98" i="15"/>
  <c r="BD100" i="15" s="1"/>
  <c r="BE98" i="15"/>
  <c r="BF98" i="15"/>
  <c r="BG98" i="15"/>
  <c r="BH98" i="15"/>
  <c r="BH100" i="15" s="1"/>
  <c r="BI98" i="15"/>
  <c r="BJ98" i="15"/>
  <c r="BK98" i="15"/>
  <c r="BL98" i="15"/>
  <c r="BL100" i="15" s="1"/>
  <c r="BM98" i="15"/>
  <c r="BN98" i="15"/>
  <c r="BO98" i="15"/>
  <c r="BP98" i="15"/>
  <c r="BP100" i="15" s="1"/>
  <c r="BQ98" i="15"/>
  <c r="BR98" i="15"/>
  <c r="BR100" i="15" s="1"/>
  <c r="BS98" i="15"/>
  <c r="BT98" i="15"/>
  <c r="BT100" i="15" s="1"/>
  <c r="BU98" i="15"/>
  <c r="BV98" i="15"/>
  <c r="BW98" i="15"/>
  <c r="BX98" i="15"/>
  <c r="BX100" i="15" s="1"/>
  <c r="BY98" i="15"/>
  <c r="BZ98" i="15"/>
  <c r="CA98" i="15"/>
  <c r="CB98" i="15"/>
  <c r="CC98" i="15"/>
  <c r="CD98" i="15"/>
  <c r="CE98" i="15"/>
  <c r="CF98" i="15"/>
  <c r="CF100" i="15" s="1"/>
  <c r="CG98" i="15"/>
  <c r="CH98" i="15"/>
  <c r="CH100" i="15" s="1"/>
  <c r="U99" i="15"/>
  <c r="T100" i="15"/>
  <c r="U100" i="15"/>
  <c r="Y100" i="15"/>
  <c r="Z100" i="15"/>
  <c r="Z93" i="15" s="1"/>
  <c r="AD100" i="15"/>
  <c r="AG100" i="15"/>
  <c r="AK100" i="15"/>
  <c r="AN100" i="15"/>
  <c r="AO100" i="15"/>
  <c r="AP100" i="15"/>
  <c r="AT100" i="15"/>
  <c r="AW100" i="15"/>
  <c r="AZ100" i="15"/>
  <c r="BA100" i="15"/>
  <c r="BE100" i="15"/>
  <c r="BF100" i="15"/>
  <c r="BI100" i="15"/>
  <c r="BJ100" i="15"/>
  <c r="BN100" i="15"/>
  <c r="BQ100" i="15"/>
  <c r="BU100" i="15"/>
  <c r="BV100" i="15"/>
  <c r="BY100" i="15"/>
  <c r="BZ100" i="15"/>
  <c r="CB100" i="15"/>
  <c r="CD100" i="15"/>
  <c r="CG100" i="15"/>
  <c r="U101" i="15"/>
  <c r="U102" i="15" s="1"/>
  <c r="Z104" i="15"/>
  <c r="AD104" i="15"/>
  <c r="AL104" i="15"/>
  <c r="BB104" i="15"/>
  <c r="BF104" i="15"/>
  <c r="BJ104" i="15"/>
  <c r="BR104" i="15"/>
  <c r="BZ104" i="15"/>
  <c r="CH104" i="15"/>
  <c r="U105" i="15"/>
  <c r="T107" i="15"/>
  <c r="U107" i="15"/>
  <c r="V107" i="15"/>
  <c r="V109" i="15" s="1"/>
  <c r="W107" i="15"/>
  <c r="X107" i="15"/>
  <c r="Y107" i="15"/>
  <c r="Z107" i="15"/>
  <c r="Z109" i="15" s="1"/>
  <c r="Z110" i="15" s="1"/>
  <c r="AA107" i="15"/>
  <c r="AB107" i="15"/>
  <c r="AC107" i="15"/>
  <c r="AD107" i="15"/>
  <c r="AD109" i="15" s="1"/>
  <c r="AD110" i="15" s="1"/>
  <c r="AE107" i="15"/>
  <c r="AF107" i="15"/>
  <c r="AG107" i="15"/>
  <c r="AH107" i="15"/>
  <c r="AH109" i="15" s="1"/>
  <c r="AH110" i="15" s="1"/>
  <c r="AI107" i="15"/>
  <c r="AJ107" i="15"/>
  <c r="AK107" i="15"/>
  <c r="AL107" i="15"/>
  <c r="AL109" i="15" s="1"/>
  <c r="AL110" i="15" s="1"/>
  <c r="AM107" i="15"/>
  <c r="AN107" i="15"/>
  <c r="AO107" i="15"/>
  <c r="AP107" i="15"/>
  <c r="AP109" i="15" s="1"/>
  <c r="AQ107" i="15"/>
  <c r="AR107" i="15"/>
  <c r="AS107" i="15"/>
  <c r="AT107" i="15"/>
  <c r="AT109" i="15" s="1"/>
  <c r="AT110" i="15" s="1"/>
  <c r="AU107" i="15"/>
  <c r="AV107" i="15"/>
  <c r="AW107" i="15"/>
  <c r="AX107" i="15"/>
  <c r="AY107" i="15"/>
  <c r="AZ107" i="15"/>
  <c r="BA107" i="15"/>
  <c r="BB107" i="15"/>
  <c r="BB109" i="15" s="1"/>
  <c r="BB110" i="15" s="1"/>
  <c r="BC107" i="15"/>
  <c r="BD107" i="15"/>
  <c r="BE107" i="15"/>
  <c r="BF107" i="15"/>
  <c r="BF109" i="15" s="1"/>
  <c r="BG107" i="15"/>
  <c r="BH107" i="15"/>
  <c r="BI107" i="15"/>
  <c r="BJ107" i="15"/>
  <c r="BJ109" i="15" s="1"/>
  <c r="BJ110" i="15" s="1"/>
  <c r="BK107" i="15"/>
  <c r="BL107" i="15"/>
  <c r="BM107" i="15"/>
  <c r="BN107" i="15"/>
  <c r="BN109" i="15" s="1"/>
  <c r="BN110" i="15" s="1"/>
  <c r="BO107" i="15"/>
  <c r="BP107" i="15"/>
  <c r="BQ107" i="15"/>
  <c r="BR107" i="15"/>
  <c r="BR109" i="15" s="1"/>
  <c r="BR110" i="15" s="1"/>
  <c r="BS107" i="15"/>
  <c r="BT107" i="15"/>
  <c r="BU107" i="15"/>
  <c r="BV107" i="15"/>
  <c r="BV109" i="15" s="1"/>
  <c r="BW107" i="15"/>
  <c r="BX107" i="15"/>
  <c r="BY107" i="15"/>
  <c r="BZ107" i="15"/>
  <c r="BZ109" i="15" s="1"/>
  <c r="BZ110" i="15" s="1"/>
  <c r="CA107" i="15"/>
  <c r="CB107" i="15"/>
  <c r="CC107" i="15"/>
  <c r="CD107" i="15"/>
  <c r="CE107" i="15"/>
  <c r="CF107" i="15"/>
  <c r="CG107" i="15"/>
  <c r="CH107" i="15"/>
  <c r="CH109" i="15" s="1"/>
  <c r="CH110" i="15" s="1"/>
  <c r="T108" i="15"/>
  <c r="U108" i="15"/>
  <c r="V108" i="15"/>
  <c r="W108" i="15"/>
  <c r="X108" i="15"/>
  <c r="X109" i="15" s="1"/>
  <c r="Y108" i="15"/>
  <c r="Z108" i="15"/>
  <c r="AA108" i="15"/>
  <c r="AB108" i="15"/>
  <c r="AB109" i="15" s="1"/>
  <c r="AC108" i="15"/>
  <c r="AD108" i="15"/>
  <c r="AE108" i="15"/>
  <c r="AF108" i="15"/>
  <c r="AF109" i="15" s="1"/>
  <c r="AG108" i="15"/>
  <c r="AH108" i="15"/>
  <c r="AI108" i="15"/>
  <c r="AJ108" i="15"/>
  <c r="AK108" i="15"/>
  <c r="AL108" i="15"/>
  <c r="AM108" i="15"/>
  <c r="AN108" i="15"/>
  <c r="AN109" i="15" s="1"/>
  <c r="AO108" i="15"/>
  <c r="AP108" i="15"/>
  <c r="AQ108" i="15"/>
  <c r="AR108" i="15"/>
  <c r="AR109" i="15" s="1"/>
  <c r="AS108" i="15"/>
  <c r="AT108" i="15"/>
  <c r="AU108" i="15"/>
  <c r="AV108" i="15"/>
  <c r="AV109" i="15" s="1"/>
  <c r="AW108" i="15"/>
  <c r="AX108" i="15"/>
  <c r="AY108" i="15"/>
  <c r="AZ108" i="15"/>
  <c r="BA108" i="15"/>
  <c r="BB108" i="15"/>
  <c r="BC108" i="15"/>
  <c r="BD108" i="15"/>
  <c r="BE108" i="15"/>
  <c r="BF108" i="15"/>
  <c r="BG108" i="15"/>
  <c r="BH108" i="15"/>
  <c r="BH109" i="15" s="1"/>
  <c r="BI108" i="15"/>
  <c r="BJ108" i="15"/>
  <c r="BK108" i="15"/>
  <c r="BL108" i="15"/>
  <c r="BM108" i="15"/>
  <c r="BN108" i="15"/>
  <c r="BO108" i="15"/>
  <c r="BP108" i="15"/>
  <c r="BQ108" i="15"/>
  <c r="BR108" i="15"/>
  <c r="BS108" i="15"/>
  <c r="BT108" i="15"/>
  <c r="BU108" i="15"/>
  <c r="BV108" i="15"/>
  <c r="BW108" i="15"/>
  <c r="BX108" i="15"/>
  <c r="BX109" i="15" s="1"/>
  <c r="BY108" i="15"/>
  <c r="BZ108" i="15"/>
  <c r="CA108" i="15"/>
  <c r="CB108" i="15"/>
  <c r="CB109" i="15" s="1"/>
  <c r="CC108" i="15"/>
  <c r="CD108" i="15"/>
  <c r="CE108" i="15"/>
  <c r="CF108" i="15"/>
  <c r="CG108" i="15"/>
  <c r="CH108" i="15"/>
  <c r="T109" i="15"/>
  <c r="U109" i="15"/>
  <c r="Y109" i="15"/>
  <c r="Y110" i="15" s="1"/>
  <c r="AC109" i="15"/>
  <c r="AG109" i="15"/>
  <c r="AJ109" i="15"/>
  <c r="AK109" i="15"/>
  <c r="AO109" i="15"/>
  <c r="AS109" i="15"/>
  <c r="AW109" i="15"/>
  <c r="AX109" i="15"/>
  <c r="AX110" i="15" s="1"/>
  <c r="AZ109" i="15"/>
  <c r="BA109" i="15"/>
  <c r="BD109" i="15"/>
  <c r="BE109" i="15"/>
  <c r="BE110" i="15" s="1"/>
  <c r="BI109" i="15"/>
  <c r="BL109" i="15"/>
  <c r="BM109" i="15"/>
  <c r="BP109" i="15"/>
  <c r="BQ109" i="15"/>
  <c r="BT109" i="15"/>
  <c r="BU109" i="15"/>
  <c r="BY109" i="15"/>
  <c r="BY110" i="15" s="1"/>
  <c r="CC109" i="15"/>
  <c r="CD109" i="15"/>
  <c r="CD110" i="15" s="1"/>
  <c r="CF109" i="15"/>
  <c r="CG109" i="15"/>
  <c r="U110" i="15"/>
  <c r="AC110" i="15"/>
  <c r="AG110" i="15"/>
  <c r="AK110" i="15"/>
  <c r="AO110" i="15"/>
  <c r="AP110" i="15"/>
  <c r="AS110" i="15"/>
  <c r="AW110" i="15"/>
  <c r="BA110" i="15"/>
  <c r="BF110" i="15"/>
  <c r="BI110" i="15"/>
  <c r="BM110" i="15"/>
  <c r="BQ110" i="15"/>
  <c r="BU110" i="15"/>
  <c r="BV110" i="15"/>
  <c r="CC110" i="15"/>
  <c r="CG110" i="15"/>
  <c r="T113" i="15"/>
  <c r="U113" i="15"/>
  <c r="V113" i="15"/>
  <c r="W113" i="15"/>
  <c r="W115" i="15" s="1"/>
  <c r="W116" i="15" s="1"/>
  <c r="X113" i="15"/>
  <c r="Y113" i="15"/>
  <c r="Z113" i="15"/>
  <c r="AA113" i="15"/>
  <c r="AA115" i="15" s="1"/>
  <c r="AA116" i="15" s="1"/>
  <c r="AB113" i="15"/>
  <c r="AC113" i="15"/>
  <c r="AD113" i="15"/>
  <c r="AE113" i="15"/>
  <c r="AE115" i="15" s="1"/>
  <c r="AE116" i="15" s="1"/>
  <c r="AE118" i="15" s="1"/>
  <c r="AF113" i="15"/>
  <c r="AG113" i="15"/>
  <c r="AH113" i="15"/>
  <c r="AI113" i="15"/>
  <c r="AI115" i="15" s="1"/>
  <c r="AI116" i="15" s="1"/>
  <c r="AJ113" i="15"/>
  <c r="AK113" i="15"/>
  <c r="AL113" i="15"/>
  <c r="AM113" i="15"/>
  <c r="AM115" i="15" s="1"/>
  <c r="AM116" i="15" s="1"/>
  <c r="AM118" i="15" s="1"/>
  <c r="AN113" i="15"/>
  <c r="AO113" i="15"/>
  <c r="AP113" i="15"/>
  <c r="AQ113" i="15"/>
  <c r="AQ115" i="15" s="1"/>
  <c r="AQ116" i="15" s="1"/>
  <c r="AR113" i="15"/>
  <c r="AS113" i="15"/>
  <c r="AT113" i="15"/>
  <c r="AU113" i="15"/>
  <c r="AU115" i="15" s="1"/>
  <c r="AU116" i="15" s="1"/>
  <c r="AU118" i="15" s="1"/>
  <c r="AV113" i="15"/>
  <c r="AW113" i="15"/>
  <c r="AX113" i="15"/>
  <c r="AY113" i="15"/>
  <c r="AY115" i="15" s="1"/>
  <c r="AY116" i="15" s="1"/>
  <c r="AZ113" i="15"/>
  <c r="BA113" i="15"/>
  <c r="BB113" i="15"/>
  <c r="BC113" i="15"/>
  <c r="BC115" i="15" s="1"/>
  <c r="BC116" i="15" s="1"/>
  <c r="BC118" i="15" s="1"/>
  <c r="BD113" i="15"/>
  <c r="BE113" i="15"/>
  <c r="BF113" i="15"/>
  <c r="BG113" i="15"/>
  <c r="BG115" i="15" s="1"/>
  <c r="BG116" i="15" s="1"/>
  <c r="BH113" i="15"/>
  <c r="BI113" i="15"/>
  <c r="BJ113" i="15"/>
  <c r="BK113" i="15"/>
  <c r="BK115" i="15" s="1"/>
  <c r="BK116" i="15" s="1"/>
  <c r="BK118" i="15" s="1"/>
  <c r="BL113" i="15"/>
  <c r="BM113" i="15"/>
  <c r="BN113" i="15"/>
  <c r="BO113" i="15"/>
  <c r="BO115" i="15" s="1"/>
  <c r="BO116" i="15" s="1"/>
  <c r="BP113" i="15"/>
  <c r="BQ113" i="15"/>
  <c r="BR113" i="15"/>
  <c r="BS113" i="15"/>
  <c r="BS115" i="15" s="1"/>
  <c r="BS116" i="15" s="1"/>
  <c r="BS118" i="15" s="1"/>
  <c r="BT113" i="15"/>
  <c r="BU113" i="15"/>
  <c r="BV113" i="15"/>
  <c r="BW113" i="15"/>
  <c r="BW115" i="15" s="1"/>
  <c r="BW116" i="15" s="1"/>
  <c r="BX113" i="15"/>
  <c r="BY113" i="15"/>
  <c r="BZ113" i="15"/>
  <c r="CA113" i="15"/>
  <c r="CA115" i="15" s="1"/>
  <c r="CA116" i="15" s="1"/>
  <c r="CA118" i="15" s="1"/>
  <c r="CB113" i="15"/>
  <c r="CC113" i="15"/>
  <c r="CD113" i="15"/>
  <c r="CE113" i="15"/>
  <c r="CE115" i="15" s="1"/>
  <c r="CE116" i="15" s="1"/>
  <c r="CF113" i="15"/>
  <c r="CG113" i="15"/>
  <c r="CH113" i="15"/>
  <c r="T114" i="15"/>
  <c r="U114" i="15"/>
  <c r="V114" i="15"/>
  <c r="W114" i="15"/>
  <c r="X114" i="15"/>
  <c r="Y114" i="15"/>
  <c r="Y115" i="15" s="1"/>
  <c r="Z114" i="15"/>
  <c r="AA114" i="15"/>
  <c r="AB114" i="15"/>
  <c r="AC114" i="15"/>
  <c r="AD114" i="15"/>
  <c r="AE114" i="15"/>
  <c r="AF114" i="15"/>
  <c r="AF115" i="15" s="1"/>
  <c r="AF116" i="15" s="1"/>
  <c r="AG114" i="15"/>
  <c r="AH114" i="15"/>
  <c r="AI114" i="15"/>
  <c r="AJ114" i="15"/>
  <c r="AK114" i="15"/>
  <c r="AL114" i="15"/>
  <c r="AM114" i="15"/>
  <c r="AN114" i="15"/>
  <c r="AN115" i="15" s="1"/>
  <c r="AN116" i="15" s="1"/>
  <c r="AO114" i="15"/>
  <c r="AP114" i="15"/>
  <c r="AQ114" i="15"/>
  <c r="AR114" i="15"/>
  <c r="AR115" i="15" s="1"/>
  <c r="AR116" i="15" s="1"/>
  <c r="AS114" i="15"/>
  <c r="AT114" i="15"/>
  <c r="AU114" i="15"/>
  <c r="AV114" i="15"/>
  <c r="AV115" i="15" s="1"/>
  <c r="AV116" i="15" s="1"/>
  <c r="AW114" i="15"/>
  <c r="AX114" i="15"/>
  <c r="AY114" i="15"/>
  <c r="AZ114" i="15"/>
  <c r="BA114" i="15"/>
  <c r="BB114" i="15"/>
  <c r="BC114" i="15"/>
  <c r="BD114" i="15"/>
  <c r="BD115" i="15" s="1"/>
  <c r="BD116" i="15" s="1"/>
  <c r="BD118" i="15" s="1"/>
  <c r="BE114" i="15"/>
  <c r="BF114" i="15"/>
  <c r="BG114" i="15"/>
  <c r="BH114" i="15"/>
  <c r="BH115" i="15" s="1"/>
  <c r="BH116" i="15" s="1"/>
  <c r="BI114" i="15"/>
  <c r="BJ114" i="15"/>
  <c r="BK114" i="15"/>
  <c r="BL114" i="15"/>
  <c r="BL115" i="15" s="1"/>
  <c r="BL116" i="15" s="1"/>
  <c r="BM114" i="15"/>
  <c r="BN114" i="15"/>
  <c r="BO114" i="15"/>
  <c r="BP114" i="15"/>
  <c r="BQ114" i="15"/>
  <c r="BR114" i="15"/>
  <c r="BS114" i="15"/>
  <c r="BT114" i="15"/>
  <c r="BT115" i="15" s="1"/>
  <c r="BT116" i="15" s="1"/>
  <c r="BU114" i="15"/>
  <c r="BV114" i="15"/>
  <c r="BW114" i="15"/>
  <c r="BX114" i="15"/>
  <c r="BX115" i="15" s="1"/>
  <c r="BX116" i="15" s="1"/>
  <c r="BY114" i="15"/>
  <c r="BZ114" i="15"/>
  <c r="CA114" i="15"/>
  <c r="CB114" i="15"/>
  <c r="CB115" i="15" s="1"/>
  <c r="CB116" i="15" s="1"/>
  <c r="CC114" i="15"/>
  <c r="CD114" i="15"/>
  <c r="CE114" i="15"/>
  <c r="CF114" i="15"/>
  <c r="CG114" i="15"/>
  <c r="CH114" i="15"/>
  <c r="U115" i="15"/>
  <c r="V115" i="15"/>
  <c r="V116" i="15" s="1"/>
  <c r="Z115" i="15"/>
  <c r="Z116" i="15" s="1"/>
  <c r="AC115" i="15"/>
  <c r="AD115" i="15"/>
  <c r="AG115" i="15"/>
  <c r="AH115" i="15"/>
  <c r="AJ115" i="15"/>
  <c r="AJ116" i="15" s="1"/>
  <c r="AK115" i="15"/>
  <c r="AL115" i="15"/>
  <c r="AO115" i="15"/>
  <c r="AP115" i="15"/>
  <c r="AS115" i="15"/>
  <c r="AT115" i="15"/>
  <c r="AW115" i="15"/>
  <c r="AX115" i="15"/>
  <c r="AZ115" i="15"/>
  <c r="AZ116" i="15" s="1"/>
  <c r="BA115" i="15"/>
  <c r="BB115" i="15"/>
  <c r="BE115" i="15"/>
  <c r="BF115" i="15"/>
  <c r="BI115" i="15"/>
  <c r="BJ115" i="15"/>
  <c r="BM115" i="15"/>
  <c r="BN115" i="15"/>
  <c r="BP115" i="15"/>
  <c r="BP116" i="15" s="1"/>
  <c r="BQ115" i="15"/>
  <c r="BR115" i="15"/>
  <c r="BU115" i="15"/>
  <c r="BV115" i="15"/>
  <c r="BY115" i="15"/>
  <c r="BZ115" i="15"/>
  <c r="CC115" i="15"/>
  <c r="CD115" i="15"/>
  <c r="CF115" i="15"/>
  <c r="CF116" i="15" s="1"/>
  <c r="CG115" i="15"/>
  <c r="CH115" i="15"/>
  <c r="U116" i="15"/>
  <c r="Y116" i="15"/>
  <c r="AC116" i="15"/>
  <c r="AD116" i="15"/>
  <c r="AG116" i="15"/>
  <c r="AH116" i="15"/>
  <c r="AK116" i="15"/>
  <c r="AL116" i="15"/>
  <c r="AO116" i="15"/>
  <c r="AP116" i="15"/>
  <c r="AS116" i="15"/>
  <c r="AT116" i="15"/>
  <c r="AW116" i="15"/>
  <c r="AX116" i="15"/>
  <c r="BA116" i="15"/>
  <c r="BB116" i="15"/>
  <c r="BE116" i="15"/>
  <c r="BF116" i="15"/>
  <c r="BI116" i="15"/>
  <c r="BJ116" i="15"/>
  <c r="BM116" i="15"/>
  <c r="BN116" i="15"/>
  <c r="BQ116" i="15"/>
  <c r="BR116" i="15"/>
  <c r="BU116" i="15"/>
  <c r="BV116" i="15"/>
  <c r="BY116" i="15"/>
  <c r="BZ116" i="15"/>
  <c r="CC116" i="15"/>
  <c r="CD116" i="15"/>
  <c r="CG116" i="15"/>
  <c r="CH116" i="15"/>
  <c r="U117" i="15"/>
  <c r="U118" i="15" s="1"/>
  <c r="U11" i="15" s="1"/>
  <c r="X117" i="15"/>
  <c r="Z117" i="15"/>
  <c r="Z118" i="15" s="1"/>
  <c r="AD117" i="15"/>
  <c r="AE117" i="15"/>
  <c r="AH117" i="15"/>
  <c r="AL117" i="15"/>
  <c r="AM117" i="15"/>
  <c r="AP117" i="15"/>
  <c r="AP118" i="15" s="1"/>
  <c r="AT117" i="15"/>
  <c r="AU117" i="15"/>
  <c r="AX117" i="15"/>
  <c r="BB117" i="15"/>
  <c r="BB118" i="15" s="1"/>
  <c r="BC117" i="15"/>
  <c r="BD117" i="15"/>
  <c r="BF117" i="15"/>
  <c r="BF118" i="15" s="1"/>
  <c r="BJ117" i="15"/>
  <c r="BK117" i="15"/>
  <c r="BN117" i="15"/>
  <c r="BR117" i="15"/>
  <c r="BS117" i="15"/>
  <c r="BV117" i="15"/>
  <c r="BZ117" i="15"/>
  <c r="CA117" i="15"/>
  <c r="CD117" i="15"/>
  <c r="CD118" i="15" s="1"/>
  <c r="CH117" i="15"/>
  <c r="AD118" i="15"/>
  <c r="AH118" i="15"/>
  <c r="AL118" i="15"/>
  <c r="AT118" i="15"/>
  <c r="AX118" i="15"/>
  <c r="BJ118" i="15"/>
  <c r="BN118" i="15"/>
  <c r="BR118" i="15"/>
  <c r="BV118" i="15"/>
  <c r="BZ118" i="15"/>
  <c r="CH118" i="15"/>
  <c r="U119" i="15"/>
  <c r="U12" i="15" s="1"/>
  <c r="BL403" i="16"/>
  <c r="BL419" i="16"/>
  <c r="BL435" i="16"/>
  <c r="BL451" i="16"/>
  <c r="BL467" i="16"/>
  <c r="BL483" i="16"/>
  <c r="BL499" i="16"/>
  <c r="BL515" i="16"/>
  <c r="BL531" i="16"/>
  <c r="BL547" i="16"/>
  <c r="BL563" i="16"/>
  <c r="BL579" i="16"/>
  <c r="BL404" i="16"/>
  <c r="BL420" i="16"/>
  <c r="BL436" i="16"/>
  <c r="BL452" i="16"/>
  <c r="BL468" i="16"/>
  <c r="BL484" i="16"/>
  <c r="BL500" i="16"/>
  <c r="BL516" i="16"/>
  <c r="BL532" i="16"/>
  <c r="BL548" i="16"/>
  <c r="BL564" i="16"/>
  <c r="BL580" i="16"/>
  <c r="BL418" i="16"/>
  <c r="BL450" i="16"/>
  <c r="BL482" i="16"/>
  <c r="BL514" i="16"/>
  <c r="BL546" i="16"/>
  <c r="BL393" i="16"/>
  <c r="BL409" i="16"/>
  <c r="BL425" i="16"/>
  <c r="BL441" i="16"/>
  <c r="BL457" i="16"/>
  <c r="BL473" i="16"/>
  <c r="BL489" i="16"/>
  <c r="BL505" i="16"/>
  <c r="BL521" i="16"/>
  <c r="BL537" i="16"/>
  <c r="BL553" i="16"/>
  <c r="BL569" i="16"/>
  <c r="BL390" i="16"/>
  <c r="BL422" i="16"/>
  <c r="BL454" i="16"/>
  <c r="BL486" i="16"/>
  <c r="BL518" i="16"/>
  <c r="BL550" i="16"/>
  <c r="BL578" i="16"/>
  <c r="TD73" i="15"/>
  <c r="OB73" i="15"/>
  <c r="PP73" i="15"/>
  <c r="QV73" i="15"/>
  <c r="SZ73" i="15"/>
  <c r="RP73" i="15"/>
  <c r="UB73" i="15"/>
  <c r="QB73" i="15"/>
  <c r="QJ73" i="15"/>
  <c r="TH73" i="15"/>
  <c r="CN95" i="15" a="1"/>
  <c r="DD95" i="15" a="1"/>
  <c r="DT95" i="15" a="1"/>
  <c r="EJ95" i="15" a="1"/>
  <c r="EZ95" i="15" a="1"/>
  <c r="FT95" i="15" a="1"/>
  <c r="GJ95" i="15" a="1"/>
  <c r="GZ95" i="15" a="1"/>
  <c r="HT95" i="15" a="1"/>
  <c r="IJ95" i="15" a="1"/>
  <c r="IZ95" i="15" a="1"/>
  <c r="JP95" i="15" a="1"/>
  <c r="KJ95" i="15" a="1"/>
  <c r="KZ95" i="15" a="1"/>
  <c r="BL391" i="16"/>
  <c r="BL407" i="16"/>
  <c r="BL423" i="16"/>
  <c r="BL439" i="16"/>
  <c r="BL455" i="16"/>
  <c r="BL471" i="16"/>
  <c r="BL487" i="16"/>
  <c r="BL503" i="16"/>
  <c r="BL519" i="16"/>
  <c r="BL535" i="16"/>
  <c r="BL551" i="16"/>
  <c r="BL567" i="16"/>
  <c r="BL392" i="16"/>
  <c r="BL408" i="16"/>
  <c r="BL424" i="16"/>
  <c r="BL440" i="16"/>
  <c r="BL456" i="16"/>
  <c r="BL472" i="16"/>
  <c r="BL488" i="16"/>
  <c r="BL504" i="16"/>
  <c r="BL520" i="16"/>
  <c r="BL536" i="16"/>
  <c r="BL552" i="16"/>
  <c r="BL568" i="16"/>
  <c r="BL394" i="16"/>
  <c r="BL426" i="16"/>
  <c r="BL458" i="16"/>
  <c r="BL490" i="16"/>
  <c r="BL522" i="16"/>
  <c r="BL554" i="16"/>
  <c r="BL397" i="16"/>
  <c r="BL413" i="16"/>
  <c r="BL429" i="16"/>
  <c r="BL445" i="16"/>
  <c r="BL461" i="16"/>
  <c r="BL477" i="16"/>
  <c r="BL493" i="16"/>
  <c r="BL509" i="16"/>
  <c r="BL525" i="16"/>
  <c r="BL541" i="16"/>
  <c r="BL557" i="16"/>
  <c r="BL573" i="16"/>
  <c r="BL398" i="16"/>
  <c r="BL430" i="16"/>
  <c r="BL462" i="16"/>
  <c r="BL494" i="16"/>
  <c r="BL526" i="16"/>
  <c r="BL558" i="16"/>
  <c r="RH73" i="15"/>
  <c r="TT73" i="15"/>
  <c r="OJ73" i="15"/>
  <c r="PX73" i="15"/>
  <c r="RD73" i="15"/>
  <c r="TP73" i="15"/>
  <c r="SF73" i="15"/>
  <c r="UR73" i="15"/>
  <c r="SB73" i="15"/>
  <c r="RL73" i="15"/>
  <c r="PT73" i="15"/>
  <c r="CR95" i="15" a="1"/>
  <c r="DH95" i="15" a="1"/>
  <c r="DX95" i="15" a="1"/>
  <c r="EN95" i="15" a="1"/>
  <c r="FH95" i="15" a="1"/>
  <c r="FX95" i="15" a="1"/>
  <c r="GN95" i="15" a="1"/>
  <c r="HD95" i="15" a="1"/>
  <c r="HX95" i="15" a="1"/>
  <c r="IN95" i="15" a="1"/>
  <c r="JD95" i="15" a="1"/>
  <c r="JT95" i="15" a="1"/>
  <c r="KN95" i="15" a="1"/>
  <c r="LD95" i="15" a="1"/>
  <c r="LT95" i="15" a="1"/>
  <c r="BL395" i="16"/>
  <c r="BL411" i="16"/>
  <c r="BL427" i="16"/>
  <c r="BL443" i="16"/>
  <c r="BL459" i="16"/>
  <c r="BL475" i="16"/>
  <c r="BL491" i="16"/>
  <c r="BL507" i="16"/>
  <c r="BL523" i="16"/>
  <c r="BL539" i="16"/>
  <c r="BL555" i="16"/>
  <c r="BL571" i="16"/>
  <c r="BL396" i="16"/>
  <c r="BL412" i="16"/>
  <c r="BL428" i="16"/>
  <c r="BL444" i="16"/>
  <c r="BL460" i="16"/>
  <c r="BL476" i="16"/>
  <c r="BL492" i="16"/>
  <c r="BL508" i="16"/>
  <c r="BL524" i="16"/>
  <c r="BL540" i="16"/>
  <c r="BL556" i="16"/>
  <c r="BL572" i="16"/>
  <c r="BL402" i="16"/>
  <c r="BL434" i="16"/>
  <c r="BL466" i="16"/>
  <c r="BL498" i="16"/>
  <c r="BL530" i="16"/>
  <c r="BL562" i="16"/>
  <c r="BL401" i="16"/>
  <c r="BL417" i="16"/>
  <c r="BL433" i="16"/>
  <c r="BL449" i="16"/>
  <c r="BL465" i="16"/>
  <c r="BL481" i="16"/>
  <c r="BL497" i="16"/>
  <c r="BL513" i="16"/>
  <c r="BL529" i="16"/>
  <c r="BL545" i="16"/>
  <c r="BL561" i="16"/>
  <c r="BL577" i="16"/>
  <c r="BL406" i="16"/>
  <c r="BL438" i="16"/>
  <c r="BL470" i="16"/>
  <c r="BL502" i="16"/>
  <c r="BL534" i="16"/>
  <c r="BL566" i="16"/>
  <c r="RX73" i="15"/>
  <c r="UJ73" i="15"/>
  <c r="OR73" i="15"/>
  <c r="QF73" i="15"/>
  <c r="RT73" i="15"/>
  <c r="UF73" i="15"/>
  <c r="SV73" i="15"/>
  <c r="VH73" i="15"/>
  <c r="UN73" i="15"/>
  <c r="TX73" i="15"/>
  <c r="VD73" i="15"/>
  <c r="CV95" i="15" a="1"/>
  <c r="DL95" i="15" a="1"/>
  <c r="EB95" i="15" a="1"/>
  <c r="ER95" i="15" a="1"/>
  <c r="FL95" i="15" a="1"/>
  <c r="GB95" i="15" a="1"/>
  <c r="GR95" i="15" a="1"/>
  <c r="HH95" i="15" a="1"/>
  <c r="IB95" i="15" a="1"/>
  <c r="IR95" i="15" a="1"/>
  <c r="JH95" i="15" a="1"/>
  <c r="JX95" i="15" a="1"/>
  <c r="KR95" i="15" a="1"/>
  <c r="LH95" i="15" a="1"/>
  <c r="LX95" i="15" a="1"/>
  <c r="MR95" i="15" a="1"/>
  <c r="NH95" i="15" a="1"/>
  <c r="NX95" i="15" a="1"/>
  <c r="ON95" i="15" a="1"/>
  <c r="PH95" i="15" a="1"/>
  <c r="BL399" i="16"/>
  <c r="BL415" i="16"/>
  <c r="BL431" i="16"/>
  <c r="BL447" i="16"/>
  <c r="BL463" i="16"/>
  <c r="BL479" i="16"/>
  <c r="BL495" i="16"/>
  <c r="BL511" i="16"/>
  <c r="BL527" i="16"/>
  <c r="BL543" i="16"/>
  <c r="BL559" i="16"/>
  <c r="BL575" i="16"/>
  <c r="BL400" i="16"/>
  <c r="BL416" i="16"/>
  <c r="BL432" i="16"/>
  <c r="BL448" i="16"/>
  <c r="BL464" i="16"/>
  <c r="BL480" i="16"/>
  <c r="BL496" i="16"/>
  <c r="BL512" i="16"/>
  <c r="BL528" i="16"/>
  <c r="BL544" i="16"/>
  <c r="BL560" i="16"/>
  <c r="BL576" i="16"/>
  <c r="BL410" i="16"/>
  <c r="BL442" i="16"/>
  <c r="BL474" i="16"/>
  <c r="BL506" i="16"/>
  <c r="BL538" i="16"/>
  <c r="BL574" i="16"/>
  <c r="BL405" i="16"/>
  <c r="BL421" i="16"/>
  <c r="BL437" i="16"/>
  <c r="BL453" i="16"/>
  <c r="BL469" i="16"/>
  <c r="BL485" i="16"/>
  <c r="BL501" i="16"/>
  <c r="BL517" i="16"/>
  <c r="BL533" i="16"/>
  <c r="BL549" i="16"/>
  <c r="BL565" i="16"/>
  <c r="BL581" i="16"/>
  <c r="BL414" i="16"/>
  <c r="BL446" i="16"/>
  <c r="BL478" i="16"/>
  <c r="BL510" i="16"/>
  <c r="BL542" i="16"/>
  <c r="BL570" i="16"/>
  <c r="SN73" i="15"/>
  <c r="UZ73" i="15"/>
  <c r="PH73" i="15"/>
  <c r="QN73" i="15"/>
  <c r="SJ73" i="15"/>
  <c r="UV73" i="15"/>
  <c r="TL73" i="15"/>
  <c r="OV73" i="15"/>
  <c r="PD73" i="15"/>
  <c r="PL73" i="15"/>
  <c r="CJ95" i="15" a="1"/>
  <c r="CZ95" i="15" a="1"/>
  <c r="DP95" i="15" a="1"/>
  <c r="EF95" i="15" a="1"/>
  <c r="EV95" i="15" a="1"/>
  <c r="FP95" i="15" a="1"/>
  <c r="GF95" i="15" a="1"/>
  <c r="GV95" i="15" a="1"/>
  <c r="HL95" i="15" a="1"/>
  <c r="IF95" i="15" a="1"/>
  <c r="IV95" i="15" a="1"/>
  <c r="JL95" i="15" a="1"/>
  <c r="LL95" i="15" a="1"/>
  <c r="MJ95" i="15" a="1"/>
  <c r="NL95" i="15" a="1"/>
  <c r="OF95" i="15" a="1"/>
  <c r="PD95" i="15" a="1"/>
  <c r="PX95" i="15" a="1"/>
  <c r="QN95" i="15" a="1"/>
  <c r="RD95" i="15" a="1"/>
  <c r="RT95" i="15" a="1"/>
  <c r="SJ95" i="15" a="1"/>
  <c r="SZ95" i="15" a="1"/>
  <c r="TP95" i="15" a="1"/>
  <c r="UF95" i="15" a="1"/>
  <c r="UV95" i="15" a="1"/>
  <c r="OF73" i="15"/>
  <c r="CW95" i="15" a="1"/>
  <c r="CN106" i="15" a="1"/>
  <c r="DD106" i="15" a="1"/>
  <c r="DT106" i="15" a="1"/>
  <c r="EJ106" i="15" a="1"/>
  <c r="EZ106" i="15" a="1"/>
  <c r="FT106" i="15" a="1"/>
  <c r="GJ106" i="15" a="1"/>
  <c r="GZ106" i="15" a="1"/>
  <c r="HT106" i="15" a="1"/>
  <c r="IJ106" i="15" a="1"/>
  <c r="IZ106" i="15" a="1"/>
  <c r="JP106" i="15" a="1"/>
  <c r="KJ106" i="15" a="1"/>
  <c r="KZ106" i="15" a="1"/>
  <c r="LP106" i="15" a="1"/>
  <c r="MF106" i="15" a="1"/>
  <c r="MZ106" i="15" a="1"/>
  <c r="NP106" i="15" a="1"/>
  <c r="OF106" i="15" a="1"/>
  <c r="OV106" i="15" a="1"/>
  <c r="PP106" i="15" a="1"/>
  <c r="QF106" i="15" a="1"/>
  <c r="QV106" i="15" a="1"/>
  <c r="RL106" i="15" a="1"/>
  <c r="SB106" i="15" a="1"/>
  <c r="SR106" i="15" a="1"/>
  <c r="TH106" i="15" a="1"/>
  <c r="TX106" i="15" a="1"/>
  <c r="UN106" i="15" a="1"/>
  <c r="VD106" i="15" a="1"/>
  <c r="CS95" i="15" a="1"/>
  <c r="CW106" i="15" a="1"/>
  <c r="CS106" i="15" a="1"/>
  <c r="U95" i="15" a="1"/>
  <c r="CA95" i="15" a="1"/>
  <c r="AT95" i="15" a="1"/>
  <c r="BR95" i="15" a="1"/>
  <c r="AX106" i="15" a="1"/>
  <c r="CD106" i="15" a="1"/>
  <c r="CH95" i="15" a="1"/>
  <c r="AL106" i="15" a="1"/>
  <c r="LP95" i="15" a="1"/>
  <c r="MV95" i="15" a="1"/>
  <c r="NP95" i="15" a="1"/>
  <c r="OJ95" i="15" a="1"/>
  <c r="PL95" i="15" a="1"/>
  <c r="QB95" i="15" a="1"/>
  <c r="QR95" i="15" a="1"/>
  <c r="RH95" i="15" a="1"/>
  <c r="RX95" i="15" a="1"/>
  <c r="SN95" i="15" a="1"/>
  <c r="TD95" i="15" a="1"/>
  <c r="TT95" i="15" a="1"/>
  <c r="UJ95" i="15" a="1"/>
  <c r="UZ95" i="15" a="1"/>
  <c r="QR73" i="15"/>
  <c r="DE95" i="15" a="1"/>
  <c r="CR106" i="15" a="1"/>
  <c r="DH106" i="15" a="1"/>
  <c r="DX106" i="15" a="1"/>
  <c r="EN106" i="15" a="1"/>
  <c r="FH106" i="15" a="1"/>
  <c r="FX106" i="15" a="1"/>
  <c r="GN106" i="15" a="1"/>
  <c r="HD106" i="15" a="1"/>
  <c r="HX106" i="15" a="1"/>
  <c r="IN106" i="15" a="1"/>
  <c r="JD106" i="15" a="1"/>
  <c r="JT106" i="15" a="1"/>
  <c r="KN106" i="15" a="1"/>
  <c r="LD106" i="15" a="1"/>
  <c r="LT106" i="15" a="1"/>
  <c r="MJ106" i="15" a="1"/>
  <c r="ND106" i="15" a="1"/>
  <c r="NT106" i="15" a="1"/>
  <c r="OJ106" i="15" a="1"/>
  <c r="PD106" i="15" a="1"/>
  <c r="PT106" i="15" a="1"/>
  <c r="QJ106" i="15" a="1"/>
  <c r="QZ106" i="15" a="1"/>
  <c r="RP106" i="15" a="1"/>
  <c r="SF106" i="15" a="1"/>
  <c r="SV106" i="15" a="1"/>
  <c r="TL106" i="15" a="1"/>
  <c r="UB106" i="15" a="1"/>
  <c r="UR106" i="15" a="1"/>
  <c r="VH106" i="15" a="1"/>
  <c r="DA95" i="15" a="1"/>
  <c r="DE106" i="15" a="1"/>
  <c r="DA106" i="15" a="1"/>
  <c r="AM95" i="15" a="1"/>
  <c r="AX95" i="15" a="1"/>
  <c r="BJ95" i="15" a="1"/>
  <c r="Z106" i="15" a="1"/>
  <c r="BF106" i="15" a="1"/>
  <c r="U106" i="15" a="1"/>
  <c r="AD106" i="15" a="1"/>
  <c r="BB95" i="15" a="1"/>
  <c r="CH106" i="15" a="1"/>
  <c r="KF95" i="15" a="1"/>
  <c r="MB95" i="15" a="1"/>
  <c r="MZ95" i="15" a="1"/>
  <c r="NT95" i="15" a="1"/>
  <c r="OR95" i="15" a="1"/>
  <c r="PP95" i="15" a="1"/>
  <c r="QF95" i="15" a="1"/>
  <c r="QV95" i="15" a="1"/>
  <c r="RL95" i="15" a="1"/>
  <c r="SB95" i="15" a="1"/>
  <c r="SR95" i="15" a="1"/>
  <c r="TH95" i="15" a="1"/>
  <c r="TX95" i="15" a="1"/>
  <c r="UN95" i="15" a="1"/>
  <c r="VD95" i="15" a="1"/>
  <c r="ON73" i="15"/>
  <c r="QZ73" i="15"/>
  <c r="CV106" i="15" a="1"/>
  <c r="DL106" i="15" a="1"/>
  <c r="EB106" i="15" a="1"/>
  <c r="ER106" i="15" a="1"/>
  <c r="FL106" i="15" a="1"/>
  <c r="GB106" i="15" a="1"/>
  <c r="GR106" i="15" a="1"/>
  <c r="HH106" i="15" a="1"/>
  <c r="IB106" i="15" a="1"/>
  <c r="IR106" i="15" a="1"/>
  <c r="JH106" i="15" a="1"/>
  <c r="JX106" i="15" a="1"/>
  <c r="KR106" i="15" a="1"/>
  <c r="LH106" i="15" a="1"/>
  <c r="LX106" i="15" a="1"/>
  <c r="MR106" i="15" a="1"/>
  <c r="NH106" i="15" a="1"/>
  <c r="NX106" i="15" a="1"/>
  <c r="ON106" i="15" a="1"/>
  <c r="PH106" i="15" a="1"/>
  <c r="PX106" i="15" a="1"/>
  <c r="QN106" i="15" a="1"/>
  <c r="RD106" i="15" a="1"/>
  <c r="RT106" i="15" a="1"/>
  <c r="SJ106" i="15" a="1"/>
  <c r="SZ106" i="15" a="1"/>
  <c r="TP106" i="15" a="1"/>
  <c r="UF106" i="15" a="1"/>
  <c r="UV106" i="15" a="1"/>
  <c r="SR73" i="15"/>
  <c r="DI95" i="15" a="1"/>
  <c r="EA95" i="15" a="1"/>
  <c r="DI106" i="15" a="1"/>
  <c r="AU95" i="15" a="1"/>
  <c r="CD95" i="15" a="1"/>
  <c r="BZ95" i="15" a="1"/>
  <c r="AM106" i="15" a="1"/>
  <c r="BS106" i="15" a="1"/>
  <c r="Z95" i="15" a="1"/>
  <c r="AT106" i="15" a="1"/>
  <c r="BB106" i="15" a="1"/>
  <c r="KV95" i="15" a="1"/>
  <c r="MF95" i="15" a="1"/>
  <c r="ND95" i="15" a="1"/>
  <c r="OB95" i="15" a="1"/>
  <c r="OV95" i="15" a="1"/>
  <c r="PT95" i="15" a="1"/>
  <c r="QJ95" i="15" a="1"/>
  <c r="QZ95" i="15" a="1"/>
  <c r="RP95" i="15" a="1"/>
  <c r="SF95" i="15" a="1"/>
  <c r="SV95" i="15" a="1"/>
  <c r="TL95" i="15" a="1"/>
  <c r="UB95" i="15" a="1"/>
  <c r="UR95" i="15" a="1"/>
  <c r="VH95" i="15" a="1"/>
  <c r="CO95" i="15" a="1"/>
  <c r="CJ106" i="15" a="1"/>
  <c r="CZ106" i="15" a="1"/>
  <c r="DP106" i="15" a="1"/>
  <c r="EF106" i="15" a="1"/>
  <c r="EV106" i="15" a="1"/>
  <c r="FP106" i="15" a="1"/>
  <c r="GF106" i="15" a="1"/>
  <c r="GV106" i="15" a="1"/>
  <c r="HL106" i="15" a="1"/>
  <c r="IF106" i="15" a="1"/>
  <c r="IV106" i="15" a="1"/>
  <c r="JL106" i="15" a="1"/>
  <c r="KF106" i="15" a="1"/>
  <c r="KV106" i="15" a="1"/>
  <c r="LL106" i="15" a="1"/>
  <c r="MB106" i="15" a="1"/>
  <c r="MV106" i="15" a="1"/>
  <c r="NL106" i="15" a="1"/>
  <c r="OB106" i="15" a="1"/>
  <c r="OR106" i="15" a="1"/>
  <c r="PL106" i="15" a="1"/>
  <c r="QB106" i="15" a="1"/>
  <c r="QR106" i="15" a="1"/>
  <c r="RH106" i="15" a="1"/>
  <c r="RX106" i="15" a="1"/>
  <c r="SN106" i="15" a="1"/>
  <c r="TD106" i="15" a="1"/>
  <c r="TT106" i="15" a="1"/>
  <c r="UJ106" i="15" a="1"/>
  <c r="UZ106" i="15" a="1"/>
  <c r="CK95" i="15" a="1"/>
  <c r="CO106" i="15" a="1"/>
  <c r="CK106" i="15" a="1"/>
  <c r="EA106" i="15" a="1"/>
  <c r="BS95" i="15" a="1"/>
  <c r="AD95" i="15" a="1"/>
  <c r="AL95" i="15" a="1"/>
  <c r="AU106" i="15" a="1"/>
  <c r="CA106" i="15" a="1"/>
  <c r="BF95" i="15" a="1"/>
  <c r="BJ106" i="15" a="1"/>
  <c r="BR106" i="15" a="1"/>
  <c r="BZ106" i="15" a="1"/>
  <c r="E88" i="20" l="1"/>
  <c r="X19" i="16"/>
  <c r="W31" i="16"/>
  <c r="W51" i="16"/>
  <c r="BW59" i="16"/>
  <c r="BW108" i="16"/>
  <c r="BW11" i="16"/>
  <c r="X55" i="16"/>
  <c r="W59" i="16"/>
  <c r="W83" i="16"/>
  <c r="X91" i="16"/>
  <c r="W100" i="16"/>
  <c r="BW323" i="16"/>
  <c r="BW447" i="16"/>
  <c r="W32" i="16"/>
  <c r="BW40" i="16"/>
  <c r="BW48" i="16"/>
  <c r="X144" i="16"/>
  <c r="BW152" i="16"/>
  <c r="BW244" i="16"/>
  <c r="BW580" i="16"/>
  <c r="W16" i="16"/>
  <c r="BW24" i="16"/>
  <c r="X51" i="16"/>
  <c r="X103" i="16"/>
  <c r="W107" i="16"/>
  <c r="BW116" i="16"/>
  <c r="BW123" i="16"/>
  <c r="BW171" i="16"/>
  <c r="BW283" i="16"/>
  <c r="X303" i="16"/>
  <c r="BW303" i="16"/>
  <c r="W387" i="16"/>
  <c r="X35" i="16"/>
  <c r="BW67" i="16"/>
  <c r="BW112" i="16"/>
  <c r="W123" i="16"/>
  <c r="W127" i="16"/>
  <c r="W131" i="16"/>
  <c r="W171" i="16"/>
  <c r="W175" i="16"/>
  <c r="X184" i="16"/>
  <c r="BW227" i="16"/>
  <c r="W235" i="16"/>
  <c r="W283" i="16"/>
  <c r="W299" i="16"/>
  <c r="X319" i="16"/>
  <c r="BW319" i="16"/>
  <c r="W331" i="16"/>
  <c r="BW351" i="16"/>
  <c r="BW411" i="16"/>
  <c r="W24" i="16"/>
  <c r="W40" i="16"/>
  <c r="W48" i="16"/>
  <c r="X84" i="16"/>
  <c r="W108" i="16"/>
  <c r="W112" i="16"/>
  <c r="W116" i="16"/>
  <c r="W244" i="16"/>
  <c r="BW308" i="16"/>
  <c r="BW311" i="16"/>
  <c r="BW347" i="16"/>
  <c r="W256" i="16"/>
  <c r="BW288" i="16"/>
  <c r="BW444" i="16"/>
  <c r="BW64" i="16"/>
  <c r="X95" i="16"/>
  <c r="BW95" i="16"/>
  <c r="X127" i="16"/>
  <c r="W159" i="16"/>
  <c r="BW180" i="16"/>
  <c r="BW183" i="16"/>
  <c r="BW192" i="16"/>
  <c r="X208" i="16"/>
  <c r="X267" i="16"/>
  <c r="BW267" i="16"/>
  <c r="W271" i="16"/>
  <c r="W311" i="16"/>
  <c r="W351" i="16"/>
  <c r="BW375" i="16"/>
  <c r="BW416" i="16"/>
  <c r="W444" i="16"/>
  <c r="W547" i="16"/>
  <c r="BW567" i="16"/>
  <c r="BW16" i="16"/>
  <c r="W19" i="16"/>
  <c r="X27" i="16"/>
  <c r="BW32" i="16"/>
  <c r="W35" i="16"/>
  <c r="X43" i="16"/>
  <c r="BW43" i="16"/>
  <c r="X52" i="16"/>
  <c r="W64" i="16"/>
  <c r="X79" i="16"/>
  <c r="BW83" i="16"/>
  <c r="X87" i="16"/>
  <c r="W91" i="16"/>
  <c r="BW100" i="16"/>
  <c r="W103" i="16"/>
  <c r="X155" i="16"/>
  <c r="W163" i="16"/>
  <c r="W180" i="16"/>
  <c r="W192" i="16"/>
  <c r="BW239" i="16"/>
  <c r="BW248" i="16"/>
  <c r="BW299" i="16"/>
  <c r="W308" i="16"/>
  <c r="BW316" i="16"/>
  <c r="BW331" i="16"/>
  <c r="W347" i="16"/>
  <c r="W375" i="16"/>
  <c r="BW439" i="16"/>
  <c r="BW490" i="16"/>
  <c r="BW572" i="16"/>
  <c r="W572" i="16"/>
  <c r="X572" i="16"/>
  <c r="X560" i="16"/>
  <c r="BW560" i="16"/>
  <c r="W560" i="16"/>
  <c r="X552" i="16"/>
  <c r="BW552" i="16"/>
  <c r="W552" i="16"/>
  <c r="X540" i="16"/>
  <c r="BW540" i="16"/>
  <c r="BW524" i="16"/>
  <c r="W524" i="16"/>
  <c r="X524" i="16"/>
  <c r="X512" i="16"/>
  <c r="BW512" i="16"/>
  <c r="W512" i="16"/>
  <c r="BW504" i="16"/>
  <c r="W504" i="16"/>
  <c r="X504" i="16"/>
  <c r="X492" i="16"/>
  <c r="BW492" i="16"/>
  <c r="W492" i="16"/>
  <c r="W540" i="16"/>
  <c r="X576" i="16"/>
  <c r="W576" i="16"/>
  <c r="X568" i="16"/>
  <c r="W568" i="16"/>
  <c r="BW568" i="16"/>
  <c r="X564" i="16"/>
  <c r="W564" i="16"/>
  <c r="BW564" i="16"/>
  <c r="BW556" i="16"/>
  <c r="W556" i="16"/>
  <c r="X556" i="16"/>
  <c r="X548" i="16"/>
  <c r="W548" i="16"/>
  <c r="BW548" i="16"/>
  <c r="X544" i="16"/>
  <c r="W544" i="16"/>
  <c r="W536" i="16"/>
  <c r="BW536" i="16"/>
  <c r="X536" i="16"/>
  <c r="X532" i="16"/>
  <c r="BW532" i="16"/>
  <c r="W532" i="16"/>
  <c r="BW528" i="16"/>
  <c r="W528" i="16"/>
  <c r="X528" i="16"/>
  <c r="X520" i="16"/>
  <c r="BW520" i="16"/>
  <c r="X516" i="16"/>
  <c r="BW516" i="16"/>
  <c r="W516" i="16"/>
  <c r="BW508" i="16"/>
  <c r="W508" i="16"/>
  <c r="X508" i="16"/>
  <c r="X500" i="16"/>
  <c r="W500" i="16"/>
  <c r="BW500" i="16"/>
  <c r="X496" i="16"/>
  <c r="BW496" i="16"/>
  <c r="W496" i="16"/>
  <c r="BW576" i="16"/>
  <c r="W580" i="16"/>
  <c r="BW484" i="16"/>
  <c r="W484" i="16"/>
  <c r="X484" i="16"/>
  <c r="BW448" i="16"/>
  <c r="W448" i="16"/>
  <c r="X448" i="16"/>
  <c r="BW436" i="16"/>
  <c r="W436" i="16"/>
  <c r="X436" i="16"/>
  <c r="X412" i="16"/>
  <c r="W412" i="16"/>
  <c r="X404" i="16"/>
  <c r="BW404" i="16"/>
  <c r="X396" i="16"/>
  <c r="BW396" i="16"/>
  <c r="W396" i="16"/>
  <c r="BW388" i="16"/>
  <c r="W388" i="16"/>
  <c r="X388" i="16"/>
  <c r="BW380" i="16"/>
  <c r="X380" i="16"/>
  <c r="BW364" i="16"/>
  <c r="W364" i="16"/>
  <c r="BW356" i="16"/>
  <c r="W356" i="16"/>
  <c r="BW348" i="16"/>
  <c r="W348" i="16"/>
  <c r="X348" i="16"/>
  <c r="BW292" i="16"/>
  <c r="W292" i="16"/>
  <c r="BW268" i="16"/>
  <c r="W268" i="16"/>
  <c r="BW236" i="16"/>
  <c r="W236" i="16"/>
  <c r="X204" i="16"/>
  <c r="BW204" i="16"/>
  <c r="BW168" i="16"/>
  <c r="W168" i="16"/>
  <c r="BW156" i="16"/>
  <c r="W156" i="16"/>
  <c r="BW128" i="16"/>
  <c r="W128" i="16"/>
  <c r="BW28" i="16"/>
  <c r="BW56" i="16"/>
  <c r="BW72" i="16"/>
  <c r="W80" i="16"/>
  <c r="W132" i="16"/>
  <c r="BW140" i="16"/>
  <c r="BW148" i="16"/>
  <c r="W152" i="16"/>
  <c r="BW164" i="16"/>
  <c r="BW200" i="16"/>
  <c r="BW212" i="16"/>
  <c r="W260" i="16"/>
  <c r="BW372" i="16"/>
  <c r="BW480" i="16"/>
  <c r="X535" i="16"/>
  <c r="BW535" i="16"/>
  <c r="W535" i="16"/>
  <c r="BW523" i="16"/>
  <c r="W523" i="16"/>
  <c r="X523" i="16"/>
  <c r="W507" i="16"/>
  <c r="BW507" i="16"/>
  <c r="X507" i="16"/>
  <c r="X495" i="16"/>
  <c r="BW495" i="16"/>
  <c r="X483" i="16"/>
  <c r="BW483" i="16"/>
  <c r="X471" i="16"/>
  <c r="W471" i="16"/>
  <c r="BW471" i="16"/>
  <c r="BW467" i="16"/>
  <c r="W467" i="16"/>
  <c r="X467" i="16"/>
  <c r="X459" i="16"/>
  <c r="BW459" i="16"/>
  <c r="X451" i="16"/>
  <c r="BW451" i="16"/>
  <c r="BW443" i="16"/>
  <c r="W443" i="16"/>
  <c r="X379" i="16"/>
  <c r="BW379" i="16"/>
  <c r="BW371" i="16"/>
  <c r="W371" i="16"/>
  <c r="X371" i="16"/>
  <c r="BW363" i="16"/>
  <c r="W363" i="16"/>
  <c r="X363" i="16"/>
  <c r="BW355" i="16"/>
  <c r="X355" i="16"/>
  <c r="W355" i="16"/>
  <c r="BW343" i="16"/>
  <c r="W343" i="16"/>
  <c r="BW307" i="16"/>
  <c r="W307" i="16"/>
  <c r="BW295" i="16"/>
  <c r="W295" i="16"/>
  <c r="X279" i="16"/>
  <c r="BW279" i="16"/>
  <c r="X259" i="16"/>
  <c r="BW259" i="16"/>
  <c r="BW243" i="16"/>
  <c r="X243" i="16"/>
  <c r="W219" i="16"/>
  <c r="BW219" i="16"/>
  <c r="X219" i="16"/>
  <c r="BW207" i="16"/>
  <c r="W207" i="16"/>
  <c r="W199" i="16"/>
  <c r="BW199" i="16"/>
  <c r="X199" i="16"/>
  <c r="BW147" i="16"/>
  <c r="W147" i="16"/>
  <c r="BW143" i="16"/>
  <c r="W143" i="16"/>
  <c r="BW139" i="16"/>
  <c r="X139" i="16"/>
  <c r="BW119" i="16"/>
  <c r="W119" i="16"/>
  <c r="W7" i="16"/>
  <c r="X8" i="16"/>
  <c r="W12" i="16"/>
  <c r="BW12" i="16"/>
  <c r="W15" i="16"/>
  <c r="BW15" i="16"/>
  <c r="W20" i="16"/>
  <c r="BW20" i="16"/>
  <c r="W23" i="16"/>
  <c r="BW23" i="16"/>
  <c r="X28" i="16"/>
  <c r="X31" i="16"/>
  <c r="W36" i="16"/>
  <c r="BW36" i="16"/>
  <c r="W39" i="16"/>
  <c r="BW39" i="16"/>
  <c r="W44" i="16"/>
  <c r="BW44" i="16"/>
  <c r="W47" i="16"/>
  <c r="BW47" i="16"/>
  <c r="X56" i="16"/>
  <c r="W60" i="16"/>
  <c r="BW60" i="16"/>
  <c r="W63" i="16"/>
  <c r="BW63" i="16"/>
  <c r="W68" i="16"/>
  <c r="BW68" i="16"/>
  <c r="W71" i="16"/>
  <c r="X72" i="16"/>
  <c r="W76" i="16"/>
  <c r="X80" i="16"/>
  <c r="X88" i="16"/>
  <c r="W92" i="16"/>
  <c r="W96" i="16"/>
  <c r="BW96" i="16"/>
  <c r="W99" i="16"/>
  <c r="BW99" i="16"/>
  <c r="W104" i="16"/>
  <c r="BW104" i="16"/>
  <c r="X107" i="16"/>
  <c r="W111" i="16"/>
  <c r="BW111" i="16"/>
  <c r="W115" i="16"/>
  <c r="X119" i="16"/>
  <c r="W120" i="16"/>
  <c r="BW120" i="16"/>
  <c r="BW124" i="16"/>
  <c r="X132" i="16"/>
  <c r="W135" i="16"/>
  <c r="BW135" i="16"/>
  <c r="X140" i="16"/>
  <c r="X148" i="16"/>
  <c r="X164" i="16"/>
  <c r="W167" i="16"/>
  <c r="BW167" i="16"/>
  <c r="W172" i="16"/>
  <c r="BW172" i="16"/>
  <c r="X176" i="16"/>
  <c r="BW179" i="16"/>
  <c r="W183" i="16"/>
  <c r="W188" i="16"/>
  <c r="BW188" i="16"/>
  <c r="W200" i="16"/>
  <c r="BW203" i="16"/>
  <c r="W212" i="16"/>
  <c r="W216" i="16"/>
  <c r="BW216" i="16"/>
  <c r="BW220" i="16"/>
  <c r="BW231" i="16"/>
  <c r="X236" i="16"/>
  <c r="W239" i="16"/>
  <c r="W252" i="16"/>
  <c r="BW252" i="16"/>
  <c r="BW255" i="16"/>
  <c r="X260" i="16"/>
  <c r="W263" i="16"/>
  <c r="X268" i="16"/>
  <c r="X271" i="16"/>
  <c r="W276" i="16"/>
  <c r="X280" i="16"/>
  <c r="X295" i="16"/>
  <c r="BW300" i="16"/>
  <c r="X312" i="16"/>
  <c r="BW312" i="16"/>
  <c r="BW320" i="16"/>
  <c r="W323" i="16"/>
  <c r="X328" i="16"/>
  <c r="BW332" i="16"/>
  <c r="W336" i="16"/>
  <c r="BW336" i="16"/>
  <c r="W339" i="16"/>
  <c r="BW339" i="16"/>
  <c r="X344" i="16"/>
  <c r="X364" i="16"/>
  <c r="X372" i="16"/>
  <c r="W392" i="16"/>
  <c r="W404" i="16"/>
  <c r="BW408" i="16"/>
  <c r="W411" i="16"/>
  <c r="W427" i="16"/>
  <c r="W439" i="16"/>
  <c r="BW460" i="16"/>
  <c r="W480" i="16"/>
  <c r="W567" i="16"/>
  <c r="X488" i="16"/>
  <c r="W488" i="16"/>
  <c r="BW488" i="16"/>
  <c r="BW476" i="16"/>
  <c r="W476" i="16"/>
  <c r="X476" i="16"/>
  <c r="X472" i="16"/>
  <c r="BW472" i="16"/>
  <c r="W472" i="16"/>
  <c r="X468" i="16"/>
  <c r="BW468" i="16"/>
  <c r="W468" i="16"/>
  <c r="BW464" i="16"/>
  <c r="W464" i="16"/>
  <c r="BW456" i="16"/>
  <c r="W456" i="16"/>
  <c r="X456" i="16"/>
  <c r="X452" i="16"/>
  <c r="W452" i="16"/>
  <c r="BW452" i="16"/>
  <c r="BW440" i="16"/>
  <c r="W440" i="16"/>
  <c r="X440" i="16"/>
  <c r="X432" i="16"/>
  <c r="W432" i="16"/>
  <c r="BW432" i="16"/>
  <c r="BW428" i="16"/>
  <c r="W428" i="16"/>
  <c r="X428" i="16"/>
  <c r="X424" i="16"/>
  <c r="W424" i="16"/>
  <c r="BW420" i="16"/>
  <c r="W420" i="16"/>
  <c r="X420" i="16"/>
  <c r="X400" i="16"/>
  <c r="BW400" i="16"/>
  <c r="W400" i="16"/>
  <c r="X384" i="16"/>
  <c r="W384" i="16"/>
  <c r="BW376" i="16"/>
  <c r="W376" i="16"/>
  <c r="X376" i="16"/>
  <c r="BW368" i="16"/>
  <c r="W368" i="16"/>
  <c r="BW360" i="16"/>
  <c r="W360" i="16"/>
  <c r="X352" i="16"/>
  <c r="BW352" i="16"/>
  <c r="BW340" i="16"/>
  <c r="W340" i="16"/>
  <c r="X340" i="16"/>
  <c r="X324" i="16"/>
  <c r="BW324" i="16"/>
  <c r="BW304" i="16"/>
  <c r="W304" i="16"/>
  <c r="BW296" i="16"/>
  <c r="W296" i="16"/>
  <c r="X284" i="16"/>
  <c r="W284" i="16"/>
  <c r="BW272" i="16"/>
  <c r="W272" i="16"/>
  <c r="BW264" i="16"/>
  <c r="W264" i="16"/>
  <c r="BW240" i="16"/>
  <c r="W240" i="16"/>
  <c r="BW232" i="16"/>
  <c r="W232" i="16"/>
  <c r="BW228" i="16"/>
  <c r="X228" i="16"/>
  <c r="X224" i="16"/>
  <c r="W224" i="16"/>
  <c r="BW196" i="16"/>
  <c r="W196" i="16"/>
  <c r="BW160" i="16"/>
  <c r="W160" i="16"/>
  <c r="BW136" i="16"/>
  <c r="W136" i="16"/>
  <c r="W8" i="16"/>
  <c r="W88" i="16"/>
  <c r="X156" i="16"/>
  <c r="W176" i="16"/>
  <c r="X196" i="16"/>
  <c r="W248" i="16"/>
  <c r="BW276" i="16"/>
  <c r="W280" i="16"/>
  <c r="BW284" i="16"/>
  <c r="W288" i="16"/>
  <c r="W316" i="16"/>
  <c r="W328" i="16"/>
  <c r="W344" i="16"/>
  <c r="W380" i="16"/>
  <c r="BW392" i="16"/>
  <c r="BW412" i="16"/>
  <c r="W416" i="16"/>
  <c r="BW579" i="16"/>
  <c r="X579" i="16"/>
  <c r="BW575" i="16"/>
  <c r="W575" i="16"/>
  <c r="X571" i="16"/>
  <c r="W571" i="16"/>
  <c r="BW563" i="16"/>
  <c r="X563" i="16"/>
  <c r="W563" i="16"/>
  <c r="BW559" i="16"/>
  <c r="W559" i="16"/>
  <c r="X559" i="16"/>
  <c r="X555" i="16"/>
  <c r="BW555" i="16"/>
  <c r="W555" i="16"/>
  <c r="BW551" i="16"/>
  <c r="W551" i="16"/>
  <c r="X551" i="16"/>
  <c r="X543" i="16"/>
  <c r="W543" i="16"/>
  <c r="BW543" i="16"/>
  <c r="X539" i="16"/>
  <c r="BW539" i="16"/>
  <c r="W539" i="16"/>
  <c r="BW531" i="16"/>
  <c r="W531" i="16"/>
  <c r="X531" i="16"/>
  <c r="BW527" i="16"/>
  <c r="W527" i="16"/>
  <c r="X519" i="16"/>
  <c r="BW519" i="16"/>
  <c r="W519" i="16"/>
  <c r="X515" i="16"/>
  <c r="W515" i="16"/>
  <c r="BW515" i="16"/>
  <c r="BW511" i="16"/>
  <c r="W511" i="16"/>
  <c r="X511" i="16"/>
  <c r="X503" i="16"/>
  <c r="W503" i="16"/>
  <c r="BW503" i="16"/>
  <c r="X499" i="16"/>
  <c r="W499" i="16"/>
  <c r="BW499" i="16"/>
  <c r="W491" i="16"/>
  <c r="BW491" i="16"/>
  <c r="X491" i="16"/>
  <c r="W487" i="16"/>
  <c r="BW487" i="16"/>
  <c r="X487" i="16"/>
  <c r="BW479" i="16"/>
  <c r="W479" i="16"/>
  <c r="X475" i="16"/>
  <c r="W475" i="16"/>
  <c r="BW475" i="16"/>
  <c r="X463" i="16"/>
  <c r="BW463" i="16"/>
  <c r="W463" i="16"/>
  <c r="BW455" i="16"/>
  <c r="W455" i="16"/>
  <c r="X455" i="16"/>
  <c r="X435" i="16"/>
  <c r="W435" i="16"/>
  <c r="W431" i="16"/>
  <c r="BW431" i="16"/>
  <c r="X431" i="16"/>
  <c r="BW423" i="16"/>
  <c r="W423" i="16"/>
  <c r="X423" i="16"/>
  <c r="X419" i="16"/>
  <c r="BW419" i="16"/>
  <c r="BW415" i="16"/>
  <c r="X415" i="16"/>
  <c r="X407" i="16"/>
  <c r="W407" i="16"/>
  <c r="BW407" i="16"/>
  <c r="X403" i="16"/>
  <c r="BW403" i="16"/>
  <c r="W403" i="16"/>
  <c r="W399" i="16"/>
  <c r="BW399" i="16"/>
  <c r="X399" i="16"/>
  <c r="BW395" i="16"/>
  <c r="W395" i="16"/>
  <c r="X395" i="16"/>
  <c r="BW391" i="16"/>
  <c r="W391" i="16"/>
  <c r="BW383" i="16"/>
  <c r="W383" i="16"/>
  <c r="X383" i="16"/>
  <c r="BW367" i="16"/>
  <c r="W367" i="16"/>
  <c r="BW359" i="16"/>
  <c r="W359" i="16"/>
  <c r="BW335" i="16"/>
  <c r="X335" i="16"/>
  <c r="X327" i="16"/>
  <c r="W327" i="16"/>
  <c r="BW291" i="16"/>
  <c r="X291" i="16"/>
  <c r="W291" i="16"/>
  <c r="BW287" i="16"/>
  <c r="X287" i="16"/>
  <c r="BW275" i="16"/>
  <c r="W275" i="16"/>
  <c r="BW251" i="16"/>
  <c r="W251" i="16"/>
  <c r="BW247" i="16"/>
  <c r="X247" i="16"/>
  <c r="BW215" i="16"/>
  <c r="W215" i="16"/>
  <c r="BW211" i="16"/>
  <c r="W211" i="16"/>
  <c r="BW191" i="16"/>
  <c r="W191" i="16"/>
  <c r="BW187" i="16"/>
  <c r="W187" i="16"/>
  <c r="X7" i="16"/>
  <c r="W27" i="16"/>
  <c r="W52" i="16"/>
  <c r="W55" i="16"/>
  <c r="X71" i="16"/>
  <c r="X76" i="16"/>
  <c r="W79" i="16"/>
  <c r="W84" i="16"/>
  <c r="W87" i="16"/>
  <c r="X92" i="16"/>
  <c r="X115" i="16"/>
  <c r="W124" i="16"/>
  <c r="X128" i="16"/>
  <c r="BW131" i="16"/>
  <c r="X143" i="16"/>
  <c r="W144" i="16"/>
  <c r="X151" i="16"/>
  <c r="BW151" i="16"/>
  <c r="W155" i="16"/>
  <c r="X160" i="16"/>
  <c r="BW163" i="16"/>
  <c r="BW175" i="16"/>
  <c r="W179" i="16"/>
  <c r="W184" i="16"/>
  <c r="W195" i="16"/>
  <c r="W203" i="16"/>
  <c r="X207" i="16"/>
  <c r="W208" i="16"/>
  <c r="W220" i="16"/>
  <c r="X223" i="16"/>
  <c r="BW223" i="16"/>
  <c r="BW224" i="16"/>
  <c r="W228" i="16"/>
  <c r="W231" i="16"/>
  <c r="X240" i="16"/>
  <c r="W255" i="16"/>
  <c r="BW256" i="16"/>
  <c r="X264" i="16"/>
  <c r="W300" i="16"/>
  <c r="X315" i="16"/>
  <c r="BW315" i="16"/>
  <c r="W320" i="16"/>
  <c r="W324" i="16"/>
  <c r="BW327" i="16"/>
  <c r="W332" i="16"/>
  <c r="X356" i="16"/>
  <c r="BW387" i="16"/>
  <c r="W408" i="16"/>
  <c r="W459" i="16"/>
  <c r="W460" i="16"/>
  <c r="BW547" i="16"/>
  <c r="KB8" i="15"/>
  <c r="KB76" i="15"/>
  <c r="KB9" i="15" s="1"/>
  <c r="JL8" i="15"/>
  <c r="JL76" i="15"/>
  <c r="JL9" i="15" s="1"/>
  <c r="IV8" i="15"/>
  <c r="IV76" i="15"/>
  <c r="IV9" i="15" s="1"/>
  <c r="HP8" i="15"/>
  <c r="HP76" i="15"/>
  <c r="HP9" i="15" s="1"/>
  <c r="GJ8" i="15"/>
  <c r="GJ76" i="15"/>
  <c r="GJ9" i="15" s="1"/>
  <c r="FD8" i="15"/>
  <c r="FD76" i="15"/>
  <c r="FD9" i="15" s="1"/>
  <c r="DX8" i="15"/>
  <c r="DX76" i="15"/>
  <c r="DX9" i="15" s="1"/>
  <c r="CR8" i="15"/>
  <c r="CR76" i="15"/>
  <c r="CR9" i="15" s="1"/>
  <c r="E89" i="20"/>
  <c r="KR76" i="15"/>
  <c r="KR9" i="15" s="1"/>
  <c r="IF76" i="15"/>
  <c r="IF9" i="15" s="1"/>
  <c r="FT76" i="15"/>
  <c r="FT9" i="15" s="1"/>
  <c r="DH76" i="15"/>
  <c r="DH9" i="15" s="1"/>
  <c r="NO75" i="15"/>
  <c r="KU75" i="15"/>
  <c r="II75" i="15"/>
  <c r="FW75" i="15"/>
  <c r="DK75" i="15"/>
  <c r="E75" i="20"/>
  <c r="E76" i="20" s="1"/>
  <c r="NW75" i="15"/>
  <c r="MQ75" i="15"/>
  <c r="KE75" i="15"/>
  <c r="HS75" i="15"/>
  <c r="FG75" i="15"/>
  <c r="CU75" i="15"/>
  <c r="MY75" i="15"/>
  <c r="MA75" i="15"/>
  <c r="JO75" i="15"/>
  <c r="HC75" i="15"/>
  <c r="EQ75" i="15"/>
  <c r="CH75" i="15"/>
  <c r="CD75" i="15"/>
  <c r="BZ75" i="15"/>
  <c r="BR75" i="15"/>
  <c r="BJ75" i="15"/>
  <c r="BF75" i="15"/>
  <c r="BB75" i="15"/>
  <c r="AX75" i="15"/>
  <c r="AT75" i="15"/>
  <c r="AD75" i="15"/>
  <c r="Z75" i="15"/>
  <c r="LD76" i="15"/>
  <c r="LD9" i="15" s="1"/>
  <c r="JX76" i="15"/>
  <c r="JX9" i="15" s="1"/>
  <c r="IR76" i="15"/>
  <c r="IR9" i="15" s="1"/>
  <c r="HL76" i="15"/>
  <c r="HL9" i="15" s="1"/>
  <c r="GF76" i="15"/>
  <c r="GF9" i="15" s="1"/>
  <c r="EZ76" i="15"/>
  <c r="EZ9" i="15" s="1"/>
  <c r="DT76" i="15"/>
  <c r="DT9" i="15" s="1"/>
  <c r="CN76" i="15"/>
  <c r="CN9" i="15" s="1"/>
  <c r="NG75" i="15"/>
  <c r="LK75" i="15"/>
  <c r="IY75" i="15"/>
  <c r="GM75" i="15"/>
  <c r="EA75" i="15"/>
  <c r="E93" i="20"/>
  <c r="E59" i="20"/>
  <c r="DC198" i="16"/>
  <c r="G198" i="16" s="1"/>
  <c r="G198" i="19" s="1"/>
  <c r="AN20" i="19" s="1" a="1"/>
  <c r="AN20" i="19" s="1"/>
  <c r="W29" i="16"/>
  <c r="W93" i="16"/>
  <c r="W141" i="16"/>
  <c r="W45" i="16"/>
  <c r="W109" i="16"/>
  <c r="X453" i="16"/>
  <c r="BW453" i="16"/>
  <c r="W61" i="16"/>
  <c r="X426" i="16"/>
  <c r="W13" i="16"/>
  <c r="W77" i="16"/>
  <c r="W173" i="16"/>
  <c r="X17" i="16"/>
  <c r="BW17" i="16"/>
  <c r="X49" i="16"/>
  <c r="BW49" i="16"/>
  <c r="X81" i="16"/>
  <c r="BW81" i="16"/>
  <c r="X117" i="16"/>
  <c r="BW117" i="16"/>
  <c r="W121" i="16"/>
  <c r="X149" i="16"/>
  <c r="BW149" i="16"/>
  <c r="W153" i="16"/>
  <c r="X181" i="16"/>
  <c r="BW181" i="16"/>
  <c r="W185" i="16"/>
  <c r="X265" i="16"/>
  <c r="BW265" i="16"/>
  <c r="X301" i="16"/>
  <c r="BW301" i="16"/>
  <c r="X229" i="16"/>
  <c r="BW229" i="16"/>
  <c r="X261" i="16"/>
  <c r="BW261" i="16"/>
  <c r="X554" i="16"/>
  <c r="X346" i="16"/>
  <c r="X33" i="16"/>
  <c r="BW33" i="16"/>
  <c r="X65" i="16"/>
  <c r="BW65" i="16"/>
  <c r="X97" i="16"/>
  <c r="BW97" i="16"/>
  <c r="X129" i="16"/>
  <c r="BW129" i="16"/>
  <c r="X161" i="16"/>
  <c r="BW161" i="16"/>
  <c r="X193" i="16"/>
  <c r="BW193" i="16"/>
  <c r="X241" i="16"/>
  <c r="BW241" i="16"/>
  <c r="BW581" i="16"/>
  <c r="X581" i="16"/>
  <c r="W581" i="16"/>
  <c r="W573" i="16"/>
  <c r="BW573" i="16"/>
  <c r="X573" i="16"/>
  <c r="BW517" i="16"/>
  <c r="W517" i="16"/>
  <c r="BW493" i="16"/>
  <c r="X493" i="16"/>
  <c r="W493" i="16"/>
  <c r="W473" i="16"/>
  <c r="BW473" i="16"/>
  <c r="X473" i="16"/>
  <c r="BW429" i="16"/>
  <c r="X429" i="16"/>
  <c r="W429" i="16"/>
  <c r="W405" i="16"/>
  <c r="BW405" i="16"/>
  <c r="X405" i="16"/>
  <c r="W397" i="16"/>
  <c r="BW397" i="16"/>
  <c r="X397" i="16"/>
  <c r="BW353" i="16"/>
  <c r="X353" i="16"/>
  <c r="W353" i="16"/>
  <c r="BW341" i="16"/>
  <c r="X341" i="16"/>
  <c r="W341" i="16"/>
  <c r="BW333" i="16"/>
  <c r="X333" i="16"/>
  <c r="W333" i="16"/>
  <c r="BW321" i="16"/>
  <c r="X321" i="16"/>
  <c r="W321" i="16"/>
  <c r="BW293" i="16"/>
  <c r="X293" i="16"/>
  <c r="W293" i="16"/>
  <c r="BW285" i="16"/>
  <c r="X285" i="16"/>
  <c r="W285" i="16"/>
  <c r="BW273" i="16"/>
  <c r="X273" i="16"/>
  <c r="W273" i="16"/>
  <c r="BW245" i="16"/>
  <c r="X245" i="16"/>
  <c r="W245" i="16"/>
  <c r="BW233" i="16"/>
  <c r="X233" i="16"/>
  <c r="BW225" i="16"/>
  <c r="X225" i="16"/>
  <c r="W225" i="16"/>
  <c r="BW221" i="16"/>
  <c r="X221" i="16"/>
  <c r="BW213" i="16"/>
  <c r="W213" i="16"/>
  <c r="BW201" i="16"/>
  <c r="X201" i="16"/>
  <c r="W9" i="16"/>
  <c r="X13" i="16"/>
  <c r="W25" i="16"/>
  <c r="X29" i="16"/>
  <c r="W41" i="16"/>
  <c r="X45" i="16"/>
  <c r="W57" i="16"/>
  <c r="X61" i="16"/>
  <c r="W73" i="16"/>
  <c r="X77" i="16"/>
  <c r="W89" i="16"/>
  <c r="X93" i="16"/>
  <c r="W105" i="16"/>
  <c r="X109" i="16"/>
  <c r="W113" i="16"/>
  <c r="X121" i="16"/>
  <c r="W133" i="16"/>
  <c r="X141" i="16"/>
  <c r="W145" i="16"/>
  <c r="X153" i="16"/>
  <c r="W165" i="16"/>
  <c r="X173" i="16"/>
  <c r="W177" i="16"/>
  <c r="X185" i="16"/>
  <c r="W197" i="16"/>
  <c r="W205" i="16"/>
  <c r="X449" i="16"/>
  <c r="BW449" i="16"/>
  <c r="W513" i="16"/>
  <c r="X9" i="16"/>
  <c r="W21" i="16"/>
  <c r="X25" i="16"/>
  <c r="W37" i="16"/>
  <c r="X41" i="16"/>
  <c r="W53" i="16"/>
  <c r="X57" i="16"/>
  <c r="W69" i="16"/>
  <c r="X73" i="16"/>
  <c r="W85" i="16"/>
  <c r="X89" i="16"/>
  <c r="W101" i="16"/>
  <c r="X105" i="16"/>
  <c r="X113" i="16"/>
  <c r="W125" i="16"/>
  <c r="X133" i="16"/>
  <c r="W137" i="16"/>
  <c r="X145" i="16"/>
  <c r="W157" i="16"/>
  <c r="X165" i="16"/>
  <c r="W169" i="16"/>
  <c r="X177" i="16"/>
  <c r="W189" i="16"/>
  <c r="X197" i="16"/>
  <c r="W201" i="16"/>
  <c r="X205" i="16"/>
  <c r="W209" i="16"/>
  <c r="X217" i="16"/>
  <c r="BW217" i="16"/>
  <c r="X249" i="16"/>
  <c r="BW249" i="16"/>
  <c r="X377" i="16"/>
  <c r="BW377" i="16"/>
  <c r="X445" i="16"/>
  <c r="BW445" i="16"/>
  <c r="BW577" i="16"/>
  <c r="X577" i="16"/>
  <c r="W577" i="16"/>
  <c r="BW557" i="16"/>
  <c r="W557" i="16"/>
  <c r="W537" i="16"/>
  <c r="BW537" i="16"/>
  <c r="X537" i="16"/>
  <c r="W529" i="16"/>
  <c r="BW529" i="16"/>
  <c r="X529" i="16"/>
  <c r="W465" i="16"/>
  <c r="BW465" i="16"/>
  <c r="X465" i="16"/>
  <c r="W409" i="16"/>
  <c r="BW409" i="16"/>
  <c r="X409" i="16"/>
  <c r="BW385" i="16"/>
  <c r="X385" i="16"/>
  <c r="W385" i="16"/>
  <c r="W373" i="16"/>
  <c r="BW373" i="16"/>
  <c r="X373" i="16"/>
  <c r="W365" i="16"/>
  <c r="BW365" i="16"/>
  <c r="X365" i="16"/>
  <c r="BW349" i="16"/>
  <c r="W349" i="16"/>
  <c r="BW345" i="16"/>
  <c r="X345" i="16"/>
  <c r="W345" i="16"/>
  <c r="BW337" i="16"/>
  <c r="X337" i="16"/>
  <c r="W337" i="16"/>
  <c r="BW329" i="16"/>
  <c r="X329" i="16"/>
  <c r="W329" i="16"/>
  <c r="BW325" i="16"/>
  <c r="X325" i="16"/>
  <c r="W325" i="16"/>
  <c r="BW317" i="16"/>
  <c r="X317" i="16"/>
  <c r="W317" i="16"/>
  <c r="BW313" i="16"/>
  <c r="X313" i="16"/>
  <c r="BW309" i="16"/>
  <c r="X309" i="16"/>
  <c r="BW305" i="16"/>
  <c r="X305" i="16"/>
  <c r="BW297" i="16"/>
  <c r="X297" i="16"/>
  <c r="W297" i="16"/>
  <c r="BW289" i="16"/>
  <c r="X289" i="16"/>
  <c r="W289" i="16"/>
  <c r="BW281" i="16"/>
  <c r="X281" i="16"/>
  <c r="W281" i="16"/>
  <c r="BW277" i="16"/>
  <c r="X277" i="16"/>
  <c r="W277" i="16"/>
  <c r="BW269" i="16"/>
  <c r="X269" i="16"/>
  <c r="BW257" i="16"/>
  <c r="X257" i="16"/>
  <c r="W257" i="16"/>
  <c r="BW253" i="16"/>
  <c r="X253" i="16"/>
  <c r="X21" i="16"/>
  <c r="X37" i="16"/>
  <c r="X53" i="16"/>
  <c r="X69" i="16"/>
  <c r="X85" i="16"/>
  <c r="X101" i="16"/>
  <c r="X125" i="16"/>
  <c r="X137" i="16"/>
  <c r="X157" i="16"/>
  <c r="X169" i="16"/>
  <c r="X189" i="16"/>
  <c r="X209" i="16"/>
  <c r="W221" i="16"/>
  <c r="X237" i="16"/>
  <c r="BW237" i="16"/>
  <c r="W253" i="16"/>
  <c r="X457" i="16"/>
  <c r="BW457" i="16"/>
  <c r="X469" i="16"/>
  <c r="BW469" i="16"/>
  <c r="W521" i="16"/>
  <c r="X490" i="16"/>
  <c r="BW306" i="16"/>
  <c r="BW574" i="16"/>
  <c r="X574" i="16"/>
  <c r="BW558" i="16"/>
  <c r="X558" i="16"/>
  <c r="W522" i="16"/>
  <c r="BW522" i="16"/>
  <c r="BW510" i="16"/>
  <c r="X510" i="16"/>
  <c r="BW494" i="16"/>
  <c r="X494" i="16"/>
  <c r="W458" i="16"/>
  <c r="BW458" i="16"/>
  <c r="BW446" i="16"/>
  <c r="X446" i="16"/>
  <c r="BW430" i="16"/>
  <c r="X430" i="16"/>
  <c r="X398" i="16"/>
  <c r="BW398" i="16"/>
  <c r="W398" i="16"/>
  <c r="X394" i="16"/>
  <c r="BW394" i="16"/>
  <c r="X378" i="16"/>
  <c r="W378" i="16"/>
  <c r="X366" i="16"/>
  <c r="BW366" i="16"/>
  <c r="W366" i="16"/>
  <c r="BW354" i="16"/>
  <c r="X354" i="16"/>
  <c r="X334" i="16"/>
  <c r="BW334" i="16"/>
  <c r="W334" i="16"/>
  <c r="X330" i="16"/>
  <c r="BW330" i="16"/>
  <c r="X314" i="16"/>
  <c r="W314" i="16"/>
  <c r="W118" i="16"/>
  <c r="W134" i="16"/>
  <c r="W150" i="16"/>
  <c r="W166" i="16"/>
  <c r="W182" i="16"/>
  <c r="W198" i="16"/>
  <c r="W214" i="16"/>
  <c r="W230" i="16"/>
  <c r="W246" i="16"/>
  <c r="W266" i="16"/>
  <c r="W286" i="16"/>
  <c r="BW286" i="16"/>
  <c r="W298" i="16"/>
  <c r="W382" i="16"/>
  <c r="BW382" i="16"/>
  <c r="X402" i="16"/>
  <c r="X478" i="16"/>
  <c r="W506" i="16"/>
  <c r="BW386" i="16"/>
  <c r="BW569" i="16"/>
  <c r="X569" i="16"/>
  <c r="BW565" i="16"/>
  <c r="X565" i="16"/>
  <c r="BW561" i="16"/>
  <c r="X561" i="16"/>
  <c r="BW553" i="16"/>
  <c r="X553" i="16"/>
  <c r="W553" i="16"/>
  <c r="BW549" i="16"/>
  <c r="X549" i="16"/>
  <c r="W549" i="16"/>
  <c r="BW545" i="16"/>
  <c r="X545" i="16"/>
  <c r="W545" i="16"/>
  <c r="BW541" i="16"/>
  <c r="X541" i="16"/>
  <c r="BW525" i="16"/>
  <c r="X525" i="16"/>
  <c r="W525" i="16"/>
  <c r="BW505" i="16"/>
  <c r="X505" i="16"/>
  <c r="BW501" i="16"/>
  <c r="X501" i="16"/>
  <c r="BW497" i="16"/>
  <c r="X497" i="16"/>
  <c r="BW489" i="16"/>
  <c r="X489" i="16"/>
  <c r="W489" i="16"/>
  <c r="BW485" i="16"/>
  <c r="X485" i="16"/>
  <c r="W485" i="16"/>
  <c r="BW481" i="16"/>
  <c r="X481" i="16"/>
  <c r="W481" i="16"/>
  <c r="BW477" i="16"/>
  <c r="X477" i="16"/>
  <c r="BW461" i="16"/>
  <c r="X461" i="16"/>
  <c r="W461" i="16"/>
  <c r="BW441" i="16"/>
  <c r="X441" i="16"/>
  <c r="BW437" i="16"/>
  <c r="X437" i="16"/>
  <c r="BW433" i="16"/>
  <c r="X433" i="16"/>
  <c r="BW425" i="16"/>
  <c r="X425" i="16"/>
  <c r="W425" i="16"/>
  <c r="BW421" i="16"/>
  <c r="X421" i="16"/>
  <c r="W421" i="16"/>
  <c r="BW417" i="16"/>
  <c r="X417" i="16"/>
  <c r="W417" i="16"/>
  <c r="BW413" i="16"/>
  <c r="X413" i="16"/>
  <c r="BW401" i="16"/>
  <c r="X401" i="16"/>
  <c r="W401" i="16"/>
  <c r="BW393" i="16"/>
  <c r="X393" i="16"/>
  <c r="BW389" i="16"/>
  <c r="X389" i="16"/>
  <c r="BW381" i="16"/>
  <c r="X381" i="16"/>
  <c r="BW369" i="16"/>
  <c r="X369" i="16"/>
  <c r="W369" i="16"/>
  <c r="BW361" i="16"/>
  <c r="X361" i="16"/>
  <c r="BW357" i="16"/>
  <c r="X357" i="16"/>
  <c r="X274" i="16"/>
  <c r="BW282" i="16"/>
  <c r="W330" i="16"/>
  <c r="BW346" i="16"/>
  <c r="W362" i="16"/>
  <c r="BW410" i="16"/>
  <c r="BW426" i="16"/>
  <c r="X526" i="16"/>
  <c r="BW538" i="16"/>
  <c r="BW554" i="16"/>
  <c r="W569" i="16"/>
  <c r="X570" i="16"/>
  <c r="X538" i="16"/>
  <c r="X506" i="16"/>
  <c r="X474" i="16"/>
  <c r="X442" i="16"/>
  <c r="X410" i="16"/>
  <c r="BW370" i="16"/>
  <c r="X282" i="16"/>
  <c r="W110" i="16"/>
  <c r="W126" i="16"/>
  <c r="W142" i="16"/>
  <c r="W158" i="16"/>
  <c r="W174" i="16"/>
  <c r="W190" i="16"/>
  <c r="W206" i="16"/>
  <c r="W222" i="16"/>
  <c r="W238" i="16"/>
  <c r="W254" i="16"/>
  <c r="W270" i="16"/>
  <c r="W302" i="16"/>
  <c r="W318" i="16"/>
  <c r="X338" i="16"/>
  <c r="W350" i="16"/>
  <c r="X414" i="16"/>
  <c r="W442" i="16"/>
  <c r="X509" i="16"/>
  <c r="BW509" i="16"/>
  <c r="X513" i="16"/>
  <c r="X517" i="16"/>
  <c r="X521" i="16"/>
  <c r="X533" i="16"/>
  <c r="BW533" i="16"/>
  <c r="X542" i="16"/>
  <c r="X557" i="16"/>
  <c r="W570" i="16"/>
  <c r="X362" i="16"/>
  <c r="BW322" i="16"/>
  <c r="X349" i="16"/>
  <c r="W262" i="16"/>
  <c r="BW262" i="16"/>
  <c r="W278" i="16"/>
  <c r="BW278" i="16"/>
  <c r="W294" i="16"/>
  <c r="BW294" i="16"/>
  <c r="W310" i="16"/>
  <c r="BW310" i="16"/>
  <c r="W326" i="16"/>
  <c r="BW326" i="16"/>
  <c r="W342" i="16"/>
  <c r="BW342" i="16"/>
  <c r="W358" i="16"/>
  <c r="BW358" i="16"/>
  <c r="W374" i="16"/>
  <c r="BW374" i="16"/>
  <c r="W390" i="16"/>
  <c r="BW390" i="16"/>
  <c r="W406" i="16"/>
  <c r="BW406" i="16"/>
  <c r="W422" i="16"/>
  <c r="BW422" i="16"/>
  <c r="W438" i="16"/>
  <c r="BW438" i="16"/>
  <c r="W454" i="16"/>
  <c r="BW454" i="16"/>
  <c r="W470" i="16"/>
  <c r="BW470" i="16"/>
  <c r="W486" i="16"/>
  <c r="BW486" i="16"/>
  <c r="W502" i="16"/>
  <c r="BW502" i="16"/>
  <c r="W518" i="16"/>
  <c r="BW518" i="16"/>
  <c r="W534" i="16"/>
  <c r="BW534" i="16"/>
  <c r="W550" i="16"/>
  <c r="BW550" i="16"/>
  <c r="W566" i="16"/>
  <c r="BW566" i="16"/>
  <c r="W274" i="16"/>
  <c r="W290" i="16"/>
  <c r="W306" i="16"/>
  <c r="W322" i="16"/>
  <c r="W338" i="16"/>
  <c r="W354" i="16"/>
  <c r="W370" i="16"/>
  <c r="W386" i="16"/>
  <c r="W402" i="16"/>
  <c r="W418" i="16"/>
  <c r="BW418" i="16"/>
  <c r="W434" i="16"/>
  <c r="BW434" i="16"/>
  <c r="W450" i="16"/>
  <c r="BW450" i="16"/>
  <c r="W466" i="16"/>
  <c r="BW466" i="16"/>
  <c r="W482" i="16"/>
  <c r="BW482" i="16"/>
  <c r="W498" i="16"/>
  <c r="BW498" i="16"/>
  <c r="W514" i="16"/>
  <c r="BW514" i="16"/>
  <c r="W530" i="16"/>
  <c r="BW530" i="16"/>
  <c r="W546" i="16"/>
  <c r="BW546" i="16"/>
  <c r="W562" i="16"/>
  <c r="BW562" i="16"/>
  <c r="W578" i="16"/>
  <c r="BW578" i="16"/>
  <c r="W414" i="16"/>
  <c r="W430" i="16"/>
  <c r="W446" i="16"/>
  <c r="W462" i="16"/>
  <c r="W478" i="16"/>
  <c r="W494" i="16"/>
  <c r="W510" i="16"/>
  <c r="W526" i="16"/>
  <c r="W542" i="16"/>
  <c r="W558" i="16"/>
  <c r="W574" i="16"/>
  <c r="BM292" i="16"/>
  <c r="BM296" i="16"/>
  <c r="BM320" i="16"/>
  <c r="BM275" i="16"/>
  <c r="BM290" i="16"/>
  <c r="CX581" i="16"/>
  <c r="CS581" i="16"/>
  <c r="BM44" i="16"/>
  <c r="CS30" i="16"/>
  <c r="BD197" i="16"/>
  <c r="CX99" i="16"/>
  <c r="DA99" i="16" s="1"/>
  <c r="CX100" i="16"/>
  <c r="DA100" i="16" s="1"/>
  <c r="O292" i="16"/>
  <c r="DB292" i="16" s="1"/>
  <c r="AV292" i="16"/>
  <c r="BS292" i="16"/>
  <c r="BT292" i="16" s="1"/>
  <c r="BZ384" i="16"/>
  <c r="BZ385" i="16"/>
  <c r="BZ386" i="16"/>
  <c r="BZ396" i="16"/>
  <c r="BZ447" i="16"/>
  <c r="BZ448" i="16"/>
  <c r="BZ451" i="16"/>
  <c r="BZ458" i="16"/>
  <c r="BM110" i="16"/>
  <c r="BZ202" i="16"/>
  <c r="BZ203" i="16"/>
  <c r="BZ205" i="16"/>
  <c r="BZ207" i="16"/>
  <c r="BZ208" i="16"/>
  <c r="BZ226" i="16"/>
  <c r="CX383" i="16"/>
  <c r="DA383" i="16" s="1"/>
  <c r="BZ561" i="16"/>
  <c r="BZ576" i="16"/>
  <c r="BZ15" i="16"/>
  <c r="BZ18" i="16"/>
  <c r="BZ20" i="16"/>
  <c r="BZ23" i="16"/>
  <c r="BZ44" i="16"/>
  <c r="CG68" i="16"/>
  <c r="N69" i="16"/>
  <c r="CS83" i="16"/>
  <c r="CS277" i="16"/>
  <c r="CS282" i="16"/>
  <c r="CS285" i="16"/>
  <c r="N330" i="16"/>
  <c r="AV505" i="16"/>
  <c r="CS506" i="16"/>
  <c r="CX17" i="16"/>
  <c r="DA17" i="16" s="1"/>
  <c r="N19" i="16"/>
  <c r="S19" i="16" s="1"/>
  <c r="AV19" i="16"/>
  <c r="CX40" i="16"/>
  <c r="CX41" i="16"/>
  <c r="DA41" i="16" s="1"/>
  <c r="CX44" i="16"/>
  <c r="BM51" i="16"/>
  <c r="CX132" i="16"/>
  <c r="DA132" i="16" s="1"/>
  <c r="O316" i="16"/>
  <c r="Q316" i="16" s="1"/>
  <c r="AV316" i="16"/>
  <c r="CS320" i="16"/>
  <c r="CS321" i="16"/>
  <c r="CS322" i="16"/>
  <c r="CS323" i="16"/>
  <c r="CX447" i="16"/>
  <c r="CS470" i="16"/>
  <c r="BM6" i="16"/>
  <c r="BZ7" i="16"/>
  <c r="CG7" i="16"/>
  <c r="CJ8" i="16"/>
  <c r="CJ9" i="16"/>
  <c r="CJ11" i="16"/>
  <c r="CJ15" i="16"/>
  <c r="BD15" i="16"/>
  <c r="BE110" i="16"/>
  <c r="BM147" i="16"/>
  <c r="CX150" i="16"/>
  <c r="CX168" i="16"/>
  <c r="DA168" i="16" s="1"/>
  <c r="CX172" i="16"/>
  <c r="DA172" i="16" s="1"/>
  <c r="CX176" i="16"/>
  <c r="CX180" i="16"/>
  <c r="N198" i="16"/>
  <c r="BH198" i="16" s="1"/>
  <c r="BD6" i="16"/>
  <c r="BD18" i="16"/>
  <c r="N57" i="16"/>
  <c r="S57" i="16" s="1"/>
  <c r="CX69" i="16"/>
  <c r="DA69" i="16" s="1"/>
  <c r="CX72" i="16"/>
  <c r="DA72" i="16" s="1"/>
  <c r="CX81" i="16"/>
  <c r="CX85" i="16"/>
  <c r="CX102" i="16"/>
  <c r="DA102" i="16" s="1"/>
  <c r="BD147" i="16"/>
  <c r="O290" i="16"/>
  <c r="DB290" i="16" s="1"/>
  <c r="AV290" i="16"/>
  <c r="BS290" i="16"/>
  <c r="BT290" i="16" s="1"/>
  <c r="N293" i="16"/>
  <c r="Q293" i="16" s="1"/>
  <c r="N477" i="16"/>
  <c r="CS500" i="16"/>
  <c r="CS502" i="16"/>
  <c r="CX7" i="16"/>
  <c r="DA7" i="16" s="1"/>
  <c r="CX8" i="16"/>
  <c r="CX9" i="16"/>
  <c r="N17" i="16"/>
  <c r="Q17" i="16" s="1"/>
  <c r="AV17" i="16"/>
  <c r="CJ23" i="16"/>
  <c r="BD28" i="16"/>
  <c r="BE52" i="16"/>
  <c r="CS56" i="16"/>
  <c r="CX68" i="16"/>
  <c r="AV69" i="16"/>
  <c r="O86" i="16"/>
  <c r="DB86" i="16" s="1"/>
  <c r="AV86" i="16"/>
  <c r="O169" i="16"/>
  <c r="AV169" i="16"/>
  <c r="O177" i="16"/>
  <c r="AV177" i="16"/>
  <c r="N213" i="16"/>
  <c r="BH213" i="16" s="1"/>
  <c r="AV213" i="16"/>
  <c r="CS222" i="16"/>
  <c r="CS232" i="16"/>
  <c r="CJ243" i="16"/>
  <c r="N245" i="16"/>
  <c r="S245" i="16" s="1"/>
  <c r="AV245" i="16"/>
  <c r="CS248" i="16"/>
  <c r="N305" i="16"/>
  <c r="S305" i="16" s="1"/>
  <c r="CX329" i="16"/>
  <c r="N411" i="16"/>
  <c r="BH411" i="16" s="1"/>
  <c r="AV411" i="16"/>
  <c r="CS411" i="16"/>
  <c r="CS412" i="16"/>
  <c r="BZ459" i="16"/>
  <c r="BZ460" i="16"/>
  <c r="BZ461" i="16"/>
  <c r="BZ462" i="16"/>
  <c r="CS548" i="16"/>
  <c r="CX21" i="16"/>
  <c r="DA21" i="16" s="1"/>
  <c r="CX22" i="16"/>
  <c r="CX23" i="16"/>
  <c r="BD34" i="16"/>
  <c r="CJ19" i="16"/>
  <c r="N20" i="16"/>
  <c r="S20" i="16" s="1"/>
  <c r="AV20" i="16"/>
  <c r="BM28" i="16"/>
  <c r="CX29" i="16"/>
  <c r="DA29" i="16" s="1"/>
  <c r="O44" i="16"/>
  <c r="AV44" i="16"/>
  <c r="CX56" i="16"/>
  <c r="DA56" i="16" s="1"/>
  <c r="O74" i="16"/>
  <c r="Q74" i="16" s="1"/>
  <c r="AV74" i="16"/>
  <c r="O108" i="16"/>
  <c r="CS111" i="16"/>
  <c r="CS117" i="16"/>
  <c r="CS120" i="16"/>
  <c r="CS126" i="16"/>
  <c r="CJ152" i="16"/>
  <c r="AV163" i="16"/>
  <c r="O173" i="16"/>
  <c r="AV173" i="16"/>
  <c r="O181" i="16"/>
  <c r="Q181" i="16" s="1"/>
  <c r="AV181" i="16"/>
  <c r="N207" i="16"/>
  <c r="BH207" i="16" s="1"/>
  <c r="AV207" i="16"/>
  <c r="CJ239" i="16"/>
  <c r="N241" i="16"/>
  <c r="S241" i="16" s="1"/>
  <c r="AV241" i="16"/>
  <c r="BD255" i="16"/>
  <c r="CS293" i="16"/>
  <c r="BZ334" i="16"/>
  <c r="BZ340" i="16"/>
  <c r="CX378" i="16"/>
  <c r="CX379" i="16"/>
  <c r="DA379" i="16" s="1"/>
  <c r="N396" i="16"/>
  <c r="BH396" i="16" s="1"/>
  <c r="BI396" i="16" s="1"/>
  <c r="CS397" i="16"/>
  <c r="CJ457" i="16"/>
  <c r="CX523" i="16"/>
  <c r="DA523" i="16" s="1"/>
  <c r="BZ541" i="16"/>
  <c r="BZ542" i="16"/>
  <c r="CG551" i="16"/>
  <c r="CJ560" i="16"/>
  <c r="N561" i="16"/>
  <c r="DB561" i="16" s="1"/>
  <c r="AV561" i="16"/>
  <c r="BZ12" i="16"/>
  <c r="CS63" i="16"/>
  <c r="CS76" i="16"/>
  <c r="CS121" i="16"/>
  <c r="CS124" i="16"/>
  <c r="BM127" i="16"/>
  <c r="CS158" i="16"/>
  <c r="CS162" i="16"/>
  <c r="CG252" i="16"/>
  <c r="CS333" i="16"/>
  <c r="CS336" i="16"/>
  <c r="CG375" i="16"/>
  <c r="CJ375" i="16" s="1"/>
  <c r="CG403" i="16"/>
  <c r="BZ464" i="16"/>
  <c r="BZ465" i="16"/>
  <c r="BZ466" i="16"/>
  <c r="BZ562" i="16"/>
  <c r="CX562" i="16"/>
  <c r="DA562" i="16" s="1"/>
  <c r="BZ563" i="16"/>
  <c r="BZ564" i="16"/>
  <c r="BZ565" i="16"/>
  <c r="CG571" i="16"/>
  <c r="CJ571" i="16" s="1"/>
  <c r="BZ6" i="16"/>
  <c r="BZ16" i="16"/>
  <c r="BZ24" i="16"/>
  <c r="CS31" i="16"/>
  <c r="BM41" i="16"/>
  <c r="BM42" i="16"/>
  <c r="BZ43" i="16"/>
  <c r="CX43" i="16"/>
  <c r="DA43" i="16" s="1"/>
  <c r="BM52" i="16"/>
  <c r="CX55" i="16"/>
  <c r="N64" i="16"/>
  <c r="S64" i="16" s="1"/>
  <c r="N77" i="16"/>
  <c r="DB77" i="16" s="1"/>
  <c r="CS100" i="16"/>
  <c r="CS129" i="16"/>
  <c r="BZ141" i="16"/>
  <c r="BZ142" i="16"/>
  <c r="BM151" i="16"/>
  <c r="BD171" i="16"/>
  <c r="BD175" i="16"/>
  <c r="BD179" i="16"/>
  <c r="BD183" i="16"/>
  <c r="BD278" i="16"/>
  <c r="BM342" i="16"/>
  <c r="BZ343" i="16"/>
  <c r="CG343" i="16"/>
  <c r="BZ346" i="16"/>
  <c r="BD347" i="16"/>
  <c r="CS353" i="16"/>
  <c r="CS354" i="16"/>
  <c r="BZ380" i="16"/>
  <c r="BZ381" i="16"/>
  <c r="CX481" i="16"/>
  <c r="DA481" i="16" s="1"/>
  <c r="CX500" i="16"/>
  <c r="DA500" i="16" s="1"/>
  <c r="CX574" i="16"/>
  <c r="CS16" i="16"/>
  <c r="BZ17" i="16"/>
  <c r="BD17" i="16"/>
  <c r="CJ22" i="16"/>
  <c r="N23" i="16"/>
  <c r="S23" i="16" s="1"/>
  <c r="AV23" i="16"/>
  <c r="N32" i="16"/>
  <c r="CX61" i="16"/>
  <c r="DA61" i="16" s="1"/>
  <c r="BM63" i="16"/>
  <c r="CX63" i="16"/>
  <c r="DA63" i="16" s="1"/>
  <c r="CX75" i="16"/>
  <c r="DA75" i="16" s="1"/>
  <c r="CX76" i="16"/>
  <c r="DA76" i="16" s="1"/>
  <c r="AV77" i="16"/>
  <c r="O103" i="16"/>
  <c r="DB103" i="16" s="1"/>
  <c r="CS105" i="16"/>
  <c r="O139" i="16"/>
  <c r="DB139" i="16" s="1"/>
  <c r="AV139" i="16"/>
  <c r="N149" i="16"/>
  <c r="Q149" i="16" s="1"/>
  <c r="CX154" i="16"/>
  <c r="BM155" i="16"/>
  <c r="CX156" i="16"/>
  <c r="CX160" i="16"/>
  <c r="DA160" i="16" s="1"/>
  <c r="CJ187" i="16"/>
  <c r="BD189" i="16"/>
  <c r="CS189" i="16"/>
  <c r="CS190" i="16"/>
  <c r="CX201" i="16"/>
  <c r="DA201" i="16" s="1"/>
  <c r="CG203" i="16"/>
  <c r="N205" i="16"/>
  <c r="BH205" i="16" s="1"/>
  <c r="AV205" i="16"/>
  <c r="N208" i="16"/>
  <c r="BS208" i="16" s="1"/>
  <c r="BT208" i="16" s="1"/>
  <c r="AV208" i="16"/>
  <c r="BD233" i="16"/>
  <c r="CS254" i="16"/>
  <c r="CX257" i="16"/>
  <c r="DA257" i="16" s="1"/>
  <c r="CX259" i="16"/>
  <c r="DA259" i="16" s="1"/>
  <c r="CX261" i="16"/>
  <c r="DA261" i="16" s="1"/>
  <c r="CX263" i="16"/>
  <c r="DA263" i="16" s="1"/>
  <c r="CX265" i="16"/>
  <c r="DA265" i="16" s="1"/>
  <c r="CX267" i="16"/>
  <c r="DA267" i="16" s="1"/>
  <c r="CX273" i="16"/>
  <c r="O286" i="16"/>
  <c r="AV286" i="16"/>
  <c r="BD290" i="16"/>
  <c r="CS291" i="16"/>
  <c r="BD292" i="16"/>
  <c r="CG293" i="16"/>
  <c r="N302" i="16"/>
  <c r="CS326" i="16"/>
  <c r="BD342" i="16"/>
  <c r="N358" i="16"/>
  <c r="BH358" i="16" s="1"/>
  <c r="CS359" i="16"/>
  <c r="CS367" i="16"/>
  <c r="CS373" i="16"/>
  <c r="CX385" i="16"/>
  <c r="DA385" i="16" s="1"/>
  <c r="N446" i="16"/>
  <c r="BZ463" i="16"/>
  <c r="CG463" i="16"/>
  <c r="CJ463" i="16" s="1"/>
  <c r="N464" i="16"/>
  <c r="Q464" i="16" s="1"/>
  <c r="CS486" i="16"/>
  <c r="CS489" i="16"/>
  <c r="CX510" i="16"/>
  <c r="DA510" i="16" s="1"/>
  <c r="CX517" i="16"/>
  <c r="DA517" i="16" s="1"/>
  <c r="CX519" i="16"/>
  <c r="DA519" i="16" s="1"/>
  <c r="CX522" i="16"/>
  <c r="CJ528" i="16"/>
  <c r="N530" i="16"/>
  <c r="DB530" i="16" s="1"/>
  <c r="AV530" i="16"/>
  <c r="CS530" i="16"/>
  <c r="CS538" i="16"/>
  <c r="AV373" i="16"/>
  <c r="CG373" i="16"/>
  <c r="CJ373" i="16" s="1"/>
  <c r="BZ8" i="16"/>
  <c r="BZ10" i="16"/>
  <c r="BZ21" i="16"/>
  <c r="CS59" i="16"/>
  <c r="BM99" i="16"/>
  <c r="BM109" i="16"/>
  <c r="CX115" i="16"/>
  <c r="DA115" i="16" s="1"/>
  <c r="CX117" i="16"/>
  <c r="BM133" i="16"/>
  <c r="CS148" i="16"/>
  <c r="BE223" i="16"/>
  <c r="BD223" i="16"/>
  <c r="BM298" i="16"/>
  <c r="BD298" i="16"/>
  <c r="O309" i="16"/>
  <c r="N309" i="16"/>
  <c r="S309" i="16" s="1"/>
  <c r="BM349" i="16"/>
  <c r="BE349" i="16"/>
  <c r="CG378" i="16"/>
  <c r="CJ378" i="16" s="1"/>
  <c r="AV378" i="16"/>
  <c r="BZ467" i="16"/>
  <c r="O327" i="16"/>
  <c r="N327" i="16"/>
  <c r="CX12" i="16"/>
  <c r="DA12" i="16" s="1"/>
  <c r="BZ25" i="16"/>
  <c r="BZ26" i="16"/>
  <c r="BS36" i="16"/>
  <c r="BT36" i="16" s="1"/>
  <c r="N37" i="16"/>
  <c r="CS43" i="16"/>
  <c r="N53" i="16"/>
  <c r="S53" i="16" s="1"/>
  <c r="N60" i="16"/>
  <c r="DB60" i="16" s="1"/>
  <c r="BD67" i="16"/>
  <c r="CS67" i="16"/>
  <c r="CS75" i="16"/>
  <c r="BM76" i="16"/>
  <c r="O99" i="16"/>
  <c r="CX107" i="16"/>
  <c r="N109" i="16"/>
  <c r="Q109" i="16" s="1"/>
  <c r="N113" i="16"/>
  <c r="CS115" i="16"/>
  <c r="BM122" i="16"/>
  <c r="CS122" i="16"/>
  <c r="BM126" i="16"/>
  <c r="BZ137" i="16"/>
  <c r="BZ138" i="16"/>
  <c r="N159" i="16"/>
  <c r="O159" i="16"/>
  <c r="CG159" i="16"/>
  <c r="CJ159" i="16" s="1"/>
  <c r="AV159" i="16"/>
  <c r="BE249" i="16"/>
  <c r="BD249" i="16"/>
  <c r="O257" i="16"/>
  <c r="N257" i="16"/>
  <c r="S257" i="16" s="1"/>
  <c r="CG257" i="16"/>
  <c r="CJ257" i="16" s="1"/>
  <c r="AV257" i="16"/>
  <c r="O265" i="16"/>
  <c r="N265" i="16"/>
  <c r="S265" i="16" s="1"/>
  <c r="CG265" i="16"/>
  <c r="CJ265" i="16" s="1"/>
  <c r="AV265" i="16"/>
  <c r="BM325" i="16"/>
  <c r="BE325" i="16"/>
  <c r="BE371" i="16"/>
  <c r="BD371" i="16"/>
  <c r="BM371" i="16"/>
  <c r="BZ453" i="16"/>
  <c r="CG506" i="16"/>
  <c r="CJ506" i="16" s="1"/>
  <c r="AV506" i="16"/>
  <c r="AV519" i="16"/>
  <c r="CG519" i="16"/>
  <c r="O400" i="16"/>
  <c r="N400" i="16"/>
  <c r="S400" i="16" s="1"/>
  <c r="CS13" i="16"/>
  <c r="CS14" i="16"/>
  <c r="N24" i="16"/>
  <c r="AV24" i="16"/>
  <c r="CS24" i="16"/>
  <c r="CS26" i="16"/>
  <c r="DA40" i="16"/>
  <c r="BD45" i="16"/>
  <c r="CX52" i="16"/>
  <c r="AV53" i="16"/>
  <c r="CX59" i="16"/>
  <c r="DA59" i="16" s="1"/>
  <c r="O62" i="16"/>
  <c r="AV62" i="16"/>
  <c r="CS68" i="16"/>
  <c r="O70" i="16"/>
  <c r="BH70" i="16" s="1"/>
  <c r="CS71" i="16"/>
  <c r="CS72" i="16"/>
  <c r="BD76" i="16"/>
  <c r="CX88" i="16"/>
  <c r="DA88" i="16" s="1"/>
  <c r="CX92" i="16"/>
  <c r="DA92" i="16" s="1"/>
  <c r="CX98" i="16"/>
  <c r="CS104" i="16"/>
  <c r="BD110" i="16"/>
  <c r="CX111" i="16"/>
  <c r="CX112" i="16"/>
  <c r="DA112" i="16" s="1"/>
  <c r="BS127" i="16"/>
  <c r="BT127" i="16" s="1"/>
  <c r="CS128" i="16"/>
  <c r="BM131" i="16"/>
  <c r="BD133" i="16"/>
  <c r="N145" i="16"/>
  <c r="DB145" i="16" s="1"/>
  <c r="BM153" i="16"/>
  <c r="CG167" i="16"/>
  <c r="CJ167" i="16" s="1"/>
  <c r="AV167" i="16"/>
  <c r="AV285" i="16"/>
  <c r="CG285" i="16"/>
  <c r="CJ285" i="16" s="1"/>
  <c r="N294" i="16"/>
  <c r="BS294" i="16" s="1"/>
  <c r="BT294" i="16" s="1"/>
  <c r="O294" i="16"/>
  <c r="CG294" i="16"/>
  <c r="AV294" i="16"/>
  <c r="N322" i="16"/>
  <c r="S322" i="16" s="1"/>
  <c r="O322" i="16"/>
  <c r="CS485" i="16"/>
  <c r="CX506" i="16"/>
  <c r="DA506" i="16" s="1"/>
  <c r="CX148" i="16"/>
  <c r="DA148" i="16" s="1"/>
  <c r="BD151" i="16"/>
  <c r="CX164" i="16"/>
  <c r="DA164" i="16" s="1"/>
  <c r="CX174" i="16"/>
  <c r="DA174" i="16" s="1"/>
  <c r="CX178" i="16"/>
  <c r="DA178" i="16" s="1"/>
  <c r="CX182" i="16"/>
  <c r="DA182" i="16" s="1"/>
  <c r="BM187" i="16"/>
  <c r="O195" i="16"/>
  <c r="Q195" i="16" s="1"/>
  <c r="AV195" i="16"/>
  <c r="BZ206" i="16"/>
  <c r="BZ209" i="16"/>
  <c r="CX209" i="16"/>
  <c r="DA209" i="16" s="1"/>
  <c r="CS226" i="16"/>
  <c r="BZ228" i="16"/>
  <c r="BZ229" i="16"/>
  <c r="CJ237" i="16"/>
  <c r="BD239" i="16"/>
  <c r="CX241" i="16"/>
  <c r="DA241" i="16" s="1"/>
  <c r="CX243" i="16"/>
  <c r="DA243" i="16" s="1"/>
  <c r="N261" i="16"/>
  <c r="AV261" i="16"/>
  <c r="CJ269" i="16"/>
  <c r="CJ270" i="16"/>
  <c r="N271" i="16"/>
  <c r="S271" i="16" s="1"/>
  <c r="AV271" i="16"/>
  <c r="CS272" i="16"/>
  <c r="CS275" i="16"/>
  <c r="CX276" i="16"/>
  <c r="DA276" i="16" s="1"/>
  <c r="N280" i="16"/>
  <c r="S280" i="16" s="1"/>
  <c r="AV280" i="16"/>
  <c r="CS280" i="16"/>
  <c r="CS281" i="16"/>
  <c r="CX288" i="16"/>
  <c r="DA288" i="16" s="1"/>
  <c r="O298" i="16"/>
  <c r="AV298" i="16"/>
  <c r="CX298" i="16"/>
  <c r="DA298" i="16" s="1"/>
  <c r="AV302" i="16"/>
  <c r="CX303" i="16"/>
  <c r="DA303" i="16" s="1"/>
  <c r="BD306" i="16"/>
  <c r="CS318" i="16"/>
  <c r="O323" i="16"/>
  <c r="BH323" i="16" s="1"/>
  <c r="CS330" i="16"/>
  <c r="BM338" i="16"/>
  <c r="BZ339" i="16"/>
  <c r="BZ345" i="16"/>
  <c r="BM355" i="16"/>
  <c r="CX355" i="16"/>
  <c r="BD369" i="16"/>
  <c r="N374" i="16"/>
  <c r="AV384" i="16"/>
  <c r="CX411" i="16"/>
  <c r="DA411" i="16" s="1"/>
  <c r="CX427" i="16"/>
  <c r="DA427" i="16" s="1"/>
  <c r="CX429" i="16"/>
  <c r="DA429" i="16" s="1"/>
  <c r="CX445" i="16"/>
  <c r="DA445" i="16" s="1"/>
  <c r="CJ446" i="16"/>
  <c r="BZ454" i="16"/>
  <c r="BZ455" i="16"/>
  <c r="BZ456" i="16"/>
  <c r="BZ457" i="16"/>
  <c r="BZ468" i="16"/>
  <c r="BZ472" i="16"/>
  <c r="CX476" i="16"/>
  <c r="DA476" i="16" s="1"/>
  <c r="CX504" i="16"/>
  <c r="CS510" i="16"/>
  <c r="CX534" i="16"/>
  <c r="CX538" i="16"/>
  <c r="BZ539" i="16"/>
  <c r="N550" i="16"/>
  <c r="AV550" i="16"/>
  <c r="CX554" i="16"/>
  <c r="BZ557" i="16"/>
  <c r="CX559" i="16"/>
  <c r="DA559" i="16" s="1"/>
  <c r="CS561" i="16"/>
  <c r="CJ184" i="16"/>
  <c r="BM328" i="16"/>
  <c r="CS166" i="16"/>
  <c r="BM183" i="16"/>
  <c r="CJ185" i="16"/>
  <c r="BD187" i="16"/>
  <c r="CS199" i="16"/>
  <c r="CX200" i="16"/>
  <c r="DA200" i="16" s="1"/>
  <c r="CX203" i="16"/>
  <c r="DA203" i="16" s="1"/>
  <c r="CX216" i="16"/>
  <c r="DA216" i="16" s="1"/>
  <c r="BD227" i="16"/>
  <c r="CS238" i="16"/>
  <c r="CX245" i="16"/>
  <c r="DA245" i="16" s="1"/>
  <c r="CX247" i="16"/>
  <c r="DA247" i="16" s="1"/>
  <c r="BM255" i="16"/>
  <c r="CG256" i="16"/>
  <c r="CJ256" i="16" s="1"/>
  <c r="CJ275" i="16"/>
  <c r="CX285" i="16"/>
  <c r="CS295" i="16"/>
  <c r="BZ302" i="16"/>
  <c r="CG308" i="16"/>
  <c r="CJ308" i="16" s="1"/>
  <c r="CX318" i="16"/>
  <c r="CX320" i="16"/>
  <c r="DA320" i="16" s="1"/>
  <c r="CS327" i="16"/>
  <c r="CS328" i="16"/>
  <c r="CS346" i="16"/>
  <c r="BM347" i="16"/>
  <c r="CS357" i="16"/>
  <c r="CS375" i="16"/>
  <c r="BD386" i="16"/>
  <c r="CS392" i="16"/>
  <c r="CG399" i="16"/>
  <c r="CJ399" i="16" s="1"/>
  <c r="CS400" i="16"/>
  <c r="CS401" i="16"/>
  <c r="CS420" i="16"/>
  <c r="CS422" i="16"/>
  <c r="CS427" i="16"/>
  <c r="CS430" i="16"/>
  <c r="CS431" i="16"/>
  <c r="CS432" i="16"/>
  <c r="CS433" i="16"/>
  <c r="CS434" i="16"/>
  <c r="CS435" i="16"/>
  <c r="CS436" i="16"/>
  <c r="CS437" i="16"/>
  <c r="CS438" i="16"/>
  <c r="CS439" i="16"/>
  <c r="CS440" i="16"/>
  <c r="CS441" i="16"/>
  <c r="CS442" i="16"/>
  <c r="CS443" i="16"/>
  <c r="CS444" i="16"/>
  <c r="CG447" i="16"/>
  <c r="CJ447" i="16" s="1"/>
  <c r="CS458" i="16"/>
  <c r="CS462" i="16"/>
  <c r="CX463" i="16"/>
  <c r="DA463" i="16" s="1"/>
  <c r="CS481" i="16"/>
  <c r="BZ492" i="16"/>
  <c r="CX492" i="16"/>
  <c r="DA492" i="16" s="1"/>
  <c r="CG500" i="16"/>
  <c r="CJ500" i="16" s="1"/>
  <c r="CX528" i="16"/>
  <c r="DA528" i="16" s="1"/>
  <c r="CS539" i="16"/>
  <c r="BM60" i="16"/>
  <c r="CG66" i="16"/>
  <c r="CJ66" i="16" s="1"/>
  <c r="AV66" i="16"/>
  <c r="N130" i="16"/>
  <c r="O130" i="16"/>
  <c r="BE144" i="16"/>
  <c r="BD144" i="16"/>
  <c r="BM144" i="16"/>
  <c r="O249" i="16"/>
  <c r="N249" i="16"/>
  <c r="S249" i="16" s="1"/>
  <c r="BM286" i="16"/>
  <c r="BD286" i="16"/>
  <c r="BM29" i="16"/>
  <c r="CS34" i="16"/>
  <c r="CS48" i="16"/>
  <c r="CG56" i="16"/>
  <c r="CJ56" i="16" s="1"/>
  <c r="O76" i="16"/>
  <c r="DB76" i="16" s="1"/>
  <c r="N76" i="16"/>
  <c r="AV76" i="16"/>
  <c r="CG76" i="16"/>
  <c r="BM105" i="16"/>
  <c r="BE105" i="16"/>
  <c r="N112" i="16"/>
  <c r="O112" i="16"/>
  <c r="BM124" i="16"/>
  <c r="BE124" i="16"/>
  <c r="BE146" i="16"/>
  <c r="BD146" i="16"/>
  <c r="O148" i="16"/>
  <c r="BH148" i="16" s="1"/>
  <c r="N148" i="16"/>
  <c r="N165" i="16"/>
  <c r="S165" i="16" s="1"/>
  <c r="O165" i="16"/>
  <c r="CG165" i="16"/>
  <c r="CJ165" i="16" s="1"/>
  <c r="AV165" i="16"/>
  <c r="N171" i="16"/>
  <c r="O171" i="16"/>
  <c r="CG171" i="16"/>
  <c r="CJ171" i="16" s="1"/>
  <c r="AV171" i="16"/>
  <c r="BZ218" i="16"/>
  <c r="O320" i="16"/>
  <c r="N320" i="16"/>
  <c r="BM322" i="16"/>
  <c r="BE336" i="16"/>
  <c r="BM336" i="16"/>
  <c r="BD336" i="16"/>
  <c r="O360" i="16"/>
  <c r="N360" i="16"/>
  <c r="AV365" i="16"/>
  <c r="CG365" i="16"/>
  <c r="CJ365" i="16" s="1"/>
  <c r="AV367" i="16"/>
  <c r="CG367" i="16"/>
  <c r="CJ367" i="16" s="1"/>
  <c r="N66" i="16"/>
  <c r="O66" i="16"/>
  <c r="BE84" i="16"/>
  <c r="BD84" i="16"/>
  <c r="BM84" i="16"/>
  <c r="BE119" i="16"/>
  <c r="BD119" i="16"/>
  <c r="BM119" i="16"/>
  <c r="CG130" i="16"/>
  <c r="AV130" i="16"/>
  <c r="CG134" i="16"/>
  <c r="AV134" i="16"/>
  <c r="O152" i="16"/>
  <c r="N152" i="16"/>
  <c r="BH152" i="16" s="1"/>
  <c r="N161" i="16"/>
  <c r="O161" i="16"/>
  <c r="CG249" i="16"/>
  <c r="AV249" i="16"/>
  <c r="O393" i="16"/>
  <c r="N393" i="16"/>
  <c r="O415" i="16"/>
  <c r="N415" i="16"/>
  <c r="O428" i="16"/>
  <c r="N428" i="16"/>
  <c r="S428" i="16" s="1"/>
  <c r="O476" i="16"/>
  <c r="N476" i="16"/>
  <c r="S476" i="16" s="1"/>
  <c r="AV552" i="16"/>
  <c r="CG552" i="16"/>
  <c r="CJ552" i="16" s="1"/>
  <c r="BZ9" i="16"/>
  <c r="CJ12" i="16"/>
  <c r="CG16" i="16"/>
  <c r="CJ16" i="16" s="1"/>
  <c r="BM17" i="16"/>
  <c r="BZ22" i="16"/>
  <c r="BS30" i="16"/>
  <c r="BT30" i="16" s="1"/>
  <c r="CT30" i="16" s="1"/>
  <c r="H30" i="16" s="1"/>
  <c r="H30" i="19" s="1"/>
  <c r="BP6" i="19" s="1" a="1"/>
  <c r="BP6" i="19" s="1"/>
  <c r="BD35" i="16"/>
  <c r="BM35" i="16"/>
  <c r="CS40" i="16"/>
  <c r="CS42" i="16"/>
  <c r="BM43" i="16"/>
  <c r="N49" i="16"/>
  <c r="BD60" i="16"/>
  <c r="CS60" i="16"/>
  <c r="CG70" i="16"/>
  <c r="CJ70" i="16" s="1"/>
  <c r="AV70" i="16"/>
  <c r="O73" i="16"/>
  <c r="N73" i="16"/>
  <c r="DB73" i="16" s="1"/>
  <c r="N82" i="16"/>
  <c r="O82" i="16"/>
  <c r="CG82" i="16"/>
  <c r="AV82" i="16"/>
  <c r="BE88" i="16"/>
  <c r="BD88" i="16"/>
  <c r="BE92" i="16"/>
  <c r="BD92" i="16"/>
  <c r="O101" i="16"/>
  <c r="N101" i="16"/>
  <c r="BM129" i="16"/>
  <c r="BE129" i="16"/>
  <c r="N141" i="16"/>
  <c r="BS141" i="16" s="1"/>
  <c r="BT141" i="16" s="1"/>
  <c r="O141" i="16"/>
  <c r="CG141" i="16"/>
  <c r="AV141" i="16"/>
  <c r="AV151" i="16"/>
  <c r="CG151" i="16"/>
  <c r="CJ151" i="16" s="1"/>
  <c r="N155" i="16"/>
  <c r="S155" i="16" s="1"/>
  <c r="O155" i="16"/>
  <c r="BH155" i="16" s="1"/>
  <c r="CG155" i="16"/>
  <c r="CJ155" i="16" s="1"/>
  <c r="AV155" i="16"/>
  <c r="N157" i="16"/>
  <c r="O157" i="16"/>
  <c r="DB157" i="16" s="1"/>
  <c r="CG157" i="16"/>
  <c r="CJ157" i="16" s="1"/>
  <c r="AV157" i="16"/>
  <c r="O168" i="16"/>
  <c r="N168" i="16"/>
  <c r="BH168" i="16" s="1"/>
  <c r="BE216" i="16"/>
  <c r="BD216" i="16"/>
  <c r="O255" i="16"/>
  <c r="N255" i="16"/>
  <c r="CG255" i="16"/>
  <c r="CJ255" i="16" s="1"/>
  <c r="AV255" i="16"/>
  <c r="O278" i="16"/>
  <c r="N278" i="16"/>
  <c r="Q278" i="16" s="1"/>
  <c r="CG278" i="16"/>
  <c r="CJ278" i="16" s="1"/>
  <c r="AV278" i="16"/>
  <c r="BE79" i="16"/>
  <c r="BD79" i="16"/>
  <c r="N89" i="16"/>
  <c r="O89" i="16"/>
  <c r="N93" i="16"/>
  <c r="O93" i="16"/>
  <c r="BH93" i="16" s="1"/>
  <c r="N134" i="16"/>
  <c r="O134" i="16"/>
  <c r="BE149" i="16"/>
  <c r="BD149" i="16"/>
  <c r="CG161" i="16"/>
  <c r="CJ161" i="16" s="1"/>
  <c r="AV161" i="16"/>
  <c r="BE194" i="16"/>
  <c r="BM194" i="16"/>
  <c r="BD194" i="16"/>
  <c r="BM285" i="16"/>
  <c r="O376" i="16"/>
  <c r="N376" i="16"/>
  <c r="Q376" i="16" s="1"/>
  <c r="CG415" i="16"/>
  <c r="CJ415" i="16" s="1"/>
  <c r="AV415" i="16"/>
  <c r="O552" i="16"/>
  <c r="N552" i="16"/>
  <c r="BH552" i="16" s="1"/>
  <c r="BM10" i="16"/>
  <c r="CX11" i="16"/>
  <c r="CJ13" i="16"/>
  <c r="N15" i="16"/>
  <c r="AV15" i="16"/>
  <c r="N16" i="16"/>
  <c r="AV21" i="16"/>
  <c r="CS21" i="16"/>
  <c r="CJ25" i="16"/>
  <c r="O30" i="16"/>
  <c r="CS32" i="16"/>
  <c r="BM34" i="16"/>
  <c r="O40" i="16"/>
  <c r="AV40" i="16"/>
  <c r="BM40" i="16"/>
  <c r="CG40" i="16"/>
  <c r="CJ40" i="16" s="1"/>
  <c r="BD43" i="16"/>
  <c r="BZ47" i="16"/>
  <c r="CX47" i="16"/>
  <c r="BZ48" i="16"/>
  <c r="CX48" i="16"/>
  <c r="DA48" i="16" s="1"/>
  <c r="AV49" i="16"/>
  <c r="BD55" i="16"/>
  <c r="O58" i="16"/>
  <c r="BH58" i="16" s="1"/>
  <c r="AV58" i="16"/>
  <c r="N61" i="16"/>
  <c r="BM72" i="16"/>
  <c r="O106" i="16"/>
  <c r="N106" i="16"/>
  <c r="N126" i="16"/>
  <c r="O126" i="16"/>
  <c r="BM139" i="16"/>
  <c r="AV147" i="16"/>
  <c r="CG147" i="16"/>
  <c r="CJ147" i="16" s="1"/>
  <c r="BE241" i="16"/>
  <c r="BD241" i="16"/>
  <c r="O299" i="16"/>
  <c r="N299" i="16"/>
  <c r="N68" i="16"/>
  <c r="N72" i="16"/>
  <c r="AV72" i="16"/>
  <c r="N84" i="16"/>
  <c r="CG84" i="16"/>
  <c r="CJ84" i="16" s="1"/>
  <c r="N85" i="16"/>
  <c r="BD91" i="16"/>
  <c r="BD95" i="16"/>
  <c r="BD99" i="16"/>
  <c r="CX101" i="16"/>
  <c r="DA101" i="16" s="1"/>
  <c r="O104" i="16"/>
  <c r="BD106" i="16"/>
  <c r="BM106" i="16"/>
  <c r="CS109" i="16"/>
  <c r="O122" i="16"/>
  <c r="CX125" i="16"/>
  <c r="DA125" i="16" s="1"/>
  <c r="O127" i="16"/>
  <c r="BD131" i="16"/>
  <c r="BD142" i="16"/>
  <c r="O146" i="16"/>
  <c r="AV146" i="16"/>
  <c r="CX146" i="16"/>
  <c r="DA146" i="16" s="1"/>
  <c r="AV149" i="16"/>
  <c r="BD153" i="16"/>
  <c r="BD155" i="16"/>
  <c r="O163" i="16"/>
  <c r="O167" i="16"/>
  <c r="N186" i="16"/>
  <c r="S186" i="16" s="1"/>
  <c r="N188" i="16"/>
  <c r="N191" i="16"/>
  <c r="Q191" i="16" s="1"/>
  <c r="CG191" i="16"/>
  <c r="CJ192" i="16"/>
  <c r="BM213" i="16"/>
  <c r="N216" i="16"/>
  <c r="AV216" i="16"/>
  <c r="BZ217" i="16"/>
  <c r="BM259" i="16"/>
  <c r="BM263" i="16"/>
  <c r="BM267" i="16"/>
  <c r="CJ271" i="16"/>
  <c r="CS289" i="16"/>
  <c r="BZ299" i="16"/>
  <c r="BZ300" i="16"/>
  <c r="AV304" i="16"/>
  <c r="CG304" i="16"/>
  <c r="CJ304" i="16" s="1"/>
  <c r="BM308" i="16"/>
  <c r="CS315" i="16"/>
  <c r="BM373" i="16"/>
  <c r="CG380" i="16"/>
  <c r="CJ380" i="16" s="1"/>
  <c r="AV380" i="16"/>
  <c r="BE385" i="16"/>
  <c r="BD385" i="16"/>
  <c r="O482" i="16"/>
  <c r="N482" i="16"/>
  <c r="S482" i="16" s="1"/>
  <c r="BZ540" i="16"/>
  <c r="BZ558" i="16"/>
  <c r="CX67" i="16"/>
  <c r="DA67" i="16" s="1"/>
  <c r="CX71" i="16"/>
  <c r="DA71" i="16" s="1"/>
  <c r="CX73" i="16"/>
  <c r="DA73" i="16" s="1"/>
  <c r="CX84" i="16"/>
  <c r="AV85" i="16"/>
  <c r="CX89" i="16"/>
  <c r="DA89" i="16" s="1"/>
  <c r="CX93" i="16"/>
  <c r="O98" i="16"/>
  <c r="AV98" i="16"/>
  <c r="CS101" i="16"/>
  <c r="CS102" i="16"/>
  <c r="CX103" i="16"/>
  <c r="CX108" i="16"/>
  <c r="DA108" i="16" s="1"/>
  <c r="N110" i="16"/>
  <c r="Q110" i="16" s="1"/>
  <c r="CS119" i="16"/>
  <c r="CX126" i="16"/>
  <c r="CS132" i="16"/>
  <c r="BM134" i="16"/>
  <c r="CS140" i="16"/>
  <c r="N156" i="16"/>
  <c r="S156" i="16" s="1"/>
  <c r="BM157" i="16"/>
  <c r="CX158" i="16"/>
  <c r="DA158" i="16" s="1"/>
  <c r="BM161" i="16"/>
  <c r="CX162" i="16"/>
  <c r="DA162" i="16" s="1"/>
  <c r="CJ163" i="16"/>
  <c r="BM165" i="16"/>
  <c r="CX166" i="16"/>
  <c r="DA166" i="16" s="1"/>
  <c r="CJ169" i="16"/>
  <c r="CJ172" i="16"/>
  <c r="CS172" i="16"/>
  <c r="BD173" i="16"/>
  <c r="BM175" i="16"/>
  <c r="CG175" i="16"/>
  <c r="CJ175" i="16" s="1"/>
  <c r="N176" i="16"/>
  <c r="BH176" i="16" s="1"/>
  <c r="CS176" i="16"/>
  <c r="BD177" i="16"/>
  <c r="BM179" i="16"/>
  <c r="CG179" i="16"/>
  <c r="CJ179" i="16" s="1"/>
  <c r="N180" i="16"/>
  <c r="DB180" i="16" s="1"/>
  <c r="CS180" i="16"/>
  <c r="BD181" i="16"/>
  <c r="CG183" i="16"/>
  <c r="CJ183" i="16" s="1"/>
  <c r="N184" i="16"/>
  <c r="DB184" i="16" s="1"/>
  <c r="O187" i="16"/>
  <c r="BH187" i="16" s="1"/>
  <c r="AV187" i="16"/>
  <c r="CJ188" i="16"/>
  <c r="O189" i="16"/>
  <c r="Q189" i="16" s="1"/>
  <c r="CX190" i="16"/>
  <c r="DA190" i="16" s="1"/>
  <c r="CX194" i="16"/>
  <c r="CG198" i="16"/>
  <c r="CJ198" i="16" s="1"/>
  <c r="BM206" i="16"/>
  <c r="CG206" i="16"/>
  <c r="CJ206" i="16" s="1"/>
  <c r="CS207" i="16"/>
  <c r="CS212" i="16"/>
  <c r="BD213" i="16"/>
  <c r="BM215" i="16"/>
  <c r="N223" i="16"/>
  <c r="AV223" i="16"/>
  <c r="BZ224" i="16"/>
  <c r="CX224" i="16"/>
  <c r="DA224" i="16" s="1"/>
  <c r="BZ225" i="16"/>
  <c r="CX225" i="16"/>
  <c r="DA225" i="16" s="1"/>
  <c r="CG226" i="16"/>
  <c r="CJ226" i="16" s="1"/>
  <c r="N227" i="16"/>
  <c r="AV227" i="16"/>
  <c r="CX228" i="16"/>
  <c r="DA228" i="16" s="1"/>
  <c r="CX229" i="16"/>
  <c r="DA229" i="16" s="1"/>
  <c r="N233" i="16"/>
  <c r="BH233" i="16" s="1"/>
  <c r="AV233" i="16"/>
  <c r="CX233" i="16"/>
  <c r="DA233" i="16" s="1"/>
  <c r="CJ238" i="16"/>
  <c r="N239" i="16"/>
  <c r="BH239" i="16" s="1"/>
  <c r="AV239" i="16"/>
  <c r="CS244" i="16"/>
  <c r="BD245" i="16"/>
  <c r="CJ251" i="16"/>
  <c r="CS256" i="16"/>
  <c r="BD257" i="16"/>
  <c r="CS260" i="16"/>
  <c r="BD261" i="16"/>
  <c r="CS264" i="16"/>
  <c r="BD265" i="16"/>
  <c r="CS270" i="16"/>
  <c r="BD271" i="16"/>
  <c r="BM274" i="16"/>
  <c r="CG274" i="16"/>
  <c r="CJ274" i="16" s="1"/>
  <c r="N275" i="16"/>
  <c r="S275" i="16" s="1"/>
  <c r="AV275" i="16"/>
  <c r="N276" i="16"/>
  <c r="AV276" i="16"/>
  <c r="CS298" i="16"/>
  <c r="BM301" i="16"/>
  <c r="CS307" i="16"/>
  <c r="AV310" i="16"/>
  <c r="CG310" i="16"/>
  <c r="CJ310" i="16" s="1"/>
  <c r="N312" i="16"/>
  <c r="O312" i="16"/>
  <c r="CG312" i="16"/>
  <c r="CJ312" i="16" s="1"/>
  <c r="AV312" i="16"/>
  <c r="AV353" i="16"/>
  <c r="CG353" i="16"/>
  <c r="CJ353" i="16" s="1"/>
  <c r="BE363" i="16"/>
  <c r="BD363" i="16"/>
  <c r="BM363" i="16"/>
  <c r="BE389" i="16"/>
  <c r="BD389" i="16"/>
  <c r="O404" i="16"/>
  <c r="N404" i="16"/>
  <c r="AV493" i="16"/>
  <c r="CG493" i="16"/>
  <c r="CJ493" i="16" s="1"/>
  <c r="BZ544" i="16"/>
  <c r="CX77" i="16"/>
  <c r="DA77" i="16" s="1"/>
  <c r="CX97" i="16"/>
  <c r="DA97" i="16" s="1"/>
  <c r="CS113" i="16"/>
  <c r="CS114" i="16"/>
  <c r="CS116" i="16"/>
  <c r="CX143" i="16"/>
  <c r="DA143" i="16" s="1"/>
  <c r="BZ144" i="16"/>
  <c r="BZ146" i="16"/>
  <c r="CX186" i="16"/>
  <c r="DA186" i="16" s="1"/>
  <c r="CG201" i="16"/>
  <c r="CJ201" i="16" s="1"/>
  <c r="BD206" i="16"/>
  <c r="CS215" i="16"/>
  <c r="BM222" i="16"/>
  <c r="BM231" i="16"/>
  <c r="CX231" i="16"/>
  <c r="DA231" i="16" s="1"/>
  <c r="BM235" i="16"/>
  <c r="CX235" i="16"/>
  <c r="DA235" i="16" s="1"/>
  <c r="CS240" i="16"/>
  <c r="CJ247" i="16"/>
  <c r="CX249" i="16"/>
  <c r="DA249" i="16" s="1"/>
  <c r="CX251" i="16"/>
  <c r="DA251" i="16" s="1"/>
  <c r="CJ254" i="16"/>
  <c r="BD274" i="16"/>
  <c r="BM277" i="16"/>
  <c r="CG277" i="16"/>
  <c r="CJ277" i="16" s="1"/>
  <c r="BM283" i="16"/>
  <c r="CX284" i="16"/>
  <c r="DA284" i="16" s="1"/>
  <c r="BS286" i="16"/>
  <c r="BT286" i="16" s="1"/>
  <c r="BM289" i="16"/>
  <c r="BD296" i="16"/>
  <c r="CS297" i="16"/>
  <c r="BE304" i="16"/>
  <c r="BD304" i="16"/>
  <c r="BM304" i="16"/>
  <c r="O344" i="16"/>
  <c r="N344" i="16"/>
  <c r="AV344" i="16"/>
  <c r="CG344" i="16"/>
  <c r="AV347" i="16"/>
  <c r="CG347" i="16"/>
  <c r="CJ347" i="16" s="1"/>
  <c r="BE382" i="16"/>
  <c r="BD382" i="16"/>
  <c r="BM382" i="16"/>
  <c r="O512" i="16"/>
  <c r="N512" i="16"/>
  <c r="S512" i="16" s="1"/>
  <c r="AV512" i="16"/>
  <c r="CG512" i="16"/>
  <c r="CJ512" i="16" s="1"/>
  <c r="CX524" i="16"/>
  <c r="DA524" i="16" s="1"/>
  <c r="CS542" i="16"/>
  <c r="O564" i="16"/>
  <c r="N564" i="16"/>
  <c r="S564" i="16" s="1"/>
  <c r="AV564" i="16"/>
  <c r="CG564" i="16"/>
  <c r="CJ564" i="16" s="1"/>
  <c r="CS311" i="16"/>
  <c r="BM318" i="16"/>
  <c r="BM321" i="16"/>
  <c r="BD328" i="16"/>
  <c r="BS329" i="16"/>
  <c r="BT329" i="16" s="1"/>
  <c r="BM332" i="16"/>
  <c r="BZ333" i="16"/>
  <c r="CS335" i="16"/>
  <c r="BD338" i="16"/>
  <c r="BZ341" i="16"/>
  <c r="CS344" i="16"/>
  <c r="BD355" i="16"/>
  <c r="BM357" i="16"/>
  <c r="CG357" i="16"/>
  <c r="CJ357" i="16" s="1"/>
  <c r="BD361" i="16"/>
  <c r="CX363" i="16"/>
  <c r="DA363" i="16" s="1"/>
  <c r="CS365" i="16"/>
  <c r="N368" i="16"/>
  <c r="Q368" i="16" s="1"/>
  <c r="CX373" i="16"/>
  <c r="BD377" i="16"/>
  <c r="BD381" i="16"/>
  <c r="CX382" i="16"/>
  <c r="DA382" i="16" s="1"/>
  <c r="CG410" i="16"/>
  <c r="CJ410" i="16" s="1"/>
  <c r="N423" i="16"/>
  <c r="BS423" i="16" s="1"/>
  <c r="BT423" i="16" s="1"/>
  <c r="CS424" i="16"/>
  <c r="CS467" i="16"/>
  <c r="CS468" i="16"/>
  <c r="CS472" i="16"/>
  <c r="CS473" i="16"/>
  <c r="CS474" i="16"/>
  <c r="CS475" i="16"/>
  <c r="CX489" i="16"/>
  <c r="DA489" i="16" s="1"/>
  <c r="BZ493" i="16"/>
  <c r="CG502" i="16"/>
  <c r="CJ502" i="16" s="1"/>
  <c r="CG515" i="16"/>
  <c r="CJ515" i="16" s="1"/>
  <c r="BS535" i="16"/>
  <c r="BT535" i="16" s="1"/>
  <c r="CS543" i="16"/>
  <c r="BZ545" i="16"/>
  <c r="BZ547" i="16"/>
  <c r="BZ548" i="16"/>
  <c r="CS552" i="16"/>
  <c r="CS554" i="16"/>
  <c r="CS565" i="16"/>
  <c r="CS570" i="16"/>
  <c r="BM306" i="16"/>
  <c r="CX307" i="16"/>
  <c r="DA307" i="16" s="1"/>
  <c r="BM310" i="16"/>
  <c r="BM314" i="16"/>
  <c r="CJ316" i="16"/>
  <c r="BM319" i="16"/>
  <c r="CX319" i="16"/>
  <c r="CX321" i="16"/>
  <c r="DA321" i="16" s="1"/>
  <c r="N331" i="16"/>
  <c r="BH331" i="16" s="1"/>
  <c r="CS331" i="16"/>
  <c r="CS332" i="16"/>
  <c r="CX336" i="16"/>
  <c r="CS343" i="16"/>
  <c r="N345" i="16"/>
  <c r="CS347" i="16"/>
  <c r="CS348" i="16"/>
  <c r="CS355" i="16"/>
  <c r="CX357" i="16"/>
  <c r="DA357" i="16" s="1"/>
  <c r="BM365" i="16"/>
  <c r="N366" i="16"/>
  <c r="CX380" i="16"/>
  <c r="DA380" i="16" s="1"/>
  <c r="BM386" i="16"/>
  <c r="CX386" i="16"/>
  <c r="DA386" i="16" s="1"/>
  <c r="CG407" i="16"/>
  <c r="CJ407" i="16" s="1"/>
  <c r="N410" i="16"/>
  <c r="Q410" i="16" s="1"/>
  <c r="CX410" i="16"/>
  <c r="DA410" i="16" s="1"/>
  <c r="O426" i="16"/>
  <c r="BH426" i="16" s="1"/>
  <c r="CS426" i="16"/>
  <c r="CJ461" i="16"/>
  <c r="CX464" i="16"/>
  <c r="DA464" i="16" s="1"/>
  <c r="CS482" i="16"/>
  <c r="CS484" i="16"/>
  <c r="CG497" i="16"/>
  <c r="CX502" i="16"/>
  <c r="DA502" i="16" s="1"/>
  <c r="CX508" i="16"/>
  <c r="DA508" i="16" s="1"/>
  <c r="CX509" i="16"/>
  <c r="CJ513" i="16"/>
  <c r="N515" i="16"/>
  <c r="S515" i="16" s="1"/>
  <c r="CX515" i="16"/>
  <c r="DA515" i="16" s="1"/>
  <c r="CS521" i="16"/>
  <c r="CG524" i="16"/>
  <c r="CJ524" i="16" s="1"/>
  <c r="CS525" i="16"/>
  <c r="CS527" i="16"/>
  <c r="O544" i="16"/>
  <c r="CS544" i="16"/>
  <c r="CS546" i="16"/>
  <c r="CX334" i="16"/>
  <c r="DA334" i="16" s="1"/>
  <c r="CX365" i="16"/>
  <c r="CX371" i="16"/>
  <c r="CX381" i="16"/>
  <c r="DA381" i="16" s="1"/>
  <c r="BZ382" i="16"/>
  <c r="CX384" i="16"/>
  <c r="BM387" i="16"/>
  <c r="CJ403" i="16"/>
  <c r="CS404" i="16"/>
  <c r="CS416" i="16"/>
  <c r="CJ450" i="16"/>
  <c r="CX459" i="16"/>
  <c r="DA459" i="16" s="1"/>
  <c r="CS464" i="16"/>
  <c r="CX475" i="16"/>
  <c r="CX488" i="16"/>
  <c r="CS495" i="16"/>
  <c r="CS508" i="16"/>
  <c r="CS509" i="16"/>
  <c r="CX512" i="16"/>
  <c r="CX518" i="16"/>
  <c r="DA518" i="16" s="1"/>
  <c r="CJ519" i="16"/>
  <c r="CX531" i="16"/>
  <c r="CX532" i="16"/>
  <c r="CX533" i="16"/>
  <c r="DA533" i="16" s="1"/>
  <c r="CX542" i="16"/>
  <c r="CX550" i="16"/>
  <c r="CJ551" i="16"/>
  <c r="CX552" i="16"/>
  <c r="DA552" i="16" s="1"/>
  <c r="CX564" i="16"/>
  <c r="DA564" i="16" s="1"/>
  <c r="BE46" i="16"/>
  <c r="BD46" i="16"/>
  <c r="BM46" i="16"/>
  <c r="BM47" i="16"/>
  <c r="BD47" i="16"/>
  <c r="N78" i="16"/>
  <c r="S78" i="16" s="1"/>
  <c r="O78" i="16"/>
  <c r="O88" i="16"/>
  <c r="N88" i="16"/>
  <c r="AV92" i="16"/>
  <c r="CG92" i="16"/>
  <c r="CJ92" i="16" s="1"/>
  <c r="O97" i="16"/>
  <c r="N97" i="16"/>
  <c r="N124" i="16"/>
  <c r="O124" i="16"/>
  <c r="O129" i="16"/>
  <c r="N129" i="16"/>
  <c r="BE130" i="16"/>
  <c r="BD130" i="16"/>
  <c r="BM130" i="16"/>
  <c r="BE141" i="16"/>
  <c r="BD141" i="16"/>
  <c r="BM141" i="16"/>
  <c r="BE159" i="16"/>
  <c r="BD159" i="16"/>
  <c r="BM159" i="16"/>
  <c r="BE163" i="16"/>
  <c r="BD163" i="16"/>
  <c r="BM163" i="16"/>
  <c r="BM186" i="16"/>
  <c r="BE186" i="16"/>
  <c r="AV204" i="16"/>
  <c r="CG204" i="16"/>
  <c r="CG259" i="16"/>
  <c r="CJ259" i="16" s="1"/>
  <c r="AV259" i="16"/>
  <c r="O263" i="16"/>
  <c r="N263" i="16"/>
  <c r="O267" i="16"/>
  <c r="N267" i="16"/>
  <c r="DB267" i="16" s="1"/>
  <c r="DC267" i="16" s="1"/>
  <c r="AV272" i="16"/>
  <c r="CG272" i="16"/>
  <c r="CJ272" i="16" s="1"/>
  <c r="O572" i="16"/>
  <c r="N572" i="16"/>
  <c r="DB572" i="16" s="1"/>
  <c r="BD7" i="16"/>
  <c r="CS8" i="16"/>
  <c r="BD10" i="16"/>
  <c r="CS10" i="16"/>
  <c r="BZ11" i="16"/>
  <c r="BD11" i="16"/>
  <c r="CS12" i="16"/>
  <c r="BZ13" i="16"/>
  <c r="BD13" i="16"/>
  <c r="BM14" i="16"/>
  <c r="CX15" i="16"/>
  <c r="DA15" i="16" s="1"/>
  <c r="CX16" i="16"/>
  <c r="DA16" i="16" s="1"/>
  <c r="CJ17" i="16"/>
  <c r="CS17" i="16"/>
  <c r="CX18" i="16"/>
  <c r="DA18" i="16" s="1"/>
  <c r="CX19" i="16"/>
  <c r="DA19" i="16" s="1"/>
  <c r="CS20" i="16"/>
  <c r="O36" i="16"/>
  <c r="BM38" i="16"/>
  <c r="BD38" i="16"/>
  <c r="BM39" i="16"/>
  <c r="CX39" i="16"/>
  <c r="DA39" i="16" s="1"/>
  <c r="N43" i="16"/>
  <c r="S43" i="16" s="1"/>
  <c r="CG43" i="16"/>
  <c r="CJ43" i="16" s="1"/>
  <c r="DB44" i="16"/>
  <c r="AV45" i="16"/>
  <c r="CG45" i="16"/>
  <c r="CJ45" i="16" s="1"/>
  <c r="CS46" i="16"/>
  <c r="O50" i="16"/>
  <c r="AV50" i="16"/>
  <c r="BE51" i="16"/>
  <c r="BD51" i="16"/>
  <c r="O81" i="16"/>
  <c r="N81" i="16"/>
  <c r="S81" i="16" s="1"/>
  <c r="CG81" i="16"/>
  <c r="CJ81" i="16" s="1"/>
  <c r="AV81" i="16"/>
  <c r="BM87" i="16"/>
  <c r="N100" i="16"/>
  <c r="O100" i="16"/>
  <c r="CG100" i="16"/>
  <c r="CJ100" i="16" s="1"/>
  <c r="AV100" i="16"/>
  <c r="BE113" i="16"/>
  <c r="BM113" i="16"/>
  <c r="BD113" i="16"/>
  <c r="BE117" i="16"/>
  <c r="BD117" i="16"/>
  <c r="BM117" i="16"/>
  <c r="O132" i="16"/>
  <c r="N132" i="16"/>
  <c r="AV132" i="16"/>
  <c r="CG132" i="16"/>
  <c r="CJ149" i="16"/>
  <c r="CJ173" i="16"/>
  <c r="CJ177" i="16"/>
  <c r="CJ181" i="16"/>
  <c r="BM209" i="16"/>
  <c r="O214" i="16"/>
  <c r="N214" i="16"/>
  <c r="CG214" i="16"/>
  <c r="AV214" i="16"/>
  <c r="O215" i="16"/>
  <c r="N215" i="16"/>
  <c r="AV215" i="16"/>
  <c r="CG215" i="16"/>
  <c r="CJ215" i="16" s="1"/>
  <c r="BE237" i="16"/>
  <c r="BD237" i="16"/>
  <c r="BE251" i="16"/>
  <c r="BD251" i="16"/>
  <c r="BM251" i="16"/>
  <c r="DA8" i="16"/>
  <c r="AV88" i="16"/>
  <c r="CG88" i="16"/>
  <c r="CJ88" i="16" s="1"/>
  <c r="O105" i="16"/>
  <c r="N105" i="16"/>
  <c r="BS105" i="16" s="1"/>
  <c r="BT105" i="16" s="1"/>
  <c r="N144" i="16"/>
  <c r="O144" i="16"/>
  <c r="BE169" i="16"/>
  <c r="BD169" i="16"/>
  <c r="BM169" i="16"/>
  <c r="O259" i="16"/>
  <c r="N259" i="16"/>
  <c r="S259" i="16" s="1"/>
  <c r="CG263" i="16"/>
  <c r="CJ263" i="16" s="1"/>
  <c r="AV263" i="16"/>
  <c r="CG267" i="16"/>
  <c r="CJ267" i="16" s="1"/>
  <c r="AV267" i="16"/>
  <c r="BM9" i="16"/>
  <c r="DA9" i="16"/>
  <c r="BD14" i="16"/>
  <c r="O27" i="16"/>
  <c r="N27" i="16"/>
  <c r="N31" i="16"/>
  <c r="O31" i="16"/>
  <c r="BE39" i="16"/>
  <c r="BD39" i="16"/>
  <c r="BE47" i="16"/>
  <c r="CG48" i="16"/>
  <c r="CJ48" i="16" s="1"/>
  <c r="N54" i="16"/>
  <c r="S54" i="16" s="1"/>
  <c r="O54" i="16"/>
  <c r="CG54" i="16"/>
  <c r="CJ54" i="16" s="1"/>
  <c r="AV54" i="16"/>
  <c r="BE68" i="16"/>
  <c r="BD68" i="16"/>
  <c r="BM68" i="16"/>
  <c r="BE87" i="16"/>
  <c r="BD87" i="16"/>
  <c r="N102" i="16"/>
  <c r="O102" i="16"/>
  <c r="BM123" i="16"/>
  <c r="BE123" i="16"/>
  <c r="N133" i="16"/>
  <c r="O133" i="16"/>
  <c r="O172" i="16"/>
  <c r="N172" i="16"/>
  <c r="S172" i="16" s="1"/>
  <c r="BE185" i="16"/>
  <c r="BD185" i="16"/>
  <c r="BM185" i="16"/>
  <c r="O199" i="16"/>
  <c r="N199" i="16"/>
  <c r="AV199" i="16"/>
  <c r="CG199" i="16"/>
  <c r="CJ199" i="16" s="1"/>
  <c r="O221" i="16"/>
  <c r="N221" i="16"/>
  <c r="CG221" i="16"/>
  <c r="AV221" i="16"/>
  <c r="O222" i="16"/>
  <c r="N222" i="16"/>
  <c r="AV222" i="16"/>
  <c r="CG222" i="16"/>
  <c r="CJ222" i="16" s="1"/>
  <c r="BE30" i="16"/>
  <c r="BD30" i="16"/>
  <c r="CG78" i="16"/>
  <c r="AV78" i="16"/>
  <c r="O92" i="16"/>
  <c r="N92" i="16"/>
  <c r="BM101" i="16"/>
  <c r="BE101" i="16"/>
  <c r="O153" i="16"/>
  <c r="N153" i="16"/>
  <c r="BE167" i="16"/>
  <c r="BD167" i="16"/>
  <c r="BM167" i="16"/>
  <c r="BE193" i="16"/>
  <c r="BD193" i="16"/>
  <c r="BM193" i="16"/>
  <c r="CG572" i="16"/>
  <c r="CJ572" i="16" s="1"/>
  <c r="AV572" i="16"/>
  <c r="CS6" i="16"/>
  <c r="CJ7" i="16"/>
  <c r="N8" i="16"/>
  <c r="S8" i="16" s="1"/>
  <c r="AV8" i="16"/>
  <c r="N9" i="16"/>
  <c r="AV9" i="16"/>
  <c r="CS9" i="16"/>
  <c r="N11" i="16"/>
  <c r="BH11" i="16" s="1"/>
  <c r="AV11" i="16"/>
  <c r="N12" i="16"/>
  <c r="BS12" i="16" s="1"/>
  <c r="BT12" i="16" s="1"/>
  <c r="CT12" i="16" s="1"/>
  <c r="H12" i="16" s="1"/>
  <c r="H12" i="19" s="1"/>
  <c r="BN12" i="19" s="1" a="1"/>
  <c r="BN12" i="19" s="1"/>
  <c r="AV12" i="16"/>
  <c r="N13" i="16"/>
  <c r="AV13" i="16"/>
  <c r="BM13" i="16"/>
  <c r="CX13" i="16"/>
  <c r="DA13" i="16" s="1"/>
  <c r="BZ14" i="16"/>
  <c r="CJ20" i="16"/>
  <c r="N21" i="16"/>
  <c r="CJ24" i="16"/>
  <c r="N25" i="16"/>
  <c r="AV25" i="16"/>
  <c r="CS25" i="16"/>
  <c r="CX26" i="16"/>
  <c r="BM30" i="16"/>
  <c r="O33" i="16"/>
  <c r="CS38" i="16"/>
  <c r="BE41" i="16"/>
  <c r="BD41" i="16"/>
  <c r="BE42" i="16"/>
  <c r="BD42" i="16"/>
  <c r="CX45" i="16"/>
  <c r="BZ46" i="16"/>
  <c r="O48" i="16"/>
  <c r="O52" i="16"/>
  <c r="N52" i="16"/>
  <c r="S52" i="16" s="1"/>
  <c r="CG52" i="16"/>
  <c r="CJ52" i="16" s="1"/>
  <c r="CX53" i="16"/>
  <c r="DA53" i="16" s="1"/>
  <c r="O56" i="16"/>
  <c r="N56" i="16"/>
  <c r="S56" i="16" s="1"/>
  <c r="BE63" i="16"/>
  <c r="BD63" i="16"/>
  <c r="O65" i="16"/>
  <c r="N65" i="16"/>
  <c r="S65" i="16" s="1"/>
  <c r="CG65" i="16"/>
  <c r="CJ65" i="16" s="1"/>
  <c r="AV65" i="16"/>
  <c r="N90" i="16"/>
  <c r="O90" i="16"/>
  <c r="CG90" i="16"/>
  <c r="CJ90" i="16" s="1"/>
  <c r="AV90" i="16"/>
  <c r="N94" i="16"/>
  <c r="O94" i="16"/>
  <c r="CG94" i="16"/>
  <c r="CJ94" i="16" s="1"/>
  <c r="AV94" i="16"/>
  <c r="CG144" i="16"/>
  <c r="CJ144" i="16" s="1"/>
  <c r="N147" i="16"/>
  <c r="S147" i="16" s="1"/>
  <c r="O147" i="16"/>
  <c r="N151" i="16"/>
  <c r="O151" i="16"/>
  <c r="CG153" i="16"/>
  <c r="CJ153" i="16" s="1"/>
  <c r="N175" i="16"/>
  <c r="DB175" i="16" s="1"/>
  <c r="O175" i="16"/>
  <c r="N179" i="16"/>
  <c r="O179" i="16"/>
  <c r="N183" i="16"/>
  <c r="BH183" i="16" s="1"/>
  <c r="O183" i="16"/>
  <c r="N196" i="16"/>
  <c r="O196" i="16"/>
  <c r="CG196" i="16"/>
  <c r="CJ196" i="16" s="1"/>
  <c r="AV196" i="16"/>
  <c r="BM59" i="16"/>
  <c r="CG60" i="16"/>
  <c r="BM71" i="16"/>
  <c r="BM75" i="16"/>
  <c r="CS79" i="16"/>
  <c r="CS80" i="16"/>
  <c r="BM83" i="16"/>
  <c r="CS91" i="16"/>
  <c r="CS95" i="16"/>
  <c r="CS96" i="16"/>
  <c r="BM107" i="16"/>
  <c r="BM111" i="16"/>
  <c r="CX113" i="16"/>
  <c r="DA113" i="16" s="1"/>
  <c r="CX123" i="16"/>
  <c r="CS125" i="16"/>
  <c r="CS134" i="16"/>
  <c r="CS141" i="16"/>
  <c r="CS142" i="16"/>
  <c r="CS152" i="16"/>
  <c r="BS156" i="16"/>
  <c r="BT156" i="16" s="1"/>
  <c r="CS170" i="16"/>
  <c r="CS184" i="16"/>
  <c r="CS188" i="16"/>
  <c r="CS192" i="16"/>
  <c r="CS197" i="16"/>
  <c r="CS198" i="16"/>
  <c r="BZ210" i="16"/>
  <c r="BM220" i="16"/>
  <c r="O231" i="16"/>
  <c r="N231" i="16"/>
  <c r="S231" i="16" s="1"/>
  <c r="CG231" i="16"/>
  <c r="CJ231" i="16" s="1"/>
  <c r="AV231" i="16"/>
  <c r="O235" i="16"/>
  <c r="BH235" i="16" s="1"/>
  <c r="N235" i="16"/>
  <c r="S235" i="16" s="1"/>
  <c r="CG235" i="16"/>
  <c r="CJ235" i="16" s="1"/>
  <c r="AV235" i="16"/>
  <c r="AV240" i="16"/>
  <c r="CG240" i="16"/>
  <c r="CJ240" i="16" s="1"/>
  <c r="BE247" i="16"/>
  <c r="BD247" i="16"/>
  <c r="BM247" i="16"/>
  <c r="BM256" i="16"/>
  <c r="O297" i="16"/>
  <c r="N297" i="16"/>
  <c r="BS297" i="16" s="1"/>
  <c r="BT297" i="16" s="1"/>
  <c r="AV297" i="16"/>
  <c r="CG297" i="16"/>
  <c r="N301" i="16"/>
  <c r="S301" i="16" s="1"/>
  <c r="O301" i="16"/>
  <c r="CG301" i="16"/>
  <c r="CJ301" i="16" s="1"/>
  <c r="AV301" i="16"/>
  <c r="BE339" i="16"/>
  <c r="BM339" i="16"/>
  <c r="BD339" i="16"/>
  <c r="AV355" i="16"/>
  <c r="CG355" i="16"/>
  <c r="CJ355" i="16" s="1"/>
  <c r="BE359" i="16"/>
  <c r="BD359" i="16"/>
  <c r="BM359" i="16"/>
  <c r="O387" i="16"/>
  <c r="N387" i="16"/>
  <c r="O394" i="16"/>
  <c r="N394" i="16"/>
  <c r="AV394" i="16"/>
  <c r="CG394" i="16"/>
  <c r="O406" i="16"/>
  <c r="N406" i="16"/>
  <c r="S406" i="16" s="1"/>
  <c r="AV406" i="16"/>
  <c r="CG406" i="16"/>
  <c r="CJ406" i="16" s="1"/>
  <c r="O421" i="16"/>
  <c r="N421" i="16"/>
  <c r="BS421" i="16" s="1"/>
  <c r="BT421" i="16" s="1"/>
  <c r="CJ26" i="16"/>
  <c r="CX31" i="16"/>
  <c r="CS35" i="16"/>
  <c r="CS39" i="16"/>
  <c r="BZ40" i="16"/>
  <c r="BD40" i="16"/>
  <c r="CS41" i="16"/>
  <c r="CS45" i="16"/>
  <c r="CG46" i="16"/>
  <c r="CJ46" i="16" s="1"/>
  <c r="N47" i="16"/>
  <c r="CS47" i="16"/>
  <c r="CS51" i="16"/>
  <c r="CS55" i="16"/>
  <c r="AV57" i="16"/>
  <c r="CX60" i="16"/>
  <c r="DA60" i="16" s="1"/>
  <c r="AV61" i="16"/>
  <c r="CG64" i="16"/>
  <c r="CJ64" i="16" s="1"/>
  <c r="BM67" i="16"/>
  <c r="BD72" i="16"/>
  <c r="AV73" i="16"/>
  <c r="N80" i="16"/>
  <c r="BM80" i="16"/>
  <c r="CG80" i="16"/>
  <c r="CJ80" i="16" s="1"/>
  <c r="CS87" i="16"/>
  <c r="CS88" i="16"/>
  <c r="CS92" i="16"/>
  <c r="N96" i="16"/>
  <c r="BM96" i="16"/>
  <c r="CG96" i="16"/>
  <c r="CS98" i="16"/>
  <c r="CS106" i="16"/>
  <c r="CS107" i="16"/>
  <c r="CS110" i="16"/>
  <c r="BM115" i="16"/>
  <c r="CS133" i="16"/>
  <c r="BD134" i="16"/>
  <c r="N135" i="16"/>
  <c r="BZ139" i="16"/>
  <c r="BD139" i="16"/>
  <c r="CX140" i="16"/>
  <c r="DA140" i="16" s="1"/>
  <c r="O142" i="16"/>
  <c r="DB142" i="16" s="1"/>
  <c r="AV142" i="16"/>
  <c r="CS143" i="16"/>
  <c r="BZ145" i="16"/>
  <c r="CG145" i="16"/>
  <c r="CS146" i="16"/>
  <c r="CS150" i="16"/>
  <c r="CJ156" i="16"/>
  <c r="CS156" i="16"/>
  <c r="BD157" i="16"/>
  <c r="N160" i="16"/>
  <c r="CS160" i="16"/>
  <c r="BD161" i="16"/>
  <c r="N164" i="16"/>
  <c r="DB164" i="16" s="1"/>
  <c r="DC164" i="16" s="1"/>
  <c r="CS164" i="16"/>
  <c r="BD165" i="16"/>
  <c r="CS174" i="16"/>
  <c r="CS178" i="16"/>
  <c r="CS182" i="16"/>
  <c r="CS186" i="16"/>
  <c r="BM189" i="16"/>
  <c r="CS194" i="16"/>
  <c r="BM198" i="16"/>
  <c r="BM204" i="16"/>
  <c r="BE208" i="16"/>
  <c r="BM208" i="16"/>
  <c r="BZ213" i="16"/>
  <c r="BE214" i="16"/>
  <c r="BD214" i="16"/>
  <c r="BE243" i="16"/>
  <c r="BD243" i="16"/>
  <c r="BM243" i="16"/>
  <c r="BE273" i="16"/>
  <c r="BD273" i="16"/>
  <c r="N289" i="16"/>
  <c r="S289" i="16" s="1"/>
  <c r="O289" i="16"/>
  <c r="CG289" i="16"/>
  <c r="AV289" i="16"/>
  <c r="CJ21" i="16"/>
  <c r="CS22" i="16"/>
  <c r="CX25" i="16"/>
  <c r="DA25" i="16" s="1"/>
  <c r="CS28" i="16"/>
  <c r="CS36" i="16"/>
  <c r="CS44" i="16"/>
  <c r="BM45" i="16"/>
  <c r="CX46" i="16"/>
  <c r="DA46" i="16" s="1"/>
  <c r="CG47" i="16"/>
  <c r="CJ47" i="16" s="1"/>
  <c r="CS52" i="16"/>
  <c r="BM55" i="16"/>
  <c r="BS57" i="16"/>
  <c r="BT57" i="16" s="1"/>
  <c r="BD59" i="16"/>
  <c r="CX64" i="16"/>
  <c r="DA64" i="16" s="1"/>
  <c r="CX65" i="16"/>
  <c r="BD71" i="16"/>
  <c r="BD75" i="16"/>
  <c r="BM79" i="16"/>
  <c r="CX79" i="16"/>
  <c r="BD80" i="16"/>
  <c r="CX80" i="16"/>
  <c r="DA80" i="16" s="1"/>
  <c r="BD83" i="16"/>
  <c r="CS84" i="16"/>
  <c r="BM88" i="16"/>
  <c r="BM91" i="16"/>
  <c r="CX91" i="16"/>
  <c r="BM92" i="16"/>
  <c r="BM95" i="16"/>
  <c r="CX95" i="16"/>
  <c r="DA95" i="16" s="1"/>
  <c r="BD96" i="16"/>
  <c r="CX96" i="16"/>
  <c r="DA96" i="16" s="1"/>
  <c r="CS103" i="16"/>
  <c r="CX104" i="16"/>
  <c r="DA104" i="16" s="1"/>
  <c r="BD107" i="16"/>
  <c r="BS108" i="16"/>
  <c r="BT108" i="16" s="1"/>
  <c r="CS108" i="16"/>
  <c r="BE109" i="16"/>
  <c r="BD111" i="16"/>
  <c r="CS112" i="16"/>
  <c r="BD115" i="16"/>
  <c r="CS118" i="16"/>
  <c r="CX121" i="16"/>
  <c r="BE126" i="16"/>
  <c r="CX128" i="16"/>
  <c r="CX141" i="16"/>
  <c r="DA141" i="16" s="1"/>
  <c r="BM142" i="16"/>
  <c r="CX142" i="16"/>
  <c r="DA142" i="16" s="1"/>
  <c r="BM146" i="16"/>
  <c r="BM149" i="16"/>
  <c r="CX152" i="16"/>
  <c r="CS154" i="16"/>
  <c r="CJ168" i="16"/>
  <c r="CS168" i="16"/>
  <c r="CX170" i="16"/>
  <c r="BM171" i="16"/>
  <c r="BM173" i="16"/>
  <c r="BM177" i="16"/>
  <c r="BM181" i="16"/>
  <c r="CX184" i="16"/>
  <c r="BM197" i="16"/>
  <c r="BD198" i="16"/>
  <c r="BM202" i="16"/>
  <c r="BE224" i="16"/>
  <c r="BD224" i="16"/>
  <c r="BM224" i="16"/>
  <c r="BE228" i="16"/>
  <c r="BD228" i="16"/>
  <c r="BM228" i="16"/>
  <c r="O253" i="16"/>
  <c r="N253" i="16"/>
  <c r="S253" i="16" s="1"/>
  <c r="CG253" i="16"/>
  <c r="CJ253" i="16" s="1"/>
  <c r="AV253" i="16"/>
  <c r="BE269" i="16"/>
  <c r="BD269" i="16"/>
  <c r="BE282" i="16"/>
  <c r="BD282" i="16"/>
  <c r="BM282" i="16"/>
  <c r="N285" i="16"/>
  <c r="BS285" i="16" s="1"/>
  <c r="BT285" i="16" s="1"/>
  <c r="O285" i="16"/>
  <c r="BE299" i="16"/>
  <c r="BM299" i="16"/>
  <c r="BD299" i="16"/>
  <c r="O306" i="16"/>
  <c r="N306" i="16"/>
  <c r="CG306" i="16"/>
  <c r="CJ306" i="16" s="1"/>
  <c r="AV306" i="16"/>
  <c r="CX208" i="16"/>
  <c r="DA208" i="16" s="1"/>
  <c r="CS214" i="16"/>
  <c r="BZ215" i="16"/>
  <c r="BD215" i="16"/>
  <c r="CX217" i="16"/>
  <c r="DA217" i="16" s="1"/>
  <c r="CS220" i="16"/>
  <c r="BZ221" i="16"/>
  <c r="BD221" i="16"/>
  <c r="BZ222" i="16"/>
  <c r="BD222" i="16"/>
  <c r="BM223" i="16"/>
  <c r="N224" i="16"/>
  <c r="AV224" i="16"/>
  <c r="BM227" i="16"/>
  <c r="N228" i="16"/>
  <c r="BH228" i="16" s="1"/>
  <c r="AV228" i="16"/>
  <c r="CS230" i="16"/>
  <c r="BD231" i="16"/>
  <c r="BM232" i="16"/>
  <c r="CJ233" i="16"/>
  <c r="CS234" i="16"/>
  <c r="BD235" i="16"/>
  <c r="BM236" i="16"/>
  <c r="CG236" i="16"/>
  <c r="CJ236" i="16" s="1"/>
  <c r="N237" i="16"/>
  <c r="S237" i="16" s="1"/>
  <c r="AV237" i="16"/>
  <c r="CX237" i="16"/>
  <c r="DA237" i="16" s="1"/>
  <c r="BM239" i="16"/>
  <c r="CX239" i="16"/>
  <c r="DA239" i="16" s="1"/>
  <c r="CJ242" i="16"/>
  <c r="N243" i="16"/>
  <c r="BH243" i="16" s="1"/>
  <c r="AV243" i="16"/>
  <c r="CJ246" i="16"/>
  <c r="N247" i="16"/>
  <c r="DB247" i="16" s="1"/>
  <c r="DC247" i="16" s="1"/>
  <c r="AV247" i="16"/>
  <c r="CJ250" i="16"/>
  <c r="N251" i="16"/>
  <c r="S251" i="16" s="1"/>
  <c r="AV251" i="16"/>
  <c r="CS252" i="16"/>
  <c r="BD253" i="16"/>
  <c r="CS258" i="16"/>
  <c r="BD259" i="16"/>
  <c r="BS259" i="16"/>
  <c r="BT259" i="16" s="1"/>
  <c r="BM260" i="16"/>
  <c r="CJ261" i="16"/>
  <c r="CS262" i="16"/>
  <c r="BD263" i="16"/>
  <c r="BM264" i="16"/>
  <c r="CS266" i="16"/>
  <c r="BD267" i="16"/>
  <c r="BM268" i="16"/>
  <c r="CG268" i="16"/>
  <c r="CJ268" i="16" s="1"/>
  <c r="N269" i="16"/>
  <c r="AV269" i="16"/>
  <c r="CX269" i="16"/>
  <c r="DA269" i="16" s="1"/>
  <c r="BM271" i="16"/>
  <c r="CX271" i="16"/>
  <c r="DA271" i="16" s="1"/>
  <c r="CS273" i="16"/>
  <c r="BD277" i="16"/>
  <c r="BM278" i="16"/>
  <c r="CX278" i="16"/>
  <c r="DA278" i="16" s="1"/>
  <c r="CJ280" i="16"/>
  <c r="BD283" i="16"/>
  <c r="CS284" i="16"/>
  <c r="BD285" i="16"/>
  <c r="BD288" i="16"/>
  <c r="BE288" i="16"/>
  <c r="BM288" i="16"/>
  <c r="CS288" i="16"/>
  <c r="N295" i="16"/>
  <c r="Q295" i="16" s="1"/>
  <c r="O310" i="16"/>
  <c r="N310" i="16"/>
  <c r="S310" i="16" s="1"/>
  <c r="O314" i="16"/>
  <c r="N314" i="16"/>
  <c r="O318" i="16"/>
  <c r="N318" i="16"/>
  <c r="S318" i="16" s="1"/>
  <c r="CG318" i="16"/>
  <c r="CJ318" i="16" s="1"/>
  <c r="AV318" i="16"/>
  <c r="N321" i="16"/>
  <c r="O321" i="16"/>
  <c r="BZ337" i="16"/>
  <c r="BE346" i="16"/>
  <c r="BD346" i="16"/>
  <c r="BM346" i="16"/>
  <c r="BE351" i="16"/>
  <c r="BM351" i="16"/>
  <c r="BD351" i="16"/>
  <c r="BM353" i="16"/>
  <c r="BE353" i="16"/>
  <c r="AV363" i="16"/>
  <c r="CG363" i="16"/>
  <c r="CJ363" i="16" s="1"/>
  <c r="BE367" i="16"/>
  <c r="BD367" i="16"/>
  <c r="BM367" i="16"/>
  <c r="O372" i="16"/>
  <c r="N372" i="16"/>
  <c r="S372" i="16" s="1"/>
  <c r="CJ382" i="16"/>
  <c r="BZ395" i="16"/>
  <c r="O402" i="16"/>
  <c r="N402" i="16"/>
  <c r="S402" i="16" s="1"/>
  <c r="AV402" i="16"/>
  <c r="CG402" i="16"/>
  <c r="CJ402" i="16" s="1"/>
  <c r="BM218" i="16"/>
  <c r="BZ223" i="16"/>
  <c r="BZ227" i="16"/>
  <c r="BM240" i="16"/>
  <c r="BM272" i="16"/>
  <c r="BM294" i="16"/>
  <c r="BD294" i="16"/>
  <c r="AV295" i="16"/>
  <c r="CG295" i="16"/>
  <c r="CJ295" i="16" s="1"/>
  <c r="N296" i="16"/>
  <c r="S296" i="16" s="1"/>
  <c r="O296" i="16"/>
  <c r="CG296" i="16"/>
  <c r="CJ296" i="16" s="1"/>
  <c r="AV296" i="16"/>
  <c r="N308" i="16"/>
  <c r="O308" i="16"/>
  <c r="N319" i="16"/>
  <c r="O319" i="16"/>
  <c r="CG319" i="16"/>
  <c r="CJ319" i="16" s="1"/>
  <c r="AV319" i="16"/>
  <c r="BE323" i="16"/>
  <c r="BD323" i="16"/>
  <c r="BM323" i="16"/>
  <c r="AV349" i="16"/>
  <c r="CG349" i="16"/>
  <c r="CJ349" i="16" s="1"/>
  <c r="O356" i="16"/>
  <c r="N356" i="16"/>
  <c r="O398" i="16"/>
  <c r="N398" i="16"/>
  <c r="AV398" i="16"/>
  <c r="CG398" i="16"/>
  <c r="CJ398" i="16" s="1"/>
  <c r="O414" i="16"/>
  <c r="N414" i="16"/>
  <c r="BH414" i="16" s="1"/>
  <c r="AV414" i="16"/>
  <c r="CG414" i="16"/>
  <c r="CJ414" i="16" s="1"/>
  <c r="O448" i="16"/>
  <c r="N448" i="16"/>
  <c r="AV448" i="16"/>
  <c r="CG448" i="16"/>
  <c r="CJ448" i="16" s="1"/>
  <c r="AV451" i="16"/>
  <c r="CG451" i="16"/>
  <c r="CJ451" i="16" s="1"/>
  <c r="O498" i="16"/>
  <c r="N498" i="16"/>
  <c r="AV498" i="16"/>
  <c r="CG498" i="16"/>
  <c r="CJ498" i="16" s="1"/>
  <c r="AV514" i="16"/>
  <c r="CG514" i="16"/>
  <c r="O554" i="16"/>
  <c r="N554" i="16"/>
  <c r="BH554" i="16" s="1"/>
  <c r="CG554" i="16"/>
  <c r="CJ554" i="16" s="1"/>
  <c r="AV554" i="16"/>
  <c r="CX210" i="16"/>
  <c r="DA210" i="16" s="1"/>
  <c r="CX211" i="16"/>
  <c r="DA211" i="16" s="1"/>
  <c r="BZ212" i="16"/>
  <c r="CX218" i="16"/>
  <c r="DA218" i="16" s="1"/>
  <c r="CX219" i="16"/>
  <c r="DA219" i="16" s="1"/>
  <c r="CS223" i="16"/>
  <c r="BM225" i="16"/>
  <c r="CS227" i="16"/>
  <c r="BM229" i="16"/>
  <c r="CJ230" i="16"/>
  <c r="CJ234" i="16"/>
  <c r="CS236" i="16"/>
  <c r="CJ241" i="16"/>
  <c r="CS242" i="16"/>
  <c r="BM244" i="16"/>
  <c r="CJ245" i="16"/>
  <c r="CS246" i="16"/>
  <c r="BM248" i="16"/>
  <c r="CJ249" i="16"/>
  <c r="CS250" i="16"/>
  <c r="BM252" i="16"/>
  <c r="CJ252" i="16"/>
  <c r="CX253" i="16"/>
  <c r="DA253" i="16" s="1"/>
  <c r="CX255" i="16"/>
  <c r="DA255" i="16" s="1"/>
  <c r="CJ258" i="16"/>
  <c r="CJ262" i="16"/>
  <c r="CJ266" i="16"/>
  <c r="CS268" i="16"/>
  <c r="CX274" i="16"/>
  <c r="DA274" i="16" s="1"/>
  <c r="CX281" i="16"/>
  <c r="DA281" i="16" s="1"/>
  <c r="CX282" i="16"/>
  <c r="DA282" i="16" s="1"/>
  <c r="CS290" i="16"/>
  <c r="CS292" i="16"/>
  <c r="BE302" i="16"/>
  <c r="BM302" i="16"/>
  <c r="N304" i="16"/>
  <c r="O304" i="16"/>
  <c r="CS305" i="16"/>
  <c r="CG314" i="16"/>
  <c r="CJ314" i="16" s="1"/>
  <c r="BE324" i="16"/>
  <c r="BD324" i="16"/>
  <c r="BM324" i="16"/>
  <c r="N333" i="16"/>
  <c r="O333" i="16"/>
  <c r="BM343" i="16"/>
  <c r="BE343" i="16"/>
  <c r="O364" i="16"/>
  <c r="N364" i="16"/>
  <c r="AV371" i="16"/>
  <c r="CG371" i="16"/>
  <c r="CJ371" i="16" s="1"/>
  <c r="BE375" i="16"/>
  <c r="BD375" i="16"/>
  <c r="BM375" i="16"/>
  <c r="BZ392" i="16"/>
  <c r="O430" i="16"/>
  <c r="Q430" i="16" s="1"/>
  <c r="N430" i="16"/>
  <c r="AV430" i="16"/>
  <c r="CG430" i="16"/>
  <c r="CJ430" i="16" s="1"/>
  <c r="CS287" i="16"/>
  <c r="CG288" i="16"/>
  <c r="BD289" i="16"/>
  <c r="CS296" i="16"/>
  <c r="AV299" i="16"/>
  <c r="BD301" i="16"/>
  <c r="CS303" i="16"/>
  <c r="BD308" i="16"/>
  <c r="CS309" i="16"/>
  <c r="BD310" i="16"/>
  <c r="CX311" i="16"/>
  <c r="BM312" i="16"/>
  <c r="N313" i="16"/>
  <c r="S313" i="16" s="1"/>
  <c r="CS313" i="16"/>
  <c r="BD314" i="16"/>
  <c r="CX315" i="16"/>
  <c r="DA315" i="16" s="1"/>
  <c r="BM316" i="16"/>
  <c r="N317" i="16"/>
  <c r="CS317" i="16"/>
  <c r="BD318" i="16"/>
  <c r="BD319" i="16"/>
  <c r="BE320" i="16"/>
  <c r="BD321" i="16"/>
  <c r="BD322" i="16"/>
  <c r="CX322" i="16"/>
  <c r="BS323" i="16"/>
  <c r="BT323" i="16" s="1"/>
  <c r="CT323" i="16" s="1"/>
  <c r="O324" i="16"/>
  <c r="DB324" i="16" s="1"/>
  <c r="N326" i="16"/>
  <c r="Q326" i="16" s="1"/>
  <c r="BD327" i="16"/>
  <c r="BM327" i="16"/>
  <c r="BS330" i="16"/>
  <c r="BT330" i="16" s="1"/>
  <c r="BD331" i="16"/>
  <c r="BM331" i="16"/>
  <c r="BD332" i="16"/>
  <c r="CS338" i="16"/>
  <c r="CS339" i="16"/>
  <c r="CS340" i="16"/>
  <c r="BZ342" i="16"/>
  <c r="CS342" i="16"/>
  <c r="CX344" i="16"/>
  <c r="DA344" i="16" s="1"/>
  <c r="CX347" i="16"/>
  <c r="DA347" i="16" s="1"/>
  <c r="CS349" i="16"/>
  <c r="CS350" i="16"/>
  <c r="CS351" i="16"/>
  <c r="CS352" i="16"/>
  <c r="CX353" i="16"/>
  <c r="BD357" i="16"/>
  <c r="CG359" i="16"/>
  <c r="CJ359" i="16" s="1"/>
  <c r="CS361" i="16"/>
  <c r="BD365" i="16"/>
  <c r="CS369" i="16"/>
  <c r="BD373" i="16"/>
  <c r="CS377" i="16"/>
  <c r="CS391" i="16"/>
  <c r="CG392" i="16"/>
  <c r="CJ392" i="16" s="1"/>
  <c r="CS394" i="16"/>
  <c r="CG395" i="16"/>
  <c r="AV453" i="16"/>
  <c r="CG453" i="16"/>
  <c r="CJ453" i="16" s="1"/>
  <c r="AV501" i="16"/>
  <c r="CG501" i="16"/>
  <c r="N540" i="16"/>
  <c r="O540" i="16"/>
  <c r="O557" i="16"/>
  <c r="BH557" i="16" s="1"/>
  <c r="N557" i="16"/>
  <c r="S557" i="16" s="1"/>
  <c r="CG557" i="16"/>
  <c r="CJ557" i="16" s="1"/>
  <c r="AV557" i="16"/>
  <c r="O562" i="16"/>
  <c r="N562" i="16"/>
  <c r="AV562" i="16"/>
  <c r="CG562" i="16"/>
  <c r="CJ562" i="16" s="1"/>
  <c r="O578" i="16"/>
  <c r="Q578" i="16" s="1"/>
  <c r="N578" i="16"/>
  <c r="S578" i="16" s="1"/>
  <c r="AV578" i="16"/>
  <c r="CG578" i="16"/>
  <c r="O579" i="16"/>
  <c r="BH579" i="16" s="1"/>
  <c r="N579" i="16"/>
  <c r="S579" i="16" s="1"/>
  <c r="AV579" i="16"/>
  <c r="CG579" i="16"/>
  <c r="O580" i="16"/>
  <c r="Q580" i="16" s="1"/>
  <c r="N580" i="16"/>
  <c r="S580" i="16" s="1"/>
  <c r="CG580" i="16"/>
  <c r="CJ580" i="16" s="1"/>
  <c r="AV580" i="16"/>
  <c r="CX289" i="16"/>
  <c r="DA289" i="16" s="1"/>
  <c r="CS294" i="16"/>
  <c r="CX305" i="16"/>
  <c r="DA305" i="16" s="1"/>
  <c r="BD312" i="16"/>
  <c r="BD316" i="16"/>
  <c r="CS319" i="16"/>
  <c r="CX323" i="16"/>
  <c r="DA323" i="16" s="1"/>
  <c r="CX325" i="16"/>
  <c r="O329" i="16"/>
  <c r="CS329" i="16"/>
  <c r="CS334" i="16"/>
  <c r="BZ338" i="16"/>
  <c r="CG339" i="16"/>
  <c r="CJ339" i="16" s="1"/>
  <c r="N340" i="16"/>
  <c r="AV340" i="16"/>
  <c r="N341" i="16"/>
  <c r="BZ344" i="16"/>
  <c r="CG351" i="16"/>
  <c r="CJ351" i="16" s="1"/>
  <c r="CX359" i="16"/>
  <c r="DA359" i="16" s="1"/>
  <c r="BM361" i="16"/>
  <c r="CG361" i="16"/>
  <c r="CJ361" i="16" s="1"/>
  <c r="N362" i="16"/>
  <c r="CS363" i="16"/>
  <c r="CX367" i="16"/>
  <c r="BM369" i="16"/>
  <c r="CG369" i="16"/>
  <c r="CJ369" i="16" s="1"/>
  <c r="N370" i="16"/>
  <c r="CS371" i="16"/>
  <c r="CX375" i="16"/>
  <c r="DA375" i="16" s="1"/>
  <c r="BM377" i="16"/>
  <c r="CG377" i="16"/>
  <c r="CJ377" i="16" s="1"/>
  <c r="CS378" i="16"/>
  <c r="CS381" i="16"/>
  <c r="BM383" i="16"/>
  <c r="CS385" i="16"/>
  <c r="N388" i="16"/>
  <c r="BH388" i="16" s="1"/>
  <c r="CS388" i="16"/>
  <c r="CX389" i="16"/>
  <c r="DA389" i="16" s="1"/>
  <c r="CG391" i="16"/>
  <c r="CJ391" i="16" s="1"/>
  <c r="N392" i="16"/>
  <c r="BH392" i="16" s="1"/>
  <c r="CX392" i="16"/>
  <c r="DA392" i="16" s="1"/>
  <c r="N395" i="16"/>
  <c r="CX395" i="16"/>
  <c r="DA395" i="16" s="1"/>
  <c r="N399" i="16"/>
  <c r="S399" i="16" s="1"/>
  <c r="CX399" i="16"/>
  <c r="DA399" i="16" s="1"/>
  <c r="N403" i="16"/>
  <c r="CX403" i="16"/>
  <c r="DA403" i="16" s="1"/>
  <c r="N407" i="16"/>
  <c r="CX407" i="16"/>
  <c r="DA407" i="16" s="1"/>
  <c r="CS428" i="16"/>
  <c r="BZ452" i="16"/>
  <c r="O485" i="16"/>
  <c r="N485" i="16"/>
  <c r="S485" i="16" s="1"/>
  <c r="AV529" i="16"/>
  <c r="CG529" i="16"/>
  <c r="CJ529" i="16" s="1"/>
  <c r="N546" i="16"/>
  <c r="O546" i="16"/>
  <c r="BH546" i="16" s="1"/>
  <c r="CX556" i="16"/>
  <c r="DA556" i="16" s="1"/>
  <c r="O569" i="16"/>
  <c r="N569" i="16"/>
  <c r="AV569" i="16"/>
  <c r="CG569" i="16"/>
  <c r="CJ569" i="16" s="1"/>
  <c r="O570" i="16"/>
  <c r="N570" i="16"/>
  <c r="CG570" i="16"/>
  <c r="CJ570" i="16" s="1"/>
  <c r="AV570" i="16"/>
  <c r="CX309" i="16"/>
  <c r="DA309" i="16" s="1"/>
  <c r="CX313" i="16"/>
  <c r="CX317" i="16"/>
  <c r="DA317" i="16" s="1"/>
  <c r="CS325" i="16"/>
  <c r="CJ335" i="16"/>
  <c r="CG336" i="16"/>
  <c r="CJ336" i="16" s="1"/>
  <c r="CX340" i="16"/>
  <c r="DA340" i="16" s="1"/>
  <c r="CX349" i="16"/>
  <c r="CX351" i="16"/>
  <c r="DA351" i="16" s="1"/>
  <c r="CX361" i="16"/>
  <c r="CX369" i="16"/>
  <c r="DA369" i="16" s="1"/>
  <c r="CX377" i="16"/>
  <c r="DA377" i="16" s="1"/>
  <c r="CS389" i="16"/>
  <c r="CX394" i="16"/>
  <c r="DA394" i="16" s="1"/>
  <c r="CS395" i="16"/>
  <c r="CX398" i="16"/>
  <c r="DA398" i="16" s="1"/>
  <c r="CS399" i="16"/>
  <c r="CX402" i="16"/>
  <c r="DA402" i="16" s="1"/>
  <c r="CS403" i="16"/>
  <c r="CX406" i="16"/>
  <c r="DA406" i="16" s="1"/>
  <c r="CS407" i="16"/>
  <c r="CS408" i="16"/>
  <c r="O419" i="16"/>
  <c r="DB419" i="16" s="1"/>
  <c r="N419" i="16"/>
  <c r="O460" i="16"/>
  <c r="N460" i="16"/>
  <c r="BS460" i="16" s="1"/>
  <c r="BT460" i="16" s="1"/>
  <c r="CG460" i="16"/>
  <c r="CJ460" i="16" s="1"/>
  <c r="AV460" i="16"/>
  <c r="AV462" i="16"/>
  <c r="CG462" i="16"/>
  <c r="CJ462" i="16" s="1"/>
  <c r="O494" i="16"/>
  <c r="N494" i="16"/>
  <c r="BS494" i="16" s="1"/>
  <c r="BT494" i="16" s="1"/>
  <c r="AV494" i="16"/>
  <c r="CG494" i="16"/>
  <c r="CJ494" i="16" s="1"/>
  <c r="CG504" i="16"/>
  <c r="CJ504" i="16" s="1"/>
  <c r="AV504" i="16"/>
  <c r="CX520" i="16"/>
  <c r="DA520" i="16" s="1"/>
  <c r="CS537" i="16"/>
  <c r="CS418" i="16"/>
  <c r="N425" i="16"/>
  <c r="BH425" i="16" s="1"/>
  <c r="CS429" i="16"/>
  <c r="CG454" i="16"/>
  <c r="CG456" i="16"/>
  <c r="CJ456" i="16" s="1"/>
  <c r="AV464" i="16"/>
  <c r="CG465" i="16"/>
  <c r="CJ465" i="16" s="1"/>
  <c r="N466" i="16"/>
  <c r="CX466" i="16"/>
  <c r="DA466" i="16" s="1"/>
  <c r="N470" i="16"/>
  <c r="CG470" i="16"/>
  <c r="CS471" i="16"/>
  <c r="N481" i="16"/>
  <c r="DB481" i="16" s="1"/>
  <c r="N486" i="16"/>
  <c r="BH486" i="16" s="1"/>
  <c r="CS501" i="16"/>
  <c r="DA512" i="16"/>
  <c r="BZ513" i="16"/>
  <c r="BZ514" i="16"/>
  <c r="CG523" i="16"/>
  <c r="CJ523" i="16" s="1"/>
  <c r="BZ543" i="16"/>
  <c r="CX545" i="16"/>
  <c r="DA545" i="16" s="1"/>
  <c r="CS547" i="16"/>
  <c r="CG548" i="16"/>
  <c r="CS555" i="16"/>
  <c r="O568" i="16"/>
  <c r="Q568" i="16" s="1"/>
  <c r="AW568" i="16" s="1"/>
  <c r="CS568" i="16"/>
  <c r="CS569" i="16"/>
  <c r="CS571" i="16"/>
  <c r="CS576" i="16"/>
  <c r="CS577" i="16"/>
  <c r="CS578" i="16"/>
  <c r="CS579" i="16"/>
  <c r="CX415" i="16"/>
  <c r="DA415" i="16" s="1"/>
  <c r="CG418" i="16"/>
  <c r="N449" i="16"/>
  <c r="N452" i="16"/>
  <c r="AV452" i="16"/>
  <c r="CS452" i="16"/>
  <c r="N454" i="16"/>
  <c r="BH454" i="16" s="1"/>
  <c r="CG455" i="16"/>
  <c r="N456" i="16"/>
  <c r="BH456" i="16" s="1"/>
  <c r="BI456" i="16" s="1"/>
  <c r="CX457" i="16"/>
  <c r="DA457" i="16" s="1"/>
  <c r="N461" i="16"/>
  <c r="AV461" i="16"/>
  <c r="CS461" i="16"/>
  <c r="CX465" i="16"/>
  <c r="DA465" i="16" s="1"/>
  <c r="AV466" i="16"/>
  <c r="CS466" i="16"/>
  <c r="CX467" i="16"/>
  <c r="N472" i="16"/>
  <c r="CX480" i="16"/>
  <c r="DA480" i="16" s="1"/>
  <c r="CX485" i="16"/>
  <c r="DA485" i="16" s="1"/>
  <c r="CS488" i="16"/>
  <c r="CX507" i="16"/>
  <c r="DA507" i="16" s="1"/>
  <c r="CX511" i="16"/>
  <c r="CS513" i="16"/>
  <c r="CS516" i="16"/>
  <c r="CG518" i="16"/>
  <c r="CJ518" i="16" s="1"/>
  <c r="CG520" i="16"/>
  <c r="CJ520" i="16" s="1"/>
  <c r="N528" i="16"/>
  <c r="DB528" i="16" s="1"/>
  <c r="AV528" i="16"/>
  <c r="CX535" i="16"/>
  <c r="CX536" i="16"/>
  <c r="CX540" i="16"/>
  <c r="O542" i="16"/>
  <c r="BH542" i="16" s="1"/>
  <c r="CX543" i="16"/>
  <c r="N548" i="16"/>
  <c r="CX548" i="16"/>
  <c r="DA548" i="16" s="1"/>
  <c r="CJ550" i="16"/>
  <c r="CS550" i="16"/>
  <c r="CX557" i="16"/>
  <c r="DA557" i="16" s="1"/>
  <c r="CS560" i="16"/>
  <c r="CS563" i="16"/>
  <c r="CX567" i="16"/>
  <c r="DA567" i="16" s="1"/>
  <c r="CX570" i="16"/>
  <c r="CX572" i="16"/>
  <c r="DA572" i="16" s="1"/>
  <c r="CX573" i="16"/>
  <c r="DA573" i="16" s="1"/>
  <c r="CX451" i="16"/>
  <c r="DA451" i="16" s="1"/>
  <c r="CS454" i="16"/>
  <c r="CS456" i="16"/>
  <c r="CX458" i="16"/>
  <c r="DA458" i="16" s="1"/>
  <c r="CX462" i="16"/>
  <c r="DA462" i="16" s="1"/>
  <c r="CS480" i="16"/>
  <c r="CX484" i="16"/>
  <c r="DA484" i="16" s="1"/>
  <c r="CS490" i="16"/>
  <c r="CS491" i="16"/>
  <c r="CX494" i="16"/>
  <c r="CJ497" i="16"/>
  <c r="CX498" i="16"/>
  <c r="BS501" i="16"/>
  <c r="BT501" i="16" s="1"/>
  <c r="CT501" i="16" s="1"/>
  <c r="CX501" i="16"/>
  <c r="DA501" i="16" s="1"/>
  <c r="BS504" i="16"/>
  <c r="BT504" i="16" s="1"/>
  <c r="CX505" i="16"/>
  <c r="CS507" i="16"/>
  <c r="CS511" i="16"/>
  <c r="CS523" i="16"/>
  <c r="CS529" i="16"/>
  <c r="CS535" i="16"/>
  <c r="CS540" i="16"/>
  <c r="CX546" i="16"/>
  <c r="CX547" i="16"/>
  <c r="CX555" i="16"/>
  <c r="CX558" i="16"/>
  <c r="CJ561" i="16"/>
  <c r="CS567" i="16"/>
  <c r="CX568" i="16"/>
  <c r="CX569" i="16"/>
  <c r="CX575" i="16"/>
  <c r="CX576" i="16"/>
  <c r="DA576" i="16" s="1"/>
  <c r="CX577" i="16"/>
  <c r="DA577" i="16" s="1"/>
  <c r="CX578" i="16"/>
  <c r="BS579" i="16"/>
  <c r="BT579" i="16" s="1"/>
  <c r="CX579" i="16"/>
  <c r="DA579" i="16" s="1"/>
  <c r="BM31" i="16"/>
  <c r="BS37" i="16"/>
  <c r="BT37" i="16" s="1"/>
  <c r="BE44" i="16"/>
  <c r="AV51" i="16"/>
  <c r="BM53" i="16"/>
  <c r="BD53" i="16"/>
  <c r="O59" i="16"/>
  <c r="N59" i="16"/>
  <c r="O67" i="16"/>
  <c r="N67" i="16"/>
  <c r="O87" i="16"/>
  <c r="N87" i="16"/>
  <c r="BS103" i="16"/>
  <c r="BT103" i="16" s="1"/>
  <c r="S103" i="16"/>
  <c r="BE108" i="16"/>
  <c r="BM108" i="16"/>
  <c r="BD108" i="16"/>
  <c r="AV158" i="16"/>
  <c r="CG158" i="16"/>
  <c r="CJ158" i="16" s="1"/>
  <c r="O174" i="16"/>
  <c r="N174" i="16"/>
  <c r="BS174" i="16" s="1"/>
  <c r="BT174" i="16" s="1"/>
  <c r="BM176" i="16"/>
  <c r="BD176" i="16"/>
  <c r="AV197" i="16"/>
  <c r="CG197" i="16"/>
  <c r="CJ197" i="16" s="1"/>
  <c r="AV220" i="16"/>
  <c r="CG220" i="16"/>
  <c r="CJ220" i="16" s="1"/>
  <c r="BE291" i="16"/>
  <c r="BD291" i="16"/>
  <c r="BM291" i="16"/>
  <c r="CG18" i="16"/>
  <c r="CJ18" i="16" s="1"/>
  <c r="BS19" i="16"/>
  <c r="BT19" i="16" s="1"/>
  <c r="BS20" i="16"/>
  <c r="BT20" i="16" s="1"/>
  <c r="CT20" i="16" s="1"/>
  <c r="H20" i="16" s="1"/>
  <c r="H20" i="19" s="1"/>
  <c r="BO8" i="19" s="1" a="1"/>
  <c r="BO8" i="19" s="1"/>
  <c r="DA22" i="16"/>
  <c r="Q23" i="16"/>
  <c r="DA26" i="16"/>
  <c r="CS27" i="16"/>
  <c r="CS33" i="16"/>
  <c r="CS37" i="16"/>
  <c r="BZ39" i="16"/>
  <c r="CG39" i="16"/>
  <c r="CJ39" i="16" s="1"/>
  <c r="BS40" i="16"/>
  <c r="BT40" i="16" s="1"/>
  <c r="CG41" i="16"/>
  <c r="CJ41" i="16" s="1"/>
  <c r="BZ42" i="16"/>
  <c r="CG42" i="16"/>
  <c r="CJ42" i="16" s="1"/>
  <c r="O45" i="16"/>
  <c r="N45" i="16"/>
  <c r="O46" i="16"/>
  <c r="N46" i="16"/>
  <c r="BM48" i="16"/>
  <c r="BD48" i="16"/>
  <c r="CS54" i="16"/>
  <c r="CS62" i="16"/>
  <c r="BM69" i="16"/>
  <c r="BD69" i="16"/>
  <c r="BM73" i="16"/>
  <c r="BD73" i="16"/>
  <c r="O83" i="16"/>
  <c r="N83" i="16"/>
  <c r="AV83" i="16"/>
  <c r="CG83" i="16"/>
  <c r="CJ83" i="16" s="1"/>
  <c r="BM89" i="16"/>
  <c r="BD89" i="16"/>
  <c r="BM93" i="16"/>
  <c r="BD93" i="16"/>
  <c r="BE102" i="16"/>
  <c r="BM102" i="16"/>
  <c r="BD102" i="16"/>
  <c r="S104" i="16"/>
  <c r="BE112" i="16"/>
  <c r="BM112" i="16"/>
  <c r="BD112" i="16"/>
  <c r="N115" i="16"/>
  <c r="O115" i="16"/>
  <c r="BE118" i="16"/>
  <c r="BM118" i="16"/>
  <c r="BD118" i="16"/>
  <c r="BM121" i="16"/>
  <c r="BE121" i="16"/>
  <c r="AV127" i="16"/>
  <c r="O131" i="16"/>
  <c r="N131" i="16"/>
  <c r="BE135" i="16"/>
  <c r="BM135" i="16"/>
  <c r="BD135" i="16"/>
  <c r="O140" i="16"/>
  <c r="N140" i="16"/>
  <c r="AV140" i="16"/>
  <c r="CG140" i="16"/>
  <c r="CJ140" i="16" s="1"/>
  <c r="BS145" i="16"/>
  <c r="BT145" i="16" s="1"/>
  <c r="BM148" i="16"/>
  <c r="BD148" i="16"/>
  <c r="O162" i="16"/>
  <c r="N162" i="16"/>
  <c r="AV162" i="16"/>
  <c r="CG162" i="16"/>
  <c r="CJ162" i="16" s="1"/>
  <c r="BM164" i="16"/>
  <c r="BD164" i="16"/>
  <c r="O178" i="16"/>
  <c r="N178" i="16"/>
  <c r="AV178" i="16"/>
  <c r="CG178" i="16"/>
  <c r="CJ178" i="16" s="1"/>
  <c r="BM180" i="16"/>
  <c r="BD180" i="16"/>
  <c r="N185" i="16"/>
  <c r="O185" i="16"/>
  <c r="AV185" i="16"/>
  <c r="O200" i="16"/>
  <c r="N200" i="16"/>
  <c r="CG200" i="16"/>
  <c r="CJ200" i="16" s="1"/>
  <c r="AV200" i="16"/>
  <c r="BE238" i="16"/>
  <c r="BD238" i="16"/>
  <c r="BM238" i="16"/>
  <c r="BE270" i="16"/>
  <c r="BD270" i="16"/>
  <c r="BM270" i="16"/>
  <c r="O273" i="16"/>
  <c r="BH273" i="16" s="1"/>
  <c r="N273" i="16"/>
  <c r="S273" i="16" s="1"/>
  <c r="AV273" i="16"/>
  <c r="CG273" i="16"/>
  <c r="CJ273" i="16" s="1"/>
  <c r="BS23" i="16"/>
  <c r="BT23" i="16" s="1"/>
  <c r="BE31" i="16"/>
  <c r="O51" i="16"/>
  <c r="N51" i="16"/>
  <c r="AV59" i="16"/>
  <c r="BM61" i="16"/>
  <c r="BD61" i="16"/>
  <c r="AV67" i="16"/>
  <c r="CG67" i="16"/>
  <c r="CJ67" i="16" s="1"/>
  <c r="BM77" i="16"/>
  <c r="BD77" i="16"/>
  <c r="BM97" i="16"/>
  <c r="BD97" i="16"/>
  <c r="O111" i="16"/>
  <c r="N111" i="16"/>
  <c r="N117" i="16"/>
  <c r="O117" i="16"/>
  <c r="N123" i="16"/>
  <c r="O123" i="16"/>
  <c r="DB123" i="16" s="1"/>
  <c r="O143" i="16"/>
  <c r="N143" i="16"/>
  <c r="O158" i="16"/>
  <c r="N158" i="16"/>
  <c r="BM160" i="16"/>
  <c r="BD160" i="16"/>
  <c r="AV174" i="16"/>
  <c r="CG174" i="16"/>
  <c r="CJ174" i="16" s="1"/>
  <c r="O220" i="16"/>
  <c r="N220" i="16"/>
  <c r="O248" i="16"/>
  <c r="N248" i="16"/>
  <c r="BS248" i="16" s="1"/>
  <c r="BT248" i="16" s="1"/>
  <c r="CG6" i="16"/>
  <c r="CJ6" i="16" s="1"/>
  <c r="N7" i="16"/>
  <c r="BH7" i="16" s="1"/>
  <c r="BM8" i="16"/>
  <c r="BD9" i="16"/>
  <c r="BS9" i="16"/>
  <c r="BT9" i="16" s="1"/>
  <c r="CT9" i="16" s="1"/>
  <c r="H9" i="16" s="1"/>
  <c r="H9" i="19" s="1"/>
  <c r="BN9" i="19" s="1" a="1"/>
  <c r="BN9" i="19" s="1"/>
  <c r="CG10" i="16"/>
  <c r="CJ10" i="16" s="1"/>
  <c r="DA11" i="16"/>
  <c r="BM12" i="16"/>
  <c r="CG14" i="16"/>
  <c r="CJ14" i="16" s="1"/>
  <c r="BM16" i="16"/>
  <c r="BZ19" i="16"/>
  <c r="Q20" i="16"/>
  <c r="DA23" i="16"/>
  <c r="N28" i="16"/>
  <c r="S28" i="16" s="1"/>
  <c r="N29" i="16"/>
  <c r="BD29" i="16"/>
  <c r="CS29" i="16"/>
  <c r="DA31" i="16"/>
  <c r="BD32" i="16"/>
  <c r="BM32" i="16"/>
  <c r="BD33" i="16"/>
  <c r="BM33" i="16"/>
  <c r="N34" i="16"/>
  <c r="N35" i="16"/>
  <c r="BD36" i="16"/>
  <c r="BM36" i="16"/>
  <c r="BD37" i="16"/>
  <c r="BM37" i="16"/>
  <c r="N38" i="16"/>
  <c r="N39" i="16"/>
  <c r="DB39" i="16" s="1"/>
  <c r="N41" i="16"/>
  <c r="N42" i="16"/>
  <c r="CX42" i="16"/>
  <c r="DA42" i="16" s="1"/>
  <c r="BM49" i="16"/>
  <c r="BD49" i="16"/>
  <c r="O55" i="16"/>
  <c r="N55" i="16"/>
  <c r="S55" i="16" s="1"/>
  <c r="DA55" i="16"/>
  <c r="AV55" i="16"/>
  <c r="BD56" i="16"/>
  <c r="BM56" i="16"/>
  <c r="BM57" i="16"/>
  <c r="BD57" i="16"/>
  <c r="O63" i="16"/>
  <c r="N63" i="16"/>
  <c r="AV63" i="16"/>
  <c r="BD64" i="16"/>
  <c r="BM64" i="16"/>
  <c r="BM65" i="16"/>
  <c r="BD65" i="16"/>
  <c r="O79" i="16"/>
  <c r="N79" i="16"/>
  <c r="DA79" i="16"/>
  <c r="AV79" i="16"/>
  <c r="CG79" i="16"/>
  <c r="CJ79" i="16" s="1"/>
  <c r="BM85" i="16"/>
  <c r="BD85" i="16"/>
  <c r="BE103" i="16"/>
  <c r="BM103" i="16"/>
  <c r="BD103" i="16"/>
  <c r="DB108" i="16"/>
  <c r="S108" i="16"/>
  <c r="BE116" i="16"/>
  <c r="BM116" i="16"/>
  <c r="BD116" i="16"/>
  <c r="BM125" i="16"/>
  <c r="BE125" i="16"/>
  <c r="O128" i="16"/>
  <c r="BH128" i="16" s="1"/>
  <c r="N128" i="16"/>
  <c r="BS128" i="16" s="1"/>
  <c r="BT128" i="16" s="1"/>
  <c r="AV128" i="16"/>
  <c r="CG128" i="16"/>
  <c r="BM132" i="16"/>
  <c r="BD132" i="16"/>
  <c r="O150" i="16"/>
  <c r="N150" i="16"/>
  <c r="DA150" i="16"/>
  <c r="AV150" i="16"/>
  <c r="CG150" i="16"/>
  <c r="CJ150" i="16" s="1"/>
  <c r="BM152" i="16"/>
  <c r="BD152" i="16"/>
  <c r="CJ160" i="16"/>
  <c r="BE160" i="16"/>
  <c r="O166" i="16"/>
  <c r="N166" i="16"/>
  <c r="S166" i="16" s="1"/>
  <c r="AV166" i="16"/>
  <c r="CG166" i="16"/>
  <c r="CJ166" i="16" s="1"/>
  <c r="BM168" i="16"/>
  <c r="BD168" i="16"/>
  <c r="CJ176" i="16"/>
  <c r="BE176" i="16"/>
  <c r="O182" i="16"/>
  <c r="N182" i="16"/>
  <c r="AV182" i="16"/>
  <c r="CG182" i="16"/>
  <c r="CJ182" i="16" s="1"/>
  <c r="BM184" i="16"/>
  <c r="BD184" i="16"/>
  <c r="BE190" i="16"/>
  <c r="BM190" i="16"/>
  <c r="BD190" i="16"/>
  <c r="O232" i="16"/>
  <c r="N232" i="16"/>
  <c r="AV232" i="16"/>
  <c r="CG232" i="16"/>
  <c r="CJ232" i="16" s="1"/>
  <c r="O264" i="16"/>
  <c r="N264" i="16"/>
  <c r="AV264" i="16"/>
  <c r="CG264" i="16"/>
  <c r="CJ264" i="16" s="1"/>
  <c r="BS33" i="16"/>
  <c r="BT33" i="16" s="1"/>
  <c r="BS44" i="16"/>
  <c r="BT44" i="16" s="1"/>
  <c r="AV87" i="16"/>
  <c r="CG87" i="16"/>
  <c r="CJ87" i="16" s="1"/>
  <c r="BM120" i="16"/>
  <c r="BE120" i="16"/>
  <c r="BD120" i="16"/>
  <c r="AV143" i="16"/>
  <c r="CG143" i="16"/>
  <c r="CJ143" i="16" s="1"/>
  <c r="BM145" i="16"/>
  <c r="BD145" i="16"/>
  <c r="O197" i="16"/>
  <c r="N197" i="16"/>
  <c r="O211" i="16"/>
  <c r="N211" i="16"/>
  <c r="S211" i="16" s="1"/>
  <c r="AV211" i="16"/>
  <c r="CG211" i="16"/>
  <c r="CJ211" i="16" s="1"/>
  <c r="AV248" i="16"/>
  <c r="CG248" i="16"/>
  <c r="CJ248" i="16" s="1"/>
  <c r="BM334" i="16"/>
  <c r="BD334" i="16"/>
  <c r="BE334" i="16"/>
  <c r="N467" i="16"/>
  <c r="BS467" i="16" s="1"/>
  <c r="BT467" i="16" s="1"/>
  <c r="O467" i="16"/>
  <c r="N489" i="16"/>
  <c r="O489" i="16"/>
  <c r="N6" i="16"/>
  <c r="DB6" i="16" s="1"/>
  <c r="DA6" i="16"/>
  <c r="BM7" i="16"/>
  <c r="CS7" i="16"/>
  <c r="BD8" i="16"/>
  <c r="BS8" i="16"/>
  <c r="BT8" i="16" s="1"/>
  <c r="N10" i="16"/>
  <c r="CX10" i="16"/>
  <c r="DA10" i="16" s="1"/>
  <c r="BM11" i="16"/>
  <c r="CS11" i="16"/>
  <c r="BD12" i="16"/>
  <c r="N14" i="16"/>
  <c r="CX14" i="16"/>
  <c r="DA14" i="16" s="1"/>
  <c r="BM15" i="16"/>
  <c r="CS15" i="16"/>
  <c r="BD16" i="16"/>
  <c r="N18" i="16"/>
  <c r="CS18" i="16"/>
  <c r="CS19" i="16"/>
  <c r="CX20" i="16"/>
  <c r="DA20" i="16" s="1"/>
  <c r="N22" i="16"/>
  <c r="AV22" i="16"/>
  <c r="CS23" i="16"/>
  <c r="CX24" i="16"/>
  <c r="DA24" i="16" s="1"/>
  <c r="N26" i="16"/>
  <c r="AV26" i="16"/>
  <c r="CX27" i="16"/>
  <c r="DA27" i="16" s="1"/>
  <c r="BE29" i="16"/>
  <c r="CX33" i="16"/>
  <c r="DA33" i="16" s="1"/>
  <c r="BD44" i="16"/>
  <c r="BS48" i="16"/>
  <c r="BT48" i="16" s="1"/>
  <c r="CX49" i="16"/>
  <c r="DA49" i="16" s="1"/>
  <c r="CS50" i="16"/>
  <c r="CG51" i="16"/>
  <c r="CJ51" i="16" s="1"/>
  <c r="BE53" i="16"/>
  <c r="BS56" i="16"/>
  <c r="BT56" i="16" s="1"/>
  <c r="CX57" i="16"/>
  <c r="DA57" i="16" s="1"/>
  <c r="CS58" i="16"/>
  <c r="CG59" i="16"/>
  <c r="CJ59" i="16" s="1"/>
  <c r="BE61" i="16"/>
  <c r="BS64" i="16"/>
  <c r="BT64" i="16" s="1"/>
  <c r="O71" i="16"/>
  <c r="N71" i="16"/>
  <c r="AV71" i="16"/>
  <c r="CG71" i="16"/>
  <c r="CJ71" i="16" s="1"/>
  <c r="O75" i="16"/>
  <c r="N75" i="16"/>
  <c r="AV75" i="16"/>
  <c r="CG75" i="16"/>
  <c r="BE77" i="16"/>
  <c r="BM81" i="16"/>
  <c r="BD81" i="16"/>
  <c r="O91" i="16"/>
  <c r="N91" i="16"/>
  <c r="DA91" i="16"/>
  <c r="AV91" i="16"/>
  <c r="CG91" i="16"/>
  <c r="CJ91" i="16" s="1"/>
  <c r="O95" i="16"/>
  <c r="N95" i="16"/>
  <c r="AV95" i="16"/>
  <c r="CG95" i="16"/>
  <c r="CJ95" i="16" s="1"/>
  <c r="BE97" i="16"/>
  <c r="BE104" i="16"/>
  <c r="BM104" i="16"/>
  <c r="BD104" i="16"/>
  <c r="BS104" i="16"/>
  <c r="BT104" i="16" s="1"/>
  <c r="CT104" i="16" s="1"/>
  <c r="H104" i="16" s="1"/>
  <c r="H104" i="19" s="1"/>
  <c r="BZ8" i="19" s="1" a="1"/>
  <c r="BZ8" i="19" s="1"/>
  <c r="O107" i="16"/>
  <c r="N107" i="16"/>
  <c r="BE114" i="16"/>
  <c r="BM114" i="16"/>
  <c r="BD114" i="16"/>
  <c r="N119" i="16"/>
  <c r="O119" i="16"/>
  <c r="CS123" i="16"/>
  <c r="CS130" i="16"/>
  <c r="BS132" i="16"/>
  <c r="BT132" i="16" s="1"/>
  <c r="O136" i="16"/>
  <c r="N136" i="16"/>
  <c r="BS136" i="16" s="1"/>
  <c r="BT136" i="16" s="1"/>
  <c r="AV136" i="16"/>
  <c r="CG136" i="16"/>
  <c r="CJ136" i="16" s="1"/>
  <c r="O137" i="16"/>
  <c r="N137" i="16"/>
  <c r="S137" i="16" s="1"/>
  <c r="AV137" i="16"/>
  <c r="CG137" i="16"/>
  <c r="O138" i="16"/>
  <c r="N138" i="16"/>
  <c r="BS138" i="16" s="1"/>
  <c r="BT138" i="16" s="1"/>
  <c r="AV138" i="16"/>
  <c r="CG138" i="16"/>
  <c r="CJ148" i="16"/>
  <c r="BE148" i="16"/>
  <c r="O154" i="16"/>
  <c r="N154" i="16"/>
  <c r="DA154" i="16"/>
  <c r="AV154" i="16"/>
  <c r="CG154" i="16"/>
  <c r="CJ154" i="16" s="1"/>
  <c r="BM156" i="16"/>
  <c r="BD156" i="16"/>
  <c r="CJ164" i="16"/>
  <c r="BE164" i="16"/>
  <c r="O170" i="16"/>
  <c r="N170" i="16"/>
  <c r="DA170" i="16"/>
  <c r="AV170" i="16"/>
  <c r="CG170" i="16"/>
  <c r="CJ170" i="16" s="1"/>
  <c r="BM172" i="16"/>
  <c r="BD172" i="16"/>
  <c r="CJ180" i="16"/>
  <c r="BE180" i="16"/>
  <c r="BM188" i="16"/>
  <c r="BD188" i="16"/>
  <c r="BE188" i="16"/>
  <c r="BE254" i="16"/>
  <c r="BD254" i="16"/>
  <c r="BM254" i="16"/>
  <c r="CS66" i="16"/>
  <c r="CS70" i="16"/>
  <c r="CS74" i="16"/>
  <c r="CS78" i="16"/>
  <c r="CS82" i="16"/>
  <c r="CS86" i="16"/>
  <c r="BS88" i="16"/>
  <c r="BT88" i="16" s="1"/>
  <c r="CT88" i="16" s="1"/>
  <c r="H88" i="16" s="1"/>
  <c r="H88" i="19" s="1"/>
  <c r="BV16" i="19" s="1" a="1"/>
  <c r="BV16" i="19" s="1"/>
  <c r="CS90" i="16"/>
  <c r="CS94" i="16"/>
  <c r="BS99" i="16"/>
  <c r="BT99" i="16" s="1"/>
  <c r="O114" i="16"/>
  <c r="CX114" i="16"/>
  <c r="DA114" i="16" s="1"/>
  <c r="O116" i="16"/>
  <c r="DB116" i="16" s="1"/>
  <c r="CX116" i="16"/>
  <c r="DA116" i="16" s="1"/>
  <c r="O118" i="16"/>
  <c r="CX118" i="16"/>
  <c r="O120" i="16"/>
  <c r="Q120" i="16" s="1"/>
  <c r="O121" i="16"/>
  <c r="DB121" i="16" s="1"/>
  <c r="BE122" i="16"/>
  <c r="CX122" i="16"/>
  <c r="O125" i="16"/>
  <c r="DA126" i="16"/>
  <c r="BD126" i="16"/>
  <c r="BD127" i="16"/>
  <c r="CS127" i="16"/>
  <c r="BD128" i="16"/>
  <c r="BM128" i="16"/>
  <c r="BD129" i="16"/>
  <c r="CX134" i="16"/>
  <c r="DA134" i="16" s="1"/>
  <c r="CS135" i="16"/>
  <c r="BD136" i="16"/>
  <c r="BM136" i="16"/>
  <c r="CS136" i="16"/>
  <c r="BD137" i="16"/>
  <c r="BM137" i="16"/>
  <c r="CS137" i="16"/>
  <c r="BD138" i="16"/>
  <c r="BM138" i="16"/>
  <c r="CS138" i="16"/>
  <c r="CS139" i="16"/>
  <c r="BZ140" i="16"/>
  <c r="BD140" i="16"/>
  <c r="BM140" i="16"/>
  <c r="BS142" i="16"/>
  <c r="BT142" i="16" s="1"/>
  <c r="CT142" i="16" s="1"/>
  <c r="H142" i="16" s="1"/>
  <c r="H142" i="19" s="1"/>
  <c r="CC10" i="19" s="1" a="1"/>
  <c r="CC10" i="19" s="1"/>
  <c r="BZ143" i="16"/>
  <c r="BD143" i="16"/>
  <c r="BM143" i="16"/>
  <c r="CX144" i="16"/>
  <c r="DA144" i="16" s="1"/>
  <c r="CX145" i="16"/>
  <c r="DA145" i="16" s="1"/>
  <c r="DC145" i="16" s="1"/>
  <c r="BS146" i="16"/>
  <c r="BT146" i="16" s="1"/>
  <c r="CT146" i="16" s="1"/>
  <c r="H146" i="16" s="1"/>
  <c r="H146" i="19" s="1"/>
  <c r="CC14" i="19" s="1" a="1"/>
  <c r="CC14" i="19" s="1"/>
  <c r="BS147" i="16"/>
  <c r="BT147" i="16" s="1"/>
  <c r="CX147" i="16"/>
  <c r="DA147" i="16" s="1"/>
  <c r="AV148" i="16"/>
  <c r="CS149" i="16"/>
  <c r="BD150" i="16"/>
  <c r="BM150" i="16"/>
  <c r="CX151" i="16"/>
  <c r="DA151" i="16" s="1"/>
  <c r="AV152" i="16"/>
  <c r="CS153" i="16"/>
  <c r="BD154" i="16"/>
  <c r="BM154" i="16"/>
  <c r="BS155" i="16"/>
  <c r="BT155" i="16" s="1"/>
  <c r="CX155" i="16"/>
  <c r="DA155" i="16" s="1"/>
  <c r="AV156" i="16"/>
  <c r="CS157" i="16"/>
  <c r="BD158" i="16"/>
  <c r="BM158" i="16"/>
  <c r="CX159" i="16"/>
  <c r="DA159" i="16" s="1"/>
  <c r="AV160" i="16"/>
  <c r="CS161" i="16"/>
  <c r="BD162" i="16"/>
  <c r="BM162" i="16"/>
  <c r="BS163" i="16"/>
  <c r="BT163" i="16" s="1"/>
  <c r="CX163" i="16"/>
  <c r="AV164" i="16"/>
  <c r="CS165" i="16"/>
  <c r="BD166" i="16"/>
  <c r="BM166" i="16"/>
  <c r="BS167" i="16"/>
  <c r="BT167" i="16" s="1"/>
  <c r="CX167" i="16"/>
  <c r="AV168" i="16"/>
  <c r="CS169" i="16"/>
  <c r="BD170" i="16"/>
  <c r="BM170" i="16"/>
  <c r="CX171" i="16"/>
  <c r="DA171" i="16" s="1"/>
  <c r="AV172" i="16"/>
  <c r="CS173" i="16"/>
  <c r="BD174" i="16"/>
  <c r="BM174" i="16"/>
  <c r="CX175" i="16"/>
  <c r="DA175" i="16" s="1"/>
  <c r="AV176" i="16"/>
  <c r="CS177" i="16"/>
  <c r="BD178" i="16"/>
  <c r="BM178" i="16"/>
  <c r="CX179" i="16"/>
  <c r="DA179" i="16" s="1"/>
  <c r="AV180" i="16"/>
  <c r="CS181" i="16"/>
  <c r="BD182" i="16"/>
  <c r="BM182" i="16"/>
  <c r="CX183" i="16"/>
  <c r="AV184" i="16"/>
  <c r="AV186" i="16"/>
  <c r="BD186" i="16"/>
  <c r="CG186" i="16"/>
  <c r="CJ186" i="16" s="1"/>
  <c r="BS187" i="16"/>
  <c r="BT187" i="16" s="1"/>
  <c r="CX187" i="16"/>
  <c r="DA187" i="16" s="1"/>
  <c r="AV188" i="16"/>
  <c r="CX188" i="16"/>
  <c r="CG189" i="16"/>
  <c r="CJ189" i="16" s="1"/>
  <c r="N190" i="16"/>
  <c r="BH190" i="16" s="1"/>
  <c r="BD191" i="16"/>
  <c r="BM191" i="16"/>
  <c r="CJ191" i="16"/>
  <c r="N192" i="16"/>
  <c r="BH192" i="16" s="1"/>
  <c r="BM192" i="16"/>
  <c r="BD192" i="16"/>
  <c r="O193" i="16"/>
  <c r="BH193" i="16" s="1"/>
  <c r="CS193" i="16"/>
  <c r="CX199" i="16"/>
  <c r="DA199" i="16" s="1"/>
  <c r="O225" i="16"/>
  <c r="N225" i="16"/>
  <c r="Q225" i="16" s="1"/>
  <c r="AV225" i="16"/>
  <c r="CG225" i="16"/>
  <c r="CJ225" i="16" s="1"/>
  <c r="BE226" i="16"/>
  <c r="BM226" i="16"/>
  <c r="BD226" i="16"/>
  <c r="O236" i="16"/>
  <c r="N236" i="16"/>
  <c r="BE242" i="16"/>
  <c r="BD242" i="16"/>
  <c r="BM242" i="16"/>
  <c r="CG244" i="16"/>
  <c r="CJ244" i="16" s="1"/>
  <c r="O252" i="16"/>
  <c r="N252" i="16"/>
  <c r="S252" i="16" s="1"/>
  <c r="BE258" i="16"/>
  <c r="BD258" i="16"/>
  <c r="BM258" i="16"/>
  <c r="CG260" i="16"/>
  <c r="CJ260" i="16" s="1"/>
  <c r="O268" i="16"/>
  <c r="BH268" i="16" s="1"/>
  <c r="N268" i="16"/>
  <c r="S268" i="16" s="1"/>
  <c r="O274" i="16"/>
  <c r="N274" i="16"/>
  <c r="S274" i="16" s="1"/>
  <c r="O315" i="16"/>
  <c r="N315" i="16"/>
  <c r="AV315" i="16"/>
  <c r="CG315" i="16"/>
  <c r="CJ315" i="16" s="1"/>
  <c r="BM317" i="16"/>
  <c r="BD317" i="16"/>
  <c r="BE317" i="16"/>
  <c r="O328" i="16"/>
  <c r="N328" i="16"/>
  <c r="CS49" i="16"/>
  <c r="BD50" i="16"/>
  <c r="BM50" i="16"/>
  <c r="CX51" i="16"/>
  <c r="DA51" i="16" s="1"/>
  <c r="CS53" i="16"/>
  <c r="BD54" i="16"/>
  <c r="BM54" i="16"/>
  <c r="CS57" i="16"/>
  <c r="BD58" i="16"/>
  <c r="BM58" i="16"/>
  <c r="CS61" i="16"/>
  <c r="BD62" i="16"/>
  <c r="BM62" i="16"/>
  <c r="CS65" i="16"/>
  <c r="BD66" i="16"/>
  <c r="BM66" i="16"/>
  <c r="CS69" i="16"/>
  <c r="BD70" i="16"/>
  <c r="BM70" i="16"/>
  <c r="CS73" i="16"/>
  <c r="BD74" i="16"/>
  <c r="BM74" i="16"/>
  <c r="CS77" i="16"/>
  <c r="BD78" i="16"/>
  <c r="BM78" i="16"/>
  <c r="CS81" i="16"/>
  <c r="BD82" i="16"/>
  <c r="BM82" i="16"/>
  <c r="CX83" i="16"/>
  <c r="DA83" i="16" s="1"/>
  <c r="CS85" i="16"/>
  <c r="BD86" i="16"/>
  <c r="BM86" i="16"/>
  <c r="CX87" i="16"/>
  <c r="DA87" i="16" s="1"/>
  <c r="CS89" i="16"/>
  <c r="BD90" i="16"/>
  <c r="BM90" i="16"/>
  <c r="DA93" i="16"/>
  <c r="CS93" i="16"/>
  <c r="BD94" i="16"/>
  <c r="BM94" i="16"/>
  <c r="CS97" i="16"/>
  <c r="BD98" i="16"/>
  <c r="BM98" i="16"/>
  <c r="AV99" i="16"/>
  <c r="CS99" i="16"/>
  <c r="BD100" i="16"/>
  <c r="BM100" i="16"/>
  <c r="CX105" i="16"/>
  <c r="DA105" i="16" s="1"/>
  <c r="CX109" i="16"/>
  <c r="DA109" i="16" s="1"/>
  <c r="BZ126" i="16"/>
  <c r="BE127" i="16"/>
  <c r="BS186" i="16"/>
  <c r="BT186" i="16" s="1"/>
  <c r="AV190" i="16"/>
  <c r="CG190" i="16"/>
  <c r="CJ190" i="16" s="1"/>
  <c r="CX191" i="16"/>
  <c r="DA191" i="16" s="1"/>
  <c r="AV192" i="16"/>
  <c r="CX192" i="16"/>
  <c r="DA192" i="16" s="1"/>
  <c r="CG193" i="16"/>
  <c r="CJ193" i="16" s="1"/>
  <c r="N194" i="16"/>
  <c r="BD195" i="16"/>
  <c r="BM195" i="16"/>
  <c r="O204" i="16"/>
  <c r="N204" i="16"/>
  <c r="O209" i="16"/>
  <c r="N209" i="16"/>
  <c r="S209" i="16" s="1"/>
  <c r="AV209" i="16"/>
  <c r="CG209" i="16"/>
  <c r="CJ209" i="16" s="1"/>
  <c r="BE210" i="16"/>
  <c r="BD210" i="16"/>
  <c r="BM210" i="16"/>
  <c r="BE212" i="16"/>
  <c r="BD212" i="16"/>
  <c r="BM212" i="16"/>
  <c r="O218" i="16"/>
  <c r="N218" i="16"/>
  <c r="AV218" i="16"/>
  <c r="CG218" i="16"/>
  <c r="CJ218" i="16" s="1"/>
  <c r="BE219" i="16"/>
  <c r="BM219" i="16"/>
  <c r="BD219" i="16"/>
  <c r="O229" i="16"/>
  <c r="N229" i="16"/>
  <c r="BS229" i="16" s="1"/>
  <c r="BT229" i="16" s="1"/>
  <c r="AV229" i="16"/>
  <c r="CG229" i="16"/>
  <c r="BE230" i="16"/>
  <c r="BD230" i="16"/>
  <c r="BM230" i="16"/>
  <c r="O240" i="16"/>
  <c r="N240" i="16"/>
  <c r="BE246" i="16"/>
  <c r="BD246" i="16"/>
  <c r="BM246" i="16"/>
  <c r="O256" i="16"/>
  <c r="N256" i="16"/>
  <c r="S256" i="16" s="1"/>
  <c r="BE262" i="16"/>
  <c r="BD262" i="16"/>
  <c r="BM262" i="16"/>
  <c r="O272" i="16"/>
  <c r="N272" i="16"/>
  <c r="DA273" i="16"/>
  <c r="O279" i="16"/>
  <c r="N279" i="16"/>
  <c r="S279" i="16" s="1"/>
  <c r="CG279" i="16"/>
  <c r="CJ279" i="16" s="1"/>
  <c r="AV279" i="16"/>
  <c r="BE281" i="16"/>
  <c r="BD281" i="16"/>
  <c r="BM281" i="16"/>
  <c r="O287" i="16"/>
  <c r="N287" i="16"/>
  <c r="BS287" i="16" s="1"/>
  <c r="BT287" i="16" s="1"/>
  <c r="CG287" i="16"/>
  <c r="CJ287" i="16" s="1"/>
  <c r="AV287" i="16"/>
  <c r="DA44" i="16"/>
  <c r="BS50" i="16"/>
  <c r="BT50" i="16" s="1"/>
  <c r="CX50" i="16"/>
  <c r="DA50" i="16" s="1"/>
  <c r="DA52" i="16"/>
  <c r="BS54" i="16"/>
  <c r="BT54" i="16" s="1"/>
  <c r="CX54" i="16"/>
  <c r="DA54" i="16" s="1"/>
  <c r="BS58" i="16"/>
  <c r="BT58" i="16" s="1"/>
  <c r="CX58" i="16"/>
  <c r="DA58" i="16" s="1"/>
  <c r="BS62" i="16"/>
  <c r="BT62" i="16" s="1"/>
  <c r="CX62" i="16"/>
  <c r="DA62" i="16" s="1"/>
  <c r="CS64" i="16"/>
  <c r="CX66" i="16"/>
  <c r="DA66" i="16" s="1"/>
  <c r="DA68" i="16"/>
  <c r="BS70" i="16"/>
  <c r="BT70" i="16" s="1"/>
  <c r="CX70" i="16"/>
  <c r="DA70" i="16" s="1"/>
  <c r="BS74" i="16"/>
  <c r="BT74" i="16" s="1"/>
  <c r="CX74" i="16"/>
  <c r="DA74" i="16" s="1"/>
  <c r="BS78" i="16"/>
  <c r="BT78" i="16" s="1"/>
  <c r="CX78" i="16"/>
  <c r="DA78" i="16" s="1"/>
  <c r="CX82" i="16"/>
  <c r="DA82" i="16" s="1"/>
  <c r="DA84" i="16"/>
  <c r="BS86" i="16"/>
  <c r="BT86" i="16" s="1"/>
  <c r="CX86" i="16"/>
  <c r="DA86" i="16" s="1"/>
  <c r="CG89" i="16"/>
  <c r="CJ89" i="16" s="1"/>
  <c r="CX90" i="16"/>
  <c r="DA90" i="16" s="1"/>
  <c r="CG93" i="16"/>
  <c r="CJ93" i="16" s="1"/>
  <c r="CX94" i="16"/>
  <c r="DA94" i="16" s="1"/>
  <c r="CG97" i="16"/>
  <c r="CJ97" i="16" s="1"/>
  <c r="BS98" i="16"/>
  <c r="BT98" i="16" s="1"/>
  <c r="BD101" i="16"/>
  <c r="BD105" i="16"/>
  <c r="CX106" i="16"/>
  <c r="DA106" i="16" s="1"/>
  <c r="BD109" i="16"/>
  <c r="CX110" i="16"/>
  <c r="DA110" i="16" s="1"/>
  <c r="CX119" i="16"/>
  <c r="DA119" i="16" s="1"/>
  <c r="CX120" i="16"/>
  <c r="DA120" i="16" s="1"/>
  <c r="CX124" i="16"/>
  <c r="CX127" i="16"/>
  <c r="DA127" i="16" s="1"/>
  <c r="CX130" i="16"/>
  <c r="DA130" i="16" s="1"/>
  <c r="CS131" i="16"/>
  <c r="CX136" i="16"/>
  <c r="DA136" i="16" s="1"/>
  <c r="CX137" i="16"/>
  <c r="DA137" i="16" s="1"/>
  <c r="CX138" i="16"/>
  <c r="DA138" i="16" s="1"/>
  <c r="CX139" i="16"/>
  <c r="DA139" i="16" s="1"/>
  <c r="CS144" i="16"/>
  <c r="CS145" i="16"/>
  <c r="CS147" i="16"/>
  <c r="CX149" i="16"/>
  <c r="DA149" i="16" s="1"/>
  <c r="CS151" i="16"/>
  <c r="CX153" i="16"/>
  <c r="DA153" i="16" s="1"/>
  <c r="CS155" i="16"/>
  <c r="CX157" i="16"/>
  <c r="DA157" i="16" s="1"/>
  <c r="CS159" i="16"/>
  <c r="CX161" i="16"/>
  <c r="DA161" i="16" s="1"/>
  <c r="CS163" i="16"/>
  <c r="CX165" i="16"/>
  <c r="DA165" i="16" s="1"/>
  <c r="CS167" i="16"/>
  <c r="BS169" i="16"/>
  <c r="BT169" i="16" s="1"/>
  <c r="CX169" i="16"/>
  <c r="DA169" i="16" s="1"/>
  <c r="CS171" i="16"/>
  <c r="BS173" i="16"/>
  <c r="BT173" i="16" s="1"/>
  <c r="CX173" i="16"/>
  <c r="DA173" i="16" s="1"/>
  <c r="CS175" i="16"/>
  <c r="BS177" i="16"/>
  <c r="BT177" i="16" s="1"/>
  <c r="CX177" i="16"/>
  <c r="DA177" i="16" s="1"/>
  <c r="CS179" i="16"/>
  <c r="BS181" i="16"/>
  <c r="BT181" i="16" s="1"/>
  <c r="CX181" i="16"/>
  <c r="DA181" i="16" s="1"/>
  <c r="CS183" i="16"/>
  <c r="CS185" i="16"/>
  <c r="DA194" i="16"/>
  <c r="AV194" i="16"/>
  <c r="CG194" i="16"/>
  <c r="CJ194" i="16" s="1"/>
  <c r="BS195" i="16"/>
  <c r="BT195" i="16" s="1"/>
  <c r="CX195" i="16"/>
  <c r="DA195" i="16" s="1"/>
  <c r="CS196" i="16"/>
  <c r="BE201" i="16"/>
  <c r="BD201" i="16"/>
  <c r="AV202" i="16"/>
  <c r="CG202" i="16"/>
  <c r="CJ202" i="16" s="1"/>
  <c r="BE203" i="16"/>
  <c r="BM203" i="16"/>
  <c r="BD203" i="16"/>
  <c r="BZ214" i="16"/>
  <c r="BE217" i="16"/>
  <c r="BD217" i="16"/>
  <c r="BM217" i="16"/>
  <c r="BE234" i="16"/>
  <c r="BD234" i="16"/>
  <c r="BM234" i="16"/>
  <c r="O244" i="16"/>
  <c r="N244" i="16"/>
  <c r="BE250" i="16"/>
  <c r="BD250" i="16"/>
  <c r="BM250" i="16"/>
  <c r="O260" i="16"/>
  <c r="N260" i="16"/>
  <c r="S260" i="16" s="1"/>
  <c r="BE266" i="16"/>
  <c r="BD266" i="16"/>
  <c r="BM266" i="16"/>
  <c r="BS273" i="16"/>
  <c r="BT273" i="16" s="1"/>
  <c r="O283" i="16"/>
  <c r="N283" i="16"/>
  <c r="BS283" i="16" s="1"/>
  <c r="BT283" i="16" s="1"/>
  <c r="CG283" i="16"/>
  <c r="CJ283" i="16" s="1"/>
  <c r="AV283" i="16"/>
  <c r="BD284" i="16"/>
  <c r="BM284" i="16"/>
  <c r="BE284" i="16"/>
  <c r="O288" i="16"/>
  <c r="N288" i="16"/>
  <c r="BS288" i="16" s="1"/>
  <c r="BT288" i="16" s="1"/>
  <c r="BE295" i="16"/>
  <c r="BM295" i="16"/>
  <c r="BD295" i="16"/>
  <c r="BH298" i="16"/>
  <c r="BI298" i="16" s="1"/>
  <c r="BS298" i="16"/>
  <c r="BT298" i="16" s="1"/>
  <c r="S324" i="16"/>
  <c r="CX185" i="16"/>
  <c r="DA185" i="16" s="1"/>
  <c r="CS187" i="16"/>
  <c r="BS189" i="16"/>
  <c r="BT189" i="16" s="1"/>
  <c r="CT189" i="16" s="1"/>
  <c r="H189" i="16" s="1"/>
  <c r="H189" i="19" s="1"/>
  <c r="CI9" i="19" s="1" a="1"/>
  <c r="CI9" i="19" s="1"/>
  <c r="CX189" i="16"/>
  <c r="DA189" i="16" s="1"/>
  <c r="CS191" i="16"/>
  <c r="BS193" i="16"/>
  <c r="BT193" i="16" s="1"/>
  <c r="CX193" i="16"/>
  <c r="DA193" i="16" s="1"/>
  <c r="CS195" i="16"/>
  <c r="BD196" i="16"/>
  <c r="BM196" i="16"/>
  <c r="CX197" i="16"/>
  <c r="DA197" i="16" s="1"/>
  <c r="BD200" i="16"/>
  <c r="N201" i="16"/>
  <c r="BD202" i="16"/>
  <c r="N203" i="16"/>
  <c r="CS203" i="16"/>
  <c r="BZ204" i="16"/>
  <c r="BD204" i="16"/>
  <c r="CX204" i="16"/>
  <c r="DA204" i="16" s="1"/>
  <c r="BM205" i="16"/>
  <c r="CX206" i="16"/>
  <c r="DA206" i="16" s="1"/>
  <c r="CS208" i="16"/>
  <c r="BD209" i="16"/>
  <c r="N210" i="16"/>
  <c r="AV210" i="16"/>
  <c r="CS210" i="16"/>
  <c r="BZ211" i="16"/>
  <c r="BD211" i="16"/>
  <c r="BM211" i="16"/>
  <c r="N212" i="16"/>
  <c r="S212" i="16" s="1"/>
  <c r="AV212" i="16"/>
  <c r="CX213" i="16"/>
  <c r="DA213" i="16" s="1"/>
  <c r="BM214" i="16"/>
  <c r="CX215" i="16"/>
  <c r="DA215" i="16" s="1"/>
  <c r="BM216" i="16"/>
  <c r="N217" i="16"/>
  <c r="AV217" i="16"/>
  <c r="BD218" i="16"/>
  <c r="N219" i="16"/>
  <c r="DB219" i="16" s="1"/>
  <c r="DC219" i="16" s="1"/>
  <c r="AV219" i="16"/>
  <c r="CS219" i="16"/>
  <c r="BZ220" i="16"/>
  <c r="BD220" i="16"/>
  <c r="CX220" i="16"/>
  <c r="DA220" i="16" s="1"/>
  <c r="BM221" i="16"/>
  <c r="CX222" i="16"/>
  <c r="DA222" i="16" s="1"/>
  <c r="BD225" i="16"/>
  <c r="N226" i="16"/>
  <c r="CX226" i="16"/>
  <c r="DA226" i="16" s="1"/>
  <c r="BD229" i="16"/>
  <c r="N230" i="16"/>
  <c r="Q230" i="16" s="1"/>
  <c r="AV230" i="16"/>
  <c r="CS231" i="16"/>
  <c r="BD232" i="16"/>
  <c r="CX232" i="16"/>
  <c r="DA232" i="16" s="1"/>
  <c r="BM233" i="16"/>
  <c r="N234" i="16"/>
  <c r="S234" i="16" s="1"/>
  <c r="AV234" i="16"/>
  <c r="CS235" i="16"/>
  <c r="BD236" i="16"/>
  <c r="CX236" i="16"/>
  <c r="DA236" i="16" s="1"/>
  <c r="BM237" i="16"/>
  <c r="N238" i="16"/>
  <c r="S238" i="16" s="1"/>
  <c r="AV238" i="16"/>
  <c r="CS239" i="16"/>
  <c r="BD240" i="16"/>
  <c r="CX240" i="16"/>
  <c r="DA240" i="16" s="1"/>
  <c r="BM241" i="16"/>
  <c r="N242" i="16"/>
  <c r="AV242" i="16"/>
  <c r="CS243" i="16"/>
  <c r="BD244" i="16"/>
  <c r="CX244" i="16"/>
  <c r="DA244" i="16" s="1"/>
  <c r="BM245" i="16"/>
  <c r="N246" i="16"/>
  <c r="BH246" i="16" s="1"/>
  <c r="AV246" i="16"/>
  <c r="CS247" i="16"/>
  <c r="BD248" i="16"/>
  <c r="CX248" i="16"/>
  <c r="DA248" i="16" s="1"/>
  <c r="BM249" i="16"/>
  <c r="N250" i="16"/>
  <c r="AV250" i="16"/>
  <c r="CS251" i="16"/>
  <c r="BD252" i="16"/>
  <c r="CX252" i="16"/>
  <c r="DA252" i="16" s="1"/>
  <c r="BM253" i="16"/>
  <c r="N254" i="16"/>
  <c r="S254" i="16" s="1"/>
  <c r="AV254" i="16"/>
  <c r="CS255" i="16"/>
  <c r="BD256" i="16"/>
  <c r="BS256" i="16"/>
  <c r="BT256" i="16" s="1"/>
  <c r="CX256" i="16"/>
  <c r="DA256" i="16" s="1"/>
  <c r="BM257" i="16"/>
  <c r="N258" i="16"/>
  <c r="AV258" i="16"/>
  <c r="CS259" i="16"/>
  <c r="BD260" i="16"/>
  <c r="CX260" i="16"/>
  <c r="DA260" i="16" s="1"/>
  <c r="BM261" i="16"/>
  <c r="N262" i="16"/>
  <c r="S262" i="16" s="1"/>
  <c r="AV262" i="16"/>
  <c r="CS263" i="16"/>
  <c r="BD264" i="16"/>
  <c r="CX264" i="16"/>
  <c r="DA264" i="16" s="1"/>
  <c r="BM265" i="16"/>
  <c r="N266" i="16"/>
  <c r="Q266" i="16" s="1"/>
  <c r="AV266" i="16"/>
  <c r="CS267" i="16"/>
  <c r="BD268" i="16"/>
  <c r="CX268" i="16"/>
  <c r="DA268" i="16" s="1"/>
  <c r="BM269" i="16"/>
  <c r="N270" i="16"/>
  <c r="S270" i="16" s="1"/>
  <c r="AV270" i="16"/>
  <c r="CS271" i="16"/>
  <c r="BD272" i="16"/>
  <c r="CX272" i="16"/>
  <c r="DA272" i="16" s="1"/>
  <c r="CJ276" i="16"/>
  <c r="CS276" i="16"/>
  <c r="CS279" i="16"/>
  <c r="CG281" i="16"/>
  <c r="CJ281" i="16" s="1"/>
  <c r="N282" i="16"/>
  <c r="AV282" i="16"/>
  <c r="N284" i="16"/>
  <c r="BS284" i="16" s="1"/>
  <c r="BT284" i="16" s="1"/>
  <c r="CT284" i="16" s="1"/>
  <c r="CS286" i="16"/>
  <c r="BH290" i="16"/>
  <c r="N291" i="16"/>
  <c r="CG291" i="16"/>
  <c r="CJ291" i="16" s="1"/>
  <c r="BE293" i="16"/>
  <c r="BM293" i="16"/>
  <c r="BD293" i="16"/>
  <c r="O300" i="16"/>
  <c r="Q300" i="16" s="1"/>
  <c r="N300" i="16"/>
  <c r="BS300" i="16" s="1"/>
  <c r="BT300" i="16" s="1"/>
  <c r="AV300" i="16"/>
  <c r="CG300" i="16"/>
  <c r="O303" i="16"/>
  <c r="N303" i="16"/>
  <c r="AV303" i="16"/>
  <c r="CG303" i="16"/>
  <c r="CJ303" i="16" s="1"/>
  <c r="BM305" i="16"/>
  <c r="BD305" i="16"/>
  <c r="BS324" i="16"/>
  <c r="BT324" i="16" s="1"/>
  <c r="CS324" i="16"/>
  <c r="O338" i="16"/>
  <c r="N338" i="16"/>
  <c r="AV338" i="16"/>
  <c r="CG338" i="16"/>
  <c r="CJ338" i="16" s="1"/>
  <c r="O348" i="16"/>
  <c r="BH348" i="16" s="1"/>
  <c r="N348" i="16"/>
  <c r="S348" i="16" s="1"/>
  <c r="CG348" i="16"/>
  <c r="CJ348" i="16" s="1"/>
  <c r="AV348" i="16"/>
  <c r="CJ195" i="16"/>
  <c r="CX196" i="16"/>
  <c r="DA196" i="16" s="1"/>
  <c r="BD199" i="16"/>
  <c r="BM199" i="16"/>
  <c r="CX202" i="16"/>
  <c r="DA202" i="16" s="1"/>
  <c r="CS204" i="16"/>
  <c r="BD205" i="16"/>
  <c r="N206" i="16"/>
  <c r="CS206" i="16"/>
  <c r="BD207" i="16"/>
  <c r="BM207" i="16"/>
  <c r="BZ216" i="16"/>
  <c r="BS237" i="16"/>
  <c r="BT237" i="16" s="1"/>
  <c r="BS241" i="16"/>
  <c r="BT241" i="16" s="1"/>
  <c r="BS245" i="16"/>
  <c r="BT245" i="16" s="1"/>
  <c r="BS249" i="16"/>
  <c r="BT249" i="16" s="1"/>
  <c r="BS253" i="16"/>
  <c r="BT253" i="16" s="1"/>
  <c r="BS257" i="16"/>
  <c r="BT257" i="16" s="1"/>
  <c r="BS265" i="16"/>
  <c r="BT265" i="16" s="1"/>
  <c r="BE279" i="16"/>
  <c r="BD279" i="16"/>
  <c r="BE280" i="16"/>
  <c r="BM280" i="16"/>
  <c r="O281" i="16"/>
  <c r="N281" i="16"/>
  <c r="CG284" i="16"/>
  <c r="CJ284" i="16" s="1"/>
  <c r="BM287" i="16"/>
  <c r="BD287" i="16"/>
  <c r="BS305" i="16"/>
  <c r="BT305" i="16" s="1"/>
  <c r="O307" i="16"/>
  <c r="N307" i="16"/>
  <c r="S307" i="16" s="1"/>
  <c r="AV307" i="16"/>
  <c r="CG307" i="16"/>
  <c r="CJ307" i="16" s="1"/>
  <c r="BM309" i="16"/>
  <c r="BD309" i="16"/>
  <c r="BE326" i="16"/>
  <c r="BM326" i="16"/>
  <c r="BD326" i="16"/>
  <c r="BE388" i="16"/>
  <c r="BD388" i="16"/>
  <c r="BM388" i="16"/>
  <c r="O390" i="16"/>
  <c r="N390" i="16"/>
  <c r="AV390" i="16"/>
  <c r="CG390" i="16"/>
  <c r="CJ390" i="16" s="1"/>
  <c r="BS400" i="16"/>
  <c r="BT400" i="16" s="1"/>
  <c r="O408" i="16"/>
  <c r="BH408" i="16" s="1"/>
  <c r="N408" i="16"/>
  <c r="AV408" i="16"/>
  <c r="CG408" i="16"/>
  <c r="CJ408" i="16" s="1"/>
  <c r="CS202" i="16"/>
  <c r="CX205" i="16"/>
  <c r="DA205" i="16" s="1"/>
  <c r="CX207" i="16"/>
  <c r="DA207" i="16" s="1"/>
  <c r="CS211" i="16"/>
  <c r="CX212" i="16"/>
  <c r="DA212" i="16" s="1"/>
  <c r="CX214" i="16"/>
  <c r="DA214" i="16" s="1"/>
  <c r="CS216" i="16"/>
  <c r="CS218" i="16"/>
  <c r="BZ219" i="16"/>
  <c r="CX221" i="16"/>
  <c r="DA221" i="16" s="1"/>
  <c r="CX223" i="16"/>
  <c r="DA223" i="16" s="1"/>
  <c r="CX227" i="16"/>
  <c r="DA227" i="16" s="1"/>
  <c r="CS229" i="16"/>
  <c r="CX230" i="16"/>
  <c r="DA230" i="16" s="1"/>
  <c r="CS233" i="16"/>
  <c r="BS234" i="16"/>
  <c r="BT234" i="16" s="1"/>
  <c r="CT234" i="16" s="1"/>
  <c r="CX234" i="16"/>
  <c r="DA234" i="16" s="1"/>
  <c r="CS237" i="16"/>
  <c r="CX238" i="16"/>
  <c r="DA238" i="16" s="1"/>
  <c r="CS241" i="16"/>
  <c r="CX242" i="16"/>
  <c r="DA242" i="16" s="1"/>
  <c r="CS245" i="16"/>
  <c r="CX246" i="16"/>
  <c r="DA246" i="16" s="1"/>
  <c r="CS249" i="16"/>
  <c r="CX250" i="16"/>
  <c r="DA250" i="16" s="1"/>
  <c r="CS253" i="16"/>
  <c r="CX254" i="16"/>
  <c r="DA254" i="16" s="1"/>
  <c r="CS257" i="16"/>
  <c r="CX258" i="16"/>
  <c r="DA258" i="16" s="1"/>
  <c r="CS261" i="16"/>
  <c r="CX262" i="16"/>
  <c r="DA262" i="16" s="1"/>
  <c r="CS265" i="16"/>
  <c r="CX266" i="16"/>
  <c r="DA266" i="16" s="1"/>
  <c r="CS269" i="16"/>
  <c r="CX270" i="16"/>
  <c r="DA270" i="16" s="1"/>
  <c r="BM273" i="16"/>
  <c r="BE275" i="16"/>
  <c r="BD275" i="16"/>
  <c r="BE276" i="16"/>
  <c r="BM276" i="16"/>
  <c r="O277" i="16"/>
  <c r="N277" i="16"/>
  <c r="CX277" i="16"/>
  <c r="DA277" i="16" s="1"/>
  <c r="BM279" i="16"/>
  <c r="CX280" i="16"/>
  <c r="DA280" i="16" s="1"/>
  <c r="CS283" i="16"/>
  <c r="BH292" i="16"/>
  <c r="BE297" i="16"/>
  <c r="BM297" i="16"/>
  <c r="BD297" i="16"/>
  <c r="BS309" i="16"/>
  <c r="BT309" i="16" s="1"/>
  <c r="O311" i="16"/>
  <c r="N311" i="16"/>
  <c r="AV311" i="16"/>
  <c r="CG311" i="16"/>
  <c r="CJ311" i="16" s="1"/>
  <c r="BM313" i="16"/>
  <c r="BD313" i="16"/>
  <c r="O325" i="16"/>
  <c r="N325" i="16"/>
  <c r="O346" i="16"/>
  <c r="N346" i="16"/>
  <c r="AV346" i="16"/>
  <c r="CG346" i="16"/>
  <c r="CJ346" i="16" s="1"/>
  <c r="O352" i="16"/>
  <c r="BH352" i="16" s="1"/>
  <c r="N352" i="16"/>
  <c r="CG352" i="16"/>
  <c r="CJ352" i="16" s="1"/>
  <c r="AV352" i="16"/>
  <c r="CS274" i="16"/>
  <c r="CX275" i="16"/>
  <c r="DA275" i="16" s="1"/>
  <c r="CS278" i="16"/>
  <c r="CX279" i="16"/>
  <c r="DA279" i="16" s="1"/>
  <c r="CX287" i="16"/>
  <c r="DA287" i="16" s="1"/>
  <c r="BE290" i="16"/>
  <c r="CX290" i="16"/>
  <c r="DA290" i="16" s="1"/>
  <c r="DC290" i="16" s="1"/>
  <c r="BE292" i="16"/>
  <c r="CX292" i="16"/>
  <c r="DA292" i="16" s="1"/>
  <c r="DC292" i="16" s="1"/>
  <c r="BE294" i="16"/>
  <c r="CX294" i="16"/>
  <c r="DA294" i="16" s="1"/>
  <c r="BE296" i="16"/>
  <c r="CX296" i="16"/>
  <c r="DA296" i="16" s="1"/>
  <c r="BE298" i="16"/>
  <c r="CS299" i="16"/>
  <c r="BD300" i="16"/>
  <c r="BM300" i="16"/>
  <c r="CS300" i="16"/>
  <c r="CS301" i="16"/>
  <c r="CS302" i="16"/>
  <c r="BD303" i="16"/>
  <c r="BM303" i="16"/>
  <c r="CX304" i="16"/>
  <c r="DA304" i="16" s="1"/>
  <c r="CS306" i="16"/>
  <c r="BD307" i="16"/>
  <c r="BM307" i="16"/>
  <c r="CX308" i="16"/>
  <c r="DA308" i="16" s="1"/>
  <c r="CS310" i="16"/>
  <c r="BD311" i="16"/>
  <c r="BM311" i="16"/>
  <c r="CX312" i="16"/>
  <c r="DA312" i="16" s="1"/>
  <c r="CS314" i="16"/>
  <c r="BD315" i="16"/>
  <c r="BM315" i="16"/>
  <c r="BS316" i="16"/>
  <c r="BT316" i="16" s="1"/>
  <c r="CX316" i="16"/>
  <c r="DA316" i="16" s="1"/>
  <c r="BD320" i="16"/>
  <c r="BD325" i="16"/>
  <c r="CX326" i="16"/>
  <c r="DA326" i="16" s="1"/>
  <c r="CX327" i="16"/>
  <c r="DA327" i="16" s="1"/>
  <c r="CX328" i="16"/>
  <c r="S329" i="16"/>
  <c r="BE333" i="16"/>
  <c r="BM333" i="16"/>
  <c r="BD333" i="16"/>
  <c r="AV335" i="16"/>
  <c r="CX337" i="16"/>
  <c r="DA337" i="16" s="1"/>
  <c r="BS340" i="16"/>
  <c r="BT340" i="16" s="1"/>
  <c r="DB341" i="16"/>
  <c r="CG341" i="16"/>
  <c r="CJ341" i="16" s="1"/>
  <c r="BD343" i="16"/>
  <c r="BM344" i="16"/>
  <c r="BD344" i="16"/>
  <c r="CX345" i="16"/>
  <c r="DA345" i="16" s="1"/>
  <c r="BD349" i="16"/>
  <c r="N350" i="16"/>
  <c r="DB350" i="16" s="1"/>
  <c r="BD353" i="16"/>
  <c r="N354" i="16"/>
  <c r="DB354" i="16" s="1"/>
  <c r="BD379" i="16"/>
  <c r="BE379" i="16"/>
  <c r="BM379" i="16"/>
  <c r="CJ384" i="16"/>
  <c r="BZ391" i="16"/>
  <c r="O458" i="16"/>
  <c r="N458" i="16"/>
  <c r="BS458" i="16" s="1"/>
  <c r="BT458" i="16" s="1"/>
  <c r="CG458" i="16"/>
  <c r="CJ458" i="16" s="1"/>
  <c r="AV458" i="16"/>
  <c r="DA313" i="16"/>
  <c r="DB330" i="16"/>
  <c r="S330" i="16"/>
  <c r="BM330" i="16"/>
  <c r="BD330" i="16"/>
  <c r="O332" i="16"/>
  <c r="N332" i="16"/>
  <c r="O342" i="16"/>
  <c r="N342" i="16"/>
  <c r="AV342" i="16"/>
  <c r="CG342" i="16"/>
  <c r="CJ342" i="16" s="1"/>
  <c r="CG350" i="16"/>
  <c r="CJ350" i="16" s="1"/>
  <c r="CG354" i="16"/>
  <c r="CJ354" i="16" s="1"/>
  <c r="CJ381" i="16"/>
  <c r="CJ385" i="16"/>
  <c r="CX283" i="16"/>
  <c r="DA283" i="16" s="1"/>
  <c r="BE286" i="16"/>
  <c r="CX286" i="16"/>
  <c r="CX299" i="16"/>
  <c r="DA299" i="16" s="1"/>
  <c r="CX300" i="16"/>
  <c r="DA300" i="16" s="1"/>
  <c r="CX301" i="16"/>
  <c r="DA301" i="16" s="1"/>
  <c r="CX302" i="16"/>
  <c r="CS304" i="16"/>
  <c r="CG305" i="16"/>
  <c r="CJ305" i="16" s="1"/>
  <c r="CX306" i="16"/>
  <c r="DA306" i="16" s="1"/>
  <c r="CS308" i="16"/>
  <c r="CG309" i="16"/>
  <c r="CJ309" i="16" s="1"/>
  <c r="BS310" i="16"/>
  <c r="BT310" i="16" s="1"/>
  <c r="CX310" i="16"/>
  <c r="DA310" i="16" s="1"/>
  <c r="CS312" i="16"/>
  <c r="CG313" i="16"/>
  <c r="CJ313" i="16" s="1"/>
  <c r="CX314" i="16"/>
  <c r="DA314" i="16" s="1"/>
  <c r="CS316" i="16"/>
  <c r="CG317" i="16"/>
  <c r="CJ317" i="16" s="1"/>
  <c r="BS318" i="16"/>
  <c r="BT318" i="16" s="1"/>
  <c r="CX324" i="16"/>
  <c r="BE329" i="16"/>
  <c r="BM329" i="16"/>
  <c r="BD329" i="16"/>
  <c r="CX332" i="16"/>
  <c r="DA332" i="16" s="1"/>
  <c r="CG337" i="16"/>
  <c r="BM340" i="16"/>
  <c r="BD340" i="16"/>
  <c r="CX341" i="16"/>
  <c r="DA341" i="16" s="1"/>
  <c r="CG345" i="16"/>
  <c r="BE380" i="16"/>
  <c r="BD380" i="16"/>
  <c r="BM380" i="16"/>
  <c r="O382" i="16"/>
  <c r="N382" i="16"/>
  <c r="AV382" i="16"/>
  <c r="BE384" i="16"/>
  <c r="BD384" i="16"/>
  <c r="BM384" i="16"/>
  <c r="O386" i="16"/>
  <c r="N386" i="16"/>
  <c r="AV386" i="16"/>
  <c r="CS356" i="16"/>
  <c r="CS358" i="16"/>
  <c r="CS360" i="16"/>
  <c r="CS362" i="16"/>
  <c r="CS364" i="16"/>
  <c r="CS366" i="16"/>
  <c r="CS368" i="16"/>
  <c r="CS370" i="16"/>
  <c r="CS372" i="16"/>
  <c r="CS374" i="16"/>
  <c r="CS376" i="16"/>
  <c r="CG383" i="16"/>
  <c r="CJ383" i="16" s="1"/>
  <c r="CG387" i="16"/>
  <c r="CJ387" i="16" s="1"/>
  <c r="CG393" i="16"/>
  <c r="CJ393" i="16" s="1"/>
  <c r="CS393" i="16"/>
  <c r="CG396" i="16"/>
  <c r="CJ396" i="16" s="1"/>
  <c r="BS399" i="16"/>
  <c r="BT399" i="16" s="1"/>
  <c r="CG400" i="16"/>
  <c r="CJ400" i="16" s="1"/>
  <c r="CG404" i="16"/>
  <c r="CJ404" i="16" s="1"/>
  <c r="O420" i="16"/>
  <c r="N420" i="16"/>
  <c r="BS420" i="16" s="1"/>
  <c r="BT420" i="16" s="1"/>
  <c r="O450" i="16"/>
  <c r="N450" i="16"/>
  <c r="BS450" i="16" s="1"/>
  <c r="BT450" i="16" s="1"/>
  <c r="O459" i="16"/>
  <c r="N459" i="16"/>
  <c r="O478" i="16"/>
  <c r="N478" i="16"/>
  <c r="O479" i="16"/>
  <c r="N479" i="16"/>
  <c r="O480" i="16"/>
  <c r="N480" i="16"/>
  <c r="CX330" i="16"/>
  <c r="BD335" i="16"/>
  <c r="BM335" i="16"/>
  <c r="N336" i="16"/>
  <c r="BH336" i="16" s="1"/>
  <c r="BD337" i="16"/>
  <c r="BM337" i="16"/>
  <c r="CS337" i="16"/>
  <c r="N339" i="16"/>
  <c r="CX339" i="16"/>
  <c r="DA339" i="16" s="1"/>
  <c r="BD341" i="16"/>
  <c r="BM341" i="16"/>
  <c r="CS341" i="16"/>
  <c r="N343" i="16"/>
  <c r="CX343" i="16"/>
  <c r="DA343" i="16" s="1"/>
  <c r="BD345" i="16"/>
  <c r="BM345" i="16"/>
  <c r="CS345" i="16"/>
  <c r="N347" i="16"/>
  <c r="BD348" i="16"/>
  <c r="BM348" i="16"/>
  <c r="N349" i="16"/>
  <c r="S349" i="16" s="1"/>
  <c r="BD350" i="16"/>
  <c r="BM350" i="16"/>
  <c r="N351" i="16"/>
  <c r="S351" i="16" s="1"/>
  <c r="BD352" i="16"/>
  <c r="BM352" i="16"/>
  <c r="N353" i="16"/>
  <c r="BD354" i="16"/>
  <c r="BM354" i="16"/>
  <c r="N355" i="16"/>
  <c r="BD356" i="16"/>
  <c r="BM356" i="16"/>
  <c r="CG356" i="16"/>
  <c r="CJ356" i="16" s="1"/>
  <c r="N357" i="16"/>
  <c r="BD358" i="16"/>
  <c r="BM358" i="16"/>
  <c r="CG358" i="16"/>
  <c r="CJ358" i="16" s="1"/>
  <c r="N359" i="16"/>
  <c r="BD360" i="16"/>
  <c r="BM360" i="16"/>
  <c r="CG360" i="16"/>
  <c r="CJ360" i="16" s="1"/>
  <c r="N361" i="16"/>
  <c r="BD362" i="16"/>
  <c r="BM362" i="16"/>
  <c r="CG362" i="16"/>
  <c r="CJ362" i="16" s="1"/>
  <c r="N363" i="16"/>
  <c r="BD364" i="16"/>
  <c r="BM364" i="16"/>
  <c r="CG364" i="16"/>
  <c r="CJ364" i="16" s="1"/>
  <c r="N365" i="16"/>
  <c r="BD366" i="16"/>
  <c r="BM366" i="16"/>
  <c r="CG366" i="16"/>
  <c r="CJ366" i="16" s="1"/>
  <c r="N367" i="16"/>
  <c r="BD368" i="16"/>
  <c r="BM368" i="16"/>
  <c r="CG368" i="16"/>
  <c r="CJ368" i="16" s="1"/>
  <c r="N369" i="16"/>
  <c r="BD370" i="16"/>
  <c r="BM370" i="16"/>
  <c r="CG370" i="16"/>
  <c r="CJ370" i="16" s="1"/>
  <c r="N371" i="16"/>
  <c r="BD372" i="16"/>
  <c r="BM372" i="16"/>
  <c r="CG372" i="16"/>
  <c r="CJ372" i="16" s="1"/>
  <c r="N373" i="16"/>
  <c r="BD374" i="16"/>
  <c r="BM374" i="16"/>
  <c r="CG374" i="16"/>
  <c r="CJ374" i="16" s="1"/>
  <c r="N375" i="16"/>
  <c r="BD376" i="16"/>
  <c r="BM376" i="16"/>
  <c r="CG376" i="16"/>
  <c r="CJ376" i="16" s="1"/>
  <c r="N377" i="16"/>
  <c r="BD378" i="16"/>
  <c r="BM378" i="16"/>
  <c r="AV381" i="16"/>
  <c r="BD383" i="16"/>
  <c r="AV385" i="16"/>
  <c r="CS386" i="16"/>
  <c r="BZ387" i="16"/>
  <c r="BD387" i="16"/>
  <c r="CX387" i="16"/>
  <c r="DA387" i="16" s="1"/>
  <c r="CG388" i="16"/>
  <c r="CJ388" i="16" s="1"/>
  <c r="N389" i="16"/>
  <c r="BH389" i="16" s="1"/>
  <c r="N391" i="16"/>
  <c r="BS391" i="16" s="1"/>
  <c r="BT391" i="16" s="1"/>
  <c r="CX391" i="16"/>
  <c r="DA391" i="16" s="1"/>
  <c r="O397" i="16"/>
  <c r="BH397" i="16" s="1"/>
  <c r="N397" i="16"/>
  <c r="AV397" i="16"/>
  <c r="CG397" i="16"/>
  <c r="CJ397" i="16" s="1"/>
  <c r="O401" i="16"/>
  <c r="BH401" i="16" s="1"/>
  <c r="N401" i="16"/>
  <c r="S401" i="16" s="1"/>
  <c r="AV401" i="16"/>
  <c r="CG401" i="16"/>
  <c r="CJ401" i="16" s="1"/>
  <c r="O412" i="16"/>
  <c r="DB412" i="16" s="1"/>
  <c r="N412" i="16"/>
  <c r="S412" i="16" s="1"/>
  <c r="AV412" i="16"/>
  <c r="CG412" i="16"/>
  <c r="CJ412" i="16" s="1"/>
  <c r="O422" i="16"/>
  <c r="N422" i="16"/>
  <c r="BS422" i="16" s="1"/>
  <c r="BT422" i="16" s="1"/>
  <c r="CT422" i="16" s="1"/>
  <c r="O429" i="16"/>
  <c r="N429" i="16"/>
  <c r="CG429" i="16"/>
  <c r="CJ429" i="16" s="1"/>
  <c r="AV429" i="16"/>
  <c r="BZ446" i="16"/>
  <c r="O447" i="16"/>
  <c r="N447" i="16"/>
  <c r="S447" i="16" s="1"/>
  <c r="BZ450" i="16"/>
  <c r="O451" i="16"/>
  <c r="N451" i="16"/>
  <c r="S451" i="16" s="1"/>
  <c r="O463" i="16"/>
  <c r="N463" i="16"/>
  <c r="BS463" i="16" s="1"/>
  <c r="BT463" i="16" s="1"/>
  <c r="O471" i="16"/>
  <c r="N471" i="16"/>
  <c r="BS471" i="16" s="1"/>
  <c r="BT471" i="16" s="1"/>
  <c r="CT471" i="16" s="1"/>
  <c r="CX331" i="16"/>
  <c r="CX333" i="16"/>
  <c r="CX335" i="16"/>
  <c r="DA335" i="16" s="1"/>
  <c r="CX338" i="16"/>
  <c r="DA338" i="16" s="1"/>
  <c r="CX342" i="16"/>
  <c r="DA342" i="16" s="1"/>
  <c r="CX346" i="16"/>
  <c r="DA346" i="16" s="1"/>
  <c r="CX348" i="16"/>
  <c r="DA348" i="16" s="1"/>
  <c r="CX350" i="16"/>
  <c r="DA350" i="16" s="1"/>
  <c r="CX352" i="16"/>
  <c r="DA352" i="16" s="1"/>
  <c r="CX354" i="16"/>
  <c r="DA354" i="16" s="1"/>
  <c r="CX356" i="16"/>
  <c r="DA356" i="16" s="1"/>
  <c r="CX358" i="16"/>
  <c r="DA358" i="16" s="1"/>
  <c r="CX360" i="16"/>
  <c r="DA360" i="16" s="1"/>
  <c r="CX362" i="16"/>
  <c r="DA362" i="16" s="1"/>
  <c r="CX364" i="16"/>
  <c r="DA364" i="16" s="1"/>
  <c r="CX366" i="16"/>
  <c r="DA366" i="16" s="1"/>
  <c r="CX368" i="16"/>
  <c r="DA368" i="16" s="1"/>
  <c r="CX370" i="16"/>
  <c r="DA370" i="16" s="1"/>
  <c r="BS372" i="16"/>
  <c r="BT372" i="16" s="1"/>
  <c r="CX372" i="16"/>
  <c r="DA372" i="16" s="1"/>
  <c r="CX374" i="16"/>
  <c r="DA374" i="16" s="1"/>
  <c r="CX376" i="16"/>
  <c r="DA376" i="16" s="1"/>
  <c r="BM381" i="16"/>
  <c r="BM385" i="16"/>
  <c r="CS387" i="16"/>
  <c r="BZ388" i="16"/>
  <c r="CX388" i="16"/>
  <c r="DA388" i="16" s="1"/>
  <c r="BM389" i="16"/>
  <c r="CG389" i="16"/>
  <c r="CX390" i="16"/>
  <c r="DA390" i="16" s="1"/>
  <c r="CX396" i="16"/>
  <c r="DA396" i="16" s="1"/>
  <c r="CX400" i="16"/>
  <c r="DA400" i="16" s="1"/>
  <c r="O416" i="16"/>
  <c r="N416" i="16"/>
  <c r="AV416" i="16"/>
  <c r="CG416" i="16"/>
  <c r="CJ416" i="16" s="1"/>
  <c r="BS419" i="16"/>
  <c r="BT419" i="16" s="1"/>
  <c r="O424" i="16"/>
  <c r="N424" i="16"/>
  <c r="BH424" i="16" s="1"/>
  <c r="O427" i="16"/>
  <c r="N427" i="16"/>
  <c r="S427" i="16" s="1"/>
  <c r="CG427" i="16"/>
  <c r="CJ427" i="16" s="1"/>
  <c r="AV427" i="16"/>
  <c r="CG459" i="16"/>
  <c r="CJ459" i="16" s="1"/>
  <c r="N465" i="16"/>
  <c r="BS465" i="16" s="1"/>
  <c r="BT465" i="16" s="1"/>
  <c r="O465" i="16"/>
  <c r="BZ471" i="16"/>
  <c r="BS402" i="16"/>
  <c r="BT402" i="16" s="1"/>
  <c r="CG405" i="16"/>
  <c r="CJ405" i="16" s="1"/>
  <c r="BS406" i="16"/>
  <c r="BT406" i="16" s="1"/>
  <c r="CG409" i="16"/>
  <c r="CJ409" i="16" s="1"/>
  <c r="CG413" i="16"/>
  <c r="CJ413" i="16" s="1"/>
  <c r="CX414" i="16"/>
  <c r="DA414" i="16" s="1"/>
  <c r="CS415" i="16"/>
  <c r="CG417" i="16"/>
  <c r="CJ417" i="16" s="1"/>
  <c r="N418" i="16"/>
  <c r="S418" i="16" s="1"/>
  <c r="CS419" i="16"/>
  <c r="CS421" i="16"/>
  <c r="CS423" i="16"/>
  <c r="CS425" i="16"/>
  <c r="AV428" i="16"/>
  <c r="CX430" i="16"/>
  <c r="DA430" i="16" s="1"/>
  <c r="N431" i="16"/>
  <c r="CG431" i="16"/>
  <c r="CJ431" i="16" s="1"/>
  <c r="N432" i="16"/>
  <c r="CG432" i="16"/>
  <c r="CJ432" i="16" s="1"/>
  <c r="N433" i="16"/>
  <c r="DB433" i="16" s="1"/>
  <c r="CG433" i="16"/>
  <c r="CJ433" i="16" s="1"/>
  <c r="N434" i="16"/>
  <c r="CG434" i="16"/>
  <c r="CJ434" i="16" s="1"/>
  <c r="N435" i="16"/>
  <c r="S435" i="16" s="1"/>
  <c r="CG435" i="16"/>
  <c r="CJ435" i="16" s="1"/>
  <c r="N436" i="16"/>
  <c r="CG436" i="16"/>
  <c r="CJ436" i="16" s="1"/>
  <c r="N437" i="16"/>
  <c r="DB437" i="16" s="1"/>
  <c r="CG437" i="16"/>
  <c r="CJ437" i="16" s="1"/>
  <c r="N438" i="16"/>
  <c r="CG438" i="16"/>
  <c r="CJ438" i="16" s="1"/>
  <c r="N439" i="16"/>
  <c r="CG439" i="16"/>
  <c r="CJ439" i="16" s="1"/>
  <c r="N440" i="16"/>
  <c r="CG440" i="16"/>
  <c r="CJ440" i="16" s="1"/>
  <c r="N441" i="16"/>
  <c r="DB441" i="16" s="1"/>
  <c r="CG441" i="16"/>
  <c r="CJ441" i="16" s="1"/>
  <c r="N442" i="16"/>
  <c r="CG442" i="16"/>
  <c r="CJ442" i="16" s="1"/>
  <c r="N443" i="16"/>
  <c r="DB443" i="16" s="1"/>
  <c r="CG443" i="16"/>
  <c r="CJ443" i="16" s="1"/>
  <c r="N444" i="16"/>
  <c r="CG444" i="16"/>
  <c r="CJ444" i="16" s="1"/>
  <c r="N445" i="16"/>
  <c r="S445" i="16" s="1"/>
  <c r="AV446" i="16"/>
  <c r="DA447" i="16"/>
  <c r="CG449" i="16"/>
  <c r="CJ449" i="16" s="1"/>
  <c r="AV450" i="16"/>
  <c r="CX453" i="16"/>
  <c r="DA453" i="16" s="1"/>
  <c r="CX455" i="16"/>
  <c r="DA455" i="16" s="1"/>
  <c r="CS457" i="16"/>
  <c r="CS460" i="16"/>
  <c r="O462" i="16"/>
  <c r="N462" i="16"/>
  <c r="BH472" i="16"/>
  <c r="BI472" i="16" s="1"/>
  <c r="CS483" i="16"/>
  <c r="CS487" i="16"/>
  <c r="O567" i="16"/>
  <c r="N567" i="16"/>
  <c r="BS567" i="16" s="1"/>
  <c r="BT567" i="16" s="1"/>
  <c r="CG567" i="16"/>
  <c r="CJ567" i="16" s="1"/>
  <c r="AV573" i="16"/>
  <c r="CG573" i="16"/>
  <c r="CJ573" i="16" s="1"/>
  <c r="CX393" i="16"/>
  <c r="DA393" i="16" s="1"/>
  <c r="CX397" i="16"/>
  <c r="DA397" i="16" s="1"/>
  <c r="CS398" i="16"/>
  <c r="CX401" i="16"/>
  <c r="DA401" i="16" s="1"/>
  <c r="CS402" i="16"/>
  <c r="N405" i="16"/>
  <c r="S405" i="16" s="1"/>
  <c r="CX405" i="16"/>
  <c r="DA405" i="16" s="1"/>
  <c r="CS406" i="16"/>
  <c r="N409" i="16"/>
  <c r="DB409" i="16" s="1"/>
  <c r="CX409" i="16"/>
  <c r="DA409" i="16" s="1"/>
  <c r="CS410" i="16"/>
  <c r="N413" i="16"/>
  <c r="CX413" i="16"/>
  <c r="DA413" i="16" s="1"/>
  <c r="CS414" i="16"/>
  <c r="N417" i="16"/>
  <c r="S417" i="16" s="1"/>
  <c r="CX417" i="16"/>
  <c r="DA417" i="16" s="1"/>
  <c r="CX426" i="16"/>
  <c r="DA426" i="16" s="1"/>
  <c r="CX428" i="16"/>
  <c r="DA428" i="16" s="1"/>
  <c r="CX431" i="16"/>
  <c r="CX432" i="16"/>
  <c r="DA432" i="16" s="1"/>
  <c r="CX433" i="16"/>
  <c r="DA433" i="16" s="1"/>
  <c r="CX434" i="16"/>
  <c r="DA434" i="16" s="1"/>
  <c r="CX435" i="16"/>
  <c r="CX436" i="16"/>
  <c r="DA436" i="16" s="1"/>
  <c r="CX437" i="16"/>
  <c r="DA437" i="16" s="1"/>
  <c r="CX438" i="16"/>
  <c r="DA438" i="16" s="1"/>
  <c r="CX439" i="16"/>
  <c r="CX440" i="16"/>
  <c r="DA440" i="16" s="1"/>
  <c r="CX441" i="16"/>
  <c r="DA441" i="16" s="1"/>
  <c r="CX442" i="16"/>
  <c r="DA442" i="16" s="1"/>
  <c r="CX443" i="16"/>
  <c r="CX444" i="16"/>
  <c r="AV445" i="16"/>
  <c r="CS445" i="16"/>
  <c r="CX446" i="16"/>
  <c r="DA446" i="16" s="1"/>
  <c r="CS447" i="16"/>
  <c r="CX448" i="16"/>
  <c r="DA448" i="16" s="1"/>
  <c r="CX450" i="16"/>
  <c r="DA450" i="16" s="1"/>
  <c r="CS451" i="16"/>
  <c r="N453" i="16"/>
  <c r="CS453" i="16"/>
  <c r="N455" i="16"/>
  <c r="BH455" i="16" s="1"/>
  <c r="BI455" i="16" s="1"/>
  <c r="CS455" i="16"/>
  <c r="N457" i="16"/>
  <c r="AV457" i="16"/>
  <c r="CX461" i="16"/>
  <c r="DA461" i="16" s="1"/>
  <c r="CJ464" i="16"/>
  <c r="CJ466" i="16"/>
  <c r="CS477" i="16"/>
  <c r="CS478" i="16"/>
  <c r="CS479" i="16"/>
  <c r="O495" i="16"/>
  <c r="N495" i="16"/>
  <c r="BS495" i="16" s="1"/>
  <c r="BT495" i="16" s="1"/>
  <c r="AV495" i="16"/>
  <c r="CG495" i="16"/>
  <c r="CJ495" i="16" s="1"/>
  <c r="O499" i="16"/>
  <c r="N499" i="16"/>
  <c r="BS499" i="16" s="1"/>
  <c r="BT499" i="16" s="1"/>
  <c r="AV499" i="16"/>
  <c r="CG499" i="16"/>
  <c r="CJ499" i="16" s="1"/>
  <c r="AV526" i="16"/>
  <c r="CG526" i="16"/>
  <c r="CJ526" i="16" s="1"/>
  <c r="O527" i="16"/>
  <c r="Q527" i="16" s="1"/>
  <c r="N527" i="16"/>
  <c r="AV527" i="16"/>
  <c r="CG527" i="16"/>
  <c r="N545" i="16"/>
  <c r="S545" i="16" s="1"/>
  <c r="O545" i="16"/>
  <c r="AV556" i="16"/>
  <c r="CX404" i="16"/>
  <c r="DA404" i="16" s="1"/>
  <c r="CS405" i="16"/>
  <c r="CX408" i="16"/>
  <c r="DA408" i="16" s="1"/>
  <c r="CS409" i="16"/>
  <c r="CJ411" i="16"/>
  <c r="BS412" i="16"/>
  <c r="BT412" i="16" s="1"/>
  <c r="CT412" i="16" s="1"/>
  <c r="CX412" i="16"/>
  <c r="DA412" i="16" s="1"/>
  <c r="CS413" i="16"/>
  <c r="CX416" i="16"/>
  <c r="DA416" i="16" s="1"/>
  <c r="CS417" i="16"/>
  <c r="BS426" i="16"/>
  <c r="BT426" i="16" s="1"/>
  <c r="CS448" i="16"/>
  <c r="CX449" i="16"/>
  <c r="DA449" i="16" s="1"/>
  <c r="CX452" i="16"/>
  <c r="DA452" i="16" s="1"/>
  <c r="CX454" i="16"/>
  <c r="DA454" i="16" s="1"/>
  <c r="CX456" i="16"/>
  <c r="DA456" i="16" s="1"/>
  <c r="BS459" i="16"/>
  <c r="BT459" i="16" s="1"/>
  <c r="O469" i="16"/>
  <c r="BH469" i="16" s="1"/>
  <c r="N469" i="16"/>
  <c r="O484" i="16"/>
  <c r="N484" i="16"/>
  <c r="O488" i="16"/>
  <c r="N488" i="16"/>
  <c r="DA522" i="16"/>
  <c r="AV522" i="16"/>
  <c r="CG522" i="16"/>
  <c r="CJ522" i="16" s="1"/>
  <c r="BS464" i="16"/>
  <c r="BT464" i="16" s="1"/>
  <c r="CT464" i="16" s="1"/>
  <c r="CX471" i="16"/>
  <c r="DA471" i="16" s="1"/>
  <c r="AV472" i="16"/>
  <c r="BS472" i="16"/>
  <c r="BT472" i="16" s="1"/>
  <c r="N473" i="16"/>
  <c r="Q473" i="16" s="1"/>
  <c r="AW473" i="16" s="1"/>
  <c r="CG473" i="16"/>
  <c r="CJ473" i="16" s="1"/>
  <c r="N474" i="16"/>
  <c r="Q474" i="16" s="1"/>
  <c r="R474" i="16" s="1"/>
  <c r="BV474" i="16" s="1"/>
  <c r="BY474" i="16" s="1"/>
  <c r="CG474" i="16"/>
  <c r="CJ474" i="16" s="1"/>
  <c r="N475" i="16"/>
  <c r="Q475" i="16" s="1"/>
  <c r="R475" i="16" s="1"/>
  <c r="BV475" i="16" s="1"/>
  <c r="BY475" i="16" s="1"/>
  <c r="N483" i="16"/>
  <c r="BH483" i="16" s="1"/>
  <c r="N487" i="16"/>
  <c r="DB487" i="16" s="1"/>
  <c r="DA488" i="16"/>
  <c r="O490" i="16"/>
  <c r="DB490" i="16" s="1"/>
  <c r="CX490" i="16"/>
  <c r="CG491" i="16"/>
  <c r="CJ491" i="16" s="1"/>
  <c r="CG492" i="16"/>
  <c r="CJ492" i="16" s="1"/>
  <c r="CX493" i="16"/>
  <c r="DA493" i="16" s="1"/>
  <c r="CS494" i="16"/>
  <c r="CG496" i="16"/>
  <c r="CJ496" i="16" s="1"/>
  <c r="N497" i="16"/>
  <c r="DB497" i="16" s="1"/>
  <c r="CX497" i="16"/>
  <c r="DA497" i="16" s="1"/>
  <c r="CS498" i="16"/>
  <c r="CS499" i="16"/>
  <c r="BS500" i="16"/>
  <c r="BT500" i="16" s="1"/>
  <c r="CT500" i="16" s="1"/>
  <c r="CG503" i="16"/>
  <c r="CJ503" i="16" s="1"/>
  <c r="AV516" i="16"/>
  <c r="CG516" i="16"/>
  <c r="CJ516" i="16" s="1"/>
  <c r="CX521" i="16"/>
  <c r="DA521" i="16" s="1"/>
  <c r="CX525" i="16"/>
  <c r="DA525" i="16" s="1"/>
  <c r="CX526" i="16"/>
  <c r="CG532" i="16"/>
  <c r="AV532" i="16"/>
  <c r="BZ538" i="16"/>
  <c r="O553" i="16"/>
  <c r="N553" i="16"/>
  <c r="S553" i="16" s="1"/>
  <c r="AV553" i="16"/>
  <c r="CG553" i="16"/>
  <c r="CJ553" i="16" s="1"/>
  <c r="CG558" i="16"/>
  <c r="CJ558" i="16" s="1"/>
  <c r="BZ560" i="16"/>
  <c r="CG574" i="16"/>
  <c r="CJ574" i="16" s="1"/>
  <c r="AV574" i="16"/>
  <c r="O581" i="16"/>
  <c r="N581" i="16"/>
  <c r="BS581" i="16" s="1"/>
  <c r="BT581" i="16" s="1"/>
  <c r="CG581" i="16"/>
  <c r="AV581" i="16"/>
  <c r="CS459" i="16"/>
  <c r="CX460" i="16"/>
  <c r="DA460" i="16" s="1"/>
  <c r="CS463" i="16"/>
  <c r="CS465" i="16"/>
  <c r="CX468" i="16"/>
  <c r="DA468" i="16" s="1"/>
  <c r="CS469" i="16"/>
  <c r="CX470" i="16"/>
  <c r="DA470" i="16" s="1"/>
  <c r="CX472" i="16"/>
  <c r="DA472" i="16" s="1"/>
  <c r="CX473" i="16"/>
  <c r="DA473" i="16" s="1"/>
  <c r="CX474" i="16"/>
  <c r="CS476" i="16"/>
  <c r="CX482" i="16"/>
  <c r="DA482" i="16" s="1"/>
  <c r="CX486" i="16"/>
  <c r="DA486" i="16" s="1"/>
  <c r="N492" i="16"/>
  <c r="CS493" i="16"/>
  <c r="N496" i="16"/>
  <c r="BS496" i="16" s="1"/>
  <c r="BT496" i="16" s="1"/>
  <c r="CX496" i="16"/>
  <c r="DA496" i="16" s="1"/>
  <c r="CS497" i="16"/>
  <c r="CX503" i="16"/>
  <c r="DA503" i="16" s="1"/>
  <c r="CX516" i="16"/>
  <c r="DA516" i="16" s="1"/>
  <c r="CG534" i="16"/>
  <c r="AV534" i="16"/>
  <c r="CS541" i="16"/>
  <c r="O563" i="16"/>
  <c r="N563" i="16"/>
  <c r="CG563" i="16"/>
  <c r="CJ563" i="16" s="1"/>
  <c r="AV563" i="16"/>
  <c r="O575" i="16"/>
  <c r="N575" i="16"/>
  <c r="S575" i="16" s="1"/>
  <c r="DA575" i="16"/>
  <c r="O577" i="16"/>
  <c r="Q577" i="16" s="1"/>
  <c r="N577" i="16"/>
  <c r="CG577" i="16"/>
  <c r="CJ577" i="16" s="1"/>
  <c r="AV577" i="16"/>
  <c r="Q477" i="16"/>
  <c r="AW477" i="16" s="1"/>
  <c r="CX477" i="16"/>
  <c r="DA477" i="16" s="1"/>
  <c r="CX478" i="16"/>
  <c r="DA478" i="16" s="1"/>
  <c r="CX479" i="16"/>
  <c r="DA479" i="16" s="1"/>
  <c r="CX483" i="16"/>
  <c r="DA483" i="16" s="1"/>
  <c r="CX487" i="16"/>
  <c r="DA487" i="16" s="1"/>
  <c r="CX491" i="16"/>
  <c r="CX495" i="16"/>
  <c r="DA495" i="16" s="1"/>
  <c r="CS496" i="16"/>
  <c r="CX499" i="16"/>
  <c r="DA499" i="16" s="1"/>
  <c r="CJ501" i="16"/>
  <c r="N541" i="16"/>
  <c r="O541" i="16"/>
  <c r="CS545" i="16"/>
  <c r="O549" i="16"/>
  <c r="N549" i="16"/>
  <c r="AV549" i="16"/>
  <c r="CG549" i="16"/>
  <c r="CJ549" i="16" s="1"/>
  <c r="O558" i="16"/>
  <c r="N558" i="16"/>
  <c r="S558" i="16" s="1"/>
  <c r="O566" i="16"/>
  <c r="N566" i="16"/>
  <c r="BS566" i="16" s="1"/>
  <c r="BT566" i="16" s="1"/>
  <c r="CS503" i="16"/>
  <c r="CS505" i="16"/>
  <c r="CS512" i="16"/>
  <c r="CX514" i="16"/>
  <c r="DA514" i="16" s="1"/>
  <c r="CS515" i="16"/>
  <c r="CG517" i="16"/>
  <c r="CJ517" i="16" s="1"/>
  <c r="AV520" i="16"/>
  <c r="CG521" i="16"/>
  <c r="CJ521" i="16" s="1"/>
  <c r="CS522" i="16"/>
  <c r="AV524" i="16"/>
  <c r="CG525" i="16"/>
  <c r="CJ525" i="16" s="1"/>
  <c r="N529" i="16"/>
  <c r="DB529" i="16" s="1"/>
  <c r="CX529" i="16"/>
  <c r="AV531" i="16"/>
  <c r="BS531" i="16"/>
  <c r="BT531" i="16" s="1"/>
  <c r="CS531" i="16"/>
  <c r="AV533" i="16"/>
  <c r="BS533" i="16"/>
  <c r="BT533" i="16" s="1"/>
  <c r="CS533" i="16"/>
  <c r="CS536" i="16"/>
  <c r="O538" i="16"/>
  <c r="O539" i="16"/>
  <c r="DB539" i="16" s="1"/>
  <c r="CX539" i="16"/>
  <c r="DA539" i="16" s="1"/>
  <c r="O543" i="16"/>
  <c r="BH543" i="16" s="1"/>
  <c r="CX544" i="16"/>
  <c r="O547" i="16"/>
  <c r="DB547" i="16" s="1"/>
  <c r="CS549" i="16"/>
  <c r="N551" i="16"/>
  <c r="S551" i="16" s="1"/>
  <c r="CX551" i="16"/>
  <c r="DA551" i="16" s="1"/>
  <c r="CS553" i="16"/>
  <c r="AV555" i="16"/>
  <c r="N559" i="16"/>
  <c r="S559" i="16" s="1"/>
  <c r="AV559" i="16"/>
  <c r="N560" i="16"/>
  <c r="AV560" i="16"/>
  <c r="CS562" i="16"/>
  <c r="CX563" i="16"/>
  <c r="DA563" i="16" s="1"/>
  <c r="N565" i="16"/>
  <c r="Q565" i="16" s="1"/>
  <c r="AV565" i="16"/>
  <c r="CS566" i="16"/>
  <c r="DA568" i="16"/>
  <c r="CX571" i="16"/>
  <c r="DA571" i="16" s="1"/>
  <c r="CS572" i="16"/>
  <c r="CS573" i="16"/>
  <c r="N576" i="16"/>
  <c r="BS576" i="16" s="1"/>
  <c r="BT576" i="16" s="1"/>
  <c r="CS580" i="16"/>
  <c r="AV513" i="16"/>
  <c r="CS514" i="16"/>
  <c r="AV521" i="16"/>
  <c r="BS528" i="16"/>
  <c r="BT528" i="16" s="1"/>
  <c r="DA558" i="16"/>
  <c r="BZ559" i="16"/>
  <c r="BS562" i="16"/>
  <c r="BT562" i="16" s="1"/>
  <c r="CS504" i="16"/>
  <c r="CX513" i="16"/>
  <c r="DA513" i="16" s="1"/>
  <c r="CS517" i="16"/>
  <c r="CS518" i="16"/>
  <c r="CS519" i="16"/>
  <c r="CS520" i="16"/>
  <c r="CS524" i="16"/>
  <c r="CX527" i="16"/>
  <c r="DA527" i="16" s="1"/>
  <c r="CS528" i="16"/>
  <c r="CX530" i="16"/>
  <c r="DA530" i="16" s="1"/>
  <c r="DC530" i="16" s="1"/>
  <c r="CS532" i="16"/>
  <c r="CS534" i="16"/>
  <c r="CX541" i="16"/>
  <c r="DA541" i="16" s="1"/>
  <c r="CX549" i="16"/>
  <c r="DA549" i="16" s="1"/>
  <c r="CS551" i="16"/>
  <c r="CX553" i="16"/>
  <c r="DA553" i="16" s="1"/>
  <c r="DA554" i="16"/>
  <c r="CS558" i="16"/>
  <c r="CS559" i="16"/>
  <c r="CX560" i="16"/>
  <c r="DA560" i="16" s="1"/>
  <c r="CX561" i="16"/>
  <c r="DA561" i="16" s="1"/>
  <c r="CS564" i="16"/>
  <c r="CX566" i="16"/>
  <c r="DA566" i="16" s="1"/>
  <c r="CS574" i="16"/>
  <c r="CS575" i="16"/>
  <c r="CX580" i="16"/>
  <c r="DA580" i="16" s="1"/>
  <c r="Q30" i="16"/>
  <c r="S30" i="16"/>
  <c r="S36" i="16"/>
  <c r="CJ44" i="16"/>
  <c r="S45" i="16"/>
  <c r="BZ50" i="16"/>
  <c r="BZ54" i="16"/>
  <c r="BZ58" i="16"/>
  <c r="BZ62" i="16"/>
  <c r="DA65" i="16"/>
  <c r="BZ66" i="16"/>
  <c r="BZ70" i="16"/>
  <c r="BZ74" i="16"/>
  <c r="BZ78" i="16"/>
  <c r="DA81" i="16"/>
  <c r="BZ82" i="16"/>
  <c r="DA85" i="16"/>
  <c r="BZ86" i="16"/>
  <c r="BZ90" i="16"/>
  <c r="BZ94" i="16"/>
  <c r="BZ98" i="16"/>
  <c r="BZ100" i="16"/>
  <c r="CJ102" i="16"/>
  <c r="CJ103" i="16"/>
  <c r="CJ104" i="16"/>
  <c r="BZ107" i="16"/>
  <c r="CJ108" i="16"/>
  <c r="BZ111" i="16"/>
  <c r="CJ112" i="16"/>
  <c r="BS114" i="16"/>
  <c r="BT114" i="16" s="1"/>
  <c r="S114" i="16"/>
  <c r="CJ114" i="16"/>
  <c r="BS116" i="16"/>
  <c r="BT116" i="16" s="1"/>
  <c r="S116" i="16"/>
  <c r="CJ116" i="16"/>
  <c r="BS118" i="16"/>
  <c r="BT118" i="16" s="1"/>
  <c r="S118" i="16"/>
  <c r="CJ118" i="16"/>
  <c r="BS120" i="16"/>
  <c r="BT120" i="16" s="1"/>
  <c r="S120" i="16"/>
  <c r="CJ120" i="16"/>
  <c r="BS121" i="16"/>
  <c r="BT121" i="16" s="1"/>
  <c r="S121" i="16"/>
  <c r="CJ121" i="16"/>
  <c r="BZ122" i="16"/>
  <c r="BS125" i="16"/>
  <c r="BT125" i="16" s="1"/>
  <c r="S125" i="16"/>
  <c r="CJ125" i="16"/>
  <c r="Q8" i="16"/>
  <c r="Q19" i="16"/>
  <c r="BZ28" i="16"/>
  <c r="CJ28" i="16"/>
  <c r="BZ30" i="16"/>
  <c r="CJ30" i="16"/>
  <c r="BZ32" i="16"/>
  <c r="CJ32" i="16"/>
  <c r="AV33" i="16"/>
  <c r="BZ34" i="16"/>
  <c r="CJ34" i="16"/>
  <c r="CX35" i="16"/>
  <c r="DA35" i="16" s="1"/>
  <c r="BZ36" i="16"/>
  <c r="CJ36" i="16"/>
  <c r="CX37" i="16"/>
  <c r="DA37" i="16" s="1"/>
  <c r="BZ38" i="16"/>
  <c r="CJ38" i="16"/>
  <c r="DC44" i="16"/>
  <c r="DA47" i="16"/>
  <c r="BS47" i="16"/>
  <c r="BT47" i="16" s="1"/>
  <c r="BZ49" i="16"/>
  <c r="BZ53" i="16"/>
  <c r="BZ57" i="16"/>
  <c r="BZ61" i="16"/>
  <c r="BZ65" i="16"/>
  <c r="BZ69" i="16"/>
  <c r="BZ73" i="16"/>
  <c r="BZ77" i="16"/>
  <c r="BZ81" i="16"/>
  <c r="BZ85" i="16"/>
  <c r="BZ89" i="16"/>
  <c r="BZ93" i="16"/>
  <c r="BZ97" i="16"/>
  <c r="CJ99" i="16"/>
  <c r="CJ101" i="16"/>
  <c r="BZ102" i="16"/>
  <c r="BZ103" i="16"/>
  <c r="BZ104" i="16"/>
  <c r="CJ105" i="16"/>
  <c r="BZ108" i="16"/>
  <c r="CJ109" i="16"/>
  <c r="BZ112" i="16"/>
  <c r="CJ113" i="16"/>
  <c r="BZ114" i="16"/>
  <c r="BZ116" i="16"/>
  <c r="BZ118" i="16"/>
  <c r="BZ120" i="16"/>
  <c r="BZ121" i="16"/>
  <c r="BS124" i="16"/>
  <c r="BT124" i="16" s="1"/>
  <c r="CT124" i="16" s="1"/>
  <c r="H124" i="16" s="1"/>
  <c r="H124" i="19" s="1"/>
  <c r="CA16" i="19" s="1" a="1"/>
  <c r="CA16" i="19" s="1"/>
  <c r="S124" i="16"/>
  <c r="CJ124" i="16"/>
  <c r="BZ125" i="16"/>
  <c r="BH8" i="16"/>
  <c r="DB8" i="16"/>
  <c r="BM18" i="16"/>
  <c r="BD19" i="16"/>
  <c r="BH19" i="16"/>
  <c r="BM19" i="16"/>
  <c r="DB19" i="16"/>
  <c r="BD20" i="16"/>
  <c r="BH20" i="16"/>
  <c r="BM20" i="16"/>
  <c r="DB20" i="16"/>
  <c r="BD21" i="16"/>
  <c r="BM21" i="16"/>
  <c r="BD22" i="16"/>
  <c r="BM22" i="16"/>
  <c r="BD23" i="16"/>
  <c r="BH23" i="16"/>
  <c r="BM23" i="16"/>
  <c r="DB23" i="16"/>
  <c r="DC23" i="16" s="1"/>
  <c r="BD24" i="16"/>
  <c r="BM24" i="16"/>
  <c r="BD25" i="16"/>
  <c r="BM25" i="16"/>
  <c r="BD26" i="16"/>
  <c r="BM26" i="16"/>
  <c r="BD27" i="16"/>
  <c r="BM27" i="16"/>
  <c r="S33" i="16"/>
  <c r="S47" i="16"/>
  <c r="BZ52" i="16"/>
  <c r="BZ56" i="16"/>
  <c r="BZ60" i="16"/>
  <c r="BZ64" i="16"/>
  <c r="BZ68" i="16"/>
  <c r="BZ72" i="16"/>
  <c r="BZ76" i="16"/>
  <c r="BZ80" i="16"/>
  <c r="BZ84" i="16"/>
  <c r="BZ88" i="16"/>
  <c r="BZ92" i="16"/>
  <c r="BZ96" i="16"/>
  <c r="BZ99" i="16"/>
  <c r="BZ101" i="16"/>
  <c r="BZ105" i="16"/>
  <c r="CJ106" i="16"/>
  <c r="BZ109" i="16"/>
  <c r="CJ110" i="16"/>
  <c r="BZ113" i="16"/>
  <c r="S115" i="16"/>
  <c r="CJ115" i="16"/>
  <c r="CJ117" i="16"/>
  <c r="BS119" i="16"/>
  <c r="BT119" i="16" s="1"/>
  <c r="S119" i="16"/>
  <c r="CJ119" i="16"/>
  <c r="CJ123" i="16"/>
  <c r="BZ124" i="16"/>
  <c r="BZ27" i="16"/>
  <c r="CG27" i="16"/>
  <c r="AV28" i="16"/>
  <c r="CX28" i="16"/>
  <c r="DA28" i="16" s="1"/>
  <c r="BZ29" i="16"/>
  <c r="CG29" i="16"/>
  <c r="AV30" i="16"/>
  <c r="CX30" i="16"/>
  <c r="DA30" i="16" s="1"/>
  <c r="BZ31" i="16"/>
  <c r="CG31" i="16"/>
  <c r="AV32" i="16"/>
  <c r="CX32" i="16"/>
  <c r="DA32" i="16" s="1"/>
  <c r="BZ33" i="16"/>
  <c r="CG33" i="16"/>
  <c r="AV34" i="16"/>
  <c r="CX34" i="16"/>
  <c r="DA34" i="16" s="1"/>
  <c r="BZ35" i="16"/>
  <c r="CG35" i="16"/>
  <c r="AV36" i="16"/>
  <c r="CX36" i="16"/>
  <c r="DA36" i="16" s="1"/>
  <c r="BZ37" i="16"/>
  <c r="CG37" i="16"/>
  <c r="AV38" i="16"/>
  <c r="CX38" i="16"/>
  <c r="DA38" i="16" s="1"/>
  <c r="S40" i="16"/>
  <c r="BH40" i="16"/>
  <c r="BZ41" i="16"/>
  <c r="S44" i="16"/>
  <c r="Q44" i="16"/>
  <c r="BH44" i="16"/>
  <c r="DA45" i="16"/>
  <c r="BZ45" i="16"/>
  <c r="S48" i="16"/>
  <c r="BH48" i="16"/>
  <c r="BZ51" i="16"/>
  <c r="BZ55" i="16"/>
  <c r="BZ59" i="16"/>
  <c r="BZ63" i="16"/>
  <c r="BZ67" i="16"/>
  <c r="BZ71" i="16"/>
  <c r="BZ75" i="16"/>
  <c r="BZ79" i="16"/>
  <c r="BZ83" i="16"/>
  <c r="BZ87" i="16"/>
  <c r="BZ91" i="16"/>
  <c r="BZ95" i="16"/>
  <c r="CJ98" i="16"/>
  <c r="BZ106" i="16"/>
  <c r="CJ107" i="16"/>
  <c r="BZ110" i="16"/>
  <c r="CJ111" i="16"/>
  <c r="BZ115" i="16"/>
  <c r="BZ117" i="16"/>
  <c r="BZ119" i="16"/>
  <c r="BS122" i="16"/>
  <c r="BT122" i="16" s="1"/>
  <c r="S122" i="16"/>
  <c r="Q122" i="16"/>
  <c r="CJ122" i="16"/>
  <c r="BZ123" i="16"/>
  <c r="Q49" i="16"/>
  <c r="CJ49" i="16"/>
  <c r="Q50" i="16"/>
  <c r="CJ50" i="16"/>
  <c r="CJ53" i="16"/>
  <c r="CJ55" i="16"/>
  <c r="Q57" i="16"/>
  <c r="CJ57" i="16"/>
  <c r="CJ58" i="16"/>
  <c r="CJ60" i="16"/>
  <c r="CJ61" i="16"/>
  <c r="CJ62" i="16"/>
  <c r="CJ63" i="16"/>
  <c r="Q64" i="16"/>
  <c r="Q68" i="16"/>
  <c r="CJ68" i="16"/>
  <c r="Q69" i="16"/>
  <c r="CJ69" i="16"/>
  <c r="CJ72" i="16"/>
  <c r="CJ73" i="16"/>
  <c r="CJ74" i="16"/>
  <c r="CJ75" i="16"/>
  <c r="CJ76" i="16"/>
  <c r="CJ77" i="16"/>
  <c r="CJ78" i="16"/>
  <c r="Q81" i="16"/>
  <c r="CJ82" i="16"/>
  <c r="Q84" i="16"/>
  <c r="CJ85" i="16"/>
  <c r="CJ86" i="16"/>
  <c r="Q89" i="16"/>
  <c r="CJ96" i="16"/>
  <c r="Q98" i="16"/>
  <c r="DA98" i="16"/>
  <c r="Q101" i="16"/>
  <c r="DA103" i="16"/>
  <c r="Q105" i="16"/>
  <c r="DA107" i="16"/>
  <c r="Q108" i="16"/>
  <c r="DA111" i="16"/>
  <c r="DA117" i="16"/>
  <c r="DA118" i="16"/>
  <c r="DA121" i="16"/>
  <c r="DA122" i="16"/>
  <c r="DA123" i="16"/>
  <c r="DA124" i="16"/>
  <c r="BZ127" i="16"/>
  <c r="CG127" i="16"/>
  <c r="DB127" i="16"/>
  <c r="BZ129" i="16"/>
  <c r="CG129" i="16"/>
  <c r="BZ131" i="16"/>
  <c r="CG131" i="16"/>
  <c r="BZ133" i="16"/>
  <c r="CG133" i="16"/>
  <c r="BH134" i="16"/>
  <c r="BZ135" i="16"/>
  <c r="CG135" i="16"/>
  <c r="S141" i="16"/>
  <c r="S145" i="16"/>
  <c r="Q145" i="16"/>
  <c r="BH145" i="16"/>
  <c r="BZ149" i="16"/>
  <c r="DA152" i="16"/>
  <c r="BZ153" i="16"/>
  <c r="DA156" i="16"/>
  <c r="BZ157" i="16"/>
  <c r="BZ161" i="16"/>
  <c r="BZ165" i="16"/>
  <c r="BZ169" i="16"/>
  <c r="BZ173" i="16"/>
  <c r="DA176" i="16"/>
  <c r="BZ177" i="16"/>
  <c r="DA180" i="16"/>
  <c r="BZ181" i="16"/>
  <c r="DA184" i="16"/>
  <c r="BZ185" i="16"/>
  <c r="DA188" i="16"/>
  <c r="BZ189" i="16"/>
  <c r="BZ193" i="16"/>
  <c r="BZ197" i="16"/>
  <c r="BI205" i="16"/>
  <c r="BH50" i="16"/>
  <c r="DB50" i="16"/>
  <c r="BH57" i="16"/>
  <c r="DB57" i="16"/>
  <c r="BH61" i="16"/>
  <c r="BH64" i="16"/>
  <c r="DB64" i="16"/>
  <c r="DC64" i="16" s="1"/>
  <c r="DB68" i="16"/>
  <c r="DC68" i="16" s="1"/>
  <c r="BH80" i="16"/>
  <c r="BH81" i="16"/>
  <c r="DB81" i="16"/>
  <c r="DC81" i="16" s="1"/>
  <c r="BH88" i="16"/>
  <c r="DB88" i="16"/>
  <c r="BH92" i="16"/>
  <c r="BH97" i="16"/>
  <c r="BH98" i="16"/>
  <c r="DB98" i="16"/>
  <c r="BH99" i="16"/>
  <c r="AV101" i="16"/>
  <c r="AV102" i="16"/>
  <c r="BH102" i="16"/>
  <c r="AV103" i="16"/>
  <c r="AV104" i="16"/>
  <c r="AV105" i="16"/>
  <c r="BH105" i="16"/>
  <c r="AV106" i="16"/>
  <c r="AV107" i="16"/>
  <c r="AV108" i="16"/>
  <c r="BH108" i="16"/>
  <c r="AV109" i="16"/>
  <c r="AV110" i="16"/>
  <c r="AV111" i="16"/>
  <c r="AV112" i="16"/>
  <c r="AV113" i="16"/>
  <c r="AV114" i="16"/>
  <c r="AV115" i="16"/>
  <c r="AV116" i="16"/>
  <c r="AV117" i="16"/>
  <c r="AV118" i="16"/>
  <c r="AV119" i="16"/>
  <c r="AV120" i="16"/>
  <c r="AV121" i="16"/>
  <c r="BD121" i="16"/>
  <c r="AV122" i="16"/>
  <c r="BD122" i="16"/>
  <c r="AV123" i="16"/>
  <c r="BD123" i="16"/>
  <c r="AV124" i="16"/>
  <c r="BD124" i="16"/>
  <c r="AV125" i="16"/>
  <c r="BD125" i="16"/>
  <c r="AV126" i="16"/>
  <c r="S128" i="16"/>
  <c r="DA128" i="16"/>
  <c r="S132" i="16"/>
  <c r="Q134" i="16"/>
  <c r="CJ137" i="16"/>
  <c r="BS139" i="16"/>
  <c r="BT139" i="16" s="1"/>
  <c r="CJ141" i="16"/>
  <c r="S142" i="16"/>
  <c r="Q142" i="16"/>
  <c r="BH142" i="16"/>
  <c r="CJ145" i="16"/>
  <c r="S146" i="16"/>
  <c r="DB146" i="16"/>
  <c r="Q146" i="16"/>
  <c r="BH146" i="16"/>
  <c r="BZ148" i="16"/>
  <c r="BZ152" i="16"/>
  <c r="BZ156" i="16"/>
  <c r="BZ160" i="16"/>
  <c r="DA163" i="16"/>
  <c r="BZ164" i="16"/>
  <c r="DA167" i="16"/>
  <c r="BZ168" i="16"/>
  <c r="BZ172" i="16"/>
  <c r="BZ176" i="16"/>
  <c r="BZ180" i="16"/>
  <c r="DA183" i="16"/>
  <c r="BZ184" i="16"/>
  <c r="BZ188" i="16"/>
  <c r="BZ192" i="16"/>
  <c r="BZ196" i="16"/>
  <c r="BZ200" i="16"/>
  <c r="S101" i="16"/>
  <c r="CG126" i="16"/>
  <c r="BZ128" i="16"/>
  <c r="CJ128" i="16"/>
  <c r="BH129" i="16"/>
  <c r="CX129" i="16"/>
  <c r="DA129" i="16" s="1"/>
  <c r="BZ130" i="16"/>
  <c r="CJ130" i="16"/>
  <c r="CX131" i="16"/>
  <c r="DA131" i="16" s="1"/>
  <c r="BZ132" i="16"/>
  <c r="CJ132" i="16"/>
  <c r="CX133" i="16"/>
  <c r="DA133" i="16" s="1"/>
  <c r="BZ134" i="16"/>
  <c r="CJ134" i="16"/>
  <c r="BH135" i="16"/>
  <c r="CX135" i="16"/>
  <c r="DA135" i="16" s="1"/>
  <c r="BZ136" i="16"/>
  <c r="CJ138" i="16"/>
  <c r="S139" i="16"/>
  <c r="Q139" i="16"/>
  <c r="BH139" i="16"/>
  <c r="DB141" i="16"/>
  <c r="CJ142" i="16"/>
  <c r="BS144" i="16"/>
  <c r="BT144" i="16" s="1"/>
  <c r="CT144" i="16" s="1"/>
  <c r="H144" i="16" s="1"/>
  <c r="H144" i="19" s="1"/>
  <c r="CC12" i="19" s="1" a="1"/>
  <c r="CC12" i="19" s="1"/>
  <c r="CJ146" i="16"/>
  <c r="BZ147" i="16"/>
  <c r="BZ151" i="16"/>
  <c r="BZ155" i="16"/>
  <c r="BZ159" i="16"/>
  <c r="BZ163" i="16"/>
  <c r="BZ167" i="16"/>
  <c r="BZ171" i="16"/>
  <c r="BZ175" i="16"/>
  <c r="BZ179" i="16"/>
  <c r="BZ183" i="16"/>
  <c r="BZ187" i="16"/>
  <c r="BZ191" i="16"/>
  <c r="BZ195" i="16"/>
  <c r="BZ199" i="16"/>
  <c r="BI213" i="16"/>
  <c r="BI228" i="16"/>
  <c r="S127" i="16"/>
  <c r="S135" i="16"/>
  <c r="CJ139" i="16"/>
  <c r="BZ150" i="16"/>
  <c r="BZ154" i="16"/>
  <c r="BZ158" i="16"/>
  <c r="BZ162" i="16"/>
  <c r="BZ166" i="16"/>
  <c r="BZ170" i="16"/>
  <c r="BZ174" i="16"/>
  <c r="BZ178" i="16"/>
  <c r="BZ182" i="16"/>
  <c r="BZ186" i="16"/>
  <c r="BZ190" i="16"/>
  <c r="BZ194" i="16"/>
  <c r="BZ198" i="16"/>
  <c r="DB199" i="16"/>
  <c r="BM200" i="16"/>
  <c r="BS201" i="16"/>
  <c r="BT201" i="16" s="1"/>
  <c r="DB201" i="16"/>
  <c r="S207" i="16"/>
  <c r="BJ207" i="16" s="1"/>
  <c r="Q207" i="16"/>
  <c r="DB207" i="16"/>
  <c r="DC207" i="16" s="1"/>
  <c r="CJ210" i="16"/>
  <c r="CJ214" i="16"/>
  <c r="S215" i="16"/>
  <c r="Q219" i="16"/>
  <c r="S223" i="16"/>
  <c r="BS224" i="16"/>
  <c r="BT224" i="16" s="1"/>
  <c r="BS228" i="16"/>
  <c r="BT228" i="16" s="1"/>
  <c r="BZ231" i="16"/>
  <c r="BZ235" i="16"/>
  <c r="BZ239" i="16"/>
  <c r="BZ243" i="16"/>
  <c r="BZ247" i="16"/>
  <c r="BZ251" i="16"/>
  <c r="BZ255" i="16"/>
  <c r="BZ259" i="16"/>
  <c r="BZ263" i="16"/>
  <c r="BZ267" i="16"/>
  <c r="BZ271" i="16"/>
  <c r="BZ275" i="16"/>
  <c r="BZ279" i="16"/>
  <c r="Q147" i="16"/>
  <c r="Q156" i="16"/>
  <c r="Q167" i="16"/>
  <c r="Q169" i="16"/>
  <c r="Q173" i="16"/>
  <c r="Q175" i="16"/>
  <c r="Q186" i="16"/>
  <c r="Q188" i="16"/>
  <c r="Q199" i="16"/>
  <c r="CS200" i="16"/>
  <c r="Q201" i="16"/>
  <c r="BM201" i="16"/>
  <c r="CS201" i="16"/>
  <c r="N202" i="16"/>
  <c r="BS202" i="16" s="1"/>
  <c r="BT202" i="16" s="1"/>
  <c r="CJ205" i="16"/>
  <c r="CS205" i="16"/>
  <c r="S206" i="16"/>
  <c r="BS207" i="16"/>
  <c r="BT207" i="16" s="1"/>
  <c r="CS209" i="16"/>
  <c r="BS211" i="16"/>
  <c r="BT211" i="16" s="1"/>
  <c r="CJ213" i="16"/>
  <c r="CS213" i="16"/>
  <c r="S214" i="16"/>
  <c r="Q214" i="16"/>
  <c r="CJ217" i="16"/>
  <c r="CS217" i="16"/>
  <c r="CJ221" i="16"/>
  <c r="CS221" i="16"/>
  <c r="S222" i="16"/>
  <c r="BS223" i="16"/>
  <c r="BT223" i="16" s="1"/>
  <c r="CS225" i="16"/>
  <c r="Q226" i="16"/>
  <c r="CJ229" i="16"/>
  <c r="BZ232" i="16"/>
  <c r="BZ236" i="16"/>
  <c r="BZ240" i="16"/>
  <c r="BZ244" i="16"/>
  <c r="BZ248" i="16"/>
  <c r="BZ252" i="16"/>
  <c r="BZ256" i="16"/>
  <c r="BZ260" i="16"/>
  <c r="BZ264" i="16"/>
  <c r="BZ268" i="16"/>
  <c r="BZ272" i="16"/>
  <c r="BZ276" i="16"/>
  <c r="BZ280" i="16"/>
  <c r="BH147" i="16"/>
  <c r="DB147" i="16"/>
  <c r="DB151" i="16"/>
  <c r="DB153" i="16"/>
  <c r="BH156" i="16"/>
  <c r="DB156" i="16"/>
  <c r="DB160" i="16"/>
  <c r="BH167" i="16"/>
  <c r="DB167" i="16"/>
  <c r="BH169" i="16"/>
  <c r="DB169" i="16"/>
  <c r="DB170" i="16"/>
  <c r="BH173" i="16"/>
  <c r="DB173" i="16"/>
  <c r="DB174" i="16"/>
  <c r="BH175" i="16"/>
  <c r="BH180" i="16"/>
  <c r="DB183" i="16"/>
  <c r="DC183" i="16" s="1"/>
  <c r="BH186" i="16"/>
  <c r="DB186" i="16"/>
  <c r="DB187" i="16"/>
  <c r="BH188" i="16"/>
  <c r="DB188" i="16"/>
  <c r="DB190" i="16"/>
  <c r="DB192" i="16"/>
  <c r="BZ201" i="16"/>
  <c r="CJ204" i="16"/>
  <c r="S205" i="16"/>
  <c r="BJ205" i="16" s="1"/>
  <c r="Q205" i="16"/>
  <c r="DB205" i="16"/>
  <c r="BI207" i="16"/>
  <c r="CJ208" i="16"/>
  <c r="CJ212" i="16"/>
  <c r="S213" i="16"/>
  <c r="BJ213" i="16" s="1"/>
  <c r="Q213" i="16"/>
  <c r="DB213" i="16"/>
  <c r="CJ216" i="16"/>
  <c r="Q217" i="16"/>
  <c r="Q221" i="16"/>
  <c r="DB221" i="16"/>
  <c r="CJ224" i="16"/>
  <c r="CS224" i="16"/>
  <c r="CJ228" i="16"/>
  <c r="CS228" i="16"/>
  <c r="BZ233" i="16"/>
  <c r="BZ237" i="16"/>
  <c r="BZ241" i="16"/>
  <c r="BZ245" i="16"/>
  <c r="BZ249" i="16"/>
  <c r="BZ253" i="16"/>
  <c r="BZ257" i="16"/>
  <c r="BZ261" i="16"/>
  <c r="BZ265" i="16"/>
  <c r="BZ269" i="16"/>
  <c r="BZ273" i="16"/>
  <c r="BZ277" i="16"/>
  <c r="BZ281" i="16"/>
  <c r="BS200" i="16"/>
  <c r="BT200" i="16" s="1"/>
  <c r="CJ203" i="16"/>
  <c r="BS205" i="16"/>
  <c r="BT205" i="16" s="1"/>
  <c r="CJ207" i="16"/>
  <c r="BS213" i="16"/>
  <c r="BT213" i="16" s="1"/>
  <c r="CJ219" i="16"/>
  <c r="CJ223" i="16"/>
  <c r="S224" i="16"/>
  <c r="BS225" i="16"/>
  <c r="BT225" i="16" s="1"/>
  <c r="CJ227" i="16"/>
  <c r="S228" i="16"/>
  <c r="BJ228" i="16" s="1"/>
  <c r="Q228" i="16"/>
  <c r="DB228" i="16"/>
  <c r="BZ230" i="16"/>
  <c r="BZ234" i="16"/>
  <c r="BZ238" i="16"/>
  <c r="BZ242" i="16"/>
  <c r="BZ246" i="16"/>
  <c r="BZ250" i="16"/>
  <c r="BZ254" i="16"/>
  <c r="BZ258" i="16"/>
  <c r="BZ262" i="16"/>
  <c r="BZ266" i="16"/>
  <c r="BZ270" i="16"/>
  <c r="BZ274" i="16"/>
  <c r="BZ278" i="16"/>
  <c r="BZ282" i="16"/>
  <c r="BZ284" i="16"/>
  <c r="BZ286" i="16"/>
  <c r="CJ286" i="16"/>
  <c r="BH287" i="16"/>
  <c r="BZ288" i="16"/>
  <c r="CJ288" i="16"/>
  <c r="BZ290" i="16"/>
  <c r="CJ290" i="16"/>
  <c r="CX291" i="16"/>
  <c r="DA291" i="16" s="1"/>
  <c r="BZ292" i="16"/>
  <c r="CJ292" i="16"/>
  <c r="CX293" i="16"/>
  <c r="DA293" i="16" s="1"/>
  <c r="BZ294" i="16"/>
  <c r="CJ294" i="16"/>
  <c r="CX295" i="16"/>
  <c r="DA295" i="16" s="1"/>
  <c r="BZ296" i="16"/>
  <c r="CX297" i="16"/>
  <c r="DA297" i="16" s="1"/>
  <c r="BZ298" i="16"/>
  <c r="CJ300" i="16"/>
  <c r="Q301" i="16"/>
  <c r="BH301" i="16"/>
  <c r="DA302" i="16"/>
  <c r="BS302" i="16"/>
  <c r="BT302" i="16" s="1"/>
  <c r="CT302" i="16" s="1"/>
  <c r="BZ307" i="16"/>
  <c r="BZ311" i="16"/>
  <c r="BZ315" i="16"/>
  <c r="CJ320" i="16"/>
  <c r="BZ321" i="16"/>
  <c r="BZ322" i="16"/>
  <c r="BZ323" i="16"/>
  <c r="BZ324" i="16"/>
  <c r="CJ325" i="16"/>
  <c r="BZ328" i="16"/>
  <c r="CJ329" i="16"/>
  <c r="BZ332" i="16"/>
  <c r="CJ333" i="16"/>
  <c r="Q233" i="16"/>
  <c r="Q234" i="16"/>
  <c r="Q237" i="16"/>
  <c r="Q239" i="16"/>
  <c r="Q242" i="16"/>
  <c r="Q245" i="16"/>
  <c r="Q251" i="16"/>
  <c r="Q257" i="16"/>
  <c r="Q262" i="16"/>
  <c r="Q263" i="16"/>
  <c r="Q265" i="16"/>
  <c r="Q269" i="16"/>
  <c r="Q273" i="16"/>
  <c r="Q275" i="16"/>
  <c r="Q276" i="16"/>
  <c r="Q280" i="16"/>
  <c r="CJ282" i="16"/>
  <c r="S285" i="16"/>
  <c r="DA285" i="16"/>
  <c r="Q287" i="16"/>
  <c r="S293" i="16"/>
  <c r="Q297" i="16"/>
  <c r="S297" i="16"/>
  <c r="BS299" i="16"/>
  <c r="BT299" i="16" s="1"/>
  <c r="S302" i="16"/>
  <c r="Q302" i="16"/>
  <c r="BH302" i="16"/>
  <c r="BS303" i="16"/>
  <c r="BT303" i="16" s="1"/>
  <c r="CT303" i="16" s="1"/>
  <c r="BZ306" i="16"/>
  <c r="BZ310" i="16"/>
  <c r="BZ314" i="16"/>
  <c r="BZ318" i="16"/>
  <c r="BZ320" i="16"/>
  <c r="BZ325" i="16"/>
  <c r="CJ326" i="16"/>
  <c r="BZ329" i="16"/>
  <c r="CJ330" i="16"/>
  <c r="BH234" i="16"/>
  <c r="DB234" i="16"/>
  <c r="BH236" i="16"/>
  <c r="BH237" i="16"/>
  <c r="DB237" i="16"/>
  <c r="DB240" i="16"/>
  <c r="BH242" i="16"/>
  <c r="DB242" i="16"/>
  <c r="BH245" i="16"/>
  <c r="DB245" i="16"/>
  <c r="BH247" i="16"/>
  <c r="BH251" i="16"/>
  <c r="DB251" i="16"/>
  <c r="BH257" i="16"/>
  <c r="DB257" i="16"/>
  <c r="DC257" i="16" s="1"/>
  <c r="DB258" i="16"/>
  <c r="BH262" i="16"/>
  <c r="DB262" i="16"/>
  <c r="BH263" i="16"/>
  <c r="DB263" i="16"/>
  <c r="BH265" i="16"/>
  <c r="DB265" i="16"/>
  <c r="BH266" i="16"/>
  <c r="BH269" i="16"/>
  <c r="DB269" i="16"/>
  <c r="DC269" i="16" s="1"/>
  <c r="DB273" i="16"/>
  <c r="DC273" i="16" s="1"/>
  <c r="DB275" i="16"/>
  <c r="DC275" i="16" s="1"/>
  <c r="BH276" i="16"/>
  <c r="DB276" i="16"/>
  <c r="DB279" i="16"/>
  <c r="DB280" i="16"/>
  <c r="DB282" i="16"/>
  <c r="BZ283" i="16"/>
  <c r="BZ285" i="16"/>
  <c r="BZ287" i="16"/>
  <c r="BZ289" i="16"/>
  <c r="CJ289" i="16"/>
  <c r="BZ291" i="16"/>
  <c r="BZ293" i="16"/>
  <c r="CJ293" i="16"/>
  <c r="BZ295" i="16"/>
  <c r="BZ297" i="16"/>
  <c r="CJ297" i="16"/>
  <c r="CJ298" i="16"/>
  <c r="S299" i="16"/>
  <c r="Q299" i="16"/>
  <c r="BH299" i="16"/>
  <c r="CJ302" i="16"/>
  <c r="S303" i="16"/>
  <c r="BZ303" i="16"/>
  <c r="BZ305" i="16"/>
  <c r="BZ309" i="16"/>
  <c r="BZ313" i="16"/>
  <c r="BZ317" i="16"/>
  <c r="BZ326" i="16"/>
  <c r="CJ327" i="16"/>
  <c r="BZ330" i="16"/>
  <c r="CJ331" i="16"/>
  <c r="S286" i="16"/>
  <c r="DA286" i="16"/>
  <c r="S288" i="16"/>
  <c r="Q290" i="16"/>
  <c r="S290" i="16"/>
  <c r="BI290" i="16"/>
  <c r="Q292" i="16"/>
  <c r="S292" i="16"/>
  <c r="BI292" i="16"/>
  <c r="Q296" i="16"/>
  <c r="Q298" i="16"/>
  <c r="S298" i="16"/>
  <c r="BJ298" i="16" s="1"/>
  <c r="DB298" i="16"/>
  <c r="CJ299" i="16"/>
  <c r="S300" i="16"/>
  <c r="BS301" i="16"/>
  <c r="BT301" i="16" s="1"/>
  <c r="BZ301" i="16"/>
  <c r="DB302" i="16"/>
  <c r="BZ304" i="16"/>
  <c r="BZ308" i="16"/>
  <c r="DA311" i="16"/>
  <c r="BZ312" i="16"/>
  <c r="BZ316" i="16"/>
  <c r="BZ319" i="16"/>
  <c r="CJ321" i="16"/>
  <c r="CJ322" i="16"/>
  <c r="CJ323" i="16"/>
  <c r="CJ324" i="16"/>
  <c r="BZ327" i="16"/>
  <c r="CJ328" i="16"/>
  <c r="BZ331" i="16"/>
  <c r="CJ332" i="16"/>
  <c r="N334" i="16"/>
  <c r="CG334" i="16"/>
  <c r="BZ335" i="16"/>
  <c r="BZ347" i="16"/>
  <c r="BZ348" i="16"/>
  <c r="BZ350" i="16"/>
  <c r="BZ352" i="16"/>
  <c r="BZ354" i="16"/>
  <c r="BZ356" i="16"/>
  <c r="BZ358" i="16"/>
  <c r="BZ360" i="16"/>
  <c r="BZ362" i="16"/>
  <c r="BZ364" i="16"/>
  <c r="BZ366" i="16"/>
  <c r="BZ368" i="16"/>
  <c r="BZ370" i="16"/>
  <c r="BZ372" i="16"/>
  <c r="BZ374" i="16"/>
  <c r="BZ376" i="16"/>
  <c r="BZ378" i="16"/>
  <c r="BI389" i="16"/>
  <c r="Q304" i="16"/>
  <c r="Q305" i="16"/>
  <c r="Q313" i="16"/>
  <c r="Q317" i="16"/>
  <c r="Q318" i="16"/>
  <c r="DA318" i="16"/>
  <c r="DA319" i="16"/>
  <c r="DA322" i="16"/>
  <c r="Q323" i="16"/>
  <c r="DA324" i="16"/>
  <c r="DA325" i="16"/>
  <c r="DA328" i="16"/>
  <c r="DA329" i="16"/>
  <c r="Q330" i="16"/>
  <c r="DA330" i="16"/>
  <c r="Q331" i="16"/>
  <c r="DA331" i="16"/>
  <c r="N335" i="16"/>
  <c r="BS335" i="16" s="1"/>
  <c r="BT335" i="16" s="1"/>
  <c r="CT335" i="16" s="1"/>
  <c r="DA336" i="16"/>
  <c r="N337" i="16"/>
  <c r="BS337" i="16" s="1"/>
  <c r="BT337" i="16" s="1"/>
  <c r="CJ337" i="16"/>
  <c r="S340" i="16"/>
  <c r="Q340" i="16"/>
  <c r="CJ340" i="16"/>
  <c r="S341" i="16"/>
  <c r="Q341" i="16"/>
  <c r="S343" i="16"/>
  <c r="Q343" i="16"/>
  <c r="CJ343" i="16"/>
  <c r="S344" i="16"/>
  <c r="CJ344" i="16"/>
  <c r="CJ345" i="16"/>
  <c r="DB347" i="16"/>
  <c r="DC347" i="16" s="1"/>
  <c r="DA349" i="16"/>
  <c r="DA353" i="16"/>
  <c r="DA355" i="16"/>
  <c r="DA361" i="16"/>
  <c r="DA365" i="16"/>
  <c r="DA367" i="16"/>
  <c r="DA371" i="16"/>
  <c r="DA373" i="16"/>
  <c r="BH304" i="16"/>
  <c r="DB304" i="16"/>
  <c r="DC304" i="16" s="1"/>
  <c r="BH305" i="16"/>
  <c r="DB305" i="16"/>
  <c r="BH307" i="16"/>
  <c r="BH310" i="16"/>
  <c r="DB313" i="16"/>
  <c r="DC313" i="16" s="1"/>
  <c r="BH317" i="16"/>
  <c r="DB317" i="16"/>
  <c r="DB318" i="16"/>
  <c r="AV320" i="16"/>
  <c r="AV321" i="16"/>
  <c r="BH321" i="16"/>
  <c r="AV322" i="16"/>
  <c r="DB322" i="16"/>
  <c r="AV323" i="16"/>
  <c r="AV324" i="16"/>
  <c r="AV325" i="16"/>
  <c r="AV326" i="16"/>
  <c r="AV327" i="16"/>
  <c r="AV328" i="16"/>
  <c r="AV329" i="16"/>
  <c r="AV330" i="16"/>
  <c r="BH330" i="16"/>
  <c r="AV331" i="16"/>
  <c r="AV332" i="16"/>
  <c r="AV333" i="16"/>
  <c r="BZ336" i="16"/>
  <c r="BZ349" i="16"/>
  <c r="BZ351" i="16"/>
  <c r="BZ353" i="16"/>
  <c r="BZ355" i="16"/>
  <c r="BZ357" i="16"/>
  <c r="BZ359" i="16"/>
  <c r="BZ361" i="16"/>
  <c r="BZ363" i="16"/>
  <c r="BZ365" i="16"/>
  <c r="BZ367" i="16"/>
  <c r="BZ369" i="16"/>
  <c r="BZ371" i="16"/>
  <c r="BZ373" i="16"/>
  <c r="BZ375" i="16"/>
  <c r="BZ377" i="16"/>
  <c r="DA333" i="16"/>
  <c r="BI388" i="16"/>
  <c r="BI392" i="16"/>
  <c r="DA384" i="16"/>
  <c r="CJ386" i="16"/>
  <c r="S387" i="16"/>
  <c r="Q387" i="16"/>
  <c r="DB387" i="16"/>
  <c r="BS388" i="16"/>
  <c r="BT388" i="16" s="1"/>
  <c r="CS390" i="16"/>
  <c r="DB391" i="16"/>
  <c r="BS392" i="16"/>
  <c r="BT392" i="16" s="1"/>
  <c r="CJ394" i="16"/>
  <c r="S395" i="16"/>
  <c r="Q395" i="16"/>
  <c r="DB395" i="16"/>
  <c r="BS396" i="16"/>
  <c r="BT396" i="16" s="1"/>
  <c r="BZ397" i="16"/>
  <c r="BZ401" i="16"/>
  <c r="BZ405" i="16"/>
  <c r="BZ409" i="16"/>
  <c r="BZ413" i="16"/>
  <c r="BZ417" i="16"/>
  <c r="Q357" i="16"/>
  <c r="Q359" i="16"/>
  <c r="Q362" i="16"/>
  <c r="Q366" i="16"/>
  <c r="Q369" i="16"/>
  <c r="DA378" i="16"/>
  <c r="CS382" i="16"/>
  <c r="N383" i="16"/>
  <c r="BS383" i="16" s="1"/>
  <c r="BT383" i="16" s="1"/>
  <c r="BS387" i="16"/>
  <c r="BT387" i="16" s="1"/>
  <c r="CT387" i="16" s="1"/>
  <c r="CJ389" i="16"/>
  <c r="S394" i="16"/>
  <c r="BS395" i="16"/>
  <c r="BT395" i="16" s="1"/>
  <c r="BZ400" i="16"/>
  <c r="BZ404" i="16"/>
  <c r="BZ408" i="16"/>
  <c r="BZ412" i="16"/>
  <c r="BZ416" i="16"/>
  <c r="BH349" i="16"/>
  <c r="DB353" i="16"/>
  <c r="DB355" i="16"/>
  <c r="BH357" i="16"/>
  <c r="DB358" i="16"/>
  <c r="BH359" i="16"/>
  <c r="BH360" i="16"/>
  <c r="BH362" i="16"/>
  <c r="DB362" i="16"/>
  <c r="DB363" i="16"/>
  <c r="DB365" i="16"/>
  <c r="BH366" i="16"/>
  <c r="DB366" i="16"/>
  <c r="DB367" i="16"/>
  <c r="DB369" i="16"/>
  <c r="DB371" i="16"/>
  <c r="BH372" i="16"/>
  <c r="DB373" i="16"/>
  <c r="DB375" i="16"/>
  <c r="DB377" i="16"/>
  <c r="DC377" i="16" s="1"/>
  <c r="N378" i="16"/>
  <c r="BS378" i="16" s="1"/>
  <c r="BT378" i="16" s="1"/>
  <c r="N379" i="16"/>
  <c r="BS379" i="16" s="1"/>
  <c r="BT379" i="16" s="1"/>
  <c r="CS379" i="16"/>
  <c r="N380" i="16"/>
  <c r="BS380" i="16" s="1"/>
  <c r="BT380" i="16" s="1"/>
  <c r="CS383" i="16"/>
  <c r="N384" i="16"/>
  <c r="BS384" i="16" s="1"/>
  <c r="BT384" i="16" s="1"/>
  <c r="BH387" i="16"/>
  <c r="S389" i="16"/>
  <c r="BJ389" i="16" s="1"/>
  <c r="Q389" i="16"/>
  <c r="DB389" i="16"/>
  <c r="DC389" i="16" s="1"/>
  <c r="BZ390" i="16"/>
  <c r="BS394" i="16"/>
  <c r="BT394" i="16" s="1"/>
  <c r="BZ394" i="16"/>
  <c r="BH395" i="16"/>
  <c r="CS396" i="16"/>
  <c r="BZ399" i="16"/>
  <c r="BZ403" i="16"/>
  <c r="BZ407" i="16"/>
  <c r="BZ411" i="16"/>
  <c r="BZ415" i="16"/>
  <c r="BZ379" i="16"/>
  <c r="CG379" i="16"/>
  <c r="CS380" i="16"/>
  <c r="N381" i="16"/>
  <c r="BZ383" i="16"/>
  <c r="CS384" i="16"/>
  <c r="N385" i="16"/>
  <c r="BS385" i="16" s="1"/>
  <c r="BT385" i="16" s="1"/>
  <c r="CT385" i="16" s="1"/>
  <c r="S388" i="16"/>
  <c r="BJ388" i="16" s="1"/>
  <c r="Q388" i="16"/>
  <c r="DB388" i="16"/>
  <c r="BS389" i="16"/>
  <c r="BT389" i="16" s="1"/>
  <c r="BZ389" i="16"/>
  <c r="S392" i="16"/>
  <c r="BJ392" i="16" s="1"/>
  <c r="Q392" i="16"/>
  <c r="DB392" i="16"/>
  <c r="BZ393" i="16"/>
  <c r="CJ395" i="16"/>
  <c r="DB396" i="16"/>
  <c r="BZ398" i="16"/>
  <c r="BZ402" i="16"/>
  <c r="BZ406" i="16"/>
  <c r="BZ410" i="16"/>
  <c r="BZ414" i="16"/>
  <c r="BZ418" i="16"/>
  <c r="S420" i="16"/>
  <c r="S422" i="16"/>
  <c r="S426" i="16"/>
  <c r="BZ431" i="16"/>
  <c r="BZ432" i="16"/>
  <c r="BZ433" i="16"/>
  <c r="BZ434" i="16"/>
  <c r="BZ435" i="16"/>
  <c r="BZ436" i="16"/>
  <c r="BZ437" i="16"/>
  <c r="BZ438" i="16"/>
  <c r="BZ439" i="16"/>
  <c r="BZ440" i="16"/>
  <c r="BZ441" i="16"/>
  <c r="BZ442" i="16"/>
  <c r="BZ443" i="16"/>
  <c r="BZ444" i="16"/>
  <c r="BZ445" i="16"/>
  <c r="Q399" i="16"/>
  <c r="Q403" i="16"/>
  <c r="Q405" i="16"/>
  <c r="Q407" i="16"/>
  <c r="Q413" i="16"/>
  <c r="Q417" i="16"/>
  <c r="Q418" i="16"/>
  <c r="CJ418" i="16"/>
  <c r="DB418" i="16"/>
  <c r="CX419" i="16"/>
  <c r="DA419" i="16" s="1"/>
  <c r="BZ420" i="16"/>
  <c r="CG420" i="16"/>
  <c r="CX421" i="16"/>
  <c r="DA421" i="16" s="1"/>
  <c r="BZ422" i="16"/>
  <c r="CG422" i="16"/>
  <c r="CX423" i="16"/>
  <c r="BZ424" i="16"/>
  <c r="CG424" i="16"/>
  <c r="CX425" i="16"/>
  <c r="DA425" i="16" s="1"/>
  <c r="BZ426" i="16"/>
  <c r="CG426" i="16"/>
  <c r="Q428" i="16"/>
  <c r="CJ428" i="16"/>
  <c r="S430" i="16"/>
  <c r="BH399" i="16"/>
  <c r="DB399" i="16"/>
  <c r="DB401" i="16"/>
  <c r="BH402" i="16"/>
  <c r="BH403" i="16"/>
  <c r="DB403" i="16"/>
  <c r="BH407" i="16"/>
  <c r="DB407" i="16"/>
  <c r="DB408" i="16"/>
  <c r="BH409" i="16"/>
  <c r="BH413" i="16"/>
  <c r="BH417" i="16"/>
  <c r="DB417" i="16"/>
  <c r="BH418" i="16"/>
  <c r="S419" i="16"/>
  <c r="S421" i="16"/>
  <c r="DA423" i="16"/>
  <c r="CX418" i="16"/>
  <c r="DA418" i="16" s="1"/>
  <c r="BZ419" i="16"/>
  <c r="CG419" i="16"/>
  <c r="AV420" i="16"/>
  <c r="CX420" i="16"/>
  <c r="DA420" i="16" s="1"/>
  <c r="BZ421" i="16"/>
  <c r="CG421" i="16"/>
  <c r="AV422" i="16"/>
  <c r="CX422" i="16"/>
  <c r="DA422" i="16" s="1"/>
  <c r="BZ423" i="16"/>
  <c r="CG423" i="16"/>
  <c r="AV424" i="16"/>
  <c r="CX424" i="16"/>
  <c r="DA424" i="16" s="1"/>
  <c r="BZ425" i="16"/>
  <c r="CG425" i="16"/>
  <c r="DB425" i="16"/>
  <c r="AV426" i="16"/>
  <c r="BZ427" i="16"/>
  <c r="BZ428" i="16"/>
  <c r="BZ429" i="16"/>
  <c r="BS430" i="16"/>
  <c r="BT430" i="16" s="1"/>
  <c r="CT430" i="16" s="1"/>
  <c r="BZ430" i="16"/>
  <c r="DA431" i="16"/>
  <c r="DA435" i="16"/>
  <c r="DA439" i="16"/>
  <c r="DA443" i="16"/>
  <c r="DA444" i="16"/>
  <c r="BZ449" i="16"/>
  <c r="DB449" i="16"/>
  <c r="Q452" i="16"/>
  <c r="CJ452" i="16"/>
  <c r="Q454" i="16"/>
  <c r="S454" i="16"/>
  <c r="BJ454" i="16" s="1"/>
  <c r="CJ454" i="16"/>
  <c r="CJ455" i="16"/>
  <c r="Q456" i="16"/>
  <c r="Q432" i="16"/>
  <c r="Q434" i="16"/>
  <c r="Q440" i="16"/>
  <c r="Q442" i="16"/>
  <c r="BH446" i="16"/>
  <c r="BS446" i="16"/>
  <c r="BT446" i="16" s="1"/>
  <c r="CS446" i="16"/>
  <c r="CS450" i="16"/>
  <c r="BS452" i="16"/>
  <c r="BT452" i="16" s="1"/>
  <c r="CT452" i="16" s="1"/>
  <c r="BS454" i="16"/>
  <c r="BT454" i="16" s="1"/>
  <c r="CT454" i="16" s="1"/>
  <c r="DB454" i="16"/>
  <c r="DC454" i="16" s="1"/>
  <c r="DB460" i="16"/>
  <c r="DB431" i="16"/>
  <c r="BH434" i="16"/>
  <c r="BH436" i="16"/>
  <c r="DB436" i="16"/>
  <c r="DB438" i="16"/>
  <c r="DB439" i="16"/>
  <c r="BH442" i="16"/>
  <c r="BH444" i="16"/>
  <c r="DB444" i="16"/>
  <c r="CG445" i="16"/>
  <c r="BH449" i="16"/>
  <c r="CS449" i="16"/>
  <c r="BI454" i="16"/>
  <c r="S460" i="16"/>
  <c r="S461" i="16"/>
  <c r="S463" i="16"/>
  <c r="S465" i="16"/>
  <c r="S466" i="16"/>
  <c r="DA467" i="16"/>
  <c r="BZ469" i="16"/>
  <c r="CG469" i="16"/>
  <c r="DA474" i="16"/>
  <c r="DA475" i="16"/>
  <c r="BZ476" i="16"/>
  <c r="BZ481" i="16"/>
  <c r="BZ485" i="16"/>
  <c r="BZ490" i="16"/>
  <c r="CG467" i="16"/>
  <c r="N468" i="16"/>
  <c r="CG468" i="16"/>
  <c r="Q470" i="16"/>
  <c r="CG471" i="16"/>
  <c r="Q472" i="16"/>
  <c r="S472" i="16"/>
  <c r="DB472" i="16"/>
  <c r="CJ472" i="16"/>
  <c r="BZ473" i="16"/>
  <c r="BZ474" i="16"/>
  <c r="BZ475" i="16"/>
  <c r="BZ482" i="16"/>
  <c r="BZ486" i="16"/>
  <c r="BZ491" i="16"/>
  <c r="Q460" i="16"/>
  <c r="Q461" i="16"/>
  <c r="Q466" i="16"/>
  <c r="CX469" i="16"/>
  <c r="DA469" i="16" s="1"/>
  <c r="BZ470" i="16"/>
  <c r="CJ470" i="16"/>
  <c r="AV471" i="16"/>
  <c r="AW474" i="16"/>
  <c r="AW475" i="16"/>
  <c r="AZ475" i="16" s="1"/>
  <c r="AY475" i="16" s="1"/>
  <c r="BA475" i="16" s="1"/>
  <c r="BB475" i="16" s="1"/>
  <c r="BC475" i="16" s="1"/>
  <c r="BZ483" i="16"/>
  <c r="BZ487" i="16"/>
  <c r="BZ489" i="16"/>
  <c r="BH458" i="16"/>
  <c r="BH460" i="16"/>
  <c r="BH461" i="16"/>
  <c r="BH464" i="16"/>
  <c r="BH466" i="16"/>
  <c r="BZ477" i="16"/>
  <c r="BZ478" i="16"/>
  <c r="BZ479" i="16"/>
  <c r="BZ480" i="16"/>
  <c r="BZ484" i="16"/>
  <c r="BZ488" i="16"/>
  <c r="Q490" i="16"/>
  <c r="BS490" i="16"/>
  <c r="BT490" i="16" s="1"/>
  <c r="S490" i="16"/>
  <c r="BH490" i="16"/>
  <c r="DA490" i="16"/>
  <c r="BH474" i="16"/>
  <c r="DB474" i="16"/>
  <c r="CG475" i="16"/>
  <c r="CG476" i="16"/>
  <c r="AV477" i="16"/>
  <c r="BH477" i="16"/>
  <c r="CG477" i="16"/>
  <c r="DB477" i="16"/>
  <c r="AV478" i="16"/>
  <c r="CG478" i="16"/>
  <c r="AV479" i="16"/>
  <c r="CG479" i="16"/>
  <c r="AV480" i="16"/>
  <c r="CG480" i="16"/>
  <c r="AV481" i="16"/>
  <c r="CG481" i="16"/>
  <c r="AV482" i="16"/>
  <c r="CG482" i="16"/>
  <c r="AV483" i="16"/>
  <c r="CG483" i="16"/>
  <c r="DB483" i="16"/>
  <c r="AV484" i="16"/>
  <c r="CG484" i="16"/>
  <c r="AV485" i="16"/>
  <c r="CG485" i="16"/>
  <c r="AV486" i="16"/>
  <c r="CG486" i="16"/>
  <c r="DB486" i="16"/>
  <c r="AV487" i="16"/>
  <c r="CG487" i="16"/>
  <c r="AV488" i="16"/>
  <c r="CG488" i="16"/>
  <c r="AV489" i="16"/>
  <c r="CG489" i="16"/>
  <c r="AV490" i="16"/>
  <c r="CG490" i="16"/>
  <c r="N491" i="16"/>
  <c r="BS491" i="16" s="1"/>
  <c r="BT491" i="16" s="1"/>
  <c r="CT491" i="16" s="1"/>
  <c r="DA494" i="16"/>
  <c r="DB495" i="16"/>
  <c r="BZ497" i="16"/>
  <c r="DB499" i="16"/>
  <c r="BZ500" i="16"/>
  <c r="BS502" i="16"/>
  <c r="BT502" i="16" s="1"/>
  <c r="S503" i="16"/>
  <c r="BZ504" i="16"/>
  <c r="BS505" i="16"/>
  <c r="BT505" i="16" s="1"/>
  <c r="CT505" i="16" s="1"/>
  <c r="BZ506" i="16"/>
  <c r="BS508" i="16"/>
  <c r="BT508" i="16" s="1"/>
  <c r="CT508" i="16" s="1"/>
  <c r="S508" i="16"/>
  <c r="CJ508" i="16"/>
  <c r="BS510" i="16"/>
  <c r="BT510" i="16" s="1"/>
  <c r="S510" i="16"/>
  <c r="CJ510" i="16"/>
  <c r="S474" i="16"/>
  <c r="S477" i="16"/>
  <c r="BS477" i="16"/>
  <c r="BT477" i="16" s="1"/>
  <c r="CT477" i="16" s="1"/>
  <c r="BS478" i="16"/>
  <c r="BT478" i="16" s="1"/>
  <c r="BZ494" i="16"/>
  <c r="BZ496" i="16"/>
  <c r="S502" i="16"/>
  <c r="BZ503" i="16"/>
  <c r="S505" i="16"/>
  <c r="CJ505" i="16"/>
  <c r="BZ508" i="16"/>
  <c r="BZ510" i="16"/>
  <c r="Q492" i="16"/>
  <c r="S492" i="16"/>
  <c r="BH492" i="16"/>
  <c r="DB492" i="16"/>
  <c r="BZ495" i="16"/>
  <c r="DA498" i="16"/>
  <c r="BZ499" i="16"/>
  <c r="S501" i="16"/>
  <c r="BZ502" i="16"/>
  <c r="BZ505" i="16"/>
  <c r="BS507" i="16"/>
  <c r="BT507" i="16" s="1"/>
  <c r="CT507" i="16" s="1"/>
  <c r="S507" i="16"/>
  <c r="CJ507" i="16"/>
  <c r="BS509" i="16"/>
  <c r="BT509" i="16" s="1"/>
  <c r="CT509" i="16" s="1"/>
  <c r="S509" i="16"/>
  <c r="CJ509" i="16"/>
  <c r="BS511" i="16"/>
  <c r="BT511" i="16" s="1"/>
  <c r="CT511" i="16" s="1"/>
  <c r="S511" i="16"/>
  <c r="CJ511" i="16"/>
  <c r="BZ512" i="16"/>
  <c r="DA491" i="16"/>
  <c r="BS492" i="16"/>
  <c r="BT492" i="16" s="1"/>
  <c r="CS492" i="16"/>
  <c r="N493" i="16"/>
  <c r="BZ498" i="16"/>
  <c r="S500" i="16"/>
  <c r="BZ501" i="16"/>
  <c r="BS503" i="16"/>
  <c r="BT503" i="16" s="1"/>
  <c r="CT503" i="16" s="1"/>
  <c r="S504" i="16"/>
  <c r="BS506" i="16"/>
  <c r="BT506" i="16" s="1"/>
  <c r="S506" i="16"/>
  <c r="BZ507" i="16"/>
  <c r="BZ509" i="16"/>
  <c r="BZ511" i="16"/>
  <c r="S495" i="16"/>
  <c r="S496" i="16"/>
  <c r="S499" i="16"/>
  <c r="O500" i="16"/>
  <c r="BH500" i="16" s="1"/>
  <c r="O501" i="16"/>
  <c r="DB501" i="16" s="1"/>
  <c r="DC501" i="16" s="1"/>
  <c r="O502" i="16"/>
  <c r="BH502" i="16" s="1"/>
  <c r="O503" i="16"/>
  <c r="DB503" i="16" s="1"/>
  <c r="O504" i="16"/>
  <c r="BH504" i="16" s="1"/>
  <c r="O505" i="16"/>
  <c r="Q505" i="16" s="1"/>
  <c r="O506" i="16"/>
  <c r="DB506" i="16" s="1"/>
  <c r="O507" i="16"/>
  <c r="DB507" i="16" s="1"/>
  <c r="O508" i="16"/>
  <c r="BH508" i="16" s="1"/>
  <c r="O509" i="16"/>
  <c r="DB509" i="16" s="1"/>
  <c r="O510" i="16"/>
  <c r="Q510" i="16" s="1"/>
  <c r="O511" i="16"/>
  <c r="BH511" i="16" s="1"/>
  <c r="BH512" i="16"/>
  <c r="BZ517" i="16"/>
  <c r="BZ521" i="16"/>
  <c r="BZ525" i="16"/>
  <c r="BZ516" i="16"/>
  <c r="BZ522" i="16"/>
  <c r="BZ526" i="16"/>
  <c r="Q495" i="16"/>
  <c r="Q499" i="16"/>
  <c r="DA504" i="16"/>
  <c r="DA505" i="16"/>
  <c r="DA509" i="16"/>
  <c r="DA511" i="16"/>
  <c r="N513" i="16"/>
  <c r="BS513" i="16" s="1"/>
  <c r="BT513" i="16" s="1"/>
  <c r="CT513" i="16" s="1"/>
  <c r="CJ514" i="16"/>
  <c r="BZ515" i="16"/>
  <c r="BZ523" i="16"/>
  <c r="BH495" i="16"/>
  <c r="BH496" i="16"/>
  <c r="BH499" i="16"/>
  <c r="AV507" i="16"/>
  <c r="AV508" i="16"/>
  <c r="AV509" i="16"/>
  <c r="AV510" i="16"/>
  <c r="AV511" i="16"/>
  <c r="Q512" i="16"/>
  <c r="N514" i="16"/>
  <c r="BZ518" i="16"/>
  <c r="BZ519" i="16"/>
  <c r="BZ520" i="16"/>
  <c r="BZ524" i="16"/>
  <c r="CJ527" i="16"/>
  <c r="BZ528" i="16"/>
  <c r="S532" i="16"/>
  <c r="CJ532" i="16"/>
  <c r="S534" i="16"/>
  <c r="CJ534" i="16"/>
  <c r="BZ536" i="16"/>
  <c r="S537" i="16"/>
  <c r="BS537" i="16"/>
  <c r="BT537" i="16" s="1"/>
  <c r="S527" i="16"/>
  <c r="CJ530" i="16"/>
  <c r="BZ532" i="16"/>
  <c r="BZ534" i="16"/>
  <c r="BZ537" i="16"/>
  <c r="N516" i="16"/>
  <c r="BS516" i="16" s="1"/>
  <c r="BT516" i="16" s="1"/>
  <c r="N517" i="16"/>
  <c r="N518" i="16"/>
  <c r="N519" i="16"/>
  <c r="BS519" i="16" s="1"/>
  <c r="BT519" i="16" s="1"/>
  <c r="N520" i="16"/>
  <c r="N521" i="16"/>
  <c r="N522" i="16"/>
  <c r="BS522" i="16" s="1"/>
  <c r="BT522" i="16" s="1"/>
  <c r="CT522" i="16" s="1"/>
  <c r="N523" i="16"/>
  <c r="BS523" i="16" s="1"/>
  <c r="BT523" i="16" s="1"/>
  <c r="N524" i="16"/>
  <c r="N525" i="16"/>
  <c r="N526" i="16"/>
  <c r="BS526" i="16" s="1"/>
  <c r="BT526" i="16" s="1"/>
  <c r="BS527" i="16"/>
  <c r="BT527" i="16" s="1"/>
  <c r="BZ527" i="16"/>
  <c r="DA529" i="16"/>
  <c r="DC529" i="16" s="1"/>
  <c r="BZ530" i="16"/>
  <c r="S531" i="16"/>
  <c r="CJ531" i="16"/>
  <c r="S533" i="16"/>
  <c r="CJ533" i="16"/>
  <c r="S535" i="16"/>
  <c r="CJ535" i="16"/>
  <c r="DA526" i="16"/>
  <c r="CS526" i="16"/>
  <c r="BZ529" i="16"/>
  <c r="BZ531" i="16"/>
  <c r="BS532" i="16"/>
  <c r="BT532" i="16" s="1"/>
  <c r="BZ533" i="16"/>
  <c r="BS534" i="16"/>
  <c r="BT534" i="16" s="1"/>
  <c r="BZ535" i="16"/>
  <c r="BS536" i="16"/>
  <c r="BT536" i="16" s="1"/>
  <c r="CT536" i="16" s="1"/>
  <c r="S536" i="16"/>
  <c r="CJ536" i="16"/>
  <c r="S528" i="16"/>
  <c r="S529" i="16"/>
  <c r="S530" i="16"/>
  <c r="O531" i="16"/>
  <c r="DB531" i="16" s="1"/>
  <c r="O532" i="16"/>
  <c r="DB532" i="16" s="1"/>
  <c r="O533" i="16"/>
  <c r="DB533" i="16" s="1"/>
  <c r="O534" i="16"/>
  <c r="BH534" i="16" s="1"/>
  <c r="O535" i="16"/>
  <c r="BH535" i="16" s="1"/>
  <c r="O536" i="16"/>
  <c r="DB536" i="16" s="1"/>
  <c r="O537" i="16"/>
  <c r="DB537" i="16" s="1"/>
  <c r="BS541" i="16"/>
  <c r="BT541" i="16" s="1"/>
  <c r="S541" i="16"/>
  <c r="CJ541" i="16"/>
  <c r="CJ545" i="16"/>
  <c r="BS538" i="16"/>
  <c r="BT538" i="16" s="1"/>
  <c r="DB538" i="16"/>
  <c r="BH538" i="16"/>
  <c r="Q538" i="16"/>
  <c r="DB540" i="16"/>
  <c r="CJ540" i="16"/>
  <c r="BS544" i="16"/>
  <c r="BT544" i="16" s="1"/>
  <c r="CT544" i="16" s="1"/>
  <c r="S544" i="16"/>
  <c r="DB544" i="16"/>
  <c r="BH544" i="16"/>
  <c r="Q544" i="16"/>
  <c r="CJ544" i="16"/>
  <c r="Q528" i="16"/>
  <c r="Q529" i="16"/>
  <c r="DA531" i="16"/>
  <c r="DA532" i="16"/>
  <c r="DA534" i="16"/>
  <c r="DA535" i="16"/>
  <c r="DA536" i="16"/>
  <c r="CG538" i="16"/>
  <c r="AV538" i="16"/>
  <c r="DA538" i="16"/>
  <c r="BS539" i="16"/>
  <c r="BT539" i="16" s="1"/>
  <c r="CT539" i="16" s="1"/>
  <c r="S539" i="16"/>
  <c r="Q539" i="16"/>
  <c r="CJ539" i="16"/>
  <c r="BS543" i="16"/>
  <c r="BT543" i="16" s="1"/>
  <c r="CT543" i="16" s="1"/>
  <c r="S543" i="16"/>
  <c r="DB543" i="16"/>
  <c r="Q543" i="16"/>
  <c r="CJ543" i="16"/>
  <c r="Q547" i="16"/>
  <c r="S547" i="16"/>
  <c r="BH528" i="16"/>
  <c r="BH529" i="16"/>
  <c r="AV535" i="16"/>
  <c r="AV536" i="16"/>
  <c r="CG537" i="16"/>
  <c r="AV537" i="16"/>
  <c r="CX537" i="16"/>
  <c r="DA537" i="16" s="1"/>
  <c r="BS542" i="16"/>
  <c r="BT542" i="16" s="1"/>
  <c r="S542" i="16"/>
  <c r="DB542" i="16"/>
  <c r="CJ542" i="16"/>
  <c r="BS546" i="16"/>
  <c r="BT546" i="16" s="1"/>
  <c r="S546" i="16"/>
  <c r="DA540" i="16"/>
  <c r="DA542" i="16"/>
  <c r="DA543" i="16"/>
  <c r="DA544" i="16"/>
  <c r="BS547" i="16"/>
  <c r="BT547" i="16" s="1"/>
  <c r="S548" i="16"/>
  <c r="Q548" i="16"/>
  <c r="BH548" i="16"/>
  <c r="BS548" i="16"/>
  <c r="BT548" i="16" s="1"/>
  <c r="BZ550" i="16"/>
  <c r="BZ554" i="16"/>
  <c r="AV539" i="16"/>
  <c r="AV540" i="16"/>
  <c r="AV541" i="16"/>
  <c r="AV542" i="16"/>
  <c r="AV543" i="16"/>
  <c r="AV544" i="16"/>
  <c r="AV545" i="16"/>
  <c r="DA546" i="16"/>
  <c r="CG546" i="16"/>
  <c r="DA547" i="16"/>
  <c r="CG547" i="16"/>
  <c r="BZ549" i="16"/>
  <c r="BZ553" i="16"/>
  <c r="BZ556" i="16"/>
  <c r="CJ548" i="16"/>
  <c r="S549" i="16"/>
  <c r="DB549" i="16"/>
  <c r="Q549" i="16"/>
  <c r="BZ552" i="16"/>
  <c r="CJ555" i="16"/>
  <c r="BZ546" i="16"/>
  <c r="DB548" i="16"/>
  <c r="DC548" i="16" s="1"/>
  <c r="BS549" i="16"/>
  <c r="BT549" i="16" s="1"/>
  <c r="DA550" i="16"/>
  <c r="BZ551" i="16"/>
  <c r="BZ555" i="16"/>
  <c r="CJ559" i="16"/>
  <c r="DB560" i="16"/>
  <c r="DC560" i="16" s="1"/>
  <c r="BH560" i="16"/>
  <c r="Q560" i="16"/>
  <c r="S560" i="16"/>
  <c r="Q553" i="16"/>
  <c r="DA555" i="16"/>
  <c r="CG556" i="16"/>
  <c r="BS557" i="16"/>
  <c r="BT557" i="16" s="1"/>
  <c r="CS557" i="16"/>
  <c r="Q558" i="16"/>
  <c r="BS560" i="16"/>
  <c r="BT560" i="16" s="1"/>
  <c r="DB565" i="16"/>
  <c r="BH550" i="16"/>
  <c r="DB551" i="16"/>
  <c r="DC551" i="16" s="1"/>
  <c r="BH553" i="16"/>
  <c r="DB553" i="16"/>
  <c r="N555" i="16"/>
  <c r="N556" i="16"/>
  <c r="CS556" i="16"/>
  <c r="BS559" i="16"/>
  <c r="BT559" i="16" s="1"/>
  <c r="S562" i="16"/>
  <c r="S565" i="16"/>
  <c r="CX565" i="16"/>
  <c r="DA565" i="16" s="1"/>
  <c r="BZ566" i="16"/>
  <c r="CG566" i="16"/>
  <c r="AV567" i="16"/>
  <c r="BS568" i="16"/>
  <c r="BT568" i="16" s="1"/>
  <c r="CT568" i="16" s="1"/>
  <c r="BZ568" i="16"/>
  <c r="BZ570" i="16"/>
  <c r="S567" i="16"/>
  <c r="DA569" i="16"/>
  <c r="BH565" i="16"/>
  <c r="BS565" i="16"/>
  <c r="BT565" i="16" s="1"/>
  <c r="CT565" i="16" s="1"/>
  <c r="CJ565" i="16"/>
  <c r="BZ567" i="16"/>
  <c r="AV568" i="16"/>
  <c r="CG568" i="16"/>
  <c r="S569" i="16"/>
  <c r="Q569" i="16"/>
  <c r="BZ569" i="16"/>
  <c r="BS569" i="16"/>
  <c r="BT569" i="16" s="1"/>
  <c r="CT569" i="16" s="1"/>
  <c r="BH562" i="16"/>
  <c r="S568" i="16"/>
  <c r="DA570" i="16"/>
  <c r="N571" i="16"/>
  <c r="BS571" i="16" s="1"/>
  <c r="BT571" i="16" s="1"/>
  <c r="CT571" i="16" s="1"/>
  <c r="BZ571" i="16"/>
  <c r="BZ573" i="16"/>
  <c r="BZ574" i="16"/>
  <c r="BH570" i="16"/>
  <c r="BZ572" i="16"/>
  <c r="CG575" i="16"/>
  <c r="S576" i="16"/>
  <c r="CJ581" i="16"/>
  <c r="DA578" i="16"/>
  <c r="BZ581" i="16"/>
  <c r="N573" i="16"/>
  <c r="BS573" i="16" s="1"/>
  <c r="BT573" i="16" s="1"/>
  <c r="N574" i="16"/>
  <c r="BS574" i="16" s="1"/>
  <c r="BT574" i="16" s="1"/>
  <c r="CT574" i="16" s="1"/>
  <c r="BZ575" i="16"/>
  <c r="CG576" i="16"/>
  <c r="S577" i="16"/>
  <c r="DB577" i="16"/>
  <c r="BZ578" i="16"/>
  <c r="BZ579" i="16"/>
  <c r="BZ580" i="16"/>
  <c r="DA574" i="16"/>
  <c r="AV575" i="16"/>
  <c r="AV576" i="16"/>
  <c r="BS577" i="16"/>
  <c r="BT577" i="16" s="1"/>
  <c r="CT577" i="16" s="1"/>
  <c r="BZ577" i="16"/>
  <c r="CJ578" i="16"/>
  <c r="CJ579" i="16"/>
  <c r="DA581" i="16"/>
  <c r="DB578" i="16"/>
  <c r="DB581" i="16"/>
  <c r="S581" i="16"/>
  <c r="EA106" i="15"/>
  <c r="DI106" i="15"/>
  <c r="DA106" i="15"/>
  <c r="CS106" i="15"/>
  <c r="CK106" i="15"/>
  <c r="EA95" i="15"/>
  <c r="DE106" i="15"/>
  <c r="CW106" i="15"/>
  <c r="CO106" i="15"/>
  <c r="DI95" i="15"/>
  <c r="DA95" i="15"/>
  <c r="CS95" i="15"/>
  <c r="CK95" i="15"/>
  <c r="SR74" i="15"/>
  <c r="SR75" i="15" s="1"/>
  <c r="VH106" i="15"/>
  <c r="VD106" i="15"/>
  <c r="UZ106" i="15"/>
  <c r="UV106" i="15"/>
  <c r="UR106" i="15"/>
  <c r="UN106" i="15"/>
  <c r="UJ106" i="15"/>
  <c r="UF106" i="15"/>
  <c r="UB106" i="15"/>
  <c r="TX106" i="15"/>
  <c r="TT106" i="15"/>
  <c r="TP106" i="15"/>
  <c r="TL106" i="15"/>
  <c r="TH106" i="15"/>
  <c r="TD106" i="15"/>
  <c r="SZ106" i="15"/>
  <c r="SV106" i="15"/>
  <c r="SR106" i="15"/>
  <c r="SN106" i="15"/>
  <c r="SJ106" i="15"/>
  <c r="SF106" i="15"/>
  <c r="SB106" i="15"/>
  <c r="RX106" i="15"/>
  <c r="RT106" i="15"/>
  <c r="RP106" i="15"/>
  <c r="RL106" i="15"/>
  <c r="RH106" i="15"/>
  <c r="RD106" i="15"/>
  <c r="QZ106" i="15"/>
  <c r="QV106" i="15"/>
  <c r="QR106" i="15"/>
  <c r="QN106" i="15"/>
  <c r="QJ106" i="15"/>
  <c r="QF106" i="15"/>
  <c r="QB106" i="15"/>
  <c r="PX106" i="15"/>
  <c r="PT106" i="15"/>
  <c r="PP106" i="15"/>
  <c r="PL106" i="15"/>
  <c r="PH106" i="15"/>
  <c r="PD106" i="15"/>
  <c r="OV106" i="15"/>
  <c r="OR106" i="15"/>
  <c r="ON106" i="15"/>
  <c r="OJ106" i="15"/>
  <c r="OF106" i="15"/>
  <c r="OB106" i="15"/>
  <c r="NX106" i="15"/>
  <c r="NT106" i="15"/>
  <c r="NP106" i="15"/>
  <c r="NL106" i="15"/>
  <c r="NH106" i="15"/>
  <c r="ND106" i="15"/>
  <c r="MZ106" i="15"/>
  <c r="MV106" i="15"/>
  <c r="MR106" i="15"/>
  <c r="MJ106" i="15"/>
  <c r="MF106" i="15"/>
  <c r="MB106" i="15"/>
  <c r="LX106" i="15"/>
  <c r="LT106" i="15"/>
  <c r="LP106" i="15"/>
  <c r="LL106" i="15"/>
  <c r="LH106" i="15"/>
  <c r="LD106" i="15"/>
  <c r="KZ106" i="15"/>
  <c r="KV106" i="15"/>
  <c r="KR106" i="15"/>
  <c r="KN106" i="15"/>
  <c r="KJ106" i="15"/>
  <c r="KF106" i="15"/>
  <c r="JX106" i="15"/>
  <c r="JT106" i="15"/>
  <c r="JP106" i="15"/>
  <c r="JL106" i="15"/>
  <c r="JH106" i="15"/>
  <c r="JD106" i="15"/>
  <c r="IZ106" i="15"/>
  <c r="IV106" i="15"/>
  <c r="IR106" i="15"/>
  <c r="IN106" i="15"/>
  <c r="IJ106" i="15"/>
  <c r="IF106" i="15"/>
  <c r="IB106" i="15"/>
  <c r="HX106" i="15"/>
  <c r="HT106" i="15"/>
  <c r="HL106" i="15"/>
  <c r="HH106" i="15"/>
  <c r="HD106" i="15"/>
  <c r="GZ106" i="15"/>
  <c r="GV106" i="15"/>
  <c r="GR106" i="15"/>
  <c r="GN106" i="15"/>
  <c r="GJ106" i="15"/>
  <c r="GF106" i="15"/>
  <c r="GB106" i="15"/>
  <c r="FX106" i="15"/>
  <c r="FT106" i="15"/>
  <c r="FP106" i="15"/>
  <c r="FL106" i="15"/>
  <c r="FH106" i="15"/>
  <c r="EZ106" i="15"/>
  <c r="EV106" i="15"/>
  <c r="ER106" i="15"/>
  <c r="EN106" i="15"/>
  <c r="EJ106" i="15"/>
  <c r="EF106" i="15"/>
  <c r="EB106" i="15"/>
  <c r="DX106" i="15"/>
  <c r="DT106" i="15"/>
  <c r="DP106" i="15"/>
  <c r="DL106" i="15"/>
  <c r="DH106" i="15"/>
  <c r="DD106" i="15"/>
  <c r="CZ106" i="15"/>
  <c r="CV106" i="15"/>
  <c r="CR106" i="15"/>
  <c r="CN106" i="15"/>
  <c r="CJ106" i="15"/>
  <c r="QZ74" i="15"/>
  <c r="QZ75" i="15" s="1"/>
  <c r="DE95" i="15"/>
  <c r="CW95" i="15"/>
  <c r="CO95" i="15"/>
  <c r="ON74" i="15"/>
  <c r="ON75" i="15" s="1"/>
  <c r="QR74" i="15"/>
  <c r="QR75" i="15" s="1"/>
  <c r="OF74" i="15"/>
  <c r="OF75" i="15" s="1"/>
  <c r="VH95" i="15"/>
  <c r="VD95" i="15"/>
  <c r="UZ95" i="15"/>
  <c r="UV95" i="15"/>
  <c r="UR95" i="15"/>
  <c r="UN95" i="15"/>
  <c r="UJ95" i="15"/>
  <c r="UF95" i="15"/>
  <c r="UB95" i="15"/>
  <c r="TX95" i="15"/>
  <c r="TT95" i="15"/>
  <c r="TP95" i="15"/>
  <c r="TL95" i="15"/>
  <c r="TH95" i="15"/>
  <c r="TD95" i="15"/>
  <c r="SZ95" i="15"/>
  <c r="SV95" i="15"/>
  <c r="SR95" i="15"/>
  <c r="SN95" i="15"/>
  <c r="SJ95" i="15"/>
  <c r="SF95" i="15"/>
  <c r="SB95" i="15"/>
  <c r="RX95" i="15"/>
  <c r="RT95" i="15"/>
  <c r="RP95" i="15"/>
  <c r="RL95" i="15"/>
  <c r="RH95" i="15"/>
  <c r="RD95" i="15"/>
  <c r="QZ95" i="15"/>
  <c r="QV95" i="15"/>
  <c r="QR95" i="15"/>
  <c r="QN95" i="15"/>
  <c r="QJ95" i="15"/>
  <c r="QF95" i="15"/>
  <c r="QB95" i="15"/>
  <c r="PX95" i="15"/>
  <c r="PT95" i="15"/>
  <c r="PP95" i="15"/>
  <c r="PL95" i="15"/>
  <c r="PH95" i="15"/>
  <c r="PD95" i="15"/>
  <c r="OV95" i="15"/>
  <c r="OR95" i="15"/>
  <c r="ON95" i="15"/>
  <c r="OJ95" i="15"/>
  <c r="OF95" i="15"/>
  <c r="OB95" i="15"/>
  <c r="NX95" i="15"/>
  <c r="NT95" i="15"/>
  <c r="NP95" i="15"/>
  <c r="NL95" i="15"/>
  <c r="NH95" i="15"/>
  <c r="ND95" i="15"/>
  <c r="MZ95" i="15"/>
  <c r="MV95" i="15"/>
  <c r="MR95" i="15"/>
  <c r="MJ95" i="15"/>
  <c r="MF95" i="15"/>
  <c r="MB95" i="15"/>
  <c r="LX95" i="15"/>
  <c r="LT95" i="15"/>
  <c r="LP95" i="15"/>
  <c r="LL95" i="15"/>
  <c r="LH95" i="15"/>
  <c r="LD95" i="15"/>
  <c r="KZ95" i="15"/>
  <c r="KV95" i="15"/>
  <c r="KR95" i="15"/>
  <c r="KN95" i="15"/>
  <c r="KJ95" i="15"/>
  <c r="KF95" i="15"/>
  <c r="JX95" i="15"/>
  <c r="JT95" i="15"/>
  <c r="JP95" i="15"/>
  <c r="JL95" i="15"/>
  <c r="JH95" i="15"/>
  <c r="JD95" i="15"/>
  <c r="IZ95" i="15"/>
  <c r="IV95" i="15"/>
  <c r="IR95" i="15"/>
  <c r="IN95" i="15"/>
  <c r="IJ95" i="15"/>
  <c r="IF95" i="15"/>
  <c r="IB95" i="15"/>
  <c r="HX95" i="15"/>
  <c r="HT95" i="15"/>
  <c r="HL95" i="15"/>
  <c r="HH95" i="15"/>
  <c r="HD95" i="15"/>
  <c r="GZ95" i="15"/>
  <c r="GV95" i="15"/>
  <c r="GR95" i="15"/>
  <c r="GN95" i="15"/>
  <c r="GJ95" i="15"/>
  <c r="GF95" i="15"/>
  <c r="GB95" i="15"/>
  <c r="FX95" i="15"/>
  <c r="FT95" i="15"/>
  <c r="FP95" i="15"/>
  <c r="FL95" i="15"/>
  <c r="FH95" i="15"/>
  <c r="EZ95" i="15"/>
  <c r="EV95" i="15"/>
  <c r="ER95" i="15"/>
  <c r="EN95" i="15"/>
  <c r="EJ95" i="15"/>
  <c r="EF95" i="15"/>
  <c r="EB95" i="15"/>
  <c r="DX95" i="15"/>
  <c r="DT95" i="15"/>
  <c r="DP95" i="15"/>
  <c r="DL95" i="15"/>
  <c r="DH95" i="15"/>
  <c r="DD95" i="15"/>
  <c r="CZ95" i="15"/>
  <c r="CV95" i="15"/>
  <c r="CR95" i="15"/>
  <c r="CN95" i="15"/>
  <c r="CJ95" i="15"/>
  <c r="VD74" i="15"/>
  <c r="VD75" i="15" s="1"/>
  <c r="PT74" i="15"/>
  <c r="PT75" i="15" s="1"/>
  <c r="TH74" i="15"/>
  <c r="TH75" i="15" s="1"/>
  <c r="PL74" i="15"/>
  <c r="PL75" i="15" s="1"/>
  <c r="TX74" i="15"/>
  <c r="TX75" i="15" s="1"/>
  <c r="RL74" i="15"/>
  <c r="RL75" i="15" s="1"/>
  <c r="QJ74" i="15"/>
  <c r="QJ75" i="15" s="1"/>
  <c r="PD74" i="15"/>
  <c r="PD75" i="15" s="1"/>
  <c r="UN74" i="15"/>
  <c r="UN75" i="15" s="1"/>
  <c r="SB74" i="15"/>
  <c r="SB75" i="15" s="1"/>
  <c r="QB74" i="15"/>
  <c r="QB75" i="15" s="1"/>
  <c r="OV74" i="15"/>
  <c r="OV75" i="15" s="1"/>
  <c r="VH74" i="15"/>
  <c r="VH75" i="15" s="1"/>
  <c r="UR74" i="15"/>
  <c r="UR75" i="15" s="1"/>
  <c r="UB74" i="15"/>
  <c r="UB75" i="15" s="1"/>
  <c r="TL74" i="15"/>
  <c r="TL75" i="15" s="1"/>
  <c r="SV74" i="15"/>
  <c r="SV75" i="15" s="1"/>
  <c r="SF74" i="15"/>
  <c r="SF75" i="15" s="1"/>
  <c r="RP74" i="15"/>
  <c r="RP75" i="15" s="1"/>
  <c r="UV74" i="15"/>
  <c r="UV75" i="15" s="1"/>
  <c r="UF74" i="15"/>
  <c r="UF75" i="15" s="1"/>
  <c r="TP74" i="15"/>
  <c r="TP75" i="15" s="1"/>
  <c r="SZ74" i="15"/>
  <c r="SZ75" i="15" s="1"/>
  <c r="SJ74" i="15"/>
  <c r="SJ75" i="15" s="1"/>
  <c r="RT74" i="15"/>
  <c r="RT75" i="15" s="1"/>
  <c r="RD74" i="15"/>
  <c r="RD75" i="15" s="1"/>
  <c r="QV74" i="15"/>
  <c r="QV75" i="15" s="1"/>
  <c r="QN74" i="15"/>
  <c r="QN75" i="15" s="1"/>
  <c r="QF74" i="15"/>
  <c r="QF75" i="15" s="1"/>
  <c r="PX74" i="15"/>
  <c r="PX75" i="15" s="1"/>
  <c r="PP74" i="15"/>
  <c r="PP75" i="15" s="1"/>
  <c r="PH74" i="15"/>
  <c r="PH75" i="15" s="1"/>
  <c r="OR74" i="15"/>
  <c r="OR75" i="15" s="1"/>
  <c r="OJ74" i="15"/>
  <c r="OJ75" i="15" s="1"/>
  <c r="OB74" i="15"/>
  <c r="OB75" i="15" s="1"/>
  <c r="UZ74" i="15"/>
  <c r="UZ75" i="15" s="1"/>
  <c r="UJ74" i="15"/>
  <c r="UJ75" i="15" s="1"/>
  <c r="TT74" i="15"/>
  <c r="TT75" i="15" s="1"/>
  <c r="TD74" i="15"/>
  <c r="TD75" i="15" s="1"/>
  <c r="SN74" i="15"/>
  <c r="SN75" i="15" s="1"/>
  <c r="RX74" i="15"/>
  <c r="RX75" i="15" s="1"/>
  <c r="RH74" i="15"/>
  <c r="RH75" i="15" s="1"/>
  <c r="LK11" i="15"/>
  <c r="LK119" i="15"/>
  <c r="LK12" i="15" s="1"/>
  <c r="IY11" i="15"/>
  <c r="IY119" i="15"/>
  <c r="IY12" i="15" s="1"/>
  <c r="KU11" i="15"/>
  <c r="KU119" i="15"/>
  <c r="KU12" i="15" s="1"/>
  <c r="FW11" i="15"/>
  <c r="FW119" i="15"/>
  <c r="FW12" i="15" s="1"/>
  <c r="DI11" i="15"/>
  <c r="DI119" i="15"/>
  <c r="DI12" i="15" s="1"/>
  <c r="CS11" i="15"/>
  <c r="CS119" i="15"/>
  <c r="CS12" i="15" s="1"/>
  <c r="NG11" i="15"/>
  <c r="NG119" i="15"/>
  <c r="NG12" i="15" s="1"/>
  <c r="GM11" i="15"/>
  <c r="GM119" i="15"/>
  <c r="GM12" i="15" s="1"/>
  <c r="DE11" i="15"/>
  <c r="DE119" i="15"/>
  <c r="DE12" i="15" s="1"/>
  <c r="NO11" i="15"/>
  <c r="NO119" i="15"/>
  <c r="NO12" i="15" s="1"/>
  <c r="II11" i="15"/>
  <c r="II119" i="15"/>
  <c r="II12" i="15" s="1"/>
  <c r="DK11" i="15"/>
  <c r="DK119" i="15"/>
  <c r="DK12" i="15" s="1"/>
  <c r="NW118" i="15"/>
  <c r="MQ118" i="15"/>
  <c r="KE118" i="15"/>
  <c r="HS118" i="15"/>
  <c r="FG118" i="15"/>
  <c r="DA11" i="15"/>
  <c r="DA119" i="15"/>
  <c r="DA12" i="15" s="1"/>
  <c r="CU118" i="15"/>
  <c r="CO11" i="15"/>
  <c r="CO119" i="15"/>
  <c r="CO12" i="15" s="1"/>
  <c r="EA11" i="15"/>
  <c r="EA119" i="15"/>
  <c r="EA12" i="15" s="1"/>
  <c r="OC118" i="15"/>
  <c r="MY118" i="15"/>
  <c r="MA118" i="15"/>
  <c r="JO118" i="15"/>
  <c r="HC118" i="15"/>
  <c r="EQ118" i="15"/>
  <c r="CK11" i="15"/>
  <c r="CK119" i="15"/>
  <c r="CK12" i="15" s="1"/>
  <c r="CW11" i="15"/>
  <c r="CW119" i="15"/>
  <c r="CW12" i="15" s="1"/>
  <c r="UV90" i="15"/>
  <c r="UV91" i="15" s="1"/>
  <c r="UV92" i="15" s="1"/>
  <c r="UV94" i="15"/>
  <c r="UF90" i="15"/>
  <c r="UF91" i="15" s="1"/>
  <c r="UF92" i="15" s="1"/>
  <c r="UF94" i="15"/>
  <c r="TP90" i="15"/>
  <c r="TP91" i="15" s="1"/>
  <c r="TP92" i="15" s="1"/>
  <c r="TP94" i="15"/>
  <c r="SZ90" i="15"/>
  <c r="SZ91" i="15" s="1"/>
  <c r="SZ92" i="15" s="1"/>
  <c r="SZ94" i="15"/>
  <c r="SJ90" i="15"/>
  <c r="SJ91" i="15" s="1"/>
  <c r="SJ92" i="15" s="1"/>
  <c r="SJ94" i="15"/>
  <c r="RT90" i="15"/>
  <c r="RT91" i="15" s="1"/>
  <c r="RT92" i="15" s="1"/>
  <c r="RT94" i="15"/>
  <c r="RD90" i="15"/>
  <c r="RD91" i="15" s="1"/>
  <c r="RD92" i="15" s="1"/>
  <c r="RD94" i="15"/>
  <c r="QN90" i="15"/>
  <c r="QN91" i="15" s="1"/>
  <c r="QN92" i="15" s="1"/>
  <c r="QN94" i="15"/>
  <c r="PX90" i="15"/>
  <c r="PX91" i="15" s="1"/>
  <c r="PX92" i="15" s="1"/>
  <c r="PX94" i="15"/>
  <c r="PH90" i="15"/>
  <c r="PH91" i="15" s="1"/>
  <c r="PH92" i="15" s="1"/>
  <c r="PH94" i="15"/>
  <c r="OR90" i="15"/>
  <c r="OR91" i="15" s="1"/>
  <c r="OR92" i="15" s="1"/>
  <c r="OR94" i="15"/>
  <c r="OB90" i="15"/>
  <c r="OB91" i="15" s="1"/>
  <c r="OB92" i="15" s="1"/>
  <c r="OB94" i="15"/>
  <c r="NL90" i="15"/>
  <c r="NL91" i="15" s="1"/>
  <c r="NL92" i="15" s="1"/>
  <c r="NL94" i="15"/>
  <c r="MV90" i="15"/>
  <c r="MV91" i="15" s="1"/>
  <c r="MV92" i="15" s="1"/>
  <c r="MV94" i="15"/>
  <c r="MF90" i="15"/>
  <c r="MF91" i="15" s="1"/>
  <c r="MF92" i="15" s="1"/>
  <c r="MF94" i="15"/>
  <c r="LP90" i="15"/>
  <c r="LP91" i="15" s="1"/>
  <c r="LP92" i="15" s="1"/>
  <c r="LP94" i="15"/>
  <c r="KZ90" i="15"/>
  <c r="KZ91" i="15" s="1"/>
  <c r="KZ92" i="15" s="1"/>
  <c r="KZ94" i="15"/>
  <c r="KJ90" i="15"/>
  <c r="KJ91" i="15" s="1"/>
  <c r="KJ92" i="15" s="1"/>
  <c r="KJ94" i="15"/>
  <c r="JT90" i="15"/>
  <c r="JT91" i="15" s="1"/>
  <c r="JT92" i="15" s="1"/>
  <c r="JT94" i="15"/>
  <c r="JD90" i="15"/>
  <c r="JD91" i="15" s="1"/>
  <c r="JD92" i="15" s="1"/>
  <c r="JD94" i="15"/>
  <c r="IN90" i="15"/>
  <c r="IN91" i="15" s="1"/>
  <c r="IN92" i="15" s="1"/>
  <c r="IN94" i="15"/>
  <c r="HX90" i="15"/>
  <c r="HX91" i="15" s="1"/>
  <c r="HX92" i="15" s="1"/>
  <c r="HX94" i="15"/>
  <c r="HH90" i="15"/>
  <c r="HH91" i="15" s="1"/>
  <c r="HH92" i="15" s="1"/>
  <c r="HH94" i="15"/>
  <c r="GR90" i="15"/>
  <c r="GR91" i="15" s="1"/>
  <c r="GR92" i="15" s="1"/>
  <c r="GR94" i="15"/>
  <c r="GB90" i="15"/>
  <c r="GB91" i="15" s="1"/>
  <c r="GB92" i="15" s="1"/>
  <c r="GB94" i="15"/>
  <c r="FL90" i="15"/>
  <c r="FL91" i="15" s="1"/>
  <c r="FL92" i="15" s="1"/>
  <c r="FL94" i="15"/>
  <c r="EV90" i="15"/>
  <c r="EV91" i="15" s="1"/>
  <c r="EV92" i="15" s="1"/>
  <c r="EV94" i="15"/>
  <c r="EF90" i="15"/>
  <c r="EF91" i="15" s="1"/>
  <c r="EF92" i="15" s="1"/>
  <c r="EF94" i="15"/>
  <c r="EA90" i="15"/>
  <c r="EA91" i="15" s="1"/>
  <c r="EA92" i="15" s="1"/>
  <c r="EA94" i="15"/>
  <c r="DP90" i="15"/>
  <c r="DP91" i="15" s="1"/>
  <c r="DP92" i="15" s="1"/>
  <c r="DP94" i="15"/>
  <c r="DE90" i="15"/>
  <c r="DE91" i="15" s="1"/>
  <c r="DE92" i="15" s="1"/>
  <c r="DE94" i="15"/>
  <c r="CZ90" i="15"/>
  <c r="CZ91" i="15" s="1"/>
  <c r="CZ92" i="15" s="1"/>
  <c r="CZ94" i="15"/>
  <c r="CO90" i="15"/>
  <c r="CO91" i="15" s="1"/>
  <c r="CO92" i="15" s="1"/>
  <c r="CO94" i="15"/>
  <c r="CJ90" i="15"/>
  <c r="CJ91" i="15" s="1"/>
  <c r="CJ92" i="15" s="1"/>
  <c r="CJ94" i="15"/>
  <c r="JX88" i="15"/>
  <c r="JX93" i="15"/>
  <c r="JX94" i="15"/>
  <c r="JH88" i="15"/>
  <c r="JH93" i="15"/>
  <c r="JH94" i="15"/>
  <c r="IR88" i="15"/>
  <c r="IR93" i="15"/>
  <c r="IR94" i="15"/>
  <c r="IB88" i="15"/>
  <c r="IB93" i="15"/>
  <c r="IB94" i="15"/>
  <c r="CK93" i="15"/>
  <c r="CK101" i="15"/>
  <c r="CK102" i="15" s="1"/>
  <c r="CK103" i="15" s="1"/>
  <c r="CK104" i="15"/>
  <c r="CK105" i="15"/>
  <c r="DE93" i="15"/>
  <c r="DE101" i="15"/>
  <c r="DE102" i="15" s="1"/>
  <c r="DE103" i="15"/>
  <c r="DE104" i="15"/>
  <c r="DE105" i="15"/>
  <c r="CO93" i="15"/>
  <c r="CO101" i="15"/>
  <c r="CO102" i="15" s="1"/>
  <c r="CO103" i="15" s="1"/>
  <c r="CO104" i="15"/>
  <c r="CO105" i="15"/>
  <c r="QT118" i="15"/>
  <c r="DA93" i="15"/>
  <c r="DA101" i="15"/>
  <c r="DA102" i="15" s="1"/>
  <c r="DA103" i="15"/>
  <c r="DA104" i="15"/>
  <c r="DA105" i="15"/>
  <c r="NX8" i="15"/>
  <c r="NX76" i="15"/>
  <c r="NX9" i="15" s="1"/>
  <c r="OH11" i="15"/>
  <c r="OH119" i="15"/>
  <c r="OH12" i="15" s="1"/>
  <c r="VH11" i="15"/>
  <c r="VH119" i="15"/>
  <c r="VH12" i="15" s="1"/>
  <c r="VD11" i="15"/>
  <c r="VD119" i="15"/>
  <c r="VD12" i="15" s="1"/>
  <c r="UZ11" i="15"/>
  <c r="UZ119" i="15"/>
  <c r="UZ12" i="15" s="1"/>
  <c r="UV11" i="15"/>
  <c r="UV119" i="15"/>
  <c r="UV12" i="15" s="1"/>
  <c r="UR11" i="15"/>
  <c r="UR119" i="15"/>
  <c r="UR12" i="15" s="1"/>
  <c r="UN11" i="15"/>
  <c r="UN119" i="15"/>
  <c r="UN12" i="15" s="1"/>
  <c r="UJ11" i="15"/>
  <c r="UJ119" i="15"/>
  <c r="UJ12" i="15" s="1"/>
  <c r="UF11" i="15"/>
  <c r="UF119" i="15"/>
  <c r="UF12" i="15" s="1"/>
  <c r="UB11" i="15"/>
  <c r="UB119" i="15"/>
  <c r="UB12" i="15" s="1"/>
  <c r="TX11" i="15"/>
  <c r="TX119" i="15"/>
  <c r="TX12" i="15" s="1"/>
  <c r="TT11" i="15"/>
  <c r="TT119" i="15"/>
  <c r="TT12" i="15" s="1"/>
  <c r="TP11" i="15"/>
  <c r="TP119" i="15"/>
  <c r="TP12" i="15" s="1"/>
  <c r="TL11" i="15"/>
  <c r="TL119" i="15"/>
  <c r="TL12" i="15" s="1"/>
  <c r="TH11" i="15"/>
  <c r="TH119" i="15"/>
  <c r="TH12" i="15" s="1"/>
  <c r="TD11" i="15"/>
  <c r="TD119" i="15"/>
  <c r="TD12" i="15" s="1"/>
  <c r="SZ11" i="15"/>
  <c r="SZ119" i="15"/>
  <c r="SZ12" i="15" s="1"/>
  <c r="SV11" i="15"/>
  <c r="SV119" i="15"/>
  <c r="SV12" i="15" s="1"/>
  <c r="SR11" i="15"/>
  <c r="SR119" i="15"/>
  <c r="SR12" i="15" s="1"/>
  <c r="SN11" i="15"/>
  <c r="SN119" i="15"/>
  <c r="SN12" i="15" s="1"/>
  <c r="SJ11" i="15"/>
  <c r="SJ119" i="15"/>
  <c r="SJ12" i="15" s="1"/>
  <c r="SF11" i="15"/>
  <c r="SF119" i="15"/>
  <c r="SF12" i="15" s="1"/>
  <c r="SB11" i="15"/>
  <c r="SB119" i="15"/>
  <c r="SB12" i="15" s="1"/>
  <c r="RX11" i="15"/>
  <c r="RX119" i="15"/>
  <c r="RX12" i="15" s="1"/>
  <c r="RT11" i="15"/>
  <c r="RT119" i="15"/>
  <c r="RT12" i="15" s="1"/>
  <c r="RP11" i="15"/>
  <c r="RP119" i="15"/>
  <c r="RP12" i="15" s="1"/>
  <c r="RL11" i="15"/>
  <c r="RL119" i="15"/>
  <c r="RL12" i="15" s="1"/>
  <c r="RH11" i="15"/>
  <c r="RH119" i="15"/>
  <c r="RH12" i="15" s="1"/>
  <c r="RD11" i="15"/>
  <c r="RD119" i="15"/>
  <c r="RD12" i="15" s="1"/>
  <c r="QZ11" i="15"/>
  <c r="QZ119" i="15"/>
  <c r="QZ12" i="15" s="1"/>
  <c r="QV11" i="15"/>
  <c r="QV119" i="15"/>
  <c r="QV12" i="15" s="1"/>
  <c r="QR11" i="15"/>
  <c r="QR119" i="15"/>
  <c r="QR12" i="15" s="1"/>
  <c r="QN11" i="15"/>
  <c r="QN119" i="15"/>
  <c r="QN12" i="15" s="1"/>
  <c r="QJ11" i="15"/>
  <c r="QJ119" i="15"/>
  <c r="QJ12" i="15" s="1"/>
  <c r="QF11" i="15"/>
  <c r="QF119" i="15"/>
  <c r="QF12" i="15" s="1"/>
  <c r="QB11" i="15"/>
  <c r="QB119" i="15"/>
  <c r="QB12" i="15" s="1"/>
  <c r="PX11" i="15"/>
  <c r="PX119" i="15"/>
  <c r="PX12" i="15" s="1"/>
  <c r="PT11" i="15"/>
  <c r="PT119" i="15"/>
  <c r="PT12" i="15" s="1"/>
  <c r="PP11" i="15"/>
  <c r="PP119" i="15"/>
  <c r="PP12" i="15" s="1"/>
  <c r="PL11" i="15"/>
  <c r="PL119" i="15"/>
  <c r="PL12" i="15" s="1"/>
  <c r="PH11" i="15"/>
  <c r="PH119" i="15"/>
  <c r="PH12" i="15" s="1"/>
  <c r="PD11" i="15"/>
  <c r="PD119" i="15"/>
  <c r="PD12" i="15" s="1"/>
  <c r="OZ11" i="15"/>
  <c r="OZ119" i="15"/>
  <c r="OZ12" i="15" s="1"/>
  <c r="OV11" i="15"/>
  <c r="OV119" i="15"/>
  <c r="OV12" i="15" s="1"/>
  <c r="OR11" i="15"/>
  <c r="OR119" i="15"/>
  <c r="OR12" i="15" s="1"/>
  <c r="ON11" i="15"/>
  <c r="ON119" i="15"/>
  <c r="ON12" i="15" s="1"/>
  <c r="OJ11" i="15"/>
  <c r="OJ119" i="15"/>
  <c r="OJ12" i="15" s="1"/>
  <c r="OF11" i="15"/>
  <c r="OF119" i="15"/>
  <c r="OF12" i="15" s="1"/>
  <c r="OB11" i="15"/>
  <c r="OB119" i="15"/>
  <c r="OB12" i="15" s="1"/>
  <c r="NX11" i="15"/>
  <c r="NX119" i="15"/>
  <c r="NX12" i="15" s="1"/>
  <c r="NT11" i="15"/>
  <c r="NT119" i="15"/>
  <c r="NT12" i="15" s="1"/>
  <c r="NP11" i="15"/>
  <c r="NP119" i="15"/>
  <c r="NP12" i="15" s="1"/>
  <c r="NL11" i="15"/>
  <c r="NL119" i="15"/>
  <c r="NL12" i="15" s="1"/>
  <c r="NH11" i="15"/>
  <c r="NH119" i="15"/>
  <c r="NH12" i="15" s="1"/>
  <c r="ND11" i="15"/>
  <c r="ND119" i="15"/>
  <c r="ND12" i="15" s="1"/>
  <c r="MZ11" i="15"/>
  <c r="MZ119" i="15"/>
  <c r="MZ12" i="15" s="1"/>
  <c r="MV11" i="15"/>
  <c r="MV119" i="15"/>
  <c r="MV12" i="15" s="1"/>
  <c r="MR11" i="15"/>
  <c r="MR119" i="15"/>
  <c r="MR12" i="15" s="1"/>
  <c r="MN11" i="15"/>
  <c r="MN119" i="15"/>
  <c r="MN12" i="15" s="1"/>
  <c r="MJ11" i="15"/>
  <c r="MJ119" i="15"/>
  <c r="MJ12" i="15" s="1"/>
  <c r="MF11" i="15"/>
  <c r="MF119" i="15"/>
  <c r="MF12" i="15" s="1"/>
  <c r="MB11" i="15"/>
  <c r="MB119" i="15"/>
  <c r="MB12" i="15" s="1"/>
  <c r="LX11" i="15"/>
  <c r="LX119" i="15"/>
  <c r="LX12" i="15" s="1"/>
  <c r="LT11" i="15"/>
  <c r="LT119" i="15"/>
  <c r="LT12" i="15" s="1"/>
  <c r="LP11" i="15"/>
  <c r="LP119" i="15"/>
  <c r="LP12" i="15" s="1"/>
  <c r="LL11" i="15"/>
  <c r="LL119" i="15"/>
  <c r="LL12" i="15" s="1"/>
  <c r="LH11" i="15"/>
  <c r="LH119" i="15"/>
  <c r="LH12" i="15" s="1"/>
  <c r="LD11" i="15"/>
  <c r="LD119" i="15"/>
  <c r="LD12" i="15" s="1"/>
  <c r="KZ11" i="15"/>
  <c r="KZ119" i="15"/>
  <c r="KZ12" i="15" s="1"/>
  <c r="KV11" i="15"/>
  <c r="KV119" i="15"/>
  <c r="KV12" i="15" s="1"/>
  <c r="KR11" i="15"/>
  <c r="KR119" i="15"/>
  <c r="KR12" i="15" s="1"/>
  <c r="KN11" i="15"/>
  <c r="KN119" i="15"/>
  <c r="KN12" i="15" s="1"/>
  <c r="KJ11" i="15"/>
  <c r="KJ119" i="15"/>
  <c r="KJ12" i="15" s="1"/>
  <c r="KF11" i="15"/>
  <c r="KF119" i="15"/>
  <c r="KF12" i="15" s="1"/>
  <c r="KB11" i="15"/>
  <c r="KB119" i="15"/>
  <c r="KB12" i="15" s="1"/>
  <c r="JX11" i="15"/>
  <c r="JX119" i="15"/>
  <c r="JX12" i="15" s="1"/>
  <c r="JT11" i="15"/>
  <c r="JT119" i="15"/>
  <c r="JT12" i="15" s="1"/>
  <c r="JP11" i="15"/>
  <c r="JP119" i="15"/>
  <c r="JP12" i="15" s="1"/>
  <c r="JL11" i="15"/>
  <c r="JL119" i="15"/>
  <c r="JL12" i="15" s="1"/>
  <c r="JH11" i="15"/>
  <c r="JH119" i="15"/>
  <c r="JH12" i="15" s="1"/>
  <c r="JD11" i="15"/>
  <c r="JD119" i="15"/>
  <c r="JD12" i="15" s="1"/>
  <c r="IZ11" i="15"/>
  <c r="IZ119" i="15"/>
  <c r="IZ12" i="15" s="1"/>
  <c r="IV11" i="15"/>
  <c r="IV119" i="15"/>
  <c r="IV12" i="15" s="1"/>
  <c r="IR11" i="15"/>
  <c r="IR119" i="15"/>
  <c r="IR12" i="15" s="1"/>
  <c r="IN11" i="15"/>
  <c r="IN119" i="15"/>
  <c r="IN12" i="15" s="1"/>
  <c r="IJ11" i="15"/>
  <c r="IJ119" i="15"/>
  <c r="IJ12" i="15" s="1"/>
  <c r="IF11" i="15"/>
  <c r="IF119" i="15"/>
  <c r="IF12" i="15" s="1"/>
  <c r="IB11" i="15"/>
  <c r="IB119" i="15"/>
  <c r="IB12" i="15" s="1"/>
  <c r="HX11" i="15"/>
  <c r="HX119" i="15"/>
  <c r="HX12" i="15" s="1"/>
  <c r="HT11" i="15"/>
  <c r="HT119" i="15"/>
  <c r="HT12" i="15" s="1"/>
  <c r="HP11" i="15"/>
  <c r="HP119" i="15"/>
  <c r="HP12" i="15" s="1"/>
  <c r="HL11" i="15"/>
  <c r="HL119" i="15"/>
  <c r="HL12" i="15" s="1"/>
  <c r="HH11" i="15"/>
  <c r="HH119" i="15"/>
  <c r="HH12" i="15" s="1"/>
  <c r="HD11" i="15"/>
  <c r="HD119" i="15"/>
  <c r="HD12" i="15" s="1"/>
  <c r="GZ11" i="15"/>
  <c r="GZ119" i="15"/>
  <c r="GZ12" i="15" s="1"/>
  <c r="GV11" i="15"/>
  <c r="GV119" i="15"/>
  <c r="GV12" i="15" s="1"/>
  <c r="GR11" i="15"/>
  <c r="GR119" i="15"/>
  <c r="GR12" i="15" s="1"/>
  <c r="GN11" i="15"/>
  <c r="GN119" i="15"/>
  <c r="GN12" i="15" s="1"/>
  <c r="GJ11" i="15"/>
  <c r="GJ119" i="15"/>
  <c r="GJ12" i="15" s="1"/>
  <c r="GF11" i="15"/>
  <c r="GF119" i="15"/>
  <c r="GF12" i="15" s="1"/>
  <c r="GB11" i="15"/>
  <c r="GB119" i="15"/>
  <c r="GB12" i="15" s="1"/>
  <c r="FX11" i="15"/>
  <c r="FX119" i="15"/>
  <c r="FX12" i="15" s="1"/>
  <c r="FT11" i="15"/>
  <c r="FT119" i="15"/>
  <c r="FT12" i="15" s="1"/>
  <c r="FP11" i="15"/>
  <c r="FP119" i="15"/>
  <c r="FP12" i="15" s="1"/>
  <c r="FL11" i="15"/>
  <c r="FL119" i="15"/>
  <c r="FL12" i="15" s="1"/>
  <c r="FH11" i="15"/>
  <c r="FH119" i="15"/>
  <c r="FH12" i="15" s="1"/>
  <c r="FD11" i="15"/>
  <c r="FD119" i="15"/>
  <c r="FD12" i="15" s="1"/>
  <c r="EZ11" i="15"/>
  <c r="EZ119" i="15"/>
  <c r="EZ12" i="15" s="1"/>
  <c r="EV11" i="15"/>
  <c r="EV119" i="15"/>
  <c r="EV12" i="15" s="1"/>
  <c r="ER11" i="15"/>
  <c r="ER119" i="15"/>
  <c r="ER12" i="15" s="1"/>
  <c r="EN11" i="15"/>
  <c r="EN119" i="15"/>
  <c r="EN12" i="15" s="1"/>
  <c r="EJ11" i="15"/>
  <c r="EJ119" i="15"/>
  <c r="EJ12" i="15" s="1"/>
  <c r="EF11" i="15"/>
  <c r="EF119" i="15"/>
  <c r="EF12" i="15" s="1"/>
  <c r="EB11" i="15"/>
  <c r="EB119" i="15"/>
  <c r="EB12" i="15" s="1"/>
  <c r="DX11" i="15"/>
  <c r="DX119" i="15"/>
  <c r="DX12" i="15" s="1"/>
  <c r="DT11" i="15"/>
  <c r="DT119" i="15"/>
  <c r="DT12" i="15" s="1"/>
  <c r="DP11" i="15"/>
  <c r="DP119" i="15"/>
  <c r="DP12" i="15" s="1"/>
  <c r="DL11" i="15"/>
  <c r="DL119" i="15"/>
  <c r="DL12" i="15" s="1"/>
  <c r="DH11" i="15"/>
  <c r="DH119" i="15"/>
  <c r="DH12" i="15" s="1"/>
  <c r="DD11" i="15"/>
  <c r="DD119" i="15"/>
  <c r="DD12" i="15" s="1"/>
  <c r="CZ11" i="15"/>
  <c r="CZ119" i="15"/>
  <c r="CZ12" i="15" s="1"/>
  <c r="CV11" i="15"/>
  <c r="CV119" i="15"/>
  <c r="CV12" i="15" s="1"/>
  <c r="CR11" i="15"/>
  <c r="CR119" i="15"/>
  <c r="CR12" i="15" s="1"/>
  <c r="CN11" i="15"/>
  <c r="CN119" i="15"/>
  <c r="CN12" i="15" s="1"/>
  <c r="CJ11" i="15"/>
  <c r="CJ119" i="15"/>
  <c r="CJ12" i="15" s="1"/>
  <c r="OZ24" i="15"/>
  <c r="OZ85" i="15" s="1"/>
  <c r="OZ58" i="15"/>
  <c r="MN24" i="15"/>
  <c r="MN85" i="15" s="1"/>
  <c r="MN58" i="15"/>
  <c r="KB24" i="15"/>
  <c r="KB85" i="15" s="1"/>
  <c r="KB58" i="15"/>
  <c r="HP24" i="15"/>
  <c r="HP85" i="15" s="1"/>
  <c r="HP58" i="15"/>
  <c r="FD24" i="15"/>
  <c r="FD85" i="15" s="1"/>
  <c r="FD58" i="15"/>
  <c r="MJ88" i="15"/>
  <c r="MJ93" i="15"/>
  <c r="MJ94" i="15"/>
  <c r="LT88" i="15"/>
  <c r="LT93" i="15"/>
  <c r="LT94" i="15"/>
  <c r="LD88" i="15"/>
  <c r="LD93" i="15"/>
  <c r="LD94" i="15"/>
  <c r="KN88" i="15"/>
  <c r="KN93" i="15"/>
  <c r="KN94" i="15"/>
  <c r="MA8" i="15"/>
  <c r="MA76" i="15"/>
  <c r="MA9" i="15" s="1"/>
  <c r="PH63" i="15"/>
  <c r="PH64" i="15" s="1"/>
  <c r="PH65" i="15"/>
  <c r="DI93" i="15"/>
  <c r="DI101" i="15"/>
  <c r="DI102" i="15" s="1"/>
  <c r="DI103" i="15" s="1"/>
  <c r="CS93" i="15"/>
  <c r="CS101" i="15"/>
  <c r="CS102" i="15" s="1"/>
  <c r="CS103" i="15" s="1"/>
  <c r="OV88" i="15"/>
  <c r="OV93" i="15"/>
  <c r="OV94" i="15"/>
  <c r="OF88" i="15"/>
  <c r="OF93" i="15"/>
  <c r="OF94" i="15"/>
  <c r="NP88" i="15"/>
  <c r="NP93" i="15"/>
  <c r="NP94" i="15"/>
  <c r="MZ88" i="15"/>
  <c r="MZ93" i="15"/>
  <c r="MZ94" i="15"/>
  <c r="EZ88" i="15"/>
  <c r="EZ93" i="15"/>
  <c r="EZ94" i="15"/>
  <c r="EJ88" i="15"/>
  <c r="EJ93" i="15"/>
  <c r="EJ94" i="15"/>
  <c r="DX88" i="15"/>
  <c r="DX93" i="15"/>
  <c r="DX94" i="15"/>
  <c r="VF89" i="15"/>
  <c r="VB89" i="15"/>
  <c r="UX89" i="15"/>
  <c r="UT89" i="15"/>
  <c r="UL89" i="15"/>
  <c r="UH89" i="15"/>
  <c r="UD89" i="15"/>
  <c r="TZ89" i="15"/>
  <c r="TV89" i="15"/>
  <c r="TR89" i="15"/>
  <c r="TJ89" i="15"/>
  <c r="TB89" i="15"/>
  <c r="SX89" i="15"/>
  <c r="ST89" i="15"/>
  <c r="SP89" i="15"/>
  <c r="SL89" i="15"/>
  <c r="SH89" i="15"/>
  <c r="RZ89" i="15"/>
  <c r="RV89" i="15"/>
  <c r="RR89" i="15"/>
  <c r="RN89" i="15"/>
  <c r="RJ89" i="15"/>
  <c r="RF89" i="15"/>
  <c r="QX89" i="15"/>
  <c r="QP89" i="15"/>
  <c r="QL89" i="15"/>
  <c r="QH89" i="15"/>
  <c r="QD89" i="15"/>
  <c r="PZ89" i="15"/>
  <c r="PV89" i="15"/>
  <c r="PN89" i="15"/>
  <c r="PJ89" i="15"/>
  <c r="PF89" i="15"/>
  <c r="PB89" i="15"/>
  <c r="OX89" i="15"/>
  <c r="OT89" i="15"/>
  <c r="OL89" i="15"/>
  <c r="OD89" i="15"/>
  <c r="NV89" i="15"/>
  <c r="NR89" i="15"/>
  <c r="NN89" i="15"/>
  <c r="NJ89" i="15"/>
  <c r="NF89" i="15"/>
  <c r="NB89" i="15"/>
  <c r="MX89" i="15"/>
  <c r="MP89" i="15"/>
  <c r="ML89" i="15"/>
  <c r="MH89" i="15"/>
  <c r="MD89" i="15"/>
  <c r="LZ89" i="15"/>
  <c r="LV89" i="15"/>
  <c r="LR89" i="15"/>
  <c r="LN89" i="15"/>
  <c r="LJ89" i="15"/>
  <c r="LB89" i="15"/>
  <c r="KX89" i="15"/>
  <c r="KT89" i="15"/>
  <c r="KP89" i="15"/>
  <c r="KH89" i="15"/>
  <c r="KD89" i="15"/>
  <c r="JZ89" i="15"/>
  <c r="JV89" i="15"/>
  <c r="JR89" i="15"/>
  <c r="JJ89" i="15"/>
  <c r="JF89" i="15"/>
  <c r="JB89" i="15"/>
  <c r="IX89" i="15"/>
  <c r="IP89" i="15"/>
  <c r="IL89" i="15"/>
  <c r="IH89" i="15"/>
  <c r="ID89" i="15"/>
  <c r="HV89" i="15"/>
  <c r="HR89" i="15"/>
  <c r="HN89" i="15"/>
  <c r="HJ89" i="15"/>
  <c r="HF89" i="15"/>
  <c r="GX89" i="15"/>
  <c r="GT89" i="15"/>
  <c r="GP89" i="15"/>
  <c r="GL89" i="15"/>
  <c r="GD89" i="15"/>
  <c r="FZ89" i="15"/>
  <c r="FV89" i="15"/>
  <c r="FR89" i="15"/>
  <c r="FJ89" i="15"/>
  <c r="FF89" i="15"/>
  <c r="FB89" i="15"/>
  <c r="EX89" i="15"/>
  <c r="ET89" i="15"/>
  <c r="EL89" i="15"/>
  <c r="EH89" i="15"/>
  <c r="ED89" i="15"/>
  <c r="DV89" i="15"/>
  <c r="DR89" i="15"/>
  <c r="DN89" i="15"/>
  <c r="DJ89" i="15"/>
  <c r="DF89" i="15"/>
  <c r="DB89" i="15"/>
  <c r="CX89" i="15"/>
  <c r="CT89" i="15"/>
  <c r="CP89" i="15"/>
  <c r="NG8" i="15"/>
  <c r="NG76" i="15"/>
  <c r="NG9" i="15" s="1"/>
  <c r="HC8" i="15"/>
  <c r="HC76" i="15"/>
  <c r="HC9" i="15" s="1"/>
  <c r="CW93" i="15"/>
  <c r="CW101" i="15"/>
  <c r="CW102" i="15" s="1"/>
  <c r="CW103" i="15"/>
  <c r="UZ88" i="15"/>
  <c r="UZ93" i="15"/>
  <c r="UZ94" i="15"/>
  <c r="UJ88" i="15"/>
  <c r="UJ93" i="15"/>
  <c r="UJ94" i="15"/>
  <c r="TT88" i="15"/>
  <c r="TT93" i="15"/>
  <c r="TT94" i="15"/>
  <c r="TD88" i="15"/>
  <c r="TD93" i="15"/>
  <c r="TD94" i="15"/>
  <c r="SN88" i="15"/>
  <c r="SN93" i="15"/>
  <c r="SN94" i="15"/>
  <c r="RX88" i="15"/>
  <c r="RX93" i="15"/>
  <c r="RX94" i="15"/>
  <c r="RH88" i="15"/>
  <c r="RH93" i="15"/>
  <c r="RH94" i="15"/>
  <c r="QR88" i="15"/>
  <c r="QR93" i="15"/>
  <c r="QR94" i="15"/>
  <c r="QB88" i="15"/>
  <c r="QB93" i="15"/>
  <c r="QB94" i="15"/>
  <c r="PL88" i="15"/>
  <c r="PL93" i="15"/>
  <c r="PL94" i="15"/>
  <c r="HL88" i="15"/>
  <c r="HL93" i="15"/>
  <c r="HL94" i="15"/>
  <c r="GV88" i="15"/>
  <c r="GV93" i="15"/>
  <c r="GV94" i="15"/>
  <c r="GF88" i="15"/>
  <c r="GF93" i="15"/>
  <c r="GF94" i="15"/>
  <c r="FP88" i="15"/>
  <c r="FP93" i="15"/>
  <c r="FP94" i="15"/>
  <c r="NO8" i="15"/>
  <c r="NO76" i="15"/>
  <c r="NO9" i="15" s="1"/>
  <c r="II8" i="15"/>
  <c r="II76" i="15"/>
  <c r="II9" i="15" s="1"/>
  <c r="DK8" i="15"/>
  <c r="DK76" i="15"/>
  <c r="DK9" i="15" s="1"/>
  <c r="SN63" i="15"/>
  <c r="SN64" i="15" s="1"/>
  <c r="SN65" i="15" s="1"/>
  <c r="OZ90" i="15"/>
  <c r="OZ91" i="15" s="1"/>
  <c r="MN90" i="15"/>
  <c r="MN91" i="15" s="1"/>
  <c r="KB90" i="15"/>
  <c r="KB91" i="15" s="1"/>
  <c r="HP90" i="15"/>
  <c r="HP91" i="15" s="1"/>
  <c r="FD90" i="15"/>
  <c r="FD91" i="15" s="1"/>
  <c r="DX90" i="15"/>
  <c r="DX91" i="15" s="1"/>
  <c r="DX92" i="15" s="1"/>
  <c r="MB8" i="15"/>
  <c r="MB76" i="15"/>
  <c r="MB9" i="15" s="1"/>
  <c r="KV8" i="15"/>
  <c r="KV76" i="15"/>
  <c r="KV9" i="15" s="1"/>
  <c r="KF8" i="15"/>
  <c r="KF76" i="15"/>
  <c r="KF9" i="15" s="1"/>
  <c r="IJ8" i="15"/>
  <c r="IJ76" i="15"/>
  <c r="IJ9" i="15" s="1"/>
  <c r="HT8" i="15"/>
  <c r="HT76" i="15"/>
  <c r="HT9" i="15" s="1"/>
  <c r="FX8" i="15"/>
  <c r="FX76" i="15"/>
  <c r="FX9" i="15" s="1"/>
  <c r="FH8" i="15"/>
  <c r="FH76" i="15"/>
  <c r="FH9" i="15" s="1"/>
  <c r="DL8" i="15"/>
  <c r="DL76" i="15"/>
  <c r="DL9" i="15" s="1"/>
  <c r="CV8" i="15"/>
  <c r="CV76" i="15"/>
  <c r="CV9" i="15" s="1"/>
  <c r="NL8" i="15"/>
  <c r="NL76" i="15"/>
  <c r="NL9" i="15" s="1"/>
  <c r="NH8" i="15"/>
  <c r="NH76" i="15"/>
  <c r="NH9" i="15" s="1"/>
  <c r="JO8" i="15"/>
  <c r="JO76" i="15"/>
  <c r="JO9" i="15" s="1"/>
  <c r="EQ8" i="15"/>
  <c r="EQ76" i="15"/>
  <c r="EQ9" i="15" s="1"/>
  <c r="CU8" i="15"/>
  <c r="CU76" i="15"/>
  <c r="CU9" i="15" s="1"/>
  <c r="LL8" i="15"/>
  <c r="LL76" i="15"/>
  <c r="LL9" i="15" s="1"/>
  <c r="MV8" i="15"/>
  <c r="MV76" i="15"/>
  <c r="MV9" i="15" s="1"/>
  <c r="LH8" i="15"/>
  <c r="LH76" i="15"/>
  <c r="LH9" i="15" s="1"/>
  <c r="KU8" i="15"/>
  <c r="KU76" i="15"/>
  <c r="KU9" i="15" s="1"/>
  <c r="FW8" i="15"/>
  <c r="FW76" i="15"/>
  <c r="FW9" i="15" s="1"/>
  <c r="VH63" i="15"/>
  <c r="VH64" i="15" s="1"/>
  <c r="VH65" i="15" s="1"/>
  <c r="UR63" i="15"/>
  <c r="UR64" i="15" s="1"/>
  <c r="UR65" i="15" s="1"/>
  <c r="UB63" i="15"/>
  <c r="UB64" i="15" s="1"/>
  <c r="UB65" i="15" s="1"/>
  <c r="QB63" i="15"/>
  <c r="QB64" i="15" s="1"/>
  <c r="QB65" i="15" s="1"/>
  <c r="MR8" i="15"/>
  <c r="MR76" i="15"/>
  <c r="MR9" i="15" s="1"/>
  <c r="JP8" i="15"/>
  <c r="JP76" i="15"/>
  <c r="JP9" i="15" s="1"/>
  <c r="HD8" i="15"/>
  <c r="HD76" i="15"/>
  <c r="HD9" i="15" s="1"/>
  <c r="ER8" i="15"/>
  <c r="ER76" i="15"/>
  <c r="ER9" i="15" s="1"/>
  <c r="MF8" i="15"/>
  <c r="MF76" i="15"/>
  <c r="MF9" i="15" s="1"/>
  <c r="NT8" i="15"/>
  <c r="NT76" i="15"/>
  <c r="NT9" i="15" s="1"/>
  <c r="NP8" i="15"/>
  <c r="NP76" i="15"/>
  <c r="NP9" i="15" s="1"/>
  <c r="ND8" i="15"/>
  <c r="ND76" i="15"/>
  <c r="ND9" i="15" s="1"/>
  <c r="MZ8" i="15"/>
  <c r="MZ76" i="15"/>
  <c r="MZ9" i="15" s="1"/>
  <c r="MN8" i="15"/>
  <c r="MN76" i="15"/>
  <c r="MN9" i="15" s="1"/>
  <c r="MJ8" i="15"/>
  <c r="MJ76" i="15"/>
  <c r="MJ9" i="15" s="1"/>
  <c r="LX8" i="15"/>
  <c r="LX76" i="15"/>
  <c r="LX9" i="15" s="1"/>
  <c r="LT8" i="15"/>
  <c r="LT76" i="15"/>
  <c r="LT9" i="15" s="1"/>
  <c r="NW8" i="15"/>
  <c r="NW76" i="15"/>
  <c r="NW9" i="15" s="1"/>
  <c r="MQ8" i="15"/>
  <c r="MQ76" i="15"/>
  <c r="MQ9" i="15" s="1"/>
  <c r="LK8" i="15"/>
  <c r="LK76" i="15"/>
  <c r="LK9" i="15" s="1"/>
  <c r="KE8" i="15"/>
  <c r="KE76" i="15"/>
  <c r="KE9" i="15" s="1"/>
  <c r="IY8" i="15"/>
  <c r="IY76" i="15"/>
  <c r="IY9" i="15" s="1"/>
  <c r="HS8" i="15"/>
  <c r="HS76" i="15"/>
  <c r="HS9" i="15" s="1"/>
  <c r="GM8" i="15"/>
  <c r="GM76" i="15"/>
  <c r="GM9" i="15" s="1"/>
  <c r="FG8" i="15"/>
  <c r="FG76" i="15"/>
  <c r="FG9" i="15" s="1"/>
  <c r="EA8" i="15"/>
  <c r="EA76" i="15"/>
  <c r="EA9" i="15" s="1"/>
  <c r="UZ90" i="15"/>
  <c r="UZ91" i="15" s="1"/>
  <c r="UZ92" i="15" s="1"/>
  <c r="UJ90" i="15"/>
  <c r="UJ91" i="15" s="1"/>
  <c r="UJ92" i="15" s="1"/>
  <c r="TT90" i="15"/>
  <c r="TT91" i="15" s="1"/>
  <c r="TT92" i="15" s="1"/>
  <c r="TD90" i="15"/>
  <c r="TD91" i="15" s="1"/>
  <c r="TD92" i="15" s="1"/>
  <c r="SN90" i="15"/>
  <c r="SN91" i="15" s="1"/>
  <c r="SN92" i="15" s="1"/>
  <c r="RX90" i="15"/>
  <c r="RX91" i="15" s="1"/>
  <c r="RX92" i="15" s="1"/>
  <c r="RH90" i="15"/>
  <c r="RH91" i="15" s="1"/>
  <c r="RH92" i="15" s="1"/>
  <c r="QR90" i="15"/>
  <c r="QR91" i="15" s="1"/>
  <c r="QR92" i="15" s="1"/>
  <c r="QB90" i="15"/>
  <c r="QB91" i="15" s="1"/>
  <c r="QB92" i="15" s="1"/>
  <c r="PL90" i="15"/>
  <c r="PL91" i="15" s="1"/>
  <c r="PL92" i="15" s="1"/>
  <c r="OV90" i="15"/>
  <c r="OV91" i="15" s="1"/>
  <c r="OV92" i="15" s="1"/>
  <c r="OF90" i="15"/>
  <c r="OF91" i="15" s="1"/>
  <c r="OF92" i="15" s="1"/>
  <c r="NP90" i="15"/>
  <c r="NP91" i="15" s="1"/>
  <c r="NP92" i="15" s="1"/>
  <c r="MZ90" i="15"/>
  <c r="MZ91" i="15" s="1"/>
  <c r="MZ92" i="15" s="1"/>
  <c r="MJ90" i="15"/>
  <c r="MJ91" i="15" s="1"/>
  <c r="MJ92" i="15" s="1"/>
  <c r="LT90" i="15"/>
  <c r="LT91" i="15" s="1"/>
  <c r="LT92" i="15" s="1"/>
  <c r="LD90" i="15"/>
  <c r="LD91" i="15" s="1"/>
  <c r="LD92" i="15" s="1"/>
  <c r="KN90" i="15"/>
  <c r="KN91" i="15" s="1"/>
  <c r="KN92" i="15" s="1"/>
  <c r="JX90" i="15"/>
  <c r="JX91" i="15" s="1"/>
  <c r="JX92" i="15" s="1"/>
  <c r="JH90" i="15"/>
  <c r="JH91" i="15" s="1"/>
  <c r="JH92" i="15" s="1"/>
  <c r="IR90" i="15"/>
  <c r="IR91" i="15" s="1"/>
  <c r="IR92" i="15" s="1"/>
  <c r="IB90" i="15"/>
  <c r="IB91" i="15" s="1"/>
  <c r="IB92" i="15" s="1"/>
  <c r="HL90" i="15"/>
  <c r="HL91" i="15" s="1"/>
  <c r="HL92" i="15" s="1"/>
  <c r="GV90" i="15"/>
  <c r="GV91" i="15" s="1"/>
  <c r="GV92" i="15" s="1"/>
  <c r="GF90" i="15"/>
  <c r="GF91" i="15" s="1"/>
  <c r="GF92" i="15" s="1"/>
  <c r="FP90" i="15"/>
  <c r="FP91" i="15" s="1"/>
  <c r="FP92" i="15" s="1"/>
  <c r="EZ90" i="15"/>
  <c r="EZ91" i="15" s="1"/>
  <c r="EZ92" i="15" s="1"/>
  <c r="EJ90" i="15"/>
  <c r="EJ91" i="15" s="1"/>
  <c r="EJ92" i="15" s="1"/>
  <c r="DT90" i="15"/>
  <c r="DT91" i="15" s="1"/>
  <c r="DT92" i="15" s="1"/>
  <c r="DD90" i="15"/>
  <c r="DD91" i="15" s="1"/>
  <c r="DD92" i="15" s="1"/>
  <c r="CN90" i="15"/>
  <c r="CN91" i="15" s="1"/>
  <c r="CN92" i="15" s="1"/>
  <c r="IZ8" i="15"/>
  <c r="IZ76" i="15"/>
  <c r="IZ9" i="15" s="1"/>
  <c r="GN8" i="15"/>
  <c r="GN76" i="15"/>
  <c r="GN9" i="15" s="1"/>
  <c r="EB8" i="15"/>
  <c r="EB76" i="15"/>
  <c r="EB9" i="15" s="1"/>
  <c r="LP8" i="15"/>
  <c r="LP76" i="15"/>
  <c r="LP9" i="15" s="1"/>
  <c r="KZ8" i="15"/>
  <c r="KZ76" i="15"/>
  <c r="KZ9" i="15" s="1"/>
  <c r="KJ8" i="15"/>
  <c r="KJ76" i="15"/>
  <c r="KJ9" i="15" s="1"/>
  <c r="JT8" i="15"/>
  <c r="JT76" i="15"/>
  <c r="JT9" i="15" s="1"/>
  <c r="JD8" i="15"/>
  <c r="JD76" i="15"/>
  <c r="JD9" i="15" s="1"/>
  <c r="IN8" i="15"/>
  <c r="IN76" i="15"/>
  <c r="IN9" i="15" s="1"/>
  <c r="HX8" i="15"/>
  <c r="HX76" i="15"/>
  <c r="HX9" i="15" s="1"/>
  <c r="HH8" i="15"/>
  <c r="HH76" i="15"/>
  <c r="HH9" i="15" s="1"/>
  <c r="GR8" i="15"/>
  <c r="GR76" i="15"/>
  <c r="GR9" i="15" s="1"/>
  <c r="GB8" i="15"/>
  <c r="GB76" i="15"/>
  <c r="GB9" i="15" s="1"/>
  <c r="FL8" i="15"/>
  <c r="FL76" i="15"/>
  <c r="FL9" i="15" s="1"/>
  <c r="EV8" i="15"/>
  <c r="EV76" i="15"/>
  <c r="EV9" i="15" s="1"/>
  <c r="EF8" i="15"/>
  <c r="EF76" i="15"/>
  <c r="EF9" i="15" s="1"/>
  <c r="DP8" i="15"/>
  <c r="DP76" i="15"/>
  <c r="DP9" i="15" s="1"/>
  <c r="CZ8" i="15"/>
  <c r="CZ76" i="15"/>
  <c r="CZ9" i="15" s="1"/>
  <c r="CJ8" i="15"/>
  <c r="CJ76" i="15"/>
  <c r="CJ9" i="15" s="1"/>
  <c r="MY8" i="15"/>
  <c r="MY76" i="15"/>
  <c r="MY9" i="15" s="1"/>
  <c r="RT63" i="15"/>
  <c r="RT64" i="15" s="1"/>
  <c r="RT65" i="15" s="1"/>
  <c r="UJ65" i="15"/>
  <c r="SJ65" i="15"/>
  <c r="SJ63" i="15"/>
  <c r="SJ64" i="15" s="1"/>
  <c r="DI75" i="15"/>
  <c r="DE75" i="15"/>
  <c r="DA75" i="15"/>
  <c r="CW75" i="15"/>
  <c r="CS75" i="15"/>
  <c r="CO75" i="15"/>
  <c r="CK75" i="15"/>
  <c r="SZ63" i="15"/>
  <c r="SZ64" i="15" s="1"/>
  <c r="SZ65" i="15" s="1"/>
  <c r="QN63" i="15"/>
  <c r="QN64" i="15" s="1"/>
  <c r="QN65" i="15" s="1"/>
  <c r="OV63" i="15"/>
  <c r="OV64" i="15" s="1"/>
  <c r="OV65" i="15"/>
  <c r="VD63" i="15"/>
  <c r="VD64" i="15" s="1"/>
  <c r="VD65" i="15"/>
  <c r="UN63" i="15"/>
  <c r="UN64" i="15" s="1"/>
  <c r="UN65" i="15"/>
  <c r="TX63" i="15"/>
  <c r="TX64" i="15" s="1"/>
  <c r="TX65" i="15"/>
  <c r="TH63" i="15"/>
  <c r="TH64" i="15" s="1"/>
  <c r="TH65" i="15" s="1"/>
  <c r="SR63" i="15"/>
  <c r="SR64" i="15" s="1"/>
  <c r="SR65" i="15"/>
  <c r="SB63" i="15"/>
  <c r="SB64" i="15" s="1"/>
  <c r="SB65" i="15" s="1"/>
  <c r="RL63" i="15"/>
  <c r="RL64" i="15" s="1"/>
  <c r="RL65" i="15"/>
  <c r="QV63" i="15"/>
  <c r="QV64" i="15" s="1"/>
  <c r="QV65" i="15" s="1"/>
  <c r="UV65" i="15"/>
  <c r="UV63" i="15"/>
  <c r="UV64" i="15" s="1"/>
  <c r="UF63" i="15"/>
  <c r="UF64" i="15" s="1"/>
  <c r="UF65" i="15" s="1"/>
  <c r="TP65" i="15"/>
  <c r="TP63" i="15"/>
  <c r="TP64" i="15" s="1"/>
  <c r="RD63" i="15"/>
  <c r="RD64" i="15" s="1"/>
  <c r="RD65" i="15" s="1"/>
  <c r="OZ61" i="15"/>
  <c r="OZ60" i="15" s="1"/>
  <c r="OZ62" i="15" s="1"/>
  <c r="OZ63" i="15" s="1"/>
  <c r="OZ64" i="15" s="1"/>
  <c r="EA61" i="15"/>
  <c r="EA60" i="15" s="1"/>
  <c r="EA62" i="15" s="1"/>
  <c r="EA63" i="15" s="1"/>
  <c r="EA64" i="15" s="1"/>
  <c r="TF23" i="15"/>
  <c r="TF25" i="15"/>
  <c r="TF71" i="15" s="1"/>
  <c r="CW62" i="15"/>
  <c r="CW63" i="15" s="1"/>
  <c r="CW64" i="15" s="1"/>
  <c r="QT23" i="15"/>
  <c r="QT25" i="15"/>
  <c r="QT71" i="15" s="1"/>
  <c r="OH23" i="15"/>
  <c r="OH25" i="15"/>
  <c r="OH71" i="15" s="1"/>
  <c r="NG24" i="15"/>
  <c r="NG85" i="15" s="1"/>
  <c r="NG58" i="15"/>
  <c r="LK24" i="15"/>
  <c r="LK85" i="15" s="1"/>
  <c r="LK58" i="15"/>
  <c r="IY24" i="15"/>
  <c r="IY85" i="15" s="1"/>
  <c r="IY58" i="15"/>
  <c r="GM24" i="15"/>
  <c r="GM85" i="15" s="1"/>
  <c r="GM58" i="15"/>
  <c r="VB20" i="15"/>
  <c r="SP20" i="15"/>
  <c r="QD20" i="15"/>
  <c r="VF21" i="15"/>
  <c r="VF20" i="15"/>
  <c r="UX21" i="15"/>
  <c r="UX20" i="15"/>
  <c r="UT21" i="15"/>
  <c r="UT20" i="15"/>
  <c r="UP21" i="15"/>
  <c r="UP20" i="15"/>
  <c r="UH21" i="15"/>
  <c r="UH20" i="15"/>
  <c r="UD21" i="15"/>
  <c r="UD20" i="15"/>
  <c r="TZ21" i="15"/>
  <c r="TZ20" i="15"/>
  <c r="TR21" i="15"/>
  <c r="TR20" i="15"/>
  <c r="TN21" i="15"/>
  <c r="TN20" i="15"/>
  <c r="TJ21" i="15"/>
  <c r="TJ20" i="15"/>
  <c r="TB21" i="15"/>
  <c r="TB20" i="15"/>
  <c r="SX21" i="15"/>
  <c r="SX20" i="15"/>
  <c r="ST21" i="15"/>
  <c r="ST20" i="15"/>
  <c r="SL21" i="15"/>
  <c r="SL20" i="15"/>
  <c r="SH21" i="15"/>
  <c r="SH20" i="15"/>
  <c r="SD21" i="15"/>
  <c r="SD20" i="15"/>
  <c r="RV21" i="15"/>
  <c r="RV20" i="15"/>
  <c r="RR21" i="15"/>
  <c r="RR20" i="15"/>
  <c r="RN21" i="15"/>
  <c r="RN20" i="15"/>
  <c r="RF21" i="15"/>
  <c r="RF20" i="15"/>
  <c r="RB21" i="15"/>
  <c r="RB20" i="15"/>
  <c r="QX21" i="15"/>
  <c r="QX20" i="15"/>
  <c r="QP21" i="15"/>
  <c r="QP20" i="15"/>
  <c r="QL21" i="15"/>
  <c r="QL20" i="15"/>
  <c r="QH21" i="15"/>
  <c r="QH20" i="15"/>
  <c r="PZ21" i="15"/>
  <c r="PZ20" i="15"/>
  <c r="PV21" i="15"/>
  <c r="PV20" i="15"/>
  <c r="PR21" i="15"/>
  <c r="PR20" i="15"/>
  <c r="PJ21" i="15"/>
  <c r="PJ20" i="15"/>
  <c r="PF21" i="15"/>
  <c r="PF20" i="15"/>
  <c r="PB21" i="15"/>
  <c r="PB20" i="15"/>
  <c r="OT21" i="15"/>
  <c r="OT20" i="15"/>
  <c r="OP21" i="15"/>
  <c r="OP20" i="15"/>
  <c r="OL21" i="15"/>
  <c r="OL20" i="15"/>
  <c r="OD20" i="15"/>
  <c r="OD21" i="15"/>
  <c r="NZ20" i="15"/>
  <c r="NZ21" i="15"/>
  <c r="NV20" i="15"/>
  <c r="NV21" i="15"/>
  <c r="NR20" i="15"/>
  <c r="NR21" i="15"/>
  <c r="NN20" i="15"/>
  <c r="NN21" i="15"/>
  <c r="NJ20" i="15"/>
  <c r="NJ21" i="15"/>
  <c r="NF20" i="15"/>
  <c r="NF21" i="15"/>
  <c r="NB20" i="15"/>
  <c r="NB21" i="15"/>
  <c r="MX20" i="15"/>
  <c r="MX21" i="15"/>
  <c r="MT20" i="15"/>
  <c r="MT21" i="15"/>
  <c r="MP20" i="15"/>
  <c r="MP21" i="15"/>
  <c r="ML20" i="15"/>
  <c r="ML21" i="15"/>
  <c r="MH20" i="15"/>
  <c r="MH21" i="15"/>
  <c r="MD20" i="15"/>
  <c r="MD21" i="15"/>
  <c r="LZ20" i="15"/>
  <c r="LZ21" i="15"/>
  <c r="LV20" i="15"/>
  <c r="LV21" i="15"/>
  <c r="LR20" i="15"/>
  <c r="LR21" i="15"/>
  <c r="LN20" i="15"/>
  <c r="LN21" i="15"/>
  <c r="LJ20" i="15"/>
  <c r="LJ21" i="15"/>
  <c r="LF20" i="15"/>
  <c r="LF21" i="15"/>
  <c r="LB20" i="15"/>
  <c r="LB21" i="15"/>
  <c r="KX20" i="15"/>
  <c r="KX21" i="15"/>
  <c r="KT20" i="15"/>
  <c r="KT21" i="15"/>
  <c r="KP20" i="15"/>
  <c r="KP21" i="15"/>
  <c r="KL20" i="15"/>
  <c r="KL21" i="15"/>
  <c r="KH20" i="15"/>
  <c r="KH21" i="15"/>
  <c r="KD20" i="15"/>
  <c r="KD21" i="15"/>
  <c r="JZ20" i="15"/>
  <c r="JZ21" i="15"/>
  <c r="JV20" i="15"/>
  <c r="JV21" i="15"/>
  <c r="JR20" i="15"/>
  <c r="JR21" i="15"/>
  <c r="JN20" i="15"/>
  <c r="JN21" i="15"/>
  <c r="JJ20" i="15"/>
  <c r="JJ21" i="15"/>
  <c r="JF20" i="15"/>
  <c r="JF21" i="15"/>
  <c r="JB20" i="15"/>
  <c r="JB21" i="15"/>
  <c r="IX20" i="15"/>
  <c r="IX21" i="15"/>
  <c r="IT20" i="15"/>
  <c r="IT21" i="15"/>
  <c r="IP20" i="15"/>
  <c r="IP21" i="15"/>
  <c r="IL20" i="15"/>
  <c r="IL21" i="15"/>
  <c r="IH20" i="15"/>
  <c r="IH21" i="15"/>
  <c r="ID20" i="15"/>
  <c r="ID21" i="15"/>
  <c r="HZ20" i="15"/>
  <c r="HZ21" i="15"/>
  <c r="HV20" i="15"/>
  <c r="HV21" i="15"/>
  <c r="HR20" i="15"/>
  <c r="HR21" i="15"/>
  <c r="HN20" i="15"/>
  <c r="HN21" i="15"/>
  <c r="HJ20" i="15"/>
  <c r="HJ21" i="15"/>
  <c r="HF20" i="15"/>
  <c r="HF21" i="15"/>
  <c r="HB20" i="15"/>
  <c r="HB21" i="15"/>
  <c r="GX20" i="15"/>
  <c r="GX21" i="15"/>
  <c r="GT20" i="15"/>
  <c r="GT21" i="15"/>
  <c r="GP20" i="15"/>
  <c r="GP21" i="15"/>
  <c r="GL20" i="15"/>
  <c r="GL21" i="15"/>
  <c r="GH20" i="15"/>
  <c r="GH21" i="15"/>
  <c r="GD20" i="15"/>
  <c r="GD21" i="15"/>
  <c r="FZ20" i="15"/>
  <c r="FZ21" i="15"/>
  <c r="FV20" i="15"/>
  <c r="FV21" i="15"/>
  <c r="FR20" i="15"/>
  <c r="FR21" i="15"/>
  <c r="FN20" i="15"/>
  <c r="FN21" i="15"/>
  <c r="FJ20" i="15"/>
  <c r="FJ21" i="15"/>
  <c r="FF20" i="15"/>
  <c r="FF21" i="15"/>
  <c r="FB20" i="15"/>
  <c r="FB21" i="15"/>
  <c r="EX20" i="15"/>
  <c r="EX21" i="15"/>
  <c r="ET20" i="15"/>
  <c r="ET21" i="15"/>
  <c r="EP20" i="15"/>
  <c r="EP21" i="15"/>
  <c r="EL20" i="15"/>
  <c r="EL21" i="15"/>
  <c r="EH20" i="15"/>
  <c r="EH21" i="15"/>
  <c r="ED20" i="15"/>
  <c r="ED21" i="15"/>
  <c r="DZ20" i="15"/>
  <c r="DZ21" i="15"/>
  <c r="DV20" i="15"/>
  <c r="DV21" i="15"/>
  <c r="DR20" i="15"/>
  <c r="DR21" i="15"/>
  <c r="DN20" i="15"/>
  <c r="DN21" i="15"/>
  <c r="DJ20" i="15"/>
  <c r="DJ21" i="15"/>
  <c r="DF20" i="15"/>
  <c r="DF21" i="15"/>
  <c r="DB20" i="15"/>
  <c r="DB21" i="15"/>
  <c r="CX20" i="15"/>
  <c r="CX21" i="15"/>
  <c r="CT20" i="15"/>
  <c r="CT21" i="15"/>
  <c r="CP20" i="15"/>
  <c r="CP21" i="15"/>
  <c r="CL20" i="15"/>
  <c r="CL21" i="15"/>
  <c r="UL20" i="15"/>
  <c r="RZ20" i="15"/>
  <c r="PN20" i="15"/>
  <c r="TV20" i="15"/>
  <c r="RJ20" i="15"/>
  <c r="OX20" i="15"/>
  <c r="OC23" i="15"/>
  <c r="MY23" i="15"/>
  <c r="KU23" i="15"/>
  <c r="II23" i="15"/>
  <c r="FW23" i="15"/>
  <c r="DK23" i="15"/>
  <c r="NW23" i="15"/>
  <c r="MQ23" i="15"/>
  <c r="KE23" i="15"/>
  <c r="HS23" i="15"/>
  <c r="FG23" i="15"/>
  <c r="CU23" i="15"/>
  <c r="NO23" i="15"/>
  <c r="MA23" i="15"/>
  <c r="JO23" i="15"/>
  <c r="HC23" i="15"/>
  <c r="EQ23" i="15"/>
  <c r="VG21" i="15"/>
  <c r="VC21" i="15"/>
  <c r="UY21" i="15"/>
  <c r="UU21" i="15"/>
  <c r="UQ21" i="15"/>
  <c r="UM21" i="15"/>
  <c r="UI21" i="15"/>
  <c r="UE21" i="15"/>
  <c r="UA21" i="15"/>
  <c r="TW21" i="15"/>
  <c r="TS21" i="15"/>
  <c r="TO21" i="15"/>
  <c r="TK21" i="15"/>
  <c r="TG21" i="15"/>
  <c r="TC21" i="15"/>
  <c r="SY21" i="15"/>
  <c r="SU21" i="15"/>
  <c r="SQ21" i="15"/>
  <c r="SM21" i="15"/>
  <c r="SI21" i="15"/>
  <c r="SE21" i="15"/>
  <c r="SA21" i="15"/>
  <c r="RW21" i="15"/>
  <c r="RS21" i="15"/>
  <c r="RO21" i="15"/>
  <c r="RK21" i="15"/>
  <c r="RG21" i="15"/>
  <c r="RC21" i="15"/>
  <c r="QY21" i="15"/>
  <c r="QU21" i="15"/>
  <c r="QQ21" i="15"/>
  <c r="QM21" i="15"/>
  <c r="QI21" i="15"/>
  <c r="QE21" i="15"/>
  <c r="QA21" i="15"/>
  <c r="PW21" i="15"/>
  <c r="PS21" i="15"/>
  <c r="PO21" i="15"/>
  <c r="PK21" i="15"/>
  <c r="PG21" i="15"/>
  <c r="PC21" i="15"/>
  <c r="OY21" i="15"/>
  <c r="OU21" i="15"/>
  <c r="OQ21" i="15"/>
  <c r="OM21" i="15"/>
  <c r="OI21" i="15"/>
  <c r="OE21" i="15"/>
  <c r="OA21" i="15"/>
  <c r="NS21" i="15"/>
  <c r="NK21" i="15"/>
  <c r="NC21" i="15"/>
  <c r="MU21" i="15"/>
  <c r="MM21" i="15"/>
  <c r="MI21" i="15"/>
  <c r="ME21" i="15"/>
  <c r="LW21" i="15"/>
  <c r="LS21" i="15"/>
  <c r="LO21" i="15"/>
  <c r="LG21" i="15"/>
  <c r="LC21" i="15"/>
  <c r="KY21" i="15"/>
  <c r="KQ21" i="15"/>
  <c r="KM21" i="15"/>
  <c r="KI21" i="15"/>
  <c r="KA21" i="15"/>
  <c r="JW21" i="15"/>
  <c r="JS21" i="15"/>
  <c r="JK21" i="15"/>
  <c r="JG21" i="15"/>
  <c r="JC21" i="15"/>
  <c r="IU21" i="15"/>
  <c r="IQ21" i="15"/>
  <c r="IM21" i="15"/>
  <c r="IE21" i="15"/>
  <c r="IA21" i="15"/>
  <c r="HW21" i="15"/>
  <c r="HO21" i="15"/>
  <c r="HK21" i="15"/>
  <c r="HG21" i="15"/>
  <c r="GY21" i="15"/>
  <c r="GU21" i="15"/>
  <c r="GQ21" i="15"/>
  <c r="GI21" i="15"/>
  <c r="GE21" i="15"/>
  <c r="GA21" i="15"/>
  <c r="FS21" i="15"/>
  <c r="FO21" i="15"/>
  <c r="FK21" i="15"/>
  <c r="FC21" i="15"/>
  <c r="EY21" i="15"/>
  <c r="EU21" i="15"/>
  <c r="EM21" i="15"/>
  <c r="EI21" i="15"/>
  <c r="EE21" i="15"/>
  <c r="DW21" i="15"/>
  <c r="DS21" i="15"/>
  <c r="DO21" i="15"/>
  <c r="DG21" i="15"/>
  <c r="DC21" i="15"/>
  <c r="CY21" i="15"/>
  <c r="CQ21" i="15"/>
  <c r="CM21" i="15"/>
  <c r="CI21" i="15"/>
  <c r="VE20" i="15"/>
  <c r="VA20" i="15"/>
  <c r="UW20" i="15"/>
  <c r="US20" i="15"/>
  <c r="UO20" i="15"/>
  <c r="UK20" i="15"/>
  <c r="UG20" i="15"/>
  <c r="UC20" i="15"/>
  <c r="TY20" i="15"/>
  <c r="TU20" i="15"/>
  <c r="TQ20" i="15"/>
  <c r="TM20" i="15"/>
  <c r="TI20" i="15"/>
  <c r="TE20" i="15"/>
  <c r="TA20" i="15"/>
  <c r="SW20" i="15"/>
  <c r="SS20" i="15"/>
  <c r="SO20" i="15"/>
  <c r="SK20" i="15"/>
  <c r="SG20" i="15"/>
  <c r="SC20" i="15"/>
  <c r="RY20" i="15"/>
  <c r="RU20" i="15"/>
  <c r="RQ20" i="15"/>
  <c r="RM20" i="15"/>
  <c r="RI20" i="15"/>
  <c r="RE20" i="15"/>
  <c r="RA20" i="15"/>
  <c r="QW20" i="15"/>
  <c r="QS20" i="15"/>
  <c r="QO20" i="15"/>
  <c r="QK20" i="15"/>
  <c r="QG20" i="15"/>
  <c r="QC20" i="15"/>
  <c r="PY20" i="15"/>
  <c r="PU20" i="15"/>
  <c r="PQ20" i="15"/>
  <c r="PM20" i="15"/>
  <c r="PI20" i="15"/>
  <c r="PE20" i="15"/>
  <c r="PA20" i="15"/>
  <c r="OW20" i="15"/>
  <c r="OS20" i="15"/>
  <c r="OO20" i="15"/>
  <c r="OK20" i="15"/>
  <c r="OG20" i="15"/>
  <c r="NY21" i="15"/>
  <c r="NU21" i="15"/>
  <c r="NQ21" i="15"/>
  <c r="NM21" i="15"/>
  <c r="NI21" i="15"/>
  <c r="NE21" i="15"/>
  <c r="NA21" i="15"/>
  <c r="MW21" i="15"/>
  <c r="MS21" i="15"/>
  <c r="MO21" i="15"/>
  <c r="MK21" i="15"/>
  <c r="MG21" i="15"/>
  <c r="MC21" i="15"/>
  <c r="LY21" i="15"/>
  <c r="LU21" i="15"/>
  <c r="LQ21" i="15"/>
  <c r="LM21" i="15"/>
  <c r="LI21" i="15"/>
  <c r="LE21" i="15"/>
  <c r="LA21" i="15"/>
  <c r="KW21" i="15"/>
  <c r="KS21" i="15"/>
  <c r="KO21" i="15"/>
  <c r="KK21" i="15"/>
  <c r="KG21" i="15"/>
  <c r="KC21" i="15"/>
  <c r="JY21" i="15"/>
  <c r="JU21" i="15"/>
  <c r="JQ21" i="15"/>
  <c r="JM21" i="15"/>
  <c r="JI21" i="15"/>
  <c r="JE21" i="15"/>
  <c r="JA21" i="15"/>
  <c r="IW21" i="15"/>
  <c r="IS21" i="15"/>
  <c r="IO21" i="15"/>
  <c r="IK21" i="15"/>
  <c r="IG21" i="15"/>
  <c r="IC21" i="15"/>
  <c r="HY21" i="15"/>
  <c r="HU21" i="15"/>
  <c r="HQ21" i="15"/>
  <c r="HM21" i="15"/>
  <c r="HI21" i="15"/>
  <c r="HE21" i="15"/>
  <c r="HA21" i="15"/>
  <c r="GW21" i="15"/>
  <c r="GS21" i="15"/>
  <c r="GO21" i="15"/>
  <c r="GK21" i="15"/>
  <c r="GG21" i="15"/>
  <c r="GC21" i="15"/>
  <c r="FY21" i="15"/>
  <c r="FU21" i="15"/>
  <c r="FQ21" i="15"/>
  <c r="FM21" i="15"/>
  <c r="FI21" i="15"/>
  <c r="FE21" i="15"/>
  <c r="FA21" i="15"/>
  <c r="EW21" i="15"/>
  <c r="ES21" i="15"/>
  <c r="EO21" i="15"/>
  <c r="EK21" i="15"/>
  <c r="EG21" i="15"/>
  <c r="EC21" i="15"/>
  <c r="DY21" i="15"/>
  <c r="DU21" i="15"/>
  <c r="DQ21" i="15"/>
  <c r="DM21" i="15"/>
  <c r="CH106" i="15"/>
  <c r="AL106" i="15"/>
  <c r="BR106" i="15"/>
  <c r="BB106" i="15"/>
  <c r="BB95" i="15"/>
  <c r="BZ106" i="15"/>
  <c r="BJ106" i="15"/>
  <c r="AT106" i="15"/>
  <c r="AD106" i="15"/>
  <c r="CH95" i="15"/>
  <c r="BF95" i="15"/>
  <c r="Z95" i="15"/>
  <c r="U106" i="15"/>
  <c r="CD106" i="15"/>
  <c r="CA106" i="15"/>
  <c r="BS106" i="15"/>
  <c r="BF106" i="15"/>
  <c r="AX106" i="15"/>
  <c r="AU106" i="15"/>
  <c r="AM106" i="15"/>
  <c r="Z106" i="15"/>
  <c r="BR95" i="15"/>
  <c r="AL95" i="15"/>
  <c r="BZ95" i="15"/>
  <c r="BJ95" i="15"/>
  <c r="AT95" i="15"/>
  <c r="AD95" i="15"/>
  <c r="CD95" i="15"/>
  <c r="AX95" i="15"/>
  <c r="CA95" i="15"/>
  <c r="BS95" i="15"/>
  <c r="AU95" i="15"/>
  <c r="AM95" i="15"/>
  <c r="U95" i="15"/>
  <c r="BF11" i="15"/>
  <c r="BF119" i="15"/>
  <c r="BF12" i="15" s="1"/>
  <c r="CD11" i="15"/>
  <c r="CD119" i="15"/>
  <c r="CD12" i="15" s="1"/>
  <c r="BB11" i="15"/>
  <c r="BB119" i="15"/>
  <c r="BB12" i="15" s="1"/>
  <c r="AP11" i="15"/>
  <c r="AP119" i="15"/>
  <c r="AP12" i="15" s="1"/>
  <c r="BD11" i="15"/>
  <c r="BD119" i="15"/>
  <c r="BD12" i="15" s="1"/>
  <c r="CA11" i="15"/>
  <c r="CA119" i="15"/>
  <c r="CA12" i="15" s="1"/>
  <c r="BS11" i="15"/>
  <c r="BS119" i="15"/>
  <c r="BS12" i="15" s="1"/>
  <c r="BK11" i="15"/>
  <c r="BK119" i="15"/>
  <c r="BK12" i="15" s="1"/>
  <c r="BC11" i="15"/>
  <c r="BC119" i="15"/>
  <c r="BC12" i="15" s="1"/>
  <c r="AU11" i="15"/>
  <c r="AU119" i="15"/>
  <c r="AU12" i="15" s="1"/>
  <c r="AM11" i="15"/>
  <c r="AM119" i="15"/>
  <c r="AM12" i="15" s="1"/>
  <c r="AE11" i="15"/>
  <c r="AE119" i="15"/>
  <c r="AE12" i="15" s="1"/>
  <c r="AD11" i="15"/>
  <c r="AD119" i="15"/>
  <c r="AD12" i="15" s="1"/>
  <c r="BN11" i="15"/>
  <c r="BN119" i="15"/>
  <c r="BN12" i="15" s="1"/>
  <c r="AX11" i="15"/>
  <c r="AX119" i="15"/>
  <c r="AX12" i="15" s="1"/>
  <c r="AH11" i="15"/>
  <c r="AH119" i="15"/>
  <c r="AH12" i="15" s="1"/>
  <c r="AT11" i="15"/>
  <c r="AT119" i="15"/>
  <c r="AT12" i="15" s="1"/>
  <c r="AT101" i="15"/>
  <c r="AT102" i="15" s="1"/>
  <c r="AT103" i="15" s="1"/>
  <c r="AT105" i="15"/>
  <c r="AT93" i="15"/>
  <c r="AT104" i="15"/>
  <c r="BR11" i="15"/>
  <c r="BR119" i="15"/>
  <c r="BR12" i="15" s="1"/>
  <c r="BZ11" i="15"/>
  <c r="BZ119" i="15"/>
  <c r="BZ12" i="15" s="1"/>
  <c r="BJ11" i="15"/>
  <c r="BJ119" i="15"/>
  <c r="BJ12" i="15" s="1"/>
  <c r="CH11" i="15"/>
  <c r="CH119" i="15"/>
  <c r="CH12" i="15" s="1"/>
  <c r="AL11" i="15"/>
  <c r="AL119" i="15"/>
  <c r="AL12" i="15" s="1"/>
  <c r="Z11" i="15"/>
  <c r="Z119" i="15"/>
  <c r="Z12" i="15" s="1"/>
  <c r="BV11" i="15"/>
  <c r="BV119" i="15"/>
  <c r="BV12" i="15" s="1"/>
  <c r="CE100" i="15"/>
  <c r="CA100" i="15"/>
  <c r="CA99" i="15"/>
  <c r="BW100" i="15"/>
  <c r="BS100" i="15"/>
  <c r="BS99" i="15"/>
  <c r="BO100" i="15"/>
  <c r="BK100" i="15"/>
  <c r="BC100" i="15"/>
  <c r="BC99" i="15"/>
  <c r="AX99" i="15"/>
  <c r="AX100" i="15"/>
  <c r="AS100" i="15"/>
  <c r="AH100" i="15"/>
  <c r="AC100" i="15"/>
  <c r="AD90" i="15"/>
  <c r="AD91" i="15" s="1"/>
  <c r="AD94" i="15"/>
  <c r="AX88" i="15"/>
  <c r="AX92" i="15"/>
  <c r="AX94" i="15"/>
  <c r="AX93" i="15"/>
  <c r="AB115" i="15"/>
  <c r="AB116" i="15" s="1"/>
  <c r="X115" i="15"/>
  <c r="X116" i="15" s="1"/>
  <c r="X118" i="15" s="1"/>
  <c r="T115" i="15"/>
  <c r="T116" i="15" s="1"/>
  <c r="CE109" i="15"/>
  <c r="CE110" i="15" s="1"/>
  <c r="CA109" i="15"/>
  <c r="CA110" i="15" s="1"/>
  <c r="BW109" i="15"/>
  <c r="BW110" i="15" s="1"/>
  <c r="BS109" i="15"/>
  <c r="BS110" i="15" s="1"/>
  <c r="BO109" i="15"/>
  <c r="BO110" i="15" s="1"/>
  <c r="BK109" i="15"/>
  <c r="BK110" i="15" s="1"/>
  <c r="BG109" i="15"/>
  <c r="BG110" i="15" s="1"/>
  <c r="BC109" i="15"/>
  <c r="BC110" i="15" s="1"/>
  <c r="AY109" i="15"/>
  <c r="AY110" i="15" s="1"/>
  <c r="AU109" i="15"/>
  <c r="AU110" i="15" s="1"/>
  <c r="AQ109" i="15"/>
  <c r="AQ110" i="15" s="1"/>
  <c r="AM109" i="15"/>
  <c r="AM110" i="15" s="1"/>
  <c r="AI109" i="15"/>
  <c r="AI110" i="15" s="1"/>
  <c r="AE109" i="15"/>
  <c r="AE110" i="15" s="1"/>
  <c r="AA109" i="15"/>
  <c r="AA110" i="15" s="1"/>
  <c r="W109" i="15"/>
  <c r="BF101" i="15"/>
  <c r="BF102" i="15" s="1"/>
  <c r="BF103" i="15" s="1"/>
  <c r="BF105" i="15"/>
  <c r="BF93" i="15"/>
  <c r="Z105" i="15"/>
  <c r="Z101" i="15"/>
  <c r="Z102" i="15" s="1"/>
  <c r="Z103" i="15" s="1"/>
  <c r="BR90" i="15"/>
  <c r="BR91" i="15" s="1"/>
  <c r="BR94" i="15"/>
  <c r="CH88" i="15"/>
  <c r="CH93" i="15"/>
  <c r="CH94" i="15"/>
  <c r="CF89" i="15"/>
  <c r="CB89" i="15"/>
  <c r="BX89" i="15"/>
  <c r="BT89" i="15"/>
  <c r="BP89" i="15"/>
  <c r="BL89" i="15"/>
  <c r="BH89" i="15"/>
  <c r="BD89" i="15"/>
  <c r="AZ89" i="15"/>
  <c r="AV89" i="15"/>
  <c r="AR89" i="15"/>
  <c r="AN89" i="15"/>
  <c r="AJ89" i="15"/>
  <c r="AF89" i="15"/>
  <c r="AB89" i="15"/>
  <c r="X89" i="15"/>
  <c r="T89" i="15"/>
  <c r="CH8" i="15"/>
  <c r="CH76" i="15"/>
  <c r="CH9" i="15" s="1"/>
  <c r="CD76" i="15"/>
  <c r="CD9" i="15" s="1"/>
  <c r="CD8" i="15"/>
  <c r="BZ8" i="15"/>
  <c r="BZ76" i="15"/>
  <c r="BZ9" i="15" s="1"/>
  <c r="BR8" i="15"/>
  <c r="BR76" i="15"/>
  <c r="BR9" i="15" s="1"/>
  <c r="BJ8" i="15"/>
  <c r="BJ76" i="15"/>
  <c r="BJ9" i="15" s="1"/>
  <c r="BF8" i="15"/>
  <c r="BF76" i="15"/>
  <c r="BF9" i="15" s="1"/>
  <c r="BB8" i="15"/>
  <c r="BB76" i="15"/>
  <c r="BB9" i="15" s="1"/>
  <c r="AX8" i="15"/>
  <c r="AX76" i="15"/>
  <c r="AX9" i="15" s="1"/>
  <c r="AT8" i="15"/>
  <c r="AT76" i="15"/>
  <c r="AT9" i="15" s="1"/>
  <c r="AL75" i="15"/>
  <c r="AD8" i="15"/>
  <c r="AD76" i="15"/>
  <c r="AD9" i="15" s="1"/>
  <c r="Z8" i="15"/>
  <c r="Z76" i="15"/>
  <c r="Z9" i="15" s="1"/>
  <c r="CD101" i="15"/>
  <c r="CD102" i="15" s="1"/>
  <c r="CD103" i="15" s="1"/>
  <c r="CD105" i="15"/>
  <c r="U93" i="15"/>
  <c r="U104" i="15"/>
  <c r="BJ88" i="15"/>
  <c r="BJ92" i="15"/>
  <c r="BJ94" i="15"/>
  <c r="CC89" i="15"/>
  <c r="BY89" i="15"/>
  <c r="BU89" i="15"/>
  <c r="BM89" i="15"/>
  <c r="BE89" i="15"/>
  <c r="AS89" i="15"/>
  <c r="AO89" i="15"/>
  <c r="AK89" i="15"/>
  <c r="Y89" i="15"/>
  <c r="CD104" i="15"/>
  <c r="U103" i="15"/>
  <c r="BZ101" i="15"/>
  <c r="BZ102" i="15" s="1"/>
  <c r="BZ103" i="15" s="1"/>
  <c r="BZ105" i="15"/>
  <c r="BZ93" i="15"/>
  <c r="CD93" i="15"/>
  <c r="BJ93" i="15"/>
  <c r="U92" i="15"/>
  <c r="AC89" i="15"/>
  <c r="CD88" i="15"/>
  <c r="CD92" i="15"/>
  <c r="CD94" i="15"/>
  <c r="BD110" i="15"/>
  <c r="AE71" i="15"/>
  <c r="AE70" i="15"/>
  <c r="AE75" i="15" s="1"/>
  <c r="BJ101" i="15"/>
  <c r="BJ102" i="15" s="1"/>
  <c r="BJ103" i="15" s="1"/>
  <c r="BJ105" i="15"/>
  <c r="AD101" i="15"/>
  <c r="AD102" i="15" s="1"/>
  <c r="AD103" i="15" s="1"/>
  <c r="AD105" i="15"/>
  <c r="CH101" i="15"/>
  <c r="CH102" i="15" s="1"/>
  <c r="CH103" i="15" s="1"/>
  <c r="CH105" i="15"/>
  <c r="BR101" i="15"/>
  <c r="BR102" i="15" s="1"/>
  <c r="BR103" i="15" s="1"/>
  <c r="BR105" i="15"/>
  <c r="BB101" i="15"/>
  <c r="BB102" i="15" s="1"/>
  <c r="BB103" i="15" s="1"/>
  <c r="BB105" i="15"/>
  <c r="BB93" i="15"/>
  <c r="AL101" i="15"/>
  <c r="AL102" i="15" s="1"/>
  <c r="AL103" i="15" s="1"/>
  <c r="AL105" i="15"/>
  <c r="AL93" i="15"/>
  <c r="BJ90" i="15"/>
  <c r="BJ91" i="15" s="1"/>
  <c r="BA89" i="15"/>
  <c r="BR88" i="15"/>
  <c r="BR92" i="15"/>
  <c r="BF88" i="15"/>
  <c r="BF92" i="15"/>
  <c r="BF94" i="15"/>
  <c r="AD88" i="15"/>
  <c r="AD92" i="15"/>
  <c r="CA71" i="15"/>
  <c r="CA70" i="15"/>
  <c r="CH90" i="15"/>
  <c r="CH91" i="15" s="1"/>
  <c r="CH92" i="15" s="1"/>
  <c r="BB88" i="15"/>
  <c r="BB92" i="15"/>
  <c r="AT88" i="15"/>
  <c r="AT92" i="15"/>
  <c r="AL88" i="15"/>
  <c r="AL92" i="15"/>
  <c r="Z88" i="15"/>
  <c r="Z92" i="15"/>
  <c r="Z94" i="15"/>
  <c r="BD71" i="15"/>
  <c r="BD70" i="15"/>
  <c r="BD75" i="15" s="1"/>
  <c r="AM71" i="15"/>
  <c r="AM70" i="15"/>
  <c r="AM75" i="15" s="1"/>
  <c r="AM92" i="15"/>
  <c r="CH61" i="15"/>
  <c r="CH60" i="15" s="1"/>
  <c r="CH62" i="15" s="1"/>
  <c r="CH63" i="15" s="1"/>
  <c r="CH64" i="15" s="1"/>
  <c r="CG65" i="15"/>
  <c r="CG66" i="15"/>
  <c r="CC65" i="15"/>
  <c r="CC66" i="15"/>
  <c r="CC73" i="15"/>
  <c r="CC74" i="15" s="1"/>
  <c r="BY65" i="15"/>
  <c r="BY66" i="15"/>
  <c r="BY73" i="15"/>
  <c r="BY74" i="15" s="1"/>
  <c r="BU65" i="15"/>
  <c r="BU66" i="15"/>
  <c r="BQ65" i="15"/>
  <c r="BQ66" i="15"/>
  <c r="BM65" i="15"/>
  <c r="BM66" i="15"/>
  <c r="BM73" i="15"/>
  <c r="BM74" i="15" s="1"/>
  <c r="BI65" i="15"/>
  <c r="BI66" i="15"/>
  <c r="BI73" i="15"/>
  <c r="BI74" i="15" s="1"/>
  <c r="BE65" i="15"/>
  <c r="BE66" i="15"/>
  <c r="BA65" i="15"/>
  <c r="BA66" i="15"/>
  <c r="AW65" i="15"/>
  <c r="AW66" i="15"/>
  <c r="AW73" i="15"/>
  <c r="AW74" i="15" s="1"/>
  <c r="AS65" i="15"/>
  <c r="AS73" i="15"/>
  <c r="AS74" i="15" s="1"/>
  <c r="AO65" i="15"/>
  <c r="AO66" i="15"/>
  <c r="AO73" i="15"/>
  <c r="AO74" i="15" s="1"/>
  <c r="AK66" i="15"/>
  <c r="AK65" i="15"/>
  <c r="AK73" i="15"/>
  <c r="AK74" i="15" s="1"/>
  <c r="AG66" i="15"/>
  <c r="AG65" i="15"/>
  <c r="AG73" i="15"/>
  <c r="AG74" i="15" s="1"/>
  <c r="AC66" i="15"/>
  <c r="AC65" i="15"/>
  <c r="AC73" i="15"/>
  <c r="AC74" i="15" s="1"/>
  <c r="Y66" i="15"/>
  <c r="Y65" i="15"/>
  <c r="Y73" i="15"/>
  <c r="Y74" i="15" s="1"/>
  <c r="U66" i="15"/>
  <c r="U65" i="15"/>
  <c r="U73" i="15"/>
  <c r="U74" i="15" s="1"/>
  <c r="CA61" i="15"/>
  <c r="CA60" i="15" s="1"/>
  <c r="CA62" i="15" s="1"/>
  <c r="CA63" i="15" s="1"/>
  <c r="CA64" i="15" s="1"/>
  <c r="BS61" i="15"/>
  <c r="BS60" i="15" s="1"/>
  <c r="BS62" i="15" s="1"/>
  <c r="BS63" i="15" s="1"/>
  <c r="BS64" i="15" s="1"/>
  <c r="BC61" i="15"/>
  <c r="BC60" i="15" s="1"/>
  <c r="BC62" i="15" s="1"/>
  <c r="BC63" i="15" s="1"/>
  <c r="BC64" i="15" s="1"/>
  <c r="AY57" i="15"/>
  <c r="AY97" i="15"/>
  <c r="AU57" i="15"/>
  <c r="AU67" i="15" s="1"/>
  <c r="AU97" i="15"/>
  <c r="AQ57" i="15"/>
  <c r="AQ97" i="15"/>
  <c r="AM97" i="15"/>
  <c r="AM57" i="15"/>
  <c r="AI57" i="15"/>
  <c r="AI97" i="15"/>
  <c r="AE57" i="15"/>
  <c r="AE97" i="15"/>
  <c r="X25" i="15"/>
  <c r="X23" i="15"/>
  <c r="X69" i="15"/>
  <c r="BC71" i="15"/>
  <c r="BC70" i="15"/>
  <c r="BC75" i="15" s="1"/>
  <c r="BZ88" i="15"/>
  <c r="BZ92" i="15"/>
  <c r="U94" i="15"/>
  <c r="CB81" i="15"/>
  <c r="CB82" i="15" s="1"/>
  <c r="CB110" i="15" s="1"/>
  <c r="BT81" i="15"/>
  <c r="BT82" i="15" s="1"/>
  <c r="BT110" i="15" s="1"/>
  <c r="BL81" i="15"/>
  <c r="BL82" i="15" s="1"/>
  <c r="BL110" i="15" s="1"/>
  <c r="AZ81" i="15"/>
  <c r="AZ82" i="15" s="1"/>
  <c r="AZ110" i="15" s="1"/>
  <c r="AR81" i="15"/>
  <c r="AR82" i="15" s="1"/>
  <c r="AR110" i="15" s="1"/>
  <c r="AJ81" i="15"/>
  <c r="AJ82" i="15" s="1"/>
  <c r="AJ110" i="15" s="1"/>
  <c r="AB81" i="15"/>
  <c r="AB82" i="15" s="1"/>
  <c r="AB110" i="15" s="1"/>
  <c r="X81" i="15"/>
  <c r="X82" i="15" s="1"/>
  <c r="X110" i="15" s="1"/>
  <c r="U75" i="15"/>
  <c r="BS67" i="15"/>
  <c r="BS92" i="15"/>
  <c r="BB61" i="15"/>
  <c r="BB60" i="15" s="1"/>
  <c r="BB62" i="15" s="1"/>
  <c r="BB63" i="15" s="1"/>
  <c r="BB64" i="15" s="1"/>
  <c r="BS71" i="15"/>
  <c r="BS70" i="15"/>
  <c r="BS75" i="15" s="1"/>
  <c r="CA67" i="15"/>
  <c r="BD23" i="15"/>
  <c r="CF21" i="15"/>
  <c r="CF20" i="15"/>
  <c r="CB21" i="15"/>
  <c r="CB20" i="15"/>
  <c r="BX21" i="15"/>
  <c r="BX20" i="15"/>
  <c r="BX81" i="15" s="1"/>
  <c r="BX82" i="15" s="1"/>
  <c r="BX110" i="15" s="1"/>
  <c r="BT21" i="15"/>
  <c r="BT20" i="15"/>
  <c r="BP21" i="15"/>
  <c r="BP20" i="15"/>
  <c r="BL21" i="15"/>
  <c r="BL20" i="15"/>
  <c r="BH21" i="15"/>
  <c r="BH20" i="15"/>
  <c r="BH81" i="15" s="1"/>
  <c r="BH82" i="15" s="1"/>
  <c r="BH110" i="15" s="1"/>
  <c r="AZ21" i="15"/>
  <c r="AZ20" i="15"/>
  <c r="AV21" i="15"/>
  <c r="AV20" i="15"/>
  <c r="AR21" i="15"/>
  <c r="AR20" i="15"/>
  <c r="AN21" i="15"/>
  <c r="AN20" i="15"/>
  <c r="AN81" i="15" s="1"/>
  <c r="AN82" i="15" s="1"/>
  <c r="AN110" i="15" s="1"/>
  <c r="AJ21" i="15"/>
  <c r="AJ20" i="15"/>
  <c r="AF21" i="15"/>
  <c r="AF20" i="15"/>
  <c r="AB21" i="15"/>
  <c r="AB20" i="15"/>
  <c r="T20" i="15"/>
  <c r="T21" i="15"/>
  <c r="BN23" i="15"/>
  <c r="BN69" i="15"/>
  <c r="AH23" i="15"/>
  <c r="AH69" i="15"/>
  <c r="BK71" i="15"/>
  <c r="BK70" i="15"/>
  <c r="AU71" i="15"/>
  <c r="AU70" i="15"/>
  <c r="CD62" i="15"/>
  <c r="CD63" i="15" s="1"/>
  <c r="CD64" i="15" s="1"/>
  <c r="BR61" i="15"/>
  <c r="BR60" i="15" s="1"/>
  <c r="BR62" i="15" s="1"/>
  <c r="BR63" i="15" s="1"/>
  <c r="BR64" i="15" s="1"/>
  <c r="AX62" i="15"/>
  <c r="AX63" i="15" s="1"/>
  <c r="AX64" i="15" s="1"/>
  <c r="AL62" i="15"/>
  <c r="AL63" i="15" s="1"/>
  <c r="AL64" i="15" s="1"/>
  <c r="AL61" i="15"/>
  <c r="AL60" i="15" s="1"/>
  <c r="BC24" i="15"/>
  <c r="BC85" i="15" s="1"/>
  <c r="BC58" i="15"/>
  <c r="BV23" i="15"/>
  <c r="BV69" i="15"/>
  <c r="AP23" i="15"/>
  <c r="AP69" i="15"/>
  <c r="AX65" i="15"/>
  <c r="AH65" i="15"/>
  <c r="U61" i="15"/>
  <c r="U60" i="15" s="1"/>
  <c r="U62" i="15" s="1"/>
  <c r="U63" i="15" s="1"/>
  <c r="U64" i="15" s="1"/>
  <c r="BF62" i="15"/>
  <c r="BF63" i="15" s="1"/>
  <c r="BF64" i="15" s="1"/>
  <c r="Z62" i="15"/>
  <c r="Z63" i="15" s="1"/>
  <c r="Z64" i="15" s="1"/>
  <c r="BZ62" i="15"/>
  <c r="BZ63" i="15" s="1"/>
  <c r="BZ64" i="15" s="1"/>
  <c r="BJ62" i="15"/>
  <c r="BJ63" i="15" s="1"/>
  <c r="BJ64" i="15" s="1"/>
  <c r="AT62" i="15"/>
  <c r="AT63" i="15" s="1"/>
  <c r="AT64" i="15" s="1"/>
  <c r="AD62" i="15"/>
  <c r="AD63" i="15" s="1"/>
  <c r="AD64" i="15" s="1"/>
  <c r="BK23" i="15"/>
  <c r="AE23" i="15"/>
  <c r="CE23" i="15"/>
  <c r="BO23" i="15"/>
  <c r="AY23" i="15"/>
  <c r="AI23" i="15"/>
  <c r="W20" i="15"/>
  <c r="CE21" i="15"/>
  <c r="BW21" i="15"/>
  <c r="BO21" i="15"/>
  <c r="BG21" i="15"/>
  <c r="BG23" i="15" s="1"/>
  <c r="AY21" i="15"/>
  <c r="AQ21" i="15"/>
  <c r="AI21" i="15"/>
  <c r="AA21" i="15"/>
  <c r="AA23" i="15" s="1"/>
  <c r="V21" i="15"/>
  <c r="V20" i="15"/>
  <c r="CG21" i="15"/>
  <c r="CC21" i="15"/>
  <c r="BY21" i="15"/>
  <c r="BU21" i="15"/>
  <c r="BQ21" i="15"/>
  <c r="BM21" i="15"/>
  <c r="BI21" i="15"/>
  <c r="BE21" i="15"/>
  <c r="BA21" i="15"/>
  <c r="AW21" i="15"/>
  <c r="AS21" i="15"/>
  <c r="AO21" i="15"/>
  <c r="AK21" i="15"/>
  <c r="AG21" i="15"/>
  <c r="AC21" i="15"/>
  <c r="Y21" i="15"/>
  <c r="S114" i="15"/>
  <c r="S113" i="15"/>
  <c r="S115" i="15" s="1"/>
  <c r="S116" i="15" s="1"/>
  <c r="S108" i="15"/>
  <c r="S107" i="15"/>
  <c r="S109" i="15" s="1"/>
  <c r="S98" i="15"/>
  <c r="S87" i="15"/>
  <c r="S86" i="15"/>
  <c r="S84" i="15"/>
  <c r="S79" i="15"/>
  <c r="S72" i="15"/>
  <c r="S68" i="15"/>
  <c r="S59" i="15"/>
  <c r="S57" i="15"/>
  <c r="S51" i="15"/>
  <c r="S39" i="15"/>
  <c r="S38" i="15"/>
  <c r="S97" i="15" s="1"/>
  <c r="S30" i="15"/>
  <c r="S29" i="15"/>
  <c r="S26" i="15"/>
  <c r="S22" i="15"/>
  <c r="S21" i="15" s="1"/>
  <c r="S19" i="15"/>
  <c r="R114" i="15"/>
  <c r="R113" i="15"/>
  <c r="R115" i="15" s="1"/>
  <c r="R116" i="15" s="1"/>
  <c r="R108" i="15"/>
  <c r="R107" i="15"/>
  <c r="R109" i="15" s="1"/>
  <c r="R98" i="15"/>
  <c r="R87" i="15"/>
  <c r="R86" i="15"/>
  <c r="R84" i="15"/>
  <c r="R79" i="15"/>
  <c r="R72" i="15"/>
  <c r="R68" i="15"/>
  <c r="R59" i="15"/>
  <c r="R57" i="15"/>
  <c r="R51" i="15"/>
  <c r="R39" i="15"/>
  <c r="R38" i="15"/>
  <c r="R97" i="15" s="1"/>
  <c r="R30" i="15"/>
  <c r="R29" i="15"/>
  <c r="R26" i="15"/>
  <c r="R22" i="15"/>
  <c r="R21" i="15" s="1"/>
  <c r="R19" i="15"/>
  <c r="Q114" i="15"/>
  <c r="Q113" i="15"/>
  <c r="Q115" i="15" s="1"/>
  <c r="Q116" i="15" s="1"/>
  <c r="Q108" i="15"/>
  <c r="Q107" i="15"/>
  <c r="Q109" i="15" s="1"/>
  <c r="Q98" i="15"/>
  <c r="Q87" i="15"/>
  <c r="Q86" i="15"/>
  <c r="Q84" i="15"/>
  <c r="Q79" i="15"/>
  <c r="Q72" i="15"/>
  <c r="Q68" i="15"/>
  <c r="Q59" i="15"/>
  <c r="Q57" i="15"/>
  <c r="Q51" i="15"/>
  <c r="Q39" i="15"/>
  <c r="Q38" i="15"/>
  <c r="Q97" i="15" s="1"/>
  <c r="Q30" i="15"/>
  <c r="Q29" i="15"/>
  <c r="Q26" i="15"/>
  <c r="Q22" i="15"/>
  <c r="Q21" i="15" s="1"/>
  <c r="Q19" i="15"/>
  <c r="P114" i="15"/>
  <c r="P113" i="15"/>
  <c r="P115" i="15" s="1"/>
  <c r="P116" i="15" s="1"/>
  <c r="P108" i="15"/>
  <c r="P107" i="15"/>
  <c r="P109" i="15" s="1"/>
  <c r="P98" i="15"/>
  <c r="P87" i="15"/>
  <c r="P86" i="15"/>
  <c r="P84" i="15"/>
  <c r="P79" i="15"/>
  <c r="P72" i="15"/>
  <c r="P68" i="15"/>
  <c r="P59" i="15"/>
  <c r="P51" i="15"/>
  <c r="P39" i="15"/>
  <c r="P38" i="15"/>
  <c r="P97" i="15" s="1"/>
  <c r="P30" i="15"/>
  <c r="P29" i="15"/>
  <c r="P26" i="15"/>
  <c r="P22" i="15"/>
  <c r="P21" i="15" s="1"/>
  <c r="P19" i="15"/>
  <c r="O114" i="15"/>
  <c r="O113" i="15"/>
  <c r="O115" i="15" s="1"/>
  <c r="O116" i="15" s="1"/>
  <c r="O108" i="15"/>
  <c r="O107" i="15"/>
  <c r="O109" i="15" s="1"/>
  <c r="O98" i="15"/>
  <c r="O87" i="15"/>
  <c r="O86" i="15"/>
  <c r="O84" i="15"/>
  <c r="O79" i="15"/>
  <c r="O72" i="15"/>
  <c r="O68" i="15"/>
  <c r="O59" i="15"/>
  <c r="O57" i="15"/>
  <c r="O51" i="15"/>
  <c r="O39" i="15"/>
  <c r="O38" i="15"/>
  <c r="O97" i="15" s="1"/>
  <c r="O30" i="15"/>
  <c r="O29" i="15"/>
  <c r="O26" i="15"/>
  <c r="O22" i="15"/>
  <c r="O21" i="15" s="1"/>
  <c r="O19" i="15"/>
  <c r="N114" i="15"/>
  <c r="N113" i="15"/>
  <c r="N115" i="15" s="1"/>
  <c r="N116" i="15" s="1"/>
  <c r="N108" i="15"/>
  <c r="N107" i="15"/>
  <c r="N109" i="15" s="1"/>
  <c r="N98" i="15"/>
  <c r="N87" i="15"/>
  <c r="N86" i="15"/>
  <c r="N84" i="15"/>
  <c r="N79" i="15"/>
  <c r="N72" i="15"/>
  <c r="N68" i="15"/>
  <c r="N59" i="15"/>
  <c r="N57" i="15"/>
  <c r="N51" i="15"/>
  <c r="N39" i="15"/>
  <c r="N38" i="15"/>
  <c r="N97" i="15" s="1"/>
  <c r="N30" i="15"/>
  <c r="N29" i="15"/>
  <c r="N26" i="15"/>
  <c r="N22" i="15"/>
  <c r="N21" i="15" s="1"/>
  <c r="N19" i="15"/>
  <c r="M114" i="15"/>
  <c r="M113" i="15"/>
  <c r="M115" i="15" s="1"/>
  <c r="M116" i="15" s="1"/>
  <c r="M108" i="15"/>
  <c r="M107" i="15"/>
  <c r="M109" i="15" s="1"/>
  <c r="M98" i="15"/>
  <c r="M87" i="15"/>
  <c r="M86" i="15"/>
  <c r="M79" i="15"/>
  <c r="M72" i="15"/>
  <c r="M68" i="15"/>
  <c r="M59" i="15"/>
  <c r="M57" i="15"/>
  <c r="M51" i="15"/>
  <c r="M39" i="15"/>
  <c r="M84" i="15" s="1"/>
  <c r="M38" i="15"/>
  <c r="M97" i="15" s="1"/>
  <c r="M30" i="15"/>
  <c r="M29" i="15"/>
  <c r="M26" i="15"/>
  <c r="M22" i="15"/>
  <c r="M21" i="15" s="1"/>
  <c r="M19" i="15"/>
  <c r="L114" i="15"/>
  <c r="L113" i="15"/>
  <c r="L115" i="15" s="1"/>
  <c r="L116" i="15" s="1"/>
  <c r="L108" i="15"/>
  <c r="L107" i="15"/>
  <c r="L109" i="15" s="1"/>
  <c r="L98" i="15"/>
  <c r="L87" i="15"/>
  <c r="L86" i="15"/>
  <c r="L84" i="15"/>
  <c r="L79" i="15"/>
  <c r="L72" i="15"/>
  <c r="L68" i="15"/>
  <c r="L59" i="15"/>
  <c r="L57" i="15"/>
  <c r="L51" i="15"/>
  <c r="L39" i="15"/>
  <c r="L38" i="15"/>
  <c r="L97" i="15" s="1"/>
  <c r="L30" i="15"/>
  <c r="L29" i="15"/>
  <c r="L26" i="15"/>
  <c r="L22" i="15"/>
  <c r="L21" i="15" s="1"/>
  <c r="L19" i="15"/>
  <c r="K114" i="15"/>
  <c r="K113" i="15"/>
  <c r="K115" i="15" s="1"/>
  <c r="K116" i="15" s="1"/>
  <c r="K108" i="15"/>
  <c r="K107" i="15"/>
  <c r="K109" i="15" s="1"/>
  <c r="K98" i="15"/>
  <c r="K100" i="15" s="1"/>
  <c r="K97" i="15"/>
  <c r="K87" i="15"/>
  <c r="K86" i="15"/>
  <c r="K84" i="15"/>
  <c r="K79" i="15"/>
  <c r="K72" i="15"/>
  <c r="K68" i="15"/>
  <c r="K59" i="15"/>
  <c r="K57" i="15"/>
  <c r="K51" i="15"/>
  <c r="K39" i="15"/>
  <c r="K38" i="15"/>
  <c r="K30" i="15"/>
  <c r="K29" i="15"/>
  <c r="K26" i="15"/>
  <c r="K22" i="15"/>
  <c r="K21" i="15" s="1"/>
  <c r="K19" i="15"/>
  <c r="J114" i="15"/>
  <c r="J113" i="15"/>
  <c r="J115" i="15" s="1"/>
  <c r="J116" i="15" s="1"/>
  <c r="J108" i="15"/>
  <c r="J107" i="15"/>
  <c r="J109" i="15" s="1"/>
  <c r="J98" i="15"/>
  <c r="J87" i="15"/>
  <c r="J86" i="15"/>
  <c r="J84" i="15"/>
  <c r="J79" i="15"/>
  <c r="J72" i="15"/>
  <c r="J68" i="15"/>
  <c r="J59" i="15"/>
  <c r="J57" i="15"/>
  <c r="J51" i="15"/>
  <c r="J39" i="15"/>
  <c r="J38" i="15"/>
  <c r="J97" i="15" s="1"/>
  <c r="J30" i="15"/>
  <c r="J29" i="15"/>
  <c r="J26" i="15"/>
  <c r="J22" i="15"/>
  <c r="J21" i="15" s="1"/>
  <c r="J19" i="15"/>
  <c r="I114" i="15"/>
  <c r="I113" i="15"/>
  <c r="I115" i="15" s="1"/>
  <c r="I108" i="15"/>
  <c r="I107" i="15"/>
  <c r="I109" i="15" s="1"/>
  <c r="I98" i="15"/>
  <c r="I87" i="15"/>
  <c r="I86" i="15"/>
  <c r="I84" i="15"/>
  <c r="I79" i="15"/>
  <c r="I72" i="15"/>
  <c r="I68" i="15"/>
  <c r="I59" i="15"/>
  <c r="I51" i="15"/>
  <c r="I39" i="15"/>
  <c r="I38" i="15"/>
  <c r="I97" i="15" s="1"/>
  <c r="I30" i="15"/>
  <c r="I29" i="15"/>
  <c r="I26" i="15"/>
  <c r="I22" i="15"/>
  <c r="I21" i="15" s="1"/>
  <c r="I19" i="15"/>
  <c r="H116" i="15"/>
  <c r="H115" i="15"/>
  <c r="H114" i="15"/>
  <c r="H113" i="15"/>
  <c r="H108" i="15"/>
  <c r="H107" i="15"/>
  <c r="H109" i="15" s="1"/>
  <c r="H98" i="15"/>
  <c r="H87" i="15"/>
  <c r="H86" i="15"/>
  <c r="H79" i="15"/>
  <c r="H72" i="15"/>
  <c r="H68" i="15"/>
  <c r="H59" i="15"/>
  <c r="H57" i="15"/>
  <c r="H51" i="15"/>
  <c r="H39" i="15"/>
  <c r="H84" i="15" s="1"/>
  <c r="H38" i="15"/>
  <c r="H97" i="15" s="1"/>
  <c r="H30" i="15"/>
  <c r="H29" i="15"/>
  <c r="H26" i="15"/>
  <c r="H22" i="15"/>
  <c r="H21" i="15" s="1"/>
  <c r="H19" i="15"/>
  <c r="G114" i="15"/>
  <c r="G113" i="15"/>
  <c r="G115" i="15" s="1"/>
  <c r="G116" i="15" s="1"/>
  <c r="G108" i="15"/>
  <c r="G107" i="15"/>
  <c r="G109" i="15" s="1"/>
  <c r="G98" i="15"/>
  <c r="G87" i="15"/>
  <c r="G86" i="15"/>
  <c r="G84" i="15"/>
  <c r="G89" i="15" s="1"/>
  <c r="G79" i="15"/>
  <c r="G72" i="15"/>
  <c r="G68" i="15"/>
  <c r="G59" i="15"/>
  <c r="G57" i="15"/>
  <c r="G51" i="15"/>
  <c r="G39" i="15"/>
  <c r="G38" i="15"/>
  <c r="G97" i="15" s="1"/>
  <c r="G30" i="15"/>
  <c r="G29" i="15"/>
  <c r="G26" i="15"/>
  <c r="G22" i="15"/>
  <c r="G21" i="15" s="1"/>
  <c r="G19" i="15"/>
  <c r="F114" i="15"/>
  <c r="F113" i="15"/>
  <c r="F115" i="15" s="1"/>
  <c r="F116" i="15" s="1"/>
  <c r="F108" i="15"/>
  <c r="F107" i="15"/>
  <c r="F109" i="15" s="1"/>
  <c r="F98" i="15"/>
  <c r="F100" i="15" s="1"/>
  <c r="F97" i="15"/>
  <c r="F87" i="15"/>
  <c r="F86" i="15"/>
  <c r="F84" i="15"/>
  <c r="F79" i="15"/>
  <c r="F72" i="15"/>
  <c r="F68" i="15"/>
  <c r="F59" i="15"/>
  <c r="F57" i="15"/>
  <c r="F51" i="15"/>
  <c r="F39" i="15"/>
  <c r="F38" i="15"/>
  <c r="F30" i="15"/>
  <c r="F29" i="15"/>
  <c r="F26" i="15"/>
  <c r="F22" i="15"/>
  <c r="F21" i="15" s="1"/>
  <c r="F19" i="15"/>
  <c r="CP477" i="16" a="1"/>
  <c r="CP473" i="16" a="1"/>
  <c r="OZ95" i="15" a="1"/>
  <c r="HP106" i="15" a="1"/>
  <c r="FD106" i="15" a="1"/>
  <c r="IY106" i="15" a="1"/>
  <c r="GM106" i="15" a="1"/>
  <c r="CP475" i="16" a="1"/>
  <c r="CF474" i="16" a="1"/>
  <c r="KB95" i="15" a="1"/>
  <c r="OZ106" i="15" a="1"/>
  <c r="NG95" i="15" a="1"/>
  <c r="LK95" i="15" a="1"/>
  <c r="BC106" i="15" a="1"/>
  <c r="CP474" i="16" a="1"/>
  <c r="MN95" i="15" a="1"/>
  <c r="FD95" i="15" a="1"/>
  <c r="OZ73" i="15"/>
  <c r="IY95" i="15" a="1"/>
  <c r="GM95" i="15" a="1"/>
  <c r="BC95" i="15" a="1"/>
  <c r="CP568" i="16" a="1"/>
  <c r="CF475" i="16" a="1"/>
  <c r="HP95" i="15" a="1"/>
  <c r="MN106" i="15" a="1"/>
  <c r="KB106" i="15" a="1"/>
  <c r="NG106" i="15" a="1"/>
  <c r="LK106" i="15" a="1"/>
  <c r="E99" i="20" l="1"/>
  <c r="CT532" i="16"/>
  <c r="CT465" i="16"/>
  <c r="CT560" i="16"/>
  <c r="CT547" i="16"/>
  <c r="CT391" i="16"/>
  <c r="CT458" i="16"/>
  <c r="CT534" i="16"/>
  <c r="CT523" i="16"/>
  <c r="CT120" i="16"/>
  <c r="H120" i="16" s="1"/>
  <c r="H120" i="19" s="1"/>
  <c r="CA12" i="19" s="1" a="1"/>
  <c r="CA12" i="19" s="1"/>
  <c r="CT256" i="16"/>
  <c r="CT173" i="16"/>
  <c r="H173" i="16" s="1"/>
  <c r="H173" i="19" s="1"/>
  <c r="CG17" i="19" s="1" a="1"/>
  <c r="CG17" i="19" s="1"/>
  <c r="E100" i="20"/>
  <c r="E94" i="20"/>
  <c r="E96" i="20"/>
  <c r="E77" i="20"/>
  <c r="CT174" i="16"/>
  <c r="H174" i="16" s="1"/>
  <c r="H174" i="19" s="1"/>
  <c r="CH6" i="19" s="1" a="1"/>
  <c r="CH6" i="19" s="1"/>
  <c r="CT573" i="16"/>
  <c r="CT213" i="16"/>
  <c r="CT537" i="16"/>
  <c r="CT378" i="16"/>
  <c r="CT169" i="16"/>
  <c r="H169" i="16" s="1"/>
  <c r="H169" i="19" s="1"/>
  <c r="CG13" i="19" s="1" a="1"/>
  <c r="CG13" i="19" s="1"/>
  <c r="CT460" i="16"/>
  <c r="CT127" i="16"/>
  <c r="H127" i="16" s="1"/>
  <c r="H127" i="19" s="1"/>
  <c r="CB7" i="19" s="1" a="1"/>
  <c r="CB7" i="19" s="1"/>
  <c r="DB546" i="16"/>
  <c r="DB557" i="16"/>
  <c r="DC557" i="16" s="1"/>
  <c r="Q554" i="16"/>
  <c r="S497" i="16"/>
  <c r="CT510" i="16"/>
  <c r="CT502" i="16"/>
  <c r="CT490" i="16"/>
  <c r="R477" i="16"/>
  <c r="BV477" i="16" s="1"/>
  <c r="DB435" i="16"/>
  <c r="DB456" i="16"/>
  <c r="DC456" i="16" s="1"/>
  <c r="DB405" i="16"/>
  <c r="Q414" i="16"/>
  <c r="R414" i="16" s="1"/>
  <c r="BV414" i="16" s="1"/>
  <c r="CA414" i="16" s="1"/>
  <c r="CB414" i="16" s="1"/>
  <c r="BJ292" i="16"/>
  <c r="S284" i="16"/>
  <c r="BH271" i="16"/>
  <c r="DB248" i="16"/>
  <c r="DC248" i="16" s="1"/>
  <c r="G248" i="16" s="1"/>
  <c r="G248" i="19" s="1"/>
  <c r="AT22" i="19" s="1" a="1"/>
  <c r="AT22" i="19" s="1"/>
  <c r="DB230" i="16"/>
  <c r="Q148" i="16"/>
  <c r="CT581" i="16"/>
  <c r="Q279" i="16"/>
  <c r="DB229" i="16"/>
  <c r="DB87" i="16"/>
  <c r="CT292" i="16"/>
  <c r="DC299" i="16"/>
  <c r="G299" i="16" s="1"/>
  <c r="G299" i="19" s="1"/>
  <c r="AZ25" i="19" s="1" a="1"/>
  <c r="AZ25" i="19" s="1"/>
  <c r="DB580" i="16"/>
  <c r="Q542" i="16"/>
  <c r="BH476" i="16"/>
  <c r="CK474" i="16"/>
  <c r="CL474" i="16" s="1"/>
  <c r="CM474" i="16" s="1"/>
  <c r="BH405" i="16"/>
  <c r="DB256" i="16"/>
  <c r="DC256" i="16" s="1"/>
  <c r="BH248" i="16"/>
  <c r="Q247" i="16"/>
  <c r="R247" i="16" s="1"/>
  <c r="BV247" i="16" s="1"/>
  <c r="CA247" i="16" s="1"/>
  <c r="CB247" i="16" s="1"/>
  <c r="R568" i="16"/>
  <c r="BV568" i="16" s="1"/>
  <c r="CT549" i="16"/>
  <c r="CT516" i="16"/>
  <c r="BH497" i="16"/>
  <c r="BJ497" i="16" s="1"/>
  <c r="Q497" i="16"/>
  <c r="BS456" i="16"/>
  <c r="BT456" i="16" s="1"/>
  <c r="CT456" i="16" s="1"/>
  <c r="S456" i="16"/>
  <c r="BJ456" i="16" s="1"/>
  <c r="S455" i="16"/>
  <c r="BJ455" i="16" s="1"/>
  <c r="Q289" i="16"/>
  <c r="S229" i="16"/>
  <c r="DC497" i="16"/>
  <c r="BH480" i="16"/>
  <c r="BI480" i="16" s="1"/>
  <c r="DB478" i="16"/>
  <c r="BS279" i="16"/>
  <c r="BT279" i="16" s="1"/>
  <c r="CT279" i="16" s="1"/>
  <c r="DB218" i="16"/>
  <c r="Q364" i="16"/>
  <c r="R364" i="16" s="1"/>
  <c r="BV364" i="16" s="1"/>
  <c r="CA364" i="16" s="1"/>
  <c r="CB364" i="16" s="1"/>
  <c r="DB333" i="16"/>
  <c r="BH318" i="16"/>
  <c r="DB299" i="16"/>
  <c r="Q309" i="16"/>
  <c r="Q328" i="16"/>
  <c r="Q498" i="16"/>
  <c r="DB356" i="16"/>
  <c r="BH545" i="16"/>
  <c r="DB527" i="16"/>
  <c r="DB480" i="16"/>
  <c r="DC480" i="16" s="1"/>
  <c r="BH478" i="16"/>
  <c r="Q128" i="16"/>
  <c r="AW128" i="16" s="1"/>
  <c r="CK128" i="16" s="1"/>
  <c r="CL128" i="16" s="1"/>
  <c r="Q200" i="16"/>
  <c r="BH494" i="16"/>
  <c r="BH419" i="16"/>
  <c r="BH580" i="16"/>
  <c r="BI580" i="16" s="1"/>
  <c r="Q579" i="16"/>
  <c r="BH578" i="16"/>
  <c r="Q562" i="16"/>
  <c r="R562" i="16" s="1"/>
  <c r="BV562" i="16" s="1"/>
  <c r="Q557" i="16"/>
  <c r="AW557" i="16" s="1"/>
  <c r="CT305" i="16"/>
  <c r="BH421" i="16"/>
  <c r="BH406" i="16"/>
  <c r="Q394" i="16"/>
  <c r="R394" i="16" s="1"/>
  <c r="BV394" i="16" s="1"/>
  <c r="CA394" i="16" s="1"/>
  <c r="CB394" i="16" s="1"/>
  <c r="BH231" i="16"/>
  <c r="BH196" i="16"/>
  <c r="BH179" i="16"/>
  <c r="BH94" i="16"/>
  <c r="DB90" i="16"/>
  <c r="BH65" i="16"/>
  <c r="DB56" i="16"/>
  <c r="BH132" i="16"/>
  <c r="BJ132" i="16" s="1"/>
  <c r="DC572" i="16"/>
  <c r="BH306" i="16"/>
  <c r="BH249" i="16"/>
  <c r="Q249" i="16"/>
  <c r="AW249" i="16" s="1"/>
  <c r="DB249" i="16"/>
  <c r="DC249" i="16" s="1"/>
  <c r="S429" i="16"/>
  <c r="Q429" i="16"/>
  <c r="S353" i="16"/>
  <c r="Q353" i="16"/>
  <c r="BH353" i="16"/>
  <c r="Q329" i="16"/>
  <c r="DB329" i="16"/>
  <c r="DC329" i="16" s="1"/>
  <c r="S448" i="16"/>
  <c r="Q448" i="16"/>
  <c r="DB448" i="16"/>
  <c r="DC448" i="16" s="1"/>
  <c r="BS448" i="16"/>
  <c r="BT448" i="16" s="1"/>
  <c r="CT448" i="16" s="1"/>
  <c r="S160" i="16"/>
  <c r="BH160" i="16"/>
  <c r="S96" i="16"/>
  <c r="BS96" i="16"/>
  <c r="BT96" i="16" s="1"/>
  <c r="CT96" i="16" s="1"/>
  <c r="H96" i="16" s="1"/>
  <c r="H96" i="19" s="1"/>
  <c r="BW12" i="19" s="1" a="1"/>
  <c r="BW12" i="19" s="1"/>
  <c r="BH96" i="16"/>
  <c r="DB96" i="16"/>
  <c r="DC96" i="16" s="1"/>
  <c r="G96" i="16" s="1"/>
  <c r="G96" i="19" s="1"/>
  <c r="AW12" i="19" s="1" a="1"/>
  <c r="AW12" i="19" s="1"/>
  <c r="DB235" i="16"/>
  <c r="Q235" i="16"/>
  <c r="DB172" i="16"/>
  <c r="BH172" i="16"/>
  <c r="BJ172" i="16" s="1"/>
  <c r="Q172" i="16"/>
  <c r="BH259" i="16"/>
  <c r="BJ259" i="16" s="1"/>
  <c r="Q259" i="16"/>
  <c r="DB259" i="16"/>
  <c r="DC259" i="16" s="1"/>
  <c r="S216" i="16"/>
  <c r="BS216" i="16"/>
  <c r="BT216" i="16" s="1"/>
  <c r="CT216" i="16" s="1"/>
  <c r="DB216" i="16"/>
  <c r="DC216" i="16" s="1"/>
  <c r="S415" i="16"/>
  <c r="Q415" i="16"/>
  <c r="DB415" i="16"/>
  <c r="DC415" i="16" s="1"/>
  <c r="DE415" i="16" s="1"/>
  <c r="I415" i="16" s="1"/>
  <c r="I415" i="19" s="1"/>
  <c r="BH568" i="16"/>
  <c r="AW562" i="16"/>
  <c r="DB554" i="16"/>
  <c r="DC554" i="16" s="1"/>
  <c r="Q546" i="16"/>
  <c r="R546" i="16" s="1"/>
  <c r="BV546" i="16" s="1"/>
  <c r="CA546" i="16" s="1"/>
  <c r="CB546" i="16" s="1"/>
  <c r="BH515" i="16"/>
  <c r="DB485" i="16"/>
  <c r="DC485" i="16" s="1"/>
  <c r="DE485" i="16" s="1"/>
  <c r="I485" i="16" s="1"/>
  <c r="I485" i="19" s="1"/>
  <c r="BH481" i="16"/>
  <c r="DB476" i="16"/>
  <c r="DC476" i="16" s="1"/>
  <c r="BS429" i="16"/>
  <c r="BT429" i="16" s="1"/>
  <c r="CT429" i="16" s="1"/>
  <c r="DB148" i="16"/>
  <c r="DC148" i="16" s="1"/>
  <c r="BH56" i="16"/>
  <c r="S244" i="16"/>
  <c r="Q244" i="16"/>
  <c r="BH452" i="16"/>
  <c r="BI452" i="16" s="1"/>
  <c r="S452" i="16"/>
  <c r="DB452" i="16"/>
  <c r="DC452" i="16" s="1"/>
  <c r="DE452" i="16" s="1"/>
  <c r="I452" i="16" s="1"/>
  <c r="I452" i="19" s="1"/>
  <c r="BS424" i="16"/>
  <c r="BT424" i="16" s="1"/>
  <c r="CT424" i="16" s="1"/>
  <c r="S424" i="16"/>
  <c r="BJ424" i="16" s="1"/>
  <c r="DB424" i="16"/>
  <c r="Q398" i="16"/>
  <c r="R398" i="16" s="1"/>
  <c r="BV398" i="16" s="1"/>
  <c r="CA398" i="16" s="1"/>
  <c r="CB398" i="16" s="1"/>
  <c r="BH398" i="16"/>
  <c r="BH345" i="16"/>
  <c r="BI345" i="16" s="1"/>
  <c r="Q345" i="16"/>
  <c r="BS345" i="16"/>
  <c r="BT345" i="16" s="1"/>
  <c r="CT345" i="16" s="1"/>
  <c r="BS320" i="16"/>
  <c r="BT320" i="16" s="1"/>
  <c r="CT320" i="16" s="1"/>
  <c r="BH320" i="16"/>
  <c r="BI320" i="16" s="1"/>
  <c r="DB320" i="16"/>
  <c r="DB579" i="16"/>
  <c r="DC579" i="16" s="1"/>
  <c r="DB568" i="16"/>
  <c r="DC568" i="16" s="1"/>
  <c r="BF568" i="16"/>
  <c r="BH415" i="16"/>
  <c r="DB406" i="16"/>
  <c r="DC406" i="16" s="1"/>
  <c r="G406" i="16" s="1"/>
  <c r="G406" i="19" s="1"/>
  <c r="AO38" i="19" s="1" a="1"/>
  <c r="AO38" i="19" s="1"/>
  <c r="Q401" i="16"/>
  <c r="CT395" i="16"/>
  <c r="CT388" i="16"/>
  <c r="BH329" i="16"/>
  <c r="BH326" i="16"/>
  <c r="S345" i="16"/>
  <c r="BJ345" i="16" s="1"/>
  <c r="DB176" i="16"/>
  <c r="Q160" i="16"/>
  <c r="AW160" i="16" s="1"/>
  <c r="BH76" i="16"/>
  <c r="BS553" i="16"/>
  <c r="BT553" i="16" s="1"/>
  <c r="CT553" i="16" s="1"/>
  <c r="DB457" i="16"/>
  <c r="S457" i="16"/>
  <c r="BH453" i="16"/>
  <c r="BI453" i="16" s="1"/>
  <c r="BS453" i="16"/>
  <c r="BT453" i="16" s="1"/>
  <c r="CT453" i="16" s="1"/>
  <c r="S413" i="16"/>
  <c r="DB413" i="16"/>
  <c r="DC413" i="16" s="1"/>
  <c r="G413" i="16" s="1"/>
  <c r="G413" i="19" s="1"/>
  <c r="AO45" i="19" s="1" a="1"/>
  <c r="AO45" i="19" s="1"/>
  <c r="S444" i="16"/>
  <c r="Q444" i="16"/>
  <c r="R444" i="16" s="1"/>
  <c r="BV444" i="16" s="1"/>
  <c r="CA444" i="16" s="1"/>
  <c r="CB444" i="16" s="1"/>
  <c r="S442" i="16"/>
  <c r="DB442" i="16"/>
  <c r="S440" i="16"/>
  <c r="BH440" i="16"/>
  <c r="DB440" i="16"/>
  <c r="S438" i="16"/>
  <c r="Q438" i="16"/>
  <c r="BH438" i="16"/>
  <c r="S436" i="16"/>
  <c r="Q436" i="16"/>
  <c r="S434" i="16"/>
  <c r="DB434" i="16"/>
  <c r="DC434" i="16" s="1"/>
  <c r="DE434" i="16" s="1"/>
  <c r="I434" i="16" s="1"/>
  <c r="I434" i="19" s="1"/>
  <c r="S432" i="16"/>
  <c r="BH432" i="16"/>
  <c r="BJ432" i="16" s="1"/>
  <c r="DB432" i="16"/>
  <c r="BH311" i="16"/>
  <c r="BI311" i="16" s="1"/>
  <c r="BH291" i="16"/>
  <c r="BI291" i="16" s="1"/>
  <c r="Q291" i="16"/>
  <c r="AW291" i="16" s="1"/>
  <c r="S291" i="16"/>
  <c r="BJ291" i="16" s="1"/>
  <c r="S230" i="16"/>
  <c r="BJ230" i="16" s="1"/>
  <c r="BH230" i="16"/>
  <c r="BH219" i="16"/>
  <c r="BI219" i="16" s="1"/>
  <c r="S219" i="16"/>
  <c r="BS219" i="16"/>
  <c r="BT219" i="16" s="1"/>
  <c r="CT219" i="16" s="1"/>
  <c r="BH485" i="16"/>
  <c r="BH448" i="16"/>
  <c r="BJ448" i="16" s="1"/>
  <c r="DB421" i="16"/>
  <c r="DB414" i="16"/>
  <c r="DB398" i="16"/>
  <c r="Q406" i="16"/>
  <c r="R406" i="16" s="1"/>
  <c r="BV406" i="16" s="1"/>
  <c r="BH354" i="16"/>
  <c r="Q354" i="16"/>
  <c r="S320" i="16"/>
  <c r="DB345" i="16"/>
  <c r="CT337" i="16"/>
  <c r="Q320" i="16"/>
  <c r="R320" i="16" s="1"/>
  <c r="BV320" i="16" s="1"/>
  <c r="DC170" i="16"/>
  <c r="Q96" i="16"/>
  <c r="AW96" i="16" s="1"/>
  <c r="CK96" i="16" s="1"/>
  <c r="CL96" i="16" s="1"/>
  <c r="DB422" i="16"/>
  <c r="BH422" i="16"/>
  <c r="BI422" i="16" s="1"/>
  <c r="Q412" i="16"/>
  <c r="BH412" i="16"/>
  <c r="BH339" i="16"/>
  <c r="BI339" i="16" s="1"/>
  <c r="S339" i="16"/>
  <c r="Q339" i="16"/>
  <c r="DB336" i="16"/>
  <c r="DC336" i="16" s="1"/>
  <c r="S336" i="16"/>
  <c r="BS336" i="16"/>
  <c r="BT336" i="16" s="1"/>
  <c r="CT336" i="16" s="1"/>
  <c r="Q336" i="16"/>
  <c r="BS386" i="16"/>
  <c r="BT386" i="16" s="1"/>
  <c r="CT386" i="16" s="1"/>
  <c r="S386" i="16"/>
  <c r="BS415" i="16"/>
  <c r="BT415" i="16" s="1"/>
  <c r="CT415" i="16" s="1"/>
  <c r="S489" i="16"/>
  <c r="Q489" i="16"/>
  <c r="AW489" i="16" s="1"/>
  <c r="S197" i="16"/>
  <c r="BS197" i="16"/>
  <c r="BT197" i="16" s="1"/>
  <c r="CT197" i="16" s="1"/>
  <c r="H197" i="16" s="1"/>
  <c r="H197" i="19" s="1"/>
  <c r="CI17" i="19" s="1" a="1"/>
  <c r="CI17" i="19" s="1"/>
  <c r="S248" i="16"/>
  <c r="Q248" i="16"/>
  <c r="AW248" i="16" s="1"/>
  <c r="S158" i="16"/>
  <c r="BH158" i="16"/>
  <c r="Q158" i="16"/>
  <c r="BS160" i="16"/>
  <c r="BT160" i="16" s="1"/>
  <c r="CT160" i="16" s="1"/>
  <c r="H160" i="16" s="1"/>
  <c r="H160" i="19" s="1"/>
  <c r="CF16" i="19" s="1" a="1"/>
  <c r="CF16" i="19" s="1"/>
  <c r="Q402" i="16"/>
  <c r="DB402" i="16"/>
  <c r="DC402" i="16" s="1"/>
  <c r="Q372" i="16"/>
  <c r="DB372" i="16"/>
  <c r="DC372" i="16" s="1"/>
  <c r="Q321" i="16"/>
  <c r="DB321" i="16"/>
  <c r="DC321" i="16" s="1"/>
  <c r="Q310" i="16"/>
  <c r="DB310" i="16"/>
  <c r="DC310" i="16" s="1"/>
  <c r="G310" i="16" s="1"/>
  <c r="G310" i="19" s="1"/>
  <c r="BA24" i="19" s="1" a="1"/>
  <c r="BA24" i="19" s="1"/>
  <c r="DC460" i="16"/>
  <c r="DC392" i="16"/>
  <c r="CT392" i="16"/>
  <c r="DC280" i="16"/>
  <c r="G280" i="16" s="1"/>
  <c r="G280" i="19" s="1"/>
  <c r="AV30" i="19" s="1" a="1"/>
  <c r="AV30" i="19" s="1"/>
  <c r="DC234" i="16"/>
  <c r="CT223" i="16"/>
  <c r="Q462" i="16"/>
  <c r="CT420" i="16"/>
  <c r="Q390" i="16"/>
  <c r="Q307" i="16"/>
  <c r="CT241" i="16"/>
  <c r="BH244" i="16"/>
  <c r="BI244" i="16" s="1"/>
  <c r="DB91" i="16"/>
  <c r="Q182" i="16"/>
  <c r="BS580" i="16"/>
  <c r="BT580" i="16" s="1"/>
  <c r="BS578" i="16"/>
  <c r="BT578" i="16" s="1"/>
  <c r="CT578" i="16" s="1"/>
  <c r="Q485" i="16"/>
  <c r="AW485" i="16" s="1"/>
  <c r="BS235" i="16"/>
  <c r="BT235" i="16" s="1"/>
  <c r="CT235" i="16" s="1"/>
  <c r="BS172" i="16"/>
  <c r="BT172" i="16" s="1"/>
  <c r="CT394" i="16"/>
  <c r="DC317" i="16"/>
  <c r="DE317" i="16" s="1"/>
  <c r="I317" i="16" s="1"/>
  <c r="I317" i="19" s="1"/>
  <c r="DC279" i="16"/>
  <c r="G279" i="16" s="1"/>
  <c r="G279" i="19" s="1"/>
  <c r="AV29" i="19" s="1" a="1"/>
  <c r="AV29" i="19" s="1"/>
  <c r="DC242" i="16"/>
  <c r="CT202" i="16"/>
  <c r="DC141" i="16"/>
  <c r="CT316" i="16"/>
  <c r="CT245" i="16"/>
  <c r="Q256" i="16"/>
  <c r="AW256" i="16" s="1"/>
  <c r="DB225" i="16"/>
  <c r="Q107" i="16"/>
  <c r="R107" i="16" s="1"/>
  <c r="BV107" i="16" s="1"/>
  <c r="CA107" i="16" s="1"/>
  <c r="CB107" i="16" s="1"/>
  <c r="BS231" i="16"/>
  <c r="BT231" i="16" s="1"/>
  <c r="CT231" i="16" s="1"/>
  <c r="Q92" i="16"/>
  <c r="R92" i="16" s="1"/>
  <c r="BV92" i="16" s="1"/>
  <c r="BH199" i="16"/>
  <c r="DB54" i="16"/>
  <c r="DC54" i="16" s="1"/>
  <c r="DE54" i="16" s="1"/>
  <c r="I54" i="16" s="1"/>
  <c r="I54" i="19" s="1"/>
  <c r="DB214" i="16"/>
  <c r="Q393" i="16"/>
  <c r="R393" i="16" s="1"/>
  <c r="BV393" i="16" s="1"/>
  <c r="BH161" i="16"/>
  <c r="DB71" i="16"/>
  <c r="DC71" i="16" s="1"/>
  <c r="Q319" i="16"/>
  <c r="CT294" i="16"/>
  <c r="DC60" i="16"/>
  <c r="CT208" i="16"/>
  <c r="CT248" i="16"/>
  <c r="BH166" i="16"/>
  <c r="Q166" i="16"/>
  <c r="DB166" i="16"/>
  <c r="DC166" i="16" s="1"/>
  <c r="G166" i="16" s="1"/>
  <c r="G166" i="19" s="1"/>
  <c r="BG10" i="19" s="1" a="1"/>
  <c r="BG10" i="19" s="1"/>
  <c r="S374" i="16"/>
  <c r="BS374" i="16"/>
  <c r="BT374" i="16" s="1"/>
  <c r="CT374" i="16" s="1"/>
  <c r="DB113" i="16"/>
  <c r="S113" i="16"/>
  <c r="BS113" i="16"/>
  <c r="BT113" i="16" s="1"/>
  <c r="CT113" i="16" s="1"/>
  <c r="H113" i="16" s="1"/>
  <c r="H113" i="19" s="1"/>
  <c r="BZ17" i="19" s="1" a="1"/>
  <c r="BZ17" i="19" s="1"/>
  <c r="BH561" i="16"/>
  <c r="BI561" i="16" s="1"/>
  <c r="Q561" i="16"/>
  <c r="BH530" i="16"/>
  <c r="Q530" i="16"/>
  <c r="Q496" i="16"/>
  <c r="DB482" i="16"/>
  <c r="BH462" i="16"/>
  <c r="BI462" i="16" s="1"/>
  <c r="S464" i="16"/>
  <c r="S458" i="16"/>
  <c r="BJ458" i="16" s="1"/>
  <c r="Q396" i="16"/>
  <c r="DB364" i="16"/>
  <c r="DC364" i="16" s="1"/>
  <c r="DB323" i="16"/>
  <c r="BH322" i="16"/>
  <c r="BH319" i="16"/>
  <c r="BH313" i="16"/>
  <c r="DB309" i="16"/>
  <c r="S294" i="16"/>
  <c r="BH280" i="16"/>
  <c r="S283" i="16"/>
  <c r="DB74" i="16"/>
  <c r="S397" i="16"/>
  <c r="BJ397" i="16" s="1"/>
  <c r="BS397" i="16"/>
  <c r="BT397" i="16" s="1"/>
  <c r="CT397" i="16" s="1"/>
  <c r="BH343" i="16"/>
  <c r="DB343" i="16"/>
  <c r="CT56" i="16"/>
  <c r="H56" i="16" s="1"/>
  <c r="H56" i="19" s="1"/>
  <c r="BT8" i="19" s="1" a="1"/>
  <c r="BT8" i="19" s="1"/>
  <c r="S162" i="16"/>
  <c r="BS162" i="16"/>
  <c r="BT162" i="16" s="1"/>
  <c r="CT162" i="16" s="1"/>
  <c r="H162" i="16" s="1"/>
  <c r="H162" i="19" s="1"/>
  <c r="CG6" i="19" s="1" a="1"/>
  <c r="CG6" i="19" s="1"/>
  <c r="S140" i="16"/>
  <c r="BS140" i="16"/>
  <c r="BT140" i="16" s="1"/>
  <c r="CT140" i="16" s="1"/>
  <c r="H140" i="16" s="1"/>
  <c r="H140" i="19" s="1"/>
  <c r="CC8" i="19" s="1" a="1"/>
  <c r="CC8" i="19" s="1"/>
  <c r="DB461" i="16"/>
  <c r="DC461" i="16" s="1"/>
  <c r="BS461" i="16"/>
  <c r="BT461" i="16" s="1"/>
  <c r="CT461" i="16" s="1"/>
  <c r="S449" i="16"/>
  <c r="BS449" i="16"/>
  <c r="BT449" i="16" s="1"/>
  <c r="CT449" i="16" s="1"/>
  <c r="S570" i="16"/>
  <c r="BS570" i="16"/>
  <c r="BT570" i="16" s="1"/>
  <c r="CT570" i="16" s="1"/>
  <c r="S407" i="16"/>
  <c r="BS407" i="16"/>
  <c r="BT407" i="16" s="1"/>
  <c r="CT407" i="16" s="1"/>
  <c r="BH341" i="16"/>
  <c r="BI341" i="16" s="1"/>
  <c r="BS341" i="16"/>
  <c r="BT341" i="16" s="1"/>
  <c r="CT341" i="16" s="1"/>
  <c r="DB464" i="16"/>
  <c r="DC464" i="16" s="1"/>
  <c r="Q153" i="16"/>
  <c r="AW153" i="16" s="1"/>
  <c r="BH153" i="16"/>
  <c r="Q222" i="16"/>
  <c r="R222" i="16" s="1"/>
  <c r="BV222" i="16" s="1"/>
  <c r="DB222" i="16"/>
  <c r="S221" i="16"/>
  <c r="BS221" i="16"/>
  <c r="BT221" i="16" s="1"/>
  <c r="CT221" i="16" s="1"/>
  <c r="BS133" i="16"/>
  <c r="BT133" i="16" s="1"/>
  <c r="CT133" i="16" s="1"/>
  <c r="H133" i="16" s="1"/>
  <c r="H133" i="19" s="1"/>
  <c r="CB13" i="19" s="1" a="1"/>
  <c r="CB13" i="19" s="1"/>
  <c r="S133" i="16"/>
  <c r="CT105" i="16"/>
  <c r="H105" i="16" s="1"/>
  <c r="H105" i="19" s="1"/>
  <c r="BZ9" i="19" s="1" a="1"/>
  <c r="BZ9" i="19" s="1"/>
  <c r="Q215" i="16"/>
  <c r="DB215" i="16"/>
  <c r="DC215" i="16" s="1"/>
  <c r="BS215" i="16"/>
  <c r="BT215" i="16" s="1"/>
  <c r="CT215" i="16" s="1"/>
  <c r="S100" i="16"/>
  <c r="BS100" i="16"/>
  <c r="BT100" i="16" s="1"/>
  <c r="CT100" i="16" s="1"/>
  <c r="H100" i="16" s="1"/>
  <c r="H100" i="19" s="1"/>
  <c r="BW16" i="19" s="1" a="1"/>
  <c r="BW16" i="19" s="1"/>
  <c r="Q36" i="16"/>
  <c r="AW36" i="16" s="1"/>
  <c r="DB36" i="16"/>
  <c r="DC36" i="16" s="1"/>
  <c r="BH36" i="16"/>
  <c r="S263" i="16"/>
  <c r="BS263" i="16"/>
  <c r="BT263" i="16" s="1"/>
  <c r="CT263" i="16" s="1"/>
  <c r="Q129" i="16"/>
  <c r="AW129" i="16" s="1"/>
  <c r="S129" i="16"/>
  <c r="BJ129" i="16" s="1"/>
  <c r="BS129" i="16"/>
  <c r="BT129" i="16" s="1"/>
  <c r="DB129" i="16"/>
  <c r="S97" i="16"/>
  <c r="BS97" i="16"/>
  <c r="BT97" i="16" s="1"/>
  <c r="CT97" i="16" s="1"/>
  <c r="H97" i="16" s="1"/>
  <c r="H97" i="19" s="1"/>
  <c r="BW13" i="19" s="1" a="1"/>
  <c r="BW13" i="19" s="1"/>
  <c r="Q97" i="16"/>
  <c r="DB97" i="16"/>
  <c r="DC97" i="16" s="1"/>
  <c r="DE97" i="16" s="1"/>
  <c r="I97" i="16" s="1"/>
  <c r="I97" i="19" s="1"/>
  <c r="S88" i="16"/>
  <c r="Q88" i="16"/>
  <c r="AW88" i="16" s="1"/>
  <c r="CK88" i="16" s="1"/>
  <c r="CL88" i="16" s="1"/>
  <c r="BS322" i="16"/>
  <c r="BT322" i="16" s="1"/>
  <c r="CT322" i="16" s="1"/>
  <c r="S276" i="16"/>
  <c r="BJ276" i="16" s="1"/>
  <c r="BS276" i="16"/>
  <c r="BT276" i="16" s="1"/>
  <c r="CT276" i="16" s="1"/>
  <c r="BH223" i="16"/>
  <c r="Q223" i="16"/>
  <c r="DB223" i="16"/>
  <c r="DC223" i="16" s="1"/>
  <c r="G223" i="16" s="1"/>
  <c r="G223" i="19" s="1"/>
  <c r="AP21" i="19" s="1" a="1"/>
  <c r="AP21" i="19" s="1"/>
  <c r="Q62" i="16"/>
  <c r="BH62" i="16"/>
  <c r="DB62" i="16"/>
  <c r="S60" i="16"/>
  <c r="BS60" i="16"/>
  <c r="BT60" i="16" s="1"/>
  <c r="Q60" i="16"/>
  <c r="BH60" i="16"/>
  <c r="S327" i="16"/>
  <c r="BS327" i="16"/>
  <c r="BT327" i="16" s="1"/>
  <c r="CT327" i="16" s="1"/>
  <c r="S358" i="16"/>
  <c r="BS358" i="16"/>
  <c r="BT358" i="16" s="1"/>
  <c r="CT358" i="16" s="1"/>
  <c r="BH208" i="16"/>
  <c r="BI208" i="16" s="1"/>
  <c r="Q208" i="16"/>
  <c r="DB208" i="16"/>
  <c r="BS32" i="16"/>
  <c r="BT32" i="16" s="1"/>
  <c r="BH32" i="16"/>
  <c r="BI32" i="16" s="1"/>
  <c r="Q32" i="16"/>
  <c r="AW32" i="16" s="1"/>
  <c r="AZ32" i="16" s="1"/>
  <c r="AY32" i="16" s="1"/>
  <c r="BA32" i="16" s="1"/>
  <c r="BB32" i="16" s="1"/>
  <c r="BC32" i="16" s="1"/>
  <c r="BH293" i="16"/>
  <c r="BI293" i="16" s="1"/>
  <c r="BS293" i="16"/>
  <c r="BT293" i="16" s="1"/>
  <c r="CT293" i="16" s="1"/>
  <c r="DB293" i="16"/>
  <c r="DC293" i="16" s="1"/>
  <c r="S69" i="16"/>
  <c r="BS69" i="16"/>
  <c r="BT69" i="16" s="1"/>
  <c r="CT69" i="16" s="1"/>
  <c r="H69" i="16" s="1"/>
  <c r="H69" i="19" s="1"/>
  <c r="BU9" i="19" s="1" a="1"/>
  <c r="BU9" i="19" s="1"/>
  <c r="DB69" i="16"/>
  <c r="DB496" i="16"/>
  <c r="DC496" i="16" s="1"/>
  <c r="G496" i="16" s="1"/>
  <c r="G496" i="19" s="1"/>
  <c r="AZ44" i="19" s="1" a="1"/>
  <c r="AZ44" i="19" s="1"/>
  <c r="S473" i="16"/>
  <c r="DC431" i="16"/>
  <c r="S396" i="16"/>
  <c r="BJ396" i="16" s="1"/>
  <c r="DB374" i="16"/>
  <c r="DC374" i="16" s="1"/>
  <c r="G374" i="16" s="1"/>
  <c r="G374" i="19" s="1"/>
  <c r="BH28" i="19" s="1" a="1"/>
  <c r="BH28" i="19" s="1"/>
  <c r="BH364" i="16"/>
  <c r="Q358" i="16"/>
  <c r="DB316" i="16"/>
  <c r="DC316" i="16" s="1"/>
  <c r="BH309" i="16"/>
  <c r="BJ341" i="16"/>
  <c r="Q322" i="16"/>
  <c r="Q294" i="16"/>
  <c r="AW294" i="16" s="1"/>
  <c r="DB244" i="16"/>
  <c r="DB241" i="16"/>
  <c r="DC241" i="16" s="1"/>
  <c r="Q283" i="16"/>
  <c r="Q241" i="16"/>
  <c r="AW241" i="16" s="1"/>
  <c r="DC201" i="16"/>
  <c r="BH74" i="16"/>
  <c r="BS561" i="16"/>
  <c r="BT561" i="16" s="1"/>
  <c r="CT561" i="16" s="1"/>
  <c r="BS530" i="16"/>
  <c r="BT530" i="16" s="1"/>
  <c r="CT530" i="16" s="1"/>
  <c r="S200" i="16"/>
  <c r="DB200" i="16"/>
  <c r="DC200" i="16" s="1"/>
  <c r="BH224" i="16"/>
  <c r="Q224" i="16"/>
  <c r="AW224" i="16" s="1"/>
  <c r="DB224" i="16"/>
  <c r="CT285" i="16"/>
  <c r="BS280" i="16"/>
  <c r="BT280" i="16" s="1"/>
  <c r="CT280" i="16" s="1"/>
  <c r="BS81" i="16"/>
  <c r="BT81" i="16" s="1"/>
  <c r="CT81" i="16" s="1"/>
  <c r="H81" i="16" s="1"/>
  <c r="H81" i="19" s="1"/>
  <c r="BV9" i="19" s="1" a="1"/>
  <c r="BV9" i="19" s="1"/>
  <c r="Q152" i="16"/>
  <c r="DB152" i="16"/>
  <c r="S66" i="16"/>
  <c r="BS66" i="16"/>
  <c r="BT66" i="16" s="1"/>
  <c r="CT66" i="16" s="1"/>
  <c r="H66" i="16" s="1"/>
  <c r="H66" i="19" s="1"/>
  <c r="BU6" i="19" s="1" a="1"/>
  <c r="BU6" i="19" s="1"/>
  <c r="Q66" i="16"/>
  <c r="BS130" i="16"/>
  <c r="BT130" i="16" s="1"/>
  <c r="S130" i="16"/>
  <c r="BH212" i="16"/>
  <c r="BI212" i="16" s="1"/>
  <c r="Q212" i="16"/>
  <c r="BS212" i="16"/>
  <c r="BT212" i="16" s="1"/>
  <c r="CT212" i="16" s="1"/>
  <c r="DB212" i="16"/>
  <c r="DC212" i="16" s="1"/>
  <c r="G212" i="16" s="1"/>
  <c r="G212" i="19" s="1"/>
  <c r="AO22" i="19" s="1" a="1"/>
  <c r="AO22" i="19" s="1"/>
  <c r="BS333" i="16"/>
  <c r="BT333" i="16" s="1"/>
  <c r="CT333" i="16" s="1"/>
  <c r="S333" i="16"/>
  <c r="S561" i="16"/>
  <c r="R473" i="16"/>
  <c r="BV473" i="16" s="1"/>
  <c r="BH374" i="16"/>
  <c r="Q374" i="16"/>
  <c r="AW374" i="16" s="1"/>
  <c r="BH316" i="16"/>
  <c r="DB307" i="16"/>
  <c r="Q333" i="16"/>
  <c r="BH241" i="16"/>
  <c r="BH283" i="16"/>
  <c r="CT225" i="16"/>
  <c r="S208" i="16"/>
  <c r="DC205" i="16"/>
  <c r="BH113" i="16"/>
  <c r="BH110" i="16"/>
  <c r="BH69" i="16"/>
  <c r="Q113" i="16"/>
  <c r="S32" i="16"/>
  <c r="BS204" i="16"/>
  <c r="BT204" i="16" s="1"/>
  <c r="CT204" i="16" s="1"/>
  <c r="Q204" i="16"/>
  <c r="BH42" i="16"/>
  <c r="DB42" i="16"/>
  <c r="DC42" i="16" s="1"/>
  <c r="G42" i="16" s="1"/>
  <c r="G42" i="19" s="1"/>
  <c r="AQ6" i="19" s="1" a="1"/>
  <c r="AQ6" i="19" s="1"/>
  <c r="DB32" i="16"/>
  <c r="DC32" i="16" s="1"/>
  <c r="G32" i="16" s="1"/>
  <c r="G32" i="19" s="1"/>
  <c r="AP8" i="19" s="1" a="1"/>
  <c r="AP8" i="19" s="1"/>
  <c r="S67" i="16"/>
  <c r="BS67" i="16"/>
  <c r="BT67" i="16" s="1"/>
  <c r="CT67" i="16" s="1"/>
  <c r="H67" i="16" s="1"/>
  <c r="H67" i="19" s="1"/>
  <c r="BU7" i="19" s="1" a="1"/>
  <c r="BU7" i="19" s="1"/>
  <c r="DB67" i="16"/>
  <c r="DC67" i="16" s="1"/>
  <c r="DE67" i="16" s="1"/>
  <c r="I67" i="16" s="1"/>
  <c r="I67" i="19" s="1"/>
  <c r="DB122" i="16"/>
  <c r="BH122" i="16"/>
  <c r="DB104" i="16"/>
  <c r="Q104" i="16"/>
  <c r="R104" i="16" s="1"/>
  <c r="BV104" i="16" s="1"/>
  <c r="CA104" i="16" s="1"/>
  <c r="CB104" i="16" s="1"/>
  <c r="BH104" i="16"/>
  <c r="S106" i="16"/>
  <c r="BS106" i="16"/>
  <c r="BT106" i="16" s="1"/>
  <c r="CT106" i="16" s="1"/>
  <c r="H106" i="16" s="1"/>
  <c r="H106" i="19" s="1"/>
  <c r="BZ10" i="19" s="1" a="1"/>
  <c r="BZ10" i="19" s="1"/>
  <c r="DB40" i="16"/>
  <c r="DC40" i="16" s="1"/>
  <c r="Q40" i="16"/>
  <c r="AW40" i="16" s="1"/>
  <c r="BS134" i="16"/>
  <c r="BT134" i="16" s="1"/>
  <c r="CT134" i="16" s="1"/>
  <c r="H134" i="16" s="1"/>
  <c r="H134" i="19" s="1"/>
  <c r="CB14" i="19" s="1" a="1"/>
  <c r="CB14" i="19" s="1"/>
  <c r="S134" i="16"/>
  <c r="S89" i="16"/>
  <c r="BJ89" i="16" s="1"/>
  <c r="DB89" i="16"/>
  <c r="DC89" i="16" s="1"/>
  <c r="BS89" i="16"/>
  <c r="BT89" i="16" s="1"/>
  <c r="S82" i="16"/>
  <c r="BH82" i="16"/>
  <c r="BS82" i="16"/>
  <c r="BT82" i="16" s="1"/>
  <c r="DB82" i="16"/>
  <c r="CT205" i="16"/>
  <c r="CT207" i="16"/>
  <c r="DC561" i="16"/>
  <c r="Q382" i="16"/>
  <c r="BS307" i="16"/>
  <c r="BT307" i="16" s="1"/>
  <c r="CT307" i="16" s="1"/>
  <c r="Q458" i="16"/>
  <c r="AW458" i="16" s="1"/>
  <c r="BS244" i="16"/>
  <c r="BT244" i="16" s="1"/>
  <c r="CT244" i="16" s="1"/>
  <c r="CT288" i="16"/>
  <c r="Q570" i="16"/>
  <c r="DB569" i="16"/>
  <c r="DC569" i="16" s="1"/>
  <c r="DE569" i="16" s="1"/>
  <c r="I569" i="16" s="1"/>
  <c r="I569" i="19" s="1"/>
  <c r="CT36" i="16"/>
  <c r="H36" i="16" s="1"/>
  <c r="H36" i="19" s="1"/>
  <c r="BP12" i="19" s="1" a="1"/>
  <c r="BP12" i="19" s="1"/>
  <c r="BH400" i="16"/>
  <c r="Q159" i="16"/>
  <c r="DB327" i="16"/>
  <c r="DC327" i="16" s="1"/>
  <c r="CT257" i="16"/>
  <c r="CT287" i="16"/>
  <c r="Q240" i="16"/>
  <c r="AW240" i="16" s="1"/>
  <c r="CT130" i="16"/>
  <c r="H130" i="16" s="1"/>
  <c r="H130" i="19" s="1"/>
  <c r="CB10" i="19" s="1" a="1"/>
  <c r="CB10" i="19" s="1"/>
  <c r="CT44" i="16"/>
  <c r="H44" i="16" s="1"/>
  <c r="H44" i="19" s="1"/>
  <c r="BQ8" i="19" s="1" a="1"/>
  <c r="BQ8" i="19" s="1"/>
  <c r="CT32" i="16"/>
  <c r="H32" i="16" s="1"/>
  <c r="H32" i="19" s="1"/>
  <c r="BP8" i="19" s="1" a="1"/>
  <c r="BP8" i="19" s="1"/>
  <c r="DC20" i="16"/>
  <c r="DE20" i="16" s="1"/>
  <c r="I20" i="16" s="1"/>
  <c r="I20" i="19" s="1"/>
  <c r="CT8" i="16"/>
  <c r="H8" i="16" s="1"/>
  <c r="H8" i="19" s="1"/>
  <c r="BN8" i="19" s="1" a="1"/>
  <c r="BN8" i="19" s="1"/>
  <c r="Q314" i="16"/>
  <c r="DB134" i="16"/>
  <c r="BH89" i="16"/>
  <c r="Q82" i="16"/>
  <c r="CT33" i="16"/>
  <c r="H33" i="16" s="1"/>
  <c r="H33" i="19" s="1"/>
  <c r="BP9" i="19" s="1" a="1"/>
  <c r="BP9" i="19" s="1"/>
  <c r="CT253" i="16"/>
  <c r="Q150" i="16"/>
  <c r="AW150" i="16" s="1"/>
  <c r="DB79" i="16"/>
  <c r="DC79" i="16" s="1"/>
  <c r="BH540" i="16"/>
  <c r="DB319" i="16"/>
  <c r="CT535" i="16"/>
  <c r="BH482" i="16"/>
  <c r="Q106" i="16"/>
  <c r="AW106" i="16" s="1"/>
  <c r="CK106" i="16" s="1"/>
  <c r="CL106" i="16" s="1"/>
  <c r="DC73" i="16"/>
  <c r="BH303" i="16"/>
  <c r="BI303" i="16" s="1"/>
  <c r="BH300" i="16"/>
  <c r="DC113" i="16"/>
  <c r="DC172" i="16"/>
  <c r="G172" i="16" s="1"/>
  <c r="G172" i="19" s="1"/>
  <c r="BG16" i="19" s="1" a="1"/>
  <c r="BG16" i="19" s="1"/>
  <c r="DB31" i="16"/>
  <c r="Q144" i="16"/>
  <c r="Q132" i="16"/>
  <c r="BH572" i="16"/>
  <c r="BJ572" i="16" s="1"/>
  <c r="Q267" i="16"/>
  <c r="DB124" i="16"/>
  <c r="BH78" i="16"/>
  <c r="S277" i="16"/>
  <c r="Q277" i="16"/>
  <c r="DB277" i="16"/>
  <c r="DC277" i="16" s="1"/>
  <c r="S404" i="16"/>
  <c r="BS404" i="16"/>
  <c r="BT404" i="16" s="1"/>
  <c r="CT404" i="16" s="1"/>
  <c r="S312" i="16"/>
  <c r="BS312" i="16"/>
  <c r="BT312" i="16" s="1"/>
  <c r="CT312" i="16" s="1"/>
  <c r="BH312" i="16"/>
  <c r="Q312" i="16"/>
  <c r="S171" i="16"/>
  <c r="BS171" i="16"/>
  <c r="BT171" i="16" s="1"/>
  <c r="CT171" i="16" s="1"/>
  <c r="H171" i="16" s="1"/>
  <c r="H171" i="19" s="1"/>
  <c r="CG15" i="19" s="1" a="1"/>
  <c r="CG15" i="19" s="1"/>
  <c r="DC77" i="16"/>
  <c r="DB177" i="16"/>
  <c r="DC177" i="16" s="1"/>
  <c r="BH177" i="16"/>
  <c r="CT506" i="16"/>
  <c r="DC439" i="16"/>
  <c r="DB423" i="16"/>
  <c r="S423" i="16"/>
  <c r="DC412" i="16"/>
  <c r="G412" i="16" s="1"/>
  <c r="G412" i="19" s="1"/>
  <c r="AO44" i="19" s="1" a="1"/>
  <c r="AO44" i="19" s="1"/>
  <c r="DB404" i="16"/>
  <c r="BH423" i="16"/>
  <c r="BJ423" i="16" s="1"/>
  <c r="DC186" i="16"/>
  <c r="S281" i="16"/>
  <c r="BH281" i="16"/>
  <c r="BJ281" i="16" s="1"/>
  <c r="DB41" i="16"/>
  <c r="DC41" i="16" s="1"/>
  <c r="S41" i="16"/>
  <c r="Q41" i="16"/>
  <c r="BH41" i="16"/>
  <c r="BS41" i="16"/>
  <c r="BT41" i="16" s="1"/>
  <c r="CT41" i="16" s="1"/>
  <c r="H41" i="16" s="1"/>
  <c r="H41" i="19" s="1"/>
  <c r="BP17" i="19" s="1" a="1"/>
  <c r="BP17" i="19" s="1"/>
  <c r="BH34" i="16"/>
  <c r="S34" i="16"/>
  <c r="DB394" i="16"/>
  <c r="DC394" i="16" s="1"/>
  <c r="BH394" i="16"/>
  <c r="BI394" i="16" s="1"/>
  <c r="DB231" i="16"/>
  <c r="DC231" i="16" s="1"/>
  <c r="Q231" i="16"/>
  <c r="S196" i="16"/>
  <c r="BS196" i="16"/>
  <c r="BT196" i="16" s="1"/>
  <c r="CT196" i="16" s="1"/>
  <c r="H196" i="16" s="1"/>
  <c r="H196" i="19" s="1"/>
  <c r="CI16" i="19" s="1" a="1"/>
  <c r="CI16" i="19" s="1"/>
  <c r="Q196" i="16"/>
  <c r="DB196" i="16"/>
  <c r="S179" i="16"/>
  <c r="BS179" i="16"/>
  <c r="BT179" i="16" s="1"/>
  <c r="DB179" i="16"/>
  <c r="Q179" i="16"/>
  <c r="S94" i="16"/>
  <c r="BS94" i="16"/>
  <c r="BT94" i="16" s="1"/>
  <c r="CT94" i="16" s="1"/>
  <c r="H94" i="16" s="1"/>
  <c r="H94" i="19" s="1"/>
  <c r="BW10" i="19" s="1" a="1"/>
  <c r="BW10" i="19" s="1"/>
  <c r="DB94" i="16"/>
  <c r="S90" i="16"/>
  <c r="BS90" i="16"/>
  <c r="BT90" i="16" s="1"/>
  <c r="CT90" i="16" s="1"/>
  <c r="H90" i="16" s="1"/>
  <c r="H90" i="19" s="1"/>
  <c r="BW6" i="19" s="1" a="1"/>
  <c r="BW6" i="19" s="1"/>
  <c r="BH90" i="16"/>
  <c r="BJ90" i="16" s="1"/>
  <c r="Q90" i="16"/>
  <c r="AW90" i="16" s="1"/>
  <c r="Q65" i="16"/>
  <c r="DB65" i="16"/>
  <c r="DC65" i="16" s="1"/>
  <c r="DE65" i="16" s="1"/>
  <c r="I65" i="16" s="1"/>
  <c r="I65" i="19" s="1"/>
  <c r="Q52" i="16"/>
  <c r="R52" i="16" s="1"/>
  <c r="BV52" i="16" s="1"/>
  <c r="CA52" i="16" s="1"/>
  <c r="CB52" i="16" s="1"/>
  <c r="BH52" i="16"/>
  <c r="S21" i="16"/>
  <c r="BS21" i="16"/>
  <c r="BT21" i="16" s="1"/>
  <c r="CT21" i="16" s="1"/>
  <c r="H21" i="16" s="1"/>
  <c r="H21" i="19" s="1"/>
  <c r="BO9" i="19" s="1" a="1"/>
  <c r="BO9" i="19" s="1"/>
  <c r="BH21" i="16"/>
  <c r="BI21" i="16" s="1"/>
  <c r="Q21" i="16"/>
  <c r="DB21" i="16"/>
  <c r="S12" i="16"/>
  <c r="BH12" i="16"/>
  <c r="BI12" i="16" s="1"/>
  <c r="DB12" i="16"/>
  <c r="DC12" i="16" s="1"/>
  <c r="Q12" i="16"/>
  <c r="DB426" i="16"/>
  <c r="DC426" i="16" s="1"/>
  <c r="Q426" i="16"/>
  <c r="R426" i="16" s="1"/>
  <c r="BV426" i="16" s="1"/>
  <c r="S261" i="16"/>
  <c r="DB261" i="16"/>
  <c r="DC261" i="16" s="1"/>
  <c r="S198" i="16"/>
  <c r="BS198" i="16"/>
  <c r="BT198" i="16" s="1"/>
  <c r="CT198" i="16" s="1"/>
  <c r="CT548" i="16"/>
  <c r="BH404" i="16"/>
  <c r="DB239" i="16"/>
  <c r="DC239" i="16" s="1"/>
  <c r="G239" i="16" s="1"/>
  <c r="G239" i="19" s="1"/>
  <c r="AQ25" i="19" s="1" a="1"/>
  <c r="AQ25" i="19" s="1"/>
  <c r="DC224" i="16"/>
  <c r="G224" i="16" s="1"/>
  <c r="G224" i="19" s="1"/>
  <c r="AP22" i="19" s="1" a="1"/>
  <c r="AP22" i="19" s="1"/>
  <c r="Q187" i="16"/>
  <c r="Q423" i="16"/>
  <c r="S377" i="16"/>
  <c r="Q377" i="16"/>
  <c r="BH377" i="16"/>
  <c r="S375" i="16"/>
  <c r="Q375" i="16"/>
  <c r="AW375" i="16" s="1"/>
  <c r="BH375" i="16"/>
  <c r="S373" i="16"/>
  <c r="BH373" i="16"/>
  <c r="Q373" i="16"/>
  <c r="R373" i="16" s="1"/>
  <c r="BV373" i="16" s="1"/>
  <c r="CA373" i="16" s="1"/>
  <c r="CB373" i="16" s="1"/>
  <c r="S371" i="16"/>
  <c r="Q371" i="16"/>
  <c r="BH371" i="16"/>
  <c r="BI371" i="16" s="1"/>
  <c r="S369" i="16"/>
  <c r="BH369" i="16"/>
  <c r="S367" i="16"/>
  <c r="BH367" i="16"/>
  <c r="BJ367" i="16" s="1"/>
  <c r="Q367" i="16"/>
  <c r="AW367" i="16" s="1"/>
  <c r="S365" i="16"/>
  <c r="Q365" i="16"/>
  <c r="BH365" i="16"/>
  <c r="S363" i="16"/>
  <c r="BH363" i="16"/>
  <c r="Q363" i="16"/>
  <c r="S361" i="16"/>
  <c r="Q361" i="16"/>
  <c r="AW361" i="16" s="1"/>
  <c r="BH361" i="16"/>
  <c r="S359" i="16"/>
  <c r="DB359" i="16"/>
  <c r="DC359" i="16" s="1"/>
  <c r="S357" i="16"/>
  <c r="DB357" i="16"/>
  <c r="DC357" i="16" s="1"/>
  <c r="S355" i="16"/>
  <c r="Q355" i="16"/>
  <c r="BH355" i="16"/>
  <c r="BI355" i="16" s="1"/>
  <c r="BH347" i="16"/>
  <c r="BI347" i="16" s="1"/>
  <c r="S347" i="16"/>
  <c r="Q347" i="16"/>
  <c r="S408" i="16"/>
  <c r="BS408" i="16"/>
  <c r="BT408" i="16" s="1"/>
  <c r="CT408" i="16" s="1"/>
  <c r="S282" i="16"/>
  <c r="Q282" i="16"/>
  <c r="BH282" i="16"/>
  <c r="BI282" i="16" s="1"/>
  <c r="S266" i="16"/>
  <c r="BJ266" i="16" s="1"/>
  <c r="BS266" i="16"/>
  <c r="BT266" i="16" s="1"/>
  <c r="CT266" i="16" s="1"/>
  <c r="DB266" i="16"/>
  <c r="DC266" i="16" s="1"/>
  <c r="G266" i="16" s="1"/>
  <c r="G266" i="19" s="1"/>
  <c r="AU28" i="19" s="1" a="1"/>
  <c r="AU28" i="19" s="1"/>
  <c r="S258" i="16"/>
  <c r="Q258" i="16"/>
  <c r="BH258" i="16"/>
  <c r="S246" i="16"/>
  <c r="Q246" i="16"/>
  <c r="AW246" i="16" s="1"/>
  <c r="DB246" i="16"/>
  <c r="DC246" i="16" s="1"/>
  <c r="BH217" i="16"/>
  <c r="BI217" i="16" s="1"/>
  <c r="BS217" i="16"/>
  <c r="BT217" i="16" s="1"/>
  <c r="CT217" i="16" s="1"/>
  <c r="CT98" i="16"/>
  <c r="H98" i="16" s="1"/>
  <c r="H98" i="19" s="1"/>
  <c r="BW14" i="19" s="1" a="1"/>
  <c r="BW14" i="19" s="1"/>
  <c r="Q315" i="16"/>
  <c r="DB315" i="16"/>
  <c r="CT141" i="16"/>
  <c r="H141" i="16" s="1"/>
  <c r="H141" i="19" s="1"/>
  <c r="CC9" i="19" s="1" a="1"/>
  <c r="CC9" i="19" s="1"/>
  <c r="Q154" i="16"/>
  <c r="AW154" i="16" s="1"/>
  <c r="BH154" i="16"/>
  <c r="BI154" i="16" s="1"/>
  <c r="S370" i="16"/>
  <c r="BS370" i="16"/>
  <c r="BT370" i="16" s="1"/>
  <c r="CT370" i="16" s="1"/>
  <c r="BS271" i="16"/>
  <c r="BT271" i="16" s="1"/>
  <c r="CT271" i="16" s="1"/>
  <c r="AW20" i="16"/>
  <c r="CO20" i="16" s="1"/>
  <c r="R20" i="16"/>
  <c r="BV20" i="16" s="1"/>
  <c r="S233" i="16"/>
  <c r="BJ233" i="16" s="1"/>
  <c r="BS233" i="16"/>
  <c r="BT233" i="16" s="1"/>
  <c r="CT233" i="16" s="1"/>
  <c r="DB233" i="16"/>
  <c r="DC233" i="16" s="1"/>
  <c r="BH227" i="16"/>
  <c r="BI227" i="16" s="1"/>
  <c r="DB227" i="16"/>
  <c r="DC227" i="16" s="1"/>
  <c r="S227" i="16"/>
  <c r="BS227" i="16"/>
  <c r="BT227" i="16" s="1"/>
  <c r="CT227" i="16" s="1"/>
  <c r="BH216" i="16"/>
  <c r="BI216" i="16" s="1"/>
  <c r="Q216" i="16"/>
  <c r="R216" i="16" s="1"/>
  <c r="BV216" i="16" s="1"/>
  <c r="BH163" i="16"/>
  <c r="BI163" i="16" s="1"/>
  <c r="Q163" i="16"/>
  <c r="AW163" i="16" s="1"/>
  <c r="CT542" i="16"/>
  <c r="BS512" i="16"/>
  <c r="BT512" i="16" s="1"/>
  <c r="CT512" i="16" s="1"/>
  <c r="S566" i="16"/>
  <c r="BH551" i="16"/>
  <c r="Q551" i="16"/>
  <c r="DB512" i="16"/>
  <c r="DC512" i="16" s="1"/>
  <c r="G512" i="16" s="1"/>
  <c r="G512" i="19" s="1"/>
  <c r="BB36" i="19" s="1" a="1"/>
  <c r="BB36" i="19" s="1"/>
  <c r="DC492" i="16"/>
  <c r="DE492" i="16" s="1"/>
  <c r="I492" i="16" s="1"/>
  <c r="I492" i="19" s="1"/>
  <c r="DB473" i="16"/>
  <c r="DC473" i="16" s="1"/>
  <c r="DE473" i="16" s="1"/>
  <c r="I473" i="16" s="1"/>
  <c r="I473" i="19" s="1"/>
  <c r="DB447" i="16"/>
  <c r="DC447" i="16" s="1"/>
  <c r="BS447" i="16"/>
  <c r="BT447" i="16" s="1"/>
  <c r="CT447" i="16" s="1"/>
  <c r="BS428" i="16"/>
  <c r="BT428" i="16" s="1"/>
  <c r="CT428" i="16" s="1"/>
  <c r="Q408" i="16"/>
  <c r="Q404" i="16"/>
  <c r="DB361" i="16"/>
  <c r="DC361" i="16" s="1"/>
  <c r="DB312" i="16"/>
  <c r="DC312" i="16" s="1"/>
  <c r="DB281" i="16"/>
  <c r="BH277" i="16"/>
  <c r="DC237" i="16"/>
  <c r="G237" i="16" s="1"/>
  <c r="G237" i="19" s="1"/>
  <c r="AQ23" i="19" s="1" a="1"/>
  <c r="AQ23" i="19" s="1"/>
  <c r="Q281" i="16"/>
  <c r="DC176" i="16"/>
  <c r="BH164" i="16"/>
  <c r="Q198" i="16"/>
  <c r="AW198" i="16" s="1"/>
  <c r="Q164" i="16"/>
  <c r="Q227" i="16"/>
  <c r="DB52" i="16"/>
  <c r="Q94" i="16"/>
  <c r="AW94" i="16" s="1"/>
  <c r="Q56" i="16"/>
  <c r="S409" i="16"/>
  <c r="BJ409" i="16" s="1"/>
  <c r="Q409" i="16"/>
  <c r="BS220" i="16"/>
  <c r="BT220" i="16" s="1"/>
  <c r="CT220" i="16" s="1"/>
  <c r="S220" i="16"/>
  <c r="BS46" i="16"/>
  <c r="BT46" i="16" s="1"/>
  <c r="CT46" i="16" s="1"/>
  <c r="H46" i="16" s="1"/>
  <c r="H46" i="19" s="1"/>
  <c r="BQ10" i="19" s="1" a="1"/>
  <c r="BQ10" i="19" s="1"/>
  <c r="S46" i="16"/>
  <c r="DC251" i="16"/>
  <c r="DE251" i="16" s="1"/>
  <c r="I251" i="16" s="1"/>
  <c r="I251" i="19" s="1"/>
  <c r="DC190" i="16"/>
  <c r="CT139" i="16"/>
  <c r="H139" i="16" s="1"/>
  <c r="H139" i="19" s="1"/>
  <c r="CC7" i="19" s="1" a="1"/>
  <c r="CC7" i="19" s="1"/>
  <c r="DC91" i="16"/>
  <c r="CT116" i="16"/>
  <c r="H116" i="16" s="1"/>
  <c r="H116" i="19" s="1"/>
  <c r="CA8" i="19" s="1" a="1"/>
  <c r="CA8" i="19" s="1"/>
  <c r="CT472" i="16"/>
  <c r="Q332" i="16"/>
  <c r="AW332" i="16" s="1"/>
  <c r="AZ332" i="16" s="1"/>
  <c r="AY332" i="16" s="1"/>
  <c r="BA332" i="16" s="1"/>
  <c r="BB332" i="16" s="1"/>
  <c r="BC332" i="16" s="1"/>
  <c r="BS262" i="16"/>
  <c r="BT262" i="16" s="1"/>
  <c r="CT262" i="16" s="1"/>
  <c r="CT58" i="16"/>
  <c r="H58" i="16" s="1"/>
  <c r="H58" i="19" s="1"/>
  <c r="BT10" i="19" s="1" a="1"/>
  <c r="BT10" i="19" s="1"/>
  <c r="BS166" i="16"/>
  <c r="BT166" i="16" s="1"/>
  <c r="CT166" i="16" s="1"/>
  <c r="H166" i="16" s="1"/>
  <c r="H166" i="19" s="1"/>
  <c r="CG10" i="19" s="1" a="1"/>
  <c r="CG10" i="19" s="1"/>
  <c r="CT57" i="16"/>
  <c r="H57" i="16" s="1"/>
  <c r="H57" i="19" s="1"/>
  <c r="BT9" i="19" s="1" a="1"/>
  <c r="BT9" i="19" s="1"/>
  <c r="DB211" i="16"/>
  <c r="DC211" i="16" s="1"/>
  <c r="Q264" i="16"/>
  <c r="R264" i="16" s="1"/>
  <c r="BV264" i="16" s="1"/>
  <c r="BH133" i="16"/>
  <c r="DB100" i="16"/>
  <c r="DC100" i="16" s="1"/>
  <c r="G100" i="16" s="1"/>
  <c r="G100" i="19" s="1"/>
  <c r="AW16" i="19" s="1" a="1"/>
  <c r="AW16" i="19" s="1"/>
  <c r="CT459" i="16"/>
  <c r="CT237" i="16"/>
  <c r="CT181" i="16"/>
  <c r="H181" i="16" s="1"/>
  <c r="H181" i="19" s="1"/>
  <c r="CH13" i="19" s="1" a="1"/>
  <c r="CH13" i="19" s="1"/>
  <c r="CT290" i="16"/>
  <c r="DC265" i="16"/>
  <c r="DC262" i="16"/>
  <c r="G262" i="16" s="1"/>
  <c r="G262" i="19" s="1"/>
  <c r="AU24" i="19" s="1" a="1"/>
  <c r="AU24" i="19" s="1"/>
  <c r="DC69" i="16"/>
  <c r="CT47" i="16"/>
  <c r="H47" i="16" s="1"/>
  <c r="H47" i="19" s="1"/>
  <c r="BQ11" i="19" s="1" a="1"/>
  <c r="BQ11" i="19" s="1"/>
  <c r="CT62" i="16"/>
  <c r="H62" i="16" s="1"/>
  <c r="H62" i="19" s="1"/>
  <c r="BT14" i="19" s="1" a="1"/>
  <c r="BT14" i="19" s="1"/>
  <c r="BS158" i="16"/>
  <c r="BT158" i="16" s="1"/>
  <c r="CT158" i="16" s="1"/>
  <c r="H158" i="16" s="1"/>
  <c r="H158" i="19" s="1"/>
  <c r="CF14" i="19" s="1" a="1"/>
  <c r="CF14" i="19" s="1"/>
  <c r="DB158" i="16"/>
  <c r="DC158" i="16" s="1"/>
  <c r="G158" i="16" s="1"/>
  <c r="G158" i="19" s="1"/>
  <c r="BF14" i="19" s="1" a="1"/>
  <c r="BF14" i="19" s="1"/>
  <c r="BH123" i="16"/>
  <c r="BH111" i="16"/>
  <c r="BI111" i="16" s="1"/>
  <c r="DB484" i="16"/>
  <c r="DC484" i="16" s="1"/>
  <c r="CT259" i="16"/>
  <c r="DB285" i="16"/>
  <c r="DC285" i="16" s="1"/>
  <c r="BH376" i="16"/>
  <c r="BI376" i="16" s="1"/>
  <c r="DB93" i="16"/>
  <c r="DC93" i="16" s="1"/>
  <c r="Q255" i="16"/>
  <c r="Q157" i="16"/>
  <c r="CT60" i="16"/>
  <c r="H60" i="16" s="1"/>
  <c r="H60" i="19" s="1"/>
  <c r="BT12" i="19" s="1" a="1"/>
  <c r="BT12" i="19" s="1"/>
  <c r="DB393" i="16"/>
  <c r="DC393" i="16" s="1"/>
  <c r="G393" i="16" s="1"/>
  <c r="G393" i="19" s="1"/>
  <c r="AN37" i="19" s="1" a="1"/>
  <c r="AN37" i="19" s="1"/>
  <c r="DB161" i="16"/>
  <c r="DC528" i="16"/>
  <c r="DC103" i="16"/>
  <c r="CT138" i="16"/>
  <c r="H138" i="16" s="1"/>
  <c r="H138" i="19" s="1"/>
  <c r="CC6" i="19" s="1" a="1"/>
  <c r="CC6" i="19" s="1"/>
  <c r="Q183" i="16"/>
  <c r="DC225" i="16"/>
  <c r="BH140" i="16"/>
  <c r="BH67" i="16"/>
  <c r="BJ67" i="16" s="1"/>
  <c r="S232" i="16"/>
  <c r="BS232" i="16"/>
  <c r="BT232" i="16" s="1"/>
  <c r="CT232" i="16" s="1"/>
  <c r="S85" i="16"/>
  <c r="DB85" i="16"/>
  <c r="DC85" i="16" s="1"/>
  <c r="DE85" i="16" s="1"/>
  <c r="I85" i="16" s="1"/>
  <c r="I85" i="19" s="1"/>
  <c r="Q85" i="16"/>
  <c r="AW85" i="16" s="1"/>
  <c r="BS85" i="16"/>
  <c r="BT85" i="16" s="1"/>
  <c r="CT85" i="16" s="1"/>
  <c r="H85" i="16" s="1"/>
  <c r="H85" i="19" s="1"/>
  <c r="BV13" i="19" s="1" a="1"/>
  <c r="BV13" i="19" s="1"/>
  <c r="S72" i="16"/>
  <c r="Q72" i="16"/>
  <c r="R72" i="16" s="1"/>
  <c r="BV72" i="16" s="1"/>
  <c r="BH72" i="16"/>
  <c r="S168" i="16"/>
  <c r="Q168" i="16"/>
  <c r="BS168" i="16"/>
  <c r="BT168" i="16" s="1"/>
  <c r="CT168" i="16" s="1"/>
  <c r="H168" i="16" s="1"/>
  <c r="H168" i="19" s="1"/>
  <c r="CG12" i="19" s="1" a="1"/>
  <c r="CG12" i="19" s="1"/>
  <c r="DB112" i="16"/>
  <c r="DC112" i="16" s="1"/>
  <c r="DE112" i="16" s="1"/>
  <c r="I112" i="16" s="1"/>
  <c r="I112" i="19" s="1"/>
  <c r="BH112" i="16"/>
  <c r="S112" i="16"/>
  <c r="BS112" i="16"/>
  <c r="BT112" i="16" s="1"/>
  <c r="CT112" i="16" s="1"/>
  <c r="H112" i="16" s="1"/>
  <c r="H112" i="19" s="1"/>
  <c r="BZ16" i="19" s="1" a="1"/>
  <c r="BZ16" i="19" s="1"/>
  <c r="S550" i="16"/>
  <c r="BS550" i="16"/>
  <c r="BT550" i="16" s="1"/>
  <c r="CT550" i="16" s="1"/>
  <c r="BH286" i="16"/>
  <c r="DB286" i="16"/>
  <c r="DC286" i="16" s="1"/>
  <c r="S149" i="16"/>
  <c r="BH149" i="16"/>
  <c r="BS149" i="16"/>
  <c r="BT149" i="16" s="1"/>
  <c r="CT149" i="16" s="1"/>
  <c r="H149" i="16" s="1"/>
  <c r="H149" i="19" s="1"/>
  <c r="CC17" i="19" s="1" a="1"/>
  <c r="CC17" i="19" s="1"/>
  <c r="S572" i="16"/>
  <c r="BS572" i="16"/>
  <c r="BT572" i="16" s="1"/>
  <c r="CT572" i="16" s="1"/>
  <c r="BH569" i="16"/>
  <c r="Q550" i="16"/>
  <c r="CT546" i="16"/>
  <c r="S540" i="16"/>
  <c r="DB494" i="16"/>
  <c r="S425" i="16"/>
  <c r="BJ425" i="16" s="1"/>
  <c r="DB411" i="16"/>
  <c r="DC411" i="16" s="1"/>
  <c r="G411" i="16" s="1"/>
  <c r="G411" i="19" s="1"/>
  <c r="AO43" i="19" s="1" a="1"/>
  <c r="AO43" i="19" s="1"/>
  <c r="DC399" i="16"/>
  <c r="G399" i="16" s="1"/>
  <c r="G399" i="19" s="1"/>
  <c r="AN43" i="19" s="1" a="1"/>
  <c r="AN43" i="19" s="1"/>
  <c r="Q411" i="16"/>
  <c r="BS393" i="16"/>
  <c r="BT393" i="16" s="1"/>
  <c r="CT393" i="16" s="1"/>
  <c r="S393" i="16"/>
  <c r="DB376" i="16"/>
  <c r="DC376" i="16" s="1"/>
  <c r="G376" i="16" s="1"/>
  <c r="G376" i="19" s="1"/>
  <c r="BH30" i="19" s="1" a="1"/>
  <c r="BH30" i="19" s="1"/>
  <c r="DB370" i="16"/>
  <c r="DC395" i="16"/>
  <c r="DB314" i="16"/>
  <c r="DC314" i="16" s="1"/>
  <c r="BH279" i="16"/>
  <c r="BI279" i="16" s="1"/>
  <c r="BH267" i="16"/>
  <c r="BH261" i="16"/>
  <c r="BI261" i="16" s="1"/>
  <c r="BH256" i="16"/>
  <c r="BI256" i="16" s="1"/>
  <c r="BH240" i="16"/>
  <c r="DB232" i="16"/>
  <c r="DC232" i="16" s="1"/>
  <c r="G232" i="16" s="1"/>
  <c r="G232" i="19" s="1"/>
  <c r="AP30" i="19" s="1" a="1"/>
  <c r="AP30" i="19" s="1"/>
  <c r="S295" i="16"/>
  <c r="Q271" i="16"/>
  <c r="AW271" i="16" s="1"/>
  <c r="Q261" i="16"/>
  <c r="AW261" i="16" s="1"/>
  <c r="Q229" i="16"/>
  <c r="AW229" i="16" s="1"/>
  <c r="CK229" i="16" s="1"/>
  <c r="CL229" i="16" s="1"/>
  <c r="S225" i="16"/>
  <c r="S217" i="16"/>
  <c r="BJ217" i="16" s="1"/>
  <c r="BN217" i="16" s="1"/>
  <c r="DB209" i="16"/>
  <c r="DC209" i="16" s="1"/>
  <c r="DE209" i="16" s="1"/>
  <c r="I209" i="16" s="1"/>
  <c r="I209" i="19" s="1"/>
  <c r="DB195" i="16"/>
  <c r="DC195" i="16" s="1"/>
  <c r="DC174" i="16"/>
  <c r="G174" i="16" s="1"/>
  <c r="G174" i="19" s="1"/>
  <c r="BH6" i="19" s="1" a="1"/>
  <c r="BH6" i="19" s="1"/>
  <c r="DB165" i="16"/>
  <c r="DC165" i="16" s="1"/>
  <c r="DB163" i="16"/>
  <c r="DC163" i="16" s="1"/>
  <c r="DE163" i="16" s="1"/>
  <c r="I163" i="16" s="1"/>
  <c r="I163" i="19" s="1"/>
  <c r="DC160" i="16"/>
  <c r="BH157" i="16"/>
  <c r="Q161" i="16"/>
  <c r="BH86" i="16"/>
  <c r="BJ86" i="16" s="1"/>
  <c r="DB72" i="16"/>
  <c r="DC72" i="16" s="1"/>
  <c r="Q112" i="16"/>
  <c r="Q86" i="16"/>
  <c r="BH28" i="16"/>
  <c r="DB17" i="16"/>
  <c r="DC17" i="16" s="1"/>
  <c r="G17" i="16" s="1"/>
  <c r="G17" i="19" s="1"/>
  <c r="AN17" i="19" s="1" a="1"/>
  <c r="AN17" i="19" s="1"/>
  <c r="BS72" i="16"/>
  <c r="BT72" i="16" s="1"/>
  <c r="CT72" i="16" s="1"/>
  <c r="H72" i="16" s="1"/>
  <c r="H72" i="19" s="1"/>
  <c r="BU12" i="19" s="1" a="1"/>
  <c r="BU12" i="19" s="1"/>
  <c r="S170" i="16"/>
  <c r="BS170" i="16"/>
  <c r="BT170" i="16" s="1"/>
  <c r="CT170" i="16" s="1"/>
  <c r="H170" i="16" s="1"/>
  <c r="H170" i="19" s="1"/>
  <c r="CG14" i="19" s="1" a="1"/>
  <c r="CG14" i="19" s="1"/>
  <c r="Q170" i="16"/>
  <c r="R170" i="16" s="1"/>
  <c r="BV170" i="16" s="1"/>
  <c r="S75" i="16"/>
  <c r="BS75" i="16"/>
  <c r="BT75" i="16" s="1"/>
  <c r="CT75" i="16" s="1"/>
  <c r="H75" i="16" s="1"/>
  <c r="H75" i="19" s="1"/>
  <c r="BU15" i="19" s="1" a="1"/>
  <c r="BU15" i="19" s="1"/>
  <c r="DB75" i="16"/>
  <c r="DC75" i="16" s="1"/>
  <c r="DE75" i="16" s="1"/>
  <c r="I75" i="16" s="1"/>
  <c r="I75" i="19" s="1"/>
  <c r="Q38" i="16"/>
  <c r="AW38" i="16" s="1"/>
  <c r="S38" i="16"/>
  <c r="S80" i="16"/>
  <c r="BJ80" i="16" s="1"/>
  <c r="Q80" i="16"/>
  <c r="AW80" i="16" s="1"/>
  <c r="CK80" i="16" s="1"/>
  <c r="CL80" i="16" s="1"/>
  <c r="BS80" i="16"/>
  <c r="BT80" i="16" s="1"/>
  <c r="CT80" i="16" s="1"/>
  <c r="H80" i="16" s="1"/>
  <c r="H80" i="19" s="1"/>
  <c r="BV8" i="19" s="1" a="1"/>
  <c r="BV8" i="19" s="1"/>
  <c r="DB80" i="16"/>
  <c r="DC80" i="16" s="1"/>
  <c r="DB47" i="16"/>
  <c r="DC47" i="16" s="1"/>
  <c r="Q47" i="16"/>
  <c r="R47" i="16" s="1"/>
  <c r="BV47" i="16" s="1"/>
  <c r="BH47" i="16"/>
  <c r="BI47" i="16" s="1"/>
  <c r="S151" i="16"/>
  <c r="Q151" i="16"/>
  <c r="BS151" i="16"/>
  <c r="BT151" i="16" s="1"/>
  <c r="CT151" i="16" s="1"/>
  <c r="H151" i="16" s="1"/>
  <c r="H151" i="19" s="1"/>
  <c r="CF7" i="19" s="1" a="1"/>
  <c r="CF7" i="19" s="1"/>
  <c r="BH151" i="16"/>
  <c r="DB48" i="16"/>
  <c r="Q48" i="16"/>
  <c r="AW48" i="16" s="1"/>
  <c r="Q33" i="16"/>
  <c r="AW33" i="16" s="1"/>
  <c r="BH33" i="16"/>
  <c r="BI33" i="16" s="1"/>
  <c r="DB33" i="16"/>
  <c r="S9" i="16"/>
  <c r="Q9" i="16"/>
  <c r="BH9" i="16"/>
  <c r="BI9" i="16" s="1"/>
  <c r="DB9" i="16"/>
  <c r="DC9" i="16" s="1"/>
  <c r="BS31" i="16"/>
  <c r="BT31" i="16" s="1"/>
  <c r="CT31" i="16" s="1"/>
  <c r="H31" i="16" s="1"/>
  <c r="H31" i="19" s="1"/>
  <c r="BP7" i="19" s="1" a="1"/>
  <c r="BP7" i="19" s="1"/>
  <c r="Q31" i="16"/>
  <c r="BH31" i="16"/>
  <c r="BI31" i="16" s="1"/>
  <c r="S31" i="16"/>
  <c r="S144" i="16"/>
  <c r="BH144" i="16"/>
  <c r="BI144" i="16" s="1"/>
  <c r="S190" i="16"/>
  <c r="Q190" i="16"/>
  <c r="S22" i="16"/>
  <c r="DB22" i="16"/>
  <c r="BH22" i="16"/>
  <c r="BI22" i="16" s="1"/>
  <c r="DB470" i="16"/>
  <c r="BH470" i="16"/>
  <c r="BI470" i="16" s="1"/>
  <c r="BS470" i="16"/>
  <c r="BT470" i="16" s="1"/>
  <c r="CT470" i="16" s="1"/>
  <c r="S191" i="16"/>
  <c r="BS191" i="16"/>
  <c r="BT191" i="16" s="1"/>
  <c r="CT191" i="16" s="1"/>
  <c r="H191" i="16" s="1"/>
  <c r="H191" i="19" s="1"/>
  <c r="CI11" i="19" s="1" a="1"/>
  <c r="CI11" i="19" s="1"/>
  <c r="Q58" i="16"/>
  <c r="AW58" i="16" s="1"/>
  <c r="DB58" i="16"/>
  <c r="DC58" i="16" s="1"/>
  <c r="S552" i="16"/>
  <c r="BJ552" i="16" s="1"/>
  <c r="BS552" i="16"/>
  <c r="BT552" i="16" s="1"/>
  <c r="CT552" i="16" s="1"/>
  <c r="S278" i="16"/>
  <c r="BS278" i="16"/>
  <c r="BT278" i="16" s="1"/>
  <c r="CT278" i="16" s="1"/>
  <c r="S73" i="16"/>
  <c r="BH73" i="16"/>
  <c r="BI73" i="16" s="1"/>
  <c r="BS73" i="16"/>
  <c r="BT73" i="16" s="1"/>
  <c r="CT73" i="16" s="1"/>
  <c r="H73" i="16" s="1"/>
  <c r="H73" i="19" s="1"/>
  <c r="BU13" i="19" s="1" a="1"/>
  <c r="BU13" i="19" s="1"/>
  <c r="S360" i="16"/>
  <c r="BS360" i="16"/>
  <c r="BT360" i="16" s="1"/>
  <c r="CT360" i="16" s="1"/>
  <c r="S77" i="16"/>
  <c r="Q77" i="16"/>
  <c r="BS77" i="16"/>
  <c r="BT77" i="16" s="1"/>
  <c r="CT77" i="16" s="1"/>
  <c r="H77" i="16" s="1"/>
  <c r="H77" i="19" s="1"/>
  <c r="BU17" i="19" s="1" a="1"/>
  <c r="BU17" i="19" s="1"/>
  <c r="BH77" i="16"/>
  <c r="BI77" i="16" s="1"/>
  <c r="Q572" i="16"/>
  <c r="Q540" i="16"/>
  <c r="BS540" i="16"/>
  <c r="BT540" i="16" s="1"/>
  <c r="CT540" i="16" s="1"/>
  <c r="CT538" i="16"/>
  <c r="S494" i="16"/>
  <c r="BJ494" i="16" s="1"/>
  <c r="CI474" i="16"/>
  <c r="BH370" i="16"/>
  <c r="BI370" i="16" s="1"/>
  <c r="Q370" i="16"/>
  <c r="R370" i="16" s="1"/>
  <c r="BV370" i="16" s="1"/>
  <c r="BH324" i="16"/>
  <c r="BI324" i="16" s="1"/>
  <c r="BH314" i="16"/>
  <c r="BI314" i="16" s="1"/>
  <c r="Q327" i="16"/>
  <c r="Q286" i="16"/>
  <c r="R286" i="16" s="1"/>
  <c r="BV286" i="16" s="1"/>
  <c r="CA286" i="16" s="1"/>
  <c r="CB286" i="16" s="1"/>
  <c r="DB278" i="16"/>
  <c r="DC278" i="16" s="1"/>
  <c r="DB264" i="16"/>
  <c r="DC264" i="16" s="1"/>
  <c r="DE264" i="16" s="1"/>
  <c r="I264" i="16" s="1"/>
  <c r="I264" i="19" s="1"/>
  <c r="DB255" i="16"/>
  <c r="DC255" i="16" s="1"/>
  <c r="DC245" i="16"/>
  <c r="G245" i="16" s="1"/>
  <c r="G245" i="19" s="1"/>
  <c r="AQ31" i="19" s="1" a="1"/>
  <c r="AQ31" i="19" s="1"/>
  <c r="DB243" i="16"/>
  <c r="DC243" i="16" s="1"/>
  <c r="BH232" i="16"/>
  <c r="Q243" i="16"/>
  <c r="AW243" i="16" s="1"/>
  <c r="BS209" i="16"/>
  <c r="BT209" i="16" s="1"/>
  <c r="CT209" i="16" s="1"/>
  <c r="Q209" i="16"/>
  <c r="R209" i="16" s="1"/>
  <c r="BV209" i="16" s="1"/>
  <c r="BH195" i="16"/>
  <c r="DB191" i="16"/>
  <c r="DC191" i="16" s="1"/>
  <c r="G191" i="16" s="1"/>
  <c r="G191" i="19" s="1"/>
  <c r="BI11" i="19" s="1" a="1"/>
  <c r="BI11" i="19" s="1"/>
  <c r="DB181" i="16"/>
  <c r="DB171" i="16"/>
  <c r="BH165" i="16"/>
  <c r="DC151" i="16"/>
  <c r="Q177" i="16"/>
  <c r="R177" i="16" s="1"/>
  <c r="BV177" i="16" s="1"/>
  <c r="Q171" i="16"/>
  <c r="AW171" i="16" s="1"/>
  <c r="Q165" i="16"/>
  <c r="S136" i="16"/>
  <c r="BH103" i="16"/>
  <c r="BJ103" i="16" s="1"/>
  <c r="BH85" i="16"/>
  <c r="BS515" i="16"/>
  <c r="BT515" i="16" s="1"/>
  <c r="CT515" i="16" s="1"/>
  <c r="S443" i="16"/>
  <c r="BS443" i="16"/>
  <c r="BT443" i="16" s="1"/>
  <c r="CT443" i="16" s="1"/>
  <c r="DB339" i="16"/>
  <c r="CT400" i="16"/>
  <c r="BS261" i="16"/>
  <c r="BT261" i="16" s="1"/>
  <c r="CT261" i="16" s="1"/>
  <c r="DB162" i="16"/>
  <c r="DC162" i="16" s="1"/>
  <c r="G162" i="16" s="1"/>
  <c r="G162" i="19" s="1"/>
  <c r="BG6" i="19" s="1" a="1"/>
  <c r="BG6" i="19" s="1"/>
  <c r="Q162" i="16"/>
  <c r="S131" i="16"/>
  <c r="BH131" i="16"/>
  <c r="S174" i="16"/>
  <c r="Q174" i="16"/>
  <c r="AW174" i="16" s="1"/>
  <c r="S176" i="16"/>
  <c r="Q176" i="16"/>
  <c r="R176" i="16" s="1"/>
  <c r="BV176" i="16" s="1"/>
  <c r="CA176" i="16" s="1"/>
  <c r="CB176" i="16" s="1"/>
  <c r="BS176" i="16"/>
  <c r="BT176" i="16" s="1"/>
  <c r="CT176" i="16" s="1"/>
  <c r="H176" i="16" s="1"/>
  <c r="H176" i="19" s="1"/>
  <c r="CH8" i="19" s="1" a="1"/>
  <c r="CH8" i="19" s="1"/>
  <c r="DC315" i="16"/>
  <c r="S563" i="16"/>
  <c r="BS563" i="16"/>
  <c r="BT563" i="16" s="1"/>
  <c r="CT563" i="16" s="1"/>
  <c r="BH226" i="16"/>
  <c r="BI226" i="16" s="1"/>
  <c r="S226" i="16"/>
  <c r="DB226" i="16"/>
  <c r="DC226" i="16" s="1"/>
  <c r="BS210" i="16"/>
  <c r="BT210" i="16" s="1"/>
  <c r="CT210" i="16" s="1"/>
  <c r="BH210" i="16"/>
  <c r="BI210" i="16" s="1"/>
  <c r="S192" i="16"/>
  <c r="BJ192" i="16" s="1"/>
  <c r="BS192" i="16"/>
  <c r="BT192" i="16" s="1"/>
  <c r="CT192" i="16" s="1"/>
  <c r="H192" i="16" s="1"/>
  <c r="H192" i="19" s="1"/>
  <c r="CI12" i="19" s="1" a="1"/>
  <c r="CI12" i="19" s="1"/>
  <c r="Q192" i="16"/>
  <c r="S264" i="16"/>
  <c r="BS264" i="16"/>
  <c r="BT264" i="16" s="1"/>
  <c r="CT264" i="16" s="1"/>
  <c r="S486" i="16"/>
  <c r="BS486" i="16"/>
  <c r="BT486" i="16" s="1"/>
  <c r="CT486" i="16" s="1"/>
  <c r="DB106" i="16"/>
  <c r="DC106" i="16" s="1"/>
  <c r="BH106" i="16"/>
  <c r="BJ106" i="16" s="1"/>
  <c r="S15" i="16"/>
  <c r="BH15" i="16"/>
  <c r="DB15" i="16"/>
  <c r="DC15" i="16" s="1"/>
  <c r="BS15" i="16"/>
  <c r="BT15" i="16" s="1"/>
  <c r="CT15" i="16" s="1"/>
  <c r="H15" i="16" s="1"/>
  <c r="H15" i="19" s="1"/>
  <c r="BN15" i="19" s="1" a="1"/>
  <c r="BN15" i="19" s="1"/>
  <c r="Q15" i="16"/>
  <c r="S376" i="16"/>
  <c r="BS376" i="16"/>
  <c r="BT376" i="16" s="1"/>
  <c r="CT376" i="16" s="1"/>
  <c r="S255" i="16"/>
  <c r="BS255" i="16"/>
  <c r="BT255" i="16" s="1"/>
  <c r="CT255" i="16" s="1"/>
  <c r="Q155" i="16"/>
  <c r="DB155" i="16"/>
  <c r="DC155" i="16" s="1"/>
  <c r="G155" i="16" s="1"/>
  <c r="G155" i="19" s="1"/>
  <c r="BF11" i="19" s="1" a="1"/>
  <c r="BF11" i="19" s="1"/>
  <c r="S411" i="16"/>
  <c r="BJ411" i="16" s="1"/>
  <c r="BS411" i="16"/>
  <c r="BT411" i="16" s="1"/>
  <c r="CT411" i="16" s="1"/>
  <c r="S17" i="16"/>
  <c r="BS17" i="16"/>
  <c r="BT17" i="16" s="1"/>
  <c r="CT17" i="16" s="1"/>
  <c r="H17" i="16" s="1"/>
  <c r="H17" i="19" s="1"/>
  <c r="BN17" i="19" s="1" a="1"/>
  <c r="BN17" i="19" s="1"/>
  <c r="BH17" i="16"/>
  <c r="DB570" i="16"/>
  <c r="DC570" i="16" s="1"/>
  <c r="DE570" i="16" s="1"/>
  <c r="I570" i="16" s="1"/>
  <c r="I570" i="19" s="1"/>
  <c r="DB552" i="16"/>
  <c r="DC552" i="16" s="1"/>
  <c r="DE552" i="16" s="1"/>
  <c r="I552" i="16" s="1"/>
  <c r="I552" i="19" s="1"/>
  <c r="DB550" i="16"/>
  <c r="DC550" i="16" s="1"/>
  <c r="G550" i="16" s="1"/>
  <c r="G550" i="19" s="1"/>
  <c r="BG38" i="19" s="1" a="1"/>
  <c r="BG38" i="19" s="1"/>
  <c r="Q552" i="16"/>
  <c r="AW552" i="16" s="1"/>
  <c r="DB515" i="16"/>
  <c r="DC515" i="16" s="1"/>
  <c r="G515" i="16" s="1"/>
  <c r="G515" i="19" s="1"/>
  <c r="BB39" i="19" s="1" a="1"/>
  <c r="BB39" i="19" s="1"/>
  <c r="Q515" i="16"/>
  <c r="AW515" i="16" s="1"/>
  <c r="Q494" i="16"/>
  <c r="BH489" i="16"/>
  <c r="BI489" i="16" s="1"/>
  <c r="S470" i="16"/>
  <c r="DC407" i="16"/>
  <c r="G407" i="16" s="1"/>
  <c r="G407" i="19" s="1"/>
  <c r="AO39" i="19" s="1" a="1"/>
  <c r="AO39" i="19" s="1"/>
  <c r="DC403" i="16"/>
  <c r="G403" i="16" s="1"/>
  <c r="G403" i="19" s="1"/>
  <c r="AO35" i="19" s="1" a="1"/>
  <c r="AO35" i="19" s="1"/>
  <c r="CT389" i="16"/>
  <c r="CT380" i="16"/>
  <c r="DB360" i="16"/>
  <c r="Q360" i="16"/>
  <c r="DC305" i="16"/>
  <c r="Q324" i="16"/>
  <c r="BH278" i="16"/>
  <c r="BI278" i="16" s="1"/>
  <c r="DB271" i="16"/>
  <c r="DC271" i="16" s="1"/>
  <c r="BH264" i="16"/>
  <c r="BH255" i="16"/>
  <c r="DC235" i="16"/>
  <c r="G235" i="16" s="1"/>
  <c r="G235" i="19" s="1"/>
  <c r="AQ21" i="19" s="1" a="1"/>
  <c r="AQ21" i="19" s="1"/>
  <c r="S287" i="16"/>
  <c r="BJ287" i="16" s="1"/>
  <c r="Q285" i="16"/>
  <c r="Q232" i="16"/>
  <c r="AW232" i="16" s="1"/>
  <c r="BH285" i="16"/>
  <c r="BJ285" i="16" s="1"/>
  <c r="DC208" i="16"/>
  <c r="G208" i="16" s="1"/>
  <c r="G208" i="19" s="1"/>
  <c r="AN30" i="19" s="1" a="1"/>
  <c r="AN30" i="19" s="1"/>
  <c r="DB217" i="16"/>
  <c r="DC217" i="16" s="1"/>
  <c r="G217" i="16" s="1"/>
  <c r="G217" i="19" s="1"/>
  <c r="AO27" i="19" s="1" a="1"/>
  <c r="AO27" i="19" s="1"/>
  <c r="BH191" i="16"/>
  <c r="BI191" i="16" s="1"/>
  <c r="BH181" i="16"/>
  <c r="BJ181" i="16" s="1"/>
  <c r="BH171" i="16"/>
  <c r="BI171" i="16" s="1"/>
  <c r="DB168" i="16"/>
  <c r="DC168" i="16" s="1"/>
  <c r="DB149" i="16"/>
  <c r="DC149" i="16" s="1"/>
  <c r="DB210" i="16"/>
  <c r="DC210" i="16" s="1"/>
  <c r="G210" i="16" s="1"/>
  <c r="G210" i="19" s="1"/>
  <c r="AO20" i="19" s="1" a="1"/>
  <c r="AO20" i="19" s="1"/>
  <c r="Q103" i="16"/>
  <c r="Q486" i="16"/>
  <c r="BS190" i="16"/>
  <c r="BT190" i="16" s="1"/>
  <c r="CT190" i="16" s="1"/>
  <c r="H190" i="16" s="1"/>
  <c r="H190" i="19" s="1"/>
  <c r="CI10" i="19" s="1" a="1"/>
  <c r="CI10" i="19" s="1"/>
  <c r="BS165" i="16"/>
  <c r="BT165" i="16" s="1"/>
  <c r="CT165" i="16" s="1"/>
  <c r="H165" i="16" s="1"/>
  <c r="H165" i="19" s="1"/>
  <c r="CG9" i="19" s="1" a="1"/>
  <c r="CG9" i="19" s="1"/>
  <c r="S178" i="16"/>
  <c r="BS178" i="16"/>
  <c r="BT178" i="16" s="1"/>
  <c r="CT178" i="16" s="1"/>
  <c r="H178" i="16" s="1"/>
  <c r="H178" i="19" s="1"/>
  <c r="CH10" i="19" s="1" a="1"/>
  <c r="CH10" i="19" s="1"/>
  <c r="Q178" i="16"/>
  <c r="BH289" i="16"/>
  <c r="BI289" i="16" s="1"/>
  <c r="BS289" i="16"/>
  <c r="BT289" i="16" s="1"/>
  <c r="CT289" i="16" s="1"/>
  <c r="S366" i="16"/>
  <c r="BJ366" i="16" s="1"/>
  <c r="BS366" i="16"/>
  <c r="BT366" i="16" s="1"/>
  <c r="CT366" i="16" s="1"/>
  <c r="CT426" i="16"/>
  <c r="Q220" i="16"/>
  <c r="R220" i="16" s="1"/>
  <c r="BV220" i="16" s="1"/>
  <c r="DB178" i="16"/>
  <c r="DC178" i="16" s="1"/>
  <c r="G178" i="16" s="1"/>
  <c r="G178" i="19" s="1"/>
  <c r="BH10" i="19" s="1" a="1"/>
  <c r="BH10" i="19" s="1"/>
  <c r="DC481" i="16"/>
  <c r="CT329" i="16"/>
  <c r="DB301" i="16"/>
  <c r="DC301" i="16" s="1"/>
  <c r="DB297" i="16"/>
  <c r="DC297" i="16" s="1"/>
  <c r="DB102" i="16"/>
  <c r="DC102" i="16" s="1"/>
  <c r="BH27" i="16"/>
  <c r="BI27" i="16" s="1"/>
  <c r="BH215" i="16"/>
  <c r="Q73" i="16"/>
  <c r="BH428" i="16"/>
  <c r="CT318" i="16"/>
  <c r="CT82" i="16"/>
  <c r="H82" i="16" s="1"/>
  <c r="H82" i="19" s="1"/>
  <c r="BV10" i="19" s="1" a="1"/>
  <c r="BV10" i="19" s="1"/>
  <c r="CT186" i="16"/>
  <c r="H186" i="16" s="1"/>
  <c r="H186" i="19" s="1"/>
  <c r="CI6" i="19" s="1" a="1"/>
  <c r="CI6" i="19" s="1"/>
  <c r="CT48" i="16"/>
  <c r="H48" i="16" s="1"/>
  <c r="H48" i="19" s="1"/>
  <c r="BQ12" i="19" s="1" a="1"/>
  <c r="BQ12" i="19" s="1"/>
  <c r="CT129" i="16"/>
  <c r="H129" i="16" s="1"/>
  <c r="H129" i="19" s="1"/>
  <c r="CB9" i="19" s="1" a="1"/>
  <c r="CB9" i="19" s="1"/>
  <c r="CT119" i="16"/>
  <c r="H119" i="16" s="1"/>
  <c r="H119" i="19" s="1"/>
  <c r="CA11" i="19" s="1" a="1"/>
  <c r="CA11" i="19" s="1"/>
  <c r="DC19" i="16"/>
  <c r="G19" i="16" s="1"/>
  <c r="G19" i="19" s="1"/>
  <c r="AO7" i="19" s="1" a="1"/>
  <c r="AO7" i="19" s="1"/>
  <c r="CT249" i="16"/>
  <c r="CT193" i="16"/>
  <c r="H193" i="16" s="1"/>
  <c r="H193" i="19" s="1"/>
  <c r="CI13" i="19" s="1" a="1"/>
  <c r="CI13" i="19" s="1"/>
  <c r="DB95" i="16"/>
  <c r="DC95" i="16" s="1"/>
  <c r="BS251" i="16"/>
  <c r="BT251" i="16" s="1"/>
  <c r="CT251" i="16" s="1"/>
  <c r="CT172" i="16"/>
  <c r="H172" i="16" s="1"/>
  <c r="H172" i="19" s="1"/>
  <c r="CG16" i="19" s="1" a="1"/>
  <c r="CG16" i="19" s="1"/>
  <c r="CT467" i="16"/>
  <c r="Q564" i="16"/>
  <c r="R564" i="16" s="1"/>
  <c r="BV564" i="16" s="1"/>
  <c r="CD564" i="16" s="1"/>
  <c r="DB344" i="16"/>
  <c r="DC344" i="16" s="1"/>
  <c r="DC184" i="16"/>
  <c r="Q118" i="16"/>
  <c r="AW118" i="16" s="1"/>
  <c r="BH118" i="16"/>
  <c r="BJ118" i="16" s="1"/>
  <c r="S10" i="16"/>
  <c r="Q10" i="16"/>
  <c r="AW10" i="16" s="1"/>
  <c r="BH10" i="16"/>
  <c r="DB10" i="16"/>
  <c r="DC10" i="16" s="1"/>
  <c r="G10" i="16" s="1"/>
  <c r="G10" i="19" s="1"/>
  <c r="AN10" i="19" s="1" a="1"/>
  <c r="AN10" i="19" s="1"/>
  <c r="S63" i="16"/>
  <c r="Q63" i="16"/>
  <c r="R63" i="16" s="1"/>
  <c r="BV63" i="16" s="1"/>
  <c r="CA63" i="16" s="1"/>
  <c r="CB63" i="16" s="1"/>
  <c r="DB545" i="16"/>
  <c r="DC545" i="16" s="1"/>
  <c r="BS489" i="16"/>
  <c r="BT489" i="16" s="1"/>
  <c r="CT489" i="16" s="1"/>
  <c r="BH368" i="16"/>
  <c r="BI368" i="16" s="1"/>
  <c r="DC307" i="16"/>
  <c r="Q344" i="16"/>
  <c r="AW344" i="16" s="1"/>
  <c r="CK344" i="16" s="1"/>
  <c r="CL344" i="16" s="1"/>
  <c r="CT301" i="16"/>
  <c r="DC229" i="16"/>
  <c r="G229" i="16" s="1"/>
  <c r="G229" i="19" s="1"/>
  <c r="AP27" i="19" s="1" a="1"/>
  <c r="AP27" i="19" s="1"/>
  <c r="DC192" i="16"/>
  <c r="DE192" i="16" s="1"/>
  <c r="I192" i="16" s="1"/>
  <c r="I192" i="19" s="1"/>
  <c r="Q211" i="16"/>
  <c r="AW211" i="16" s="1"/>
  <c r="CK211" i="16" s="1"/>
  <c r="CL211" i="16" s="1"/>
  <c r="S441" i="16"/>
  <c r="BS441" i="16"/>
  <c r="BT441" i="16" s="1"/>
  <c r="CT441" i="16" s="1"/>
  <c r="S439" i="16"/>
  <c r="BS439" i="16"/>
  <c r="BT439" i="16" s="1"/>
  <c r="CT439" i="16" s="1"/>
  <c r="S437" i="16"/>
  <c r="BS437" i="16"/>
  <c r="BT437" i="16" s="1"/>
  <c r="CT437" i="16" s="1"/>
  <c r="S433" i="16"/>
  <c r="BS433" i="16"/>
  <c r="BT433" i="16" s="1"/>
  <c r="CT433" i="16" s="1"/>
  <c r="S431" i="16"/>
  <c r="BS431" i="16"/>
  <c r="BT431" i="16" s="1"/>
  <c r="CT431" i="16" s="1"/>
  <c r="BS275" i="16"/>
  <c r="BT275" i="16" s="1"/>
  <c r="CT275" i="16" s="1"/>
  <c r="S352" i="16"/>
  <c r="BJ352" i="16" s="1"/>
  <c r="BS352" i="16"/>
  <c r="BT352" i="16" s="1"/>
  <c r="CT352" i="16" s="1"/>
  <c r="BS137" i="16"/>
  <c r="BT137" i="16" s="1"/>
  <c r="CT137" i="16" s="1"/>
  <c r="H137" i="16" s="1"/>
  <c r="H137" i="19" s="1"/>
  <c r="CB17" i="19" s="1" a="1"/>
  <c r="CB17" i="19" s="1"/>
  <c r="S91" i="16"/>
  <c r="BS91" i="16"/>
  <c r="BT91" i="16" s="1"/>
  <c r="CT91" i="16" s="1"/>
  <c r="H91" i="16" s="1"/>
  <c r="H91" i="19" s="1"/>
  <c r="BW7" i="19" s="1" a="1"/>
  <c r="BW7" i="19" s="1"/>
  <c r="Q91" i="16"/>
  <c r="R91" i="16" s="1"/>
  <c r="BV91" i="16" s="1"/>
  <c r="BH91" i="16"/>
  <c r="BI91" i="16" s="1"/>
  <c r="BS29" i="16"/>
  <c r="BT29" i="16" s="1"/>
  <c r="CT29" i="16" s="1"/>
  <c r="H29" i="16" s="1"/>
  <c r="H29" i="19" s="1"/>
  <c r="BO17" i="19" s="1" a="1"/>
  <c r="BO17" i="19" s="1"/>
  <c r="S29" i="16"/>
  <c r="DB29" i="16"/>
  <c r="DC29" i="16" s="1"/>
  <c r="Q46" i="16"/>
  <c r="R46" i="16" s="1"/>
  <c r="BV46" i="16" s="1"/>
  <c r="BH46" i="16"/>
  <c r="BI46" i="16" s="1"/>
  <c r="DB46" i="16"/>
  <c r="DC46" i="16" s="1"/>
  <c r="S164" i="16"/>
  <c r="BJ164" i="16" s="1"/>
  <c r="BS164" i="16"/>
  <c r="BT164" i="16" s="1"/>
  <c r="CT164" i="16" s="1"/>
  <c r="H164" i="16" s="1"/>
  <c r="H164" i="19" s="1"/>
  <c r="CG8" i="19" s="1" a="1"/>
  <c r="CG8" i="19" s="1"/>
  <c r="S84" i="16"/>
  <c r="BH84" i="16"/>
  <c r="BS84" i="16"/>
  <c r="BT84" i="16" s="1"/>
  <c r="CT84" i="16" s="1"/>
  <c r="H84" i="16" s="1"/>
  <c r="H84" i="19" s="1"/>
  <c r="BV12" i="19" s="1" a="1"/>
  <c r="BV12" i="19" s="1"/>
  <c r="DB84" i="16"/>
  <c r="DC84" i="16" s="1"/>
  <c r="DE84" i="16" s="1"/>
  <c r="I84" i="16" s="1"/>
  <c r="I84" i="19" s="1"/>
  <c r="BS126" i="16"/>
  <c r="BT126" i="16" s="1"/>
  <c r="CT126" i="16" s="1"/>
  <c r="H126" i="16" s="1"/>
  <c r="H126" i="19" s="1"/>
  <c r="CB6" i="19" s="1" a="1"/>
  <c r="CB6" i="19" s="1"/>
  <c r="S126" i="16"/>
  <c r="S61" i="16"/>
  <c r="BS61" i="16"/>
  <c r="BT61" i="16" s="1"/>
  <c r="CT61" i="16" s="1"/>
  <c r="H61" i="16" s="1"/>
  <c r="H61" i="19" s="1"/>
  <c r="BT13" i="19" s="1" a="1"/>
  <c r="BT13" i="19" s="1"/>
  <c r="Q61" i="16"/>
  <c r="DB61" i="16"/>
  <c r="DC61" i="16" s="1"/>
  <c r="BH30" i="16"/>
  <c r="DB30" i="16"/>
  <c r="DC30" i="16" s="1"/>
  <c r="S16" i="16"/>
  <c r="Q16" i="16"/>
  <c r="BH16" i="16"/>
  <c r="BI16" i="16" s="1"/>
  <c r="DB16" i="16"/>
  <c r="DC16" i="16" s="1"/>
  <c r="G16" i="16" s="1"/>
  <c r="G16" i="19" s="1"/>
  <c r="AN16" i="19" s="1" a="1"/>
  <c r="AN16" i="19" s="1"/>
  <c r="BS16" i="16"/>
  <c r="BT16" i="16" s="1"/>
  <c r="CT16" i="16" s="1"/>
  <c r="H16" i="16" s="1"/>
  <c r="H16" i="19" s="1"/>
  <c r="BN16" i="19" s="1" a="1"/>
  <c r="BN16" i="19" s="1"/>
  <c r="Q141" i="16"/>
  <c r="BH141" i="16"/>
  <c r="BJ141" i="16" s="1"/>
  <c r="BS101" i="16"/>
  <c r="BT101" i="16" s="1"/>
  <c r="CT101" i="16" s="1"/>
  <c r="H101" i="16" s="1"/>
  <c r="H101" i="19" s="1"/>
  <c r="BW17" i="19" s="1" a="1"/>
  <c r="BW17" i="19" s="1"/>
  <c r="BH101" i="16"/>
  <c r="DB101" i="16"/>
  <c r="DC101" i="16" s="1"/>
  <c r="S49" i="16"/>
  <c r="BH49" i="16"/>
  <c r="BS49" i="16"/>
  <c r="BT49" i="16" s="1"/>
  <c r="CT49" i="16" s="1"/>
  <c r="H49" i="16" s="1"/>
  <c r="H49" i="19" s="1"/>
  <c r="BQ13" i="19" s="1" a="1"/>
  <c r="BQ13" i="19" s="1"/>
  <c r="DB49" i="16"/>
  <c r="DC49" i="16" s="1"/>
  <c r="DE49" i="16" s="1"/>
  <c r="I49" i="16" s="1"/>
  <c r="I49" i="19" s="1"/>
  <c r="Q476" i="16"/>
  <c r="BS476" i="16"/>
  <c r="BT476" i="16" s="1"/>
  <c r="CT476" i="16" s="1"/>
  <c r="S152" i="16"/>
  <c r="BS152" i="16"/>
  <c r="BT152" i="16" s="1"/>
  <c r="CT152" i="16" s="1"/>
  <c r="H152" i="16" s="1"/>
  <c r="H152" i="19" s="1"/>
  <c r="CF8" i="19" s="1" a="1"/>
  <c r="CF8" i="19" s="1"/>
  <c r="BH66" i="16"/>
  <c r="DB66" i="16"/>
  <c r="DC66" i="16" s="1"/>
  <c r="DE66" i="16" s="1"/>
  <c r="I66" i="16" s="1"/>
  <c r="I66" i="19" s="1"/>
  <c r="BH130" i="16"/>
  <c r="BI130" i="16" s="1"/>
  <c r="Q130" i="16"/>
  <c r="DB130" i="16"/>
  <c r="DC130" i="16" s="1"/>
  <c r="BH294" i="16"/>
  <c r="BI294" i="16" s="1"/>
  <c r="DB294" i="16"/>
  <c r="DC294" i="16" s="1"/>
  <c r="Q99" i="16"/>
  <c r="R99" i="16" s="1"/>
  <c r="BV99" i="16" s="1"/>
  <c r="CA99" i="16" s="1"/>
  <c r="CB99" i="16" s="1"/>
  <c r="DB99" i="16"/>
  <c r="DC99" i="16" s="1"/>
  <c r="DE99" i="16" s="1"/>
  <c r="I99" i="16" s="1"/>
  <c r="I99" i="19" s="1"/>
  <c r="Q37" i="16"/>
  <c r="S37" i="16"/>
  <c r="DB37" i="16"/>
  <c r="DC37" i="16" s="1"/>
  <c r="BH37" i="16"/>
  <c r="S446" i="16"/>
  <c r="BJ446" i="16" s="1"/>
  <c r="Q446" i="16"/>
  <c r="DB446" i="16"/>
  <c r="DC446" i="16" s="1"/>
  <c r="Q114" i="16"/>
  <c r="BH114" i="16"/>
  <c r="BH564" i="16"/>
  <c r="Q545" i="16"/>
  <c r="AW545" i="16" s="1"/>
  <c r="BS545" i="16"/>
  <c r="BT545" i="16" s="1"/>
  <c r="CT545" i="16" s="1"/>
  <c r="BH527" i="16"/>
  <c r="BI527" i="16" s="1"/>
  <c r="CT527" i="16"/>
  <c r="CT478" i="16"/>
  <c r="DB489" i="16"/>
  <c r="DC489" i="16" s="1"/>
  <c r="G489" i="16" s="1"/>
  <c r="G489" i="19" s="1"/>
  <c r="AZ37" i="19" s="1" a="1"/>
  <c r="AZ37" i="19" s="1"/>
  <c r="DC438" i="16"/>
  <c r="DB455" i="16"/>
  <c r="DC455" i="16" s="1"/>
  <c r="DE455" i="16" s="1"/>
  <c r="I455" i="16" s="1"/>
  <c r="I455" i="19" s="1"/>
  <c r="Q455" i="16"/>
  <c r="AW455" i="16" s="1"/>
  <c r="BH447" i="16"/>
  <c r="BJ447" i="16" s="1"/>
  <c r="DB410" i="16"/>
  <c r="DC410" i="16" s="1"/>
  <c r="BH275" i="16"/>
  <c r="BI275" i="16" s="1"/>
  <c r="DC263" i="16"/>
  <c r="G263" i="16" s="1"/>
  <c r="G263" i="19" s="1"/>
  <c r="AU25" i="19" s="1" a="1"/>
  <c r="AU25" i="19" s="1"/>
  <c r="DB189" i="16"/>
  <c r="DC189" i="16" s="1"/>
  <c r="DE189" i="16" s="1"/>
  <c r="I189" i="16" s="1"/>
  <c r="I189" i="19" s="1"/>
  <c r="DC167" i="16"/>
  <c r="DB137" i="16"/>
  <c r="DC137" i="16" s="1"/>
  <c r="G137" i="16" s="1"/>
  <c r="G137" i="19" s="1"/>
  <c r="BB17" i="19" s="1" a="1"/>
  <c r="BB17" i="19" s="1"/>
  <c r="Q138" i="16"/>
  <c r="R138" i="16" s="1"/>
  <c r="BV138" i="16" s="1"/>
  <c r="Q136" i="16"/>
  <c r="BH107" i="16"/>
  <c r="BI107" i="16" s="1"/>
  <c r="Q137" i="16"/>
  <c r="AW137" i="16" s="1"/>
  <c r="Q79" i="16"/>
  <c r="AW79" i="16" s="1"/>
  <c r="CK79" i="16" s="1"/>
  <c r="CL79" i="16" s="1"/>
  <c r="BS474" i="16"/>
  <c r="BT474" i="16" s="1"/>
  <c r="CT474" i="16" s="1"/>
  <c r="BS435" i="16"/>
  <c r="BT435" i="16" s="1"/>
  <c r="CT435" i="16" s="1"/>
  <c r="DB331" i="16"/>
  <c r="BS63" i="16"/>
  <c r="BT63" i="16" s="1"/>
  <c r="CT63" i="16" s="1"/>
  <c r="H63" i="16" s="1"/>
  <c r="H63" i="19" s="1"/>
  <c r="BT15" i="19" s="1" a="1"/>
  <c r="BT15" i="19" s="1"/>
  <c r="S18" i="16"/>
  <c r="BH18" i="16"/>
  <c r="BI18" i="16" s="1"/>
  <c r="Q18" i="16"/>
  <c r="R18" i="16" s="1"/>
  <c r="BV18" i="16" s="1"/>
  <c r="DB18" i="16"/>
  <c r="DC18" i="16" s="1"/>
  <c r="G18" i="16" s="1"/>
  <c r="G18" i="19" s="1"/>
  <c r="AO6" i="19" s="1" a="1"/>
  <c r="AO6" i="19" s="1"/>
  <c r="S269" i="16"/>
  <c r="BJ269" i="16" s="1"/>
  <c r="BS269" i="16"/>
  <c r="BT269" i="16" s="1"/>
  <c r="CT269" i="16" s="1"/>
  <c r="Q100" i="16"/>
  <c r="AW100" i="16" s="1"/>
  <c r="BH100" i="16"/>
  <c r="Q78" i="16"/>
  <c r="AW78" i="16" s="1"/>
  <c r="DB78" i="16"/>
  <c r="DC78" i="16" s="1"/>
  <c r="DE78" i="16" s="1"/>
  <c r="I78" i="16" s="1"/>
  <c r="I78" i="19" s="1"/>
  <c r="S368" i="16"/>
  <c r="BS368" i="16"/>
  <c r="BT368" i="16" s="1"/>
  <c r="CT368" i="16" s="1"/>
  <c r="DB564" i="16"/>
  <c r="DC564" i="16" s="1"/>
  <c r="BS564" i="16"/>
  <c r="BT564" i="16" s="1"/>
  <c r="CT564" i="16" s="1"/>
  <c r="S184" i="16"/>
  <c r="BS184" i="16"/>
  <c r="BT184" i="16" s="1"/>
  <c r="CT184" i="16" s="1"/>
  <c r="H184" i="16" s="1"/>
  <c r="H184" i="19" s="1"/>
  <c r="CH16" i="19" s="1" a="1"/>
  <c r="CH16" i="19" s="1"/>
  <c r="S180" i="16"/>
  <c r="BJ180" i="16" s="1"/>
  <c r="BS180" i="16"/>
  <c r="BT180" i="16" s="1"/>
  <c r="CT180" i="16" s="1"/>
  <c r="H180" i="16" s="1"/>
  <c r="H180" i="19" s="1"/>
  <c r="CH12" i="19" s="1" a="1"/>
  <c r="CH12" i="19" s="1"/>
  <c r="BH566" i="16"/>
  <c r="BI566" i="16" s="1"/>
  <c r="DB566" i="16"/>
  <c r="BH484" i="16"/>
  <c r="BS455" i="16"/>
  <c r="BT455" i="16" s="1"/>
  <c r="CT455" i="16" s="1"/>
  <c r="BH410" i="16"/>
  <c r="BI410" i="16" s="1"/>
  <c r="CT384" i="16"/>
  <c r="DB368" i="16"/>
  <c r="DC368" i="16" s="1"/>
  <c r="DC276" i="16"/>
  <c r="CT299" i="16"/>
  <c r="BH189" i="16"/>
  <c r="BI189" i="16" s="1"/>
  <c r="BH184" i="16"/>
  <c r="BI184" i="16" s="1"/>
  <c r="Q184" i="16"/>
  <c r="Q180" i="16"/>
  <c r="AW180" i="16" s="1"/>
  <c r="S138" i="16"/>
  <c r="DB63" i="16"/>
  <c r="DC63" i="16" s="1"/>
  <c r="BS117" i="16"/>
  <c r="BT117" i="16" s="1"/>
  <c r="CT117" i="16" s="1"/>
  <c r="H117" i="16" s="1"/>
  <c r="H117" i="19" s="1"/>
  <c r="CA9" i="19" s="1" a="1"/>
  <c r="CA9" i="19" s="1"/>
  <c r="S117" i="16"/>
  <c r="DB466" i="16"/>
  <c r="DC466" i="16" s="1"/>
  <c r="BS466" i="16"/>
  <c r="BT466" i="16" s="1"/>
  <c r="CT466" i="16" s="1"/>
  <c r="S317" i="16"/>
  <c r="BJ317" i="16" s="1"/>
  <c r="BS317" i="16"/>
  <c r="BT317" i="16" s="1"/>
  <c r="CT317" i="16" s="1"/>
  <c r="BS25" i="16"/>
  <c r="BT25" i="16" s="1"/>
  <c r="CT25" i="16" s="1"/>
  <c r="H25" i="16" s="1"/>
  <c r="H25" i="19" s="1"/>
  <c r="BO13" i="19" s="1" a="1"/>
  <c r="BO13" i="19" s="1"/>
  <c r="Q25" i="16"/>
  <c r="AW25" i="16" s="1"/>
  <c r="BH13" i="16"/>
  <c r="BI13" i="16" s="1"/>
  <c r="Q13" i="16"/>
  <c r="AW13" i="16" s="1"/>
  <c r="BH214" i="16"/>
  <c r="BI214" i="16" s="1"/>
  <c r="BS214" i="16"/>
  <c r="BT214" i="16" s="1"/>
  <c r="CT214" i="16" s="1"/>
  <c r="DC22" i="16"/>
  <c r="G22" i="16" s="1"/>
  <c r="G22" i="19" s="1"/>
  <c r="AO10" i="19" s="1" a="1"/>
  <c r="AO10" i="19" s="1"/>
  <c r="DC21" i="16"/>
  <c r="G21" i="16" s="1"/>
  <c r="G21" i="19" s="1"/>
  <c r="AO9" i="19" s="1" a="1"/>
  <c r="AO9" i="19" s="1"/>
  <c r="CT121" i="16"/>
  <c r="H121" i="16" s="1"/>
  <c r="H121" i="19" s="1"/>
  <c r="CA13" i="19" s="1" a="1"/>
  <c r="CA13" i="19" s="1"/>
  <c r="CT421" i="16"/>
  <c r="Q447" i="16"/>
  <c r="Q386" i="16"/>
  <c r="R386" i="16" s="1"/>
  <c r="BV386" i="16" s="1"/>
  <c r="CT340" i="16"/>
  <c r="DB352" i="16"/>
  <c r="DC352" i="16" s="1"/>
  <c r="G352" i="16" s="1"/>
  <c r="G352" i="19" s="1"/>
  <c r="BF30" i="19" s="1" a="1"/>
  <c r="BF30" i="19" s="1"/>
  <c r="CT297" i="16"/>
  <c r="BH315" i="16"/>
  <c r="DB268" i="16"/>
  <c r="DC268" i="16" s="1"/>
  <c r="DB236" i="16"/>
  <c r="DC236" i="16" s="1"/>
  <c r="G236" i="16" s="1"/>
  <c r="G236" i="19" s="1"/>
  <c r="AQ22" i="19" s="1" a="1"/>
  <c r="AQ22" i="19" s="1"/>
  <c r="DC134" i="16"/>
  <c r="DE134" i="16" s="1"/>
  <c r="I134" i="16" s="1"/>
  <c r="I134" i="19" s="1"/>
  <c r="BH138" i="16"/>
  <c r="BH137" i="16"/>
  <c r="DB136" i="16"/>
  <c r="DC136" i="16" s="1"/>
  <c r="DE136" i="16" s="1"/>
  <c r="I136" i="16" s="1"/>
  <c r="I136" i="19" s="1"/>
  <c r="BS22" i="16"/>
  <c r="BT22" i="16" s="1"/>
  <c r="CT22" i="16" s="1"/>
  <c r="H22" i="16" s="1"/>
  <c r="H22" i="19" s="1"/>
  <c r="BO10" i="19" s="1" a="1"/>
  <c r="BO10" i="19" s="1"/>
  <c r="CT103" i="16"/>
  <c r="H103" i="16" s="1"/>
  <c r="H103" i="19" s="1"/>
  <c r="BZ7" i="19" s="1" a="1"/>
  <c r="BZ7" i="19" s="1"/>
  <c r="Q67" i="16"/>
  <c r="R67" i="16" s="1"/>
  <c r="BV67" i="16" s="1"/>
  <c r="CA67" i="16" s="1"/>
  <c r="CB67" i="16" s="1"/>
  <c r="CT108" i="16"/>
  <c r="H108" i="16" s="1"/>
  <c r="H108" i="19" s="1"/>
  <c r="BZ12" i="19" s="1" a="1"/>
  <c r="BZ12" i="19" s="1"/>
  <c r="BS529" i="16"/>
  <c r="BT529" i="16" s="1"/>
  <c r="CT529" i="16" s="1"/>
  <c r="DC457" i="16"/>
  <c r="BH325" i="16"/>
  <c r="BI325" i="16" s="1"/>
  <c r="BH338" i="16"/>
  <c r="BI338" i="16" s="1"/>
  <c r="BH209" i="16"/>
  <c r="BI209" i="16" s="1"/>
  <c r="Q111" i="16"/>
  <c r="R111" i="16" s="1"/>
  <c r="BV111" i="16" s="1"/>
  <c r="DB51" i="16"/>
  <c r="DC51" i="16" s="1"/>
  <c r="BH174" i="16"/>
  <c r="BI174" i="16" s="1"/>
  <c r="CT579" i="16"/>
  <c r="CT330" i="16"/>
  <c r="BH333" i="16"/>
  <c r="BI333" i="16" s="1"/>
  <c r="Q253" i="16"/>
  <c r="CT504" i="16"/>
  <c r="CT580" i="16"/>
  <c r="CT567" i="16"/>
  <c r="CT54" i="16"/>
  <c r="H54" i="16" s="1"/>
  <c r="H54" i="19" s="1"/>
  <c r="BT6" i="19" s="1" a="1"/>
  <c r="BT6" i="19" s="1"/>
  <c r="CT132" i="16"/>
  <c r="H132" i="16" s="1"/>
  <c r="H132" i="19" s="1"/>
  <c r="CB12" i="19" s="1" a="1"/>
  <c r="CB12" i="19" s="1"/>
  <c r="DB143" i="16"/>
  <c r="DC143" i="16" s="1"/>
  <c r="DB562" i="16"/>
  <c r="DC562" i="16" s="1"/>
  <c r="BH284" i="16"/>
  <c r="DB284" i="16"/>
  <c r="DC284" i="16" s="1"/>
  <c r="S250" i="16"/>
  <c r="BS250" i="16"/>
  <c r="BT250" i="16" s="1"/>
  <c r="CT250" i="16" s="1"/>
  <c r="Q117" i="16"/>
  <c r="AW117" i="16" s="1"/>
  <c r="BH117" i="16"/>
  <c r="BI117" i="16" s="1"/>
  <c r="AW23" i="16"/>
  <c r="R23" i="16"/>
  <c r="BV23" i="16" s="1"/>
  <c r="S306" i="16"/>
  <c r="BJ306" i="16" s="1"/>
  <c r="BS306" i="16"/>
  <c r="BT306" i="16" s="1"/>
  <c r="CT306" i="16" s="1"/>
  <c r="S24" i="16"/>
  <c r="BS24" i="16"/>
  <c r="BT24" i="16" s="1"/>
  <c r="CT24" i="16" s="1"/>
  <c r="H24" i="16" s="1"/>
  <c r="H24" i="19" s="1"/>
  <c r="BO12" i="19" s="1" a="1"/>
  <c r="BO12" i="19" s="1"/>
  <c r="DB24" i="16"/>
  <c r="DC24" i="16" s="1"/>
  <c r="G24" i="16" s="1"/>
  <c r="G24" i="19" s="1"/>
  <c r="AO12" i="19" s="1" a="1"/>
  <c r="AO12" i="19" s="1"/>
  <c r="Q24" i="16"/>
  <c r="R485" i="16"/>
  <c r="BV485" i="16" s="1"/>
  <c r="BY485" i="16" s="1"/>
  <c r="DC441" i="16"/>
  <c r="DC433" i="16"/>
  <c r="G433" i="16" s="1"/>
  <c r="G433" i="19" s="1"/>
  <c r="AQ41" i="19" s="1" a="1"/>
  <c r="AQ41" i="19" s="1"/>
  <c r="CT450" i="16"/>
  <c r="Q350" i="16"/>
  <c r="R350" i="16" s="1"/>
  <c r="BV350" i="16" s="1"/>
  <c r="BH386" i="16"/>
  <c r="BJ386" i="16" s="1"/>
  <c r="BH327" i="16"/>
  <c r="DC320" i="16"/>
  <c r="Q284" i="16"/>
  <c r="DC258" i="16"/>
  <c r="DB253" i="16"/>
  <c r="DC253" i="16" s="1"/>
  <c r="DE253" i="16" s="1"/>
  <c r="I253" i="16" s="1"/>
  <c r="I253" i="19" s="1"/>
  <c r="DB250" i="16"/>
  <c r="DC250" i="16" s="1"/>
  <c r="G250" i="16" s="1"/>
  <c r="G250" i="19" s="1"/>
  <c r="AT24" i="19" s="1" a="1"/>
  <c r="AT24" i="19" s="1"/>
  <c r="DC240" i="16"/>
  <c r="G240" i="16" s="1"/>
  <c r="G240" i="19" s="1"/>
  <c r="AQ26" i="19" s="1" a="1"/>
  <c r="AQ26" i="19" s="1"/>
  <c r="Q250" i="16"/>
  <c r="AW250" i="16" s="1"/>
  <c r="DC188" i="16"/>
  <c r="DE188" i="16" s="1"/>
  <c r="I188" i="16" s="1"/>
  <c r="I188" i="19" s="1"/>
  <c r="DB53" i="16"/>
  <c r="DC53" i="16" s="1"/>
  <c r="S240" i="16"/>
  <c r="BJ240" i="16" s="1"/>
  <c r="BS240" i="16"/>
  <c r="BT240" i="16" s="1"/>
  <c r="CT240" i="16" s="1"/>
  <c r="DB125" i="16"/>
  <c r="DC125" i="16" s="1"/>
  <c r="BH125" i="16"/>
  <c r="Q125" i="16"/>
  <c r="AW125" i="16" s="1"/>
  <c r="DB120" i="16"/>
  <c r="DC120" i="16" s="1"/>
  <c r="BH120" i="16"/>
  <c r="BH116" i="16"/>
  <c r="Q116" i="16"/>
  <c r="S71" i="16"/>
  <c r="Q71" i="16"/>
  <c r="R25" i="16"/>
  <c r="BV25" i="16" s="1"/>
  <c r="CA25" i="16" s="1"/>
  <c r="CB25" i="16" s="1"/>
  <c r="CC25" i="16" s="1"/>
  <c r="S14" i="16"/>
  <c r="Q14" i="16"/>
  <c r="R14" i="16" s="1"/>
  <c r="BV14" i="16" s="1"/>
  <c r="BH14" i="16"/>
  <c r="DB14" i="16"/>
  <c r="DC14" i="16" s="1"/>
  <c r="S6" i="16"/>
  <c r="Q6" i="16"/>
  <c r="R6" i="16" s="1"/>
  <c r="BV6" i="16" s="1"/>
  <c r="BH6" i="16"/>
  <c r="BI6" i="16" s="1"/>
  <c r="S243" i="16"/>
  <c r="BJ243" i="16" s="1"/>
  <c r="BS243" i="16"/>
  <c r="BT243" i="16" s="1"/>
  <c r="CT243" i="16" s="1"/>
  <c r="BH344" i="16"/>
  <c r="BS344" i="16"/>
  <c r="BT344" i="16" s="1"/>
  <c r="CT344" i="16" s="1"/>
  <c r="S239" i="16"/>
  <c r="BJ239" i="16" s="1"/>
  <c r="BS239" i="16"/>
  <c r="BT239" i="16" s="1"/>
  <c r="CT239" i="16" s="1"/>
  <c r="S110" i="16"/>
  <c r="DB110" i="16"/>
  <c r="BS110" i="16"/>
  <c r="BT110" i="16" s="1"/>
  <c r="CT110" i="16" s="1"/>
  <c r="H110" i="16" s="1"/>
  <c r="H110" i="19" s="1"/>
  <c r="BZ14" i="19" s="1" a="1"/>
  <c r="BZ14" i="19" s="1"/>
  <c r="BS482" i="16"/>
  <c r="BT482" i="16" s="1"/>
  <c r="CT482" i="16" s="1"/>
  <c r="Q482" i="16"/>
  <c r="S188" i="16"/>
  <c r="BS188" i="16"/>
  <c r="BT188" i="16" s="1"/>
  <c r="CT188" i="16" s="1"/>
  <c r="H188" i="16" s="1"/>
  <c r="H188" i="19" s="1"/>
  <c r="CI8" i="19" s="1" a="1"/>
  <c r="CI8" i="19" s="1"/>
  <c r="Q127" i="16"/>
  <c r="BH127" i="16"/>
  <c r="S68" i="16"/>
  <c r="BS68" i="16"/>
  <c r="BT68" i="16" s="1"/>
  <c r="CT68" i="16" s="1"/>
  <c r="H68" i="16" s="1"/>
  <c r="H68" i="19" s="1"/>
  <c r="BU8" i="19" s="1" a="1"/>
  <c r="BU8" i="19" s="1"/>
  <c r="BH68" i="16"/>
  <c r="BI68" i="16" s="1"/>
  <c r="BH126" i="16"/>
  <c r="BI126" i="16" s="1"/>
  <c r="Q126" i="16"/>
  <c r="DB126" i="16"/>
  <c r="DC126" i="16" s="1"/>
  <c r="S93" i="16"/>
  <c r="BJ93" i="16" s="1"/>
  <c r="BS93" i="16"/>
  <c r="BT93" i="16" s="1"/>
  <c r="CT93" i="16" s="1"/>
  <c r="H93" i="16" s="1"/>
  <c r="H93" i="19" s="1"/>
  <c r="BW9" i="19" s="1" a="1"/>
  <c r="BW9" i="19" s="1"/>
  <c r="Q93" i="16"/>
  <c r="S157" i="16"/>
  <c r="BS157" i="16"/>
  <c r="BT157" i="16" s="1"/>
  <c r="CT157" i="16" s="1"/>
  <c r="H157" i="16" s="1"/>
  <c r="H157" i="19" s="1"/>
  <c r="CF13" i="19" s="1" a="1"/>
  <c r="CF13" i="19" s="1"/>
  <c r="S161" i="16"/>
  <c r="BJ161" i="16" s="1"/>
  <c r="BS161" i="16"/>
  <c r="BT161" i="16" s="1"/>
  <c r="CT161" i="16" s="1"/>
  <c r="H161" i="16" s="1"/>
  <c r="H161" i="19" s="1"/>
  <c r="CF17" i="19" s="1" a="1"/>
  <c r="CF17" i="19" s="1"/>
  <c r="S148" i="16"/>
  <c r="BJ148" i="16" s="1"/>
  <c r="BS148" i="16"/>
  <c r="BT148" i="16" s="1"/>
  <c r="CT148" i="16" s="1"/>
  <c r="H148" i="16" s="1"/>
  <c r="H148" i="19" s="1"/>
  <c r="CC16" i="19" s="1" a="1"/>
  <c r="CC16" i="19" s="1"/>
  <c r="S76" i="16"/>
  <c r="BJ76" i="16" s="1"/>
  <c r="BS76" i="16"/>
  <c r="BT76" i="16" s="1"/>
  <c r="CT76" i="16" s="1"/>
  <c r="H76" i="16" s="1"/>
  <c r="H76" i="19" s="1"/>
  <c r="BU16" i="19" s="1" a="1"/>
  <c r="BU16" i="19" s="1"/>
  <c r="Q76" i="16"/>
  <c r="AW76" i="16" s="1"/>
  <c r="CK76" i="16" s="1"/>
  <c r="CL76" i="16" s="1"/>
  <c r="S159" i="16"/>
  <c r="BS159" i="16"/>
  <c r="BT159" i="16" s="1"/>
  <c r="CT159" i="16" s="1"/>
  <c r="H159" i="16" s="1"/>
  <c r="H159" i="19" s="1"/>
  <c r="CF15" i="19" s="1" a="1"/>
  <c r="CF15" i="19" s="1"/>
  <c r="S109" i="16"/>
  <c r="BS109" i="16"/>
  <c r="BT109" i="16" s="1"/>
  <c r="CT109" i="16" s="1"/>
  <c r="H109" i="16" s="1"/>
  <c r="H109" i="19" s="1"/>
  <c r="BZ13" i="19" s="1" a="1"/>
  <c r="BZ13" i="19" s="1"/>
  <c r="BY562" i="16"/>
  <c r="CT557" i="16"/>
  <c r="BS427" i="16"/>
  <c r="BT427" i="16" s="1"/>
  <c r="CT427" i="16" s="1"/>
  <c r="DB400" i="16"/>
  <c r="DC400" i="16" s="1"/>
  <c r="Q400" i="16"/>
  <c r="CT379" i="16"/>
  <c r="DB386" i="16"/>
  <c r="DC386" i="16" s="1"/>
  <c r="DC318" i="16"/>
  <c r="BJ290" i="16"/>
  <c r="BN290" i="16" s="1"/>
  <c r="BH253" i="16"/>
  <c r="BJ253" i="16" s="1"/>
  <c r="BH250" i="16"/>
  <c r="BI250" i="16" s="1"/>
  <c r="Q268" i="16"/>
  <c r="AW268" i="16" s="1"/>
  <c r="Q236" i="16"/>
  <c r="R236" i="16" s="1"/>
  <c r="BV236" i="16" s="1"/>
  <c r="CA236" i="16" s="1"/>
  <c r="CB236" i="16" s="1"/>
  <c r="DC228" i="16"/>
  <c r="CT200" i="16"/>
  <c r="DB159" i="16"/>
  <c r="DC159" i="16" s="1"/>
  <c r="G159" i="16" s="1"/>
  <c r="G159" i="19" s="1"/>
  <c r="BF15" i="19" s="1" a="1"/>
  <c r="BF15" i="19" s="1"/>
  <c r="S143" i="16"/>
  <c r="BH109" i="16"/>
  <c r="BI109" i="16" s="1"/>
  <c r="BH53" i="16"/>
  <c r="BI53" i="16" s="1"/>
  <c r="CT118" i="16"/>
  <c r="H118" i="16" s="1"/>
  <c r="H118" i="19" s="1"/>
  <c r="CA10" i="19" s="1" a="1"/>
  <c r="CA10" i="19" s="1"/>
  <c r="CT265" i="16"/>
  <c r="S185" i="16"/>
  <c r="BS185" i="16"/>
  <c r="BT185" i="16" s="1"/>
  <c r="CT185" i="16" s="1"/>
  <c r="H185" i="16" s="1"/>
  <c r="H185" i="19" s="1"/>
  <c r="CH17" i="19" s="1" a="1"/>
  <c r="CH17" i="19" s="1"/>
  <c r="S554" i="16"/>
  <c r="BJ554" i="16" s="1"/>
  <c r="BS554" i="16"/>
  <c r="BT554" i="16" s="1"/>
  <c r="CT554" i="16" s="1"/>
  <c r="S414" i="16"/>
  <c r="BJ414" i="16" s="1"/>
  <c r="BS414" i="16"/>
  <c r="BT414" i="16" s="1"/>
  <c r="CT414" i="16" s="1"/>
  <c r="S398" i="16"/>
  <c r="BJ398" i="16" s="1"/>
  <c r="BS398" i="16"/>
  <c r="BT398" i="16" s="1"/>
  <c r="CT398" i="16" s="1"/>
  <c r="S319" i="16"/>
  <c r="BJ319" i="16" s="1"/>
  <c r="BS319" i="16"/>
  <c r="BT319" i="16" s="1"/>
  <c r="CT319" i="16" s="1"/>
  <c r="S183" i="16"/>
  <c r="BJ183" i="16" s="1"/>
  <c r="BS183" i="16"/>
  <c r="BT183" i="16" s="1"/>
  <c r="CT183" i="16" s="1"/>
  <c r="H183" i="16" s="1"/>
  <c r="H183" i="19" s="1"/>
  <c r="CH15" i="19" s="1" a="1"/>
  <c r="CH15" i="19" s="1"/>
  <c r="S175" i="16"/>
  <c r="BJ175" i="16" s="1"/>
  <c r="BS175" i="16"/>
  <c r="BT175" i="16" s="1"/>
  <c r="CT175" i="16" s="1"/>
  <c r="H175" i="16" s="1"/>
  <c r="H175" i="19" s="1"/>
  <c r="CH7" i="19" s="1" a="1"/>
  <c r="CH7" i="19" s="1"/>
  <c r="S25" i="16"/>
  <c r="BH25" i="16"/>
  <c r="DB25" i="16"/>
  <c r="DC25" i="16" s="1"/>
  <c r="G25" i="16" s="1"/>
  <c r="G25" i="19" s="1"/>
  <c r="AO13" i="19" s="1" a="1"/>
  <c r="AO13" i="19" s="1"/>
  <c r="S13" i="16"/>
  <c r="BS13" i="16"/>
  <c r="BT13" i="16" s="1"/>
  <c r="CT13" i="16" s="1"/>
  <c r="H13" i="16" s="1"/>
  <c r="H13" i="19" s="1"/>
  <c r="BN13" i="19" s="1" a="1"/>
  <c r="BN13" i="19" s="1"/>
  <c r="DB13" i="16"/>
  <c r="DC13" i="16" s="1"/>
  <c r="DE13" i="16" s="1"/>
  <c r="I13" i="16" s="1"/>
  <c r="I13" i="19" s="1"/>
  <c r="S11" i="16"/>
  <c r="BJ11" i="16" s="1"/>
  <c r="DB11" i="16"/>
  <c r="DC11" i="16" s="1"/>
  <c r="Q11" i="16"/>
  <c r="AW11" i="16" s="1"/>
  <c r="S153" i="16"/>
  <c r="BS153" i="16"/>
  <c r="BT153" i="16" s="1"/>
  <c r="CT153" i="16" s="1"/>
  <c r="H153" i="16" s="1"/>
  <c r="H153" i="19" s="1"/>
  <c r="CF9" i="19" s="1" a="1"/>
  <c r="CF9" i="19" s="1"/>
  <c r="S92" i="16"/>
  <c r="BS92" i="16"/>
  <c r="BT92" i="16" s="1"/>
  <c r="CT92" i="16" s="1"/>
  <c r="H92" i="16" s="1"/>
  <c r="H92" i="19" s="1"/>
  <c r="BW8" i="19" s="1" a="1"/>
  <c r="BW8" i="19" s="1"/>
  <c r="DB92" i="16"/>
  <c r="DC92" i="16" s="1"/>
  <c r="BS222" i="16"/>
  <c r="BT222" i="16" s="1"/>
  <c r="CT222" i="16" s="1"/>
  <c r="BH222" i="16"/>
  <c r="BI222" i="16" s="1"/>
  <c r="S199" i="16"/>
  <c r="BJ199" i="16" s="1"/>
  <c r="BS199" i="16"/>
  <c r="BT199" i="16" s="1"/>
  <c r="CT199" i="16" s="1"/>
  <c r="Q133" i="16"/>
  <c r="DB133" i="16"/>
  <c r="BS102" i="16"/>
  <c r="BT102" i="16" s="1"/>
  <c r="CT102" i="16" s="1"/>
  <c r="H102" i="16" s="1"/>
  <c r="H102" i="19" s="1"/>
  <c r="BZ6" i="19" s="1" a="1"/>
  <c r="BZ6" i="19" s="1"/>
  <c r="S102" i="16"/>
  <c r="BJ102" i="16" s="1"/>
  <c r="Q102" i="16"/>
  <c r="Q54" i="16"/>
  <c r="BH54" i="16"/>
  <c r="BI54" i="16" s="1"/>
  <c r="S27" i="16"/>
  <c r="BJ27" i="16" s="1"/>
  <c r="BS27" i="16"/>
  <c r="BT27" i="16" s="1"/>
  <c r="CT27" i="16" s="1"/>
  <c r="H27" i="16" s="1"/>
  <c r="H27" i="19" s="1"/>
  <c r="BO15" i="19" s="1" a="1"/>
  <c r="BO15" i="19" s="1"/>
  <c r="DB27" i="16"/>
  <c r="Q27" i="16"/>
  <c r="DB105" i="16"/>
  <c r="DC105" i="16" s="1"/>
  <c r="S105" i="16"/>
  <c r="BJ105" i="16" s="1"/>
  <c r="Q43" i="16"/>
  <c r="BS43" i="16"/>
  <c r="BT43" i="16" s="1"/>
  <c r="CT43" i="16" s="1"/>
  <c r="H43" i="16" s="1"/>
  <c r="H43" i="19" s="1"/>
  <c r="BQ7" i="19" s="1" a="1"/>
  <c r="BQ7" i="19" s="1"/>
  <c r="BH43" i="16"/>
  <c r="DB43" i="16"/>
  <c r="DC43" i="16" s="1"/>
  <c r="S267" i="16"/>
  <c r="BS267" i="16"/>
  <c r="BT267" i="16" s="1"/>
  <c r="CT267" i="16" s="1"/>
  <c r="BH124" i="16"/>
  <c r="Q124" i="16"/>
  <c r="AW124" i="16" s="1"/>
  <c r="AZ124" i="16" s="1"/>
  <c r="AY124" i="16" s="1"/>
  <c r="BA124" i="16" s="1"/>
  <c r="BB124" i="16" s="1"/>
  <c r="BC124" i="16" s="1"/>
  <c r="S410" i="16"/>
  <c r="BS410" i="16"/>
  <c r="BT410" i="16" s="1"/>
  <c r="CT410" i="16" s="1"/>
  <c r="S331" i="16"/>
  <c r="BJ331" i="16" s="1"/>
  <c r="BS331" i="16"/>
  <c r="BT331" i="16" s="1"/>
  <c r="CT331" i="16" s="1"/>
  <c r="S350" i="16"/>
  <c r="BS350" i="16"/>
  <c r="BT350" i="16" s="1"/>
  <c r="CT350" i="16" s="1"/>
  <c r="S481" i="16"/>
  <c r="Q481" i="16"/>
  <c r="DC437" i="16"/>
  <c r="BS451" i="16"/>
  <c r="BT451" i="16" s="1"/>
  <c r="CT451" i="16" s="1"/>
  <c r="BH350" i="16"/>
  <c r="BI350" i="16" s="1"/>
  <c r="DC322" i="16"/>
  <c r="G322" i="16" s="1"/>
  <c r="G322" i="19" s="1"/>
  <c r="BB24" i="19" s="1" a="1"/>
  <c r="BB24" i="19" s="1"/>
  <c r="DC309" i="16"/>
  <c r="G309" i="16" s="1"/>
  <c r="G309" i="19" s="1"/>
  <c r="BA23" i="19" s="1" a="1"/>
  <c r="BA23" i="19" s="1"/>
  <c r="DB306" i="16"/>
  <c r="DC306" i="16" s="1"/>
  <c r="Q306" i="16"/>
  <c r="AW306" i="16" s="1"/>
  <c r="BH159" i="16"/>
  <c r="DC156" i="16"/>
  <c r="G156" i="16" s="1"/>
  <c r="G156" i="19" s="1"/>
  <c r="BF12" i="19" s="1" a="1"/>
  <c r="BF12" i="19" s="1"/>
  <c r="DB70" i="16"/>
  <c r="DC70" i="16" s="1"/>
  <c r="DE70" i="16" s="1"/>
  <c r="I70" i="16" s="1"/>
  <c r="I70" i="19" s="1"/>
  <c r="Q70" i="16"/>
  <c r="Q53" i="16"/>
  <c r="R53" i="16" s="1"/>
  <c r="BV53" i="16" s="1"/>
  <c r="BH24" i="16"/>
  <c r="BS444" i="16"/>
  <c r="BT444" i="16" s="1"/>
  <c r="CT444" i="16" s="1"/>
  <c r="BS442" i="16"/>
  <c r="BT442" i="16" s="1"/>
  <c r="CT442" i="16" s="1"/>
  <c r="BS440" i="16"/>
  <c r="BT440" i="16" s="1"/>
  <c r="CT440" i="16" s="1"/>
  <c r="BS438" i="16"/>
  <c r="BT438" i="16" s="1"/>
  <c r="CT438" i="16" s="1"/>
  <c r="BS436" i="16"/>
  <c r="BT436" i="16" s="1"/>
  <c r="CT436" i="16" s="1"/>
  <c r="BS434" i="16"/>
  <c r="BT434" i="16" s="1"/>
  <c r="CT434" i="16" s="1"/>
  <c r="BS432" i="16"/>
  <c r="BT432" i="16" s="1"/>
  <c r="CT432" i="16" s="1"/>
  <c r="S416" i="16"/>
  <c r="BS416" i="16"/>
  <c r="BT416" i="16" s="1"/>
  <c r="CT416" i="16" s="1"/>
  <c r="DB109" i="16"/>
  <c r="DC109" i="16" s="1"/>
  <c r="S79" i="16"/>
  <c r="BS79" i="16"/>
  <c r="BT79" i="16" s="1"/>
  <c r="CT79" i="16" s="1"/>
  <c r="H79" i="16" s="1"/>
  <c r="H79" i="19" s="1"/>
  <c r="BV7" i="19" s="1" a="1"/>
  <c r="BV7" i="19" s="1"/>
  <c r="BH79" i="16"/>
  <c r="BI79" i="16" s="1"/>
  <c r="BS53" i="16"/>
  <c r="BT53" i="16" s="1"/>
  <c r="CT53" i="16" s="1"/>
  <c r="H53" i="16" s="1"/>
  <c r="H53" i="19" s="1"/>
  <c r="BQ17" i="19" s="1" a="1"/>
  <c r="BQ17" i="19" s="1"/>
  <c r="BS42" i="16"/>
  <c r="BT42" i="16" s="1"/>
  <c r="CT42" i="16" s="1"/>
  <c r="H42" i="16" s="1"/>
  <c r="H42" i="19" s="1"/>
  <c r="BQ6" i="19" s="1" a="1"/>
  <c r="BQ6" i="19" s="1"/>
  <c r="S42" i="16"/>
  <c r="BJ42" i="16" s="1"/>
  <c r="Q42" i="16"/>
  <c r="AW42" i="16" s="1"/>
  <c r="CK42" i="16" s="1"/>
  <c r="CL42" i="16" s="1"/>
  <c r="Q35" i="16"/>
  <c r="BH35" i="16"/>
  <c r="BI35" i="16" s="1"/>
  <c r="S35" i="16"/>
  <c r="DB35" i="16"/>
  <c r="DC35" i="16" s="1"/>
  <c r="S87" i="16"/>
  <c r="Q87" i="16"/>
  <c r="AW87" i="16" s="1"/>
  <c r="CK87" i="16" s="1"/>
  <c r="CL87" i="16" s="1"/>
  <c r="S59" i="16"/>
  <c r="Q59" i="16"/>
  <c r="DB59" i="16"/>
  <c r="DC59" i="16" s="1"/>
  <c r="G59" i="16" s="1"/>
  <c r="G59" i="19" s="1"/>
  <c r="AT11" i="19" s="1" a="1"/>
  <c r="AT11" i="19" s="1"/>
  <c r="Q425" i="16"/>
  <c r="BS425" i="16"/>
  <c r="BT425" i="16" s="1"/>
  <c r="CT425" i="16" s="1"/>
  <c r="BH430" i="16"/>
  <c r="DB430" i="16"/>
  <c r="DC430" i="16" s="1"/>
  <c r="S364" i="16"/>
  <c r="BS364" i="16"/>
  <c r="BT364" i="16" s="1"/>
  <c r="CT364" i="16" s="1"/>
  <c r="S304" i="16"/>
  <c r="BS304" i="16"/>
  <c r="BT304" i="16" s="1"/>
  <c r="CT304" i="16" s="1"/>
  <c r="BS135" i="16"/>
  <c r="BT135" i="16" s="1"/>
  <c r="CT135" i="16" s="1"/>
  <c r="H135" i="16" s="1"/>
  <c r="H135" i="19" s="1"/>
  <c r="CB15" i="19" s="1" a="1"/>
  <c r="CB15" i="19" s="1"/>
  <c r="Q135" i="16"/>
  <c r="DB135" i="16"/>
  <c r="DC135" i="16" s="1"/>
  <c r="DC88" i="16"/>
  <c r="DE88" i="16" s="1"/>
  <c r="I88" i="16" s="1"/>
  <c r="I88" i="19" s="1"/>
  <c r="CT122" i="16"/>
  <c r="H122" i="16" s="1"/>
  <c r="H122" i="19" s="1"/>
  <c r="CA14" i="19" s="1" a="1"/>
  <c r="CA14" i="19" s="1"/>
  <c r="DC8" i="16"/>
  <c r="G8" i="16" s="1"/>
  <c r="G8" i="19" s="1"/>
  <c r="AN8" i="19" s="1" a="1"/>
  <c r="AN8" i="19" s="1"/>
  <c r="CT125" i="16"/>
  <c r="H125" i="16" s="1"/>
  <c r="H125" i="19" s="1"/>
  <c r="CA17" i="19" s="1" a="1"/>
  <c r="CA17" i="19" s="1"/>
  <c r="BS401" i="16"/>
  <c r="BT401" i="16" s="1"/>
  <c r="CT401" i="16" s="1"/>
  <c r="BS418" i="16"/>
  <c r="BT418" i="16" s="1"/>
  <c r="CT418" i="16" s="1"/>
  <c r="Q465" i="16"/>
  <c r="R465" i="16" s="1"/>
  <c r="BV465" i="16" s="1"/>
  <c r="Q427" i="16"/>
  <c r="BH416" i="16"/>
  <c r="Q451" i="16"/>
  <c r="AW451" i="16" s="1"/>
  <c r="BH332" i="16"/>
  <c r="BI332" i="16" s="1"/>
  <c r="BS230" i="16"/>
  <c r="BT230" i="16" s="1"/>
  <c r="CT230" i="16" s="1"/>
  <c r="CT286" i="16"/>
  <c r="DC142" i="16"/>
  <c r="DE142" i="16" s="1"/>
  <c r="I142" i="16" s="1"/>
  <c r="I142" i="19" s="1"/>
  <c r="CT40" i="16"/>
  <c r="H40" i="16" s="1"/>
  <c r="H40" i="19" s="1"/>
  <c r="BP16" i="19" s="1" a="1"/>
  <c r="BP16" i="19" s="1"/>
  <c r="DC48" i="16"/>
  <c r="CT114" i="16"/>
  <c r="H114" i="16" s="1"/>
  <c r="H114" i="19" s="1"/>
  <c r="CA6" i="19" s="1" a="1"/>
  <c r="CA6" i="19" s="1"/>
  <c r="DB469" i="16"/>
  <c r="DC469" i="16" s="1"/>
  <c r="CT499" i="16"/>
  <c r="CT495" i="16"/>
  <c r="CT423" i="16"/>
  <c r="CT372" i="16"/>
  <c r="CT298" i="16"/>
  <c r="CT78" i="16"/>
  <c r="H78" i="16" s="1"/>
  <c r="H78" i="19" s="1"/>
  <c r="BV6" i="19" s="1" a="1"/>
  <c r="BV6" i="19" s="1"/>
  <c r="Q471" i="16"/>
  <c r="CT399" i="16"/>
  <c r="CT310" i="16"/>
  <c r="CT300" i="16"/>
  <c r="CT64" i="16"/>
  <c r="H64" i="16" s="1"/>
  <c r="H64" i="19" s="1"/>
  <c r="BT16" i="19" s="1" a="1"/>
  <c r="BT16" i="19" s="1"/>
  <c r="CT128" i="16"/>
  <c r="H128" i="16" s="1"/>
  <c r="H128" i="19" s="1"/>
  <c r="CB8" i="19" s="1" a="1"/>
  <c r="CB8" i="19" s="1"/>
  <c r="BH185" i="16"/>
  <c r="BH297" i="16"/>
  <c r="DB428" i="16"/>
  <c r="DC428" i="16" s="1"/>
  <c r="BH393" i="16"/>
  <c r="BI393" i="16" s="1"/>
  <c r="S311" i="16"/>
  <c r="BS311" i="16"/>
  <c r="BT311" i="16" s="1"/>
  <c r="CT311" i="16" s="1"/>
  <c r="BH203" i="16"/>
  <c r="BI203" i="16" s="1"/>
  <c r="Q203" i="16"/>
  <c r="AW203" i="16" s="1"/>
  <c r="BS203" i="16"/>
  <c r="BT203" i="16" s="1"/>
  <c r="CT203" i="16" s="1"/>
  <c r="DB203" i="16"/>
  <c r="DC203" i="16" s="1"/>
  <c r="DB498" i="16"/>
  <c r="DC498" i="16" s="1"/>
  <c r="BS498" i="16"/>
  <c r="BT498" i="16" s="1"/>
  <c r="CT498" i="16" s="1"/>
  <c r="S356" i="16"/>
  <c r="BS356" i="16"/>
  <c r="BT356" i="16" s="1"/>
  <c r="CT356" i="16" s="1"/>
  <c r="S308" i="16"/>
  <c r="BS308" i="16"/>
  <c r="BT308" i="16" s="1"/>
  <c r="CT308" i="16" s="1"/>
  <c r="Q567" i="16"/>
  <c r="AW567" i="16" s="1"/>
  <c r="CT541" i="16"/>
  <c r="S498" i="16"/>
  <c r="S469" i="16"/>
  <c r="BJ469" i="16" s="1"/>
  <c r="DB451" i="16"/>
  <c r="DC451" i="16" s="1"/>
  <c r="BH451" i="16"/>
  <c r="BH356" i="16"/>
  <c r="BI356" i="16" s="1"/>
  <c r="DB308" i="16"/>
  <c r="Q325" i="16"/>
  <c r="AW325" i="16" s="1"/>
  <c r="Q308" i="16"/>
  <c r="DC281" i="16"/>
  <c r="DC230" i="16"/>
  <c r="DB296" i="16"/>
  <c r="DC296" i="16" s="1"/>
  <c r="S354" i="16"/>
  <c r="BJ354" i="16" s="1"/>
  <c r="BS354" i="16"/>
  <c r="BT354" i="16" s="1"/>
  <c r="CT354" i="16" s="1"/>
  <c r="S315" i="16"/>
  <c r="BS315" i="16"/>
  <c r="BT315" i="16" s="1"/>
  <c r="CT315" i="16" s="1"/>
  <c r="S236" i="16"/>
  <c r="BS236" i="16"/>
  <c r="BT236" i="16" s="1"/>
  <c r="CT236" i="16" s="1"/>
  <c r="Q193" i="16"/>
  <c r="R193" i="16" s="1"/>
  <c r="BV193" i="16" s="1"/>
  <c r="DB193" i="16"/>
  <c r="DC193" i="16" s="1"/>
  <c r="BH121" i="16"/>
  <c r="Q121" i="16"/>
  <c r="S154" i="16"/>
  <c r="DB154" i="16"/>
  <c r="DC154" i="16" s="1"/>
  <c r="G154" i="16" s="1"/>
  <c r="G154" i="19" s="1"/>
  <c r="BF10" i="19" s="1" a="1"/>
  <c r="BF10" i="19" s="1"/>
  <c r="BS154" i="16"/>
  <c r="BT154" i="16" s="1"/>
  <c r="CT154" i="16" s="1"/>
  <c r="H154" i="16" s="1"/>
  <c r="H154" i="19" s="1"/>
  <c r="CF10" i="19" s="1" a="1"/>
  <c r="CF10" i="19" s="1"/>
  <c r="S95" i="16"/>
  <c r="Q95" i="16"/>
  <c r="R95" i="16" s="1"/>
  <c r="BV95" i="16" s="1"/>
  <c r="CA95" i="16" s="1"/>
  <c r="CB95" i="16" s="1"/>
  <c r="Q75" i="16"/>
  <c r="BH75" i="16"/>
  <c r="BJ75" i="16" s="1"/>
  <c r="S26" i="16"/>
  <c r="BH26" i="16"/>
  <c r="BI26" i="16" s="1"/>
  <c r="S182" i="16"/>
  <c r="BS182" i="16"/>
  <c r="BT182" i="16" s="1"/>
  <c r="CT182" i="16" s="1"/>
  <c r="H182" i="16" s="1"/>
  <c r="H182" i="19" s="1"/>
  <c r="CH14" i="19" s="1" a="1"/>
  <c r="CH14" i="19" s="1"/>
  <c r="DB182" i="16"/>
  <c r="DC182" i="16" s="1"/>
  <c r="S150" i="16"/>
  <c r="BS150" i="16"/>
  <c r="BT150" i="16" s="1"/>
  <c r="CT150" i="16" s="1"/>
  <c r="H150" i="16" s="1"/>
  <c r="H150" i="19" s="1"/>
  <c r="CF6" i="19" s="1" a="1"/>
  <c r="CF6" i="19" s="1"/>
  <c r="DB150" i="16"/>
  <c r="DC150" i="16" s="1"/>
  <c r="Q55" i="16"/>
  <c r="DB55" i="16"/>
  <c r="DC55" i="16" s="1"/>
  <c r="BS38" i="16"/>
  <c r="BT38" i="16" s="1"/>
  <c r="CT38" i="16" s="1"/>
  <c r="H38" i="16" s="1"/>
  <c r="H38" i="19" s="1"/>
  <c r="BP14" i="19" s="1" a="1"/>
  <c r="BP14" i="19" s="1"/>
  <c r="BH38" i="16"/>
  <c r="BJ38" i="16" s="1"/>
  <c r="DB28" i="16"/>
  <c r="DC28" i="16" s="1"/>
  <c r="Q28" i="16"/>
  <c r="S7" i="16"/>
  <c r="BJ7" i="16" s="1"/>
  <c r="Q7" i="16"/>
  <c r="DB7" i="16"/>
  <c r="DC7" i="16" s="1"/>
  <c r="BS123" i="16"/>
  <c r="BT123" i="16" s="1"/>
  <c r="CT123" i="16" s="1"/>
  <c r="H123" i="16" s="1"/>
  <c r="H123" i="19" s="1"/>
  <c r="CA15" i="19" s="1" a="1"/>
  <c r="CA15" i="19" s="1"/>
  <c r="Q123" i="16"/>
  <c r="R123" i="16" s="1"/>
  <c r="BV123" i="16" s="1"/>
  <c r="CA123" i="16" s="1"/>
  <c r="CB123" i="16" s="1"/>
  <c r="S123" i="16"/>
  <c r="S51" i="16"/>
  <c r="BS51" i="16"/>
  <c r="BT51" i="16" s="1"/>
  <c r="CT51" i="16" s="1"/>
  <c r="H51" i="16" s="1"/>
  <c r="H51" i="19" s="1"/>
  <c r="BQ15" i="19" s="1" a="1"/>
  <c r="BQ15" i="19" s="1"/>
  <c r="Q51" i="16"/>
  <c r="BH51" i="16"/>
  <c r="BS131" i="16"/>
  <c r="BT131" i="16" s="1"/>
  <c r="CT131" i="16" s="1"/>
  <c r="H131" i="16" s="1"/>
  <c r="H131" i="19" s="1"/>
  <c r="CB11" i="19" s="1" a="1"/>
  <c r="CB11" i="19" s="1"/>
  <c r="DB131" i="16"/>
  <c r="DC131" i="16" s="1"/>
  <c r="S83" i="16"/>
  <c r="BS83" i="16"/>
  <c r="BT83" i="16" s="1"/>
  <c r="CT83" i="16" s="1"/>
  <c r="H83" i="16" s="1"/>
  <c r="H83" i="19" s="1"/>
  <c r="BV11" i="19" s="1" a="1"/>
  <c r="BV11" i="19" s="1"/>
  <c r="Q83" i="16"/>
  <c r="DB83" i="16"/>
  <c r="DC83" i="16" s="1"/>
  <c r="S326" i="16"/>
  <c r="BJ326" i="16" s="1"/>
  <c r="DB326" i="16"/>
  <c r="DC326" i="16" s="1"/>
  <c r="BS326" i="16"/>
  <c r="BT326" i="16" s="1"/>
  <c r="CT326" i="16" s="1"/>
  <c r="CT519" i="16"/>
  <c r="BH498" i="16"/>
  <c r="BI498" i="16" s="1"/>
  <c r="DC509" i="16"/>
  <c r="G509" i="16" s="1"/>
  <c r="G509" i="19" s="1"/>
  <c r="BA45" i="19" s="1" a="1"/>
  <c r="BA45" i="19" s="1"/>
  <c r="DC494" i="16"/>
  <c r="BJ472" i="16"/>
  <c r="DC443" i="16"/>
  <c r="DC435" i="16"/>
  <c r="G435" i="16" s="1"/>
  <c r="G435" i="19" s="1"/>
  <c r="AQ43" i="19" s="1" a="1"/>
  <c r="AQ43" i="19" s="1"/>
  <c r="Q416" i="16"/>
  <c r="Q356" i="16"/>
  <c r="R356" i="16" s="1"/>
  <c r="BV356" i="16" s="1"/>
  <c r="CA356" i="16" s="1"/>
  <c r="CB356" i="16" s="1"/>
  <c r="BH308" i="16"/>
  <c r="Q311" i="16"/>
  <c r="AW311" i="16" s="1"/>
  <c r="DC218" i="16"/>
  <c r="G218" i="16" s="1"/>
  <c r="G218" i="19" s="1"/>
  <c r="AO28" i="19" s="1" a="1"/>
  <c r="AO28" i="19" s="1"/>
  <c r="CT566" i="16"/>
  <c r="CT559" i="16"/>
  <c r="DC442" i="16"/>
  <c r="DC421" i="16"/>
  <c r="DE421" i="16" s="1"/>
  <c r="I421" i="16" s="1"/>
  <c r="I421" i="19" s="1"/>
  <c r="DB349" i="16"/>
  <c r="DC349" i="16" s="1"/>
  <c r="Q349" i="16"/>
  <c r="AW349" i="16" s="1"/>
  <c r="DC323" i="16"/>
  <c r="DC319" i="16"/>
  <c r="G319" i="16" s="1"/>
  <c r="G319" i="19" s="1"/>
  <c r="BB21" i="19" s="1" a="1"/>
  <c r="BB21" i="19" s="1"/>
  <c r="DB311" i="16"/>
  <c r="CT211" i="16"/>
  <c r="S203" i="16"/>
  <c r="BS206" i="16"/>
  <c r="BT206" i="16" s="1"/>
  <c r="CT206" i="16" s="1"/>
  <c r="Q206" i="16"/>
  <c r="BH206" i="16"/>
  <c r="BI206" i="16" s="1"/>
  <c r="DB206" i="16"/>
  <c r="DC206" i="16" s="1"/>
  <c r="G206" i="16" s="1"/>
  <c r="G206" i="19" s="1"/>
  <c r="AN28" i="19" s="1" a="1"/>
  <c r="AN28" i="19" s="1"/>
  <c r="BS268" i="16"/>
  <c r="BT268" i="16" s="1"/>
  <c r="CT268" i="16" s="1"/>
  <c r="S242" i="16"/>
  <c r="BJ242" i="16" s="1"/>
  <c r="BS242" i="16"/>
  <c r="BT242" i="16" s="1"/>
  <c r="CT242" i="16" s="1"/>
  <c r="S272" i="16"/>
  <c r="BS272" i="16"/>
  <c r="BT272" i="16" s="1"/>
  <c r="CT272" i="16" s="1"/>
  <c r="S218" i="16"/>
  <c r="BS218" i="16"/>
  <c r="BT218" i="16" s="1"/>
  <c r="CT218" i="16" s="1"/>
  <c r="S194" i="16"/>
  <c r="Q194" i="16"/>
  <c r="DB194" i="16"/>
  <c r="DC194" i="16" s="1"/>
  <c r="G194" i="16" s="1"/>
  <c r="G194" i="19" s="1"/>
  <c r="BI14" i="19" s="1" a="1"/>
  <c r="BI14" i="19" s="1"/>
  <c r="BS95" i="16"/>
  <c r="BT95" i="16" s="1"/>
  <c r="CT95" i="16" s="1"/>
  <c r="H95" i="16" s="1"/>
  <c r="H95" i="19" s="1"/>
  <c r="BW11" i="19" s="1" a="1"/>
  <c r="BW11" i="19" s="1"/>
  <c r="S403" i="16"/>
  <c r="BJ403" i="16" s="1"/>
  <c r="BS403" i="16"/>
  <c r="BT403" i="16" s="1"/>
  <c r="CT403" i="16" s="1"/>
  <c r="S362" i="16"/>
  <c r="BJ362" i="16" s="1"/>
  <c r="BS362" i="16"/>
  <c r="BT362" i="16" s="1"/>
  <c r="CT362" i="16" s="1"/>
  <c r="BH340" i="16"/>
  <c r="BI340" i="16" s="1"/>
  <c r="DB340" i="16"/>
  <c r="DC340" i="16" s="1"/>
  <c r="S314" i="16"/>
  <c r="BS314" i="16"/>
  <c r="BT314" i="16" s="1"/>
  <c r="CT314" i="16" s="1"/>
  <c r="BS295" i="16"/>
  <c r="BT295" i="16" s="1"/>
  <c r="CT295" i="16" s="1"/>
  <c r="DB295" i="16"/>
  <c r="DC295" i="16" s="1"/>
  <c r="BH295" i="16"/>
  <c r="S247" i="16"/>
  <c r="BS247" i="16"/>
  <c r="BT247" i="16" s="1"/>
  <c r="CT247" i="16" s="1"/>
  <c r="DC196" i="16"/>
  <c r="DC180" i="16"/>
  <c r="DC146" i="16"/>
  <c r="DC98" i="16"/>
  <c r="G98" i="16" s="1"/>
  <c r="G98" i="19" s="1"/>
  <c r="AW14" i="19" s="1" a="1"/>
  <c r="AW14" i="19" s="1"/>
  <c r="DC57" i="16"/>
  <c r="DE57" i="16" s="1"/>
  <c r="I57" i="16" s="1"/>
  <c r="I57" i="19" s="1"/>
  <c r="CT576" i="16"/>
  <c r="CT496" i="16"/>
  <c r="CT463" i="16"/>
  <c r="CT406" i="16"/>
  <c r="Q424" i="16"/>
  <c r="CT309" i="16"/>
  <c r="BS282" i="16"/>
  <c r="BT282" i="16" s="1"/>
  <c r="CT282" i="16" s="1"/>
  <c r="BS258" i="16"/>
  <c r="BT258" i="16" s="1"/>
  <c r="CT258" i="16" s="1"/>
  <c r="BS246" i="16"/>
  <c r="BT246" i="16" s="1"/>
  <c r="CT246" i="16" s="1"/>
  <c r="BS291" i="16"/>
  <c r="BT291" i="16" s="1"/>
  <c r="CT291" i="16" s="1"/>
  <c r="CT273" i="16"/>
  <c r="CT86" i="16"/>
  <c r="H86" i="16" s="1"/>
  <c r="H86" i="19" s="1"/>
  <c r="BV14" i="19" s="1" a="1"/>
  <c r="BV14" i="19" s="1"/>
  <c r="CT70" i="16"/>
  <c r="H70" i="16" s="1"/>
  <c r="H70" i="19" s="1"/>
  <c r="BU10" i="19" s="1" a="1"/>
  <c r="BU10" i="19" s="1"/>
  <c r="CT50" i="16"/>
  <c r="H50" i="16" s="1"/>
  <c r="H50" i="19" s="1"/>
  <c r="BQ14" i="19" s="1" a="1"/>
  <c r="BQ14" i="19" s="1"/>
  <c r="DB144" i="16"/>
  <c r="DC144" i="16" s="1"/>
  <c r="DC187" i="16"/>
  <c r="DC171" i="16"/>
  <c r="DC152" i="16"/>
  <c r="G152" i="16" s="1"/>
  <c r="G152" i="19" s="1"/>
  <c r="BF8" i="19" s="1" a="1"/>
  <c r="BF8" i="19" s="1"/>
  <c r="DC82" i="16"/>
  <c r="DE82" i="16" s="1"/>
  <c r="I82" i="16" s="1"/>
  <c r="I82" i="19" s="1"/>
  <c r="DC74" i="16"/>
  <c r="G74" i="16" s="1"/>
  <c r="G74" i="19" s="1"/>
  <c r="AU14" i="19" s="1" a="1"/>
  <c r="AU14" i="19" s="1"/>
  <c r="DC52" i="16"/>
  <c r="DE52" i="16" s="1"/>
  <c r="I52" i="16" s="1"/>
  <c r="I52" i="19" s="1"/>
  <c r="DC110" i="16"/>
  <c r="DC31" i="16"/>
  <c r="BS348" i="16"/>
  <c r="BT348" i="16" s="1"/>
  <c r="CT348" i="16" s="1"/>
  <c r="DB291" i="16"/>
  <c r="DC291" i="16" s="1"/>
  <c r="BH225" i="16"/>
  <c r="BI225" i="16" s="1"/>
  <c r="Q449" i="16"/>
  <c r="BS485" i="16"/>
  <c r="BT485" i="16" s="1"/>
  <c r="CT485" i="16" s="1"/>
  <c r="Q463" i="16"/>
  <c r="AW463" i="16" s="1"/>
  <c r="BH450" i="16"/>
  <c r="CT177" i="16"/>
  <c r="H177" i="16" s="1"/>
  <c r="H177" i="19" s="1"/>
  <c r="CH9" i="19" s="1" a="1"/>
  <c r="CH9" i="19" s="1"/>
  <c r="DB220" i="16"/>
  <c r="DC220" i="16" s="1"/>
  <c r="DE220" i="16" s="1"/>
  <c r="I220" i="16" s="1"/>
  <c r="I220" i="19" s="1"/>
  <c r="BH83" i="16"/>
  <c r="DB289" i="16"/>
  <c r="DC289" i="16" s="1"/>
  <c r="R565" i="16"/>
  <c r="BV565" i="16" s="1"/>
  <c r="CA565" i="16" s="1"/>
  <c r="CB565" i="16" s="1"/>
  <c r="AW565" i="16"/>
  <c r="CI565" i="16" s="1"/>
  <c r="DC533" i="16"/>
  <c r="DB504" i="16"/>
  <c r="DC504" i="16" s="1"/>
  <c r="Q500" i="16"/>
  <c r="R500" i="16" s="1"/>
  <c r="BV500" i="16" s="1"/>
  <c r="CA500" i="16" s="1"/>
  <c r="CB500" i="16" s="1"/>
  <c r="CT446" i="16"/>
  <c r="BS551" i="16"/>
  <c r="BT551" i="16" s="1"/>
  <c r="CT551" i="16" s="1"/>
  <c r="CT533" i="16"/>
  <c r="DB541" i="16"/>
  <c r="DC541" i="16" s="1"/>
  <c r="Q575" i="16"/>
  <c r="Q563" i="16"/>
  <c r="R563" i="16" s="1"/>
  <c r="BV563" i="16" s="1"/>
  <c r="Q581" i="16"/>
  <c r="AW581" i="16" s="1"/>
  <c r="CK581" i="16" s="1"/>
  <c r="CL581" i="16" s="1"/>
  <c r="Q469" i="16"/>
  <c r="DB462" i="16"/>
  <c r="DC462" i="16" s="1"/>
  <c r="BH420" i="16"/>
  <c r="BS367" i="16"/>
  <c r="BT367" i="16" s="1"/>
  <c r="CT367" i="16" s="1"/>
  <c r="BS343" i="16"/>
  <c r="BT343" i="16" s="1"/>
  <c r="CT343" i="16" s="1"/>
  <c r="DB288" i="16"/>
  <c r="DC288" i="16" s="1"/>
  <c r="DE288" i="16" s="1"/>
  <c r="I288" i="16" s="1"/>
  <c r="I288" i="19" s="1"/>
  <c r="BS226" i="16"/>
  <c r="BT226" i="16" s="1"/>
  <c r="CT226" i="16" s="1"/>
  <c r="DB119" i="16"/>
  <c r="DC119" i="16" s="1"/>
  <c r="BH95" i="16"/>
  <c r="Q22" i="16"/>
  <c r="BH63" i="16"/>
  <c r="BJ63" i="16" s="1"/>
  <c r="DB45" i="16"/>
  <c r="CT37" i="16"/>
  <c r="H37" i="16" s="1"/>
  <c r="H37" i="19" s="1"/>
  <c r="BP13" i="19" s="1" a="1"/>
  <c r="BP13" i="19" s="1"/>
  <c r="Q419" i="16"/>
  <c r="BS313" i="16"/>
  <c r="BT313" i="16" s="1"/>
  <c r="CT313" i="16" s="1"/>
  <c r="BS321" i="16"/>
  <c r="BT321" i="16" s="1"/>
  <c r="CT321" i="16" s="1"/>
  <c r="S321" i="16"/>
  <c r="BJ321" i="16" s="1"/>
  <c r="BS52" i="16"/>
  <c r="BT52" i="16" s="1"/>
  <c r="CT52" i="16" s="1"/>
  <c r="H52" i="16" s="1"/>
  <c r="H52" i="19" s="1"/>
  <c r="BQ16" i="19" s="1" a="1"/>
  <c r="BQ16" i="19" s="1"/>
  <c r="BS11" i="16"/>
  <c r="BT11" i="16" s="1"/>
  <c r="CT11" i="16" s="1"/>
  <c r="H11" i="16" s="1"/>
  <c r="H11" i="19" s="1"/>
  <c r="BN11" i="19" s="1" a="1"/>
  <c r="BN11" i="19" s="1"/>
  <c r="DB132" i="16"/>
  <c r="DC132" i="16" s="1"/>
  <c r="BH536" i="16"/>
  <c r="BI536" i="16" s="1"/>
  <c r="DC470" i="16"/>
  <c r="DB303" i="16"/>
  <c r="DC303" i="16" s="1"/>
  <c r="G303" i="16" s="1"/>
  <c r="G303" i="19" s="1"/>
  <c r="AZ29" i="19" s="1" a="1"/>
  <c r="AZ29" i="19" s="1"/>
  <c r="BH170" i="16"/>
  <c r="BS481" i="16"/>
  <c r="BT481" i="16" s="1"/>
  <c r="CT481" i="16" s="1"/>
  <c r="Q421" i="16"/>
  <c r="BH221" i="16"/>
  <c r="BI221" i="16" s="1"/>
  <c r="DC580" i="16"/>
  <c r="DE580" i="16" s="1"/>
  <c r="I580" i="16" s="1"/>
  <c r="I580" i="19" s="1"/>
  <c r="DC578" i="16"/>
  <c r="DC531" i="16"/>
  <c r="DE531" i="16" s="1"/>
  <c r="I531" i="16" s="1"/>
  <c r="I531" i="19" s="1"/>
  <c r="DC398" i="16"/>
  <c r="BS497" i="16"/>
  <c r="BT497" i="16" s="1"/>
  <c r="CT497" i="16" s="1"/>
  <c r="BH567" i="16"/>
  <c r="BI567" i="16" s="1"/>
  <c r="DB479" i="16"/>
  <c r="DC479" i="16" s="1"/>
  <c r="DB459" i="16"/>
  <c r="DC459" i="16" s="1"/>
  <c r="BS375" i="16"/>
  <c r="BT375" i="16" s="1"/>
  <c r="CT375" i="16" s="1"/>
  <c r="BS359" i="16"/>
  <c r="BT359" i="16" s="1"/>
  <c r="CT359" i="16" s="1"/>
  <c r="BH382" i="16"/>
  <c r="BS353" i="16"/>
  <c r="BT353" i="16" s="1"/>
  <c r="CT353" i="16" s="1"/>
  <c r="DB390" i="16"/>
  <c r="DC390" i="16" s="1"/>
  <c r="DB348" i="16"/>
  <c r="DC348" i="16" s="1"/>
  <c r="BH204" i="16"/>
  <c r="BI204" i="16" s="1"/>
  <c r="CT136" i="16"/>
  <c r="H136" i="16" s="1"/>
  <c r="H136" i="19" s="1"/>
  <c r="CB16" i="19" s="1" a="1"/>
  <c r="CB16" i="19" s="1"/>
  <c r="BH197" i="16"/>
  <c r="BI197" i="16" s="1"/>
  <c r="BH182" i="16"/>
  <c r="BI182" i="16" s="1"/>
  <c r="BH150" i="16"/>
  <c r="BI150" i="16" s="1"/>
  <c r="DB128" i="16"/>
  <c r="DC128" i="16" s="1"/>
  <c r="BS35" i="16"/>
  <c r="BT35" i="16" s="1"/>
  <c r="CT35" i="16" s="1"/>
  <c r="H35" i="16" s="1"/>
  <c r="H35" i="19" s="1"/>
  <c r="BP11" i="19" s="1" a="1"/>
  <c r="BP11" i="19" s="1"/>
  <c r="DB115" i="16"/>
  <c r="DC115" i="16" s="1"/>
  <c r="BS10" i="16"/>
  <c r="BT10" i="16" s="1"/>
  <c r="CT10" i="16" s="1"/>
  <c r="H10" i="16" s="1"/>
  <c r="H10" i="19" s="1"/>
  <c r="BN10" i="19" s="1" a="1"/>
  <c r="BN10" i="19" s="1"/>
  <c r="DB38" i="16"/>
  <c r="DC38" i="16" s="1"/>
  <c r="CT156" i="16"/>
  <c r="H156" i="16" s="1"/>
  <c r="H156" i="19" s="1"/>
  <c r="CF12" i="19" s="1" a="1"/>
  <c r="CF12" i="19" s="1"/>
  <c r="BJ567" i="16"/>
  <c r="DC507" i="16"/>
  <c r="DC391" i="16"/>
  <c r="DE391" i="16" s="1"/>
  <c r="I391" i="16" s="1"/>
  <c r="I391" i="19" s="1"/>
  <c r="CT402" i="16"/>
  <c r="CT419" i="16"/>
  <c r="Q397" i="16"/>
  <c r="AW397" i="16" s="1"/>
  <c r="BH342" i="16"/>
  <c r="BI342" i="16" s="1"/>
  <c r="BH346" i="16"/>
  <c r="BI346" i="16" s="1"/>
  <c r="BS277" i="16"/>
  <c r="BT277" i="16" s="1"/>
  <c r="CT277" i="16" s="1"/>
  <c r="CT195" i="16"/>
  <c r="H195" i="16" s="1"/>
  <c r="H195" i="19" s="1"/>
  <c r="CI15" i="19" s="1" a="1"/>
  <c r="CI15" i="19" s="1"/>
  <c r="DC139" i="16"/>
  <c r="BH467" i="16"/>
  <c r="BI467" i="16" s="1"/>
  <c r="BH178" i="16"/>
  <c r="BH162" i="16"/>
  <c r="Q140" i="16"/>
  <c r="R140" i="16" s="1"/>
  <c r="BV140" i="16" s="1"/>
  <c r="BH296" i="16"/>
  <c r="BI296" i="16" s="1"/>
  <c r="BS296" i="16"/>
  <c r="BT296" i="16" s="1"/>
  <c r="CT296" i="16" s="1"/>
  <c r="BS65" i="16"/>
  <c r="BT65" i="16" s="1"/>
  <c r="CT65" i="16" s="1"/>
  <c r="H65" i="16" s="1"/>
  <c r="H65" i="19" s="1"/>
  <c r="BT17" i="19" s="1" a="1"/>
  <c r="BT17" i="19" s="1"/>
  <c r="CP568" i="16"/>
  <c r="BM568" i="16"/>
  <c r="CK473" i="16"/>
  <c r="CL473" i="16" s="1"/>
  <c r="CM473" i="16" s="1"/>
  <c r="CI473" i="16"/>
  <c r="AZ473" i="16"/>
  <c r="AY473" i="16" s="1"/>
  <c r="BA473" i="16" s="1"/>
  <c r="AZ20" i="16"/>
  <c r="AY20" i="16" s="1"/>
  <c r="BA20" i="16" s="1"/>
  <c r="BB20" i="16" s="1"/>
  <c r="BC20" i="16" s="1"/>
  <c r="DE561" i="16"/>
  <c r="I561" i="16" s="1"/>
  <c r="I561" i="19" s="1"/>
  <c r="G561" i="16"/>
  <c r="G561" i="19" s="1"/>
  <c r="BH37" i="19" s="1" a="1"/>
  <c r="BH37" i="19" s="1"/>
  <c r="DC487" i="16"/>
  <c r="DE487" i="16" s="1"/>
  <c r="I487" i="16" s="1"/>
  <c r="I487" i="19" s="1"/>
  <c r="DC581" i="16"/>
  <c r="DC396" i="16"/>
  <c r="DE396" i="16" s="1"/>
  <c r="I396" i="16" s="1"/>
  <c r="I396" i="19" s="1"/>
  <c r="DC33" i="16"/>
  <c r="Q488" i="16"/>
  <c r="S488" i="16"/>
  <c r="BS488" i="16"/>
  <c r="BT488" i="16" s="1"/>
  <c r="CT488" i="16" s="1"/>
  <c r="CT145" i="16"/>
  <c r="H145" i="16" s="1"/>
  <c r="H145" i="19" s="1"/>
  <c r="CC13" i="19" s="1" a="1"/>
  <c r="CC13" i="19" s="1"/>
  <c r="BH581" i="16"/>
  <c r="BH576" i="16"/>
  <c r="BI576" i="16" s="1"/>
  <c r="Q576" i="16"/>
  <c r="DB563" i="16"/>
  <c r="DC563" i="16" s="1"/>
  <c r="DE563" i="16" s="1"/>
  <c r="I563" i="16" s="1"/>
  <c r="I563" i="19" s="1"/>
  <c r="BH559" i="16"/>
  <c r="BJ559" i="16" s="1"/>
  <c r="BH539" i="16"/>
  <c r="Q541" i="16"/>
  <c r="CT526" i="16"/>
  <c r="BH506" i="16"/>
  <c r="BI506" i="16" s="1"/>
  <c r="BS479" i="16"/>
  <c r="BT479" i="16" s="1"/>
  <c r="CT479" i="16" s="1"/>
  <c r="DC495" i="16"/>
  <c r="G495" i="16" s="1"/>
  <c r="G495" i="19" s="1"/>
  <c r="AZ43" i="19" s="1" a="1"/>
  <c r="AZ43" i="19" s="1"/>
  <c r="DB488" i="16"/>
  <c r="DC488" i="16" s="1"/>
  <c r="DE488" i="16" s="1"/>
  <c r="I488" i="16" s="1"/>
  <c r="I488" i="19" s="1"/>
  <c r="DC486" i="16"/>
  <c r="DE486" i="16" s="1"/>
  <c r="I486" i="16" s="1"/>
  <c r="I486" i="19" s="1"/>
  <c r="DC483" i="16"/>
  <c r="DC482" i="16"/>
  <c r="DC478" i="16"/>
  <c r="DE478" i="16" s="1"/>
  <c r="I478" i="16" s="1"/>
  <c r="I478" i="19" s="1"/>
  <c r="DC477" i="16"/>
  <c r="DE477" i="16" s="1"/>
  <c r="I477" i="16" s="1"/>
  <c r="I477" i="19" s="1"/>
  <c r="DB475" i="16"/>
  <c r="DC475" i="16" s="1"/>
  <c r="DC474" i="16"/>
  <c r="DE474" i="16" s="1"/>
  <c r="I474" i="16" s="1"/>
  <c r="I474" i="19" s="1"/>
  <c r="BH473" i="16"/>
  <c r="S471" i="16"/>
  <c r="BH465" i="16"/>
  <c r="BJ465" i="16" s="1"/>
  <c r="BH457" i="16"/>
  <c r="Q457" i="16"/>
  <c r="R457" i="16" s="1"/>
  <c r="BV457" i="16" s="1"/>
  <c r="CA474" i="16"/>
  <c r="CB474" i="16" s="1"/>
  <c r="CC474" i="16" s="1"/>
  <c r="DC472" i="16"/>
  <c r="DE472" i="16" s="1"/>
  <c r="I472" i="16" s="1"/>
  <c r="I472" i="19" s="1"/>
  <c r="BH471" i="16"/>
  <c r="BH445" i="16"/>
  <c r="BI445" i="16" s="1"/>
  <c r="BH443" i="16"/>
  <c r="BH441" i="16"/>
  <c r="BH439" i="16"/>
  <c r="BH437" i="16"/>
  <c r="BH435" i="16"/>
  <c r="BH433" i="16"/>
  <c r="BH431" i="16"/>
  <c r="BI431" i="16" s="1"/>
  <c r="Q443" i="16"/>
  <c r="Q439" i="16"/>
  <c r="Q435" i="16"/>
  <c r="AW435" i="16" s="1"/>
  <c r="Q431" i="16"/>
  <c r="AW431" i="16" s="1"/>
  <c r="S453" i="16"/>
  <c r="BJ453" i="16" s="1"/>
  <c r="DC419" i="16"/>
  <c r="DB416" i="16"/>
  <c r="DC416" i="16" s="1"/>
  <c r="DE416" i="16" s="1"/>
  <c r="I416" i="16" s="1"/>
  <c r="I416" i="19" s="1"/>
  <c r="DC414" i="16"/>
  <c r="DC408" i="16"/>
  <c r="DE408" i="16" s="1"/>
  <c r="I408" i="16" s="1"/>
  <c r="I408" i="19" s="1"/>
  <c r="DC404" i="16"/>
  <c r="DB420" i="16"/>
  <c r="DC420" i="16" s="1"/>
  <c r="BH391" i="16"/>
  <c r="BI391" i="16" s="1"/>
  <c r="DC375" i="16"/>
  <c r="DE375" i="16" s="1"/>
  <c r="I375" i="16" s="1"/>
  <c r="I375" i="19" s="1"/>
  <c r="DC373" i="16"/>
  <c r="DC371" i="16"/>
  <c r="G371" i="16" s="1"/>
  <c r="G371" i="19" s="1"/>
  <c r="BH25" i="19" s="1" a="1"/>
  <c r="BH25" i="19" s="1"/>
  <c r="DC369" i="16"/>
  <c r="G369" i="16" s="1"/>
  <c r="G369" i="19" s="1"/>
  <c r="BH23" i="19" s="1" a="1"/>
  <c r="BH23" i="19" s="1"/>
  <c r="DC367" i="16"/>
  <c r="DC365" i="16"/>
  <c r="DE365" i="16" s="1"/>
  <c r="I365" i="16" s="1"/>
  <c r="I365" i="19" s="1"/>
  <c r="DC363" i="16"/>
  <c r="G363" i="16" s="1"/>
  <c r="G363" i="19" s="1"/>
  <c r="BG29" i="19" s="1" a="1"/>
  <c r="BG29" i="19" s="1"/>
  <c r="DC355" i="16"/>
  <c r="G355" i="16" s="1"/>
  <c r="G355" i="19" s="1"/>
  <c r="BG21" i="19" s="1" a="1"/>
  <c r="BG21" i="19" s="1"/>
  <c r="DC353" i="16"/>
  <c r="DB351" i="16"/>
  <c r="DC351" i="16" s="1"/>
  <c r="S390" i="16"/>
  <c r="BS382" i="16"/>
  <c r="BT382" i="16" s="1"/>
  <c r="CT382" i="16" s="1"/>
  <c r="Q352" i="16"/>
  <c r="AW352" i="16" s="1"/>
  <c r="Q348" i="16"/>
  <c r="AW348" i="16" s="1"/>
  <c r="Q391" i="16"/>
  <c r="S382" i="16"/>
  <c r="DC311" i="16"/>
  <c r="DC331" i="16"/>
  <c r="Q274" i="16"/>
  <c r="AW274" i="16" s="1"/>
  <c r="Q270" i="16"/>
  <c r="R270" i="16" s="1"/>
  <c r="BV270" i="16" s="1"/>
  <c r="CA270" i="16" s="1"/>
  <c r="CB270" i="16" s="1"/>
  <c r="Q254" i="16"/>
  <c r="Q238" i="16"/>
  <c r="AW238" i="16" s="1"/>
  <c r="S204" i="16"/>
  <c r="BN207" i="16"/>
  <c r="BO207" i="16" s="1"/>
  <c r="F207" i="16" s="1"/>
  <c r="F207" i="19" s="1"/>
  <c r="BH194" i="16"/>
  <c r="BI194" i="16" s="1"/>
  <c r="Q218" i="16"/>
  <c r="Q210" i="16"/>
  <c r="AW210" i="16" s="1"/>
  <c r="CK210" i="16" s="1"/>
  <c r="CL210" i="16" s="1"/>
  <c r="Q197" i="16"/>
  <c r="Q185" i="16"/>
  <c r="R185" i="16" s="1"/>
  <c r="BV185" i="16" s="1"/>
  <c r="DC199" i="16"/>
  <c r="G199" i="16" s="1"/>
  <c r="G199" i="19" s="1"/>
  <c r="AN21" i="19" s="1" a="1"/>
  <c r="AN21" i="19" s="1"/>
  <c r="R129" i="16"/>
  <c r="BV129" i="16" s="1"/>
  <c r="CE129" i="16" s="1"/>
  <c r="BH87" i="16"/>
  <c r="BH71" i="16"/>
  <c r="BH59" i="16"/>
  <c r="BI59" i="16" s="1"/>
  <c r="BH55" i="16"/>
  <c r="DC108" i="16"/>
  <c r="DC104" i="16"/>
  <c r="DE104" i="16" s="1"/>
  <c r="I104" i="16" s="1"/>
  <c r="I104" i="19" s="1"/>
  <c r="BS45" i="16"/>
  <c r="BT45" i="16" s="1"/>
  <c r="CT45" i="16" s="1"/>
  <c r="H45" i="16" s="1"/>
  <c r="H45" i="19" s="1"/>
  <c r="BQ9" i="19" s="1" a="1"/>
  <c r="BQ9" i="19" s="1"/>
  <c r="Q119" i="16"/>
  <c r="AW119" i="16" s="1"/>
  <c r="DB117" i="16"/>
  <c r="Q115" i="16"/>
  <c r="AW115" i="16" s="1"/>
  <c r="BS115" i="16"/>
  <c r="BT115" i="16" s="1"/>
  <c r="CT115" i="16" s="1"/>
  <c r="H115" i="16" s="1"/>
  <c r="H115" i="19" s="1"/>
  <c r="CA7" i="19" s="1" a="1"/>
  <c r="CA7" i="19" s="1"/>
  <c r="BH39" i="16"/>
  <c r="BI39" i="16" s="1"/>
  <c r="BS39" i="16"/>
  <c r="BT39" i="16" s="1"/>
  <c r="CT39" i="16" s="1"/>
  <c r="H39" i="16" s="1"/>
  <c r="H39" i="19" s="1"/>
  <c r="BP15" i="19" s="1" a="1"/>
  <c r="BP15" i="19" s="1"/>
  <c r="DB118" i="16"/>
  <c r="DC118" i="16" s="1"/>
  <c r="DB114" i="16"/>
  <c r="Q34" i="16"/>
  <c r="R34" i="16" s="1"/>
  <c r="BV34" i="16" s="1"/>
  <c r="CA34" i="16" s="1"/>
  <c r="CB34" i="16" s="1"/>
  <c r="CT562" i="16"/>
  <c r="Q566" i="16"/>
  <c r="BH549" i="16"/>
  <c r="BH577" i="16"/>
  <c r="BI577" i="16" s="1"/>
  <c r="BS462" i="16"/>
  <c r="BT462" i="16" s="1"/>
  <c r="CT462" i="16" s="1"/>
  <c r="BS469" i="16"/>
  <c r="BT469" i="16" s="1"/>
  <c r="CT469" i="16" s="1"/>
  <c r="BS417" i="16"/>
  <c r="BT417" i="16" s="1"/>
  <c r="CT417" i="16" s="1"/>
  <c r="BS413" i="16"/>
  <c r="BT413" i="16" s="1"/>
  <c r="CT413" i="16" s="1"/>
  <c r="BS409" i="16"/>
  <c r="BT409" i="16" s="1"/>
  <c r="CT409" i="16" s="1"/>
  <c r="BS405" i="16"/>
  <c r="BT405" i="16" s="1"/>
  <c r="CT405" i="16" s="1"/>
  <c r="DB465" i="16"/>
  <c r="DC465" i="16" s="1"/>
  <c r="DC343" i="16"/>
  <c r="DC339" i="16"/>
  <c r="DB429" i="16"/>
  <c r="DC429" i="16" s="1"/>
  <c r="BH429" i="16"/>
  <c r="BI429" i="16" s="1"/>
  <c r="Q422" i="16"/>
  <c r="BS377" i="16"/>
  <c r="BT377" i="16" s="1"/>
  <c r="CT377" i="16" s="1"/>
  <c r="BS369" i="16"/>
  <c r="BT369" i="16" s="1"/>
  <c r="CT369" i="16" s="1"/>
  <c r="BS361" i="16"/>
  <c r="BT361" i="16" s="1"/>
  <c r="CT361" i="16" s="1"/>
  <c r="DB342" i="16"/>
  <c r="DC342" i="16" s="1"/>
  <c r="DB458" i="16"/>
  <c r="DC458" i="16" s="1"/>
  <c r="BS270" i="16"/>
  <c r="BT270" i="16" s="1"/>
  <c r="CT270" i="16" s="1"/>
  <c r="BS254" i="16"/>
  <c r="BT254" i="16" s="1"/>
  <c r="CT254" i="16" s="1"/>
  <c r="BS238" i="16"/>
  <c r="BT238" i="16" s="1"/>
  <c r="CT238" i="16" s="1"/>
  <c r="BS347" i="16"/>
  <c r="BT347" i="16" s="1"/>
  <c r="CT347" i="16" s="1"/>
  <c r="BS281" i="16"/>
  <c r="BT281" i="16" s="1"/>
  <c r="CT281" i="16" s="1"/>
  <c r="DB338" i="16"/>
  <c r="DC338" i="16" s="1"/>
  <c r="DB300" i="16"/>
  <c r="DC300" i="16" s="1"/>
  <c r="DE300" i="16" s="1"/>
  <c r="I300" i="16" s="1"/>
  <c r="I300" i="19" s="1"/>
  <c r="BS260" i="16"/>
  <c r="BT260" i="16" s="1"/>
  <c r="CT260" i="16" s="1"/>
  <c r="BH229" i="16"/>
  <c r="BH218" i="16"/>
  <c r="BI218" i="16" s="1"/>
  <c r="BS87" i="16"/>
  <c r="BT87" i="16" s="1"/>
  <c r="CT87" i="16" s="1"/>
  <c r="H87" i="16" s="1"/>
  <c r="H87" i="19" s="1"/>
  <c r="BV15" i="19" s="1" a="1"/>
  <c r="BV15" i="19" s="1"/>
  <c r="DB138" i="16"/>
  <c r="DC138" i="16" s="1"/>
  <c r="BS339" i="16"/>
  <c r="BT339" i="16" s="1"/>
  <c r="CT339" i="16" s="1"/>
  <c r="BH211" i="16"/>
  <c r="BS194" i="16"/>
  <c r="BT194" i="16" s="1"/>
  <c r="CT194" i="16" s="1"/>
  <c r="H194" i="16" s="1"/>
  <c r="H194" i="19" s="1"/>
  <c r="CI14" i="19" s="1" a="1"/>
  <c r="CI14" i="19" s="1"/>
  <c r="BS18" i="16"/>
  <c r="BT18" i="16" s="1"/>
  <c r="CT18" i="16" s="1"/>
  <c r="H18" i="16" s="1"/>
  <c r="H18" i="19" s="1"/>
  <c r="BO6" i="19" s="1" a="1"/>
  <c r="BO6" i="19" s="1"/>
  <c r="CT23" i="16"/>
  <c r="H23" i="16" s="1"/>
  <c r="H23" i="19" s="1"/>
  <c r="BO11" i="19" s="1" a="1"/>
  <c r="BO11" i="19" s="1"/>
  <c r="Q131" i="16"/>
  <c r="CT19" i="16"/>
  <c r="H19" i="16" s="1"/>
  <c r="H19" i="19" s="1"/>
  <c r="BO7" i="19" s="1" a="1"/>
  <c r="BO7" i="19" s="1"/>
  <c r="BS6" i="16"/>
  <c r="BT6" i="16" s="1"/>
  <c r="CT6" i="16" s="1"/>
  <c r="H6" i="16" s="1"/>
  <c r="H6" i="19" s="1"/>
  <c r="BN6" i="19" s="1" a="1"/>
  <c r="BN6" i="19" s="1"/>
  <c r="BS34" i="16"/>
  <c r="BT34" i="16" s="1"/>
  <c r="CT34" i="16" s="1"/>
  <c r="H34" i="16" s="1"/>
  <c r="H34" i="19" s="1"/>
  <c r="BP10" i="19" s="1" a="1"/>
  <c r="BP10" i="19" s="1"/>
  <c r="DB34" i="16"/>
  <c r="DC34" i="16" s="1"/>
  <c r="DC527" i="16"/>
  <c r="DE527" i="16" s="1"/>
  <c r="I527" i="16" s="1"/>
  <c r="I527" i="19" s="1"/>
  <c r="Q479" i="16"/>
  <c r="S479" i="16"/>
  <c r="DB328" i="16"/>
  <c r="BS328" i="16"/>
  <c r="BT328" i="16" s="1"/>
  <c r="CT328" i="16" s="1"/>
  <c r="S328" i="16"/>
  <c r="CT187" i="16"/>
  <c r="H187" i="16" s="1"/>
  <c r="H187" i="19" s="1"/>
  <c r="CI7" i="19" s="1" a="1"/>
  <c r="CI7" i="19" s="1"/>
  <c r="CT99" i="16"/>
  <c r="H99" i="16" s="1"/>
  <c r="H99" i="19" s="1"/>
  <c r="BW15" i="19" s="1" a="1"/>
  <c r="BW15" i="19" s="1"/>
  <c r="DB576" i="16"/>
  <c r="DC576" i="16" s="1"/>
  <c r="DC577" i="16"/>
  <c r="DE577" i="16" s="1"/>
  <c r="I577" i="16" s="1"/>
  <c r="I577" i="19" s="1"/>
  <c r="DB575" i="16"/>
  <c r="DC575" i="16" s="1"/>
  <c r="G575" i="16" s="1"/>
  <c r="G575" i="19" s="1"/>
  <c r="BI39" i="19" s="1" a="1"/>
  <c r="BI39" i="19" s="1"/>
  <c r="BH563" i="16"/>
  <c r="BI563" i="16" s="1"/>
  <c r="DC553" i="16"/>
  <c r="G553" i="16" s="1"/>
  <c r="G553" i="19" s="1"/>
  <c r="BG41" i="19" s="1" a="1"/>
  <c r="BG41" i="19" s="1"/>
  <c r="BS558" i="16"/>
  <c r="BT558" i="16" s="1"/>
  <c r="CT558" i="16" s="1"/>
  <c r="BH547" i="16"/>
  <c r="BJ547" i="16" s="1"/>
  <c r="BH541" i="16"/>
  <c r="DC503" i="16"/>
  <c r="DE503" i="16" s="1"/>
  <c r="I503" i="16" s="1"/>
  <c r="I503" i="19" s="1"/>
  <c r="S475" i="16"/>
  <c r="DC499" i="16"/>
  <c r="DE499" i="16" s="1"/>
  <c r="I499" i="16" s="1"/>
  <c r="I499" i="19" s="1"/>
  <c r="DB471" i="16"/>
  <c r="DC471" i="16" s="1"/>
  <c r="DB467" i="16"/>
  <c r="DC467" i="16" s="1"/>
  <c r="DE467" i="16" s="1"/>
  <c r="I467" i="16" s="1"/>
  <c r="I467" i="19" s="1"/>
  <c r="S467" i="16"/>
  <c r="S459" i="16"/>
  <c r="DC444" i="16"/>
  <c r="G444" i="16" s="1"/>
  <c r="G444" i="19" s="1"/>
  <c r="AT40" i="19" s="1" a="1"/>
  <c r="AT40" i="19" s="1"/>
  <c r="DC440" i="16"/>
  <c r="G440" i="16" s="1"/>
  <c r="G440" i="19" s="1"/>
  <c r="AT36" i="19" s="1" a="1"/>
  <c r="AT36" i="19" s="1"/>
  <c r="DC436" i="16"/>
  <c r="DC432" i="16"/>
  <c r="G432" i="16" s="1"/>
  <c r="G432" i="19" s="1"/>
  <c r="AQ40" i="19" s="1" a="1"/>
  <c r="AQ40" i="19" s="1"/>
  <c r="Q453" i="16"/>
  <c r="DB445" i="16"/>
  <c r="DC445" i="16" s="1"/>
  <c r="DE445" i="16" s="1"/>
  <c r="I445" i="16" s="1"/>
  <c r="I445" i="19" s="1"/>
  <c r="DC388" i="16"/>
  <c r="G388" i="16" s="1"/>
  <c r="G388" i="19" s="1"/>
  <c r="BI30" i="19" s="1" a="1"/>
  <c r="BI30" i="19" s="1"/>
  <c r="BH351" i="16"/>
  <c r="Q351" i="16"/>
  <c r="S391" i="16"/>
  <c r="BJ391" i="16" s="1"/>
  <c r="DC387" i="16"/>
  <c r="G387" i="16" s="1"/>
  <c r="G387" i="19" s="1"/>
  <c r="BI29" i="19" s="1" a="1"/>
  <c r="BI29" i="19" s="1"/>
  <c r="DB382" i="16"/>
  <c r="DC382" i="16" s="1"/>
  <c r="DB346" i="16"/>
  <c r="DC346" i="16" s="1"/>
  <c r="DE346" i="16" s="1"/>
  <c r="I346" i="16" s="1"/>
  <c r="I346" i="19" s="1"/>
  <c r="Q346" i="16"/>
  <c r="AW346" i="16" s="1"/>
  <c r="Q342" i="16"/>
  <c r="AW342" i="16" s="1"/>
  <c r="Q338" i="16"/>
  <c r="DC302" i="16"/>
  <c r="G302" i="16" s="1"/>
  <c r="G302" i="19" s="1"/>
  <c r="AZ28" i="19" s="1" a="1"/>
  <c r="AZ28" i="19" s="1"/>
  <c r="Q288" i="16"/>
  <c r="Q303" i="16"/>
  <c r="DB274" i="16"/>
  <c r="DC274" i="16" s="1"/>
  <c r="DE274" i="16" s="1"/>
  <c r="I274" i="16" s="1"/>
  <c r="I274" i="19" s="1"/>
  <c r="DB272" i="16"/>
  <c r="DC272" i="16" s="1"/>
  <c r="G272" i="16" s="1"/>
  <c r="G272" i="19" s="1"/>
  <c r="AV22" i="19" s="1" a="1"/>
  <c r="AV22" i="19" s="1"/>
  <c r="DB270" i="16"/>
  <c r="DC270" i="16" s="1"/>
  <c r="DB260" i="16"/>
  <c r="DC260" i="16" s="1"/>
  <c r="G260" i="16" s="1"/>
  <c r="G260" i="19" s="1"/>
  <c r="AU22" i="19" s="1" a="1"/>
  <c r="AU22" i="19" s="1"/>
  <c r="DB254" i="16"/>
  <c r="DC254" i="16" s="1"/>
  <c r="DE254" i="16" s="1"/>
  <c r="I254" i="16" s="1"/>
  <c r="I254" i="19" s="1"/>
  <c r="DB252" i="16"/>
  <c r="DC252" i="16" s="1"/>
  <c r="G252" i="16" s="1"/>
  <c r="G252" i="19" s="1"/>
  <c r="AT26" i="19" s="1" a="1"/>
  <c r="AT26" i="19" s="1"/>
  <c r="DC244" i="16"/>
  <c r="G244" i="16" s="1"/>
  <c r="G244" i="19" s="1"/>
  <c r="AQ30" i="19" s="1" a="1"/>
  <c r="AQ30" i="19" s="1"/>
  <c r="DB238" i="16"/>
  <c r="DC238" i="16" s="1"/>
  <c r="DE238" i="16" s="1"/>
  <c r="I238" i="16" s="1"/>
  <c r="I238" i="19" s="1"/>
  <c r="DC221" i="16"/>
  <c r="DE221" i="16" s="1"/>
  <c r="I221" i="16" s="1"/>
  <c r="I221" i="19" s="1"/>
  <c r="DC213" i="16"/>
  <c r="G213" i="16" s="1"/>
  <c r="G213" i="19" s="1"/>
  <c r="AO23" i="19" s="1" a="1"/>
  <c r="AO23" i="19" s="1"/>
  <c r="DB197" i="16"/>
  <c r="DC197" i="16" s="1"/>
  <c r="DB185" i="16"/>
  <c r="DC185" i="16" s="1"/>
  <c r="DE185" i="16" s="1"/>
  <c r="I185" i="16" s="1"/>
  <c r="I185" i="19" s="1"/>
  <c r="DC181" i="16"/>
  <c r="DC179" i="16"/>
  <c r="DC175" i="16"/>
  <c r="DE175" i="16" s="1"/>
  <c r="I175" i="16" s="1"/>
  <c r="I175" i="19" s="1"/>
  <c r="DC173" i="16"/>
  <c r="G173" i="16" s="1"/>
  <c r="G173" i="19" s="1"/>
  <c r="BG17" i="19" s="1" a="1"/>
  <c r="BG17" i="19" s="1"/>
  <c r="DC169" i="16"/>
  <c r="DC161" i="16"/>
  <c r="DC157" i="16"/>
  <c r="DE157" i="16" s="1"/>
  <c r="I157" i="16" s="1"/>
  <c r="I157" i="19" s="1"/>
  <c r="DC153" i="16"/>
  <c r="DC147" i="16"/>
  <c r="G147" i="16" s="1"/>
  <c r="G147" i="19" s="1"/>
  <c r="BC15" i="19" s="1" a="1"/>
  <c r="BC15" i="19" s="1"/>
  <c r="DC222" i="16"/>
  <c r="G222" i="16" s="1"/>
  <c r="G222" i="19" s="1"/>
  <c r="AP20" i="19" s="1" a="1"/>
  <c r="AP20" i="19" s="1"/>
  <c r="DC214" i="16"/>
  <c r="G214" i="16" s="1"/>
  <c r="G214" i="19" s="1"/>
  <c r="AO24" i="19" s="1" a="1"/>
  <c r="AO24" i="19" s="1"/>
  <c r="S210" i="16"/>
  <c r="BH200" i="16"/>
  <c r="BI200" i="16" s="1"/>
  <c r="BH143" i="16"/>
  <c r="BS143" i="16"/>
  <c r="BT143" i="16" s="1"/>
  <c r="CT143" i="16" s="1"/>
  <c r="H143" i="16" s="1"/>
  <c r="H143" i="19" s="1"/>
  <c r="CC11" i="19" s="1" a="1"/>
  <c r="CC11" i="19" s="1"/>
  <c r="DC94" i="16"/>
  <c r="G94" i="16" s="1"/>
  <c r="G94" i="19" s="1"/>
  <c r="AW10" i="19" s="1" a="1"/>
  <c r="AW10" i="19" s="1"/>
  <c r="DC90" i="16"/>
  <c r="DE90" i="16" s="1"/>
  <c r="I90" i="16" s="1"/>
  <c r="I90" i="19" s="1"/>
  <c r="DC86" i="16"/>
  <c r="DE86" i="16" s="1"/>
  <c r="I86" i="16" s="1"/>
  <c r="I86" i="19" s="1"/>
  <c r="DC76" i="16"/>
  <c r="G76" i="16" s="1"/>
  <c r="G76" i="19" s="1"/>
  <c r="AU16" i="19" s="1" a="1"/>
  <c r="AU16" i="19" s="1"/>
  <c r="DC62" i="16"/>
  <c r="DC56" i="16"/>
  <c r="DC50" i="16"/>
  <c r="DE50" i="16" s="1"/>
  <c r="I50" i="16" s="1"/>
  <c r="I50" i="19" s="1"/>
  <c r="AZ129" i="16"/>
  <c r="AY129" i="16" s="1"/>
  <c r="BA129" i="16" s="1"/>
  <c r="BB129" i="16" s="1"/>
  <c r="BC129" i="16" s="1"/>
  <c r="DC122" i="16"/>
  <c r="DC45" i="16"/>
  <c r="G45" i="16" s="1"/>
  <c r="G45" i="19" s="1"/>
  <c r="AQ9" i="19" s="1" a="1"/>
  <c r="AQ9" i="19" s="1"/>
  <c r="BH119" i="16"/>
  <c r="BH115" i="16"/>
  <c r="BJ115" i="16" s="1"/>
  <c r="Q39" i="16"/>
  <c r="DB26" i="16"/>
  <c r="DC26" i="16" s="1"/>
  <c r="G26" i="16" s="1"/>
  <c r="G26" i="19" s="1"/>
  <c r="AO14" i="19" s="1" a="1"/>
  <c r="AO14" i="19" s="1"/>
  <c r="DC6" i="16"/>
  <c r="G6" i="16" s="1"/>
  <c r="DC39" i="16"/>
  <c r="BY20" i="16"/>
  <c r="BH45" i="16"/>
  <c r="BS575" i="16"/>
  <c r="BT575" i="16" s="1"/>
  <c r="CT575" i="16" s="1"/>
  <c r="Q559" i="16"/>
  <c r="BS475" i="16"/>
  <c r="BT475" i="16" s="1"/>
  <c r="CT475" i="16" s="1"/>
  <c r="BS473" i="16"/>
  <c r="BT473" i="16" s="1"/>
  <c r="CT473" i="16" s="1"/>
  <c r="Q483" i="16"/>
  <c r="BS483" i="16"/>
  <c r="BT483" i="16" s="1"/>
  <c r="CT483" i="16" s="1"/>
  <c r="S483" i="16"/>
  <c r="BJ483" i="16" s="1"/>
  <c r="Q484" i="16"/>
  <c r="S484" i="16"/>
  <c r="BS484" i="16"/>
  <c r="BT484" i="16" s="1"/>
  <c r="CT484" i="16" s="1"/>
  <c r="BS457" i="16"/>
  <c r="BT457" i="16" s="1"/>
  <c r="CT457" i="16" s="1"/>
  <c r="BS342" i="16"/>
  <c r="BT342" i="16" s="1"/>
  <c r="CT342" i="16" s="1"/>
  <c r="BS338" i="16"/>
  <c r="BT338" i="16" s="1"/>
  <c r="CT338" i="16" s="1"/>
  <c r="Q480" i="16"/>
  <c r="S480" i="16"/>
  <c r="BS480" i="16"/>
  <c r="BT480" i="16" s="1"/>
  <c r="CT480" i="16" s="1"/>
  <c r="Q478" i="16"/>
  <c r="S478" i="16"/>
  <c r="BJ478" i="16" s="1"/>
  <c r="BS371" i="16"/>
  <c r="BT371" i="16" s="1"/>
  <c r="CT371" i="16" s="1"/>
  <c r="BS363" i="16"/>
  <c r="BT363" i="16" s="1"/>
  <c r="CT363" i="16" s="1"/>
  <c r="BS355" i="16"/>
  <c r="BT355" i="16" s="1"/>
  <c r="CT355" i="16" s="1"/>
  <c r="DC341" i="16"/>
  <c r="DB325" i="16"/>
  <c r="DC325" i="16" s="1"/>
  <c r="S325" i="16"/>
  <c r="BJ325" i="16" s="1"/>
  <c r="BS325" i="16"/>
  <c r="BT325" i="16" s="1"/>
  <c r="CT325" i="16" s="1"/>
  <c r="BS274" i="16"/>
  <c r="BT274" i="16" s="1"/>
  <c r="CT274" i="16" s="1"/>
  <c r="CT283" i="16"/>
  <c r="CT74" i="16"/>
  <c r="H74" i="16" s="1"/>
  <c r="H74" i="19" s="1"/>
  <c r="BU14" i="19" s="1" a="1"/>
  <c r="BU14" i="19" s="1"/>
  <c r="BS71" i="16"/>
  <c r="BT71" i="16" s="1"/>
  <c r="CT71" i="16" s="1"/>
  <c r="H71" i="16" s="1"/>
  <c r="H71" i="19" s="1"/>
  <c r="BU11" i="19" s="1" a="1"/>
  <c r="BU11" i="19" s="1"/>
  <c r="BS59" i="16"/>
  <c r="BT59" i="16" s="1"/>
  <c r="CT59" i="16" s="1"/>
  <c r="H59" i="16" s="1"/>
  <c r="H59" i="19" s="1"/>
  <c r="BT11" i="19" s="1" a="1"/>
  <c r="BT11" i="19" s="1"/>
  <c r="BS55" i="16"/>
  <c r="BT55" i="16" s="1"/>
  <c r="CT55" i="16" s="1"/>
  <c r="H55" i="16" s="1"/>
  <c r="H55" i="19" s="1"/>
  <c r="BT7" i="19" s="1" a="1"/>
  <c r="BT7" i="19" s="1"/>
  <c r="CT179" i="16"/>
  <c r="H179" i="16" s="1"/>
  <c r="H179" i="19" s="1"/>
  <c r="CH11" i="19" s="1" a="1"/>
  <c r="CH11" i="19" s="1"/>
  <c r="CT163" i="16"/>
  <c r="H163" i="16" s="1"/>
  <c r="H163" i="19" s="1"/>
  <c r="CG7" i="19" s="1" a="1"/>
  <c r="CG7" i="19" s="1"/>
  <c r="CT147" i="16"/>
  <c r="H147" i="16" s="1"/>
  <c r="H147" i="19" s="1"/>
  <c r="CC15" i="19" s="1" a="1"/>
  <c r="CC15" i="19" s="1"/>
  <c r="DB107" i="16"/>
  <c r="DC107" i="16" s="1"/>
  <c r="S107" i="16"/>
  <c r="BS107" i="16"/>
  <c r="BT107" i="16" s="1"/>
  <c r="CT107" i="16" s="1"/>
  <c r="H107" i="16" s="1"/>
  <c r="H107" i="19" s="1"/>
  <c r="BZ11" i="19" s="1" a="1"/>
  <c r="BZ11" i="19" s="1"/>
  <c r="BS26" i="16"/>
  <c r="BT26" i="16" s="1"/>
  <c r="CT26" i="16" s="1"/>
  <c r="H26" i="16" s="1"/>
  <c r="H26" i="19" s="1"/>
  <c r="BO14" i="19" s="1" a="1"/>
  <c r="BO14" i="19" s="1"/>
  <c r="Q29" i="16"/>
  <c r="BH29" i="16"/>
  <c r="BI29" i="16" s="1"/>
  <c r="DB111" i="16"/>
  <c r="DC111" i="16" s="1"/>
  <c r="DE111" i="16" s="1"/>
  <c r="I111" i="16" s="1"/>
  <c r="I111" i="19" s="1"/>
  <c r="S111" i="16"/>
  <c r="BS111" i="16"/>
  <c r="BT111" i="16" s="1"/>
  <c r="CT111" i="16" s="1"/>
  <c r="H111" i="16" s="1"/>
  <c r="H111" i="19" s="1"/>
  <c r="BZ15" i="19" s="1" a="1"/>
  <c r="BZ15" i="19" s="1"/>
  <c r="BS351" i="16"/>
  <c r="BT351" i="16" s="1"/>
  <c r="CT351" i="16" s="1"/>
  <c r="Q26" i="16"/>
  <c r="BS28" i="16"/>
  <c r="BT28" i="16" s="1"/>
  <c r="CT28" i="16" s="1"/>
  <c r="H28" i="16" s="1"/>
  <c r="H28" i="19" s="1"/>
  <c r="BO16" i="19" s="1" a="1"/>
  <c r="BO16" i="19" s="1"/>
  <c r="DC449" i="16"/>
  <c r="DC425" i="16"/>
  <c r="G425" i="16" s="1"/>
  <c r="G425" i="19" s="1"/>
  <c r="AP45" i="19" s="1" a="1"/>
  <c r="AP45" i="19" s="1"/>
  <c r="DC87" i="16"/>
  <c r="Q487" i="16"/>
  <c r="BS487" i="16"/>
  <c r="BT487" i="16" s="1"/>
  <c r="CT487" i="16" s="1"/>
  <c r="S487" i="16"/>
  <c r="CT155" i="16"/>
  <c r="H155" i="16" s="1"/>
  <c r="H155" i="19" s="1"/>
  <c r="CF11" i="19" s="1" a="1"/>
  <c r="CF11" i="19" s="1"/>
  <c r="BH575" i="16"/>
  <c r="BJ575" i="16" s="1"/>
  <c r="DC566" i="16"/>
  <c r="DE566" i="16" s="1"/>
  <c r="I566" i="16" s="1"/>
  <c r="I566" i="19" s="1"/>
  <c r="DB558" i="16"/>
  <c r="DC558" i="16" s="1"/>
  <c r="G558" i="16" s="1"/>
  <c r="G558" i="19" s="1"/>
  <c r="BH34" i="19" s="1" a="1"/>
  <c r="BH34" i="19" s="1"/>
  <c r="DB559" i="16"/>
  <c r="DC559" i="16" s="1"/>
  <c r="DE559" i="16" s="1"/>
  <c r="I559" i="16" s="1"/>
  <c r="I559" i="19" s="1"/>
  <c r="BH558" i="16"/>
  <c r="BJ558" i="16" s="1"/>
  <c r="DC549" i="16"/>
  <c r="G549" i="16" s="1"/>
  <c r="G549" i="19" s="1"/>
  <c r="BG37" i="19" s="1" a="1"/>
  <c r="BG37" i="19" s="1"/>
  <c r="DC536" i="16"/>
  <c r="DE536" i="16" s="1"/>
  <c r="I536" i="16" s="1"/>
  <c r="I536" i="19" s="1"/>
  <c r="DC532" i="16"/>
  <c r="G532" i="16" s="1"/>
  <c r="G532" i="19" s="1"/>
  <c r="BC44" i="19" s="1" a="1"/>
  <c r="BC44" i="19" s="1"/>
  <c r="Q536" i="16"/>
  <c r="DC506" i="16"/>
  <c r="BH488" i="16"/>
  <c r="BI488" i="16" s="1"/>
  <c r="BH487" i="16"/>
  <c r="BH479" i="16"/>
  <c r="BI479" i="16" s="1"/>
  <c r="BH475" i="16"/>
  <c r="AZ474" i="16"/>
  <c r="AY474" i="16" s="1"/>
  <c r="BA474" i="16" s="1"/>
  <c r="BH463" i="16"/>
  <c r="BJ463" i="16" s="1"/>
  <c r="BH459" i="16"/>
  <c r="Q467" i="16"/>
  <c r="R467" i="16" s="1"/>
  <c r="BV467" i="16" s="1"/>
  <c r="Q459" i="16"/>
  <c r="R459" i="16" s="1"/>
  <c r="BV459" i="16" s="1"/>
  <c r="S462" i="16"/>
  <c r="DB453" i="16"/>
  <c r="DC453" i="16" s="1"/>
  <c r="DE453" i="16" s="1"/>
  <c r="I453" i="16" s="1"/>
  <c r="I453" i="19" s="1"/>
  <c r="Q445" i="16"/>
  <c r="R445" i="16" s="1"/>
  <c r="BV445" i="16" s="1"/>
  <c r="CA445" i="16" s="1"/>
  <c r="CB445" i="16" s="1"/>
  <c r="Q441" i="16"/>
  <c r="AW441" i="16" s="1"/>
  <c r="Q437" i="16"/>
  <c r="AW437" i="16" s="1"/>
  <c r="Q433" i="16"/>
  <c r="AW433" i="16" s="1"/>
  <c r="DC423" i="16"/>
  <c r="DC417" i="16"/>
  <c r="G417" i="16" s="1"/>
  <c r="G417" i="19" s="1"/>
  <c r="AP37" i="19" s="1" a="1"/>
  <c r="AP37" i="19" s="1"/>
  <c r="DC409" i="16"/>
  <c r="DC405" i="16"/>
  <c r="DE405" i="16" s="1"/>
  <c r="I405" i="16" s="1"/>
  <c r="I405" i="19" s="1"/>
  <c r="DC401" i="16"/>
  <c r="G401" i="16" s="1"/>
  <c r="G401" i="19" s="1"/>
  <c r="AN45" i="19" s="1" a="1"/>
  <c r="AN45" i="19" s="1"/>
  <c r="DB397" i="16"/>
  <c r="DC397" i="16" s="1"/>
  <c r="G397" i="16" s="1"/>
  <c r="G397" i="19" s="1"/>
  <c r="AN41" i="19" s="1" a="1"/>
  <c r="AN41" i="19" s="1"/>
  <c r="BH390" i="16"/>
  <c r="BI390" i="16" s="1"/>
  <c r="BS390" i="16"/>
  <c r="BT390" i="16" s="1"/>
  <c r="CT390" i="16" s="1"/>
  <c r="DC370" i="16"/>
  <c r="DE370" i="16" s="1"/>
  <c r="I370" i="16" s="1"/>
  <c r="I370" i="19" s="1"/>
  <c r="DC366" i="16"/>
  <c r="DC362" i="16"/>
  <c r="G362" i="16" s="1"/>
  <c r="G362" i="19" s="1"/>
  <c r="BG28" i="19" s="1" a="1"/>
  <c r="BG28" i="19" s="1"/>
  <c r="DC360" i="16"/>
  <c r="G360" i="16" s="1"/>
  <c r="G360" i="19" s="1"/>
  <c r="BG26" i="19" s="1" a="1"/>
  <c r="BG26" i="19" s="1"/>
  <c r="DC358" i="16"/>
  <c r="DC356" i="16"/>
  <c r="DC354" i="16"/>
  <c r="DE354" i="16" s="1"/>
  <c r="I354" i="16" s="1"/>
  <c r="I354" i="19" s="1"/>
  <c r="DC350" i="16"/>
  <c r="G350" i="16" s="1"/>
  <c r="G350" i="19" s="1"/>
  <c r="BF28" i="19" s="1" a="1"/>
  <c r="BF28" i="19" s="1"/>
  <c r="DC345" i="16"/>
  <c r="G345" i="16" s="1"/>
  <c r="G345" i="19" s="1"/>
  <c r="BF23" i="19" s="1" a="1"/>
  <c r="BF23" i="19" s="1"/>
  <c r="BH328" i="16"/>
  <c r="DC308" i="16"/>
  <c r="G308" i="16" s="1"/>
  <c r="G308" i="19" s="1"/>
  <c r="BA22" i="19" s="1" a="1"/>
  <c r="BA22" i="19" s="1"/>
  <c r="S346" i="16"/>
  <c r="S342" i="16"/>
  <c r="S338" i="16"/>
  <c r="DC330" i="16"/>
  <c r="DC328" i="16"/>
  <c r="G328" i="16" s="1"/>
  <c r="G328" i="19" s="1"/>
  <c r="BB30" i="19" s="1" a="1"/>
  <c r="BB30" i="19" s="1"/>
  <c r="DC324" i="16"/>
  <c r="G324" i="16" s="1"/>
  <c r="G324" i="19" s="1"/>
  <c r="BB26" i="19" s="1" a="1"/>
  <c r="BB26" i="19" s="1"/>
  <c r="BH274" i="16"/>
  <c r="BI274" i="16" s="1"/>
  <c r="BH272" i="16"/>
  <c r="BI272" i="16" s="1"/>
  <c r="BH270" i="16"/>
  <c r="BJ270" i="16" s="1"/>
  <c r="BH260" i="16"/>
  <c r="BH254" i="16"/>
  <c r="BI254" i="16" s="1"/>
  <c r="BH252" i="16"/>
  <c r="BH238" i="16"/>
  <c r="BI238" i="16" s="1"/>
  <c r="Q272" i="16"/>
  <c r="Q260" i="16"/>
  <c r="R260" i="16" s="1"/>
  <c r="BV260" i="16" s="1"/>
  <c r="CA260" i="16" s="1"/>
  <c r="CB260" i="16" s="1"/>
  <c r="Q252" i="16"/>
  <c r="AW252" i="16" s="1"/>
  <c r="DB204" i="16"/>
  <c r="DC204" i="16" s="1"/>
  <c r="G204" i="16" s="1"/>
  <c r="G204" i="19" s="1"/>
  <c r="AN26" i="19" s="1" a="1"/>
  <c r="AN26" i="19" s="1"/>
  <c r="Q143" i="16"/>
  <c r="AW143" i="16" s="1"/>
  <c r="CK143" i="16" s="1"/>
  <c r="CL143" i="16" s="1"/>
  <c r="DC127" i="16"/>
  <c r="G127" i="16" s="1"/>
  <c r="G127" i="19" s="1"/>
  <c r="BB7" i="19" s="1" a="1"/>
  <c r="BB7" i="19" s="1"/>
  <c r="S39" i="16"/>
  <c r="BJ39" i="16" s="1"/>
  <c r="BF129" i="16"/>
  <c r="BY23" i="16"/>
  <c r="Q45" i="16"/>
  <c r="R45" i="16" s="1"/>
  <c r="BV45" i="16" s="1"/>
  <c r="CA45" i="16" s="1"/>
  <c r="CB45" i="16" s="1"/>
  <c r="CT528" i="16"/>
  <c r="CT531" i="16"/>
  <c r="CT494" i="16"/>
  <c r="BS445" i="16"/>
  <c r="BT445" i="16" s="1"/>
  <c r="CT445" i="16" s="1"/>
  <c r="DB567" i="16"/>
  <c r="DC567" i="16" s="1"/>
  <c r="DB427" i="16"/>
  <c r="DC427" i="16" s="1"/>
  <c r="BH427" i="16"/>
  <c r="BI427" i="16" s="1"/>
  <c r="DB463" i="16"/>
  <c r="DC463" i="16" s="1"/>
  <c r="DE463" i="16" s="1"/>
  <c r="I463" i="16" s="1"/>
  <c r="I463" i="19" s="1"/>
  <c r="BS346" i="16"/>
  <c r="BT346" i="16" s="1"/>
  <c r="CT346" i="16" s="1"/>
  <c r="S450" i="16"/>
  <c r="DB450" i="16"/>
  <c r="DC450" i="16" s="1"/>
  <c r="G450" i="16" s="1"/>
  <c r="G450" i="19" s="1"/>
  <c r="AU34" i="19" s="1" a="1"/>
  <c r="AU34" i="19" s="1"/>
  <c r="Q450" i="16"/>
  <c r="Q420" i="16"/>
  <c r="BS373" i="16"/>
  <c r="BT373" i="16" s="1"/>
  <c r="CT373" i="16" s="1"/>
  <c r="BS365" i="16"/>
  <c r="BT365" i="16" s="1"/>
  <c r="CT365" i="16" s="1"/>
  <c r="BS357" i="16"/>
  <c r="BT357" i="16" s="1"/>
  <c r="CT357" i="16" s="1"/>
  <c r="BS349" i="16"/>
  <c r="BT349" i="16" s="1"/>
  <c r="CT349" i="16" s="1"/>
  <c r="DB332" i="16"/>
  <c r="DC332" i="16" s="1"/>
  <c r="S332" i="16"/>
  <c r="BS332" i="16"/>
  <c r="BT332" i="16" s="1"/>
  <c r="CT332" i="16" s="1"/>
  <c r="CT324" i="16"/>
  <c r="BS252" i="16"/>
  <c r="BT252" i="16" s="1"/>
  <c r="CT252" i="16" s="1"/>
  <c r="CT229" i="16"/>
  <c r="S201" i="16"/>
  <c r="BH201" i="16"/>
  <c r="BI201" i="16" s="1"/>
  <c r="BH288" i="16"/>
  <c r="BI288" i="16" s="1"/>
  <c r="DB283" i="16"/>
  <c r="DC283" i="16" s="1"/>
  <c r="DB287" i="16"/>
  <c r="DC287" i="16" s="1"/>
  <c r="CT167" i="16"/>
  <c r="H167" i="16" s="1"/>
  <c r="H167" i="19" s="1"/>
  <c r="CG11" i="19" s="1" a="1"/>
  <c r="CG11" i="19" s="1"/>
  <c r="BH136" i="16"/>
  <c r="BI136" i="16" s="1"/>
  <c r="CT89" i="16"/>
  <c r="H89" i="16" s="1"/>
  <c r="H89" i="19" s="1"/>
  <c r="BV17" i="19" s="1" a="1"/>
  <c r="BV17" i="19" s="1"/>
  <c r="BH220" i="16"/>
  <c r="BI220" i="16" s="1"/>
  <c r="DB140" i="16"/>
  <c r="DC140" i="16" s="1"/>
  <c r="BS14" i="16"/>
  <c r="BT14" i="16" s="1"/>
  <c r="CT14" i="16" s="1"/>
  <c r="H14" i="16" s="1"/>
  <c r="H14" i="19" s="1"/>
  <c r="BN14" i="19" s="1" a="1"/>
  <c r="BN14" i="19" s="1"/>
  <c r="BS7" i="16"/>
  <c r="BT7" i="16" s="1"/>
  <c r="CT7" i="16" s="1"/>
  <c r="H7" i="16" s="1"/>
  <c r="H7" i="19" s="1"/>
  <c r="BN7" i="19" s="1" a="1"/>
  <c r="BN7" i="19" s="1"/>
  <c r="CF474" i="16"/>
  <c r="H474" i="16" s="1"/>
  <c r="H474" i="19" s="1"/>
  <c r="BW34" i="19" s="1" a="1"/>
  <c r="BW34" i="19" s="1"/>
  <c r="CP473" i="16"/>
  <c r="BM473" i="16"/>
  <c r="CF475" i="16"/>
  <c r="H475" i="16" s="1"/>
  <c r="H475" i="19" s="1"/>
  <c r="BW35" i="19" s="1" a="1"/>
  <c r="BW35" i="19" s="1"/>
  <c r="CP474" i="16"/>
  <c r="BM474" i="16"/>
  <c r="CP475" i="16"/>
  <c r="BM475" i="16"/>
  <c r="CP477" i="16"/>
  <c r="BM477" i="16"/>
  <c r="BJ534" i="16"/>
  <c r="BI534" i="16"/>
  <c r="BJ508" i="16"/>
  <c r="BI508" i="16"/>
  <c r="BJ504" i="16"/>
  <c r="BI504" i="16"/>
  <c r="BJ500" i="16"/>
  <c r="BI500" i="16"/>
  <c r="DE530" i="16"/>
  <c r="I530" i="16" s="1"/>
  <c r="I530" i="19" s="1"/>
  <c r="G530" i="16"/>
  <c r="G530" i="19" s="1"/>
  <c r="BC42" i="19" s="1" a="1"/>
  <c r="BC42" i="19" s="1"/>
  <c r="DC537" i="16"/>
  <c r="DE533" i="16"/>
  <c r="I533" i="16" s="1"/>
  <c r="I533" i="19" s="1"/>
  <c r="G533" i="16"/>
  <c r="G533" i="19" s="1"/>
  <c r="BC45" i="19" s="1" a="1"/>
  <c r="BC45" i="19" s="1"/>
  <c r="DE529" i="16"/>
  <c r="I529" i="16" s="1"/>
  <c r="I529" i="19" s="1"/>
  <c r="G529" i="16"/>
  <c r="G529" i="19" s="1"/>
  <c r="BC41" i="19" s="1" a="1"/>
  <c r="BC41" i="19" s="1"/>
  <c r="BJ511" i="16"/>
  <c r="BI511" i="16"/>
  <c r="DE497" i="16"/>
  <c r="I497" i="16" s="1"/>
  <c r="I497" i="19" s="1"/>
  <c r="G497" i="16"/>
  <c r="G497" i="19" s="1"/>
  <c r="AZ45" i="19" s="1" a="1"/>
  <c r="AZ45" i="19" s="1"/>
  <c r="DE45" i="16"/>
  <c r="I45" i="16" s="1"/>
  <c r="I45" i="19" s="1"/>
  <c r="DE532" i="16"/>
  <c r="I532" i="16" s="1"/>
  <c r="I532" i="19" s="1"/>
  <c r="DE528" i="16"/>
  <c r="I528" i="16" s="1"/>
  <c r="I528" i="19" s="1"/>
  <c r="G528" i="16"/>
  <c r="G528" i="19" s="1"/>
  <c r="BC40" i="19" s="1" a="1"/>
  <c r="BC40" i="19" s="1"/>
  <c r="R510" i="16"/>
  <c r="BV510" i="16" s="1"/>
  <c r="CA510" i="16" s="1"/>
  <c r="CB510" i="16" s="1"/>
  <c r="AW510" i="16"/>
  <c r="BJ502" i="16"/>
  <c r="BI502" i="16"/>
  <c r="DE113" i="16"/>
  <c r="I113" i="16" s="1"/>
  <c r="I113" i="19" s="1"/>
  <c r="G113" i="16"/>
  <c r="G113" i="19" s="1"/>
  <c r="AZ17" i="19" s="1" a="1"/>
  <c r="AZ17" i="19" s="1"/>
  <c r="BJ535" i="16"/>
  <c r="BI535" i="16"/>
  <c r="DE509" i="16"/>
  <c r="I509" i="16" s="1"/>
  <c r="I509" i="19" s="1"/>
  <c r="R505" i="16"/>
  <c r="BV505" i="16" s="1"/>
  <c r="CA505" i="16" s="1"/>
  <c r="CB505" i="16" s="1"/>
  <c r="AW505" i="16"/>
  <c r="CK505" i="16" s="1"/>
  <c r="CL505" i="16" s="1"/>
  <c r="DE501" i="16"/>
  <c r="I501" i="16" s="1"/>
  <c r="I501" i="19" s="1"/>
  <c r="G501" i="16"/>
  <c r="G501" i="19" s="1"/>
  <c r="BA37" i="19" s="1" a="1"/>
  <c r="BA37" i="19" s="1"/>
  <c r="DE292" i="16"/>
  <c r="I292" i="16" s="1"/>
  <c r="I292" i="19" s="1"/>
  <c r="G292" i="16"/>
  <c r="G292" i="19" s="1"/>
  <c r="AW30" i="19" s="1" a="1"/>
  <c r="AW30" i="19" s="1"/>
  <c r="DE290" i="16"/>
  <c r="I290" i="16" s="1"/>
  <c r="I290" i="19" s="1"/>
  <c r="G290" i="16"/>
  <c r="G290" i="19" s="1"/>
  <c r="AW28" i="19" s="1" a="1"/>
  <c r="AW28" i="19" s="1"/>
  <c r="DE32" i="16"/>
  <c r="I32" i="16" s="1"/>
  <c r="I32" i="19" s="1"/>
  <c r="AW577" i="16"/>
  <c r="CK577" i="16" s="1"/>
  <c r="CL577" i="16" s="1"/>
  <c r="R577" i="16"/>
  <c r="BV577" i="16" s="1"/>
  <c r="BI572" i="16"/>
  <c r="BI570" i="16"/>
  <c r="BJ570" i="16"/>
  <c r="S571" i="16"/>
  <c r="BH571" i="16"/>
  <c r="DB571" i="16"/>
  <c r="DC571" i="16" s="1"/>
  <c r="Q571" i="16"/>
  <c r="BJ562" i="16"/>
  <c r="BI562" i="16"/>
  <c r="BI554" i="16"/>
  <c r="CE564" i="16"/>
  <c r="BJ557" i="16"/>
  <c r="BI557" i="16"/>
  <c r="AW554" i="16"/>
  <c r="R554" i="16"/>
  <c r="BV554" i="16" s="1"/>
  <c r="CA554" i="16" s="1"/>
  <c r="CB554" i="16" s="1"/>
  <c r="AW560" i="16"/>
  <c r="R560" i="16"/>
  <c r="BV560" i="16" s="1"/>
  <c r="BI548" i="16"/>
  <c r="BJ548" i="16"/>
  <c r="DC546" i="16"/>
  <c r="BJ542" i="16"/>
  <c r="BI542" i="16"/>
  <c r="AW543" i="16"/>
  <c r="R543" i="16"/>
  <c r="BV543" i="16" s="1"/>
  <c r="DC539" i="16"/>
  <c r="R529" i="16"/>
  <c r="BV529" i="16" s="1"/>
  <c r="CA529" i="16" s="1"/>
  <c r="CB529" i="16" s="1"/>
  <c r="AW529" i="16"/>
  <c r="DC544" i="16"/>
  <c r="R538" i="16"/>
  <c r="BV538" i="16" s="1"/>
  <c r="AW538" i="16"/>
  <c r="AZ538" i="16" s="1"/>
  <c r="AY538" i="16" s="1"/>
  <c r="BA538" i="16" s="1"/>
  <c r="BB538" i="16" s="1"/>
  <c r="BC538" i="16" s="1"/>
  <c r="DB535" i="16"/>
  <c r="DC535" i="16" s="1"/>
  <c r="Q531" i="16"/>
  <c r="S524" i="16"/>
  <c r="DB524" i="16"/>
  <c r="DC524" i="16" s="1"/>
  <c r="BH524" i="16"/>
  <c r="Q524" i="16"/>
  <c r="S520" i="16"/>
  <c r="DB520" i="16"/>
  <c r="DC520" i="16" s="1"/>
  <c r="BH520" i="16"/>
  <c r="Q520" i="16"/>
  <c r="AW527" i="16"/>
  <c r="CK527" i="16" s="1"/>
  <c r="CL527" i="16" s="1"/>
  <c r="R527" i="16"/>
  <c r="BV527" i="16" s="1"/>
  <c r="DB534" i="16"/>
  <c r="DC534" i="16" s="1"/>
  <c r="S514" i="16"/>
  <c r="DB514" i="16"/>
  <c r="DC514" i="16" s="1"/>
  <c r="Q514" i="16"/>
  <c r="BH514" i="16"/>
  <c r="R497" i="16"/>
  <c r="BV497" i="16" s="1"/>
  <c r="CA497" i="16" s="1"/>
  <c r="CB497" i="16" s="1"/>
  <c r="AW497" i="16"/>
  <c r="DE512" i="16"/>
  <c r="I512" i="16" s="1"/>
  <c r="I512" i="19" s="1"/>
  <c r="Q504" i="16"/>
  <c r="DB500" i="16"/>
  <c r="DC500" i="16" s="1"/>
  <c r="DB511" i="16"/>
  <c r="DC511" i="16" s="1"/>
  <c r="Q507" i="16"/>
  <c r="Q501" i="16"/>
  <c r="BI494" i="16"/>
  <c r="BH505" i="16"/>
  <c r="DB502" i="16"/>
  <c r="DC502" i="16" s="1"/>
  <c r="BH510" i="16"/>
  <c r="DB508" i="16"/>
  <c r="DC508" i="16" s="1"/>
  <c r="S491" i="16"/>
  <c r="BH491" i="16"/>
  <c r="Q491" i="16"/>
  <c r="DB491" i="16"/>
  <c r="DC491" i="16" s="1"/>
  <c r="AZ485" i="16"/>
  <c r="AY485" i="16" s="1"/>
  <c r="BA485" i="16" s="1"/>
  <c r="BB485" i="16" s="1"/>
  <c r="BC485" i="16" s="1"/>
  <c r="AZ477" i="16"/>
  <c r="AY477" i="16" s="1"/>
  <c r="BA477" i="16" s="1"/>
  <c r="BB477" i="16" s="1"/>
  <c r="BC477" i="16" s="1"/>
  <c r="BJ490" i="16"/>
  <c r="BI490" i="16"/>
  <c r="AW490" i="16"/>
  <c r="CI490" i="16" s="1"/>
  <c r="R490" i="16"/>
  <c r="BV490" i="16" s="1"/>
  <c r="CA490" i="16" s="1"/>
  <c r="CB490" i="16" s="1"/>
  <c r="AW465" i="16"/>
  <c r="R461" i="16"/>
  <c r="BV461" i="16" s="1"/>
  <c r="AW461" i="16"/>
  <c r="CA475" i="16"/>
  <c r="CB475" i="16" s="1"/>
  <c r="CC475" i="16" s="1"/>
  <c r="CA473" i="16"/>
  <c r="CB473" i="16" s="1"/>
  <c r="CC473" i="16" s="1"/>
  <c r="CJ471" i="16"/>
  <c r="BI443" i="16"/>
  <c r="BI435" i="16"/>
  <c r="BJ435" i="16"/>
  <c r="R451" i="16"/>
  <c r="BV451" i="16" s="1"/>
  <c r="AW444" i="16"/>
  <c r="AW440" i="16"/>
  <c r="R440" i="16"/>
  <c r="BV440" i="16" s="1"/>
  <c r="CA440" i="16" s="1"/>
  <c r="CB440" i="16" s="1"/>
  <c r="AW432" i="16"/>
  <c r="R432" i="16"/>
  <c r="BV432" i="16" s="1"/>
  <c r="CA432" i="16" s="1"/>
  <c r="CB432" i="16" s="1"/>
  <c r="AW454" i="16"/>
  <c r="CK454" i="16" s="1"/>
  <c r="CL454" i="16" s="1"/>
  <c r="R454" i="16"/>
  <c r="BV454" i="16" s="1"/>
  <c r="BJ426" i="16"/>
  <c r="BI426" i="16"/>
  <c r="CJ419" i="16"/>
  <c r="BI408" i="16"/>
  <c r="BJ408" i="16"/>
  <c r="BI400" i="16"/>
  <c r="BJ400" i="16"/>
  <c r="DC424" i="16"/>
  <c r="CJ422" i="16"/>
  <c r="BJ421" i="16"/>
  <c r="BI421" i="16"/>
  <c r="AW418" i="16"/>
  <c r="CK418" i="16" s="1"/>
  <c r="CL418" i="16" s="1"/>
  <c r="R418" i="16"/>
  <c r="BV418" i="16" s="1"/>
  <c r="AW410" i="16"/>
  <c r="R410" i="16"/>
  <c r="BV410" i="16" s="1"/>
  <c r="CA410" i="16" s="1"/>
  <c r="CB410" i="16" s="1"/>
  <c r="AW402" i="16"/>
  <c r="R402" i="16"/>
  <c r="BV402" i="16" s="1"/>
  <c r="AW398" i="16"/>
  <c r="AW388" i="16"/>
  <c r="R388" i="16"/>
  <c r="BV388" i="16" s="1"/>
  <c r="S381" i="16"/>
  <c r="Q381" i="16"/>
  <c r="DB381" i="16"/>
  <c r="DC381" i="16" s="1"/>
  <c r="BH381" i="16"/>
  <c r="CJ379" i="16"/>
  <c r="G389" i="16"/>
  <c r="G389" i="19" s="1"/>
  <c r="BI31" i="19" s="1" a="1"/>
  <c r="BI31" i="19" s="1"/>
  <c r="DE389" i="16"/>
  <c r="I389" i="16" s="1"/>
  <c r="I389" i="19" s="1"/>
  <c r="CT383" i="16"/>
  <c r="S379" i="16"/>
  <c r="DB379" i="16"/>
  <c r="DC379" i="16" s="1"/>
  <c r="BH379" i="16"/>
  <c r="Q379" i="16"/>
  <c r="BJ370" i="16"/>
  <c r="BI366" i="16"/>
  <c r="BI362" i="16"/>
  <c r="BI358" i="16"/>
  <c r="BJ358" i="16"/>
  <c r="BI354" i="16"/>
  <c r="S383" i="16"/>
  <c r="Q383" i="16"/>
  <c r="DB383" i="16"/>
  <c r="DC383" i="16" s="1"/>
  <c r="BH383" i="16"/>
  <c r="AW376" i="16"/>
  <c r="R376" i="16"/>
  <c r="BV376" i="16" s="1"/>
  <c r="CA376" i="16" s="1"/>
  <c r="CB376" i="16" s="1"/>
  <c r="AW372" i="16"/>
  <c r="R372" i="16"/>
  <c r="BV372" i="16" s="1"/>
  <c r="CA372" i="16" s="1"/>
  <c r="CB372" i="16" s="1"/>
  <c r="AW368" i="16"/>
  <c r="R368" i="16"/>
  <c r="BV368" i="16" s="1"/>
  <c r="CA368" i="16" s="1"/>
  <c r="CB368" i="16" s="1"/>
  <c r="CT396" i="16"/>
  <c r="AW336" i="16"/>
  <c r="R336" i="16"/>
  <c r="BV336" i="16" s="1"/>
  <c r="CA336" i="16" s="1"/>
  <c r="CB336" i="16" s="1"/>
  <c r="BI321" i="16"/>
  <c r="BI317" i="16"/>
  <c r="BI305" i="16"/>
  <c r="BJ305" i="16"/>
  <c r="DC333" i="16"/>
  <c r="AW317" i="16"/>
  <c r="R317" i="16"/>
  <c r="BV317" i="16" s="1"/>
  <c r="CA317" i="16" s="1"/>
  <c r="CB317" i="16" s="1"/>
  <c r="AW313" i="16"/>
  <c r="R313" i="16"/>
  <c r="BV313" i="16" s="1"/>
  <c r="CA313" i="16" s="1"/>
  <c r="CB313" i="16" s="1"/>
  <c r="AW305" i="16"/>
  <c r="R305" i="16"/>
  <c r="BV305" i="16" s="1"/>
  <c r="CA305" i="16" s="1"/>
  <c r="CB305" i="16" s="1"/>
  <c r="AW299" i="16"/>
  <c r="CK299" i="16" s="1"/>
  <c r="CL299" i="16" s="1"/>
  <c r="R299" i="16"/>
  <c r="BV299" i="16" s="1"/>
  <c r="DC282" i="16"/>
  <c r="BI281" i="16"/>
  <c r="BI277" i="16"/>
  <c r="BI273" i="16"/>
  <c r="BJ273" i="16"/>
  <c r="BI269" i="16"/>
  <c r="DE266" i="16"/>
  <c r="I266" i="16" s="1"/>
  <c r="I266" i="19" s="1"/>
  <c r="BI265" i="16"/>
  <c r="BJ265" i="16"/>
  <c r="BI257" i="16"/>
  <c r="BJ257" i="16"/>
  <c r="G254" i="16"/>
  <c r="G254" i="19" s="1"/>
  <c r="AT28" i="19" s="1" a="1"/>
  <c r="AT28" i="19" s="1"/>
  <c r="BI253" i="16"/>
  <c r="DE250" i="16"/>
  <c r="I250" i="16" s="1"/>
  <c r="I250" i="19" s="1"/>
  <c r="BI249" i="16"/>
  <c r="BJ249" i="16"/>
  <c r="BI245" i="16"/>
  <c r="BJ245" i="16"/>
  <c r="G242" i="16"/>
  <c r="G242" i="19" s="1"/>
  <c r="AQ28" i="19" s="1" a="1"/>
  <c r="AQ28" i="19" s="1"/>
  <c r="DE242" i="16"/>
  <c r="I242" i="16" s="1"/>
  <c r="I242" i="19" s="1"/>
  <c r="BI241" i="16"/>
  <c r="BJ241" i="16"/>
  <c r="BI237" i="16"/>
  <c r="BJ237" i="16"/>
  <c r="G234" i="16"/>
  <c r="G234" i="19" s="1"/>
  <c r="AQ20" i="19" s="1" a="1"/>
  <c r="AQ20" i="19" s="1"/>
  <c r="DE234" i="16"/>
  <c r="I234" i="16" s="1"/>
  <c r="I234" i="19" s="1"/>
  <c r="BI233" i="16"/>
  <c r="BI302" i="16"/>
  <c r="BJ302" i="16"/>
  <c r="AW289" i="16"/>
  <c r="CK289" i="16" s="1"/>
  <c r="CL289" i="16" s="1"/>
  <c r="R289" i="16"/>
  <c r="BV289" i="16" s="1"/>
  <c r="CA289" i="16" s="1"/>
  <c r="CB289" i="16" s="1"/>
  <c r="AW275" i="16"/>
  <c r="R275" i="16"/>
  <c r="BV275" i="16" s="1"/>
  <c r="CA275" i="16" s="1"/>
  <c r="CB275" i="16" s="1"/>
  <c r="R271" i="16"/>
  <c r="BV271" i="16" s="1"/>
  <c r="CA271" i="16" s="1"/>
  <c r="CB271" i="16" s="1"/>
  <c r="AW267" i="16"/>
  <c r="R267" i="16"/>
  <c r="BV267" i="16" s="1"/>
  <c r="CA267" i="16" s="1"/>
  <c r="CB267" i="16" s="1"/>
  <c r="AW263" i="16"/>
  <c r="R263" i="16"/>
  <c r="BV263" i="16" s="1"/>
  <c r="CA263" i="16" s="1"/>
  <c r="CB263" i="16" s="1"/>
  <c r="AW259" i="16"/>
  <c r="R259" i="16"/>
  <c r="BV259" i="16" s="1"/>
  <c r="CA259" i="16" s="1"/>
  <c r="CB259" i="16" s="1"/>
  <c r="AW251" i="16"/>
  <c r="R251" i="16"/>
  <c r="BV251" i="16" s="1"/>
  <c r="CA251" i="16" s="1"/>
  <c r="CB251" i="16" s="1"/>
  <c r="R243" i="16"/>
  <c r="BV243" i="16" s="1"/>
  <c r="CA243" i="16" s="1"/>
  <c r="CB243" i="16" s="1"/>
  <c r="AW239" i="16"/>
  <c r="R239" i="16"/>
  <c r="BV239" i="16" s="1"/>
  <c r="CA239" i="16" s="1"/>
  <c r="CB239" i="16" s="1"/>
  <c r="AW231" i="16"/>
  <c r="R231" i="16"/>
  <c r="BV231" i="16" s="1"/>
  <c r="CA231" i="16" s="1"/>
  <c r="CB231" i="16" s="1"/>
  <c r="BI301" i="16"/>
  <c r="BJ301" i="16"/>
  <c r="BI285" i="16"/>
  <c r="AW216" i="16"/>
  <c r="CK216" i="16" s="1"/>
  <c r="CL216" i="16" s="1"/>
  <c r="DE212" i="16"/>
  <c r="I212" i="16" s="1"/>
  <c r="I212" i="19" s="1"/>
  <c r="G225" i="16"/>
  <c r="G225" i="19" s="1"/>
  <c r="AP23" i="19" s="1" a="1"/>
  <c r="AP23" i="19" s="1"/>
  <c r="DE225" i="16"/>
  <c r="I225" i="16" s="1"/>
  <c r="I225" i="19" s="1"/>
  <c r="AW221" i="16"/>
  <c r="CK221" i="16" s="1"/>
  <c r="CL221" i="16" s="1"/>
  <c r="R221" i="16"/>
  <c r="BV221" i="16" s="1"/>
  <c r="AW213" i="16"/>
  <c r="CK213" i="16" s="1"/>
  <c r="CL213" i="16" s="1"/>
  <c r="R213" i="16"/>
  <c r="BV213" i="16" s="1"/>
  <c r="E207" i="16"/>
  <c r="E207" i="19" s="1"/>
  <c r="N29" i="19" s="1" a="1"/>
  <c r="N29" i="19" s="1"/>
  <c r="AW205" i="16"/>
  <c r="CK205" i="16" s="1"/>
  <c r="CL205" i="16" s="1"/>
  <c r="R205" i="16"/>
  <c r="BV205" i="16" s="1"/>
  <c r="BI198" i="16"/>
  <c r="BJ198" i="16"/>
  <c r="BI190" i="16"/>
  <c r="BJ190" i="16"/>
  <c r="BI186" i="16"/>
  <c r="BJ186" i="16"/>
  <c r="G183" i="16"/>
  <c r="G183" i="19" s="1"/>
  <c r="BH15" i="19" s="1" a="1"/>
  <c r="BH15" i="19" s="1"/>
  <c r="DE183" i="16"/>
  <c r="I183" i="16" s="1"/>
  <c r="I183" i="19" s="1"/>
  <c r="BI158" i="16"/>
  <c r="DE155" i="16"/>
  <c r="I155" i="16" s="1"/>
  <c r="I155" i="19" s="1"/>
  <c r="DE147" i="16"/>
  <c r="I147" i="16" s="1"/>
  <c r="I147" i="19" s="1"/>
  <c r="AW226" i="16"/>
  <c r="CK226" i="16" s="1"/>
  <c r="CL226" i="16" s="1"/>
  <c r="R226" i="16"/>
  <c r="BV226" i="16" s="1"/>
  <c r="BJ200" i="16"/>
  <c r="AW188" i="16"/>
  <c r="R188" i="16"/>
  <c r="BV188" i="16" s="1"/>
  <c r="AW172" i="16"/>
  <c r="R172" i="16"/>
  <c r="BV172" i="16" s="1"/>
  <c r="AW164" i="16"/>
  <c r="R164" i="16"/>
  <c r="BV164" i="16" s="1"/>
  <c r="AW156" i="16"/>
  <c r="R156" i="16"/>
  <c r="BV156" i="16" s="1"/>
  <c r="AW152" i="16"/>
  <c r="R152" i="16"/>
  <c r="BV152" i="16" s="1"/>
  <c r="CA152" i="16" s="1"/>
  <c r="CB152" i="16" s="1"/>
  <c r="AW148" i="16"/>
  <c r="R148" i="16"/>
  <c r="BV148" i="16" s="1"/>
  <c r="AW200" i="16"/>
  <c r="R200" i="16"/>
  <c r="BV200" i="16" s="1"/>
  <c r="BN228" i="16"/>
  <c r="AW132" i="16"/>
  <c r="R132" i="16"/>
  <c r="BV132" i="16" s="1"/>
  <c r="CA132" i="16" s="1"/>
  <c r="CB132" i="16" s="1"/>
  <c r="BI113" i="16"/>
  <c r="BI105" i="16"/>
  <c r="BI102" i="16"/>
  <c r="BJ98" i="16"/>
  <c r="BI98" i="16"/>
  <c r="BI94" i="16"/>
  <c r="DE91" i="16"/>
  <c r="I91" i="16" s="1"/>
  <c r="I91" i="19" s="1"/>
  <c r="G91" i="16"/>
  <c r="G91" i="19" s="1"/>
  <c r="AW7" i="19" s="1" a="1"/>
  <c r="AW7" i="19" s="1"/>
  <c r="DE79" i="16"/>
  <c r="I79" i="16" s="1"/>
  <c r="I79" i="19" s="1"/>
  <c r="G79" i="16"/>
  <c r="G79" i="19" s="1"/>
  <c r="AV7" i="19" s="1" a="1"/>
  <c r="AV7" i="19" s="1"/>
  <c r="BJ78" i="16"/>
  <c r="BI78" i="16"/>
  <c r="BJ74" i="16"/>
  <c r="BI74" i="16"/>
  <c r="BJ70" i="16"/>
  <c r="BI70" i="16"/>
  <c r="BJ62" i="16"/>
  <c r="BI62" i="16"/>
  <c r="BJ58" i="16"/>
  <c r="BI58" i="16"/>
  <c r="BJ50" i="16"/>
  <c r="BI50" i="16"/>
  <c r="AW145" i="16"/>
  <c r="CK145" i="16" s="1"/>
  <c r="CL145" i="16" s="1"/>
  <c r="R145" i="16"/>
  <c r="BV145" i="16" s="1"/>
  <c r="BJ134" i="16"/>
  <c r="BI134" i="16"/>
  <c r="CJ129" i="16"/>
  <c r="CD129" i="16" s="1"/>
  <c r="CI129" i="16"/>
  <c r="AW122" i="16"/>
  <c r="CK122" i="16" s="1"/>
  <c r="CL122" i="16" s="1"/>
  <c r="R122" i="16"/>
  <c r="BV122" i="16" s="1"/>
  <c r="CA122" i="16" s="1"/>
  <c r="CB122" i="16" s="1"/>
  <c r="BJ48" i="16"/>
  <c r="BI48" i="16"/>
  <c r="CJ35" i="16"/>
  <c r="DC123" i="16"/>
  <c r="BI23" i="16"/>
  <c r="BJ23" i="16"/>
  <c r="BI19" i="16"/>
  <c r="BJ19" i="16"/>
  <c r="BI17" i="16"/>
  <c r="BJ46" i="16"/>
  <c r="R42" i="16"/>
  <c r="BV42" i="16" s="1"/>
  <c r="AW18" i="16"/>
  <c r="R38" i="16"/>
  <c r="BV38" i="16" s="1"/>
  <c r="CA38" i="16" s="1"/>
  <c r="CB38" i="16" s="1"/>
  <c r="DC27" i="16"/>
  <c r="AW579" i="16"/>
  <c r="CK579" i="16" s="1"/>
  <c r="CL579" i="16" s="1"/>
  <c r="R579" i="16"/>
  <c r="BV579" i="16" s="1"/>
  <c r="BJ576" i="16"/>
  <c r="CJ575" i="16"/>
  <c r="G572" i="16"/>
  <c r="G572" i="19" s="1"/>
  <c r="BI36" i="19" s="1" a="1"/>
  <c r="BI36" i="19" s="1"/>
  <c r="DE572" i="16"/>
  <c r="I572" i="16" s="1"/>
  <c r="I572" i="19" s="1"/>
  <c r="DE568" i="16"/>
  <c r="I568" i="16" s="1"/>
  <c r="I568" i="19" s="1"/>
  <c r="G568" i="16"/>
  <c r="G568" i="19" s="1"/>
  <c r="BH44" i="19" s="1" a="1"/>
  <c r="BH44" i="19" s="1"/>
  <c r="AW569" i="16"/>
  <c r="R569" i="16"/>
  <c r="BV569" i="16" s="1"/>
  <c r="CA569" i="16" s="1"/>
  <c r="CB569" i="16" s="1"/>
  <c r="CJ568" i="16"/>
  <c r="CD568" i="16" s="1"/>
  <c r="CI568" i="16"/>
  <c r="BI565" i="16"/>
  <c r="BJ565" i="16"/>
  <c r="BI568" i="16"/>
  <c r="BJ568" i="16"/>
  <c r="CA568" i="16"/>
  <c r="CB568" i="16" s="1"/>
  <c r="CC568" i="16" s="1"/>
  <c r="BS556" i="16"/>
  <c r="BT556" i="16" s="1"/>
  <c r="CT556" i="16" s="1"/>
  <c r="S556" i="16"/>
  <c r="DB556" i="16"/>
  <c r="DC556" i="16" s="1"/>
  <c r="BH556" i="16"/>
  <c r="Q556" i="16"/>
  <c r="BI552" i="16"/>
  <c r="DC565" i="16"/>
  <c r="AW558" i="16"/>
  <c r="R558" i="16"/>
  <c r="BV558" i="16" s="1"/>
  <c r="AW553" i="16"/>
  <c r="R553" i="16"/>
  <c r="BV553" i="16" s="1"/>
  <c r="CA553" i="16" s="1"/>
  <c r="CB553" i="16" s="1"/>
  <c r="BJ560" i="16"/>
  <c r="BI560" i="16"/>
  <c r="G548" i="16"/>
  <c r="G548" i="19" s="1"/>
  <c r="BG36" i="19" s="1" a="1"/>
  <c r="BG36" i="19" s="1"/>
  <c r="DE548" i="16"/>
  <c r="I548" i="16" s="1"/>
  <c r="I548" i="19" s="1"/>
  <c r="CJ546" i="16"/>
  <c r="AW548" i="16"/>
  <c r="CK548" i="16" s="1"/>
  <c r="CL548" i="16" s="1"/>
  <c r="R548" i="16"/>
  <c r="BV548" i="16" s="1"/>
  <c r="DC542" i="16"/>
  <c r="BJ529" i="16"/>
  <c r="BI529" i="16"/>
  <c r="BJ543" i="16"/>
  <c r="BI543" i="16"/>
  <c r="R528" i="16"/>
  <c r="BV528" i="16" s="1"/>
  <c r="CA528" i="16" s="1"/>
  <c r="CB528" i="16" s="1"/>
  <c r="AW528" i="16"/>
  <c r="BJ538" i="16"/>
  <c r="BI538" i="16"/>
  <c r="Q533" i="16"/>
  <c r="BH531" i="16"/>
  <c r="S525" i="16"/>
  <c r="DB525" i="16"/>
  <c r="DC525" i="16" s="1"/>
  <c r="BH525" i="16"/>
  <c r="Q525" i="16"/>
  <c r="S521" i="16"/>
  <c r="DB521" i="16"/>
  <c r="DC521" i="16" s="1"/>
  <c r="BH521" i="16"/>
  <c r="Q521" i="16"/>
  <c r="S517" i="16"/>
  <c r="DB517" i="16"/>
  <c r="DC517" i="16" s="1"/>
  <c r="BH517" i="16"/>
  <c r="Q517" i="16"/>
  <c r="BI515" i="16"/>
  <c r="BJ515" i="16"/>
  <c r="Q532" i="16"/>
  <c r="AW512" i="16"/>
  <c r="R512" i="16"/>
  <c r="BV512" i="16" s="1"/>
  <c r="CA512" i="16" s="1"/>
  <c r="CB512" i="16" s="1"/>
  <c r="BS514" i="16"/>
  <c r="BT514" i="16" s="1"/>
  <c r="CT514" i="16" s="1"/>
  <c r="BI512" i="16"/>
  <c r="BJ512" i="16"/>
  <c r="Q506" i="16"/>
  <c r="Q493" i="16"/>
  <c r="S493" i="16"/>
  <c r="DB493" i="16"/>
  <c r="DC493" i="16" s="1"/>
  <c r="BH493" i="16"/>
  <c r="Q509" i="16"/>
  <c r="BH507" i="16"/>
  <c r="BH501" i="16"/>
  <c r="G492" i="16"/>
  <c r="G492" i="19" s="1"/>
  <c r="AZ40" i="19" s="1" a="1"/>
  <c r="AZ40" i="19" s="1"/>
  <c r="AW492" i="16"/>
  <c r="R492" i="16"/>
  <c r="BV492" i="16" s="1"/>
  <c r="DB505" i="16"/>
  <c r="DC505" i="16" s="1"/>
  <c r="DB510" i="16"/>
  <c r="DC510" i="16" s="1"/>
  <c r="Q503" i="16"/>
  <c r="BS493" i="16"/>
  <c r="BT493" i="16" s="1"/>
  <c r="CT493" i="16" s="1"/>
  <c r="CJ490" i="16"/>
  <c r="DE483" i="16"/>
  <c r="I483" i="16" s="1"/>
  <c r="I483" i="19" s="1"/>
  <c r="G483" i="16"/>
  <c r="G483" i="19" s="1"/>
  <c r="AW43" i="19" s="1" a="1"/>
  <c r="AW43" i="19" s="1"/>
  <c r="DE481" i="16"/>
  <c r="I481" i="16" s="1"/>
  <c r="I481" i="19" s="1"/>
  <c r="G481" i="16"/>
  <c r="G481" i="19" s="1"/>
  <c r="AW41" i="19" s="1" a="1"/>
  <c r="AW41" i="19" s="1"/>
  <c r="DE480" i="16"/>
  <c r="I480" i="16" s="1"/>
  <c r="I480" i="19" s="1"/>
  <c r="G480" i="16"/>
  <c r="G480" i="19" s="1"/>
  <c r="AW40" i="19" s="1" a="1"/>
  <c r="AW40" i="19" s="1"/>
  <c r="DE475" i="16"/>
  <c r="I475" i="16" s="1"/>
  <c r="I475" i="19" s="1"/>
  <c r="G475" i="16"/>
  <c r="G475" i="19" s="1"/>
  <c r="AW35" i="19" s="1" a="1"/>
  <c r="AW35" i="19" s="1"/>
  <c r="DC490" i="16"/>
  <c r="BJ466" i="16"/>
  <c r="BI466" i="16"/>
  <c r="BI458" i="16"/>
  <c r="CE474" i="16"/>
  <c r="CD474" i="16"/>
  <c r="CN473" i="16"/>
  <c r="BF473" i="16"/>
  <c r="BE473" i="16"/>
  <c r="CO473" i="16"/>
  <c r="R464" i="16"/>
  <c r="BV464" i="16" s="1"/>
  <c r="AW464" i="16"/>
  <c r="R460" i="16"/>
  <c r="BV460" i="16" s="1"/>
  <c r="AW460" i="16"/>
  <c r="BJ489" i="16"/>
  <c r="Q468" i="16"/>
  <c r="DB468" i="16"/>
  <c r="DC468" i="16" s="1"/>
  <c r="BS468" i="16"/>
  <c r="BT468" i="16" s="1"/>
  <c r="CT468" i="16" s="1"/>
  <c r="BH468" i="16"/>
  <c r="S468" i="16"/>
  <c r="BF485" i="16"/>
  <c r="BE485" i="16"/>
  <c r="CJ469" i="16"/>
  <c r="BI448" i="16"/>
  <c r="CJ445" i="16"/>
  <c r="BI444" i="16"/>
  <c r="BJ444" i="16"/>
  <c r="G441" i="16"/>
  <c r="G441" i="19" s="1"/>
  <c r="AT37" i="19" s="1" a="1"/>
  <c r="AT37" i="19" s="1"/>
  <c r="DE441" i="16"/>
  <c r="I441" i="16" s="1"/>
  <c r="I441" i="19" s="1"/>
  <c r="BI436" i="16"/>
  <c r="BJ436" i="16"/>
  <c r="BI432" i="16"/>
  <c r="BI446" i="16"/>
  <c r="AW439" i="16"/>
  <c r="R439" i="16"/>
  <c r="BV439" i="16" s="1"/>
  <c r="CA439" i="16" s="1"/>
  <c r="CB439" i="16" s="1"/>
  <c r="AW456" i="16"/>
  <c r="CK456" i="16" s="1"/>
  <c r="CL456" i="16" s="1"/>
  <c r="R456" i="16"/>
  <c r="BV456" i="16" s="1"/>
  <c r="CJ421" i="16"/>
  <c r="BI417" i="16"/>
  <c r="BJ417" i="16"/>
  <c r="BI413" i="16"/>
  <c r="BJ413" i="16"/>
  <c r="BI409" i="16"/>
  <c r="BI405" i="16"/>
  <c r="BJ405" i="16"/>
  <c r="BI401" i="16"/>
  <c r="BJ401" i="16"/>
  <c r="BI397" i="16"/>
  <c r="AW430" i="16"/>
  <c r="R430" i="16"/>
  <c r="BV430" i="16" s="1"/>
  <c r="CJ424" i="16"/>
  <c r="BI423" i="16"/>
  <c r="DC418" i="16"/>
  <c r="AW417" i="16"/>
  <c r="R417" i="16"/>
  <c r="BV417" i="16" s="1"/>
  <c r="CA417" i="16" s="1"/>
  <c r="CB417" i="16" s="1"/>
  <c r="AW413" i="16"/>
  <c r="R413" i="16"/>
  <c r="BV413" i="16" s="1"/>
  <c r="AW409" i="16"/>
  <c r="R409" i="16"/>
  <c r="BV409" i="16" s="1"/>
  <c r="CA409" i="16" s="1"/>
  <c r="CB409" i="16" s="1"/>
  <c r="AW405" i="16"/>
  <c r="R405" i="16"/>
  <c r="BV405" i="16" s="1"/>
  <c r="CA405" i="16" s="1"/>
  <c r="CB405" i="16" s="1"/>
  <c r="AW401" i="16"/>
  <c r="R401" i="16"/>
  <c r="BV401" i="16" s="1"/>
  <c r="CA401" i="16" s="1"/>
  <c r="CB401" i="16" s="1"/>
  <c r="CA406" i="16"/>
  <c r="CB406" i="16" s="1"/>
  <c r="AW392" i="16"/>
  <c r="CK392" i="16" s="1"/>
  <c r="CL392" i="16" s="1"/>
  <c r="R392" i="16"/>
  <c r="BV392" i="16" s="1"/>
  <c r="BI395" i="16"/>
  <c r="BJ395" i="16"/>
  <c r="AW389" i="16"/>
  <c r="CK389" i="16" s="1"/>
  <c r="CL389" i="16" s="1"/>
  <c r="R389" i="16"/>
  <c r="BV389" i="16" s="1"/>
  <c r="CA389" i="16" s="1"/>
  <c r="CB389" i="16" s="1"/>
  <c r="S380" i="16"/>
  <c r="Q380" i="16"/>
  <c r="DB380" i="16"/>
  <c r="DC380" i="16" s="1"/>
  <c r="BH380" i="16"/>
  <c r="S378" i="16"/>
  <c r="DB378" i="16"/>
  <c r="DC378" i="16" s="1"/>
  <c r="BH378" i="16"/>
  <c r="Q378" i="16"/>
  <c r="BJ371" i="16"/>
  <c r="BI367" i="16"/>
  <c r="BI363" i="16"/>
  <c r="BI359" i="16"/>
  <c r="BJ359" i="16"/>
  <c r="R375" i="16"/>
  <c r="BV375" i="16" s="1"/>
  <c r="CA375" i="16" s="1"/>
  <c r="CB375" i="16" s="1"/>
  <c r="AW371" i="16"/>
  <c r="R371" i="16"/>
  <c r="BV371" i="16" s="1"/>
  <c r="R367" i="16"/>
  <c r="BV367" i="16" s="1"/>
  <c r="CA367" i="16" s="1"/>
  <c r="CB367" i="16" s="1"/>
  <c r="AW363" i="16"/>
  <c r="R363" i="16"/>
  <c r="BV363" i="16" s="1"/>
  <c r="AW359" i="16"/>
  <c r="R359" i="16"/>
  <c r="BV359" i="16" s="1"/>
  <c r="CA359" i="16" s="1"/>
  <c r="CB359" i="16" s="1"/>
  <c r="AW351" i="16"/>
  <c r="R351" i="16"/>
  <c r="BV351" i="16" s="1"/>
  <c r="CA351" i="16" s="1"/>
  <c r="CB351" i="16" s="1"/>
  <c r="AW387" i="16"/>
  <c r="CK387" i="16" s="1"/>
  <c r="CL387" i="16" s="1"/>
  <c r="R387" i="16"/>
  <c r="BV387" i="16" s="1"/>
  <c r="G382" i="16"/>
  <c r="G382" i="19" s="1"/>
  <c r="BI24" i="19" s="1" a="1"/>
  <c r="BI24" i="19" s="1"/>
  <c r="DE382" i="16"/>
  <c r="I382" i="16" s="1"/>
  <c r="I382" i="19" s="1"/>
  <c r="BS381" i="16"/>
  <c r="BT381" i="16" s="1"/>
  <c r="CT381" i="16" s="1"/>
  <c r="BN388" i="16"/>
  <c r="G346" i="16"/>
  <c r="G346" i="19" s="1"/>
  <c r="BF24" i="19" s="1" a="1"/>
  <c r="BF24" i="19" s="1"/>
  <c r="BI331" i="16"/>
  <c r="BI318" i="16"/>
  <c r="BJ318" i="16"/>
  <c r="BI310" i="16"/>
  <c r="BJ310" i="16"/>
  <c r="BI306" i="16"/>
  <c r="AW331" i="16"/>
  <c r="CK331" i="16" s="1"/>
  <c r="CL331" i="16" s="1"/>
  <c r="R331" i="16"/>
  <c r="BV331" i="16" s="1"/>
  <c r="AW329" i="16"/>
  <c r="CK329" i="16" s="1"/>
  <c r="CL329" i="16" s="1"/>
  <c r="R329" i="16"/>
  <c r="BV329" i="16" s="1"/>
  <c r="AW323" i="16"/>
  <c r="R323" i="16"/>
  <c r="BV323" i="16" s="1"/>
  <c r="CA323" i="16" s="1"/>
  <c r="CB323" i="16" s="1"/>
  <c r="AW321" i="16"/>
  <c r="AZ321" i="16" s="1"/>
  <c r="AY321" i="16" s="1"/>
  <c r="BA321" i="16" s="1"/>
  <c r="BB321" i="16" s="1"/>
  <c r="BC321" i="16" s="1"/>
  <c r="R321" i="16"/>
  <c r="BV321" i="16" s="1"/>
  <c r="AW319" i="16"/>
  <c r="R319" i="16"/>
  <c r="BV319" i="16" s="1"/>
  <c r="CA319" i="16" s="1"/>
  <c r="CB319" i="16" s="1"/>
  <c r="AW316" i="16"/>
  <c r="R316" i="16"/>
  <c r="BV316" i="16" s="1"/>
  <c r="AW304" i="16"/>
  <c r="R304" i="16"/>
  <c r="BV304" i="16" s="1"/>
  <c r="Q334" i="16"/>
  <c r="BS334" i="16"/>
  <c r="BT334" i="16" s="1"/>
  <c r="CT334" i="16" s="1"/>
  <c r="BH334" i="16"/>
  <c r="DB334" i="16"/>
  <c r="DC334" i="16" s="1"/>
  <c r="S334" i="16"/>
  <c r="AW300" i="16"/>
  <c r="CK300" i="16" s="1"/>
  <c r="CL300" i="16" s="1"/>
  <c r="R300" i="16"/>
  <c r="BV300" i="16" s="1"/>
  <c r="DC298" i="16"/>
  <c r="AW298" i="16"/>
  <c r="CK298" i="16" s="1"/>
  <c r="CL298" i="16" s="1"/>
  <c r="R298" i="16"/>
  <c r="BV298" i="16" s="1"/>
  <c r="AW296" i="16"/>
  <c r="R296" i="16"/>
  <c r="BV296" i="16" s="1"/>
  <c r="AW292" i="16"/>
  <c r="CK292" i="16" s="1"/>
  <c r="CL292" i="16" s="1"/>
  <c r="R292" i="16"/>
  <c r="BV292" i="16" s="1"/>
  <c r="CA292" i="16" s="1"/>
  <c r="CB292" i="16" s="1"/>
  <c r="AW290" i="16"/>
  <c r="CK290" i="16" s="1"/>
  <c r="CL290" i="16" s="1"/>
  <c r="R290" i="16"/>
  <c r="BV290" i="16" s="1"/>
  <c r="CA290" i="16" s="1"/>
  <c r="CB290" i="16" s="1"/>
  <c r="BJ282" i="16"/>
  <c r="DE279" i="16"/>
  <c r="I279" i="16" s="1"/>
  <c r="I279" i="19" s="1"/>
  <c r="G275" i="16"/>
  <c r="G275" i="19" s="1"/>
  <c r="AV25" i="19" s="1" a="1"/>
  <c r="AV25" i="19" s="1"/>
  <c r="DE275" i="16"/>
  <c r="I275" i="16" s="1"/>
  <c r="I275" i="19" s="1"/>
  <c r="G267" i="16"/>
  <c r="G267" i="19" s="1"/>
  <c r="AU29" i="19" s="1" a="1"/>
  <c r="AU29" i="19" s="1"/>
  <c r="DE267" i="16"/>
  <c r="I267" i="16" s="1"/>
  <c r="I267" i="19" s="1"/>
  <c r="BI266" i="16"/>
  <c r="DE263" i="16"/>
  <c r="I263" i="16" s="1"/>
  <c r="I263" i="19" s="1"/>
  <c r="BI262" i="16"/>
  <c r="BJ262" i="16"/>
  <c r="BI258" i="16"/>
  <c r="BJ258" i="16"/>
  <c r="G251" i="16"/>
  <c r="G251" i="19" s="1"/>
  <c r="AT25" i="19" s="1" a="1"/>
  <c r="AT25" i="19" s="1"/>
  <c r="G247" i="16"/>
  <c r="G247" i="19" s="1"/>
  <c r="AT21" i="19" s="1" a="1"/>
  <c r="AT21" i="19" s="1"/>
  <c r="DE247" i="16"/>
  <c r="I247" i="16" s="1"/>
  <c r="I247" i="19" s="1"/>
  <c r="BI246" i="16"/>
  <c r="BJ246" i="16"/>
  <c r="BI242" i="16"/>
  <c r="DE239" i="16"/>
  <c r="I239" i="16" s="1"/>
  <c r="I239" i="19" s="1"/>
  <c r="BI234" i="16"/>
  <c r="BJ234" i="16"/>
  <c r="BI230" i="16"/>
  <c r="AW297" i="16"/>
  <c r="CK297" i="16" s="1"/>
  <c r="CL297" i="16" s="1"/>
  <c r="R297" i="16"/>
  <c r="BV297" i="16" s="1"/>
  <c r="AW295" i="16"/>
  <c r="CK295" i="16" s="1"/>
  <c r="CL295" i="16" s="1"/>
  <c r="R295" i="16"/>
  <c r="BV295" i="16" s="1"/>
  <c r="CA295" i="16" s="1"/>
  <c r="CB295" i="16" s="1"/>
  <c r="AW293" i="16"/>
  <c r="CK293" i="16" s="1"/>
  <c r="CL293" i="16" s="1"/>
  <c r="R293" i="16"/>
  <c r="BV293" i="16" s="1"/>
  <c r="AW278" i="16"/>
  <c r="R278" i="16"/>
  <c r="BV278" i="16" s="1"/>
  <c r="CA278" i="16" s="1"/>
  <c r="CB278" i="16" s="1"/>
  <c r="AW270" i="16"/>
  <c r="AW266" i="16"/>
  <c r="R266" i="16"/>
  <c r="BV266" i="16" s="1"/>
  <c r="CA266" i="16" s="1"/>
  <c r="CB266" i="16" s="1"/>
  <c r="AW262" i="16"/>
  <c r="R262" i="16"/>
  <c r="BV262" i="16" s="1"/>
  <c r="CA262" i="16" s="1"/>
  <c r="CB262" i="16" s="1"/>
  <c r="AW242" i="16"/>
  <c r="R242" i="16"/>
  <c r="BV242" i="16" s="1"/>
  <c r="AW234" i="16"/>
  <c r="R234" i="16"/>
  <c r="BV234" i="16" s="1"/>
  <c r="AW230" i="16"/>
  <c r="R230" i="16"/>
  <c r="BV230" i="16" s="1"/>
  <c r="CA230" i="16" s="1"/>
  <c r="CB230" i="16" s="1"/>
  <c r="DE224" i="16"/>
  <c r="I224" i="16" s="1"/>
  <c r="I224" i="19" s="1"/>
  <c r="AW212" i="16"/>
  <c r="R212" i="16"/>
  <c r="BV212" i="16" s="1"/>
  <c r="DE208" i="16"/>
  <c r="I208" i="16" s="1"/>
  <c r="I208" i="19" s="1"/>
  <c r="AW225" i="16"/>
  <c r="CK225" i="16" s="1"/>
  <c r="CL225" i="16" s="1"/>
  <c r="R225" i="16"/>
  <c r="BV225" i="16" s="1"/>
  <c r="DE217" i="16"/>
  <c r="I217" i="16" s="1"/>
  <c r="I217" i="19" s="1"/>
  <c r="G209" i="16"/>
  <c r="G209" i="19" s="1"/>
  <c r="AN31" i="19" s="1" a="1"/>
  <c r="AN31" i="19" s="1"/>
  <c r="BI199" i="16"/>
  <c r="BI195" i="16"/>
  <c r="BJ195" i="16"/>
  <c r="G192" i="16"/>
  <c r="G192" i="19" s="1"/>
  <c r="BI12" i="19" s="1" a="1"/>
  <c r="BI12" i="19" s="1"/>
  <c r="BI187" i="16"/>
  <c r="BJ187" i="16"/>
  <c r="BI183" i="16"/>
  <c r="G180" i="16"/>
  <c r="G180" i="19" s="1"/>
  <c r="BH12" i="19" s="1" a="1"/>
  <c r="BH12" i="19" s="1"/>
  <c r="DE180" i="16"/>
  <c r="I180" i="16" s="1"/>
  <c r="I180" i="19" s="1"/>
  <c r="BI179" i="16"/>
  <c r="BJ179" i="16"/>
  <c r="BI175" i="16"/>
  <c r="DE172" i="16"/>
  <c r="I172" i="16" s="1"/>
  <c r="I172" i="19" s="1"/>
  <c r="BJ171" i="16"/>
  <c r="BI167" i="16"/>
  <c r="BJ167" i="16"/>
  <c r="G164" i="16"/>
  <c r="G164" i="19" s="1"/>
  <c r="BG8" i="19" s="1" a="1"/>
  <c r="BG8" i="19" s="1"/>
  <c r="DE164" i="16"/>
  <c r="I164" i="16" s="1"/>
  <c r="I164" i="19" s="1"/>
  <c r="BJ163" i="16"/>
  <c r="BI155" i="16"/>
  <c r="BJ155" i="16"/>
  <c r="BI147" i="16"/>
  <c r="BJ147" i="16"/>
  <c r="AW222" i="16"/>
  <c r="CK222" i="16" s="1"/>
  <c r="CL222" i="16" s="1"/>
  <c r="DE218" i="16"/>
  <c r="I218" i="16" s="1"/>
  <c r="I218" i="19" s="1"/>
  <c r="S202" i="16"/>
  <c r="Q202" i="16"/>
  <c r="DB202" i="16"/>
  <c r="DC202" i="16" s="1"/>
  <c r="BH202" i="16"/>
  <c r="AW201" i="16"/>
  <c r="R201" i="16"/>
  <c r="BV201" i="16" s="1"/>
  <c r="CA201" i="16" s="1"/>
  <c r="CB201" i="16" s="1"/>
  <c r="AW199" i="16"/>
  <c r="R199" i="16"/>
  <c r="BV199" i="16" s="1"/>
  <c r="CA199" i="16" s="1"/>
  <c r="CB199" i="16" s="1"/>
  <c r="AW195" i="16"/>
  <c r="R195" i="16"/>
  <c r="BV195" i="16" s="1"/>
  <c r="CA195" i="16" s="1"/>
  <c r="CB195" i="16" s="1"/>
  <c r="AW191" i="16"/>
  <c r="R191" i="16"/>
  <c r="BV191" i="16" s="1"/>
  <c r="AW187" i="16"/>
  <c r="R187" i="16"/>
  <c r="BV187" i="16" s="1"/>
  <c r="AW179" i="16"/>
  <c r="R179" i="16"/>
  <c r="BV179" i="16" s="1"/>
  <c r="CA179" i="16" s="1"/>
  <c r="CB179" i="16" s="1"/>
  <c r="AW175" i="16"/>
  <c r="R175" i="16"/>
  <c r="BV175" i="16" s="1"/>
  <c r="CA175" i="16" s="1"/>
  <c r="CB175" i="16" s="1"/>
  <c r="R171" i="16"/>
  <c r="BV171" i="16" s="1"/>
  <c r="AW167" i="16"/>
  <c r="R167" i="16"/>
  <c r="BV167" i="16" s="1"/>
  <c r="R163" i="16"/>
  <c r="BV163" i="16" s="1"/>
  <c r="CA163" i="16" s="1"/>
  <c r="CB163" i="16" s="1"/>
  <c r="AW147" i="16"/>
  <c r="R147" i="16"/>
  <c r="BV147" i="16" s="1"/>
  <c r="CA147" i="16" s="1"/>
  <c r="CB147" i="16" s="1"/>
  <c r="G219" i="16"/>
  <c r="G219" i="19" s="1"/>
  <c r="AO29" i="19" s="1" a="1"/>
  <c r="AO29" i="19" s="1"/>
  <c r="DE219" i="16"/>
  <c r="I219" i="16" s="1"/>
  <c r="I219" i="19" s="1"/>
  <c r="G211" i="16"/>
  <c r="G211" i="19" s="1"/>
  <c r="AO21" i="19" s="1" a="1"/>
  <c r="AO21" i="19" s="1"/>
  <c r="DE211" i="16"/>
  <c r="I211" i="16" s="1"/>
  <c r="I211" i="19" s="1"/>
  <c r="G207" i="16"/>
  <c r="G207" i="19" s="1"/>
  <c r="AN29" i="19" s="1" a="1"/>
  <c r="AN29" i="19" s="1"/>
  <c r="DE207" i="16"/>
  <c r="I207" i="16" s="1"/>
  <c r="I207" i="19" s="1"/>
  <c r="CT201" i="16"/>
  <c r="BN213" i="16"/>
  <c r="G141" i="16"/>
  <c r="G141" i="19" s="1"/>
  <c r="BC9" i="19" s="1" a="1"/>
  <c r="BC9" i="19" s="1"/>
  <c r="DE141" i="16"/>
  <c r="I141" i="16" s="1"/>
  <c r="I141" i="19" s="1"/>
  <c r="BI139" i="16"/>
  <c r="BJ139" i="16"/>
  <c r="BJ133" i="16"/>
  <c r="BI133" i="16"/>
  <c r="BI146" i="16"/>
  <c r="BJ146" i="16"/>
  <c r="AW142" i="16"/>
  <c r="CK142" i="16" s="1"/>
  <c r="CL142" i="16" s="1"/>
  <c r="R142" i="16"/>
  <c r="BV142" i="16" s="1"/>
  <c r="BI138" i="16"/>
  <c r="AW134" i="16"/>
  <c r="CK134" i="16" s="1"/>
  <c r="CL134" i="16" s="1"/>
  <c r="R134" i="16"/>
  <c r="BV134" i="16" s="1"/>
  <c r="CA134" i="16" s="1"/>
  <c r="CB134" i="16" s="1"/>
  <c r="BI103" i="16"/>
  <c r="BJ99" i="16"/>
  <c r="BI99" i="16"/>
  <c r="DE96" i="16"/>
  <c r="I96" i="16" s="1"/>
  <c r="I96" i="19" s="1"/>
  <c r="DE80" i="16"/>
  <c r="I80" i="16" s="1"/>
  <c r="I80" i="19" s="1"/>
  <c r="G80" i="16"/>
  <c r="G80" i="19" s="1"/>
  <c r="AV8" i="19" s="1" a="1"/>
  <c r="AV8" i="19" s="1"/>
  <c r="DE76" i="16"/>
  <c r="I76" i="16" s="1"/>
  <c r="I76" i="19" s="1"/>
  <c r="BI75" i="16"/>
  <c r="DE68" i="16"/>
  <c r="I68" i="16" s="1"/>
  <c r="I68" i="19" s="1"/>
  <c r="G68" i="16"/>
  <c r="G68" i="19" s="1"/>
  <c r="AU8" i="19" s="1" a="1"/>
  <c r="AU8" i="19" s="1"/>
  <c r="BI67" i="16"/>
  <c r="DE64" i="16"/>
  <c r="I64" i="16" s="1"/>
  <c r="I64" i="19" s="1"/>
  <c r="G64" i="16"/>
  <c r="G64" i="19" s="1"/>
  <c r="AT16" i="19" s="1" a="1"/>
  <c r="AT16" i="19" s="1"/>
  <c r="DE60" i="16"/>
  <c r="I60" i="16" s="1"/>
  <c r="I60" i="19" s="1"/>
  <c r="G60" i="16"/>
  <c r="G60" i="19" s="1"/>
  <c r="AT12" i="19" s="1" a="1"/>
  <c r="AT12" i="19" s="1"/>
  <c r="DE56" i="16"/>
  <c r="I56" i="16" s="1"/>
  <c r="I56" i="19" s="1"/>
  <c r="G56" i="16"/>
  <c r="G56" i="19" s="1"/>
  <c r="AT8" i="19" s="1" a="1"/>
  <c r="AT8" i="19" s="1"/>
  <c r="BJ55" i="16"/>
  <c r="BI55" i="16"/>
  <c r="G52" i="16"/>
  <c r="G52" i="19" s="1"/>
  <c r="AQ16" i="19" s="1" a="1"/>
  <c r="AQ16" i="19" s="1"/>
  <c r="BI51" i="16"/>
  <c r="CJ135" i="16"/>
  <c r="DC133" i="16"/>
  <c r="BI132" i="16"/>
  <c r="CA129" i="16"/>
  <c r="CB129" i="16" s="1"/>
  <c r="CC129" i="16" s="1"/>
  <c r="CJ127" i="16"/>
  <c r="AW113" i="16"/>
  <c r="CK113" i="16" s="1"/>
  <c r="CL113" i="16" s="1"/>
  <c r="R113" i="16"/>
  <c r="BV113" i="16" s="1"/>
  <c r="AW111" i="16"/>
  <c r="AW109" i="16"/>
  <c r="R109" i="16"/>
  <c r="BV109" i="16" s="1"/>
  <c r="CA109" i="16" s="1"/>
  <c r="CB109" i="16" s="1"/>
  <c r="AW107" i="16"/>
  <c r="CK107" i="16" s="1"/>
  <c r="CL107" i="16" s="1"/>
  <c r="AW105" i="16"/>
  <c r="CK105" i="16" s="1"/>
  <c r="CL105" i="16" s="1"/>
  <c r="R105" i="16"/>
  <c r="BV105" i="16" s="1"/>
  <c r="AW101" i="16"/>
  <c r="R101" i="16"/>
  <c r="BV101" i="16" s="1"/>
  <c r="AW99" i="16"/>
  <c r="CK99" i="16" s="1"/>
  <c r="CL99" i="16" s="1"/>
  <c r="AW97" i="16"/>
  <c r="R97" i="16"/>
  <c r="BV97" i="16" s="1"/>
  <c r="CA97" i="16" s="1"/>
  <c r="CB97" i="16" s="1"/>
  <c r="AW93" i="16"/>
  <c r="CK93" i="16" s="1"/>
  <c r="CL93" i="16" s="1"/>
  <c r="R93" i="16"/>
  <c r="BV93" i="16" s="1"/>
  <c r="CA93" i="16" s="1"/>
  <c r="CB93" i="16" s="1"/>
  <c r="AW89" i="16"/>
  <c r="R89" i="16"/>
  <c r="BV89" i="16" s="1"/>
  <c r="R87" i="16"/>
  <c r="BV87" i="16" s="1"/>
  <c r="CA87" i="16" s="1"/>
  <c r="CB87" i="16" s="1"/>
  <c r="R85" i="16"/>
  <c r="BV85" i="16" s="1"/>
  <c r="AW81" i="16"/>
  <c r="CK81" i="16" s="1"/>
  <c r="CL81" i="16" s="1"/>
  <c r="R81" i="16"/>
  <c r="BV81" i="16" s="1"/>
  <c r="R79" i="16"/>
  <c r="BV79" i="16" s="1"/>
  <c r="CA79" i="16" s="1"/>
  <c r="CB79" i="16" s="1"/>
  <c r="AW73" i="16"/>
  <c r="CK73" i="16" s="1"/>
  <c r="CL73" i="16" s="1"/>
  <c r="R73" i="16"/>
  <c r="BV73" i="16" s="1"/>
  <c r="AW69" i="16"/>
  <c r="R69" i="16"/>
  <c r="BV69" i="16" s="1"/>
  <c r="AW65" i="16"/>
  <c r="R65" i="16"/>
  <c r="BV65" i="16" s="1"/>
  <c r="CA65" i="16" s="1"/>
  <c r="CB65" i="16" s="1"/>
  <c r="AW57" i="16"/>
  <c r="R57" i="16"/>
  <c r="BV57" i="16" s="1"/>
  <c r="AW49" i="16"/>
  <c r="CK49" i="16" s="1"/>
  <c r="CL49" i="16" s="1"/>
  <c r="R49" i="16"/>
  <c r="BV49" i="16" s="1"/>
  <c r="CA49" i="16" s="1"/>
  <c r="CB49" i="16" s="1"/>
  <c r="BJ122" i="16"/>
  <c r="BI122" i="16"/>
  <c r="AW44" i="16"/>
  <c r="CK44" i="16" s="1"/>
  <c r="CL44" i="16" s="1"/>
  <c r="R44" i="16"/>
  <c r="BV44" i="16" s="1"/>
  <c r="R40" i="16"/>
  <c r="BV40" i="16" s="1"/>
  <c r="CJ37" i="16"/>
  <c r="CJ29" i="16"/>
  <c r="G20" i="16"/>
  <c r="G20" i="19" s="1"/>
  <c r="AO8" i="19" s="1" a="1"/>
  <c r="AO8" i="19" s="1"/>
  <c r="BI14" i="16"/>
  <c r="G11" i="16"/>
  <c r="G11" i="19" s="1"/>
  <c r="AN11" i="19" s="1" a="1"/>
  <c r="AN11" i="19" s="1"/>
  <c r="DE11" i="16"/>
  <c r="I11" i="16" s="1"/>
  <c r="I11" i="19" s="1"/>
  <c r="DC124" i="16"/>
  <c r="AW17" i="16"/>
  <c r="R17" i="16"/>
  <c r="BV17" i="16" s="1"/>
  <c r="BJ121" i="16"/>
  <c r="BI121" i="16"/>
  <c r="AW41" i="16"/>
  <c r="CK41" i="16" s="1"/>
  <c r="CL41" i="16" s="1"/>
  <c r="R41" i="16"/>
  <c r="BV41" i="16" s="1"/>
  <c r="R32" i="16"/>
  <c r="BV32" i="16" s="1"/>
  <c r="R30" i="16"/>
  <c r="BV30" i="16" s="1"/>
  <c r="CA30" i="16" s="1"/>
  <c r="CB30" i="16" s="1"/>
  <c r="AW30" i="16"/>
  <c r="CK30" i="16" s="1"/>
  <c r="CL30" i="16" s="1"/>
  <c r="BJ578" i="16"/>
  <c r="BI578" i="16"/>
  <c r="S573" i="16"/>
  <c r="DB573" i="16"/>
  <c r="DC573" i="16" s="1"/>
  <c r="BH573" i="16"/>
  <c r="Q573" i="16"/>
  <c r="BJ563" i="16"/>
  <c r="BI569" i="16"/>
  <c r="BJ569" i="16"/>
  <c r="AZ568" i="16"/>
  <c r="AY568" i="16" s="1"/>
  <c r="BA568" i="16" s="1"/>
  <c r="CJ566" i="16"/>
  <c r="S555" i="16"/>
  <c r="DB555" i="16"/>
  <c r="DC555" i="16" s="1"/>
  <c r="BH555" i="16"/>
  <c r="Q555" i="16"/>
  <c r="BI553" i="16"/>
  <c r="BJ553" i="16"/>
  <c r="CA564" i="16"/>
  <c r="CB564" i="16" s="1"/>
  <c r="CJ556" i="16"/>
  <c r="R552" i="16"/>
  <c r="BV552" i="16" s="1"/>
  <c r="CD563" i="16"/>
  <c r="DE560" i="16"/>
  <c r="I560" i="16" s="1"/>
  <c r="I560" i="19" s="1"/>
  <c r="G560" i="16"/>
  <c r="G560" i="19" s="1"/>
  <c r="BH36" i="19" s="1" a="1"/>
  <c r="BH36" i="19" s="1"/>
  <c r="AW549" i="16"/>
  <c r="R549" i="16"/>
  <c r="BV549" i="16" s="1"/>
  <c r="CA549" i="16" s="1"/>
  <c r="CB549" i="16" s="1"/>
  <c r="BI546" i="16"/>
  <c r="BJ546" i="16"/>
  <c r="BJ528" i="16"/>
  <c r="BI528" i="16"/>
  <c r="DC547" i="16"/>
  <c r="DC543" i="16"/>
  <c r="AW539" i="16"/>
  <c r="R539" i="16"/>
  <c r="BV539" i="16" s="1"/>
  <c r="AW544" i="16"/>
  <c r="CK544" i="16" s="1"/>
  <c r="CL544" i="16" s="1"/>
  <c r="R544" i="16"/>
  <c r="BV544" i="16" s="1"/>
  <c r="DC540" i="16"/>
  <c r="DC538" i="16"/>
  <c r="BJ536" i="16"/>
  <c r="Q535" i="16"/>
  <c r="BH533" i="16"/>
  <c r="S526" i="16"/>
  <c r="DB526" i="16"/>
  <c r="DC526" i="16" s="1"/>
  <c r="BH526" i="16"/>
  <c r="Q526" i="16"/>
  <c r="S522" i="16"/>
  <c r="DB522" i="16"/>
  <c r="DC522" i="16" s="1"/>
  <c r="BH522" i="16"/>
  <c r="Q522" i="16"/>
  <c r="S518" i="16"/>
  <c r="DB518" i="16"/>
  <c r="DC518" i="16" s="1"/>
  <c r="BH518" i="16"/>
  <c r="Q518" i="16"/>
  <c r="R515" i="16"/>
  <c r="BV515" i="16" s="1"/>
  <c r="BH537" i="16"/>
  <c r="Q534" i="16"/>
  <c r="BH532" i="16"/>
  <c r="BJ496" i="16"/>
  <c r="BI496" i="16"/>
  <c r="BS525" i="16"/>
  <c r="BT525" i="16" s="1"/>
  <c r="CT525" i="16" s="1"/>
  <c r="BS521" i="16"/>
  <c r="BT521" i="16" s="1"/>
  <c r="CT521" i="16" s="1"/>
  <c r="BS517" i="16"/>
  <c r="BT517" i="16" s="1"/>
  <c r="CT517" i="16" s="1"/>
  <c r="R499" i="16"/>
  <c r="BV499" i="16" s="1"/>
  <c r="AW499" i="16"/>
  <c r="R495" i="16"/>
  <c r="BV495" i="16" s="1"/>
  <c r="CA495" i="16" s="1"/>
  <c r="CB495" i="16" s="1"/>
  <c r="AW495" i="16"/>
  <c r="Q511" i="16"/>
  <c r="BH509" i="16"/>
  <c r="BI492" i="16"/>
  <c r="BJ492" i="16"/>
  <c r="Q502" i="16"/>
  <c r="Q508" i="16"/>
  <c r="BH503" i="16"/>
  <c r="CJ488" i="16"/>
  <c r="CJ487" i="16"/>
  <c r="CJ486" i="16"/>
  <c r="CJ485" i="16"/>
  <c r="CK485" i="16" s="1"/>
  <c r="CL485" i="16" s="1"/>
  <c r="CI485" i="16"/>
  <c r="CJ484" i="16"/>
  <c r="CJ483" i="16"/>
  <c r="CJ482" i="16"/>
  <c r="CJ481" i="16"/>
  <c r="CJ480" i="16"/>
  <c r="CJ479" i="16"/>
  <c r="CJ478" i="16"/>
  <c r="CJ477" i="16"/>
  <c r="CK477" i="16" s="1"/>
  <c r="CL477" i="16" s="1"/>
  <c r="CI477" i="16"/>
  <c r="CJ476" i="16"/>
  <c r="CJ475" i="16"/>
  <c r="CK475" i="16" s="1"/>
  <c r="CL475" i="16" s="1"/>
  <c r="CI475" i="16"/>
  <c r="BJ474" i="16"/>
  <c r="BI474" i="16"/>
  <c r="BJ461" i="16"/>
  <c r="BI461" i="16"/>
  <c r="CE475" i="16"/>
  <c r="CN474" i="16"/>
  <c r="BF474" i="16"/>
  <c r="BE474" i="16"/>
  <c r="CO474" i="16"/>
  <c r="BI469" i="16"/>
  <c r="DE489" i="16"/>
  <c r="I489" i="16" s="1"/>
  <c r="I489" i="19" s="1"/>
  <c r="AW470" i="16"/>
  <c r="R470" i="16"/>
  <c r="BV470" i="16" s="1"/>
  <c r="CJ467" i="16"/>
  <c r="CE477" i="16"/>
  <c r="DE465" i="16"/>
  <c r="I465" i="16" s="1"/>
  <c r="I465" i="19" s="1"/>
  <c r="G465" i="16"/>
  <c r="G465" i="19" s="1"/>
  <c r="AV37" i="19" s="1" a="1"/>
  <c r="AV37" i="19" s="1"/>
  <c r="DE447" i="16"/>
  <c r="I447" i="16" s="1"/>
  <c r="I447" i="19" s="1"/>
  <c r="G447" i="16"/>
  <c r="G447" i="19" s="1"/>
  <c r="AT43" i="19" s="1" a="1"/>
  <c r="AT43" i="19" s="1"/>
  <c r="DE464" i="16"/>
  <c r="I464" i="16" s="1"/>
  <c r="I464" i="19" s="1"/>
  <c r="G464" i="16"/>
  <c r="G464" i="19" s="1"/>
  <c r="AV36" i="19" s="1" a="1"/>
  <c r="AV36" i="19" s="1"/>
  <c r="DE460" i="16"/>
  <c r="I460" i="16" s="1"/>
  <c r="I460" i="19" s="1"/>
  <c r="G460" i="16"/>
  <c r="G460" i="19" s="1"/>
  <c r="AU44" i="19" s="1" a="1"/>
  <c r="AU44" i="19" s="1"/>
  <c r="DE454" i="16"/>
  <c r="I454" i="16" s="1"/>
  <c r="I454" i="19" s="1"/>
  <c r="G454" i="16"/>
  <c r="G454" i="19" s="1"/>
  <c r="AU38" i="19" s="1" a="1"/>
  <c r="AU38" i="19" s="1"/>
  <c r="DE448" i="16"/>
  <c r="I448" i="16" s="1"/>
  <c r="I448" i="19" s="1"/>
  <c r="G448" i="16"/>
  <c r="G448" i="19" s="1"/>
  <c r="AT44" i="19" s="1" a="1"/>
  <c r="AT44" i="19" s="1"/>
  <c r="AW442" i="16"/>
  <c r="R442" i="16"/>
  <c r="BV442" i="16" s="1"/>
  <c r="AW438" i="16"/>
  <c r="R438" i="16"/>
  <c r="BV438" i="16" s="1"/>
  <c r="CA438" i="16" s="1"/>
  <c r="CB438" i="16" s="1"/>
  <c r="AW434" i="16"/>
  <c r="R434" i="16"/>
  <c r="BV434" i="16" s="1"/>
  <c r="DE456" i="16"/>
  <c r="I456" i="16" s="1"/>
  <c r="I456" i="19" s="1"/>
  <c r="G456" i="16"/>
  <c r="G456" i="19" s="1"/>
  <c r="AU40" i="19" s="1" a="1"/>
  <c r="AU40" i="19" s="1"/>
  <c r="AW452" i="16"/>
  <c r="CK452" i="16" s="1"/>
  <c r="CL452" i="16" s="1"/>
  <c r="R452" i="16"/>
  <c r="BV452" i="16" s="1"/>
  <c r="CJ423" i="16"/>
  <c r="BJ422" i="16"/>
  <c r="BI418" i="16"/>
  <c r="BJ418" i="16"/>
  <c r="BI414" i="16"/>
  <c r="DE407" i="16"/>
  <c r="I407" i="16" s="1"/>
  <c r="I407" i="19" s="1"/>
  <c r="BI406" i="16"/>
  <c r="BJ406" i="16"/>
  <c r="DE403" i="16"/>
  <c r="I403" i="16" s="1"/>
  <c r="I403" i="19" s="1"/>
  <c r="BI402" i="16"/>
  <c r="BJ402" i="16"/>
  <c r="DE399" i="16"/>
  <c r="I399" i="16" s="1"/>
  <c r="I399" i="19" s="1"/>
  <c r="BI398" i="16"/>
  <c r="AW429" i="16"/>
  <c r="CK429" i="16" s="1"/>
  <c r="CL429" i="16" s="1"/>
  <c r="R429" i="16"/>
  <c r="BV429" i="16" s="1"/>
  <c r="CA429" i="16" s="1"/>
  <c r="CB429" i="16" s="1"/>
  <c r="CJ426" i="16"/>
  <c r="BI425" i="16"/>
  <c r="AW412" i="16"/>
  <c r="R412" i="16"/>
  <c r="BV412" i="16" s="1"/>
  <c r="CA412" i="16" s="1"/>
  <c r="CB412" i="16" s="1"/>
  <c r="AW404" i="16"/>
  <c r="R404" i="16"/>
  <c r="BV404" i="16" s="1"/>
  <c r="CA404" i="16" s="1"/>
  <c r="CB404" i="16" s="1"/>
  <c r="AW396" i="16"/>
  <c r="CK396" i="16" s="1"/>
  <c r="CL396" i="16" s="1"/>
  <c r="R396" i="16"/>
  <c r="BV396" i="16" s="1"/>
  <c r="S385" i="16"/>
  <c r="Q385" i="16"/>
  <c r="DB385" i="16"/>
  <c r="DC385" i="16" s="1"/>
  <c r="BH385" i="16"/>
  <c r="BI387" i="16"/>
  <c r="BJ387" i="16"/>
  <c r="S384" i="16"/>
  <c r="Q384" i="16"/>
  <c r="DB384" i="16"/>
  <c r="DC384" i="16" s="1"/>
  <c r="BH384" i="16"/>
  <c r="G377" i="16"/>
  <c r="G377" i="19" s="1"/>
  <c r="BH31" i="19" s="1" a="1"/>
  <c r="BH31" i="19" s="1"/>
  <c r="DE377" i="16"/>
  <c r="I377" i="16" s="1"/>
  <c r="I377" i="19" s="1"/>
  <c r="BI372" i="16"/>
  <c r="BJ372" i="16"/>
  <c r="DE369" i="16"/>
  <c r="I369" i="16" s="1"/>
  <c r="I369" i="19" s="1"/>
  <c r="BI360" i="16"/>
  <c r="BJ360" i="16"/>
  <c r="BI352" i="16"/>
  <c r="BI348" i="16"/>
  <c r="BJ348" i="16"/>
  <c r="R374" i="16"/>
  <c r="BV374" i="16" s="1"/>
  <c r="AW366" i="16"/>
  <c r="R366" i="16"/>
  <c r="BV366" i="16" s="1"/>
  <c r="AW362" i="16"/>
  <c r="R362" i="16"/>
  <c r="BV362" i="16" s="1"/>
  <c r="AW358" i="16"/>
  <c r="R358" i="16"/>
  <c r="BV358" i="16" s="1"/>
  <c r="AW386" i="16"/>
  <c r="CK386" i="16" s="1"/>
  <c r="CL386" i="16" s="1"/>
  <c r="BI382" i="16"/>
  <c r="BI323" i="16"/>
  <c r="BJ323" i="16"/>
  <c r="BI319" i="16"/>
  <c r="G316" i="16"/>
  <c r="G316" i="19" s="1"/>
  <c r="BA30" i="19" s="1" a="1"/>
  <c r="BA30" i="19" s="1"/>
  <c r="DE316" i="16"/>
  <c r="I316" i="16" s="1"/>
  <c r="I316" i="19" s="1"/>
  <c r="BI315" i="16"/>
  <c r="BJ315" i="16"/>
  <c r="G312" i="16"/>
  <c r="G312" i="19" s="1"/>
  <c r="BA26" i="19" s="1" a="1"/>
  <c r="BA26" i="19" s="1"/>
  <c r="DE312" i="16"/>
  <c r="I312" i="16" s="1"/>
  <c r="I312" i="19" s="1"/>
  <c r="DE308" i="16"/>
  <c r="I308" i="16" s="1"/>
  <c r="I308" i="19" s="1"/>
  <c r="BI307" i="16"/>
  <c r="BJ307" i="16"/>
  <c r="G304" i="16"/>
  <c r="G304" i="19" s="1"/>
  <c r="AZ30" i="19" s="1" a="1"/>
  <c r="AZ30" i="19" s="1"/>
  <c r="DE304" i="16"/>
  <c r="I304" i="16" s="1"/>
  <c r="I304" i="19" s="1"/>
  <c r="AW347" i="16"/>
  <c r="R347" i="16"/>
  <c r="BV347" i="16" s="1"/>
  <c r="S335" i="16"/>
  <c r="Q335" i="16"/>
  <c r="DB335" i="16"/>
  <c r="DC335" i="16" s="1"/>
  <c r="BH335" i="16"/>
  <c r="BI300" i="16"/>
  <c r="BJ300" i="16"/>
  <c r="BN298" i="16"/>
  <c r="BN292" i="16"/>
  <c r="BI299" i="16"/>
  <c r="BJ299" i="16"/>
  <c r="BJ279" i="16"/>
  <c r="DE272" i="16"/>
  <c r="I272" i="16" s="1"/>
  <c r="I272" i="19" s="1"/>
  <c r="BI271" i="16"/>
  <c r="BJ271" i="16"/>
  <c r="BI267" i="16"/>
  <c r="G264" i="16"/>
  <c r="G264" i="19" s="1"/>
  <c r="AU26" i="19" s="1" a="1"/>
  <c r="AU26" i="19" s="1"/>
  <c r="BI263" i="16"/>
  <c r="BJ263" i="16"/>
  <c r="BI259" i="16"/>
  <c r="G256" i="16"/>
  <c r="G256" i="19" s="1"/>
  <c r="AT30" i="19" s="1" a="1"/>
  <c r="AT30" i="19" s="1"/>
  <c r="DE256" i="16"/>
  <c r="I256" i="16" s="1"/>
  <c r="I256" i="19" s="1"/>
  <c r="DE252" i="16"/>
  <c r="I252" i="16" s="1"/>
  <c r="I252" i="19" s="1"/>
  <c r="BI251" i="16"/>
  <c r="BJ251" i="16"/>
  <c r="BI247" i="16"/>
  <c r="BJ247" i="16"/>
  <c r="BI243" i="16"/>
  <c r="BI239" i="16"/>
  <c r="BI235" i="16"/>
  <c r="BJ235" i="16"/>
  <c r="DE232" i="16"/>
  <c r="I232" i="16" s="1"/>
  <c r="I232" i="19" s="1"/>
  <c r="BI231" i="16"/>
  <c r="BJ231" i="16"/>
  <c r="AW302" i="16"/>
  <c r="R302" i="16"/>
  <c r="BV302" i="16" s="1"/>
  <c r="AW281" i="16"/>
  <c r="R281" i="16"/>
  <c r="BV281" i="16" s="1"/>
  <c r="AW277" i="16"/>
  <c r="R277" i="16"/>
  <c r="BV277" i="16" s="1"/>
  <c r="CA277" i="16" s="1"/>
  <c r="CB277" i="16" s="1"/>
  <c r="AW273" i="16"/>
  <c r="R273" i="16"/>
  <c r="BV273" i="16" s="1"/>
  <c r="AW269" i="16"/>
  <c r="R269" i="16"/>
  <c r="BV269" i="16" s="1"/>
  <c r="CA269" i="16" s="1"/>
  <c r="CB269" i="16" s="1"/>
  <c r="AW265" i="16"/>
  <c r="R265" i="16"/>
  <c r="BV265" i="16" s="1"/>
  <c r="CA265" i="16" s="1"/>
  <c r="CB265" i="16" s="1"/>
  <c r="R261" i="16"/>
  <c r="BV261" i="16" s="1"/>
  <c r="CA261" i="16" s="1"/>
  <c r="CB261" i="16" s="1"/>
  <c r="AW257" i="16"/>
  <c r="R257" i="16"/>
  <c r="BV257" i="16" s="1"/>
  <c r="AW245" i="16"/>
  <c r="R245" i="16"/>
  <c r="BV245" i="16" s="1"/>
  <c r="CA245" i="16" s="1"/>
  <c r="CB245" i="16" s="1"/>
  <c r="AW237" i="16"/>
  <c r="R237" i="16"/>
  <c r="BV237" i="16" s="1"/>
  <c r="AW233" i="16"/>
  <c r="R233" i="16"/>
  <c r="BV233" i="16" s="1"/>
  <c r="CA233" i="16" s="1"/>
  <c r="CB233" i="16" s="1"/>
  <c r="AW301" i="16"/>
  <c r="R301" i="16"/>
  <c r="BV301" i="16" s="1"/>
  <c r="CA301" i="16" s="1"/>
  <c r="CB301" i="16" s="1"/>
  <c r="BI287" i="16"/>
  <c r="BI283" i="16"/>
  <c r="R224" i="16"/>
  <c r="BV224" i="16" s="1"/>
  <c r="G220" i="16"/>
  <c r="G220" i="19" s="1"/>
  <c r="AO30" i="19" s="1" a="1"/>
  <c r="AO30" i="19" s="1"/>
  <c r="AW217" i="16"/>
  <c r="CK217" i="16" s="1"/>
  <c r="CL217" i="16" s="1"/>
  <c r="R217" i="16"/>
  <c r="BV217" i="16" s="1"/>
  <c r="AW209" i="16"/>
  <c r="BI196" i="16"/>
  <c r="BJ196" i="16"/>
  <c r="BI192" i="16"/>
  <c r="BI188" i="16"/>
  <c r="BJ188" i="16"/>
  <c r="BI180" i="16"/>
  <c r="BI176" i="16"/>
  <c r="BJ176" i="16"/>
  <c r="BI168" i="16"/>
  <c r="BJ168" i="16"/>
  <c r="BI164" i="16"/>
  <c r="G157" i="16"/>
  <c r="G157" i="19" s="1"/>
  <c r="BF13" i="19" s="1" a="1"/>
  <c r="BF13" i="19" s="1"/>
  <c r="BI156" i="16"/>
  <c r="BJ156" i="16"/>
  <c r="BI152" i="16"/>
  <c r="BJ152" i="16"/>
  <c r="BI148" i="16"/>
  <c r="DE214" i="16"/>
  <c r="I214" i="16" s="1"/>
  <c r="I214" i="19" s="1"/>
  <c r="G200" i="16"/>
  <c r="G200" i="19" s="1"/>
  <c r="AN22" i="19" s="1" a="1"/>
  <c r="AN22" i="19" s="1"/>
  <c r="DE200" i="16"/>
  <c r="I200" i="16" s="1"/>
  <c r="I200" i="19" s="1"/>
  <c r="AW190" i="16"/>
  <c r="R190" i="16"/>
  <c r="BV190" i="16" s="1"/>
  <c r="CA190" i="16" s="1"/>
  <c r="CB190" i="16" s="1"/>
  <c r="AW186" i="16"/>
  <c r="R186" i="16"/>
  <c r="BV186" i="16" s="1"/>
  <c r="R174" i="16"/>
  <c r="BV174" i="16" s="1"/>
  <c r="CA174" i="16" s="1"/>
  <c r="CB174" i="16" s="1"/>
  <c r="AW170" i="16"/>
  <c r="AW166" i="16"/>
  <c r="R166" i="16"/>
  <c r="BV166" i="16" s="1"/>
  <c r="CA166" i="16" s="1"/>
  <c r="CB166" i="16" s="1"/>
  <c r="AW158" i="16"/>
  <c r="R158" i="16"/>
  <c r="BV158" i="16" s="1"/>
  <c r="CA158" i="16" s="1"/>
  <c r="CB158" i="16" s="1"/>
  <c r="R154" i="16"/>
  <c r="BV154" i="16" s="1"/>
  <c r="AW223" i="16"/>
  <c r="CK223" i="16" s="1"/>
  <c r="CL223" i="16" s="1"/>
  <c r="R223" i="16"/>
  <c r="BV223" i="16" s="1"/>
  <c r="AW219" i="16"/>
  <c r="CK219" i="16" s="1"/>
  <c r="CL219" i="16" s="1"/>
  <c r="R219" i="16"/>
  <c r="BV219" i="16" s="1"/>
  <c r="AW215" i="16"/>
  <c r="CK215" i="16" s="1"/>
  <c r="CL215" i="16" s="1"/>
  <c r="R215" i="16"/>
  <c r="BV215" i="16" s="1"/>
  <c r="R211" i="16"/>
  <c r="BV211" i="16" s="1"/>
  <c r="AW207" i="16"/>
  <c r="CK207" i="16" s="1"/>
  <c r="CL207" i="16" s="1"/>
  <c r="R207" i="16"/>
  <c r="BV207" i="16" s="1"/>
  <c r="R203" i="16"/>
  <c r="BV203" i="16" s="1"/>
  <c r="BJ135" i="16"/>
  <c r="BI135" i="16"/>
  <c r="CJ126" i="16"/>
  <c r="BI112" i="16"/>
  <c r="BI110" i="16"/>
  <c r="BJ108" i="16"/>
  <c r="BI108" i="16"/>
  <c r="BI106" i="16"/>
  <c r="BJ96" i="16"/>
  <c r="BI96" i="16"/>
  <c r="BJ92" i="16"/>
  <c r="BI92" i="16"/>
  <c r="BJ88" i="16"/>
  <c r="BI88" i="16"/>
  <c r="DE81" i="16"/>
  <c r="I81" i="16" s="1"/>
  <c r="I81" i="19" s="1"/>
  <c r="G81" i="16"/>
  <c r="G81" i="19" s="1"/>
  <c r="AV9" i="19" s="1" a="1"/>
  <c r="AV9" i="19" s="1"/>
  <c r="BI80" i="16"/>
  <c r="DE77" i="16"/>
  <c r="I77" i="16" s="1"/>
  <c r="I77" i="19" s="1"/>
  <c r="G77" i="16"/>
  <c r="G77" i="19" s="1"/>
  <c r="AU17" i="19" s="1" a="1"/>
  <c r="AU17" i="19" s="1"/>
  <c r="BI76" i="16"/>
  <c r="DE73" i="16"/>
  <c r="I73" i="16" s="1"/>
  <c r="I73" i="19" s="1"/>
  <c r="G73" i="16"/>
  <c r="G73" i="19" s="1"/>
  <c r="AU13" i="19" s="1" a="1"/>
  <c r="AU13" i="19" s="1"/>
  <c r="BI72" i="16"/>
  <c r="DE69" i="16"/>
  <c r="I69" i="16" s="1"/>
  <c r="I69" i="19" s="1"/>
  <c r="G69" i="16"/>
  <c r="G69" i="19" s="1"/>
  <c r="AU9" i="19" s="1" a="1"/>
  <c r="AU9" i="19" s="1"/>
  <c r="G65" i="16"/>
  <c r="G65" i="19" s="1"/>
  <c r="AT17" i="19" s="1" a="1"/>
  <c r="AT17" i="19" s="1"/>
  <c r="BJ64" i="16"/>
  <c r="BI64" i="16"/>
  <c r="BI60" i="16"/>
  <c r="BJ56" i="16"/>
  <c r="BI56" i="16"/>
  <c r="DE53" i="16"/>
  <c r="I53" i="16" s="1"/>
  <c r="I53" i="19" s="1"/>
  <c r="G53" i="16"/>
  <c r="G53" i="19" s="1"/>
  <c r="AQ17" i="19" s="1" a="1"/>
  <c r="AQ17" i="19" s="1"/>
  <c r="G49" i="16"/>
  <c r="G49" i="19" s="1"/>
  <c r="AQ13" i="19" s="1" a="1"/>
  <c r="AQ13" i="19" s="1"/>
  <c r="BI145" i="16"/>
  <c r="BJ145" i="16"/>
  <c r="R137" i="16"/>
  <c r="BV137" i="16" s="1"/>
  <c r="CJ133" i="16"/>
  <c r="BY129" i="16"/>
  <c r="AW126" i="16"/>
  <c r="R126" i="16"/>
  <c r="BV126" i="16" s="1"/>
  <c r="BJ44" i="16"/>
  <c r="BI44" i="16"/>
  <c r="BJ40" i="16"/>
  <c r="BI40" i="16"/>
  <c r="BI38" i="16"/>
  <c r="DE33" i="16"/>
  <c r="I33" i="16" s="1"/>
  <c r="I33" i="19" s="1"/>
  <c r="G33" i="16"/>
  <c r="G33" i="19" s="1"/>
  <c r="AP9" i="19" s="1" a="1"/>
  <c r="AP9" i="19" s="1"/>
  <c r="CJ31" i="16"/>
  <c r="CA113" i="16"/>
  <c r="CB113" i="16" s="1"/>
  <c r="BJ47" i="16"/>
  <c r="AW43" i="16"/>
  <c r="CK43" i="16" s="1"/>
  <c r="CL43" i="16" s="1"/>
  <c r="R43" i="16"/>
  <c r="BV43" i="16" s="1"/>
  <c r="G23" i="16"/>
  <c r="G23" i="19" s="1"/>
  <c r="AO11" i="19" s="1" a="1"/>
  <c r="AO11" i="19" s="1"/>
  <c r="DE23" i="16"/>
  <c r="I23" i="16" s="1"/>
  <c r="I23" i="19" s="1"/>
  <c r="BJ21" i="16"/>
  <c r="DE16" i="16"/>
  <c r="I16" i="16" s="1"/>
  <c r="I16" i="19" s="1"/>
  <c r="BI11" i="16"/>
  <c r="DE8" i="16"/>
  <c r="I8" i="16" s="1"/>
  <c r="I8" i="19" s="1"/>
  <c r="BI7" i="16"/>
  <c r="AW46" i="16"/>
  <c r="CK46" i="16" s="1"/>
  <c r="CL46" i="16" s="1"/>
  <c r="DE44" i="16"/>
  <c r="I44" i="16" s="1"/>
  <c r="I44" i="19" s="1"/>
  <c r="G44" i="16"/>
  <c r="G44" i="19" s="1"/>
  <c r="AQ8" i="19" s="1" a="1"/>
  <c r="AQ8" i="19" s="1"/>
  <c r="BI42" i="16"/>
  <c r="BJ33" i="16"/>
  <c r="AW12" i="16"/>
  <c r="R12" i="16"/>
  <c r="BV12" i="16" s="1"/>
  <c r="AW8" i="16"/>
  <c r="R8" i="16"/>
  <c r="BV8" i="16" s="1"/>
  <c r="DC121" i="16"/>
  <c r="R118" i="16"/>
  <c r="BV118" i="16" s="1"/>
  <c r="CA118" i="16" s="1"/>
  <c r="CB118" i="16" s="1"/>
  <c r="BJ116" i="16"/>
  <c r="BI116" i="16"/>
  <c r="DC114" i="16"/>
  <c r="AW34" i="16"/>
  <c r="CK34" i="16" s="1"/>
  <c r="CL34" i="16" s="1"/>
  <c r="CE20" i="16"/>
  <c r="CD20" i="16"/>
  <c r="BJ579" i="16"/>
  <c r="BI579" i="16"/>
  <c r="AW580" i="16"/>
  <c r="CK580" i="16" s="1"/>
  <c r="CL580" i="16" s="1"/>
  <c r="R580" i="16"/>
  <c r="BV580" i="16" s="1"/>
  <c r="CA580" i="16" s="1"/>
  <c r="CB580" i="16" s="1"/>
  <c r="AW578" i="16"/>
  <c r="R578" i="16"/>
  <c r="BV578" i="16" s="1"/>
  <c r="CA578" i="16" s="1"/>
  <c r="CB578" i="16" s="1"/>
  <c r="CJ576" i="16"/>
  <c r="S574" i="16"/>
  <c r="BH574" i="16"/>
  <c r="DB574" i="16"/>
  <c r="DC574" i="16" s="1"/>
  <c r="Q574" i="16"/>
  <c r="G569" i="16"/>
  <c r="G569" i="19" s="1"/>
  <c r="BH45" i="19" s="1" a="1"/>
  <c r="BH45" i="19" s="1"/>
  <c r="CE568" i="16"/>
  <c r="R561" i="16"/>
  <c r="BV561" i="16" s="1"/>
  <c r="AW561" i="16"/>
  <c r="BY568" i="16"/>
  <c r="BE568" i="16"/>
  <c r="CD562" i="16"/>
  <c r="CE562" i="16"/>
  <c r="DE557" i="16"/>
  <c r="I557" i="16" s="1"/>
  <c r="I557" i="19" s="1"/>
  <c r="G557" i="16"/>
  <c r="G557" i="19" s="1"/>
  <c r="BG45" i="19" s="1" a="1"/>
  <c r="BG45" i="19" s="1"/>
  <c r="CE565" i="16"/>
  <c r="CD565" i="16"/>
  <c r="R557" i="16"/>
  <c r="BV557" i="16" s="1"/>
  <c r="G554" i="16"/>
  <c r="G554" i="19" s="1"/>
  <c r="BG42" i="19" s="1" a="1"/>
  <c r="BG42" i="19" s="1"/>
  <c r="DE554" i="16"/>
  <c r="I554" i="16" s="1"/>
  <c r="I554" i="19" s="1"/>
  <c r="G551" i="16"/>
  <c r="G551" i="19" s="1"/>
  <c r="BG39" i="19" s="1" a="1"/>
  <c r="BG39" i="19" s="1"/>
  <c r="DE551" i="16"/>
  <c r="I551" i="16" s="1"/>
  <c r="I551" i="19" s="1"/>
  <c r="BI550" i="16"/>
  <c r="BJ550" i="16"/>
  <c r="AW551" i="16"/>
  <c r="R551" i="16"/>
  <c r="BV551" i="16" s="1"/>
  <c r="CA552" i="16"/>
  <c r="CB552" i="16" s="1"/>
  <c r="BS555" i="16"/>
  <c r="BT555" i="16" s="1"/>
  <c r="CT555" i="16" s="1"/>
  <c r="CJ547" i="16"/>
  <c r="AW542" i="16"/>
  <c r="R542" i="16"/>
  <c r="BV542" i="16" s="1"/>
  <c r="CJ537" i="16"/>
  <c r="AW547" i="16"/>
  <c r="CI547" i="16" s="1"/>
  <c r="R547" i="16"/>
  <c r="BV547" i="16" s="1"/>
  <c r="BJ539" i="16"/>
  <c r="BI539" i="16"/>
  <c r="CJ538" i="16"/>
  <c r="R530" i="16"/>
  <c r="BV530" i="16" s="1"/>
  <c r="CA530" i="16" s="1"/>
  <c r="CB530" i="16" s="1"/>
  <c r="AW530" i="16"/>
  <c r="BJ544" i="16"/>
  <c r="BI544" i="16"/>
  <c r="R545" i="16"/>
  <c r="BV545" i="16" s="1"/>
  <c r="S523" i="16"/>
  <c r="DB523" i="16"/>
  <c r="DC523" i="16" s="1"/>
  <c r="BH523" i="16"/>
  <c r="Q523" i="16"/>
  <c r="S519" i="16"/>
  <c r="DB519" i="16"/>
  <c r="DC519" i="16" s="1"/>
  <c r="BH519" i="16"/>
  <c r="Q519" i="16"/>
  <c r="S516" i="16"/>
  <c r="DB516" i="16"/>
  <c r="DC516" i="16" s="1"/>
  <c r="BH516" i="16"/>
  <c r="Q516" i="16"/>
  <c r="Q537" i="16"/>
  <c r="BJ499" i="16"/>
  <c r="BI499" i="16"/>
  <c r="BJ495" i="16"/>
  <c r="BI495" i="16"/>
  <c r="S513" i="16"/>
  <c r="DB513" i="16"/>
  <c r="DC513" i="16" s="1"/>
  <c r="BH513" i="16"/>
  <c r="Q513" i="16"/>
  <c r="R498" i="16"/>
  <c r="BV498" i="16" s="1"/>
  <c r="AW498" i="16"/>
  <c r="BS524" i="16"/>
  <c r="BT524" i="16" s="1"/>
  <c r="CT524" i="16" s="1"/>
  <c r="BS520" i="16"/>
  <c r="BT520" i="16" s="1"/>
  <c r="CT520" i="16" s="1"/>
  <c r="BS518" i="16"/>
  <c r="BT518" i="16" s="1"/>
  <c r="CT518" i="16" s="1"/>
  <c r="CT492" i="16"/>
  <c r="AW494" i="16"/>
  <c r="R494" i="16"/>
  <c r="BV494" i="16" s="1"/>
  <c r="CJ489" i="16"/>
  <c r="BJ488" i="16"/>
  <c r="BJ486" i="16"/>
  <c r="BI486" i="16"/>
  <c r="BJ485" i="16"/>
  <c r="BI485" i="16"/>
  <c r="BI483" i="16"/>
  <c r="BJ482" i="16"/>
  <c r="BI482" i="16"/>
  <c r="BJ481" i="16"/>
  <c r="BI481" i="16"/>
  <c r="BI478" i="16"/>
  <c r="BJ477" i="16"/>
  <c r="BI477" i="16"/>
  <c r="BJ476" i="16"/>
  <c r="BI476" i="16"/>
  <c r="BJ464" i="16"/>
  <c r="BI464" i="16"/>
  <c r="BJ460" i="16"/>
  <c r="BI460" i="16"/>
  <c r="BF475" i="16"/>
  <c r="BE475" i="16"/>
  <c r="BD475" i="16"/>
  <c r="R466" i="16"/>
  <c r="BV466" i="16" s="1"/>
  <c r="AW466" i="16"/>
  <c r="R462" i="16"/>
  <c r="BV462" i="16" s="1"/>
  <c r="AW462" i="16"/>
  <c r="R458" i="16"/>
  <c r="BV458" i="16" s="1"/>
  <c r="AW472" i="16"/>
  <c r="CK472" i="16" s="1"/>
  <c r="CL472" i="16" s="1"/>
  <c r="R472" i="16"/>
  <c r="BV472" i="16" s="1"/>
  <c r="CJ468" i="16"/>
  <c r="BF477" i="16"/>
  <c r="BE477" i="16"/>
  <c r="BJ449" i="16"/>
  <c r="BI449" i="16"/>
  <c r="G443" i="16"/>
  <c r="G443" i="19" s="1"/>
  <c r="AT39" i="19" s="1" a="1"/>
  <c r="AT39" i="19" s="1"/>
  <c r="DE443" i="16"/>
  <c r="I443" i="16" s="1"/>
  <c r="I443" i="19" s="1"/>
  <c r="BI442" i="16"/>
  <c r="BJ442" i="16"/>
  <c r="G439" i="16"/>
  <c r="G439" i="19" s="1"/>
  <c r="AT35" i="19" s="1" a="1"/>
  <c r="AT35" i="19" s="1"/>
  <c r="DE439" i="16"/>
  <c r="I439" i="16" s="1"/>
  <c r="I439" i="19" s="1"/>
  <c r="DE435" i="16"/>
  <c r="I435" i="16" s="1"/>
  <c r="I435" i="19" s="1"/>
  <c r="BI434" i="16"/>
  <c r="BJ434" i="16"/>
  <c r="G431" i="16"/>
  <c r="G431" i="19" s="1"/>
  <c r="AQ39" i="19" s="1" a="1"/>
  <c r="AQ39" i="19" s="1"/>
  <c r="DE431" i="16"/>
  <c r="I431" i="16" s="1"/>
  <c r="I431" i="19" s="1"/>
  <c r="R455" i="16"/>
  <c r="BV455" i="16" s="1"/>
  <c r="CJ425" i="16"/>
  <c r="BI424" i="16"/>
  <c r="DE419" i="16"/>
  <c r="I419" i="16" s="1"/>
  <c r="I419" i="19" s="1"/>
  <c r="G419" i="16"/>
  <c r="G419" i="19" s="1"/>
  <c r="AP39" i="19" s="1" a="1"/>
  <c r="AP39" i="19" s="1"/>
  <c r="BI415" i="16"/>
  <c r="BI411" i="16"/>
  <c r="BI407" i="16"/>
  <c r="BJ407" i="16"/>
  <c r="G404" i="16"/>
  <c r="G404" i="19" s="1"/>
  <c r="AO36" i="19" s="1" a="1"/>
  <c r="AO36" i="19" s="1"/>
  <c r="DE404" i="16"/>
  <c r="I404" i="16" s="1"/>
  <c r="I404" i="19" s="1"/>
  <c r="BI403" i="16"/>
  <c r="BI399" i="16"/>
  <c r="BJ399" i="16"/>
  <c r="CK430" i="16"/>
  <c r="CL430" i="16" s="1"/>
  <c r="AW428" i="16"/>
  <c r="CK428" i="16" s="1"/>
  <c r="CL428" i="16" s="1"/>
  <c r="R428" i="16"/>
  <c r="BV428" i="16" s="1"/>
  <c r="DC422" i="16"/>
  <c r="CJ420" i="16"/>
  <c r="BJ419" i="16"/>
  <c r="BI419" i="16"/>
  <c r="AW415" i="16"/>
  <c r="R415" i="16"/>
  <c r="BV415" i="16" s="1"/>
  <c r="AW411" i="16"/>
  <c r="R411" i="16"/>
  <c r="BV411" i="16" s="1"/>
  <c r="CA411" i="16" s="1"/>
  <c r="CB411" i="16" s="1"/>
  <c r="AW407" i="16"/>
  <c r="R407" i="16"/>
  <c r="BV407" i="16" s="1"/>
  <c r="CA407" i="16" s="1"/>
  <c r="CB407" i="16" s="1"/>
  <c r="AW403" i="16"/>
  <c r="R403" i="16"/>
  <c r="BV403" i="16" s="1"/>
  <c r="AW399" i="16"/>
  <c r="R399" i="16"/>
  <c r="BV399" i="16" s="1"/>
  <c r="BI377" i="16"/>
  <c r="BI373" i="16"/>
  <c r="BJ373" i="16"/>
  <c r="BI365" i="16"/>
  <c r="DE362" i="16"/>
  <c r="I362" i="16" s="1"/>
  <c r="I362" i="19" s="1"/>
  <c r="BI357" i="16"/>
  <c r="BJ357" i="16"/>
  <c r="G354" i="16"/>
  <c r="G354" i="19" s="1"/>
  <c r="BG20" i="19" s="1" a="1"/>
  <c r="BG20" i="19" s="1"/>
  <c r="BI349" i="16"/>
  <c r="BJ349" i="16"/>
  <c r="AW394" i="16"/>
  <c r="CK394" i="16" s="1"/>
  <c r="CL394" i="16" s="1"/>
  <c r="AW390" i="16"/>
  <c r="CK390" i="16" s="1"/>
  <c r="CL390" i="16" s="1"/>
  <c r="R390" i="16"/>
  <c r="BV390" i="16" s="1"/>
  <c r="AW373" i="16"/>
  <c r="AW369" i="16"/>
  <c r="R369" i="16"/>
  <c r="BV369" i="16" s="1"/>
  <c r="AW365" i="16"/>
  <c r="R365" i="16"/>
  <c r="BV365" i="16" s="1"/>
  <c r="AW357" i="16"/>
  <c r="R357" i="16"/>
  <c r="BV357" i="16" s="1"/>
  <c r="AW353" i="16"/>
  <c r="R353" i="16"/>
  <c r="BV353" i="16" s="1"/>
  <c r="AW395" i="16"/>
  <c r="CK395" i="16" s="1"/>
  <c r="CL395" i="16" s="1"/>
  <c r="R395" i="16"/>
  <c r="BV395" i="16" s="1"/>
  <c r="AW382" i="16"/>
  <c r="R382" i="16"/>
  <c r="BV382" i="16" s="1"/>
  <c r="BI330" i="16"/>
  <c r="BJ330" i="16"/>
  <c r="BI328" i="16"/>
  <c r="BI326" i="16"/>
  <c r="BJ324" i="16"/>
  <c r="BI316" i="16"/>
  <c r="BJ316" i="16"/>
  <c r="G313" i="16"/>
  <c r="G313" i="19" s="1"/>
  <c r="BA27" i="19" s="1" a="1"/>
  <c r="BA27" i="19" s="1"/>
  <c r="DE313" i="16"/>
  <c r="I313" i="16" s="1"/>
  <c r="I313" i="19" s="1"/>
  <c r="BI312" i="16"/>
  <c r="BJ312" i="16"/>
  <c r="DE309" i="16"/>
  <c r="I309" i="16" s="1"/>
  <c r="I309" i="19" s="1"/>
  <c r="BI308" i="16"/>
  <c r="G305" i="16"/>
  <c r="G305" i="19" s="1"/>
  <c r="AZ31" i="19" s="1" a="1"/>
  <c r="AZ31" i="19" s="1"/>
  <c r="DE305" i="16"/>
  <c r="I305" i="16" s="1"/>
  <c r="I305" i="19" s="1"/>
  <c r="BI304" i="16"/>
  <c r="BJ304" i="16"/>
  <c r="G347" i="16"/>
  <c r="G347" i="19" s="1"/>
  <c r="BF25" i="19" s="1" a="1"/>
  <c r="BF25" i="19" s="1"/>
  <c r="DE347" i="16"/>
  <c r="I347" i="16" s="1"/>
  <c r="I347" i="19" s="1"/>
  <c r="R346" i="16"/>
  <c r="BV346" i="16" s="1"/>
  <c r="AW345" i="16"/>
  <c r="R345" i="16"/>
  <c r="BV345" i="16" s="1"/>
  <c r="R344" i="16"/>
  <c r="BV344" i="16" s="1"/>
  <c r="AW343" i="16"/>
  <c r="CK343" i="16" s="1"/>
  <c r="CL343" i="16" s="1"/>
  <c r="R343" i="16"/>
  <c r="BV343" i="16" s="1"/>
  <c r="AW341" i="16"/>
  <c r="R341" i="16"/>
  <c r="BV341" i="16" s="1"/>
  <c r="AW340" i="16"/>
  <c r="CK340" i="16" s="1"/>
  <c r="CL340" i="16" s="1"/>
  <c r="R340" i="16"/>
  <c r="BV340" i="16" s="1"/>
  <c r="AW339" i="16"/>
  <c r="CK339" i="16" s="1"/>
  <c r="CL339" i="16" s="1"/>
  <c r="R339" i="16"/>
  <c r="BV339" i="16" s="1"/>
  <c r="AW338" i="16"/>
  <c r="R338" i="16"/>
  <c r="BV338" i="16" s="1"/>
  <c r="S337" i="16"/>
  <c r="Q337" i="16"/>
  <c r="DB337" i="16"/>
  <c r="DC337" i="16" s="1"/>
  <c r="BH337" i="16"/>
  <c r="R332" i="16"/>
  <c r="BV332" i="16" s="1"/>
  <c r="AW330" i="16"/>
  <c r="R330" i="16"/>
  <c r="BV330" i="16" s="1"/>
  <c r="CA330" i="16" s="1"/>
  <c r="CB330" i="16" s="1"/>
  <c r="AW328" i="16"/>
  <c r="AZ328" i="16" s="1"/>
  <c r="AY328" i="16" s="1"/>
  <c r="BA328" i="16" s="1"/>
  <c r="BB328" i="16" s="1"/>
  <c r="BC328" i="16" s="1"/>
  <c r="R328" i="16"/>
  <c r="BV328" i="16" s="1"/>
  <c r="AW326" i="16"/>
  <c r="AZ326" i="16" s="1"/>
  <c r="AY326" i="16" s="1"/>
  <c r="BA326" i="16" s="1"/>
  <c r="BB326" i="16" s="1"/>
  <c r="BC326" i="16" s="1"/>
  <c r="R326" i="16"/>
  <c r="BV326" i="16" s="1"/>
  <c r="CA326" i="16" s="1"/>
  <c r="CB326" i="16" s="1"/>
  <c r="AW322" i="16"/>
  <c r="AZ322" i="16" s="1"/>
  <c r="AY322" i="16" s="1"/>
  <c r="BA322" i="16" s="1"/>
  <c r="BB322" i="16" s="1"/>
  <c r="BC322" i="16" s="1"/>
  <c r="R322" i="16"/>
  <c r="BV322" i="16" s="1"/>
  <c r="CA322" i="16" s="1"/>
  <c r="CB322" i="16" s="1"/>
  <c r="AW318" i="16"/>
  <c r="R318" i="16"/>
  <c r="BV318" i="16" s="1"/>
  <c r="AW314" i="16"/>
  <c r="R314" i="16"/>
  <c r="BV314" i="16" s="1"/>
  <c r="AW310" i="16"/>
  <c r="R310" i="16"/>
  <c r="BV310" i="16" s="1"/>
  <c r="CA310" i="16" s="1"/>
  <c r="CB310" i="16" s="1"/>
  <c r="BN389" i="16"/>
  <c r="BI336" i="16"/>
  <c r="BJ336" i="16"/>
  <c r="CJ334" i="16"/>
  <c r="CA331" i="16"/>
  <c r="CB331" i="16" s="1"/>
  <c r="BN341" i="16"/>
  <c r="CK319" i="16"/>
  <c r="CL319" i="16" s="1"/>
  <c r="BJ303" i="16"/>
  <c r="CA297" i="16"/>
  <c r="CB297" i="16" s="1"/>
  <c r="G281" i="16"/>
  <c r="G281" i="19" s="1"/>
  <c r="AV31" i="19" s="1" a="1"/>
  <c r="AV31" i="19" s="1"/>
  <c r="DE281" i="16"/>
  <c r="I281" i="16" s="1"/>
  <c r="I281" i="19" s="1"/>
  <c r="BI280" i="16"/>
  <c r="BJ280" i="16"/>
  <c r="BI276" i="16"/>
  <c r="G273" i="16"/>
  <c r="G273" i="19" s="1"/>
  <c r="AV23" i="19" s="1" a="1"/>
  <c r="AV23" i="19" s="1"/>
  <c r="DE273" i="16"/>
  <c r="I273" i="16" s="1"/>
  <c r="I273" i="19" s="1"/>
  <c r="G269" i="16"/>
  <c r="G269" i="19" s="1"/>
  <c r="AU31" i="19" s="1" a="1"/>
  <c r="AU31" i="19" s="1"/>
  <c r="DE269" i="16"/>
  <c r="I269" i="16" s="1"/>
  <c r="I269" i="19" s="1"/>
  <c r="BI268" i="16"/>
  <c r="BJ268" i="16"/>
  <c r="G265" i="16"/>
  <c r="G265" i="19" s="1"/>
  <c r="AU27" i="19" s="1" a="1"/>
  <c r="AU27" i="19" s="1"/>
  <c r="DE265" i="16"/>
  <c r="I265" i="16" s="1"/>
  <c r="I265" i="19" s="1"/>
  <c r="BI264" i="16"/>
  <c r="BJ264" i="16"/>
  <c r="G261" i="16"/>
  <c r="G261" i="19" s="1"/>
  <c r="AU23" i="19" s="1" a="1"/>
  <c r="AU23" i="19" s="1"/>
  <c r="DE261" i="16"/>
  <c r="I261" i="16" s="1"/>
  <c r="I261" i="19" s="1"/>
  <c r="BI260" i="16"/>
  <c r="BJ260" i="16"/>
  <c r="G257" i="16"/>
  <c r="G257" i="19" s="1"/>
  <c r="AT31" i="19" s="1" a="1"/>
  <c r="AT31" i="19" s="1"/>
  <c r="DE257" i="16"/>
  <c r="I257" i="16" s="1"/>
  <c r="I257" i="19" s="1"/>
  <c r="G249" i="16"/>
  <c r="G249" i="19" s="1"/>
  <c r="AT23" i="19" s="1" a="1"/>
  <c r="AT23" i="19" s="1"/>
  <c r="DE249" i="16"/>
  <c r="I249" i="16" s="1"/>
  <c r="I249" i="19" s="1"/>
  <c r="BI248" i="16"/>
  <c r="BJ248" i="16"/>
  <c r="BJ244" i="16"/>
  <c r="G241" i="16"/>
  <c r="G241" i="19" s="1"/>
  <c r="AQ27" i="19" s="1" a="1"/>
  <c r="AQ27" i="19" s="1"/>
  <c r="DE241" i="16"/>
  <c r="I241" i="16" s="1"/>
  <c r="I241" i="19" s="1"/>
  <c r="BI240" i="16"/>
  <c r="BI236" i="16"/>
  <c r="BJ236" i="16"/>
  <c r="BI232" i="16"/>
  <c r="BJ232" i="16"/>
  <c r="AW287" i="16"/>
  <c r="R287" i="16"/>
  <c r="BV287" i="16" s="1"/>
  <c r="AW285" i="16"/>
  <c r="R285" i="16"/>
  <c r="BV285" i="16" s="1"/>
  <c r="AW283" i="16"/>
  <c r="R283" i="16"/>
  <c r="BV283" i="16" s="1"/>
  <c r="CA283" i="16" s="1"/>
  <c r="CB283" i="16" s="1"/>
  <c r="AW280" i="16"/>
  <c r="R280" i="16"/>
  <c r="BV280" i="16" s="1"/>
  <c r="AW276" i="16"/>
  <c r="R276" i="16"/>
  <c r="BV276" i="16" s="1"/>
  <c r="CA276" i="16" s="1"/>
  <c r="CB276" i="16" s="1"/>
  <c r="AW272" i="16"/>
  <c r="R272" i="16"/>
  <c r="BV272" i="16" s="1"/>
  <c r="AW264" i="16"/>
  <c r="AW244" i="16"/>
  <c r="R244" i="16"/>
  <c r="BV244" i="16" s="1"/>
  <c r="CA244" i="16" s="1"/>
  <c r="CB244" i="16" s="1"/>
  <c r="CK296" i="16"/>
  <c r="CL296" i="16" s="1"/>
  <c r="BN291" i="16"/>
  <c r="CA242" i="16"/>
  <c r="CB242" i="16" s="1"/>
  <c r="CA234" i="16"/>
  <c r="CB234" i="16" s="1"/>
  <c r="AW228" i="16"/>
  <c r="R228" i="16"/>
  <c r="BV228" i="16" s="1"/>
  <c r="AW220" i="16"/>
  <c r="CK220" i="16" s="1"/>
  <c r="CL220" i="16" s="1"/>
  <c r="G216" i="16"/>
  <c r="G216" i="19" s="1"/>
  <c r="AO26" i="19" s="1" a="1"/>
  <c r="AO26" i="19" s="1"/>
  <c r="DE216" i="16"/>
  <c r="I216" i="16" s="1"/>
  <c r="I216" i="19" s="1"/>
  <c r="AW204" i="16"/>
  <c r="CK204" i="16" s="1"/>
  <c r="CL204" i="16" s="1"/>
  <c r="R204" i="16"/>
  <c r="BV204" i="16" s="1"/>
  <c r="G221" i="16"/>
  <c r="G221" i="19" s="1"/>
  <c r="AO31" i="19" s="1" a="1"/>
  <c r="AO31" i="19" s="1"/>
  <c r="CK212" i="16"/>
  <c r="CL212" i="16" s="1"/>
  <c r="G205" i="16"/>
  <c r="G205" i="19" s="1"/>
  <c r="AN27" i="19" s="1" a="1"/>
  <c r="AN27" i="19" s="1"/>
  <c r="DE205" i="16"/>
  <c r="I205" i="16" s="1"/>
  <c r="I205" i="19" s="1"/>
  <c r="BI193" i="16"/>
  <c r="BJ193" i="16"/>
  <c r="G190" i="16"/>
  <c r="G190" i="19" s="1"/>
  <c r="BI10" i="19" s="1" a="1"/>
  <c r="BI10" i="19" s="1"/>
  <c r="DE190" i="16"/>
  <c r="I190" i="16" s="1"/>
  <c r="I190" i="19" s="1"/>
  <c r="BJ189" i="16"/>
  <c r="G186" i="16"/>
  <c r="G186" i="19" s="1"/>
  <c r="BI6" i="19" s="1" a="1"/>
  <c r="BI6" i="19" s="1"/>
  <c r="DE186" i="16"/>
  <c r="I186" i="16" s="1"/>
  <c r="I186" i="19" s="1"/>
  <c r="BI185" i="16"/>
  <c r="BJ185" i="16"/>
  <c r="BI181" i="16"/>
  <c r="BI177" i="16"/>
  <c r="BJ177" i="16"/>
  <c r="DE174" i="16"/>
  <c r="I174" i="16" s="1"/>
  <c r="I174" i="19" s="1"/>
  <c r="BI173" i="16"/>
  <c r="BJ173" i="16"/>
  <c r="G170" i="16"/>
  <c r="G170" i="19" s="1"/>
  <c r="BG14" i="19" s="1" a="1"/>
  <c r="BG14" i="19" s="1"/>
  <c r="DE170" i="16"/>
  <c r="I170" i="16" s="1"/>
  <c r="I170" i="19" s="1"/>
  <c r="BI169" i="16"/>
  <c r="BJ169" i="16"/>
  <c r="BI165" i="16"/>
  <c r="BJ165" i="16"/>
  <c r="BI161" i="16"/>
  <c r="DE158" i="16"/>
  <c r="I158" i="16" s="1"/>
  <c r="I158" i="19" s="1"/>
  <c r="BI157" i="16"/>
  <c r="BI153" i="16"/>
  <c r="BJ153" i="16"/>
  <c r="G150" i="16"/>
  <c r="G150" i="19" s="1"/>
  <c r="BF6" i="19" s="1" a="1"/>
  <c r="BF6" i="19" s="1"/>
  <c r="DE150" i="16"/>
  <c r="I150" i="16" s="1"/>
  <c r="I150" i="19" s="1"/>
  <c r="BI149" i="16"/>
  <c r="BJ149" i="16"/>
  <c r="G226" i="16"/>
  <c r="G226" i="19" s="1"/>
  <c r="AP24" i="19" s="1" a="1"/>
  <c r="AP24" i="19" s="1"/>
  <c r="DE226" i="16"/>
  <c r="I226" i="16" s="1"/>
  <c r="I226" i="19" s="1"/>
  <c r="AW214" i="16"/>
  <c r="R214" i="16"/>
  <c r="BV214" i="16" s="1"/>
  <c r="AW197" i="16"/>
  <c r="R197" i="16"/>
  <c r="BV197" i="16" s="1"/>
  <c r="AW193" i="16"/>
  <c r="AW189" i="16"/>
  <c r="R189" i="16"/>
  <c r="BV189" i="16" s="1"/>
  <c r="CA189" i="16" s="1"/>
  <c r="CB189" i="16" s="1"/>
  <c r="AW181" i="16"/>
  <c r="R181" i="16"/>
  <c r="BV181" i="16" s="1"/>
  <c r="CA181" i="16" s="1"/>
  <c r="CB181" i="16" s="1"/>
  <c r="AW177" i="16"/>
  <c r="AW173" i="16"/>
  <c r="R173" i="16"/>
  <c r="BV173" i="16" s="1"/>
  <c r="AW169" i="16"/>
  <c r="R169" i="16"/>
  <c r="BV169" i="16" s="1"/>
  <c r="CA169" i="16" s="1"/>
  <c r="CB169" i="16" s="1"/>
  <c r="AW165" i="16"/>
  <c r="R165" i="16"/>
  <c r="BV165" i="16" s="1"/>
  <c r="AW161" i="16"/>
  <c r="R161" i="16"/>
  <c r="BV161" i="16" s="1"/>
  <c r="AW157" i="16"/>
  <c r="R157" i="16"/>
  <c r="BV157" i="16" s="1"/>
  <c r="CA157" i="16" s="1"/>
  <c r="CB157" i="16" s="1"/>
  <c r="AW149" i="16"/>
  <c r="R149" i="16"/>
  <c r="BV149" i="16" s="1"/>
  <c r="CA149" i="16" s="1"/>
  <c r="CB149" i="16" s="1"/>
  <c r="CT228" i="16"/>
  <c r="CT224" i="16"/>
  <c r="AW140" i="16"/>
  <c r="CK140" i="16" s="1"/>
  <c r="CL140" i="16" s="1"/>
  <c r="G145" i="16"/>
  <c r="G145" i="19" s="1"/>
  <c r="BC13" i="19" s="1" a="1"/>
  <c r="BC13" i="19" s="1"/>
  <c r="DE145" i="16"/>
  <c r="I145" i="16" s="1"/>
  <c r="I145" i="19" s="1"/>
  <c r="AW139" i="16"/>
  <c r="CK139" i="16" s="1"/>
  <c r="CL139" i="16" s="1"/>
  <c r="R139" i="16"/>
  <c r="BV139" i="16" s="1"/>
  <c r="BI129" i="16"/>
  <c r="CA188" i="16"/>
  <c r="CB188" i="16" s="1"/>
  <c r="CA172" i="16"/>
  <c r="CB172" i="16" s="1"/>
  <c r="CA164" i="16"/>
  <c r="CB164" i="16" s="1"/>
  <c r="CA156" i="16"/>
  <c r="CB156" i="16" s="1"/>
  <c r="CA148" i="16"/>
  <c r="CB148" i="16" s="1"/>
  <c r="AW146" i="16"/>
  <c r="R146" i="16"/>
  <c r="BV146" i="16" s="1"/>
  <c r="BI142" i="16"/>
  <c r="BJ142" i="16"/>
  <c r="AW138" i="16"/>
  <c r="CK138" i="16" s="1"/>
  <c r="CL138" i="16" s="1"/>
  <c r="BJ101" i="16"/>
  <c r="BI101" i="16"/>
  <c r="DE98" i="16"/>
  <c r="I98" i="16" s="1"/>
  <c r="I98" i="19" s="1"/>
  <c r="BJ97" i="16"/>
  <c r="BI97" i="16"/>
  <c r="DE94" i="16"/>
  <c r="I94" i="16" s="1"/>
  <c r="I94" i="19" s="1"/>
  <c r="BI93" i="16"/>
  <c r="G90" i="16"/>
  <c r="G90" i="19" s="1"/>
  <c r="AW6" i="19" s="1" a="1"/>
  <c r="AW6" i="19" s="1"/>
  <c r="BI89" i="16"/>
  <c r="BI85" i="16"/>
  <c r="G82" i="16"/>
  <c r="G82" i="19" s="1"/>
  <c r="AV10" i="19" s="1" a="1"/>
  <c r="AV10" i="19" s="1"/>
  <c r="BJ81" i="16"/>
  <c r="BI81" i="16"/>
  <c r="BJ77" i="16"/>
  <c r="DE74" i="16"/>
  <c r="I74" i="16" s="1"/>
  <c r="I74" i="19" s="1"/>
  <c r="BJ73" i="16"/>
  <c r="G70" i="16"/>
  <c r="G70" i="19" s="1"/>
  <c r="AU10" i="19" s="1" a="1"/>
  <c r="AU10" i="19" s="1"/>
  <c r="BI69" i="16"/>
  <c r="BJ65" i="16"/>
  <c r="BI65" i="16"/>
  <c r="BJ61" i="16"/>
  <c r="BI61" i="16"/>
  <c r="BJ57" i="16"/>
  <c r="BI57" i="16"/>
  <c r="G54" i="16"/>
  <c r="G54" i="19" s="1"/>
  <c r="AT6" i="19" s="1" a="1"/>
  <c r="AT6" i="19" s="1"/>
  <c r="BI49" i="16"/>
  <c r="BN205" i="16"/>
  <c r="CJ131" i="16"/>
  <c r="DC129" i="16"/>
  <c r="BJ128" i="16"/>
  <c r="BI128" i="16"/>
  <c r="AW112" i="16"/>
  <c r="AZ112" i="16" s="1"/>
  <c r="AY112" i="16" s="1"/>
  <c r="BA112" i="16" s="1"/>
  <c r="BB112" i="16" s="1"/>
  <c r="BC112" i="16" s="1"/>
  <c r="R112" i="16"/>
  <c r="BV112" i="16" s="1"/>
  <c r="CA112" i="16" s="1"/>
  <c r="CB112" i="16" s="1"/>
  <c r="AW110" i="16"/>
  <c r="CK110" i="16" s="1"/>
  <c r="CL110" i="16" s="1"/>
  <c r="R110" i="16"/>
  <c r="BV110" i="16" s="1"/>
  <c r="CA110" i="16" s="1"/>
  <c r="CB110" i="16" s="1"/>
  <c r="AW108" i="16"/>
  <c r="CK108" i="16" s="1"/>
  <c r="CL108" i="16" s="1"/>
  <c r="R108" i="16"/>
  <c r="BV108" i="16" s="1"/>
  <c r="R106" i="16"/>
  <c r="BV106" i="16" s="1"/>
  <c r="R100" i="16"/>
  <c r="BV100" i="16" s="1"/>
  <c r="CA100" i="16" s="1"/>
  <c r="CB100" i="16" s="1"/>
  <c r="AW98" i="16"/>
  <c r="CK98" i="16" s="1"/>
  <c r="CL98" i="16" s="1"/>
  <c r="R98" i="16"/>
  <c r="BV98" i="16" s="1"/>
  <c r="AW92" i="16"/>
  <c r="CK92" i="16" s="1"/>
  <c r="CL92" i="16" s="1"/>
  <c r="R90" i="16"/>
  <c r="BV90" i="16" s="1"/>
  <c r="AW86" i="16"/>
  <c r="R86" i="16"/>
  <c r="BV86" i="16" s="1"/>
  <c r="CA86" i="16" s="1"/>
  <c r="CB86" i="16" s="1"/>
  <c r="AW84" i="16"/>
  <c r="CK84" i="16" s="1"/>
  <c r="CL84" i="16" s="1"/>
  <c r="R84" i="16"/>
  <c r="BV84" i="16" s="1"/>
  <c r="CA84" i="16" s="1"/>
  <c r="CB84" i="16" s="1"/>
  <c r="AW82" i="16"/>
  <c r="R82" i="16"/>
  <c r="BV82" i="16" s="1"/>
  <c r="R76" i="16"/>
  <c r="BV76" i="16" s="1"/>
  <c r="AW74" i="16"/>
  <c r="R74" i="16"/>
  <c r="BV74" i="16" s="1"/>
  <c r="CA74" i="16" s="1"/>
  <c r="CB74" i="16" s="1"/>
  <c r="AW72" i="16"/>
  <c r="CK72" i="16" s="1"/>
  <c r="CL72" i="16" s="1"/>
  <c r="AW70" i="16"/>
  <c r="R70" i="16"/>
  <c r="BV70" i="16" s="1"/>
  <c r="AW68" i="16"/>
  <c r="CK68" i="16" s="1"/>
  <c r="CL68" i="16" s="1"/>
  <c r="R68" i="16"/>
  <c r="BV68" i="16" s="1"/>
  <c r="CA68" i="16" s="1"/>
  <c r="CB68" i="16" s="1"/>
  <c r="AW66" i="16"/>
  <c r="R66" i="16"/>
  <c r="BV66" i="16" s="1"/>
  <c r="CA66" i="16" s="1"/>
  <c r="CB66" i="16" s="1"/>
  <c r="AW64" i="16"/>
  <c r="CK64" i="16" s="1"/>
  <c r="CL64" i="16" s="1"/>
  <c r="R64" i="16"/>
  <c r="BV64" i="16" s="1"/>
  <c r="CA64" i="16" s="1"/>
  <c r="CB64" i="16" s="1"/>
  <c r="AW62" i="16"/>
  <c r="R62" i="16"/>
  <c r="BV62" i="16" s="1"/>
  <c r="AW60" i="16"/>
  <c r="CK60" i="16" s="1"/>
  <c r="CL60" i="16" s="1"/>
  <c r="R60" i="16"/>
  <c r="BV60" i="16" s="1"/>
  <c r="AW56" i="16"/>
  <c r="CK56" i="16" s="1"/>
  <c r="CL56" i="16" s="1"/>
  <c r="R56" i="16"/>
  <c r="BV56" i="16" s="1"/>
  <c r="AW54" i="16"/>
  <c r="R54" i="16"/>
  <c r="BV54" i="16" s="1"/>
  <c r="AW52" i="16"/>
  <c r="CK52" i="16" s="1"/>
  <c r="CL52" i="16" s="1"/>
  <c r="AW50" i="16"/>
  <c r="R50" i="16"/>
  <c r="BV50" i="16" s="1"/>
  <c r="CA50" i="16" s="1"/>
  <c r="CB50" i="16" s="1"/>
  <c r="CA41" i="16"/>
  <c r="CB41" i="16" s="1"/>
  <c r="DE35" i="16"/>
  <c r="I35" i="16" s="1"/>
  <c r="I35" i="19" s="1"/>
  <c r="G35" i="16"/>
  <c r="G35" i="19" s="1"/>
  <c r="AP11" i="19" s="1" a="1"/>
  <c r="AP11" i="19" s="1"/>
  <c r="CJ33" i="16"/>
  <c r="AZ30" i="16"/>
  <c r="AY30" i="16" s="1"/>
  <c r="BA30" i="16" s="1"/>
  <c r="BB30" i="16" s="1"/>
  <c r="BC30" i="16" s="1"/>
  <c r="CJ27" i="16"/>
  <c r="BJ123" i="16"/>
  <c r="BI123" i="16"/>
  <c r="AZ122" i="16"/>
  <c r="AY122" i="16" s="1"/>
  <c r="BA122" i="16" s="1"/>
  <c r="BB122" i="16" s="1"/>
  <c r="BC122" i="16" s="1"/>
  <c r="BJ119" i="16"/>
  <c r="BI119" i="16"/>
  <c r="DC117" i="16"/>
  <c r="CA101" i="16"/>
  <c r="CB101" i="16" s="1"/>
  <c r="AW39" i="16"/>
  <c r="R39" i="16"/>
  <c r="BV39" i="16" s="1"/>
  <c r="BI24" i="16"/>
  <c r="DE22" i="16"/>
  <c r="I22" i="16" s="1"/>
  <c r="I22" i="19" s="1"/>
  <c r="BI20" i="16"/>
  <c r="BJ20" i="16"/>
  <c r="DE17" i="16"/>
  <c r="I17" i="16" s="1"/>
  <c r="I17" i="19" s="1"/>
  <c r="G13" i="16"/>
  <c r="G13" i="19" s="1"/>
  <c r="AN13" i="19" s="1" a="1"/>
  <c r="AN13" i="19" s="1"/>
  <c r="G9" i="16"/>
  <c r="G9" i="19" s="1"/>
  <c r="AN9" i="19" s="1" a="1"/>
  <c r="AN9" i="19" s="1"/>
  <c r="DE9" i="16"/>
  <c r="I9" i="16" s="1"/>
  <c r="I9" i="19" s="1"/>
  <c r="BI8" i="16"/>
  <c r="BJ8" i="16"/>
  <c r="R124" i="16"/>
  <c r="BV124" i="16" s="1"/>
  <c r="CA89" i="16"/>
  <c r="CB89" i="16" s="1"/>
  <c r="CA85" i="16"/>
  <c r="CB85" i="16" s="1"/>
  <c r="CA81" i="16"/>
  <c r="CB81" i="16" s="1"/>
  <c r="CA73" i="16"/>
  <c r="CB73" i="16" s="1"/>
  <c r="CA69" i="16"/>
  <c r="CB69" i="16" s="1"/>
  <c r="CA57" i="16"/>
  <c r="CB57" i="16" s="1"/>
  <c r="CA53" i="16"/>
  <c r="CB53" i="16" s="1"/>
  <c r="AW19" i="16"/>
  <c r="R19" i="16"/>
  <c r="BV19" i="16" s="1"/>
  <c r="AW15" i="16"/>
  <c r="R15" i="16"/>
  <c r="BV15" i="16" s="1"/>
  <c r="AW7" i="16"/>
  <c r="R7" i="16"/>
  <c r="BV7" i="16" s="1"/>
  <c r="BJ125" i="16"/>
  <c r="BI125" i="16"/>
  <c r="AW120" i="16"/>
  <c r="CK120" i="16" s="1"/>
  <c r="CL120" i="16" s="1"/>
  <c r="R120" i="16"/>
  <c r="BV120" i="16" s="1"/>
  <c r="BI118" i="16"/>
  <c r="DC116" i="16"/>
  <c r="BI41" i="16"/>
  <c r="CK40" i="16"/>
  <c r="CL40" i="16" s="1"/>
  <c r="R36" i="16"/>
  <c r="BV36" i="16" s="1"/>
  <c r="CA36" i="16" s="1"/>
  <c r="CB36" i="16" s="1"/>
  <c r="CE23" i="16"/>
  <c r="CD23" i="16"/>
  <c r="CN20" i="16"/>
  <c r="BF20" i="16"/>
  <c r="GM106" i="15"/>
  <c r="LK106" i="15"/>
  <c r="GM95" i="15"/>
  <c r="LK95" i="15"/>
  <c r="IY106" i="15"/>
  <c r="NG106" i="15"/>
  <c r="IY95" i="15"/>
  <c r="NG95" i="15"/>
  <c r="FD106" i="15"/>
  <c r="KB106" i="15"/>
  <c r="OZ74" i="15"/>
  <c r="OZ75" i="15" s="1"/>
  <c r="OZ106" i="15"/>
  <c r="HP106" i="15"/>
  <c r="MN106" i="15"/>
  <c r="FD95" i="15"/>
  <c r="KB95" i="15"/>
  <c r="OZ95" i="15"/>
  <c r="HP95" i="15"/>
  <c r="MN95" i="15"/>
  <c r="DQ23" i="15"/>
  <c r="DQ69" i="15"/>
  <c r="DQ117" i="15"/>
  <c r="DQ118" i="15" s="1"/>
  <c r="EG23" i="15"/>
  <c r="EG69" i="15"/>
  <c r="EG117" i="15"/>
  <c r="EG118" i="15" s="1"/>
  <c r="EW23" i="15"/>
  <c r="EW69" i="15"/>
  <c r="EW117" i="15"/>
  <c r="EW118" i="15" s="1"/>
  <c r="FM23" i="15"/>
  <c r="FM69" i="15"/>
  <c r="FM117" i="15"/>
  <c r="FM118" i="15" s="1"/>
  <c r="GC23" i="15"/>
  <c r="GC69" i="15"/>
  <c r="GC117" i="15"/>
  <c r="GC118" i="15" s="1"/>
  <c r="GS23" i="15"/>
  <c r="GS69" i="15"/>
  <c r="GS117" i="15"/>
  <c r="GS118" i="15" s="1"/>
  <c r="HI23" i="15"/>
  <c r="HI69" i="15"/>
  <c r="HI117" i="15"/>
  <c r="HI118" i="15" s="1"/>
  <c r="HY23" i="15"/>
  <c r="HY69" i="15"/>
  <c r="HY117" i="15"/>
  <c r="HY118" i="15" s="1"/>
  <c r="IO23" i="15"/>
  <c r="IO69" i="15"/>
  <c r="IO117" i="15"/>
  <c r="IO118" i="15" s="1"/>
  <c r="JE23" i="15"/>
  <c r="JE69" i="15"/>
  <c r="JE117" i="15"/>
  <c r="JE118" i="15" s="1"/>
  <c r="JU23" i="15"/>
  <c r="JU69" i="15"/>
  <c r="JU117" i="15"/>
  <c r="JU118" i="15" s="1"/>
  <c r="KK23" i="15"/>
  <c r="KK69" i="15"/>
  <c r="KK117" i="15"/>
  <c r="KK118" i="15" s="1"/>
  <c r="LA23" i="15"/>
  <c r="LA69" i="15"/>
  <c r="LA117" i="15"/>
  <c r="LA118" i="15" s="1"/>
  <c r="LQ23" i="15"/>
  <c r="LQ69" i="15"/>
  <c r="LQ117" i="15"/>
  <c r="LQ118" i="15" s="1"/>
  <c r="MG23" i="15"/>
  <c r="MG69" i="15"/>
  <c r="MG117" i="15"/>
  <c r="MG118" i="15" s="1"/>
  <c r="MW23" i="15"/>
  <c r="MW69" i="15"/>
  <c r="MW117" i="15"/>
  <c r="MW118" i="15" s="1"/>
  <c r="NM23" i="15"/>
  <c r="NM69" i="15"/>
  <c r="NM117" i="15"/>
  <c r="NM118" i="15" s="1"/>
  <c r="OG23" i="15"/>
  <c r="OG25" i="15"/>
  <c r="OG69" i="15"/>
  <c r="OG81" i="15"/>
  <c r="OG82" i="15" s="1"/>
  <c r="OG110" i="15" s="1"/>
  <c r="OG117" i="15"/>
  <c r="OG118" i="15" s="1"/>
  <c r="OW23" i="15"/>
  <c r="OW25" i="15"/>
  <c r="OW69" i="15"/>
  <c r="OW81" i="15"/>
  <c r="OW82" i="15" s="1"/>
  <c r="OW110" i="15" s="1"/>
  <c r="OW117" i="15"/>
  <c r="OW118" i="15" s="1"/>
  <c r="PM23" i="15"/>
  <c r="PM25" i="15"/>
  <c r="PM69" i="15"/>
  <c r="PM81" i="15"/>
  <c r="PM82" i="15" s="1"/>
  <c r="PM110" i="15" s="1"/>
  <c r="PM117" i="15"/>
  <c r="PM118" i="15" s="1"/>
  <c r="QC23" i="15"/>
  <c r="QC25" i="15"/>
  <c r="QC69" i="15"/>
  <c r="QC81" i="15"/>
  <c r="QC82" i="15" s="1"/>
  <c r="QC110" i="15" s="1"/>
  <c r="QC117" i="15"/>
  <c r="QC118" i="15" s="1"/>
  <c r="QS23" i="15"/>
  <c r="QS25" i="15"/>
  <c r="QS69" i="15"/>
  <c r="QS81" i="15"/>
  <c r="QS82" i="15" s="1"/>
  <c r="QS110" i="15" s="1"/>
  <c r="QS117" i="15"/>
  <c r="QS118" i="15" s="1"/>
  <c r="RI23" i="15"/>
  <c r="RI25" i="15"/>
  <c r="RI69" i="15"/>
  <c r="RI81" i="15"/>
  <c r="RI82" i="15" s="1"/>
  <c r="RI110" i="15" s="1"/>
  <c r="RI117" i="15"/>
  <c r="RI118" i="15" s="1"/>
  <c r="RY23" i="15"/>
  <c r="RY25" i="15"/>
  <c r="RY69" i="15"/>
  <c r="RY81" i="15"/>
  <c r="RY82" i="15" s="1"/>
  <c r="RY110" i="15" s="1"/>
  <c r="RY117" i="15"/>
  <c r="RY118" i="15" s="1"/>
  <c r="SO23" i="15"/>
  <c r="SO25" i="15"/>
  <c r="SO69" i="15"/>
  <c r="SO81" i="15"/>
  <c r="SO82" i="15" s="1"/>
  <c r="SO110" i="15" s="1"/>
  <c r="SO117" i="15"/>
  <c r="SO118" i="15" s="1"/>
  <c r="TE23" i="15"/>
  <c r="TE25" i="15"/>
  <c r="TE69" i="15"/>
  <c r="TE81" i="15"/>
  <c r="TE82" i="15" s="1"/>
  <c r="TE110" i="15" s="1"/>
  <c r="TE117" i="15"/>
  <c r="TE118" i="15" s="1"/>
  <c r="TU23" i="15"/>
  <c r="TU25" i="15"/>
  <c r="TU69" i="15"/>
  <c r="TU81" i="15"/>
  <c r="TU82" i="15" s="1"/>
  <c r="TU110" i="15" s="1"/>
  <c r="TU117" i="15"/>
  <c r="TU118" i="15" s="1"/>
  <c r="UK23" i="15"/>
  <c r="UK25" i="15"/>
  <c r="UK69" i="15"/>
  <c r="UK81" i="15"/>
  <c r="UK82" i="15" s="1"/>
  <c r="UK110" i="15" s="1"/>
  <c r="UK117" i="15"/>
  <c r="UK118" i="15" s="1"/>
  <c r="VA23" i="15"/>
  <c r="VA25" i="15"/>
  <c r="VA69" i="15"/>
  <c r="VA81" i="15"/>
  <c r="VA82" i="15" s="1"/>
  <c r="VA110" i="15" s="1"/>
  <c r="VA117" i="15"/>
  <c r="VA118" i="15" s="1"/>
  <c r="CQ69" i="15"/>
  <c r="CQ117" i="15"/>
  <c r="CQ118" i="15" s="1"/>
  <c r="DO69" i="15"/>
  <c r="DO117" i="15"/>
  <c r="DO118" i="15" s="1"/>
  <c r="EI69" i="15"/>
  <c r="EI117" i="15"/>
  <c r="EI118" i="15" s="1"/>
  <c r="FC69" i="15"/>
  <c r="FC117" i="15"/>
  <c r="FC118" i="15" s="1"/>
  <c r="GA69" i="15"/>
  <c r="GA117" i="15"/>
  <c r="GA118" i="15" s="1"/>
  <c r="GU69" i="15"/>
  <c r="GU117" i="15"/>
  <c r="GU118" i="15" s="1"/>
  <c r="HO69" i="15"/>
  <c r="HO117" i="15"/>
  <c r="HO118" i="15" s="1"/>
  <c r="IM69" i="15"/>
  <c r="IM117" i="15"/>
  <c r="IM118" i="15" s="1"/>
  <c r="JG69" i="15"/>
  <c r="JG117" i="15"/>
  <c r="JG118" i="15" s="1"/>
  <c r="KA69" i="15"/>
  <c r="KA117" i="15"/>
  <c r="KA118" i="15" s="1"/>
  <c r="KY69" i="15"/>
  <c r="KY117" i="15"/>
  <c r="KY118" i="15" s="1"/>
  <c r="LS69" i="15"/>
  <c r="LS117" i="15"/>
  <c r="LS118" i="15" s="1"/>
  <c r="MM69" i="15"/>
  <c r="MM117" i="15"/>
  <c r="MM118" i="15" s="1"/>
  <c r="NS69" i="15"/>
  <c r="NS117" i="15"/>
  <c r="NS118" i="15" s="1"/>
  <c r="OM69" i="15"/>
  <c r="OM117" i="15"/>
  <c r="OM118" i="15" s="1"/>
  <c r="PC69" i="15"/>
  <c r="PC117" i="15"/>
  <c r="PC118" i="15" s="1"/>
  <c r="PS69" i="15"/>
  <c r="PS117" i="15"/>
  <c r="PS118" i="15" s="1"/>
  <c r="QI69" i="15"/>
  <c r="QI117" i="15"/>
  <c r="QI118" i="15" s="1"/>
  <c r="QY69" i="15"/>
  <c r="QY117" i="15"/>
  <c r="QY118" i="15" s="1"/>
  <c r="RO69" i="15"/>
  <c r="RO117" i="15"/>
  <c r="RO118" i="15" s="1"/>
  <c r="SE69" i="15"/>
  <c r="SE117" i="15"/>
  <c r="SE118" i="15" s="1"/>
  <c r="SU69" i="15"/>
  <c r="SU117" i="15"/>
  <c r="SU118" i="15" s="1"/>
  <c r="TK69" i="15"/>
  <c r="TK117" i="15"/>
  <c r="TK118" i="15" s="1"/>
  <c r="UA69" i="15"/>
  <c r="UA117" i="15"/>
  <c r="UA118" i="15" s="1"/>
  <c r="UQ69" i="15"/>
  <c r="UQ117" i="15"/>
  <c r="UQ118" i="15" s="1"/>
  <c r="VG69" i="15"/>
  <c r="VG117" i="15"/>
  <c r="VG118" i="15" s="1"/>
  <c r="MA24" i="15"/>
  <c r="MA85" i="15" s="1"/>
  <c r="MA58" i="15"/>
  <c r="CQ23" i="15"/>
  <c r="DO23" i="15"/>
  <c r="EI23" i="15"/>
  <c r="FC23" i="15"/>
  <c r="GA23" i="15"/>
  <c r="GU23" i="15"/>
  <c r="HO23" i="15"/>
  <c r="IM23" i="15"/>
  <c r="JG23" i="15"/>
  <c r="KA23" i="15"/>
  <c r="KY23" i="15"/>
  <c r="LS23" i="15"/>
  <c r="MM23" i="15"/>
  <c r="NS23" i="15"/>
  <c r="OM23" i="15"/>
  <c r="PC23" i="15"/>
  <c r="PS23" i="15"/>
  <c r="QI23" i="15"/>
  <c r="QY23" i="15"/>
  <c r="RO23" i="15"/>
  <c r="SE23" i="15"/>
  <c r="SU23" i="15"/>
  <c r="TK23" i="15"/>
  <c r="UA23" i="15"/>
  <c r="UQ23" i="15"/>
  <c r="VG23" i="15"/>
  <c r="KE24" i="15"/>
  <c r="KE85" i="15" s="1"/>
  <c r="KE58" i="15"/>
  <c r="FW24" i="15"/>
  <c r="FW85" i="15" s="1"/>
  <c r="FW58" i="15"/>
  <c r="OC24" i="15"/>
  <c r="OC85" i="15" s="1"/>
  <c r="OC58" i="15"/>
  <c r="PN23" i="15"/>
  <c r="PN25" i="15"/>
  <c r="PN69" i="15"/>
  <c r="PN81" i="15"/>
  <c r="PN82" i="15" s="1"/>
  <c r="PN110" i="15" s="1"/>
  <c r="PN117" i="15"/>
  <c r="PN118" i="15" s="1"/>
  <c r="CL23" i="15"/>
  <c r="CL25" i="15"/>
  <c r="CL69" i="15"/>
  <c r="CL81" i="15"/>
  <c r="CL82" i="15" s="1"/>
  <c r="CL110" i="15" s="1"/>
  <c r="CL117" i="15"/>
  <c r="CL118" i="15" s="1"/>
  <c r="CT23" i="15"/>
  <c r="CT25" i="15"/>
  <c r="CT69" i="15"/>
  <c r="CT81" i="15"/>
  <c r="CT82" i="15" s="1"/>
  <c r="CT110" i="15" s="1"/>
  <c r="CT117" i="15"/>
  <c r="CT118" i="15" s="1"/>
  <c r="DB23" i="15"/>
  <c r="DB25" i="15"/>
  <c r="DB69" i="15"/>
  <c r="DB81" i="15"/>
  <c r="DB82" i="15" s="1"/>
  <c r="DB110" i="15" s="1"/>
  <c r="DB117" i="15"/>
  <c r="DB118" i="15" s="1"/>
  <c r="DJ23" i="15"/>
  <c r="DJ25" i="15"/>
  <c r="DJ69" i="15"/>
  <c r="DJ81" i="15"/>
  <c r="DJ82" i="15" s="1"/>
  <c r="DJ110" i="15" s="1"/>
  <c r="DJ117" i="15"/>
  <c r="DJ118" i="15" s="1"/>
  <c r="DR23" i="15"/>
  <c r="DR25" i="15"/>
  <c r="DR69" i="15"/>
  <c r="DR81" i="15"/>
  <c r="DR82" i="15" s="1"/>
  <c r="DR110" i="15" s="1"/>
  <c r="DR117" i="15"/>
  <c r="DR118" i="15" s="1"/>
  <c r="DZ23" i="15"/>
  <c r="DZ25" i="15"/>
  <c r="DZ69" i="15"/>
  <c r="DZ81" i="15"/>
  <c r="DZ82" i="15" s="1"/>
  <c r="DZ110" i="15" s="1"/>
  <c r="DZ117" i="15"/>
  <c r="DZ118" i="15" s="1"/>
  <c r="EH23" i="15"/>
  <c r="EH25" i="15"/>
  <c r="EH69" i="15"/>
  <c r="EH81" i="15"/>
  <c r="EH82" i="15" s="1"/>
  <c r="EH110" i="15" s="1"/>
  <c r="EH117" i="15"/>
  <c r="EH118" i="15" s="1"/>
  <c r="EP23" i="15"/>
  <c r="EP25" i="15"/>
  <c r="EP69" i="15"/>
  <c r="EP81" i="15"/>
  <c r="EP82" i="15" s="1"/>
  <c r="EP110" i="15" s="1"/>
  <c r="EP117" i="15"/>
  <c r="EP118" i="15" s="1"/>
  <c r="EX23" i="15"/>
  <c r="EX25" i="15"/>
  <c r="EX69" i="15"/>
  <c r="EX81" i="15"/>
  <c r="EX82" i="15" s="1"/>
  <c r="EX110" i="15" s="1"/>
  <c r="EX117" i="15"/>
  <c r="EX118" i="15" s="1"/>
  <c r="FF23" i="15"/>
  <c r="FF25" i="15"/>
  <c r="FF69" i="15"/>
  <c r="FF81" i="15"/>
  <c r="FF82" i="15" s="1"/>
  <c r="FF110" i="15" s="1"/>
  <c r="FF117" i="15"/>
  <c r="FF118" i="15" s="1"/>
  <c r="FN23" i="15"/>
  <c r="FN25" i="15"/>
  <c r="FN69" i="15"/>
  <c r="FN81" i="15"/>
  <c r="FN82" i="15" s="1"/>
  <c r="FN110" i="15" s="1"/>
  <c r="FN117" i="15"/>
  <c r="FN118" i="15" s="1"/>
  <c r="FV23" i="15"/>
  <c r="FV25" i="15"/>
  <c r="FV69" i="15"/>
  <c r="FV81" i="15"/>
  <c r="FV82" i="15" s="1"/>
  <c r="FV110" i="15" s="1"/>
  <c r="FV117" i="15"/>
  <c r="FV118" i="15" s="1"/>
  <c r="GD23" i="15"/>
  <c r="GD25" i="15"/>
  <c r="GD69" i="15"/>
  <c r="GD81" i="15"/>
  <c r="GD82" i="15" s="1"/>
  <c r="GD110" i="15" s="1"/>
  <c r="GD117" i="15"/>
  <c r="GD118" i="15" s="1"/>
  <c r="GL23" i="15"/>
  <c r="GL25" i="15"/>
  <c r="GL69" i="15"/>
  <c r="GL81" i="15"/>
  <c r="GL82" i="15" s="1"/>
  <c r="GL110" i="15" s="1"/>
  <c r="GL117" i="15"/>
  <c r="GL118" i="15" s="1"/>
  <c r="GT23" i="15"/>
  <c r="GT25" i="15"/>
  <c r="GT69" i="15"/>
  <c r="GT81" i="15"/>
  <c r="GT82" i="15" s="1"/>
  <c r="GT110" i="15" s="1"/>
  <c r="GT117" i="15"/>
  <c r="GT118" i="15" s="1"/>
  <c r="HB23" i="15"/>
  <c r="HB25" i="15"/>
  <c r="HB69" i="15"/>
  <c r="HB81" i="15"/>
  <c r="HB82" i="15" s="1"/>
  <c r="HB110" i="15" s="1"/>
  <c r="HB117" i="15"/>
  <c r="HB118" i="15" s="1"/>
  <c r="HJ23" i="15"/>
  <c r="HJ25" i="15"/>
  <c r="HJ69" i="15"/>
  <c r="HJ81" i="15"/>
  <c r="HJ82" i="15" s="1"/>
  <c r="HJ110" i="15" s="1"/>
  <c r="HJ117" i="15"/>
  <c r="HJ118" i="15" s="1"/>
  <c r="HR23" i="15"/>
  <c r="HR25" i="15"/>
  <c r="HR69" i="15"/>
  <c r="HR81" i="15"/>
  <c r="HR82" i="15" s="1"/>
  <c r="HR110" i="15" s="1"/>
  <c r="HR117" i="15"/>
  <c r="HR118" i="15" s="1"/>
  <c r="HZ23" i="15"/>
  <c r="HZ25" i="15"/>
  <c r="HZ69" i="15"/>
  <c r="HZ81" i="15"/>
  <c r="HZ82" i="15" s="1"/>
  <c r="HZ110" i="15" s="1"/>
  <c r="HZ117" i="15"/>
  <c r="HZ118" i="15" s="1"/>
  <c r="IH23" i="15"/>
  <c r="IH25" i="15"/>
  <c r="IH69" i="15"/>
  <c r="IH81" i="15"/>
  <c r="IH82" i="15" s="1"/>
  <c r="IH110" i="15" s="1"/>
  <c r="IH117" i="15"/>
  <c r="IH118" i="15" s="1"/>
  <c r="IP23" i="15"/>
  <c r="IP25" i="15"/>
  <c r="IP69" i="15"/>
  <c r="IP81" i="15"/>
  <c r="IP82" i="15" s="1"/>
  <c r="IP110" i="15" s="1"/>
  <c r="IP117" i="15"/>
  <c r="IP118" i="15" s="1"/>
  <c r="IX23" i="15"/>
  <c r="IX25" i="15"/>
  <c r="IX69" i="15"/>
  <c r="IX81" i="15"/>
  <c r="IX82" i="15" s="1"/>
  <c r="IX110" i="15" s="1"/>
  <c r="IX117" i="15"/>
  <c r="IX118" i="15" s="1"/>
  <c r="JF23" i="15"/>
  <c r="JF25" i="15"/>
  <c r="JF69" i="15"/>
  <c r="JF81" i="15"/>
  <c r="JF82" i="15" s="1"/>
  <c r="JF110" i="15" s="1"/>
  <c r="JF117" i="15"/>
  <c r="JF118" i="15" s="1"/>
  <c r="JN23" i="15"/>
  <c r="JN25" i="15"/>
  <c r="JN69" i="15"/>
  <c r="JN81" i="15"/>
  <c r="JN82" i="15" s="1"/>
  <c r="JN110" i="15" s="1"/>
  <c r="JN117" i="15"/>
  <c r="JN118" i="15" s="1"/>
  <c r="JV23" i="15"/>
  <c r="JV25" i="15"/>
  <c r="JV69" i="15"/>
  <c r="JV81" i="15"/>
  <c r="JV82" i="15" s="1"/>
  <c r="JV110" i="15" s="1"/>
  <c r="JV117" i="15"/>
  <c r="JV118" i="15" s="1"/>
  <c r="KD23" i="15"/>
  <c r="KD25" i="15"/>
  <c r="KD69" i="15"/>
  <c r="KD81" i="15"/>
  <c r="KD82" i="15" s="1"/>
  <c r="KD110" i="15" s="1"/>
  <c r="KD117" i="15"/>
  <c r="KD118" i="15" s="1"/>
  <c r="KL23" i="15"/>
  <c r="KL25" i="15"/>
  <c r="KL69" i="15"/>
  <c r="KL81" i="15"/>
  <c r="KL82" i="15" s="1"/>
  <c r="KL110" i="15" s="1"/>
  <c r="KL117" i="15"/>
  <c r="KL118" i="15" s="1"/>
  <c r="KT23" i="15"/>
  <c r="KT25" i="15"/>
  <c r="KT69" i="15"/>
  <c r="KT81" i="15"/>
  <c r="KT82" i="15" s="1"/>
  <c r="KT110" i="15" s="1"/>
  <c r="KT117" i="15"/>
  <c r="KT118" i="15" s="1"/>
  <c r="LB23" i="15"/>
  <c r="LB25" i="15"/>
  <c r="LB69" i="15"/>
  <c r="LB81" i="15"/>
  <c r="LB82" i="15" s="1"/>
  <c r="LB110" i="15" s="1"/>
  <c r="LB117" i="15"/>
  <c r="LB118" i="15" s="1"/>
  <c r="LJ23" i="15"/>
  <c r="LJ25" i="15"/>
  <c r="LJ69" i="15"/>
  <c r="LJ81" i="15"/>
  <c r="LJ82" i="15" s="1"/>
  <c r="LJ110" i="15" s="1"/>
  <c r="LJ117" i="15"/>
  <c r="LJ118" i="15" s="1"/>
  <c r="LR23" i="15"/>
  <c r="LR25" i="15"/>
  <c r="LR69" i="15"/>
  <c r="LR81" i="15"/>
  <c r="LR82" i="15" s="1"/>
  <c r="LR110" i="15" s="1"/>
  <c r="LR117" i="15"/>
  <c r="LR118" i="15" s="1"/>
  <c r="LZ23" i="15"/>
  <c r="LZ25" i="15"/>
  <c r="LZ69" i="15"/>
  <c r="LZ81" i="15"/>
  <c r="LZ82" i="15" s="1"/>
  <c r="LZ110" i="15" s="1"/>
  <c r="LZ117" i="15"/>
  <c r="LZ118" i="15" s="1"/>
  <c r="MH23" i="15"/>
  <c r="MH25" i="15"/>
  <c r="MH69" i="15"/>
  <c r="MH81" i="15"/>
  <c r="MH82" i="15" s="1"/>
  <c r="MH110" i="15" s="1"/>
  <c r="MH117" i="15"/>
  <c r="MH118" i="15" s="1"/>
  <c r="MP23" i="15"/>
  <c r="MP25" i="15"/>
  <c r="MP69" i="15"/>
  <c r="MP81" i="15"/>
  <c r="MP82" i="15" s="1"/>
  <c r="MP110" i="15" s="1"/>
  <c r="MP117" i="15"/>
  <c r="MP118" i="15" s="1"/>
  <c r="MX23" i="15"/>
  <c r="MX25" i="15"/>
  <c r="MX69" i="15"/>
  <c r="MX81" i="15"/>
  <c r="MX82" i="15" s="1"/>
  <c r="MX110" i="15" s="1"/>
  <c r="MX117" i="15"/>
  <c r="MX118" i="15" s="1"/>
  <c r="NF23" i="15"/>
  <c r="NF25" i="15"/>
  <c r="NF69" i="15"/>
  <c r="NF81" i="15"/>
  <c r="NF82" i="15" s="1"/>
  <c r="NF110" i="15" s="1"/>
  <c r="NF117" i="15"/>
  <c r="NF118" i="15" s="1"/>
  <c r="NN23" i="15"/>
  <c r="NN25" i="15"/>
  <c r="NN69" i="15"/>
  <c r="NN81" i="15"/>
  <c r="NN82" i="15" s="1"/>
  <c r="NN110" i="15" s="1"/>
  <c r="NN117" i="15"/>
  <c r="NN118" i="15" s="1"/>
  <c r="NV23" i="15"/>
  <c r="NV25" i="15"/>
  <c r="NV69" i="15"/>
  <c r="NV81" i="15"/>
  <c r="NV82" i="15" s="1"/>
  <c r="NV110" i="15" s="1"/>
  <c r="NV117" i="15"/>
  <c r="NV118" i="15" s="1"/>
  <c r="OD23" i="15"/>
  <c r="OD25" i="15"/>
  <c r="OD69" i="15"/>
  <c r="OD81" i="15"/>
  <c r="OD82" i="15" s="1"/>
  <c r="OD110" i="15" s="1"/>
  <c r="OD117" i="15"/>
  <c r="OD118" i="15" s="1"/>
  <c r="GM67" i="15"/>
  <c r="GM99" i="15"/>
  <c r="GM101" i="15"/>
  <c r="GM102" i="15" s="1"/>
  <c r="GM103" i="15"/>
  <c r="GM105" i="15"/>
  <c r="GM104" i="15"/>
  <c r="GM61" i="15"/>
  <c r="GM60" i="15" s="1"/>
  <c r="GM62" i="15" s="1"/>
  <c r="GM63" i="15" s="1"/>
  <c r="GM64" i="15" s="1"/>
  <c r="LK67" i="15"/>
  <c r="LK104" i="15"/>
  <c r="LK105" i="15"/>
  <c r="LK101" i="15"/>
  <c r="LK102" i="15" s="1"/>
  <c r="LK103" i="15" s="1"/>
  <c r="LK99" i="15"/>
  <c r="LK61" i="15"/>
  <c r="LK60" i="15" s="1"/>
  <c r="LK62" i="15" s="1"/>
  <c r="LK63" i="15" s="1"/>
  <c r="LK64" i="15" s="1"/>
  <c r="QT24" i="15"/>
  <c r="QT85" i="15" s="1"/>
  <c r="QT58" i="15"/>
  <c r="DU23" i="15"/>
  <c r="DU69" i="15"/>
  <c r="DU117" i="15"/>
  <c r="DU118" i="15" s="1"/>
  <c r="EK23" i="15"/>
  <c r="EK69" i="15"/>
  <c r="EK117" i="15"/>
  <c r="EK118" i="15" s="1"/>
  <c r="FA23" i="15"/>
  <c r="FA69" i="15"/>
  <c r="FA117" i="15"/>
  <c r="FA118" i="15" s="1"/>
  <c r="FQ23" i="15"/>
  <c r="FQ69" i="15"/>
  <c r="FQ117" i="15"/>
  <c r="FQ118" i="15" s="1"/>
  <c r="GG23" i="15"/>
  <c r="GG69" i="15"/>
  <c r="GG117" i="15"/>
  <c r="GG118" i="15" s="1"/>
  <c r="GW23" i="15"/>
  <c r="GW69" i="15"/>
  <c r="GW117" i="15"/>
  <c r="GW118" i="15" s="1"/>
  <c r="HM23" i="15"/>
  <c r="HM69" i="15"/>
  <c r="HM117" i="15"/>
  <c r="HM118" i="15" s="1"/>
  <c r="IC23" i="15"/>
  <c r="IC69" i="15"/>
  <c r="IC117" i="15"/>
  <c r="IC118" i="15" s="1"/>
  <c r="IS23" i="15"/>
  <c r="IS69" i="15"/>
  <c r="IS117" i="15"/>
  <c r="IS118" i="15" s="1"/>
  <c r="JI23" i="15"/>
  <c r="JI69" i="15"/>
  <c r="JI117" i="15"/>
  <c r="JI118" i="15" s="1"/>
  <c r="JY23" i="15"/>
  <c r="JY69" i="15"/>
  <c r="JY117" i="15"/>
  <c r="JY118" i="15" s="1"/>
  <c r="KO23" i="15"/>
  <c r="KO69" i="15"/>
  <c r="KO117" i="15"/>
  <c r="KO118" i="15" s="1"/>
  <c r="LE23" i="15"/>
  <c r="LE69" i="15"/>
  <c r="LE117" i="15"/>
  <c r="LE118" i="15" s="1"/>
  <c r="LU23" i="15"/>
  <c r="LU69" i="15"/>
  <c r="LU117" i="15"/>
  <c r="LU118" i="15" s="1"/>
  <c r="MK23" i="15"/>
  <c r="MK69" i="15"/>
  <c r="MK117" i="15"/>
  <c r="MK118" i="15" s="1"/>
  <c r="NA23" i="15"/>
  <c r="NA69" i="15"/>
  <c r="NA117" i="15"/>
  <c r="NA118" i="15" s="1"/>
  <c r="NQ23" i="15"/>
  <c r="NQ69" i="15"/>
  <c r="NQ117" i="15"/>
  <c r="NQ118" i="15" s="1"/>
  <c r="OK23" i="15"/>
  <c r="OK25" i="15"/>
  <c r="OK69" i="15"/>
  <c r="OK81" i="15"/>
  <c r="OK82" i="15" s="1"/>
  <c r="OK110" i="15" s="1"/>
  <c r="OK117" i="15"/>
  <c r="OK118" i="15" s="1"/>
  <c r="PA23" i="15"/>
  <c r="PA25" i="15"/>
  <c r="PA69" i="15"/>
  <c r="PA81" i="15"/>
  <c r="PA82" i="15" s="1"/>
  <c r="PA110" i="15" s="1"/>
  <c r="PA117" i="15"/>
  <c r="PA118" i="15" s="1"/>
  <c r="PQ23" i="15"/>
  <c r="PQ25" i="15"/>
  <c r="PQ69" i="15"/>
  <c r="PQ81" i="15"/>
  <c r="PQ82" i="15" s="1"/>
  <c r="PQ110" i="15" s="1"/>
  <c r="PQ117" i="15"/>
  <c r="PQ118" i="15" s="1"/>
  <c r="QG23" i="15"/>
  <c r="QG25" i="15"/>
  <c r="QG69" i="15"/>
  <c r="QG81" i="15"/>
  <c r="QG82" i="15" s="1"/>
  <c r="QG110" i="15" s="1"/>
  <c r="QG117" i="15"/>
  <c r="QG118" i="15" s="1"/>
  <c r="QW23" i="15"/>
  <c r="QW25" i="15"/>
  <c r="QW69" i="15"/>
  <c r="QW81" i="15"/>
  <c r="QW82" i="15" s="1"/>
  <c r="QW110" i="15" s="1"/>
  <c r="QW117" i="15"/>
  <c r="QW118" i="15" s="1"/>
  <c r="RM23" i="15"/>
  <c r="RM25" i="15"/>
  <c r="RM69" i="15"/>
  <c r="RM81" i="15"/>
  <c r="RM82" i="15" s="1"/>
  <c r="RM110" i="15" s="1"/>
  <c r="RM117" i="15"/>
  <c r="RM118" i="15" s="1"/>
  <c r="SC23" i="15"/>
  <c r="SC25" i="15"/>
  <c r="SC69" i="15"/>
  <c r="SC81" i="15"/>
  <c r="SC82" i="15" s="1"/>
  <c r="SC110" i="15" s="1"/>
  <c r="SC117" i="15"/>
  <c r="SC118" i="15" s="1"/>
  <c r="SS23" i="15"/>
  <c r="SS25" i="15"/>
  <c r="SS69" i="15"/>
  <c r="SS81" i="15"/>
  <c r="SS82" i="15" s="1"/>
  <c r="SS110" i="15" s="1"/>
  <c r="SS117" i="15"/>
  <c r="SS118" i="15" s="1"/>
  <c r="TI23" i="15"/>
  <c r="TI25" i="15"/>
  <c r="TI69" i="15"/>
  <c r="TI81" i="15"/>
  <c r="TI82" i="15" s="1"/>
  <c r="TI110" i="15" s="1"/>
  <c r="TI117" i="15"/>
  <c r="TI118" i="15" s="1"/>
  <c r="TY23" i="15"/>
  <c r="TY25" i="15"/>
  <c r="TY69" i="15"/>
  <c r="TY81" i="15"/>
  <c r="TY82" i="15" s="1"/>
  <c r="TY110" i="15" s="1"/>
  <c r="TY117" i="15"/>
  <c r="TY118" i="15" s="1"/>
  <c r="UO23" i="15"/>
  <c r="UO25" i="15"/>
  <c r="UO69" i="15"/>
  <c r="UO81" i="15"/>
  <c r="UO82" i="15" s="1"/>
  <c r="UO110" i="15" s="1"/>
  <c r="UO117" i="15"/>
  <c r="UO118" i="15" s="1"/>
  <c r="VE23" i="15"/>
  <c r="VE25" i="15"/>
  <c r="VE69" i="15"/>
  <c r="VE81" i="15"/>
  <c r="VE82" i="15" s="1"/>
  <c r="VE110" i="15" s="1"/>
  <c r="VE117" i="15"/>
  <c r="VE118" i="15" s="1"/>
  <c r="CY69" i="15"/>
  <c r="CY117" i="15"/>
  <c r="CY118" i="15" s="1"/>
  <c r="DS69" i="15"/>
  <c r="DS117" i="15"/>
  <c r="DS118" i="15" s="1"/>
  <c r="EM69" i="15"/>
  <c r="EM117" i="15"/>
  <c r="EM118" i="15" s="1"/>
  <c r="FK69" i="15"/>
  <c r="FK117" i="15"/>
  <c r="FK118" i="15" s="1"/>
  <c r="GE69" i="15"/>
  <c r="GE117" i="15"/>
  <c r="GE118" i="15" s="1"/>
  <c r="GY69" i="15"/>
  <c r="GY117" i="15"/>
  <c r="GY118" i="15" s="1"/>
  <c r="HW69" i="15"/>
  <c r="HW117" i="15"/>
  <c r="HW118" i="15" s="1"/>
  <c r="IQ69" i="15"/>
  <c r="IQ117" i="15"/>
  <c r="IQ118" i="15" s="1"/>
  <c r="JK69" i="15"/>
  <c r="JK117" i="15"/>
  <c r="JK118" i="15" s="1"/>
  <c r="KI69" i="15"/>
  <c r="KI117" i="15"/>
  <c r="KI118" i="15" s="1"/>
  <c r="LC69" i="15"/>
  <c r="LC117" i="15"/>
  <c r="LC118" i="15" s="1"/>
  <c r="LW69" i="15"/>
  <c r="LW117" i="15"/>
  <c r="LW118" i="15" s="1"/>
  <c r="MU69" i="15"/>
  <c r="MU117" i="15"/>
  <c r="MU118" i="15" s="1"/>
  <c r="OA69" i="15"/>
  <c r="OA117" i="15"/>
  <c r="OA118" i="15" s="1"/>
  <c r="OQ69" i="15"/>
  <c r="OQ117" i="15"/>
  <c r="OQ118" i="15" s="1"/>
  <c r="PG69" i="15"/>
  <c r="PG117" i="15"/>
  <c r="PG118" i="15" s="1"/>
  <c r="PW69" i="15"/>
  <c r="PW117" i="15"/>
  <c r="PW118" i="15" s="1"/>
  <c r="QM69" i="15"/>
  <c r="QM117" i="15"/>
  <c r="QM118" i="15" s="1"/>
  <c r="RC69" i="15"/>
  <c r="RC117" i="15"/>
  <c r="RC118" i="15" s="1"/>
  <c r="RS69" i="15"/>
  <c r="RS117" i="15"/>
  <c r="RS118" i="15" s="1"/>
  <c r="SI69" i="15"/>
  <c r="SI117" i="15"/>
  <c r="SI118" i="15" s="1"/>
  <c r="SY69" i="15"/>
  <c r="SY117" i="15"/>
  <c r="SY118" i="15" s="1"/>
  <c r="TO69" i="15"/>
  <c r="TO117" i="15"/>
  <c r="TO118" i="15" s="1"/>
  <c r="UE69" i="15"/>
  <c r="UE117" i="15"/>
  <c r="UE118" i="15" s="1"/>
  <c r="UU69" i="15"/>
  <c r="UU117" i="15"/>
  <c r="UU118" i="15" s="1"/>
  <c r="EQ24" i="15"/>
  <c r="EQ85" i="15" s="1"/>
  <c r="EQ58" i="15"/>
  <c r="NO24" i="15"/>
  <c r="NO85" i="15" s="1"/>
  <c r="NO58" i="15"/>
  <c r="CY23" i="15"/>
  <c r="DS23" i="15"/>
  <c r="EM23" i="15"/>
  <c r="FK23" i="15"/>
  <c r="GE23" i="15"/>
  <c r="GY23" i="15"/>
  <c r="HW23" i="15"/>
  <c r="IQ23" i="15"/>
  <c r="JK23" i="15"/>
  <c r="KI23" i="15"/>
  <c r="LC23" i="15"/>
  <c r="LW23" i="15"/>
  <c r="MU23" i="15"/>
  <c r="OA23" i="15"/>
  <c r="OQ23" i="15"/>
  <c r="PG23" i="15"/>
  <c r="PW23" i="15"/>
  <c r="QM23" i="15"/>
  <c r="RC23" i="15"/>
  <c r="RS23" i="15"/>
  <c r="SI23" i="15"/>
  <c r="SY23" i="15"/>
  <c r="TO23" i="15"/>
  <c r="UE23" i="15"/>
  <c r="UU23" i="15"/>
  <c r="CU24" i="15"/>
  <c r="CU85" i="15" s="1"/>
  <c r="CU58" i="15"/>
  <c r="MQ24" i="15"/>
  <c r="MQ85" i="15" s="1"/>
  <c r="MQ58" i="15"/>
  <c r="II24" i="15"/>
  <c r="II85" i="15" s="1"/>
  <c r="II58" i="15"/>
  <c r="OX23" i="15"/>
  <c r="OX25" i="15"/>
  <c r="OX69" i="15"/>
  <c r="OX81" i="15"/>
  <c r="OX82" i="15" s="1"/>
  <c r="OX110" i="15" s="1"/>
  <c r="OX117" i="15"/>
  <c r="OX118" i="15" s="1"/>
  <c r="RZ23" i="15"/>
  <c r="RZ25" i="15"/>
  <c r="RZ69" i="15"/>
  <c r="RZ81" i="15"/>
  <c r="RZ82" i="15" s="1"/>
  <c r="RZ110" i="15" s="1"/>
  <c r="RZ117" i="15"/>
  <c r="RZ118" i="15" s="1"/>
  <c r="OL23" i="15"/>
  <c r="OL25" i="15"/>
  <c r="OL69" i="15"/>
  <c r="OL81" i="15"/>
  <c r="OL82" i="15" s="1"/>
  <c r="OL110" i="15" s="1"/>
  <c r="OL117" i="15"/>
  <c r="OL118" i="15" s="1"/>
  <c r="OT23" i="15"/>
  <c r="OT25" i="15"/>
  <c r="OT69" i="15"/>
  <c r="OT81" i="15"/>
  <c r="OT82" i="15" s="1"/>
  <c r="OT110" i="15" s="1"/>
  <c r="OT117" i="15"/>
  <c r="OT118" i="15" s="1"/>
  <c r="PF23" i="15"/>
  <c r="PF25" i="15"/>
  <c r="PF69" i="15"/>
  <c r="PF81" i="15"/>
  <c r="PF82" i="15" s="1"/>
  <c r="PF110" i="15" s="1"/>
  <c r="PF117" i="15"/>
  <c r="PF118" i="15" s="1"/>
  <c r="PR23" i="15"/>
  <c r="PR25" i="15"/>
  <c r="PR69" i="15"/>
  <c r="PR81" i="15"/>
  <c r="PR82" i="15" s="1"/>
  <c r="PR110" i="15" s="1"/>
  <c r="PR117" i="15"/>
  <c r="PR118" i="15" s="1"/>
  <c r="PZ25" i="15"/>
  <c r="PZ23" i="15"/>
  <c r="PZ69" i="15"/>
  <c r="PZ81" i="15"/>
  <c r="PZ82" i="15" s="1"/>
  <c r="PZ110" i="15" s="1"/>
  <c r="PZ117" i="15"/>
  <c r="PZ118" i="15" s="1"/>
  <c r="QL23" i="15"/>
  <c r="QL25" i="15"/>
  <c r="QL69" i="15"/>
  <c r="QL81" i="15"/>
  <c r="QL82" i="15" s="1"/>
  <c r="QL110" i="15" s="1"/>
  <c r="QL117" i="15"/>
  <c r="QL118" i="15" s="1"/>
  <c r="QX23" i="15"/>
  <c r="QX25" i="15"/>
  <c r="QX69" i="15"/>
  <c r="QX81" i="15"/>
  <c r="QX82" i="15" s="1"/>
  <c r="QX110" i="15" s="1"/>
  <c r="QX117" i="15"/>
  <c r="QX118" i="15" s="1"/>
  <c r="RF25" i="15"/>
  <c r="RF69" i="15"/>
  <c r="RF81" i="15"/>
  <c r="RF82" i="15" s="1"/>
  <c r="RF110" i="15" s="1"/>
  <c r="RF117" i="15"/>
  <c r="RF118" i="15" s="1"/>
  <c r="RF23" i="15"/>
  <c r="RR23" i="15"/>
  <c r="RR25" i="15"/>
  <c r="RR69" i="15"/>
  <c r="RR81" i="15"/>
  <c r="RR82" i="15" s="1"/>
  <c r="RR110" i="15" s="1"/>
  <c r="RR117" i="15"/>
  <c r="RR118" i="15" s="1"/>
  <c r="SD23" i="15"/>
  <c r="SD25" i="15"/>
  <c r="SD69" i="15"/>
  <c r="SD81" i="15"/>
  <c r="SD82" i="15" s="1"/>
  <c r="SD110" i="15" s="1"/>
  <c r="SD117" i="15"/>
  <c r="SD118" i="15" s="1"/>
  <c r="SL25" i="15"/>
  <c r="SL23" i="15"/>
  <c r="SL69" i="15"/>
  <c r="SL81" i="15"/>
  <c r="SL82" i="15" s="1"/>
  <c r="SL110" i="15" s="1"/>
  <c r="SL117" i="15"/>
  <c r="SL118" i="15" s="1"/>
  <c r="SX23" i="15"/>
  <c r="SX25" i="15"/>
  <c r="SX69" i="15"/>
  <c r="SX81" i="15"/>
  <c r="SX82" i="15" s="1"/>
  <c r="SX110" i="15" s="1"/>
  <c r="SX117" i="15"/>
  <c r="SX118" i="15" s="1"/>
  <c r="TJ23" i="15"/>
  <c r="TJ25" i="15"/>
  <c r="TJ69" i="15"/>
  <c r="TJ81" i="15"/>
  <c r="TJ82" i="15" s="1"/>
  <c r="TJ110" i="15" s="1"/>
  <c r="TJ117" i="15"/>
  <c r="TJ118" i="15" s="1"/>
  <c r="TR25" i="15"/>
  <c r="TR23" i="15"/>
  <c r="TR69" i="15"/>
  <c r="TR81" i="15"/>
  <c r="TR82" i="15" s="1"/>
  <c r="TR110" i="15" s="1"/>
  <c r="TR117" i="15"/>
  <c r="TR118" i="15" s="1"/>
  <c r="UD23" i="15"/>
  <c r="UD25" i="15"/>
  <c r="UD69" i="15"/>
  <c r="UD81" i="15"/>
  <c r="UD82" i="15" s="1"/>
  <c r="UD110" i="15" s="1"/>
  <c r="UD117" i="15"/>
  <c r="UD118" i="15" s="1"/>
  <c r="UP23" i="15"/>
  <c r="UP25" i="15"/>
  <c r="UP69" i="15"/>
  <c r="UP81" i="15"/>
  <c r="UP82" i="15" s="1"/>
  <c r="UP110" i="15" s="1"/>
  <c r="UP117" i="15"/>
  <c r="UP118" i="15" s="1"/>
  <c r="UX25" i="15"/>
  <c r="UX23" i="15"/>
  <c r="UX69" i="15"/>
  <c r="UX81" i="15"/>
  <c r="UX82" i="15" s="1"/>
  <c r="UX110" i="15" s="1"/>
  <c r="UX117" i="15"/>
  <c r="UX118" i="15" s="1"/>
  <c r="QD23" i="15"/>
  <c r="QD25" i="15"/>
  <c r="QD69" i="15"/>
  <c r="QD81" i="15"/>
  <c r="QD82" i="15" s="1"/>
  <c r="QD110" i="15" s="1"/>
  <c r="QD117" i="15"/>
  <c r="QD118" i="15" s="1"/>
  <c r="GM88" i="15"/>
  <c r="GM94" i="15"/>
  <c r="GM93" i="15"/>
  <c r="GM90" i="15"/>
  <c r="GM91" i="15" s="1"/>
  <c r="GM92" i="15" s="1"/>
  <c r="LK88" i="15"/>
  <c r="LK92" i="15"/>
  <c r="LK94" i="15"/>
  <c r="LK93" i="15"/>
  <c r="LK90" i="15"/>
  <c r="LK91" i="15" s="1"/>
  <c r="OH24" i="15"/>
  <c r="OH85" i="15" s="1"/>
  <c r="OH58" i="15"/>
  <c r="DY23" i="15"/>
  <c r="DY69" i="15"/>
  <c r="DY117" i="15"/>
  <c r="DY118" i="15" s="1"/>
  <c r="EO23" i="15"/>
  <c r="EO69" i="15"/>
  <c r="EO117" i="15"/>
  <c r="EO118" i="15" s="1"/>
  <c r="FE23" i="15"/>
  <c r="FE69" i="15"/>
  <c r="FE117" i="15"/>
  <c r="FE118" i="15" s="1"/>
  <c r="FU23" i="15"/>
  <c r="FU69" i="15"/>
  <c r="FU117" i="15"/>
  <c r="FU118" i="15" s="1"/>
  <c r="GK23" i="15"/>
  <c r="GK69" i="15"/>
  <c r="GK117" i="15"/>
  <c r="GK118" i="15" s="1"/>
  <c r="HA23" i="15"/>
  <c r="HA69" i="15"/>
  <c r="HA117" i="15"/>
  <c r="HA118" i="15" s="1"/>
  <c r="HQ23" i="15"/>
  <c r="HQ69" i="15"/>
  <c r="HQ117" i="15"/>
  <c r="HQ118" i="15" s="1"/>
  <c r="IG23" i="15"/>
  <c r="IG69" i="15"/>
  <c r="IG117" i="15"/>
  <c r="IG118" i="15" s="1"/>
  <c r="IW23" i="15"/>
  <c r="IW69" i="15"/>
  <c r="IW117" i="15"/>
  <c r="IW118" i="15" s="1"/>
  <c r="JM23" i="15"/>
  <c r="JM69" i="15"/>
  <c r="JM117" i="15"/>
  <c r="JM118" i="15" s="1"/>
  <c r="KC23" i="15"/>
  <c r="KC69" i="15"/>
  <c r="KC117" i="15"/>
  <c r="KC118" i="15" s="1"/>
  <c r="KS23" i="15"/>
  <c r="KS69" i="15"/>
  <c r="KS117" i="15"/>
  <c r="KS118" i="15" s="1"/>
  <c r="LI23" i="15"/>
  <c r="LI69" i="15"/>
  <c r="LI117" i="15"/>
  <c r="LI118" i="15" s="1"/>
  <c r="LY23" i="15"/>
  <c r="LY69" i="15"/>
  <c r="LY117" i="15"/>
  <c r="LY118" i="15" s="1"/>
  <c r="MO23" i="15"/>
  <c r="MO69" i="15"/>
  <c r="MO117" i="15"/>
  <c r="MO118" i="15" s="1"/>
  <c r="NE23" i="15"/>
  <c r="NE69" i="15"/>
  <c r="NE117" i="15"/>
  <c r="NE118" i="15" s="1"/>
  <c r="NU23" i="15"/>
  <c r="NU69" i="15"/>
  <c r="NU117" i="15"/>
  <c r="NU118" i="15" s="1"/>
  <c r="OO23" i="15"/>
  <c r="OO25" i="15"/>
  <c r="OO69" i="15"/>
  <c r="OO81" i="15"/>
  <c r="OO82" i="15" s="1"/>
  <c r="OO110" i="15" s="1"/>
  <c r="OO117" i="15"/>
  <c r="OO118" i="15" s="1"/>
  <c r="PE23" i="15"/>
  <c r="PE25" i="15"/>
  <c r="PE69" i="15"/>
  <c r="PE81" i="15"/>
  <c r="PE82" i="15" s="1"/>
  <c r="PE110" i="15" s="1"/>
  <c r="PE117" i="15"/>
  <c r="PE118" i="15" s="1"/>
  <c r="PU25" i="15"/>
  <c r="PU69" i="15"/>
  <c r="PU81" i="15"/>
  <c r="PU82" i="15" s="1"/>
  <c r="PU110" i="15" s="1"/>
  <c r="PU23" i="15"/>
  <c r="PU117" i="15"/>
  <c r="PU118" i="15" s="1"/>
  <c r="QK25" i="15"/>
  <c r="QK23" i="15"/>
  <c r="QK69" i="15"/>
  <c r="QK81" i="15"/>
  <c r="QK82" i="15" s="1"/>
  <c r="QK110" i="15" s="1"/>
  <c r="QK117" i="15"/>
  <c r="QK118" i="15" s="1"/>
  <c r="RA25" i="15"/>
  <c r="RA23" i="15"/>
  <c r="RA69" i="15"/>
  <c r="RA81" i="15"/>
  <c r="RA82" i="15" s="1"/>
  <c r="RA110" i="15" s="1"/>
  <c r="RA117" i="15"/>
  <c r="RA118" i="15" s="1"/>
  <c r="RQ25" i="15"/>
  <c r="RQ23" i="15"/>
  <c r="RQ69" i="15"/>
  <c r="RQ81" i="15"/>
  <c r="RQ82" i="15" s="1"/>
  <c r="RQ110" i="15" s="1"/>
  <c r="RQ117" i="15"/>
  <c r="RQ118" i="15" s="1"/>
  <c r="SG25" i="15"/>
  <c r="SG23" i="15"/>
  <c r="SG69" i="15"/>
  <c r="SG81" i="15"/>
  <c r="SG82" i="15" s="1"/>
  <c r="SG110" i="15" s="1"/>
  <c r="SG117" i="15"/>
  <c r="SG118" i="15" s="1"/>
  <c r="SW25" i="15"/>
  <c r="SW23" i="15"/>
  <c r="SW69" i="15"/>
  <c r="SW81" i="15"/>
  <c r="SW82" i="15" s="1"/>
  <c r="SW110" i="15" s="1"/>
  <c r="SW117" i="15"/>
  <c r="SW118" i="15" s="1"/>
  <c r="TM25" i="15"/>
  <c r="TM23" i="15"/>
  <c r="TM69" i="15"/>
  <c r="TM81" i="15"/>
  <c r="TM82" i="15" s="1"/>
  <c r="TM110" i="15" s="1"/>
  <c r="TM117" i="15"/>
  <c r="TM118" i="15" s="1"/>
  <c r="UC25" i="15"/>
  <c r="UC23" i="15"/>
  <c r="UC69" i="15"/>
  <c r="UC81" i="15"/>
  <c r="UC82" i="15" s="1"/>
  <c r="UC110" i="15" s="1"/>
  <c r="UC117" i="15"/>
  <c r="UC118" i="15" s="1"/>
  <c r="US25" i="15"/>
  <c r="US23" i="15"/>
  <c r="US69" i="15"/>
  <c r="US81" i="15"/>
  <c r="US82" i="15" s="1"/>
  <c r="US110" i="15" s="1"/>
  <c r="US117" i="15"/>
  <c r="US118" i="15" s="1"/>
  <c r="CI69" i="15"/>
  <c r="CI117" i="15"/>
  <c r="CI118" i="15" s="1"/>
  <c r="DC69" i="15"/>
  <c r="DC117" i="15"/>
  <c r="DC118" i="15" s="1"/>
  <c r="DW69" i="15"/>
  <c r="DW117" i="15"/>
  <c r="DW118" i="15" s="1"/>
  <c r="EU69" i="15"/>
  <c r="EU117" i="15"/>
  <c r="EU118" i="15" s="1"/>
  <c r="FO69" i="15"/>
  <c r="FO117" i="15"/>
  <c r="FO118" i="15" s="1"/>
  <c r="GI69" i="15"/>
  <c r="GI117" i="15"/>
  <c r="GI118" i="15" s="1"/>
  <c r="HG69" i="15"/>
  <c r="HG117" i="15"/>
  <c r="HG118" i="15" s="1"/>
  <c r="IA69" i="15"/>
  <c r="IA117" i="15"/>
  <c r="IA118" i="15" s="1"/>
  <c r="IU69" i="15"/>
  <c r="IU117" i="15"/>
  <c r="IU118" i="15" s="1"/>
  <c r="JS69" i="15"/>
  <c r="JS117" i="15"/>
  <c r="JS118" i="15" s="1"/>
  <c r="KM69" i="15"/>
  <c r="KM117" i="15"/>
  <c r="KM118" i="15" s="1"/>
  <c r="LG69" i="15"/>
  <c r="LG117" i="15"/>
  <c r="LG118" i="15" s="1"/>
  <c r="ME69" i="15"/>
  <c r="ME117" i="15"/>
  <c r="ME118" i="15" s="1"/>
  <c r="NC69" i="15"/>
  <c r="NC117" i="15"/>
  <c r="NC118" i="15" s="1"/>
  <c r="OE69" i="15"/>
  <c r="OE117" i="15"/>
  <c r="OE118" i="15" s="1"/>
  <c r="OU69" i="15"/>
  <c r="OU117" i="15"/>
  <c r="OU118" i="15" s="1"/>
  <c r="PK69" i="15"/>
  <c r="PK117" i="15"/>
  <c r="PK118" i="15" s="1"/>
  <c r="QA69" i="15"/>
  <c r="QA117" i="15"/>
  <c r="QA118" i="15" s="1"/>
  <c r="QQ69" i="15"/>
  <c r="QQ117" i="15"/>
  <c r="QQ118" i="15" s="1"/>
  <c r="RG69" i="15"/>
  <c r="RG117" i="15"/>
  <c r="RG118" i="15" s="1"/>
  <c r="RW69" i="15"/>
  <c r="RW117" i="15"/>
  <c r="RW118" i="15" s="1"/>
  <c r="SM69" i="15"/>
  <c r="SM117" i="15"/>
  <c r="SM118" i="15" s="1"/>
  <c r="TC69" i="15"/>
  <c r="TC117" i="15"/>
  <c r="TC118" i="15" s="1"/>
  <c r="TS69" i="15"/>
  <c r="TS117" i="15"/>
  <c r="TS118" i="15" s="1"/>
  <c r="UI69" i="15"/>
  <c r="UI117" i="15"/>
  <c r="UI118" i="15" s="1"/>
  <c r="UY69" i="15"/>
  <c r="UY117" i="15"/>
  <c r="UY118" i="15" s="1"/>
  <c r="HC24" i="15"/>
  <c r="HC85" i="15" s="1"/>
  <c r="HC58" i="15"/>
  <c r="CI23" i="15"/>
  <c r="DC23" i="15"/>
  <c r="DW23" i="15"/>
  <c r="EU23" i="15"/>
  <c r="FO23" i="15"/>
  <c r="GI23" i="15"/>
  <c r="HG23" i="15"/>
  <c r="IA23" i="15"/>
  <c r="IU23" i="15"/>
  <c r="JS23" i="15"/>
  <c r="KM23" i="15"/>
  <c r="LG23" i="15"/>
  <c r="ME23" i="15"/>
  <c r="NC23" i="15"/>
  <c r="OE23" i="15"/>
  <c r="OU23" i="15"/>
  <c r="PK23" i="15"/>
  <c r="QA23" i="15"/>
  <c r="QQ23" i="15"/>
  <c r="RG23" i="15"/>
  <c r="RW23" i="15"/>
  <c r="SM23" i="15"/>
  <c r="TC23" i="15"/>
  <c r="TS23" i="15"/>
  <c r="UI23" i="15"/>
  <c r="UY23" i="15"/>
  <c r="FG24" i="15"/>
  <c r="FG85" i="15" s="1"/>
  <c r="FG58" i="15"/>
  <c r="NW24" i="15"/>
  <c r="NW85" i="15" s="1"/>
  <c r="NW58" i="15"/>
  <c r="KU24" i="15"/>
  <c r="KU85" i="15" s="1"/>
  <c r="KU58" i="15"/>
  <c r="RJ23" i="15"/>
  <c r="RJ25" i="15"/>
  <c r="RJ69" i="15"/>
  <c r="RJ81" i="15"/>
  <c r="RJ82" i="15" s="1"/>
  <c r="RJ110" i="15" s="1"/>
  <c r="RJ117" i="15"/>
  <c r="RJ118" i="15" s="1"/>
  <c r="UL23" i="15"/>
  <c r="UL25" i="15"/>
  <c r="UL69" i="15"/>
  <c r="UL81" i="15"/>
  <c r="UL82" i="15" s="1"/>
  <c r="UL110" i="15" s="1"/>
  <c r="UL117" i="15"/>
  <c r="UL118" i="15" s="1"/>
  <c r="CP23" i="15"/>
  <c r="CP25" i="15"/>
  <c r="CP69" i="15"/>
  <c r="CP117" i="15"/>
  <c r="CP118" i="15" s="1"/>
  <c r="CP81" i="15"/>
  <c r="CP82" i="15" s="1"/>
  <c r="CP110" i="15" s="1"/>
  <c r="CX23" i="15"/>
  <c r="CX25" i="15"/>
  <c r="CX69" i="15"/>
  <c r="CX81" i="15"/>
  <c r="CX82" i="15" s="1"/>
  <c r="CX110" i="15" s="1"/>
  <c r="CX117" i="15"/>
  <c r="CX118" i="15" s="1"/>
  <c r="DF23" i="15"/>
  <c r="DF25" i="15"/>
  <c r="DF69" i="15"/>
  <c r="DF81" i="15"/>
  <c r="DF82" i="15" s="1"/>
  <c r="DF110" i="15" s="1"/>
  <c r="DF117" i="15"/>
  <c r="DF118" i="15" s="1"/>
  <c r="DN23" i="15"/>
  <c r="DN25" i="15"/>
  <c r="DN69" i="15"/>
  <c r="DN81" i="15"/>
  <c r="DN82" i="15" s="1"/>
  <c r="DN110" i="15" s="1"/>
  <c r="DN117" i="15"/>
  <c r="DN118" i="15" s="1"/>
  <c r="DV23" i="15"/>
  <c r="DV25" i="15"/>
  <c r="DV69" i="15"/>
  <c r="DV81" i="15"/>
  <c r="DV82" i="15" s="1"/>
  <c r="DV110" i="15" s="1"/>
  <c r="DV117" i="15"/>
  <c r="DV118" i="15" s="1"/>
  <c r="ED23" i="15"/>
  <c r="ED25" i="15"/>
  <c r="ED69" i="15"/>
  <c r="ED81" i="15"/>
  <c r="ED82" i="15" s="1"/>
  <c r="ED110" i="15" s="1"/>
  <c r="ED117" i="15"/>
  <c r="ED118" i="15" s="1"/>
  <c r="EL23" i="15"/>
  <c r="EL25" i="15"/>
  <c r="EL69" i="15"/>
  <c r="EL81" i="15"/>
  <c r="EL82" i="15" s="1"/>
  <c r="EL110" i="15" s="1"/>
  <c r="EL117" i="15"/>
  <c r="EL118" i="15" s="1"/>
  <c r="ET23" i="15"/>
  <c r="ET25" i="15"/>
  <c r="ET69" i="15"/>
  <c r="ET81" i="15"/>
  <c r="ET82" i="15" s="1"/>
  <c r="ET110" i="15" s="1"/>
  <c r="ET117" i="15"/>
  <c r="ET118" i="15" s="1"/>
  <c r="FB23" i="15"/>
  <c r="FB25" i="15"/>
  <c r="FB69" i="15"/>
  <c r="FB117" i="15"/>
  <c r="FB118" i="15" s="1"/>
  <c r="FB81" i="15"/>
  <c r="FB82" i="15" s="1"/>
  <c r="FB110" i="15" s="1"/>
  <c r="FJ23" i="15"/>
  <c r="FJ25" i="15"/>
  <c r="FJ69" i="15"/>
  <c r="FJ81" i="15"/>
  <c r="FJ82" i="15" s="1"/>
  <c r="FJ110" i="15" s="1"/>
  <c r="FJ117" i="15"/>
  <c r="FJ118" i="15" s="1"/>
  <c r="FR23" i="15"/>
  <c r="FR25" i="15"/>
  <c r="FR69" i="15"/>
  <c r="FR81" i="15"/>
  <c r="FR82" i="15" s="1"/>
  <c r="FR110" i="15" s="1"/>
  <c r="FR117" i="15"/>
  <c r="FR118" i="15" s="1"/>
  <c r="FZ23" i="15"/>
  <c r="FZ25" i="15"/>
  <c r="FZ69" i="15"/>
  <c r="FZ81" i="15"/>
  <c r="FZ82" i="15" s="1"/>
  <c r="FZ110" i="15" s="1"/>
  <c r="FZ117" i="15"/>
  <c r="FZ118" i="15" s="1"/>
  <c r="GH23" i="15"/>
  <c r="GH25" i="15"/>
  <c r="GH69" i="15"/>
  <c r="GH117" i="15"/>
  <c r="GH118" i="15" s="1"/>
  <c r="GH81" i="15"/>
  <c r="GH82" i="15" s="1"/>
  <c r="GH110" i="15" s="1"/>
  <c r="GP23" i="15"/>
  <c r="GP25" i="15"/>
  <c r="GP69" i="15"/>
  <c r="GP81" i="15"/>
  <c r="GP82" i="15" s="1"/>
  <c r="GP110" i="15" s="1"/>
  <c r="GP117" i="15"/>
  <c r="GP118" i="15" s="1"/>
  <c r="GX23" i="15"/>
  <c r="GX25" i="15"/>
  <c r="GX69" i="15"/>
  <c r="GX81" i="15"/>
  <c r="GX82" i="15" s="1"/>
  <c r="GX110" i="15" s="1"/>
  <c r="GX117" i="15"/>
  <c r="GX118" i="15" s="1"/>
  <c r="HF23" i="15"/>
  <c r="HF25" i="15"/>
  <c r="HF69" i="15"/>
  <c r="HF81" i="15"/>
  <c r="HF82" i="15" s="1"/>
  <c r="HF110" i="15" s="1"/>
  <c r="HF117" i="15"/>
  <c r="HF118" i="15" s="1"/>
  <c r="HN23" i="15"/>
  <c r="HN25" i="15"/>
  <c r="HN69" i="15"/>
  <c r="HN117" i="15"/>
  <c r="HN118" i="15" s="1"/>
  <c r="HN81" i="15"/>
  <c r="HN82" i="15" s="1"/>
  <c r="HN110" i="15" s="1"/>
  <c r="HV23" i="15"/>
  <c r="HV25" i="15"/>
  <c r="HV69" i="15"/>
  <c r="HV81" i="15"/>
  <c r="HV82" i="15" s="1"/>
  <c r="HV110" i="15" s="1"/>
  <c r="HV117" i="15"/>
  <c r="HV118" i="15" s="1"/>
  <c r="ID23" i="15"/>
  <c r="ID25" i="15"/>
  <c r="ID69" i="15"/>
  <c r="ID81" i="15"/>
  <c r="ID82" i="15" s="1"/>
  <c r="ID110" i="15" s="1"/>
  <c r="ID117" i="15"/>
  <c r="ID118" i="15" s="1"/>
  <c r="IL23" i="15"/>
  <c r="IL25" i="15"/>
  <c r="IL69" i="15"/>
  <c r="IL81" i="15"/>
  <c r="IL82" i="15" s="1"/>
  <c r="IL110" i="15" s="1"/>
  <c r="IL117" i="15"/>
  <c r="IL118" i="15" s="1"/>
  <c r="IT23" i="15"/>
  <c r="IT25" i="15"/>
  <c r="IT69" i="15"/>
  <c r="IT81" i="15"/>
  <c r="IT82" i="15" s="1"/>
  <c r="IT110" i="15" s="1"/>
  <c r="IT117" i="15"/>
  <c r="IT118" i="15" s="1"/>
  <c r="JB23" i="15"/>
  <c r="JB25" i="15"/>
  <c r="JB69" i="15"/>
  <c r="JB81" i="15"/>
  <c r="JB82" i="15" s="1"/>
  <c r="JB110" i="15" s="1"/>
  <c r="JB117" i="15"/>
  <c r="JB118" i="15" s="1"/>
  <c r="JJ23" i="15"/>
  <c r="JJ25" i="15"/>
  <c r="JJ69" i="15"/>
  <c r="JJ81" i="15"/>
  <c r="JJ82" i="15" s="1"/>
  <c r="JJ110" i="15" s="1"/>
  <c r="JJ117" i="15"/>
  <c r="JJ118" i="15" s="1"/>
  <c r="JR23" i="15"/>
  <c r="JR25" i="15"/>
  <c r="JR69" i="15"/>
  <c r="JR81" i="15"/>
  <c r="JR82" i="15" s="1"/>
  <c r="JR110" i="15" s="1"/>
  <c r="JR117" i="15"/>
  <c r="JR118" i="15" s="1"/>
  <c r="JZ23" i="15"/>
  <c r="JZ25" i="15"/>
  <c r="JZ69" i="15"/>
  <c r="JZ117" i="15"/>
  <c r="JZ118" i="15" s="1"/>
  <c r="JZ81" i="15"/>
  <c r="JZ82" i="15" s="1"/>
  <c r="JZ110" i="15" s="1"/>
  <c r="KH23" i="15"/>
  <c r="KH25" i="15"/>
  <c r="KH69" i="15"/>
  <c r="KH81" i="15"/>
  <c r="KH82" i="15" s="1"/>
  <c r="KH110" i="15" s="1"/>
  <c r="KH117" i="15"/>
  <c r="KH118" i="15" s="1"/>
  <c r="KP23" i="15"/>
  <c r="KP25" i="15"/>
  <c r="KP69" i="15"/>
  <c r="KP81" i="15"/>
  <c r="KP82" i="15" s="1"/>
  <c r="KP110" i="15" s="1"/>
  <c r="KP117" i="15"/>
  <c r="KP118" i="15" s="1"/>
  <c r="KX23" i="15"/>
  <c r="KX25" i="15"/>
  <c r="KX69" i="15"/>
  <c r="KX81" i="15"/>
  <c r="KX82" i="15" s="1"/>
  <c r="KX110" i="15" s="1"/>
  <c r="KX117" i="15"/>
  <c r="KX118" i="15" s="1"/>
  <c r="LF23" i="15"/>
  <c r="LF25" i="15"/>
  <c r="LF69" i="15"/>
  <c r="LF117" i="15"/>
  <c r="LF118" i="15" s="1"/>
  <c r="LF81" i="15"/>
  <c r="LF82" i="15" s="1"/>
  <c r="LF110" i="15" s="1"/>
  <c r="LN23" i="15"/>
  <c r="LN25" i="15"/>
  <c r="LN69" i="15"/>
  <c r="LN81" i="15"/>
  <c r="LN82" i="15" s="1"/>
  <c r="LN110" i="15" s="1"/>
  <c r="LN117" i="15"/>
  <c r="LN118" i="15" s="1"/>
  <c r="LV23" i="15"/>
  <c r="LV25" i="15"/>
  <c r="LV69" i="15"/>
  <c r="LV81" i="15"/>
  <c r="LV82" i="15" s="1"/>
  <c r="LV110" i="15" s="1"/>
  <c r="LV117" i="15"/>
  <c r="LV118" i="15" s="1"/>
  <c r="MD23" i="15"/>
  <c r="MD25" i="15"/>
  <c r="MD69" i="15"/>
  <c r="MD81" i="15"/>
  <c r="MD82" i="15" s="1"/>
  <c r="MD110" i="15" s="1"/>
  <c r="MD117" i="15"/>
  <c r="MD118" i="15" s="1"/>
  <c r="ML23" i="15"/>
  <c r="ML25" i="15"/>
  <c r="ML69" i="15"/>
  <c r="ML117" i="15"/>
  <c r="ML118" i="15" s="1"/>
  <c r="ML81" i="15"/>
  <c r="ML82" i="15" s="1"/>
  <c r="ML110" i="15" s="1"/>
  <c r="MT23" i="15"/>
  <c r="MT25" i="15"/>
  <c r="MT69" i="15"/>
  <c r="MT81" i="15"/>
  <c r="MT82" i="15" s="1"/>
  <c r="MT110" i="15" s="1"/>
  <c r="MT117" i="15"/>
  <c r="MT118" i="15" s="1"/>
  <c r="NB23" i="15"/>
  <c r="NB25" i="15"/>
  <c r="NB69" i="15"/>
  <c r="NB81" i="15"/>
  <c r="NB82" i="15" s="1"/>
  <c r="NB110" i="15" s="1"/>
  <c r="NB117" i="15"/>
  <c r="NB118" i="15" s="1"/>
  <c r="NJ23" i="15"/>
  <c r="NJ25" i="15"/>
  <c r="NJ69" i="15"/>
  <c r="NJ81" i="15"/>
  <c r="NJ82" i="15" s="1"/>
  <c r="NJ110" i="15" s="1"/>
  <c r="NJ117" i="15"/>
  <c r="NJ118" i="15" s="1"/>
  <c r="NR23" i="15"/>
  <c r="NR25" i="15"/>
  <c r="NR69" i="15"/>
  <c r="NR81" i="15"/>
  <c r="NR82" i="15" s="1"/>
  <c r="NR110" i="15" s="1"/>
  <c r="NR117" i="15"/>
  <c r="NR118" i="15" s="1"/>
  <c r="NZ23" i="15"/>
  <c r="NZ25" i="15"/>
  <c r="NZ69" i="15"/>
  <c r="NZ81" i="15"/>
  <c r="NZ82" i="15" s="1"/>
  <c r="NZ110" i="15" s="1"/>
  <c r="NZ117" i="15"/>
  <c r="NZ118" i="15" s="1"/>
  <c r="SP23" i="15"/>
  <c r="SP25" i="15"/>
  <c r="SP69" i="15"/>
  <c r="SP81" i="15"/>
  <c r="SP82" i="15" s="1"/>
  <c r="SP110" i="15" s="1"/>
  <c r="SP117" i="15"/>
  <c r="SP118" i="15" s="1"/>
  <c r="IY67" i="15"/>
  <c r="IY101" i="15"/>
  <c r="IY102" i="15" s="1"/>
  <c r="IY103" i="15"/>
  <c r="IY104" i="15"/>
  <c r="IY105" i="15"/>
  <c r="IY99" i="15"/>
  <c r="IY61" i="15"/>
  <c r="IY60" i="15" s="1"/>
  <c r="IY62" i="15" s="1"/>
  <c r="IY63" i="15" s="1"/>
  <c r="IY64" i="15" s="1"/>
  <c r="NG67" i="15"/>
  <c r="NG99" i="15"/>
  <c r="NG103" i="15"/>
  <c r="NG105" i="15"/>
  <c r="NG101" i="15"/>
  <c r="NG102" i="15" s="1"/>
  <c r="NG104" i="15"/>
  <c r="NG61" i="15"/>
  <c r="NG60" i="15" s="1"/>
  <c r="NG62" i="15" s="1"/>
  <c r="NG63" i="15" s="1"/>
  <c r="NG64" i="15" s="1"/>
  <c r="TF24" i="15"/>
  <c r="TF85" i="15" s="1"/>
  <c r="TF58" i="15"/>
  <c r="DM23" i="15"/>
  <c r="DM69" i="15"/>
  <c r="DM117" i="15"/>
  <c r="DM118" i="15" s="1"/>
  <c r="EC23" i="15"/>
  <c r="EC69" i="15"/>
  <c r="EC117" i="15"/>
  <c r="EC118" i="15" s="1"/>
  <c r="ES23" i="15"/>
  <c r="ES69" i="15"/>
  <c r="ES117" i="15"/>
  <c r="ES118" i="15" s="1"/>
  <c r="FI23" i="15"/>
  <c r="FI69" i="15"/>
  <c r="FI117" i="15"/>
  <c r="FI118" i="15" s="1"/>
  <c r="FY23" i="15"/>
  <c r="FY69" i="15"/>
  <c r="FY117" i="15"/>
  <c r="FY118" i="15" s="1"/>
  <c r="GO23" i="15"/>
  <c r="GO69" i="15"/>
  <c r="GO117" i="15"/>
  <c r="GO118" i="15" s="1"/>
  <c r="HE23" i="15"/>
  <c r="HE69" i="15"/>
  <c r="HE117" i="15"/>
  <c r="HE118" i="15" s="1"/>
  <c r="HU23" i="15"/>
  <c r="HU69" i="15"/>
  <c r="HU117" i="15"/>
  <c r="HU118" i="15" s="1"/>
  <c r="IK23" i="15"/>
  <c r="IK69" i="15"/>
  <c r="IK117" i="15"/>
  <c r="IK118" i="15" s="1"/>
  <c r="JA23" i="15"/>
  <c r="JA69" i="15"/>
  <c r="JA117" i="15"/>
  <c r="JA118" i="15" s="1"/>
  <c r="JQ23" i="15"/>
  <c r="JQ69" i="15"/>
  <c r="JQ117" i="15"/>
  <c r="JQ118" i="15" s="1"/>
  <c r="KG23" i="15"/>
  <c r="KG69" i="15"/>
  <c r="KG117" i="15"/>
  <c r="KG118" i="15" s="1"/>
  <c r="KW23" i="15"/>
  <c r="KW69" i="15"/>
  <c r="KW117" i="15"/>
  <c r="KW118" i="15" s="1"/>
  <c r="LM23" i="15"/>
  <c r="LM69" i="15"/>
  <c r="LM117" i="15"/>
  <c r="LM118" i="15" s="1"/>
  <c r="MC23" i="15"/>
  <c r="MC69" i="15"/>
  <c r="MC117" i="15"/>
  <c r="MC118" i="15" s="1"/>
  <c r="MS23" i="15"/>
  <c r="MS69" i="15"/>
  <c r="MS117" i="15"/>
  <c r="MS118" i="15" s="1"/>
  <c r="NI23" i="15"/>
  <c r="NI69" i="15"/>
  <c r="NI117" i="15"/>
  <c r="NI118" i="15" s="1"/>
  <c r="NY23" i="15"/>
  <c r="NY69" i="15"/>
  <c r="NY117" i="15"/>
  <c r="NY118" i="15" s="1"/>
  <c r="OS23" i="15"/>
  <c r="OS25" i="15"/>
  <c r="OS69" i="15"/>
  <c r="OS81" i="15"/>
  <c r="OS82" i="15" s="1"/>
  <c r="OS110" i="15" s="1"/>
  <c r="OS117" i="15"/>
  <c r="OS118" i="15" s="1"/>
  <c r="PI23" i="15"/>
  <c r="PI25" i="15"/>
  <c r="PI69" i="15"/>
  <c r="PI81" i="15"/>
  <c r="PI82" i="15" s="1"/>
  <c r="PI110" i="15" s="1"/>
  <c r="PI117" i="15"/>
  <c r="PI118" i="15" s="1"/>
  <c r="PY25" i="15"/>
  <c r="PY23" i="15"/>
  <c r="PY69" i="15"/>
  <c r="PY81" i="15"/>
  <c r="PY82" i="15" s="1"/>
  <c r="PY110" i="15" s="1"/>
  <c r="PY117" i="15"/>
  <c r="PY118" i="15" s="1"/>
  <c r="QO25" i="15"/>
  <c r="QO23" i="15"/>
  <c r="QO69" i="15"/>
  <c r="QO81" i="15"/>
  <c r="QO82" i="15" s="1"/>
  <c r="QO110" i="15" s="1"/>
  <c r="QO117" i="15"/>
  <c r="QO118" i="15" s="1"/>
  <c r="RE25" i="15"/>
  <c r="RE23" i="15"/>
  <c r="RE69" i="15"/>
  <c r="RE81" i="15"/>
  <c r="RE82" i="15" s="1"/>
  <c r="RE110" i="15" s="1"/>
  <c r="RE117" i="15"/>
  <c r="RE118" i="15" s="1"/>
  <c r="RU25" i="15"/>
  <c r="RU23" i="15"/>
  <c r="RU69" i="15"/>
  <c r="RU81" i="15"/>
  <c r="RU82" i="15" s="1"/>
  <c r="RU110" i="15" s="1"/>
  <c r="RU117" i="15"/>
  <c r="RU118" i="15" s="1"/>
  <c r="SK25" i="15"/>
  <c r="SK23" i="15"/>
  <c r="SK69" i="15"/>
  <c r="SK81" i="15"/>
  <c r="SK82" i="15" s="1"/>
  <c r="SK110" i="15" s="1"/>
  <c r="SK117" i="15"/>
  <c r="SK118" i="15" s="1"/>
  <c r="TA25" i="15"/>
  <c r="TA23" i="15"/>
  <c r="TA69" i="15"/>
  <c r="TA81" i="15"/>
  <c r="TA82" i="15" s="1"/>
  <c r="TA110" i="15" s="1"/>
  <c r="TA117" i="15"/>
  <c r="TA118" i="15" s="1"/>
  <c r="TQ25" i="15"/>
  <c r="TQ23" i="15"/>
  <c r="TQ69" i="15"/>
  <c r="TQ81" i="15"/>
  <c r="TQ82" i="15" s="1"/>
  <c r="TQ110" i="15" s="1"/>
  <c r="TQ117" i="15"/>
  <c r="TQ118" i="15" s="1"/>
  <c r="UG25" i="15"/>
  <c r="UG23" i="15"/>
  <c r="UG69" i="15"/>
  <c r="UG81" i="15"/>
  <c r="UG82" i="15" s="1"/>
  <c r="UG110" i="15" s="1"/>
  <c r="UG117" i="15"/>
  <c r="UG118" i="15" s="1"/>
  <c r="UW25" i="15"/>
  <c r="UW23" i="15"/>
  <c r="UW69" i="15"/>
  <c r="UW81" i="15"/>
  <c r="UW82" i="15" s="1"/>
  <c r="UW110" i="15" s="1"/>
  <c r="UW117" i="15"/>
  <c r="UW118" i="15" s="1"/>
  <c r="CM69" i="15"/>
  <c r="CM117" i="15"/>
  <c r="CM118" i="15" s="1"/>
  <c r="DG69" i="15"/>
  <c r="DG117" i="15"/>
  <c r="DG118" i="15" s="1"/>
  <c r="EE69" i="15"/>
  <c r="EE117" i="15"/>
  <c r="EE118" i="15" s="1"/>
  <c r="EY69" i="15"/>
  <c r="EY117" i="15"/>
  <c r="EY118" i="15" s="1"/>
  <c r="FS69" i="15"/>
  <c r="FS117" i="15"/>
  <c r="FS118" i="15" s="1"/>
  <c r="GQ69" i="15"/>
  <c r="GQ117" i="15"/>
  <c r="GQ118" i="15" s="1"/>
  <c r="HK69" i="15"/>
  <c r="HK117" i="15"/>
  <c r="HK118" i="15" s="1"/>
  <c r="IE69" i="15"/>
  <c r="IE117" i="15"/>
  <c r="IE118" i="15" s="1"/>
  <c r="JC69" i="15"/>
  <c r="JC117" i="15"/>
  <c r="JC118" i="15" s="1"/>
  <c r="JW69" i="15"/>
  <c r="JW117" i="15"/>
  <c r="JW118" i="15" s="1"/>
  <c r="KQ69" i="15"/>
  <c r="KQ117" i="15"/>
  <c r="KQ118" i="15" s="1"/>
  <c r="LO69" i="15"/>
  <c r="LO117" i="15"/>
  <c r="LO118" i="15" s="1"/>
  <c r="MI69" i="15"/>
  <c r="MI117" i="15"/>
  <c r="MI118" i="15" s="1"/>
  <c r="NK69" i="15"/>
  <c r="NK117" i="15"/>
  <c r="NK118" i="15" s="1"/>
  <c r="OI69" i="15"/>
  <c r="OI117" i="15"/>
  <c r="OI118" i="15" s="1"/>
  <c r="OY69" i="15"/>
  <c r="OY117" i="15"/>
  <c r="OY118" i="15" s="1"/>
  <c r="PO69" i="15"/>
  <c r="PO117" i="15"/>
  <c r="PO118" i="15" s="1"/>
  <c r="QE69" i="15"/>
  <c r="QE117" i="15"/>
  <c r="QE118" i="15" s="1"/>
  <c r="QU69" i="15"/>
  <c r="QU117" i="15"/>
  <c r="QU118" i="15" s="1"/>
  <c r="RK69" i="15"/>
  <c r="RK117" i="15"/>
  <c r="RK118" i="15" s="1"/>
  <c r="SA69" i="15"/>
  <c r="SA117" i="15"/>
  <c r="SA118" i="15" s="1"/>
  <c r="SQ69" i="15"/>
  <c r="SQ117" i="15"/>
  <c r="SQ118" i="15" s="1"/>
  <c r="TG69" i="15"/>
  <c r="TG117" i="15"/>
  <c r="TG118" i="15" s="1"/>
  <c r="TW69" i="15"/>
  <c r="TW117" i="15"/>
  <c r="TW118" i="15" s="1"/>
  <c r="UM69" i="15"/>
  <c r="UM117" i="15"/>
  <c r="UM118" i="15" s="1"/>
  <c r="VC69" i="15"/>
  <c r="VC117" i="15"/>
  <c r="VC118" i="15" s="1"/>
  <c r="JO24" i="15"/>
  <c r="JO85" i="15" s="1"/>
  <c r="JO58" i="15"/>
  <c r="CM23" i="15"/>
  <c r="DG23" i="15"/>
  <c r="EE23" i="15"/>
  <c r="EY23" i="15"/>
  <c r="FS23" i="15"/>
  <c r="GQ23" i="15"/>
  <c r="HK23" i="15"/>
  <c r="IE23" i="15"/>
  <c r="JC23" i="15"/>
  <c r="JW23" i="15"/>
  <c r="KQ23" i="15"/>
  <c r="LO23" i="15"/>
  <c r="MI23" i="15"/>
  <c r="NK23" i="15"/>
  <c r="OI23" i="15"/>
  <c r="OY23" i="15"/>
  <c r="PO23" i="15"/>
  <c r="QE23" i="15"/>
  <c r="QU23" i="15"/>
  <c r="RK23" i="15"/>
  <c r="SA23" i="15"/>
  <c r="SQ23" i="15"/>
  <c r="TG23" i="15"/>
  <c r="TW23" i="15"/>
  <c r="UM23" i="15"/>
  <c r="VC23" i="15"/>
  <c r="HS24" i="15"/>
  <c r="HS85" i="15" s="1"/>
  <c r="HS58" i="15"/>
  <c r="DK24" i="15"/>
  <c r="DK85" i="15" s="1"/>
  <c r="DK58" i="15"/>
  <c r="MY24" i="15"/>
  <c r="MY85" i="15" s="1"/>
  <c r="MY58" i="15"/>
  <c r="TV23" i="15"/>
  <c r="TV25" i="15"/>
  <c r="TV69" i="15"/>
  <c r="TV81" i="15"/>
  <c r="TV82" i="15" s="1"/>
  <c r="TV110" i="15" s="1"/>
  <c r="TV117" i="15"/>
  <c r="TV118" i="15" s="1"/>
  <c r="OP23" i="15"/>
  <c r="OP25" i="15"/>
  <c r="OP69" i="15"/>
  <c r="OP117" i="15"/>
  <c r="OP118" i="15" s="1"/>
  <c r="OP81" i="15"/>
  <c r="OP82" i="15" s="1"/>
  <c r="OP110" i="15" s="1"/>
  <c r="PB23" i="15"/>
  <c r="PB25" i="15"/>
  <c r="PB69" i="15"/>
  <c r="PB81" i="15"/>
  <c r="PB82" i="15" s="1"/>
  <c r="PB110" i="15" s="1"/>
  <c r="PB117" i="15"/>
  <c r="PB118" i="15" s="1"/>
  <c r="PJ23" i="15"/>
  <c r="PJ25" i="15"/>
  <c r="PJ69" i="15"/>
  <c r="PJ81" i="15"/>
  <c r="PJ82" i="15" s="1"/>
  <c r="PJ110" i="15" s="1"/>
  <c r="PJ117" i="15"/>
  <c r="PJ118" i="15" s="1"/>
  <c r="PV23" i="15"/>
  <c r="PV25" i="15"/>
  <c r="PV69" i="15"/>
  <c r="PV81" i="15"/>
  <c r="PV82" i="15" s="1"/>
  <c r="PV110" i="15" s="1"/>
  <c r="PV117" i="15"/>
  <c r="PV118" i="15" s="1"/>
  <c r="QH23" i="15"/>
  <c r="QH25" i="15"/>
  <c r="QH69" i="15"/>
  <c r="QH81" i="15"/>
  <c r="QH82" i="15" s="1"/>
  <c r="QH110" i="15" s="1"/>
  <c r="QH117" i="15"/>
  <c r="QH118" i="15" s="1"/>
  <c r="QP25" i="15"/>
  <c r="QP23" i="15"/>
  <c r="QP69" i="15"/>
  <c r="QP81" i="15"/>
  <c r="QP82" i="15" s="1"/>
  <c r="QP110" i="15" s="1"/>
  <c r="QP117" i="15"/>
  <c r="QP118" i="15" s="1"/>
  <c r="RB23" i="15"/>
  <c r="RB25" i="15"/>
  <c r="RB69" i="15"/>
  <c r="RB117" i="15"/>
  <c r="RB118" i="15" s="1"/>
  <c r="RB81" i="15"/>
  <c r="RB82" i="15" s="1"/>
  <c r="RB110" i="15" s="1"/>
  <c r="RN23" i="15"/>
  <c r="RN25" i="15"/>
  <c r="RN69" i="15"/>
  <c r="RN81" i="15"/>
  <c r="RN82" i="15" s="1"/>
  <c r="RN110" i="15" s="1"/>
  <c r="RN117" i="15"/>
  <c r="RN118" i="15" s="1"/>
  <c r="RV25" i="15"/>
  <c r="RV23" i="15"/>
  <c r="RV69" i="15"/>
  <c r="RV81" i="15"/>
  <c r="RV82" i="15" s="1"/>
  <c r="RV110" i="15" s="1"/>
  <c r="RV117" i="15"/>
  <c r="RV118" i="15" s="1"/>
  <c r="SH23" i="15"/>
  <c r="SH25" i="15"/>
  <c r="SH69" i="15"/>
  <c r="SH117" i="15"/>
  <c r="SH118" i="15" s="1"/>
  <c r="SH81" i="15"/>
  <c r="SH82" i="15" s="1"/>
  <c r="SH110" i="15" s="1"/>
  <c r="ST23" i="15"/>
  <c r="ST25" i="15"/>
  <c r="ST69" i="15"/>
  <c r="ST81" i="15"/>
  <c r="ST82" i="15" s="1"/>
  <c r="ST110" i="15" s="1"/>
  <c r="ST117" i="15"/>
  <c r="ST118" i="15" s="1"/>
  <c r="TB25" i="15"/>
  <c r="TB23" i="15"/>
  <c r="TB69" i="15"/>
  <c r="TB81" i="15"/>
  <c r="TB82" i="15" s="1"/>
  <c r="TB110" i="15" s="1"/>
  <c r="TB117" i="15"/>
  <c r="TB118" i="15" s="1"/>
  <c r="TN23" i="15"/>
  <c r="TN25" i="15"/>
  <c r="TN69" i="15"/>
  <c r="TN117" i="15"/>
  <c r="TN118" i="15" s="1"/>
  <c r="TN81" i="15"/>
  <c r="TN82" i="15" s="1"/>
  <c r="TN110" i="15" s="1"/>
  <c r="TZ23" i="15"/>
  <c r="TZ25" i="15"/>
  <c r="TZ69" i="15"/>
  <c r="TZ81" i="15"/>
  <c r="TZ82" i="15" s="1"/>
  <c r="TZ110" i="15" s="1"/>
  <c r="TZ117" i="15"/>
  <c r="TZ118" i="15" s="1"/>
  <c r="UH25" i="15"/>
  <c r="UH23" i="15"/>
  <c r="UH69" i="15"/>
  <c r="UH81" i="15"/>
  <c r="UH82" i="15" s="1"/>
  <c r="UH110" i="15" s="1"/>
  <c r="UH117" i="15"/>
  <c r="UH118" i="15" s="1"/>
  <c r="UT23" i="15"/>
  <c r="UT25" i="15"/>
  <c r="UT69" i="15"/>
  <c r="UT117" i="15"/>
  <c r="UT118" i="15" s="1"/>
  <c r="UT81" i="15"/>
  <c r="UT82" i="15" s="1"/>
  <c r="UT110" i="15" s="1"/>
  <c r="VF23" i="15"/>
  <c r="VF25" i="15"/>
  <c r="VF69" i="15"/>
  <c r="VF81" i="15"/>
  <c r="VF82" i="15" s="1"/>
  <c r="VF110" i="15" s="1"/>
  <c r="VF117" i="15"/>
  <c r="VF118" i="15" s="1"/>
  <c r="VB23" i="15"/>
  <c r="VB25" i="15"/>
  <c r="VB69" i="15"/>
  <c r="VB81" i="15"/>
  <c r="VB82" i="15" s="1"/>
  <c r="VB110" i="15" s="1"/>
  <c r="VB117" i="15"/>
  <c r="VB118" i="15" s="1"/>
  <c r="IY88" i="15"/>
  <c r="IY94" i="15"/>
  <c r="IY93" i="15"/>
  <c r="IY90" i="15"/>
  <c r="IY91" i="15" s="1"/>
  <c r="IY92" i="15" s="1"/>
  <c r="NG88" i="15"/>
  <c r="NG92" i="15"/>
  <c r="NG94" i="15"/>
  <c r="NG93" i="15"/>
  <c r="NG90" i="15"/>
  <c r="NG91" i="15" s="1"/>
  <c r="CW8" i="15"/>
  <c r="CW76" i="15"/>
  <c r="CW9" i="15" s="1"/>
  <c r="FD67" i="15"/>
  <c r="FD61" i="15"/>
  <c r="FD60" i="15" s="1"/>
  <c r="FD62" i="15" s="1"/>
  <c r="FD63" i="15" s="1"/>
  <c r="FD64" i="15" s="1"/>
  <c r="FD99" i="15"/>
  <c r="FD101" i="15"/>
  <c r="FD102" i="15" s="1"/>
  <c r="FD103" i="15" s="1"/>
  <c r="FD104" i="15"/>
  <c r="FD105" i="15"/>
  <c r="KB67" i="15"/>
  <c r="KB61" i="15"/>
  <c r="KB60" i="15" s="1"/>
  <c r="KB62" i="15" s="1"/>
  <c r="KB63" i="15" s="1"/>
  <c r="KB64" i="15" s="1"/>
  <c r="KB99" i="15"/>
  <c r="KB101" i="15"/>
  <c r="KB102" i="15" s="1"/>
  <c r="KB104" i="15"/>
  <c r="KB103" i="15"/>
  <c r="KB105" i="15"/>
  <c r="OZ66" i="15"/>
  <c r="OZ67" i="15"/>
  <c r="OZ65" i="15"/>
  <c r="OZ99" i="15"/>
  <c r="OZ101" i="15"/>
  <c r="OZ102" i="15" s="1"/>
  <c r="OZ104" i="15"/>
  <c r="OZ103" i="15"/>
  <c r="OZ105" i="15"/>
  <c r="CK8" i="15"/>
  <c r="CK76" i="15"/>
  <c r="CK9" i="15" s="1"/>
  <c r="DA8" i="15"/>
  <c r="DA76" i="15"/>
  <c r="DA9" i="15" s="1"/>
  <c r="CO8" i="15"/>
  <c r="CO76" i="15"/>
  <c r="CO9" i="15" s="1"/>
  <c r="DE8" i="15"/>
  <c r="DE76" i="15"/>
  <c r="DE9" i="15" s="1"/>
  <c r="HP67" i="15"/>
  <c r="HP61" i="15"/>
  <c r="HP60" i="15" s="1"/>
  <c r="HP62" i="15" s="1"/>
  <c r="HP63" i="15" s="1"/>
  <c r="HP64" i="15" s="1"/>
  <c r="HP99" i="15"/>
  <c r="HP101" i="15"/>
  <c r="HP102" i="15" s="1"/>
  <c r="HP104" i="15"/>
  <c r="HP103" i="15"/>
  <c r="HP105" i="15"/>
  <c r="MN67" i="15"/>
  <c r="MN61" i="15"/>
  <c r="MN60" i="15" s="1"/>
  <c r="MN62" i="15" s="1"/>
  <c r="MN63" i="15" s="1"/>
  <c r="MN64" i="15" s="1"/>
  <c r="MN99" i="15"/>
  <c r="MN101" i="15"/>
  <c r="MN102" i="15" s="1"/>
  <c r="MN104" i="15"/>
  <c r="MN103" i="15"/>
  <c r="MN105" i="15"/>
  <c r="CS8" i="15"/>
  <c r="CS76" i="15"/>
  <c r="CS9" i="15" s="1"/>
  <c r="DI8" i="15"/>
  <c r="DI76" i="15"/>
  <c r="DI9" i="15" s="1"/>
  <c r="FD88" i="15"/>
  <c r="FD93" i="15"/>
  <c r="FD92" i="15"/>
  <c r="FD94" i="15"/>
  <c r="KB88" i="15"/>
  <c r="KB93" i="15"/>
  <c r="KB92" i="15"/>
  <c r="KB94" i="15"/>
  <c r="OZ88" i="15"/>
  <c r="OZ93" i="15"/>
  <c r="OZ92" i="15"/>
  <c r="OZ94" i="15"/>
  <c r="MA11" i="15"/>
  <c r="MA119" i="15"/>
  <c r="MA12" i="15" s="1"/>
  <c r="KE11" i="15"/>
  <c r="KE119" i="15"/>
  <c r="KE12" i="15" s="1"/>
  <c r="RX8" i="15"/>
  <c r="RX76" i="15"/>
  <c r="RX9" i="15" s="1"/>
  <c r="UJ8" i="15"/>
  <c r="UJ76" i="15"/>
  <c r="UJ9" i="15" s="1"/>
  <c r="OR8" i="15"/>
  <c r="OR76" i="15"/>
  <c r="OR9" i="15" s="1"/>
  <c r="QF8" i="15"/>
  <c r="QF76" i="15"/>
  <c r="QF9" i="15" s="1"/>
  <c r="RT8" i="15"/>
  <c r="RT76" i="15"/>
  <c r="RT9" i="15" s="1"/>
  <c r="UF8" i="15"/>
  <c r="UF76" i="15"/>
  <c r="UF9" i="15" s="1"/>
  <c r="SV8" i="15"/>
  <c r="SV76" i="15"/>
  <c r="SV9" i="15" s="1"/>
  <c r="VH8" i="15"/>
  <c r="VH76" i="15"/>
  <c r="VH9" i="15" s="1"/>
  <c r="UN8" i="15"/>
  <c r="UN76" i="15"/>
  <c r="UN9" i="15" s="1"/>
  <c r="TX8" i="15"/>
  <c r="TX76" i="15"/>
  <c r="TX9" i="15" s="1"/>
  <c r="VD8" i="15"/>
  <c r="VD76" i="15"/>
  <c r="VD9" i="15" s="1"/>
  <c r="OF8" i="15"/>
  <c r="OF76" i="15"/>
  <c r="OF9" i="15" s="1"/>
  <c r="EQ11" i="15"/>
  <c r="EQ119" i="15"/>
  <c r="EQ12" i="15" s="1"/>
  <c r="MY11" i="15"/>
  <c r="MY119" i="15"/>
  <c r="MY12" i="15" s="1"/>
  <c r="MQ11" i="15"/>
  <c r="MQ119" i="15"/>
  <c r="MQ12" i="15" s="1"/>
  <c r="SN8" i="15"/>
  <c r="SN76" i="15"/>
  <c r="SN9" i="15" s="1"/>
  <c r="UZ8" i="15"/>
  <c r="UZ76" i="15"/>
  <c r="UZ9" i="15" s="1"/>
  <c r="PH8" i="15"/>
  <c r="PH76" i="15"/>
  <c r="PH9" i="15" s="1"/>
  <c r="QN8" i="15"/>
  <c r="QN76" i="15"/>
  <c r="QN9" i="15" s="1"/>
  <c r="SJ8" i="15"/>
  <c r="SJ76" i="15"/>
  <c r="SJ9" i="15" s="1"/>
  <c r="UV8" i="15"/>
  <c r="UV76" i="15"/>
  <c r="UV9" i="15" s="1"/>
  <c r="TL8" i="15"/>
  <c r="TL76" i="15"/>
  <c r="TL9" i="15" s="1"/>
  <c r="OV8" i="15"/>
  <c r="OV76" i="15"/>
  <c r="OV9" i="15" s="1"/>
  <c r="PD8" i="15"/>
  <c r="PD76" i="15"/>
  <c r="PD9" i="15" s="1"/>
  <c r="PL8" i="15"/>
  <c r="PL76" i="15"/>
  <c r="PL9" i="15" s="1"/>
  <c r="QR8" i="15"/>
  <c r="QR76" i="15"/>
  <c r="QR9" i="15" s="1"/>
  <c r="HP88" i="15"/>
  <c r="HP93" i="15"/>
  <c r="HP92" i="15"/>
  <c r="HP94" i="15"/>
  <c r="MN88" i="15"/>
  <c r="MN93" i="15"/>
  <c r="MN92" i="15"/>
  <c r="MN94" i="15"/>
  <c r="QT11" i="15"/>
  <c r="QT119" i="15"/>
  <c r="QT12" i="15" s="1"/>
  <c r="HC11" i="15"/>
  <c r="HC119" i="15"/>
  <c r="HC12" i="15" s="1"/>
  <c r="OC11" i="15"/>
  <c r="OC119" i="15"/>
  <c r="OC12" i="15" s="1"/>
  <c r="FG11" i="15"/>
  <c r="FG119" i="15"/>
  <c r="FG12" i="15" s="1"/>
  <c r="NW11" i="15"/>
  <c r="NW119" i="15"/>
  <c r="NW12" i="15" s="1"/>
  <c r="TD8" i="15"/>
  <c r="TD76" i="15"/>
  <c r="TD9" i="15" s="1"/>
  <c r="OB8" i="15"/>
  <c r="OB76" i="15"/>
  <c r="OB9" i="15" s="1"/>
  <c r="PP8" i="15"/>
  <c r="PP76" i="15"/>
  <c r="PP9" i="15" s="1"/>
  <c r="QV8" i="15"/>
  <c r="QV76" i="15"/>
  <c r="QV9" i="15" s="1"/>
  <c r="SZ8" i="15"/>
  <c r="SZ76" i="15"/>
  <c r="SZ9" i="15" s="1"/>
  <c r="RP8" i="15"/>
  <c r="RP76" i="15"/>
  <c r="RP9" i="15" s="1"/>
  <c r="UB8" i="15"/>
  <c r="UB76" i="15"/>
  <c r="UB9" i="15" s="1"/>
  <c r="QB8" i="15"/>
  <c r="QB76" i="15"/>
  <c r="QB9" i="15" s="1"/>
  <c r="QJ8" i="15"/>
  <c r="QJ76" i="15"/>
  <c r="QJ9" i="15" s="1"/>
  <c r="TH8" i="15"/>
  <c r="TH76" i="15"/>
  <c r="TH9" i="15" s="1"/>
  <c r="ON8" i="15"/>
  <c r="ON76" i="15"/>
  <c r="ON9" i="15" s="1"/>
  <c r="QZ8" i="15"/>
  <c r="QZ76" i="15"/>
  <c r="QZ9" i="15" s="1"/>
  <c r="SR8" i="15"/>
  <c r="SR76" i="15"/>
  <c r="SR9" i="15" s="1"/>
  <c r="JO11" i="15"/>
  <c r="JO119" i="15"/>
  <c r="JO12" i="15" s="1"/>
  <c r="CU11" i="15"/>
  <c r="CU119" i="15"/>
  <c r="CU12" i="15" s="1"/>
  <c r="HS11" i="15"/>
  <c r="HS119" i="15"/>
  <c r="HS12" i="15" s="1"/>
  <c r="RH8" i="15"/>
  <c r="RH76" i="15"/>
  <c r="RH9" i="15" s="1"/>
  <c r="TT8" i="15"/>
  <c r="TT76" i="15"/>
  <c r="TT9" i="15" s="1"/>
  <c r="OJ8" i="15"/>
  <c r="OJ76" i="15"/>
  <c r="OJ9" i="15" s="1"/>
  <c r="PX8" i="15"/>
  <c r="PX76" i="15"/>
  <c r="PX9" i="15" s="1"/>
  <c r="RD8" i="15"/>
  <c r="RD76" i="15"/>
  <c r="RD9" i="15" s="1"/>
  <c r="TP8" i="15"/>
  <c r="TP76" i="15"/>
  <c r="TP9" i="15" s="1"/>
  <c r="SF8" i="15"/>
  <c r="SF76" i="15"/>
  <c r="SF9" i="15" s="1"/>
  <c r="UR8" i="15"/>
  <c r="UR76" i="15"/>
  <c r="UR9" i="15" s="1"/>
  <c r="SB8" i="15"/>
  <c r="SB76" i="15"/>
  <c r="SB9" i="15" s="1"/>
  <c r="RL8" i="15"/>
  <c r="RL76" i="15"/>
  <c r="RL9" i="15" s="1"/>
  <c r="PT8" i="15"/>
  <c r="PT76" i="15"/>
  <c r="PT9" i="15" s="1"/>
  <c r="BC95" i="15"/>
  <c r="BC106" i="15"/>
  <c r="BS8" i="15"/>
  <c r="BS76" i="15"/>
  <c r="BS9" i="15" s="1"/>
  <c r="AM8" i="15"/>
  <c r="AM76" i="15"/>
  <c r="AM9" i="15" s="1"/>
  <c r="AA24" i="15"/>
  <c r="AA85" i="15" s="1"/>
  <c r="AA58" i="15"/>
  <c r="BG24" i="15"/>
  <c r="BG85" i="15" s="1"/>
  <c r="BG58" i="15"/>
  <c r="BC8" i="15"/>
  <c r="BC76" i="15"/>
  <c r="BC9" i="15" s="1"/>
  <c r="AG23" i="15"/>
  <c r="AG69" i="15"/>
  <c r="AG117" i="15"/>
  <c r="AG118" i="15" s="1"/>
  <c r="CC23" i="15"/>
  <c r="CC69" i="15"/>
  <c r="CC117" i="15"/>
  <c r="CC118" i="15" s="1"/>
  <c r="AH58" i="15"/>
  <c r="AH24" i="15"/>
  <c r="AH85" i="15" s="1"/>
  <c r="X11" i="15"/>
  <c r="X119" i="15"/>
  <c r="X12" i="15" s="1"/>
  <c r="BS93" i="15"/>
  <c r="BS104" i="15"/>
  <c r="BS105" i="15"/>
  <c r="BS101" i="15"/>
  <c r="BS102" i="15" s="1"/>
  <c r="BS103" i="15"/>
  <c r="CA93" i="15"/>
  <c r="CA101" i="15"/>
  <c r="CA102" i="15" s="1"/>
  <c r="CA103" i="15" s="1"/>
  <c r="CA105" i="15"/>
  <c r="CA104" i="15"/>
  <c r="AK69" i="15"/>
  <c r="AK23" i="15"/>
  <c r="AK117" i="15"/>
  <c r="AK118" i="15" s="1"/>
  <c r="BA69" i="15"/>
  <c r="BA23" i="15"/>
  <c r="BA117" i="15"/>
  <c r="BA118" i="15" s="1"/>
  <c r="BQ69" i="15"/>
  <c r="BQ23" i="15"/>
  <c r="BQ117" i="15"/>
  <c r="BQ118" i="15" s="1"/>
  <c r="CG69" i="15"/>
  <c r="CG23" i="15"/>
  <c r="CG117" i="15"/>
  <c r="CG118" i="15" s="1"/>
  <c r="AI69" i="15"/>
  <c r="AI117" i="15"/>
  <c r="AI118" i="15" s="1"/>
  <c r="BO69" i="15"/>
  <c r="BO117" i="15"/>
  <c r="BO118" i="15" s="1"/>
  <c r="AE24" i="15"/>
  <c r="AE85" i="15" s="1"/>
  <c r="AE58" i="15"/>
  <c r="BV70" i="15"/>
  <c r="BV75" i="15" s="1"/>
  <c r="BV71" i="15"/>
  <c r="BK75" i="15"/>
  <c r="BN70" i="15"/>
  <c r="BN71" i="15"/>
  <c r="AB23" i="15"/>
  <c r="AB25" i="15"/>
  <c r="AB69" i="15"/>
  <c r="AB117" i="15"/>
  <c r="AB118" i="15" s="1"/>
  <c r="AJ23" i="15"/>
  <c r="AJ25" i="15"/>
  <c r="AJ69" i="15"/>
  <c r="AJ117" i="15"/>
  <c r="AJ118" i="15" s="1"/>
  <c r="AR23" i="15"/>
  <c r="AR25" i="15"/>
  <c r="AR69" i="15"/>
  <c r="AR117" i="15"/>
  <c r="AR118" i="15" s="1"/>
  <c r="AZ23" i="15"/>
  <c r="AZ25" i="15"/>
  <c r="AZ69" i="15"/>
  <c r="AZ117" i="15"/>
  <c r="AZ118" i="15" s="1"/>
  <c r="BL25" i="15"/>
  <c r="BL23" i="15"/>
  <c r="BL69" i="15"/>
  <c r="BL117" i="15"/>
  <c r="BL118" i="15" s="1"/>
  <c r="BT25" i="15"/>
  <c r="BT23" i="15"/>
  <c r="BT69" i="15"/>
  <c r="BT117" i="15"/>
  <c r="BT118" i="15" s="1"/>
  <c r="CB25" i="15"/>
  <c r="CB23" i="15"/>
  <c r="CB69" i="15"/>
  <c r="CB117" i="15"/>
  <c r="CB118" i="15" s="1"/>
  <c r="BD24" i="15"/>
  <c r="BD85" i="15" s="1"/>
  <c r="BD58" i="15"/>
  <c r="X24" i="15"/>
  <c r="X85" i="15" s="1"/>
  <c r="X58" i="15"/>
  <c r="AI100" i="15"/>
  <c r="AQ100" i="15"/>
  <c r="AY100" i="15"/>
  <c r="CA75" i="15"/>
  <c r="BD90" i="15"/>
  <c r="BD91" i="15" s="1"/>
  <c r="BC101" i="15"/>
  <c r="BC102" i="15" s="1"/>
  <c r="V23" i="15"/>
  <c r="V25" i="15"/>
  <c r="V69" i="15"/>
  <c r="V81" i="15"/>
  <c r="V82" i="15" s="1"/>
  <c r="V110" i="15" s="1"/>
  <c r="V117" i="15"/>
  <c r="V118" i="15" s="1"/>
  <c r="BD8" i="15"/>
  <c r="BD76" i="15"/>
  <c r="BD9" i="15" s="1"/>
  <c r="AH101" i="15"/>
  <c r="AH102" i="15" s="1"/>
  <c r="AX101" i="15"/>
  <c r="AX102" i="15" s="1"/>
  <c r="AX105" i="15"/>
  <c r="AX104" i="15"/>
  <c r="AX103" i="15"/>
  <c r="CE101" i="15"/>
  <c r="CE102" i="15" s="1"/>
  <c r="AW23" i="15"/>
  <c r="AW69" i="15"/>
  <c r="AW117" i="15"/>
  <c r="AW118" i="15" s="1"/>
  <c r="BM23" i="15"/>
  <c r="BM69" i="15"/>
  <c r="BM117" i="15"/>
  <c r="BM118" i="15" s="1"/>
  <c r="AA69" i="15"/>
  <c r="AA117" i="15"/>
  <c r="AA118" i="15" s="1"/>
  <c r="BG69" i="15"/>
  <c r="BG117" i="15"/>
  <c r="BG118" i="15" s="1"/>
  <c r="W23" i="15"/>
  <c r="W69" i="15"/>
  <c r="W25" i="15"/>
  <c r="W81" i="15"/>
  <c r="W82" i="15" s="1"/>
  <c r="W110" i="15" s="1"/>
  <c r="W117" i="15"/>
  <c r="W118" i="15" s="1"/>
  <c r="AY24" i="15"/>
  <c r="AY85" i="15" s="1"/>
  <c r="AY58" i="15"/>
  <c r="AY99" i="15" s="1"/>
  <c r="CE24" i="15"/>
  <c r="CE85" i="15" s="1"/>
  <c r="CE58" i="15"/>
  <c r="AP58" i="15"/>
  <c r="AP24" i="15"/>
  <c r="AP85" i="15" s="1"/>
  <c r="BC93" i="15"/>
  <c r="BC88" i="15"/>
  <c r="BC92" i="15"/>
  <c r="BC90" i="15"/>
  <c r="BC91" i="15" s="1"/>
  <c r="BC94" i="15"/>
  <c r="T23" i="15"/>
  <c r="T25" i="15"/>
  <c r="T69" i="15"/>
  <c r="T117" i="15"/>
  <c r="T118" i="15" s="1"/>
  <c r="T81" i="15"/>
  <c r="T82" i="15" s="1"/>
  <c r="T110" i="15" s="1"/>
  <c r="X71" i="15"/>
  <c r="X70" i="15"/>
  <c r="AE61" i="15"/>
  <c r="AE60" i="15" s="1"/>
  <c r="AE62" i="15" s="1"/>
  <c r="AE63" i="15" s="1"/>
  <c r="AE64" i="15" s="1"/>
  <c r="AM100" i="15"/>
  <c r="AM99" i="15"/>
  <c r="AU62" i="15"/>
  <c r="AU63" i="15" s="1"/>
  <c r="AU64" i="15" s="1"/>
  <c r="AU61" i="15"/>
  <c r="AU60" i="15" s="1"/>
  <c r="AE8" i="15"/>
  <c r="AE76" i="15"/>
  <c r="AE9" i="15" s="1"/>
  <c r="Y23" i="15"/>
  <c r="Y69" i="15"/>
  <c r="Y117" i="15"/>
  <c r="Y118" i="15" s="1"/>
  <c r="AO23" i="15"/>
  <c r="AO69" i="15"/>
  <c r="AO117" i="15"/>
  <c r="AO118" i="15" s="1"/>
  <c r="BE23" i="15"/>
  <c r="BE69" i="15"/>
  <c r="BE117" i="15"/>
  <c r="BE118" i="15" s="1"/>
  <c r="BU23" i="15"/>
  <c r="BU69" i="15"/>
  <c r="BU117" i="15"/>
  <c r="BU118" i="15" s="1"/>
  <c r="AQ69" i="15"/>
  <c r="AQ117" i="15"/>
  <c r="AQ118" i="15" s="1"/>
  <c r="BW69" i="15"/>
  <c r="BW117" i="15"/>
  <c r="BW118" i="15" s="1"/>
  <c r="AI24" i="15"/>
  <c r="AI85" i="15" s="1"/>
  <c r="AI58" i="15"/>
  <c r="AI99" i="15" s="1"/>
  <c r="BO24" i="15"/>
  <c r="BO85" i="15" s="1"/>
  <c r="BO58" i="15"/>
  <c r="BK24" i="15"/>
  <c r="BK85" i="15" s="1"/>
  <c r="BK58" i="15"/>
  <c r="BK101" i="15" s="1"/>
  <c r="BK102" i="15" s="1"/>
  <c r="BV24" i="15"/>
  <c r="BV85" i="15" s="1"/>
  <c r="BV58" i="15"/>
  <c r="BN58" i="15"/>
  <c r="BN24" i="15"/>
  <c r="BN85" i="15" s="1"/>
  <c r="AY61" i="15"/>
  <c r="AY60" i="15" s="1"/>
  <c r="AY62" i="15" s="1"/>
  <c r="AY63" i="15" s="1"/>
  <c r="AY64" i="15" s="1"/>
  <c r="AC23" i="15"/>
  <c r="AC69" i="15"/>
  <c r="AC117" i="15"/>
  <c r="AC118" i="15" s="1"/>
  <c r="AS23" i="15"/>
  <c r="AS69" i="15"/>
  <c r="AS117" i="15"/>
  <c r="AS118" i="15" s="1"/>
  <c r="BI23" i="15"/>
  <c r="BI69" i="15"/>
  <c r="BI117" i="15"/>
  <c r="BI118" i="15" s="1"/>
  <c r="BY23" i="15"/>
  <c r="BY69" i="15"/>
  <c r="BY117" i="15"/>
  <c r="BY118" i="15" s="1"/>
  <c r="AY69" i="15"/>
  <c r="AY117" i="15"/>
  <c r="AY118" i="15" s="1"/>
  <c r="CE69" i="15"/>
  <c r="CE117" i="15"/>
  <c r="CE118" i="15" s="1"/>
  <c r="AQ23" i="15"/>
  <c r="BW23" i="15"/>
  <c r="AP70" i="15"/>
  <c r="AP75" i="15" s="1"/>
  <c r="AP71" i="15"/>
  <c r="BC67" i="15"/>
  <c r="BC104" i="15"/>
  <c r="BC103" i="15"/>
  <c r="BC105" i="15"/>
  <c r="AU75" i="15"/>
  <c r="AH70" i="15"/>
  <c r="AH71" i="15"/>
  <c r="AF25" i="15"/>
  <c r="AF23" i="15"/>
  <c r="AF69" i="15"/>
  <c r="AF117" i="15"/>
  <c r="AF118" i="15" s="1"/>
  <c r="AN25" i="15"/>
  <c r="AN69" i="15"/>
  <c r="AN23" i="15"/>
  <c r="AN117" i="15"/>
  <c r="AN118" i="15" s="1"/>
  <c r="AV25" i="15"/>
  <c r="AV23" i="15"/>
  <c r="AV69" i="15"/>
  <c r="AV117" i="15"/>
  <c r="AV118" i="15" s="1"/>
  <c r="BH23" i="15"/>
  <c r="BH25" i="15"/>
  <c r="BH69" i="15"/>
  <c r="BH117" i="15"/>
  <c r="BH118" i="15" s="1"/>
  <c r="BP23" i="15"/>
  <c r="BP25" i="15"/>
  <c r="BP69" i="15"/>
  <c r="BP117" i="15"/>
  <c r="BP118" i="15" s="1"/>
  <c r="BX23" i="15"/>
  <c r="BX25" i="15"/>
  <c r="BX69" i="15"/>
  <c r="BX117" i="15"/>
  <c r="BX118" i="15" s="1"/>
  <c r="CF23" i="15"/>
  <c r="CF25" i="15"/>
  <c r="CF69" i="15"/>
  <c r="CF117" i="15"/>
  <c r="CF118" i="15" s="1"/>
  <c r="U8" i="15"/>
  <c r="U76" i="15"/>
  <c r="U9" i="15" s="1"/>
  <c r="AF81" i="15"/>
  <c r="AF82" i="15" s="1"/>
  <c r="AF110" i="15" s="1"/>
  <c r="AV81" i="15"/>
  <c r="AV82" i="15" s="1"/>
  <c r="AV110" i="15" s="1"/>
  <c r="BP81" i="15"/>
  <c r="BP82" i="15" s="1"/>
  <c r="BP110" i="15" s="1"/>
  <c r="CF81" i="15"/>
  <c r="CF82" i="15" s="1"/>
  <c r="CF110" i="15" s="1"/>
  <c r="AE100" i="15"/>
  <c r="AE101" i="15" s="1"/>
  <c r="AE102" i="15" s="1"/>
  <c r="AE99" i="15"/>
  <c r="AM61" i="15"/>
  <c r="AM60" i="15" s="1"/>
  <c r="AM62" i="15"/>
  <c r="AM63" i="15" s="1"/>
  <c r="AM64" i="15" s="1"/>
  <c r="AU100" i="15"/>
  <c r="AU99" i="15"/>
  <c r="AM67" i="15"/>
  <c r="AL8" i="15"/>
  <c r="AL76" i="15"/>
  <c r="AL9" i="15" s="1"/>
  <c r="X90" i="15"/>
  <c r="X91" i="15" s="1"/>
  <c r="J20" i="15"/>
  <c r="J25" i="15" s="1"/>
  <c r="K20" i="15"/>
  <c r="K25" i="15" s="1"/>
  <c r="L20" i="15"/>
  <c r="L25" i="15" s="1"/>
  <c r="N89" i="15"/>
  <c r="S89" i="15"/>
  <c r="K81" i="15"/>
  <c r="K82" i="15" s="1"/>
  <c r="K110" i="15" s="1"/>
  <c r="F89" i="15"/>
  <c r="G20" i="15"/>
  <c r="G117" i="15" s="1"/>
  <c r="G118" i="15" s="1"/>
  <c r="I20" i="15"/>
  <c r="I89" i="15"/>
  <c r="J81" i="15"/>
  <c r="J82" i="15" s="1"/>
  <c r="J110" i="15" s="1"/>
  <c r="K23" i="15"/>
  <c r="K58" i="15" s="1"/>
  <c r="K66" i="15" s="1"/>
  <c r="N20" i="15"/>
  <c r="N117" i="15" s="1"/>
  <c r="N118" i="15" s="1"/>
  <c r="P20" i="15"/>
  <c r="P81" i="15" s="1"/>
  <c r="P82" i="15" s="1"/>
  <c r="P110" i="15" s="1"/>
  <c r="Q20" i="15"/>
  <c r="Q81" i="15" s="1"/>
  <c r="Q82" i="15" s="1"/>
  <c r="Q110" i="15" s="1"/>
  <c r="R89" i="15"/>
  <c r="F20" i="15"/>
  <c r="F117" i="15" s="1"/>
  <c r="F118" i="15" s="1"/>
  <c r="J23" i="15"/>
  <c r="J58" i="15" s="1"/>
  <c r="J67" i="15" s="1"/>
  <c r="O20" i="15"/>
  <c r="O25" i="15" s="1"/>
  <c r="O81" i="15"/>
  <c r="O82" i="15" s="1"/>
  <c r="O110" i="15" s="1"/>
  <c r="R20" i="15"/>
  <c r="R81" i="15" s="1"/>
  <c r="R82" i="15" s="1"/>
  <c r="R110" i="15" s="1"/>
  <c r="S100" i="15"/>
  <c r="S20" i="15"/>
  <c r="S81" i="15" s="1"/>
  <c r="S82" i="15" s="1"/>
  <c r="S110" i="15" s="1"/>
  <c r="R100" i="15"/>
  <c r="R117" i="15"/>
  <c r="R118" i="15" s="1"/>
  <c r="Q100" i="15"/>
  <c r="Q89" i="15"/>
  <c r="P100" i="15"/>
  <c r="P57" i="15"/>
  <c r="P89" i="15"/>
  <c r="P117" i="15"/>
  <c r="P118" i="15" s="1"/>
  <c r="O100" i="15"/>
  <c r="O89" i="15"/>
  <c r="N100" i="15"/>
  <c r="N69" i="15"/>
  <c r="M100" i="15"/>
  <c r="M89" i="15"/>
  <c r="M20" i="15"/>
  <c r="M81" i="15" s="1"/>
  <c r="M82" i="15" s="1"/>
  <c r="M110" i="15" s="1"/>
  <c r="L100" i="15"/>
  <c r="L89" i="15"/>
  <c r="L117" i="15"/>
  <c r="L118" i="15" s="1"/>
  <c r="K69" i="15"/>
  <c r="K89" i="15"/>
  <c r="K117" i="15"/>
  <c r="K118" i="15" s="1"/>
  <c r="J66" i="15"/>
  <c r="J100" i="15"/>
  <c r="J69" i="15"/>
  <c r="J89" i="15"/>
  <c r="J117" i="15"/>
  <c r="J118" i="15" s="1"/>
  <c r="I100" i="15"/>
  <c r="I116" i="15"/>
  <c r="I57" i="15"/>
  <c r="I69" i="15"/>
  <c r="H100" i="15"/>
  <c r="H89" i="15"/>
  <c r="H20" i="15"/>
  <c r="H81" i="15" s="1"/>
  <c r="H82" i="15" s="1"/>
  <c r="H110" i="15" s="1"/>
  <c r="G100" i="15"/>
  <c r="E51" i="15"/>
  <c r="E39" i="15"/>
  <c r="E38" i="15"/>
  <c r="E30" i="15"/>
  <c r="E29" i="15"/>
  <c r="E26" i="15"/>
  <c r="E22" i="15"/>
  <c r="E20" i="15" s="1"/>
  <c r="E19" i="15"/>
  <c r="E114" i="15"/>
  <c r="E108" i="15"/>
  <c r="E107" i="15"/>
  <c r="E98" i="15"/>
  <c r="E97" i="15"/>
  <c r="E87" i="15"/>
  <c r="E86" i="15"/>
  <c r="E84" i="15"/>
  <c r="E79" i="15"/>
  <c r="E72" i="15"/>
  <c r="E68" i="15"/>
  <c r="E59" i="15"/>
  <c r="E57" i="15"/>
  <c r="K73" i="15"/>
  <c r="J73" i="15"/>
  <c r="CF477" i="16" a="1"/>
  <c r="CF473" i="16" a="1"/>
  <c r="CF426" i="16" a="1"/>
  <c r="CF25" i="16" a="1"/>
  <c r="CF563" i="16" a="1"/>
  <c r="CF505" i="16" a="1"/>
  <c r="CF529" i="16" a="1"/>
  <c r="CP465" i="16" a="1"/>
  <c r="CF388" i="16" a="1"/>
  <c r="CF317" i="16" a="1"/>
  <c r="CF259" i="16" a="1"/>
  <c r="CF176" i="16" a="1"/>
  <c r="CP42" i="16" a="1"/>
  <c r="CP553" i="16" a="1"/>
  <c r="CP489" i="16" a="1"/>
  <c r="CP409" i="16" a="1"/>
  <c r="CP375" i="16" a="1"/>
  <c r="CF387" i="16" a="1"/>
  <c r="CP304" i="16" a="1"/>
  <c r="CF295" i="16" a="1"/>
  <c r="CF230" i="16" a="1"/>
  <c r="CP187" i="16" a="1"/>
  <c r="CP147" i="16" a="1"/>
  <c r="CF105" i="16" a="1"/>
  <c r="CF89" i="16" a="1"/>
  <c r="CF69" i="16" a="1"/>
  <c r="CF49" i="16" a="1"/>
  <c r="CF438" i="16" a="1"/>
  <c r="CF374" i="16" a="1"/>
  <c r="CP311" i="16" a="1"/>
  <c r="CP245" i="16" a="1"/>
  <c r="CP174" i="16" a="1"/>
  <c r="CP223" i="16" a="1"/>
  <c r="CF12" i="16" a="1"/>
  <c r="CF561" i="16" a="1"/>
  <c r="CF466" i="16" a="1"/>
  <c r="CF455" i="16" a="1"/>
  <c r="CP394" i="16" a="1"/>
  <c r="CP382" i="16" a="1"/>
  <c r="CF338" i="16" a="1"/>
  <c r="CF318" i="16" a="1"/>
  <c r="CF276" i="16" a="1"/>
  <c r="CP220" i="16" a="1"/>
  <c r="CP181" i="16" a="1"/>
  <c r="CP149" i="16" a="1"/>
  <c r="CP138" i="16" a="1"/>
  <c r="CP100" i="16" a="1"/>
  <c r="CP84" i="16" a="1"/>
  <c r="CP68" i="16" a="1"/>
  <c r="CP52" i="16" a="1"/>
  <c r="CP7" i="16" a="1"/>
  <c r="CP388" i="16" a="1"/>
  <c r="CF221" i="16" a="1"/>
  <c r="CF569" i="16" a="1"/>
  <c r="CF413" i="16" a="1"/>
  <c r="CF290" i="16" a="1"/>
  <c r="CP246" i="16" a="1"/>
  <c r="CP93" i="16" a="1"/>
  <c r="CF32" i="16" a="1"/>
  <c r="CP412" i="16" a="1"/>
  <c r="CF186" i="16" a="1"/>
  <c r="CP125" i="16" a="1"/>
  <c r="CF365" i="16" a="1"/>
  <c r="CP326" i="16" a="1"/>
  <c r="CP268" i="16" a="1"/>
  <c r="CP146" i="16" a="1"/>
  <c r="CF74" i="16" a="1"/>
  <c r="CP505" i="16" a="1"/>
  <c r="CF527" i="16" a="1"/>
  <c r="CP451" i="16" a="1"/>
  <c r="CF414" i="16" a="1"/>
  <c r="CF364" i="16" a="1"/>
  <c r="CP305" i="16" a="1"/>
  <c r="CP239" i="16" a="1"/>
  <c r="CP180" i="16" a="1"/>
  <c r="CP148" i="16" a="1"/>
  <c r="CF42" i="16" a="1"/>
  <c r="CF546" i="16" a="1"/>
  <c r="CP430" i="16" a="1"/>
  <c r="CF392" i="16" a="1"/>
  <c r="CF359" i="16" a="1"/>
  <c r="CF319" i="16" a="1"/>
  <c r="CP297" i="16" a="1"/>
  <c r="CP250" i="16" a="1"/>
  <c r="CF201" i="16" a="1"/>
  <c r="CF171" i="16" a="1"/>
  <c r="CP134" i="16" a="1"/>
  <c r="CP87" i="16" a="1"/>
  <c r="CP17" i="16" a="1"/>
  <c r="CF549" i="16" a="1"/>
  <c r="CP434" i="16" a="1"/>
  <c r="CP362" i="16" a="1"/>
  <c r="CF261" i="16" a="1"/>
  <c r="CP224" i="16" a="1"/>
  <c r="CF166" i="16" a="1"/>
  <c r="CF207" i="16" a="1"/>
  <c r="CP557" i="16" a="1"/>
  <c r="CP466" i="16" a="1"/>
  <c r="CP433" i="16" a="1"/>
  <c r="CF399" i="16" a="1"/>
  <c r="CF382" i="16" a="1"/>
  <c r="CP339" i="16" a="1"/>
  <c r="CP306" i="16" a="1"/>
  <c r="CP264" i="16" a="1"/>
  <c r="CP232" i="16" a="1"/>
  <c r="CF189" i="16" a="1"/>
  <c r="CF157" i="16" a="1"/>
  <c r="CF138" i="16" a="1"/>
  <c r="CF100" i="16" a="1"/>
  <c r="CF72" i="16" a="1"/>
  <c r="CF56" i="16" a="1"/>
  <c r="CF15" i="16" a="1"/>
  <c r="CP444" i="16" a="1"/>
  <c r="CP275" i="16" a="1"/>
  <c r="CP160" i="16" a="1"/>
  <c r="CF456" i="16" a="1"/>
  <c r="CF316" i="16" a="1"/>
  <c r="CP270" i="16" a="1"/>
  <c r="CF562" i="16" a="1"/>
  <c r="CP129" i="16" a="1"/>
  <c r="CF564" i="16" a="1"/>
  <c r="CP23" i="16" a="1"/>
  <c r="CF565" i="16" a="1"/>
  <c r="CF554" i="16" a="1"/>
  <c r="CP538" i="16" a="1"/>
  <c r="CF444" i="16" a="1"/>
  <c r="CP372" i="16" a="1"/>
  <c r="CP299" i="16" a="1"/>
  <c r="CF251" i="16" a="1"/>
  <c r="CF152" i="16" a="1"/>
  <c r="CP18" i="16" a="1"/>
  <c r="CF528" i="16" a="1"/>
  <c r="CP439" i="16" a="1"/>
  <c r="CP401" i="16" a="1"/>
  <c r="CP367" i="16" a="1"/>
  <c r="CP331" i="16" a="1"/>
  <c r="CF300" i="16" a="1"/>
  <c r="CF278" i="16" a="1"/>
  <c r="CP222" i="16" a="1"/>
  <c r="CP179" i="16" a="1"/>
  <c r="CP143" i="16" a="1"/>
  <c r="CF101" i="16" a="1"/>
  <c r="CF85" i="16" a="1"/>
  <c r="CF65" i="16" a="1"/>
  <c r="CP32" i="16" a="1"/>
  <c r="CP452" i="16" a="1"/>
  <c r="CF366" i="16" a="1"/>
  <c r="CP277" i="16" a="1"/>
  <c r="CP237" i="16" a="1"/>
  <c r="CP166" i="16" a="1"/>
  <c r="CP215" i="16" a="1"/>
  <c r="CF118" i="16" a="1"/>
  <c r="CF542" i="16" a="1"/>
  <c r="CF458" i="16" a="1"/>
  <c r="CP415" i="16" a="1"/>
  <c r="CP369" i="16" a="1"/>
  <c r="CF346" i="16" a="1"/>
  <c r="CF330" i="16" a="1"/>
  <c r="CF310" i="16" a="1"/>
  <c r="CF260" i="16" a="1"/>
  <c r="CF214" i="16" a="1"/>
  <c r="CP173" i="16" a="1"/>
  <c r="CP140" i="16" a="1"/>
  <c r="CP128" i="16" a="1"/>
  <c r="CP96" i="16" a="1"/>
  <c r="CP80" i="16" a="1"/>
  <c r="CP64" i="16" a="1"/>
  <c r="CP48" i="16" a="1"/>
  <c r="CP554" i="16" a="1"/>
  <c r="CF368" i="16" a="1"/>
  <c r="CF205" i="16" a="1"/>
  <c r="CF558" i="16" a="1"/>
  <c r="CF371" i="16" a="1"/>
  <c r="CP295" i="16" a="1"/>
  <c r="CF199" i="16" a="1"/>
  <c r="CP81" i="16" a="1"/>
  <c r="CF515" i="16" a="1"/>
  <c r="CF281" i="16" a="1"/>
  <c r="CF211" i="16" a="1"/>
  <c r="CF34" i="16" a="1"/>
  <c r="CF395" i="16" a="1"/>
  <c r="CP322" i="16" a="1"/>
  <c r="CP252" i="16" a="1"/>
  <c r="CF110" i="16" a="1"/>
  <c r="CF66" i="16" a="1"/>
  <c r="CF560" i="16" a="1"/>
  <c r="CP497" i="16" a="1"/>
  <c r="CP440" i="16" a="1"/>
  <c r="CF406" i="16" a="1"/>
  <c r="CF356" i="16" a="1"/>
  <c r="CF299" i="16" a="1"/>
  <c r="CP231" i="16" a="1"/>
  <c r="CP172" i="16" a="1"/>
  <c r="CF132" i="16" a="1"/>
  <c r="CF18" i="16" a="1"/>
  <c r="CP528" i="16" a="1"/>
  <c r="CF417" i="16" a="1"/>
  <c r="CF389" i="16" a="1"/>
  <c r="CF351" i="16" a="1"/>
  <c r="CF304" i="16" a="1"/>
  <c r="CP293" i="16" a="1"/>
  <c r="CP242" i="16" a="1"/>
  <c r="CF195" i="16" a="1"/>
  <c r="CF163" i="16" a="1"/>
  <c r="CP111" i="16" a="1"/>
  <c r="CP79" i="16" a="1"/>
  <c r="CP41" i="16" a="1"/>
  <c r="CP544" i="16" a="1"/>
  <c r="CF452" i="16" a="1"/>
  <c r="CP386" i="16" a="1"/>
  <c r="CF245" i="16" a="1"/>
  <c r="CP209" i="16" a="1"/>
  <c r="CF158" i="16" a="1"/>
  <c r="CP8" i="16" a="1"/>
  <c r="CP551" i="16" a="1"/>
  <c r="CP458" i="16" a="1"/>
  <c r="CP428" i="16" a="1"/>
  <c r="CF394" i="16" a="1"/>
  <c r="CP345" i="16" a="1"/>
  <c r="CP332" i="16" a="1"/>
  <c r="CP285" i="16" a="1"/>
  <c r="CP256" i="16" a="1"/>
  <c r="CF220" i="16" a="1"/>
  <c r="CF181" i="16" a="1"/>
  <c r="CF149" i="16" a="1"/>
  <c r="CF112" i="16" a="1"/>
  <c r="CF92" i="16" a="1"/>
  <c r="CF68" i="16" a="1"/>
  <c r="CF52" i="16" a="1"/>
  <c r="CF7" i="16" a="1"/>
  <c r="CF418" i="16" a="1"/>
  <c r="CP259" i="16" a="1"/>
  <c r="CF200" i="16" a="1"/>
  <c r="CF405" i="16" a="1"/>
  <c r="CF298" i="16" a="1"/>
  <c r="CP230" i="16" a="1"/>
  <c r="CP97" i="16" a="1"/>
  <c r="CF539" i="16" a="1"/>
  <c r="CP366" i="16" a="1"/>
  <c r="CF170" i="16" a="1"/>
  <c r="CP126" i="16" a="1"/>
  <c r="CP455" i="16" a="1"/>
  <c r="CP340" i="16" a="1"/>
  <c r="CF185" i="16" a="1"/>
  <c r="CF490" i="16" a="1"/>
  <c r="CF568" i="16" a="1"/>
  <c r="CP562" i="16" a="1"/>
  <c r="CF20" i="16" a="1"/>
  <c r="CP25" i="16" a="1"/>
  <c r="CP33" i="16" a="1"/>
  <c r="CF129" i="16" a="1"/>
  <c r="CP543" i="16" a="1"/>
  <c r="CF497" i="16" a="1"/>
  <c r="CP398" i="16" a="1"/>
  <c r="CP336" i="16" a="1"/>
  <c r="CF267" i="16" a="1"/>
  <c r="CF216" i="16" a="1"/>
  <c r="CP145" i="16" a="1"/>
  <c r="CP581" i="16" a="1"/>
  <c r="CF460" i="16" a="1"/>
  <c r="CP417" i="16" a="1"/>
  <c r="CP389" i="16" a="1"/>
  <c r="CP351" i="16" a="1"/>
  <c r="CP319" i="16" a="1"/>
  <c r="CP292" i="16" a="1"/>
  <c r="CF262" i="16" a="1"/>
  <c r="CP195" i="16" a="1"/>
  <c r="CP163" i="16" a="1"/>
  <c r="CF109" i="16" a="1"/>
  <c r="CF93" i="16" a="1"/>
  <c r="CF73" i="16" a="1"/>
  <c r="CF53" i="16" a="1"/>
  <c r="CF495" i="16" a="1"/>
  <c r="CF404" i="16" a="1"/>
  <c r="CF350" i="16" a="1"/>
  <c r="CP261" i="16" a="1"/>
  <c r="CP190" i="16" a="1"/>
  <c r="CP150" i="16" a="1"/>
  <c r="CF126" i="16" a="1"/>
  <c r="CF578" i="16" a="1"/>
  <c r="CF494" i="16" a="1"/>
  <c r="CF445" i="16" a="1"/>
  <c r="CP399" i="16" a="1"/>
  <c r="CP353" i="16" a="1"/>
  <c r="CF340" i="16" a="1"/>
  <c r="CF322" i="16" a="1"/>
  <c r="CF283" i="16" a="1"/>
  <c r="CF236" i="16" a="1"/>
  <c r="CP189" i="16" a="1"/>
  <c r="CP157" i="16" a="1"/>
  <c r="CF146" i="16" a="1"/>
  <c r="CP108" i="16" a="1"/>
  <c r="CP88" i="16" a="1"/>
  <c r="CP72" i="16" a="1"/>
  <c r="CP56" i="16" a="1"/>
  <c r="CP15" i="16" a="1"/>
  <c r="CF410" i="16" a="1"/>
  <c r="CP251" i="16" a="1"/>
  <c r="CF579" i="16" a="1"/>
  <c r="CP464" i="16" a="1"/>
  <c r="CF321" i="16" a="1"/>
  <c r="CP262" i="16" a="1"/>
  <c r="CP105" i="16" a="1"/>
  <c r="CP49" i="16" a="1"/>
  <c r="CF467" i="16" a="1"/>
  <c r="CF233" i="16" a="1"/>
  <c r="CF46" i="16" a="1"/>
  <c r="CF411" i="16" a="1"/>
  <c r="CP338" i="16" a="1"/>
  <c r="CP283" i="16" a="1"/>
  <c r="CF161" i="16" a="1"/>
  <c r="CF82" i="16" a="1"/>
  <c r="CF510" i="16" a="1"/>
  <c r="CP529" i="16" a="1"/>
  <c r="CF461" i="16" a="1"/>
  <c r="CF454" i="16" a="1"/>
  <c r="CF372" i="16" a="1"/>
  <c r="CP313" i="16" a="1"/>
  <c r="CP263" i="16" a="1"/>
  <c r="CP188" i="16" a="1"/>
  <c r="CP156" i="16" a="1"/>
  <c r="CP115" i="16" a="1"/>
  <c r="CF553" i="16" a="1"/>
  <c r="CF439" i="16" a="1"/>
  <c r="CF401" i="16" a="1"/>
  <c r="CF367" i="16" a="1"/>
  <c r="CF323" i="16" a="1"/>
  <c r="CF292" i="16" a="1"/>
  <c r="CP266" i="16" a="1"/>
  <c r="CF222" i="16" a="1"/>
  <c r="CF179" i="16" a="1"/>
  <c r="CP142" i="16" a="1"/>
  <c r="CP99" i="16" a="1"/>
  <c r="CP40" i="16" a="1"/>
  <c r="CP552" i="16" a="1"/>
  <c r="CP442" i="16" a="1"/>
  <c r="CF393" i="16" a="1"/>
  <c r="CF269" i="16" a="1"/>
  <c r="CP301" i="16" a="1"/>
  <c r="CF174" i="16" a="1"/>
  <c r="CF215" i="16" a="1"/>
  <c r="CP561" i="16" a="1"/>
  <c r="CF498" i="16" a="1"/>
  <c r="CP441" i="16" a="1"/>
  <c r="CF407" i="16" a="1"/>
  <c r="CF353" i="16" a="1"/>
  <c r="CP341" i="16" a="1"/>
  <c r="CP314" i="16" a="1"/>
  <c r="CP272" i="16" a="1"/>
  <c r="CP240" i="16" a="1"/>
  <c r="CF197" i="16" a="1"/>
  <c r="CF165" i="16" a="1"/>
  <c r="CF139" i="16" a="1"/>
  <c r="CF104" i="16" a="1"/>
  <c r="CF76" i="16" a="1"/>
  <c r="CF60" i="16" a="1"/>
  <c r="CP124" i="16" a="1"/>
  <c r="CF577" i="16" a="1"/>
  <c r="CP317" i="16" a="1"/>
  <c r="CF213" i="16" a="1"/>
  <c r="CP492" i="16" a="1"/>
  <c r="CP387" i="16" a="1"/>
  <c r="CP291" i="16" a="1"/>
  <c r="CF225" i="16" a="1"/>
  <c r="CP69" i="16" a="1"/>
  <c r="CF429" i="16" a="1"/>
  <c r="CF265" i="16" a="1"/>
  <c r="CF219" i="16" a="1"/>
  <c r="CP530" i="16" a="1"/>
  <c r="CP346" i="16" a="1"/>
  <c r="CP214" i="16" a="1"/>
  <c r="CP510" i="16" a="1"/>
  <c r="CF485" i="16" a="1"/>
  <c r="CP454" i="16" a="1"/>
  <c r="CP132" i="16" a="1"/>
  <c r="CP392" i="16" a="1"/>
  <c r="CF270" i="16" a="1"/>
  <c r="CF97" i="16" a="1"/>
  <c r="CF412" i="16" a="1"/>
  <c r="CP158" i="16" a="1"/>
  <c r="CP472" i="16" a="1"/>
  <c r="CF326" i="16" a="1"/>
  <c r="CP165" i="16" a="1"/>
  <c r="CP76" i="16" a="1"/>
  <c r="CP267" i="16" a="1"/>
  <c r="CP278" i="16" a="1"/>
  <c r="CF273" i="16" a="1"/>
  <c r="CP287" i="16" a="1"/>
  <c r="CF543" i="16" a="1"/>
  <c r="CF336" i="16" a="1"/>
  <c r="CF145" i="16" a="1"/>
  <c r="CF375" i="16" a="1"/>
  <c r="CP234" i="16" a="1"/>
  <c r="CP44" i="16" a="1"/>
  <c r="CF277" i="16" a="1"/>
  <c r="CP580" i="16" a="1"/>
  <c r="CF369" i="16" a="1"/>
  <c r="CP248" i="16" a="1"/>
  <c r="CF108" i="16" a="1"/>
  <c r="CP120" i="16" a="1"/>
  <c r="CF363" i="16" a="1"/>
  <c r="CP85" i="16" a="1"/>
  <c r="CF302" i="16" a="1"/>
  <c r="CF43" i="16" a="1"/>
  <c r="CP310" i="16" a="1"/>
  <c r="CP461" i="16" a="1"/>
  <c r="CP418" i="16" a="1"/>
  <c r="CP368" i="16" a="1"/>
  <c r="CP289" i="16" a="1"/>
  <c r="CF239" i="16" a="1"/>
  <c r="CP205" i="16" a="1"/>
  <c r="CF172" i="16" a="1"/>
  <c r="CP200" i="16" a="1"/>
  <c r="CP579" i="16" a="1"/>
  <c r="CP512" i="16" a="1"/>
  <c r="CF430" i="16" a="1"/>
  <c r="CP371" i="16" a="1"/>
  <c r="CP321" i="16" a="1"/>
  <c r="CP290" i="16" a="1"/>
  <c r="CF242" i="16" a="1"/>
  <c r="CP225" i="16" a="1"/>
  <c r="CP167" i="16" a="1"/>
  <c r="CF107" i="16" a="1"/>
  <c r="CF87" i="16" a="1"/>
  <c r="CF44" i="16" a="1"/>
  <c r="CP30" i="16" a="1"/>
  <c r="CP515" i="16" a="1"/>
  <c r="CP470" i="16" a="1"/>
  <c r="CF396" i="16" a="1"/>
  <c r="CP347" i="16" a="1"/>
  <c r="CP265" i="16" a="1"/>
  <c r="CP233" i="16" a="1"/>
  <c r="CF209" i="16" a="1"/>
  <c r="CP219" i="16" a="1"/>
  <c r="CF123" i="16" a="1"/>
  <c r="CF580" i="16" a="1"/>
  <c r="CF530" i="16" a="1"/>
  <c r="CF428" i="16" a="1"/>
  <c r="CP373" i="16" a="1"/>
  <c r="CP395" i="16" a="1"/>
  <c r="CF339" i="16" a="1"/>
  <c r="CF314" i="16" a="1"/>
  <c r="CF264" i="16" a="1"/>
  <c r="CP177" i="16" a="1"/>
  <c r="CP110" i="16" a="1"/>
  <c r="CP90" i="16" a="1"/>
  <c r="CP74" i="16" a="1"/>
  <c r="CP58" i="16" a="1"/>
  <c r="CP19" i="16" a="1"/>
  <c r="CF538" i="16" a="1"/>
  <c r="CP243" i="16" a="1"/>
  <c r="CF512" i="16" a="1"/>
  <c r="CP113" i="16" a="1"/>
  <c r="CP65" i="16" a="1"/>
  <c r="CP438" i="16" a="1"/>
  <c r="CF257" i="16" a="1"/>
  <c r="CP542" i="16" a="1"/>
  <c r="CF403" i="16" a="1"/>
  <c r="CP318" i="16" a="1"/>
  <c r="CF106" i="16" a="1"/>
  <c r="CF62" i="16" a="1"/>
  <c r="FW95" i="15" a="1"/>
  <c r="CU106" i="15" a="1"/>
  <c r="HC95" i="15" a="1"/>
  <c r="HS95" i="15" a="1"/>
  <c r="MQ95" i="15" a="1"/>
  <c r="TF95" i="15" a="1"/>
  <c r="MA95" i="15" a="1"/>
  <c r="MQ106" i="15" a="1"/>
  <c r="DK95" i="15" a="1"/>
  <c r="OC73" i="15"/>
  <c r="II95" i="15" a="1"/>
  <c r="BG95" i="15" a="1"/>
  <c r="AI106" i="15" a="1"/>
  <c r="BV95" i="15" a="1"/>
  <c r="BG106" i="15" a="1"/>
  <c r="X95" i="15" a="1"/>
  <c r="AA106" i="15" a="1"/>
  <c r="J106" i="15" a="1"/>
  <c r="CP485" i="16" a="1"/>
  <c r="CP565" i="16" a="1"/>
  <c r="CP348" i="16" a="1"/>
  <c r="CP10" i="16" a="1"/>
  <c r="CP359" i="16" a="1"/>
  <c r="CP201" i="16" a="1"/>
  <c r="CF81" i="16" a="1"/>
  <c r="CF358" i="16" a="1"/>
  <c r="CP207" i="16" a="1"/>
  <c r="CP407" i="16" a="1"/>
  <c r="CF287" i="16" a="1"/>
  <c r="CP139" i="16" a="1"/>
  <c r="CP60" i="16" a="1"/>
  <c r="CF122" i="16" a="1"/>
  <c r="CF175" i="16" a="1"/>
  <c r="CF203" i="16" a="1"/>
  <c r="CF228" i="16" a="1"/>
  <c r="CP490" i="16" a="1"/>
  <c r="CP271" i="16" a="1"/>
  <c r="CF45" i="16" a="1"/>
  <c r="CF331" i="16" a="1"/>
  <c r="CF187" i="16" a="1"/>
  <c r="CF30" i="16" a="1"/>
  <c r="CF237" i="16" a="1"/>
  <c r="CF547" i="16" a="1"/>
  <c r="CP343" i="16" a="1"/>
  <c r="CP204" i="16" a="1"/>
  <c r="CF84" i="16" a="1"/>
  <c r="CF402" i="16" a="1"/>
  <c r="CF286" i="16" a="1"/>
  <c r="CP57" i="16" a="1"/>
  <c r="CF217" i="16" a="1"/>
  <c r="CP462" i="16" a="1"/>
  <c r="CF193" i="16" a="1"/>
  <c r="CF451" i="16" a="1"/>
  <c r="CP410" i="16" a="1"/>
  <c r="CP352" i="16" a="1"/>
  <c r="CF271" i="16" a="1"/>
  <c r="CF231" i="16" a="1"/>
  <c r="CF226" i="16" a="1"/>
  <c r="CF164" i="16" a="1"/>
  <c r="CP122" i="16" a="1"/>
  <c r="CP569" i="16" a="1"/>
  <c r="CF464" i="16" a="1"/>
  <c r="CP413" i="16" a="1"/>
  <c r="CP363" i="16" a="1"/>
  <c r="CP316" i="16" a="1"/>
  <c r="CF297" i="16" a="1"/>
  <c r="CF234" i="16" a="1"/>
  <c r="CP199" i="16" a="1"/>
  <c r="CF142" i="16" a="1"/>
  <c r="CF99" i="16" a="1"/>
  <c r="CF79" i="16" a="1"/>
  <c r="CF40" i="16" a="1"/>
  <c r="CF552" i="16" a="1"/>
  <c r="CF499" i="16" a="1"/>
  <c r="CF442" i="16" a="1"/>
  <c r="CF370" i="16" a="1"/>
  <c r="CP302" i="16" a="1"/>
  <c r="CP257" i="16" a="1"/>
  <c r="CF301" i="16" a="1"/>
  <c r="CP186" i="16" a="1"/>
  <c r="CP211" i="16" a="1"/>
  <c r="CP43" i="16" a="1"/>
  <c r="CP567" i="16" a="1"/>
  <c r="CP545" i="16" a="1"/>
  <c r="CP411" i="16" a="1"/>
  <c r="CP365" i="16" a="1"/>
  <c r="CF345" i="16" a="1"/>
  <c r="CF332" i="16" a="1"/>
  <c r="CF285" i="16" a="1"/>
  <c r="CP228" i="16" a="1"/>
  <c r="CP169" i="16" a="1"/>
  <c r="CP106" i="16" a="1"/>
  <c r="CP86" i="16" a="1"/>
  <c r="CP70" i="16" a="1"/>
  <c r="CP54" i="16" a="1"/>
  <c r="CP11" i="16" a="1"/>
  <c r="CF457" i="16" a="1"/>
  <c r="CP152" i="16" a="1"/>
  <c r="CP300" i="16" a="1"/>
  <c r="CP109" i="16" a="1"/>
  <c r="CP117" i="16" a="1"/>
  <c r="CP374" i="16" a="1"/>
  <c r="CP119" i="16" a="1"/>
  <c r="CF545" i="16" a="1"/>
  <c r="CF390" i="16" a="1"/>
  <c r="CP276" i="16" a="1"/>
  <c r="CF98" i="16" a="1"/>
  <c r="CF54" i="16" a="1"/>
  <c r="QT106" i="15" a="1"/>
  <c r="II106" i="15" a="1"/>
  <c r="FG95" i="15" a="1"/>
  <c r="MY95" i="15" a="1"/>
  <c r="HC106" i="15" a="1"/>
  <c r="JO106" i="15" a="1"/>
  <c r="KE95" i="15" a="1"/>
  <c r="NW95" i="15" a="1"/>
  <c r="MA106" i="15" a="1"/>
  <c r="QT95" i="15" a="1"/>
  <c r="OH95" i="15" a="1"/>
  <c r="BD95" i="15" a="1"/>
  <c r="BK106" i="15" a="1"/>
  <c r="X106" i="15" a="1"/>
  <c r="AE95" i="15" a="1"/>
  <c r="AA95" i="15" a="1"/>
  <c r="CE106" i="15" a="1"/>
  <c r="AH95" i="15" a="1"/>
  <c r="CP20" i="16" a="1"/>
  <c r="CP560" i="16" a="1"/>
  <c r="CF275" i="16" a="1"/>
  <c r="CF492" i="16" a="1"/>
  <c r="CP323" i="16" a="1"/>
  <c r="CP171" i="16" a="1"/>
  <c r="CF57" i="16" a="1"/>
  <c r="CP269" i="16" a="1"/>
  <c r="CP34" i="16" a="1"/>
  <c r="CP361" i="16" a="1"/>
  <c r="CF244" i="16" a="1"/>
  <c r="CP112" i="16" a="1"/>
  <c r="CP39" i="16" a="1"/>
  <c r="CF548" i="16" a="1"/>
  <c r="CP73" i="16" a="1"/>
  <c r="CP578" i="16" a="1"/>
  <c r="CF86" i="16" a="1"/>
  <c r="CP432" i="16" a="1"/>
  <c r="CP226" i="16" a="1"/>
  <c r="CP460" i="16" a="1"/>
  <c r="CF296" i="16" a="1"/>
  <c r="CF147" i="16" a="1"/>
  <c r="CP495" i="16" a="1"/>
  <c r="CF190" i="16" a="1"/>
  <c r="CF472" i="16" a="1"/>
  <c r="CP328" i="16" a="1"/>
  <c r="CF173" i="16" a="1"/>
  <c r="CF64" i="16" a="1"/>
  <c r="CP216" i="16" a="1"/>
  <c r="CF212" i="16" a="1"/>
  <c r="CF459" i="16" a="1"/>
  <c r="CF154" i="16" a="1"/>
  <c r="CF373" i="16" a="1"/>
  <c r="CF169" i="16" a="1"/>
  <c r="CF440" i="16" a="1"/>
  <c r="CP402" i="16" a="1"/>
  <c r="CF313" i="16" a="1"/>
  <c r="CF263" i="16" a="1"/>
  <c r="CP221" i="16" a="1"/>
  <c r="CP210" i="16" a="1"/>
  <c r="CF156" i="16" a="1"/>
  <c r="CF47" i="16" a="1"/>
  <c r="CP558" i="16" a="1"/>
  <c r="CP435" i="16" a="1"/>
  <c r="CP405" i="16" a="1"/>
  <c r="CP329" i="16" a="1"/>
  <c r="CP298" i="16" a="1"/>
  <c r="CF293" i="16" a="1"/>
  <c r="CP212" i="16" a="1"/>
  <c r="CP191" i="16" a="1"/>
  <c r="CF134" i="16" a="1"/>
  <c r="CF95" i="16" a="1"/>
  <c r="CF67" i="16" a="1"/>
  <c r="CF17" i="16" a="1"/>
  <c r="CP539" i="16" a="1"/>
  <c r="CF500" i="16" a="1"/>
  <c r="CF434" i="16" a="1"/>
  <c r="CF362" i="16" a="1"/>
  <c r="CP281" i="16" a="1"/>
  <c r="CP249" i="16" a="1"/>
  <c r="CF224" i="16" a="1"/>
  <c r="CP170" i="16" a="1"/>
  <c r="CP203" i="16" a="1"/>
  <c r="CP46" i="16" a="1"/>
  <c r="CF557" i="16" a="1"/>
  <c r="CP498" i="16" a="1"/>
  <c r="CP403" i="16" a="1"/>
  <c r="CP357" i="16" a="1"/>
  <c r="CF343" i="16" a="1"/>
  <c r="CF328" i="16" a="1"/>
  <c r="CF280" i="16" a="1"/>
  <c r="CF204" i="16" a="1"/>
  <c r="CP161" i="16" a="1"/>
  <c r="CP98" i="16" a="1"/>
  <c r="CP82" i="16" a="1"/>
  <c r="CP66" i="16" a="1"/>
  <c r="CP50" i="16" a="1"/>
  <c r="CF120" i="16" a="1"/>
  <c r="CF376" i="16" a="1"/>
  <c r="CF6" i="16" a="1"/>
  <c r="CP238" i="16" a="1"/>
  <c r="CP101" i="16" a="1"/>
  <c r="CP13" i="16" a="1"/>
  <c r="CP358" i="16" a="1"/>
  <c r="CP12" i="16" a="1"/>
  <c r="CP494" i="16" a="1"/>
  <c r="CF357" i="16" a="1"/>
  <c r="CP244" i="16" a="1"/>
  <c r="CF90" i="16" a="1"/>
  <c r="CF19" i="16" a="1"/>
  <c r="QT73" i="15"/>
  <c r="OH106" i="15" a="1"/>
  <c r="KU95" i="15" a="1"/>
  <c r="FW106" i="15" a="1"/>
  <c r="FG106" i="15" a="1"/>
  <c r="HS106" i="15" a="1"/>
  <c r="OC95" i="15" a="1"/>
  <c r="TF106" i="15" a="1"/>
  <c r="KE106" i="15" a="1"/>
  <c r="EQ106" i="15" a="1"/>
  <c r="NW106" i="15" a="1"/>
  <c r="AY106" i="15" a="1"/>
  <c r="BN95" i="15" a="1"/>
  <c r="AI95" i="15" a="1"/>
  <c r="BD106" i="15" a="1"/>
  <c r="AH106" i="15" a="1"/>
  <c r="BO106" i="15" a="1"/>
  <c r="AP106" i="15" a="1"/>
  <c r="K106" i="15" a="1"/>
  <c r="AY95" i="15" a="1"/>
  <c r="CF23" i="16" a="1"/>
  <c r="CP527" i="16" a="1"/>
  <c r="CF243" i="16" a="1"/>
  <c r="CP431" i="16" a="1"/>
  <c r="CP296" i="16" a="1"/>
  <c r="CF113" i="16" a="1"/>
  <c r="CP549" i="16" a="1"/>
  <c r="CP198" i="16" a="1"/>
  <c r="CP547" i="16" a="1"/>
  <c r="CF344" i="16" a="1"/>
  <c r="CP197" i="16" a="1"/>
  <c r="CP92" i="16" a="1"/>
  <c r="CF465" i="16" a="1"/>
  <c r="CF329" i="16" a="1"/>
  <c r="CP499" i="16" a="1"/>
  <c r="CP342" i="16" a="1"/>
  <c r="CF50" i="16" a="1"/>
  <c r="CF398" i="16" a="1"/>
  <c r="CP164" i="16" a="1"/>
  <c r="CF409" i="16" a="1"/>
  <c r="CP274" i="16" a="1"/>
  <c r="CP107" i="16" a="1"/>
  <c r="CP396" i="16" a="1"/>
  <c r="CF223" i="16" a="1"/>
  <c r="CF415" i="16" a="1"/>
  <c r="CP280" i="16" a="1"/>
  <c r="CF140" i="16" a="1"/>
  <c r="CF39" i="16" a="1"/>
  <c r="CF14" i="16" a="1"/>
  <c r="CF167" i="16" a="1"/>
  <c r="CP404" i="16" a="1"/>
  <c r="CF137" i="16" a="1"/>
  <c r="CP344" i="16" a="1"/>
  <c r="CP577" i="16" a="1"/>
  <c r="CF432" i="16" a="1"/>
  <c r="CP376" i="16" a="1"/>
  <c r="CF305" i="16" a="1"/>
  <c r="CF247" i="16" a="1"/>
  <c r="CP213" i="16" a="1"/>
  <c r="CF188" i="16" a="1"/>
  <c r="CF148" i="16" a="1"/>
  <c r="CF38" i="16" a="1"/>
  <c r="CP548" i="16" a="1"/>
  <c r="CP456" i="16" a="1"/>
  <c r="CP397" i="16" a="1"/>
  <c r="CP325" i="16" a="1"/>
  <c r="CP294" i="16" a="1"/>
  <c r="CF266" i="16" a="1"/>
  <c r="CP229" i="16" a="1"/>
  <c r="CP175" i="16" a="1"/>
  <c r="CF111" i="16" a="1"/>
  <c r="CF91" i="16" a="1"/>
  <c r="CF63" i="16" a="1"/>
  <c r="CF41" i="16" a="1"/>
  <c r="CF544" i="16" a="1"/>
  <c r="CP463" i="16" a="1"/>
  <c r="CP429" i="16" a="1"/>
  <c r="CF386" i="16" a="1"/>
  <c r="CP273" i="16" a="1"/>
  <c r="CP241" i="16" a="1"/>
  <c r="CP217" i="16" a="1"/>
  <c r="CP154" i="16" a="1"/>
  <c r="CP137" i="16" a="1"/>
  <c r="CF8" i="16" a="1"/>
  <c r="CF551" i="16" a="1"/>
  <c r="CF462" i="16" a="1"/>
  <c r="CP390" i="16" a="1"/>
  <c r="CP349" i="16" a="1"/>
  <c r="CF341" i="16" a="1"/>
  <c r="CF320" i="16" a="1"/>
  <c r="CF272" i="16" a="1"/>
  <c r="CP193" i="16" a="1"/>
  <c r="CP153" i="16" a="1"/>
  <c r="CP94" i="16" a="1"/>
  <c r="CP78" i="16" a="1"/>
  <c r="CP62" i="16" a="1"/>
  <c r="CF124" i="16" a="1"/>
  <c r="CF36" i="16" a="1"/>
  <c r="CF289" i="16" a="1"/>
  <c r="CP38" i="16" a="1"/>
  <c r="CF191" i="16" a="1"/>
  <c r="CP89" i="16" a="1"/>
  <c r="CF470" i="16" a="1"/>
  <c r="CF347" i="16" a="1"/>
  <c r="CP118" i="16" a="1"/>
  <c r="CP437" i="16" a="1"/>
  <c r="CP330" i="16" a="1"/>
  <c r="CF177" i="16" a="1"/>
  <c r="CF70" i="16" a="1"/>
  <c r="CP36" i="16" a="1"/>
  <c r="NO95" i="15" a="1"/>
  <c r="OH73" i="15"/>
  <c r="JO95" i="15" a="1"/>
  <c r="NO106" i="15" a="1"/>
  <c r="KU106" i="15" a="1"/>
  <c r="MY106" i="15" a="1"/>
  <c r="EQ95" i="15" a="1"/>
  <c r="TF73" i="15"/>
  <c r="OC106" i="15" a="1"/>
  <c r="CU95" i="15" a="1"/>
  <c r="DK106" i="15" a="1"/>
  <c r="AP95" i="15" a="1"/>
  <c r="BO95" i="15" a="1"/>
  <c r="BN106" i="15" a="1"/>
  <c r="CE95" i="15" a="1"/>
  <c r="AE106" i="15" a="1"/>
  <c r="BV106" i="15" a="1"/>
  <c r="BK95" i="15" a="1"/>
  <c r="AN6" i="19" l="1" a="1"/>
  <c r="AN6" i="19" s="1"/>
  <c r="G6" i="19"/>
  <c r="E97" i="20"/>
  <c r="CM477" i="16"/>
  <c r="BJ60" i="16"/>
  <c r="BJ227" i="16"/>
  <c r="BN227" i="16" s="1"/>
  <c r="BJ377" i="16"/>
  <c r="BJ277" i="16"/>
  <c r="CF477" i="16"/>
  <c r="H477" i="16" s="1"/>
  <c r="H477" i="19" s="1"/>
  <c r="BW37" i="19" s="1" a="1"/>
  <c r="BW37" i="19" s="1"/>
  <c r="CF568" i="16"/>
  <c r="H568" i="16" s="1"/>
  <c r="H568" i="19" s="1"/>
  <c r="CH44" i="19" s="1" a="1"/>
  <c r="CH44" i="19" s="1"/>
  <c r="G579" i="16"/>
  <c r="G579" i="19" s="1"/>
  <c r="BI43" i="19" s="1" a="1"/>
  <c r="BI43" i="19" s="1"/>
  <c r="DE579" i="16"/>
  <c r="I579" i="16" s="1"/>
  <c r="I579" i="19" s="1"/>
  <c r="DE36" i="16"/>
  <c r="I36" i="16" s="1"/>
  <c r="I36" i="19" s="1"/>
  <c r="G36" i="16"/>
  <c r="G36" i="19" s="1"/>
  <c r="AP12" i="19" s="1" a="1"/>
  <c r="AP12" i="19" s="1"/>
  <c r="BI329" i="16"/>
  <c r="BJ329" i="16"/>
  <c r="AW279" i="16"/>
  <c r="R279" i="16"/>
  <c r="BV279" i="16" s="1"/>
  <c r="DE240" i="16"/>
  <c r="I240" i="16" s="1"/>
  <c r="I240" i="19" s="1"/>
  <c r="DE280" i="16"/>
  <c r="I280" i="16" s="1"/>
  <c r="I280" i="19" s="1"/>
  <c r="AW364" i="16"/>
  <c r="DE318" i="16"/>
  <c r="I318" i="16" s="1"/>
  <c r="I318" i="19" s="1"/>
  <c r="G318" i="16"/>
  <c r="G318" i="19" s="1"/>
  <c r="BB20" i="19" s="1" a="1"/>
  <c r="BB20" i="19" s="1"/>
  <c r="DE284" i="16"/>
  <c r="I284" i="16" s="1"/>
  <c r="I284" i="19" s="1"/>
  <c r="G284" i="16"/>
  <c r="G284" i="19" s="1"/>
  <c r="AW22" i="19" s="1" a="1"/>
  <c r="AW22" i="19" s="1"/>
  <c r="DE95" i="16"/>
  <c r="I95" i="16" s="1"/>
  <c r="I95" i="19" s="1"/>
  <c r="G95" i="16"/>
  <c r="G95" i="19" s="1"/>
  <c r="AW11" i="19" s="1" a="1"/>
  <c r="AW11" i="19" s="1"/>
  <c r="BI343" i="16"/>
  <c r="BJ343" i="16"/>
  <c r="BI313" i="16"/>
  <c r="BJ313" i="16"/>
  <c r="DE30" i="16"/>
  <c r="I30" i="16" s="1"/>
  <c r="I30" i="19" s="1"/>
  <c r="G30" i="16"/>
  <c r="G30" i="19" s="1"/>
  <c r="AP6" i="19" s="1" a="1"/>
  <c r="AP6" i="19" s="1"/>
  <c r="G336" i="16"/>
  <c r="G336" i="19" s="1"/>
  <c r="BC26" i="19" s="1" a="1"/>
  <c r="BC26" i="19" s="1"/>
  <c r="DE336" i="16"/>
  <c r="I336" i="16" s="1"/>
  <c r="I336" i="19" s="1"/>
  <c r="AW309" i="16"/>
  <c r="R309" i="16"/>
  <c r="BV309" i="16" s="1"/>
  <c r="DE248" i="16"/>
  <c r="I248" i="16" s="1"/>
  <c r="I248" i="19" s="1"/>
  <c r="DE42" i="16"/>
  <c r="I42" i="16" s="1"/>
  <c r="I42" i="19" s="1"/>
  <c r="R291" i="16"/>
  <c r="BV291" i="16" s="1"/>
  <c r="R96" i="16"/>
  <c r="BV96" i="16" s="1"/>
  <c r="G78" i="16"/>
  <c r="G78" i="19" s="1"/>
  <c r="AV6" i="19" s="1" a="1"/>
  <c r="AV6" i="19" s="1"/>
  <c r="R128" i="16"/>
  <c r="BV128" i="16" s="1"/>
  <c r="DE166" i="16"/>
  <c r="I166" i="16" s="1"/>
  <c r="I166" i="19" s="1"/>
  <c r="R240" i="16"/>
  <c r="BV240" i="16" s="1"/>
  <c r="R248" i="16"/>
  <c r="BV248" i="16" s="1"/>
  <c r="R349" i="16"/>
  <c r="BV349" i="16" s="1"/>
  <c r="BJ480" i="16"/>
  <c r="G499" i="16"/>
  <c r="G499" i="19" s="1"/>
  <c r="BA35" i="19" s="1" a="1"/>
  <c r="BA35" i="19" s="1"/>
  <c r="DE575" i="16"/>
  <c r="I575" i="16" s="1"/>
  <c r="I575" i="19" s="1"/>
  <c r="R125" i="16"/>
  <c r="BV125" i="16" s="1"/>
  <c r="G97" i="16"/>
  <c r="G97" i="19" s="1"/>
  <c r="AW13" i="19" s="1" a="1"/>
  <c r="AW13" i="19" s="1"/>
  <c r="R150" i="16"/>
  <c r="BV150" i="16" s="1"/>
  <c r="G185" i="16"/>
  <c r="G185" i="19" s="1"/>
  <c r="BH17" i="19" s="1" a="1"/>
  <c r="BH17" i="19" s="1"/>
  <c r="AW546" i="16"/>
  <c r="R160" i="16"/>
  <c r="BV160" i="16" s="1"/>
  <c r="AW247" i="16"/>
  <c r="AW414" i="16"/>
  <c r="BJ457" i="16"/>
  <c r="R575" i="16"/>
  <c r="BV575" i="16" s="1"/>
  <c r="AW575" i="16"/>
  <c r="AW486" i="16"/>
  <c r="R486" i="16"/>
  <c r="BV486" i="16" s="1"/>
  <c r="G168" i="16"/>
  <c r="G168" i="19" s="1"/>
  <c r="BG12" i="19" s="1" a="1"/>
  <c r="BG12" i="19" s="1"/>
  <c r="DE168" i="16"/>
  <c r="I168" i="16" s="1"/>
  <c r="I168" i="19" s="1"/>
  <c r="AW540" i="16"/>
  <c r="R540" i="16"/>
  <c r="BV540" i="16" s="1"/>
  <c r="AW183" i="16"/>
  <c r="R183" i="16"/>
  <c r="BV183" i="16" s="1"/>
  <c r="R255" i="16"/>
  <c r="BV255" i="16" s="1"/>
  <c r="AW255" i="16"/>
  <c r="AW312" i="16"/>
  <c r="R312" i="16"/>
  <c r="BV312" i="16" s="1"/>
  <c r="R284" i="16"/>
  <c r="BV284" i="16" s="1"/>
  <c r="AW284" i="16"/>
  <c r="BI412" i="16"/>
  <c r="BJ412" i="16"/>
  <c r="AW436" i="16"/>
  <c r="R436" i="16"/>
  <c r="BV436" i="16" s="1"/>
  <c r="DE476" i="16"/>
  <c r="I476" i="16" s="1"/>
  <c r="I476" i="19" s="1"/>
  <c r="G476" i="16"/>
  <c r="G476" i="19" s="1"/>
  <c r="AW36" i="19" s="1" a="1"/>
  <c r="AW36" i="19" s="1"/>
  <c r="AW235" i="16"/>
  <c r="R235" i="16"/>
  <c r="BV235" i="16" s="1"/>
  <c r="G329" i="16"/>
  <c r="G329" i="19" s="1"/>
  <c r="BB31" i="19" s="1" a="1"/>
  <c r="BB31" i="19" s="1"/>
  <c r="DE329" i="16"/>
  <c r="I329" i="16" s="1"/>
  <c r="I329" i="19" s="1"/>
  <c r="BJ545" i="16"/>
  <c r="BI545" i="16"/>
  <c r="G452" i="16"/>
  <c r="G452" i="19" s="1"/>
  <c r="AU36" i="19" s="1" a="1"/>
  <c r="AU36" i="19" s="1"/>
  <c r="G84" i="16"/>
  <c r="G84" i="19" s="1"/>
  <c r="AV12" i="19" s="1" a="1"/>
  <c r="AV12" i="19" s="1"/>
  <c r="BI547" i="16"/>
  <c r="BJ580" i="16"/>
  <c r="AW104" i="16"/>
  <c r="AW445" i="16"/>
  <c r="R249" i="16"/>
  <c r="BV249" i="16" s="1"/>
  <c r="AW350" i="16"/>
  <c r="G415" i="16"/>
  <c r="G415" i="19" s="1"/>
  <c r="AP35" i="19" s="1" a="1"/>
  <c r="AP35" i="19" s="1"/>
  <c r="BJ527" i="16"/>
  <c r="R489" i="16"/>
  <c r="BV489" i="16" s="1"/>
  <c r="BI497" i="16"/>
  <c r="AW406" i="16"/>
  <c r="DE299" i="16"/>
  <c r="I299" i="16" s="1"/>
  <c r="I299" i="19" s="1"/>
  <c r="AW282" i="16"/>
  <c r="R282" i="16"/>
  <c r="BV282" i="16" s="1"/>
  <c r="AW355" i="16"/>
  <c r="R355" i="16"/>
  <c r="BV355" i="16" s="1"/>
  <c r="AW423" i="16"/>
  <c r="R423" i="16"/>
  <c r="BV423" i="16" s="1"/>
  <c r="BI404" i="16"/>
  <c r="BJ404" i="16"/>
  <c r="DE426" i="16"/>
  <c r="I426" i="16" s="1"/>
  <c r="I426" i="19" s="1"/>
  <c r="G426" i="16"/>
  <c r="G426" i="19" s="1"/>
  <c r="AQ34" i="19" s="1" a="1"/>
  <c r="AQ34" i="19" s="1"/>
  <c r="BJ94" i="16"/>
  <c r="CE473" i="16"/>
  <c r="BY473" i="16"/>
  <c r="CD473" i="16"/>
  <c r="BY477" i="16"/>
  <c r="DE127" i="16"/>
  <c r="I127" i="16" s="1"/>
  <c r="I127" i="19" s="1"/>
  <c r="G142" i="16"/>
  <c r="G142" i="19" s="1"/>
  <c r="BC10" i="19" s="1" a="1"/>
  <c r="BC10" i="19" s="1"/>
  <c r="BJ356" i="16"/>
  <c r="BJ327" i="16"/>
  <c r="BJ365" i="16"/>
  <c r="BJ41" i="16"/>
  <c r="BJ158" i="16"/>
  <c r="BJ339" i="16"/>
  <c r="BN339" i="16" s="1"/>
  <c r="AW45" i="16"/>
  <c r="CA477" i="16"/>
  <c r="CB477" i="16" s="1"/>
  <c r="CC477" i="16" s="1"/>
  <c r="BJ314" i="16"/>
  <c r="BJ91" i="16"/>
  <c r="BJ15" i="16"/>
  <c r="CF562" i="16"/>
  <c r="H562" i="16" s="1"/>
  <c r="H562" i="19" s="1"/>
  <c r="CH38" i="19" s="1" a="1"/>
  <c r="CH38" i="19" s="1"/>
  <c r="DE558" i="16"/>
  <c r="I558" i="16" s="1"/>
  <c r="I558" i="19" s="1"/>
  <c r="G274" i="16"/>
  <c r="G274" i="19" s="1"/>
  <c r="AV24" i="19" s="1" a="1"/>
  <c r="AV24" i="19" s="1"/>
  <c r="BJ484" i="16"/>
  <c r="BJ49" i="16"/>
  <c r="BJ112" i="16"/>
  <c r="BJ363" i="16"/>
  <c r="CA562" i="16"/>
  <c r="CB562" i="16" s="1"/>
  <c r="BJ415" i="16"/>
  <c r="G405" i="16"/>
  <c r="G405" i="19" s="1"/>
  <c r="AO37" i="19" s="1" a="1"/>
  <c r="AO37" i="19" s="1"/>
  <c r="BJ6" i="16"/>
  <c r="BN6" i="16" s="1"/>
  <c r="BJ14" i="16"/>
  <c r="BJ69" i="16"/>
  <c r="BM562" i="16"/>
  <c r="CP562" i="16"/>
  <c r="BM485" i="16"/>
  <c r="CP485" i="16"/>
  <c r="DE321" i="16"/>
  <c r="I321" i="16" s="1"/>
  <c r="I321" i="19" s="1"/>
  <c r="G321" i="16"/>
  <c r="G321" i="19" s="1"/>
  <c r="BB23" i="19" s="1" a="1"/>
  <c r="BB23" i="19" s="1"/>
  <c r="G148" i="16"/>
  <c r="G148" i="19" s="1"/>
  <c r="BC16" i="19" s="1" a="1"/>
  <c r="BC16" i="19" s="1"/>
  <c r="DE148" i="16"/>
  <c r="I148" i="16" s="1"/>
  <c r="I148" i="19" s="1"/>
  <c r="DE386" i="16"/>
  <c r="I386" i="16" s="1"/>
  <c r="I386" i="19" s="1"/>
  <c r="G386" i="16"/>
  <c r="G386" i="19" s="1"/>
  <c r="BI28" i="19" s="1" a="1"/>
  <c r="BI28" i="19" s="1"/>
  <c r="DE126" i="16"/>
  <c r="I126" i="16" s="1"/>
  <c r="I126" i="19" s="1"/>
  <c r="G126" i="16"/>
  <c r="G126" i="19" s="1"/>
  <c r="BB6" i="19" s="1" a="1"/>
  <c r="BB6" i="19" s="1"/>
  <c r="CN25" i="16"/>
  <c r="BF25" i="16"/>
  <c r="DE63" i="16"/>
  <c r="I63" i="16" s="1"/>
  <c r="I63" i="19" s="1"/>
  <c r="G63" i="16"/>
  <c r="G63" i="19" s="1"/>
  <c r="AT15" i="19" s="1" a="1"/>
  <c r="AT15" i="19" s="1"/>
  <c r="G368" i="16"/>
  <c r="G368" i="19" s="1"/>
  <c r="BH22" i="19" s="1" a="1"/>
  <c r="BH22" i="19" s="1"/>
  <c r="DE368" i="16"/>
  <c r="I368" i="16" s="1"/>
  <c r="I368" i="19" s="1"/>
  <c r="AW136" i="16"/>
  <c r="R136" i="16"/>
  <c r="BV136" i="16" s="1"/>
  <c r="AW114" i="16"/>
  <c r="R114" i="16"/>
  <c r="BV114" i="16" s="1"/>
  <c r="BJ30" i="16"/>
  <c r="BI30" i="16"/>
  <c r="G184" i="16"/>
  <c r="G184" i="19" s="1"/>
  <c r="BH16" i="19" s="1" a="1"/>
  <c r="BH16" i="19" s="1"/>
  <c r="DE184" i="16"/>
  <c r="I184" i="16" s="1"/>
  <c r="I184" i="19" s="1"/>
  <c r="BI223" i="16"/>
  <c r="BJ223" i="16"/>
  <c r="BI322" i="16"/>
  <c r="BJ322" i="16"/>
  <c r="R496" i="16"/>
  <c r="BV496" i="16" s="1"/>
  <c r="AW496" i="16"/>
  <c r="BI166" i="16"/>
  <c r="BJ166" i="16"/>
  <c r="AW182" i="16"/>
  <c r="R182" i="16"/>
  <c r="BV182" i="16" s="1"/>
  <c r="AW307" i="16"/>
  <c r="R307" i="16"/>
  <c r="BV307" i="16" s="1"/>
  <c r="G392" i="16"/>
  <c r="G392" i="19" s="1"/>
  <c r="AN36" i="19" s="1" a="1"/>
  <c r="AN36" i="19" s="1"/>
  <c r="DE392" i="16"/>
  <c r="I392" i="16" s="1"/>
  <c r="I392" i="19" s="1"/>
  <c r="DE402" i="16"/>
  <c r="I402" i="16" s="1"/>
  <c r="I402" i="19" s="1"/>
  <c r="G402" i="16"/>
  <c r="G402" i="19" s="1"/>
  <c r="AO34" i="19" s="1" a="1"/>
  <c r="AO34" i="19" s="1"/>
  <c r="AW354" i="16"/>
  <c r="R354" i="16"/>
  <c r="BV354" i="16" s="1"/>
  <c r="BI438" i="16"/>
  <c r="BJ438" i="16"/>
  <c r="BI440" i="16"/>
  <c r="BJ440" i="16"/>
  <c r="BN345" i="16"/>
  <c r="CI562" i="16"/>
  <c r="AZ562" i="16"/>
  <c r="AY562" i="16" s="1"/>
  <c r="BA562" i="16" s="1"/>
  <c r="BB562" i="16" s="1"/>
  <c r="BC562" i="16" s="1"/>
  <c r="BD562" i="16" s="1"/>
  <c r="CO562" i="16"/>
  <c r="CN562" i="16"/>
  <c r="G259" i="16"/>
  <c r="G259" i="19" s="1"/>
  <c r="AU21" i="19" s="1" a="1"/>
  <c r="AU21" i="19" s="1"/>
  <c r="DE259" i="16"/>
  <c r="I259" i="16" s="1"/>
  <c r="I259" i="19" s="1"/>
  <c r="BI160" i="16"/>
  <c r="BJ160" i="16"/>
  <c r="AW448" i="16"/>
  <c r="R448" i="16"/>
  <c r="BV448" i="16" s="1"/>
  <c r="BI353" i="16"/>
  <c r="BJ353" i="16"/>
  <c r="G373" i="16"/>
  <c r="G373" i="19" s="1"/>
  <c r="BH27" i="19" s="1" a="1"/>
  <c r="BH27" i="19" s="1"/>
  <c r="DE373" i="16"/>
  <c r="I373" i="16" s="1"/>
  <c r="I373" i="19" s="1"/>
  <c r="R88" i="16"/>
  <c r="BV88" i="16" s="1"/>
  <c r="AW185" i="16"/>
  <c r="BI447" i="16"/>
  <c r="BI484" i="16"/>
  <c r="CO25" i="16"/>
  <c r="AW91" i="16"/>
  <c r="R10" i="16"/>
  <c r="BV10" i="16" s="1"/>
  <c r="BE562" i="16"/>
  <c r="R102" i="16"/>
  <c r="BV102" i="16" s="1"/>
  <c r="AW102" i="16"/>
  <c r="DE58" i="16"/>
  <c r="I58" i="16" s="1"/>
  <c r="I58" i="19" s="1"/>
  <c r="G58" i="16"/>
  <c r="G58" i="19" s="1"/>
  <c r="AT10" i="19" s="1" a="1"/>
  <c r="AT10" i="19" s="1"/>
  <c r="BI151" i="16"/>
  <c r="BJ151" i="16"/>
  <c r="G160" i="16"/>
  <c r="G160" i="19" s="1"/>
  <c r="BF16" i="19" s="1" a="1"/>
  <c r="BF16" i="19" s="1"/>
  <c r="DE160" i="16"/>
  <c r="I160" i="16" s="1"/>
  <c r="I160" i="19" s="1"/>
  <c r="R168" i="16"/>
  <c r="BV168" i="16" s="1"/>
  <c r="AW168" i="16"/>
  <c r="BI140" i="16"/>
  <c r="BJ140" i="16"/>
  <c r="R227" i="16"/>
  <c r="BV227" i="16" s="1"/>
  <c r="AW227" i="16"/>
  <c r="BI551" i="16"/>
  <c r="BJ551" i="16"/>
  <c r="G233" i="16"/>
  <c r="G233" i="19" s="1"/>
  <c r="AP31" i="19" s="1" a="1"/>
  <c r="AP31" i="19" s="1"/>
  <c r="DE233" i="16"/>
  <c r="I233" i="16" s="1"/>
  <c r="I233" i="19" s="1"/>
  <c r="R258" i="16"/>
  <c r="BV258" i="16" s="1"/>
  <c r="AW258" i="16"/>
  <c r="G357" i="16"/>
  <c r="G357" i="19" s="1"/>
  <c r="BG23" i="19" s="1" a="1"/>
  <c r="BG23" i="19" s="1"/>
  <c r="DE357" i="16"/>
  <c r="I357" i="16" s="1"/>
  <c r="I357" i="19" s="1"/>
  <c r="BJ361" i="16"/>
  <c r="BI361" i="16"/>
  <c r="BI369" i="16"/>
  <c r="BJ369" i="16"/>
  <c r="AW377" i="16"/>
  <c r="R377" i="16"/>
  <c r="BV377" i="16" s="1"/>
  <c r="BJ261" i="16"/>
  <c r="DE12" i="16"/>
  <c r="I12" i="16" s="1"/>
  <c r="I12" i="19" s="1"/>
  <c r="G12" i="16"/>
  <c r="G12" i="19" s="1"/>
  <c r="AN12" i="19" s="1" a="1"/>
  <c r="AN12" i="19" s="1"/>
  <c r="DE231" i="16"/>
  <c r="I231" i="16" s="1"/>
  <c r="I231" i="19" s="1"/>
  <c r="G231" i="16"/>
  <c r="G231" i="19" s="1"/>
  <c r="AP29" i="19" s="1" a="1"/>
  <c r="AP29" i="19" s="1"/>
  <c r="BJ540" i="16"/>
  <c r="BI540" i="16"/>
  <c r="BJ82" i="16"/>
  <c r="BI82" i="16"/>
  <c r="BI374" i="16"/>
  <c r="BJ374" i="16"/>
  <c r="BN374" i="16" s="1"/>
  <c r="DE71" i="16"/>
  <c r="I71" i="16" s="1"/>
  <c r="I71" i="19" s="1"/>
  <c r="G71" i="16"/>
  <c r="G71" i="19" s="1"/>
  <c r="AU11" i="19" s="1" a="1"/>
  <c r="AU11" i="19" s="1"/>
  <c r="G201" i="16"/>
  <c r="G201" i="19" s="1"/>
  <c r="AN23" i="19" s="1" a="1"/>
  <c r="AN23" i="19" s="1"/>
  <c r="DE201" i="16"/>
  <c r="I201" i="16" s="1"/>
  <c r="I201" i="19" s="1"/>
  <c r="BI364" i="16"/>
  <c r="BJ364" i="16"/>
  <c r="AW208" i="16"/>
  <c r="R208" i="16"/>
  <c r="BV208" i="16" s="1"/>
  <c r="R78" i="16"/>
  <c r="BV78" i="16" s="1"/>
  <c r="G317" i="16"/>
  <c r="G317" i="19" s="1"/>
  <c r="BA31" i="19" s="1" a="1"/>
  <c r="BA31" i="19" s="1"/>
  <c r="BI141" i="16"/>
  <c r="BJ53" i="16"/>
  <c r="R256" i="16"/>
  <c r="BV256" i="16" s="1"/>
  <c r="BN248" i="16"/>
  <c r="BJ320" i="16"/>
  <c r="CK562" i="16"/>
  <c r="CL562" i="16" s="1"/>
  <c r="CM562" i="16" s="1"/>
  <c r="CC562" i="16"/>
  <c r="CI25" i="16"/>
  <c r="BI172" i="16"/>
  <c r="G365" i="16"/>
  <c r="G365" i="19" s="1"/>
  <c r="BG31" i="19" s="1" a="1"/>
  <c r="BG31" i="19" s="1"/>
  <c r="AW393" i="16"/>
  <c r="BF562" i="16"/>
  <c r="AW63" i="16"/>
  <c r="DE62" i="16"/>
  <c r="I62" i="16" s="1"/>
  <c r="I62" i="19" s="1"/>
  <c r="G62" i="16"/>
  <c r="G62" i="19" s="1"/>
  <c r="AT14" i="19" s="1" a="1"/>
  <c r="AT14" i="19" s="1"/>
  <c r="DE169" i="16"/>
  <c r="I169" i="16" s="1"/>
  <c r="I169" i="19" s="1"/>
  <c r="G169" i="16"/>
  <c r="G169" i="19" s="1"/>
  <c r="BG13" i="19" s="1" a="1"/>
  <c r="BG13" i="19" s="1"/>
  <c r="G442" i="16"/>
  <c r="G442" i="19" s="1"/>
  <c r="AT38" i="19" s="1" a="1"/>
  <c r="AT38" i="19" s="1"/>
  <c r="DE442" i="16"/>
  <c r="I442" i="16" s="1"/>
  <c r="I442" i="19" s="1"/>
  <c r="R83" i="16"/>
  <c r="BV83" i="16" s="1"/>
  <c r="AW83" i="16"/>
  <c r="G182" i="16"/>
  <c r="G182" i="19" s="1"/>
  <c r="BH14" i="19" s="1" a="1"/>
  <c r="BH14" i="19" s="1"/>
  <c r="DE182" i="16"/>
  <c r="I182" i="16" s="1"/>
  <c r="I182" i="19" s="1"/>
  <c r="G255" i="16"/>
  <c r="G255" i="19" s="1"/>
  <c r="AT29" i="19" s="1" a="1"/>
  <c r="AT29" i="19" s="1"/>
  <c r="DE255" i="16"/>
  <c r="I255" i="16" s="1"/>
  <c r="I255" i="19" s="1"/>
  <c r="AW327" i="16"/>
  <c r="R327" i="16"/>
  <c r="BV327" i="16" s="1"/>
  <c r="BJ473" i="16"/>
  <c r="BI473" i="16"/>
  <c r="G146" i="16"/>
  <c r="G146" i="19" s="1"/>
  <c r="BC14" i="19" s="1" a="1"/>
  <c r="BC14" i="19" s="1"/>
  <c r="DE146" i="16"/>
  <c r="I146" i="16" s="1"/>
  <c r="I146" i="19" s="1"/>
  <c r="R153" i="16"/>
  <c r="BV153" i="16" s="1"/>
  <c r="AW320" i="16"/>
  <c r="DE204" i="16"/>
  <c r="I204" i="16" s="1"/>
  <c r="I204" i="19" s="1"/>
  <c r="G434" i="16"/>
  <c r="G434" i="19" s="1"/>
  <c r="AQ42" i="19" s="1" a="1"/>
  <c r="AQ42" i="19" s="1"/>
  <c r="BJ561" i="16"/>
  <c r="BB474" i="16"/>
  <c r="BC474" i="16" s="1"/>
  <c r="BD474" i="16" s="1"/>
  <c r="BY565" i="16"/>
  <c r="BJ130" i="16"/>
  <c r="BJ32" i="16"/>
  <c r="BJ219" i="16"/>
  <c r="BN219" i="16" s="1"/>
  <c r="G396" i="16"/>
  <c r="G396" i="19" s="1"/>
  <c r="AN40" i="19" s="1" a="1"/>
  <c r="AN40" i="19" s="1"/>
  <c r="DE432" i="16"/>
  <c r="I432" i="16" s="1"/>
  <c r="I432" i="19" s="1"/>
  <c r="BJ110" i="16"/>
  <c r="BJ368" i="16"/>
  <c r="BJ278" i="16"/>
  <c r="BJ9" i="16"/>
  <c r="BJ283" i="16"/>
  <c r="BJ113" i="16"/>
  <c r="BJ332" i="16"/>
  <c r="BJ437" i="16"/>
  <c r="BJ311" i="16"/>
  <c r="BJ452" i="16"/>
  <c r="CP129" i="16"/>
  <c r="CF473" i="16"/>
  <c r="H473" i="16" s="1"/>
  <c r="H473" i="19" s="1"/>
  <c r="BV45" i="19" s="1" a="1"/>
  <c r="BV45" i="19" s="1"/>
  <c r="BJ28" i="16"/>
  <c r="BI28" i="16"/>
  <c r="DE285" i="16"/>
  <c r="I285" i="16" s="1"/>
  <c r="I285" i="19" s="1"/>
  <c r="G285" i="16"/>
  <c r="G285" i="19" s="1"/>
  <c r="AW23" i="19" s="1" a="1"/>
  <c r="AW23" i="19" s="1"/>
  <c r="BI224" i="16"/>
  <c r="BJ224" i="16"/>
  <c r="R241" i="16"/>
  <c r="BV241" i="16" s="1"/>
  <c r="R294" i="16"/>
  <c r="BV294" i="16" s="1"/>
  <c r="BI86" i="16"/>
  <c r="AW61" i="16"/>
  <c r="R61" i="16"/>
  <c r="BV61" i="16" s="1"/>
  <c r="G227" i="16"/>
  <c r="G227" i="19" s="1"/>
  <c r="AP25" i="19" s="1" a="1"/>
  <c r="AP25" i="19" s="1"/>
  <c r="DE227" i="16"/>
  <c r="I227" i="16" s="1"/>
  <c r="I227" i="19" s="1"/>
  <c r="AW103" i="16"/>
  <c r="R103" i="16"/>
  <c r="BV103" i="16" s="1"/>
  <c r="G271" i="16"/>
  <c r="G271" i="19" s="1"/>
  <c r="AV21" i="19" s="1" a="1"/>
  <c r="AV21" i="19" s="1"/>
  <c r="DE271" i="16"/>
  <c r="I271" i="16" s="1"/>
  <c r="I271" i="19" s="1"/>
  <c r="AW360" i="16"/>
  <c r="R360" i="16"/>
  <c r="BV360" i="16" s="1"/>
  <c r="G315" i="16"/>
  <c r="G315" i="19" s="1"/>
  <c r="BA29" i="19" s="1" a="1"/>
  <c r="BA29" i="19" s="1"/>
  <c r="DE315" i="16"/>
  <c r="I315" i="16" s="1"/>
  <c r="I315" i="19" s="1"/>
  <c r="AW162" i="16"/>
  <c r="R162" i="16"/>
  <c r="BV162" i="16" s="1"/>
  <c r="G243" i="16"/>
  <c r="G243" i="19" s="1"/>
  <c r="AQ29" i="19" s="1" a="1"/>
  <c r="AQ29" i="19" s="1"/>
  <c r="DE243" i="16"/>
  <c r="I243" i="16" s="1"/>
  <c r="I243" i="19" s="1"/>
  <c r="G278" i="16"/>
  <c r="G278" i="19" s="1"/>
  <c r="AV28" i="19" s="1" a="1"/>
  <c r="AV28" i="19" s="1"/>
  <c r="DE278" i="16"/>
  <c r="I278" i="16" s="1"/>
  <c r="I278" i="19" s="1"/>
  <c r="R77" i="16"/>
  <c r="BV77" i="16" s="1"/>
  <c r="AW77" i="16"/>
  <c r="R151" i="16"/>
  <c r="BV151" i="16" s="1"/>
  <c r="AW151" i="16"/>
  <c r="BJ530" i="16"/>
  <c r="BI530" i="16"/>
  <c r="R11" i="16"/>
  <c r="BV11" i="16" s="1"/>
  <c r="AZ114" i="16"/>
  <c r="AY114" i="16" s="1"/>
  <c r="BA114" i="16" s="1"/>
  <c r="BB114" i="16" s="1"/>
  <c r="BC114" i="16" s="1"/>
  <c r="DE39" i="16"/>
  <c r="I39" i="16" s="1"/>
  <c r="I39" i="19" s="1"/>
  <c r="G39" i="16"/>
  <c r="G39" i="19" s="1"/>
  <c r="AP15" i="19" s="1" a="1"/>
  <c r="AP15" i="19" s="1"/>
  <c r="DE122" i="16"/>
  <c r="I122" i="16" s="1"/>
  <c r="I122" i="19" s="1"/>
  <c r="G122" i="16"/>
  <c r="G122" i="19" s="1"/>
  <c r="BA14" i="19" s="1" a="1"/>
  <c r="BA14" i="19" s="1"/>
  <c r="G153" i="16"/>
  <c r="G153" i="19" s="1"/>
  <c r="BF9" i="19" s="1" a="1"/>
  <c r="BF9" i="19" s="1"/>
  <c r="DE153" i="16"/>
  <c r="I153" i="16" s="1"/>
  <c r="I153" i="19" s="1"/>
  <c r="G179" i="16"/>
  <c r="G179" i="19" s="1"/>
  <c r="BH11" i="19" s="1" a="1"/>
  <c r="BH11" i="19" s="1"/>
  <c r="DE179" i="16"/>
  <c r="I179" i="16" s="1"/>
  <c r="I179" i="19" s="1"/>
  <c r="AW288" i="16"/>
  <c r="R288" i="16"/>
  <c r="BV288" i="16" s="1"/>
  <c r="G436" i="16"/>
  <c r="G436" i="19" s="1"/>
  <c r="AQ44" i="19" s="1" a="1"/>
  <c r="AQ44" i="19" s="1"/>
  <c r="DE436" i="16"/>
  <c r="I436" i="16" s="1"/>
  <c r="I436" i="19" s="1"/>
  <c r="AW254" i="16"/>
  <c r="R254" i="16"/>
  <c r="BV254" i="16" s="1"/>
  <c r="G311" i="16"/>
  <c r="G311" i="19" s="1"/>
  <c r="BA25" i="19" s="1" a="1"/>
  <c r="BA25" i="19" s="1"/>
  <c r="DE311" i="16"/>
  <c r="I311" i="16" s="1"/>
  <c r="I311" i="19" s="1"/>
  <c r="DE470" i="16"/>
  <c r="I470" i="16" s="1"/>
  <c r="I470" i="19" s="1"/>
  <c r="G470" i="16"/>
  <c r="G470" i="19" s="1"/>
  <c r="AV42" i="19" s="1" a="1"/>
  <c r="AV42" i="19" s="1"/>
  <c r="BI420" i="16"/>
  <c r="BJ420" i="16"/>
  <c r="CA563" i="16"/>
  <c r="CB563" i="16" s="1"/>
  <c r="CE563" i="16"/>
  <c r="BY563" i="16"/>
  <c r="G110" i="16"/>
  <c r="G110" i="19" s="1"/>
  <c r="AZ14" i="19" s="1" a="1"/>
  <c r="AZ14" i="19" s="1"/>
  <c r="DE110" i="16"/>
  <c r="I110" i="16" s="1"/>
  <c r="I110" i="19" s="1"/>
  <c r="G215" i="16"/>
  <c r="G215" i="19" s="1"/>
  <c r="AO25" i="19" s="1" a="1"/>
  <c r="AO25" i="19" s="1"/>
  <c r="DE215" i="16"/>
  <c r="I215" i="16" s="1"/>
  <c r="I215" i="19" s="1"/>
  <c r="DE494" i="16"/>
  <c r="I494" i="16" s="1"/>
  <c r="I494" i="19" s="1"/>
  <c r="G494" i="16"/>
  <c r="G494" i="19" s="1"/>
  <c r="AZ42" i="19" s="1" a="1"/>
  <c r="AZ42" i="19" s="1"/>
  <c r="G7" i="16"/>
  <c r="G7" i="19" s="1"/>
  <c r="AN7" i="19" s="1" a="1"/>
  <c r="AN7" i="19" s="1"/>
  <c r="DE7" i="16"/>
  <c r="I7" i="16" s="1"/>
  <c r="I7" i="19" s="1"/>
  <c r="AW55" i="16"/>
  <c r="R55" i="16"/>
  <c r="BV55" i="16" s="1"/>
  <c r="AW121" i="16"/>
  <c r="R121" i="16"/>
  <c r="BV121" i="16" s="1"/>
  <c r="R253" i="16"/>
  <c r="BV253" i="16" s="1"/>
  <c r="AW253" i="16"/>
  <c r="BJ114" i="16"/>
  <c r="BI114" i="16"/>
  <c r="DE89" i="16"/>
  <c r="I89" i="16" s="1"/>
  <c r="I89" i="19" s="1"/>
  <c r="G89" i="16"/>
  <c r="G89" i="19" s="1"/>
  <c r="AV17" i="19" s="1" a="1"/>
  <c r="AV17" i="19" s="1"/>
  <c r="BJ104" i="16"/>
  <c r="BI104" i="16"/>
  <c r="BJ208" i="16"/>
  <c r="BN208" i="16" s="1"/>
  <c r="AW333" i="16"/>
  <c r="R333" i="16"/>
  <c r="BV333" i="16" s="1"/>
  <c r="DE461" i="16"/>
  <c r="I461" i="16" s="1"/>
  <c r="I461" i="19" s="1"/>
  <c r="G461" i="16"/>
  <c r="G461" i="19" s="1"/>
  <c r="AU45" i="19" s="1" a="1"/>
  <c r="AU45" i="19" s="1"/>
  <c r="DE196" i="16"/>
  <c r="I196" i="16" s="1"/>
  <c r="I196" i="19" s="1"/>
  <c r="G196" i="16"/>
  <c r="G196" i="19" s="1"/>
  <c r="BI16" i="19" s="1" a="1"/>
  <c r="BI16" i="19" s="1"/>
  <c r="BI309" i="16"/>
  <c r="BJ309" i="16"/>
  <c r="DE198" i="16"/>
  <c r="I198" i="16" s="1"/>
  <c r="I198" i="19" s="1"/>
  <c r="G253" i="16"/>
  <c r="G253" i="19" s="1"/>
  <c r="AT27" i="19" s="1" a="1"/>
  <c r="AT27" i="19" s="1"/>
  <c r="G370" i="16"/>
  <c r="G370" i="19" s="1"/>
  <c r="BH24" i="19" s="1" a="1"/>
  <c r="BH24" i="19" s="1"/>
  <c r="DE423" i="16"/>
  <c r="I423" i="16" s="1"/>
  <c r="I423" i="19" s="1"/>
  <c r="G423" i="16"/>
  <c r="G423" i="19" s="1"/>
  <c r="AP43" i="19" s="1" a="1"/>
  <c r="AP43" i="19" s="1"/>
  <c r="DE507" i="16"/>
  <c r="I507" i="16" s="1"/>
  <c r="I507" i="19" s="1"/>
  <c r="G507" i="16"/>
  <c r="G507" i="19" s="1"/>
  <c r="BA43" i="19" s="1" a="1"/>
  <c r="BA43" i="19" s="1"/>
  <c r="DE479" i="16"/>
  <c r="I479" i="16" s="1"/>
  <c r="I479" i="19" s="1"/>
  <c r="G479" i="16"/>
  <c r="G479" i="19" s="1"/>
  <c r="AW39" i="19" s="1" a="1"/>
  <c r="AW39" i="19" s="1"/>
  <c r="DE578" i="16"/>
  <c r="I578" i="16" s="1"/>
  <c r="I578" i="19" s="1"/>
  <c r="G578" i="16"/>
  <c r="G578" i="19" s="1"/>
  <c r="BI42" i="19" s="1" a="1"/>
  <c r="BI42" i="19" s="1"/>
  <c r="DE103" i="16"/>
  <c r="I103" i="16" s="1"/>
  <c r="I103" i="19" s="1"/>
  <c r="G103" i="16"/>
  <c r="G103" i="19" s="1"/>
  <c r="AZ7" i="19" s="1" a="1"/>
  <c r="AZ7" i="19" s="1"/>
  <c r="DE484" i="16"/>
  <c r="I484" i="16" s="1"/>
  <c r="I484" i="19" s="1"/>
  <c r="G484" i="16"/>
  <c r="G484" i="19" s="1"/>
  <c r="AW44" i="19" s="1" a="1"/>
  <c r="AW44" i="19" s="1"/>
  <c r="G176" i="16"/>
  <c r="G176" i="19" s="1"/>
  <c r="BH8" i="19" s="1" a="1"/>
  <c r="BH8" i="19" s="1"/>
  <c r="DE176" i="16"/>
  <c r="I176" i="16" s="1"/>
  <c r="I176" i="19" s="1"/>
  <c r="AW408" i="16"/>
  <c r="R408" i="16"/>
  <c r="BV408" i="16" s="1"/>
  <c r="CI20" i="16"/>
  <c r="CK20" i="16"/>
  <c r="CL20" i="16" s="1"/>
  <c r="CM20" i="16" s="1"/>
  <c r="AW315" i="16"/>
  <c r="R315" i="16"/>
  <c r="BV315" i="16" s="1"/>
  <c r="G246" i="16"/>
  <c r="G246" i="19" s="1"/>
  <c r="AT20" i="19" s="1" a="1"/>
  <c r="AT20" i="19" s="1"/>
  <c r="DE246" i="16"/>
  <c r="I246" i="16" s="1"/>
  <c r="I246" i="19" s="1"/>
  <c r="BI375" i="16"/>
  <c r="BJ375" i="16"/>
  <c r="BN375" i="16" s="1"/>
  <c r="BJ52" i="16"/>
  <c r="BI52" i="16"/>
  <c r="AW196" i="16"/>
  <c r="R196" i="16"/>
  <c r="BV196" i="16" s="1"/>
  <c r="BJ34" i="16"/>
  <c r="BI34" i="16"/>
  <c r="AW144" i="16"/>
  <c r="R144" i="16"/>
  <c r="BV144" i="16" s="1"/>
  <c r="AW159" i="16"/>
  <c r="R159" i="16"/>
  <c r="BV159" i="16" s="1"/>
  <c r="AW570" i="16"/>
  <c r="R570" i="16"/>
  <c r="BV570" i="16" s="1"/>
  <c r="BN223" i="16"/>
  <c r="BJ36" i="16"/>
  <c r="BI36" i="16"/>
  <c r="BJ382" i="16"/>
  <c r="BJ293" i="16"/>
  <c r="BN293" i="16" s="1"/>
  <c r="BJ462" i="16"/>
  <c r="BJ204" i="16"/>
  <c r="BN204" i="16" s="1"/>
  <c r="BJ433" i="16"/>
  <c r="BJ138" i="16"/>
  <c r="BJ100" i="16"/>
  <c r="BJ37" i="16"/>
  <c r="BJ66" i="16"/>
  <c r="AW564" i="16"/>
  <c r="CC564" i="16" s="1"/>
  <c r="BJ376" i="16"/>
  <c r="BJ131" i="16"/>
  <c r="BJ154" i="16"/>
  <c r="BJ184" i="16"/>
  <c r="BJ212" i="16"/>
  <c r="BN212" i="16" s="1"/>
  <c r="BJ308" i="16"/>
  <c r="BJ566" i="16"/>
  <c r="BJ79" i="16"/>
  <c r="BJ22" i="16"/>
  <c r="BJ72" i="16"/>
  <c r="BJ85" i="16"/>
  <c r="BN85" i="16" s="1"/>
  <c r="CF426" i="16"/>
  <c r="H426" i="16" s="1"/>
  <c r="H426" i="19" s="1"/>
  <c r="BQ34" i="19" s="1" a="1"/>
  <c r="BQ34" i="19" s="1"/>
  <c r="CF20" i="16"/>
  <c r="CP20" i="16"/>
  <c r="DE400" i="16"/>
  <c r="I400" i="16" s="1"/>
  <c r="I400" i="19" s="1"/>
  <c r="G400" i="16"/>
  <c r="G400" i="19" s="1"/>
  <c r="AN44" i="19" s="1" a="1"/>
  <c r="AN44" i="19" s="1"/>
  <c r="G132" i="16"/>
  <c r="G132" i="19" s="1"/>
  <c r="BB12" i="19" s="1" a="1"/>
  <c r="BB12" i="19" s="1"/>
  <c r="DE132" i="16"/>
  <c r="I132" i="16" s="1"/>
  <c r="I132" i="19" s="1"/>
  <c r="E227" i="16"/>
  <c r="E227" i="19" s="1"/>
  <c r="P25" i="19" s="1" a="1"/>
  <c r="P25" i="19" s="1"/>
  <c r="BO227" i="16"/>
  <c r="F227" i="16" s="1"/>
  <c r="F227" i="19" s="1"/>
  <c r="DE41" i="16"/>
  <c r="I41" i="16" s="1"/>
  <c r="I41" i="19" s="1"/>
  <c r="G41" i="16"/>
  <c r="G41" i="19" s="1"/>
  <c r="AP17" i="19" s="1" a="1"/>
  <c r="AP17" i="19" s="1"/>
  <c r="DE301" i="16"/>
  <c r="I301" i="16" s="1"/>
  <c r="I301" i="19" s="1"/>
  <c r="G301" i="16"/>
  <c r="G301" i="19" s="1"/>
  <c r="AZ27" i="19" s="1" a="1"/>
  <c r="AZ27" i="19" s="1"/>
  <c r="DE93" i="16"/>
  <c r="I93" i="16" s="1"/>
  <c r="I93" i="19" s="1"/>
  <c r="G93" i="16"/>
  <c r="G93" i="19" s="1"/>
  <c r="AW9" i="19" s="1" a="1"/>
  <c r="AW9" i="19" s="1"/>
  <c r="G361" i="16"/>
  <c r="G361" i="19" s="1"/>
  <c r="BG27" i="19" s="1" a="1"/>
  <c r="BG27" i="19" s="1"/>
  <c r="DE361" i="16"/>
  <c r="I361" i="16" s="1"/>
  <c r="I361" i="19" s="1"/>
  <c r="BY426" i="16"/>
  <c r="BJ12" i="16"/>
  <c r="R48" i="16"/>
  <c r="BV48" i="16" s="1"/>
  <c r="R58" i="16"/>
  <c r="BV58" i="16" s="1"/>
  <c r="G136" i="16"/>
  <c r="G136" i="19" s="1"/>
  <c r="BB16" i="19" s="1" a="1"/>
  <c r="BB16" i="19" s="1"/>
  <c r="DE210" i="16"/>
  <c r="I210" i="16" s="1"/>
  <c r="I210" i="19" s="1"/>
  <c r="BN149" i="16"/>
  <c r="BN153" i="16"/>
  <c r="BN165" i="16"/>
  <c r="BO165" i="16" s="1"/>
  <c r="F165" i="16" s="1"/>
  <c r="F165" i="19" s="1"/>
  <c r="BN169" i="16"/>
  <c r="E169" i="16" s="1"/>
  <c r="E169" i="19" s="1"/>
  <c r="BN173" i="16"/>
  <c r="DE178" i="16"/>
  <c r="I178" i="16" s="1"/>
  <c r="I178" i="19" s="1"/>
  <c r="R268" i="16"/>
  <c r="BV268" i="16" s="1"/>
  <c r="DE237" i="16"/>
  <c r="I237" i="16" s="1"/>
  <c r="I237" i="19" s="1"/>
  <c r="R306" i="16"/>
  <c r="BV306" i="16" s="1"/>
  <c r="R361" i="16"/>
  <c r="BV361" i="16" s="1"/>
  <c r="BJ68" i="16"/>
  <c r="DE236" i="16"/>
  <c r="I236" i="16" s="1"/>
  <c r="I236" i="19" s="1"/>
  <c r="AZ490" i="16"/>
  <c r="AY490" i="16" s="1"/>
  <c r="BA490" i="16" s="1"/>
  <c r="BB490" i="16" s="1"/>
  <c r="BC490" i="16" s="1"/>
  <c r="CO565" i="16"/>
  <c r="R13" i="16"/>
  <c r="BV13" i="16" s="1"/>
  <c r="DE24" i="16"/>
  <c r="I24" i="16" s="1"/>
  <c r="I24" i="19" s="1"/>
  <c r="R246" i="16"/>
  <c r="BV246" i="16" s="1"/>
  <c r="BJ254" i="16"/>
  <c r="BJ274" i="16"/>
  <c r="BI386" i="16"/>
  <c r="DE59" i="16"/>
  <c r="I59" i="16" s="1"/>
  <c r="I59" i="19" s="1"/>
  <c r="CE426" i="16"/>
  <c r="G112" i="16"/>
  <c r="G112" i="19" s="1"/>
  <c r="AZ16" i="19" s="1" a="1"/>
  <c r="AZ16" i="19" s="1"/>
  <c r="BJ111" i="16"/>
  <c r="BJ470" i="16"/>
  <c r="BJ17" i="16"/>
  <c r="BJ443" i="16"/>
  <c r="R94" i="16"/>
  <c r="BV94" i="16" s="1"/>
  <c r="G86" i="16"/>
  <c r="G86" i="19" s="1"/>
  <c r="AV14" i="19" s="1" a="1"/>
  <c r="AV14" i="19" s="1"/>
  <c r="DE162" i="16"/>
  <c r="I162" i="16" s="1"/>
  <c r="I162" i="19" s="1"/>
  <c r="AW260" i="16"/>
  <c r="DE350" i="16"/>
  <c r="I350" i="16" s="1"/>
  <c r="I350" i="19" s="1"/>
  <c r="BJ394" i="16"/>
  <c r="DE412" i="16"/>
  <c r="I412" i="16" s="1"/>
  <c r="I412" i="19" s="1"/>
  <c r="R441" i="16"/>
  <c r="BV441" i="16" s="1"/>
  <c r="DE450" i="16"/>
  <c r="I450" i="16" s="1"/>
  <c r="I450" i="19" s="1"/>
  <c r="DE19" i="16"/>
  <c r="I19" i="16" s="1"/>
  <c r="I19" i="19" s="1"/>
  <c r="R198" i="16"/>
  <c r="BV198" i="16" s="1"/>
  <c r="BJ275" i="16"/>
  <c r="BJ410" i="16"/>
  <c r="R117" i="16"/>
  <c r="BV117" i="16" s="1"/>
  <c r="AW67" i="16"/>
  <c r="DE223" i="16"/>
  <c r="I223" i="16" s="1"/>
  <c r="I223" i="19" s="1"/>
  <c r="R229" i="16"/>
  <c r="BV229" i="16" s="1"/>
  <c r="DE235" i="16"/>
  <c r="I235" i="16" s="1"/>
  <c r="I235" i="19" s="1"/>
  <c r="DE302" i="16"/>
  <c r="I302" i="16" s="1"/>
  <c r="I302" i="19" s="1"/>
  <c r="BJ355" i="16"/>
  <c r="DE360" i="16"/>
  <c r="I360" i="16" s="1"/>
  <c r="I360" i="19" s="1"/>
  <c r="DE376" i="16"/>
  <c r="I376" i="16" s="1"/>
  <c r="I376" i="19" s="1"/>
  <c r="DE433" i="16"/>
  <c r="I433" i="16" s="1"/>
  <c r="I433" i="19" s="1"/>
  <c r="DE21" i="16"/>
  <c r="I21" i="16" s="1"/>
  <c r="I21" i="19" s="1"/>
  <c r="G67" i="16"/>
  <c r="G67" i="19" s="1"/>
  <c r="AU7" i="19" s="1" a="1"/>
  <c r="AU7" i="19" s="1"/>
  <c r="BI90" i="16"/>
  <c r="DE262" i="16"/>
  <c r="I262" i="16" s="1"/>
  <c r="I262" i="19" s="1"/>
  <c r="BI463" i="16"/>
  <c r="BJ475" i="16"/>
  <c r="BJ210" i="16"/>
  <c r="BN210" i="16" s="1"/>
  <c r="BJ350" i="16"/>
  <c r="AW426" i="16"/>
  <c r="BJ174" i="16"/>
  <c r="CA20" i="16"/>
  <c r="CB20" i="16" s="1"/>
  <c r="CC20" i="16" s="1"/>
  <c r="BJ347" i="16"/>
  <c r="BN347" i="16" s="1"/>
  <c r="CK328" i="16"/>
  <c r="CL328" i="16" s="1"/>
  <c r="AW53" i="16"/>
  <c r="R250" i="16"/>
  <c r="BV250" i="16" s="1"/>
  <c r="R325" i="16"/>
  <c r="BV325" i="16" s="1"/>
  <c r="CK490" i="16"/>
  <c r="CL490" i="16" s="1"/>
  <c r="R180" i="16"/>
  <c r="BV180" i="16" s="1"/>
  <c r="DE496" i="16"/>
  <c r="I496" i="16" s="1"/>
  <c r="I496" i="19" s="1"/>
  <c r="BJ467" i="16"/>
  <c r="BN189" i="16"/>
  <c r="BJ431" i="16"/>
  <c r="CA426" i="16"/>
  <c r="CB426" i="16" s="1"/>
  <c r="CC426" i="16" s="1"/>
  <c r="AW21" i="16"/>
  <c r="R21" i="16"/>
  <c r="BV21" i="16" s="1"/>
  <c r="BJ216" i="16"/>
  <c r="BN216" i="16" s="1"/>
  <c r="G72" i="16"/>
  <c r="G72" i="19" s="1"/>
  <c r="AU12" i="19" s="1" a="1"/>
  <c r="AU12" i="19" s="1"/>
  <c r="DE72" i="16"/>
  <c r="I72" i="16" s="1"/>
  <c r="I72" i="19" s="1"/>
  <c r="G195" i="16"/>
  <c r="G195" i="19" s="1"/>
  <c r="BI15" i="19" s="1" a="1"/>
  <c r="BI15" i="19" s="1"/>
  <c r="DE195" i="16"/>
  <c r="I195" i="16" s="1"/>
  <c r="I195" i="19" s="1"/>
  <c r="DE286" i="16"/>
  <c r="I286" i="16" s="1"/>
  <c r="I286" i="19" s="1"/>
  <c r="G286" i="16"/>
  <c r="G286" i="19" s="1"/>
  <c r="AW24" i="19" s="1" a="1"/>
  <c r="AW24" i="19" s="1"/>
  <c r="CK115" i="16"/>
  <c r="CL115" i="16" s="1"/>
  <c r="AZ115" i="16"/>
  <c r="AY115" i="16" s="1"/>
  <c r="BA115" i="16" s="1"/>
  <c r="BB115" i="16" s="1"/>
  <c r="BC115" i="16" s="1"/>
  <c r="DE109" i="16"/>
  <c r="I109" i="16" s="1"/>
  <c r="I109" i="19" s="1"/>
  <c r="G109" i="16"/>
  <c r="G109" i="19" s="1"/>
  <c r="AZ13" i="19" s="1" a="1"/>
  <c r="AZ13" i="19" s="1"/>
  <c r="G43" i="16"/>
  <c r="G43" i="19" s="1"/>
  <c r="AQ7" i="19" s="1" a="1"/>
  <c r="AQ7" i="19" s="1"/>
  <c r="DE43" i="16"/>
  <c r="I43" i="16" s="1"/>
  <c r="I43" i="19" s="1"/>
  <c r="DE26" i="16"/>
  <c r="I26" i="16" s="1"/>
  <c r="I26" i="19" s="1"/>
  <c r="G50" i="16"/>
  <c r="G50" i="19" s="1"/>
  <c r="AQ14" i="19" s="1" a="1"/>
  <c r="AQ14" i="19" s="1"/>
  <c r="BJ144" i="16"/>
  <c r="DE154" i="16"/>
  <c r="I154" i="16" s="1"/>
  <c r="I154" i="19" s="1"/>
  <c r="BN177" i="16"/>
  <c r="BN181" i="16"/>
  <c r="BN185" i="16"/>
  <c r="BN193" i="16"/>
  <c r="AW236" i="16"/>
  <c r="BN232" i="16"/>
  <c r="BN236" i="16"/>
  <c r="BN240" i="16"/>
  <c r="BN244" i="16"/>
  <c r="BJ256" i="16"/>
  <c r="DE388" i="16"/>
  <c r="I388" i="16" s="1"/>
  <c r="I388" i="19" s="1"/>
  <c r="BI475" i="16"/>
  <c r="R463" i="16"/>
  <c r="BV463" i="16" s="1"/>
  <c r="BJ506" i="16"/>
  <c r="CN565" i="16"/>
  <c r="BI37" i="16"/>
  <c r="G88" i="16"/>
  <c r="G88" i="19" s="1"/>
  <c r="AV16" i="19" s="1" a="1"/>
  <c r="AV16" i="19" s="1"/>
  <c r="BJ238" i="16"/>
  <c r="G463" i="16"/>
  <c r="G463" i="19" s="1"/>
  <c r="AV35" i="19" s="1" a="1"/>
  <c r="AV35" i="19" s="1"/>
  <c r="G527" i="16"/>
  <c r="G527" i="19" s="1"/>
  <c r="BC39" i="19" s="1" a="1"/>
  <c r="BC39" i="19" s="1"/>
  <c r="AW14" i="16"/>
  <c r="DE10" i="16"/>
  <c r="I10" i="16" s="1"/>
  <c r="I10" i="19" s="1"/>
  <c r="R115" i="16"/>
  <c r="BV115" i="16" s="1"/>
  <c r="BI66" i="16"/>
  <c r="G99" i="16"/>
  <c r="G99" i="19" s="1"/>
  <c r="AW15" i="19" s="1" a="1"/>
  <c r="AW15" i="19" s="1"/>
  <c r="DE159" i="16"/>
  <c r="I159" i="16" s="1"/>
  <c r="I159" i="19" s="1"/>
  <c r="DE322" i="16"/>
  <c r="I322" i="16" s="1"/>
  <c r="I322" i="19" s="1"/>
  <c r="BJ429" i="16"/>
  <c r="CC565" i="16"/>
  <c r="BJ126" i="16"/>
  <c r="BJ294" i="16"/>
  <c r="BN294" i="16" s="1"/>
  <c r="CD475" i="16"/>
  <c r="BJ16" i="16"/>
  <c r="DE18" i="16"/>
  <c r="I18" i="16" s="1"/>
  <c r="I18" i="19" s="1"/>
  <c r="BN161" i="16"/>
  <c r="BO161" i="16" s="1"/>
  <c r="F161" i="16" s="1"/>
  <c r="F161" i="19" s="1"/>
  <c r="DE194" i="16"/>
  <c r="I194" i="16" s="1"/>
  <c r="I194" i="19" s="1"/>
  <c r="DE245" i="16"/>
  <c r="I245" i="16" s="1"/>
  <c r="I245" i="19" s="1"/>
  <c r="R433" i="16"/>
  <c r="BV433" i="16" s="1"/>
  <c r="CK538" i="16"/>
  <c r="CL538" i="16" s="1"/>
  <c r="DE549" i="16"/>
  <c r="I549" i="16" s="1"/>
  <c r="I549" i="19" s="1"/>
  <c r="BE565" i="16"/>
  <c r="G57" i="16"/>
  <c r="G57" i="19" s="1"/>
  <c r="AT9" i="19" s="1" a="1"/>
  <c r="AT9" i="19" s="1"/>
  <c r="BI100" i="16"/>
  <c r="DE229" i="16"/>
  <c r="I229" i="16" s="1"/>
  <c r="I229" i="19" s="1"/>
  <c r="G300" i="16"/>
  <c r="G300" i="19" s="1"/>
  <c r="AZ26" i="19" s="1" a="1"/>
  <c r="AZ26" i="19" s="1"/>
  <c r="DE411" i="16"/>
  <c r="I411" i="16" s="1"/>
  <c r="I411" i="19" s="1"/>
  <c r="DE425" i="16"/>
  <c r="I425" i="16" s="1"/>
  <c r="I425" i="19" s="1"/>
  <c r="AW467" i="16"/>
  <c r="DE152" i="16"/>
  <c r="I152" i="16" s="1"/>
  <c r="I152" i="19" s="1"/>
  <c r="DE156" i="16"/>
  <c r="I156" i="16" s="1"/>
  <c r="I156" i="19" s="1"/>
  <c r="BI270" i="16"/>
  <c r="DE319" i="16"/>
  <c r="I319" i="16" s="1"/>
  <c r="I319" i="19" s="1"/>
  <c r="BI327" i="16"/>
  <c r="R397" i="16"/>
  <c r="BV397" i="16" s="1"/>
  <c r="G566" i="16"/>
  <c r="G566" i="19" s="1"/>
  <c r="BH42" i="19" s="1" a="1"/>
  <c r="BH42" i="19" s="1"/>
  <c r="AW6" i="16"/>
  <c r="DE25" i="16"/>
  <c r="I25" i="16" s="1"/>
  <c r="I25" i="19" s="1"/>
  <c r="AW356" i="16"/>
  <c r="G134" i="16"/>
  <c r="G134" i="19" s="1"/>
  <c r="BB14" i="19" s="1" a="1"/>
  <c r="BB14" i="19" s="1"/>
  <c r="BJ338" i="16"/>
  <c r="BN338" i="16" s="1"/>
  <c r="BJ441" i="16"/>
  <c r="BJ333" i="16"/>
  <c r="BN333" i="16" s="1"/>
  <c r="BJ13" i="16"/>
  <c r="BJ18" i="16"/>
  <c r="BJ267" i="16"/>
  <c r="DE345" i="16"/>
  <c r="I345" i="16" s="1"/>
  <c r="I345" i="19" s="1"/>
  <c r="CI538" i="16"/>
  <c r="AW123" i="16"/>
  <c r="DE173" i="16"/>
  <c r="I173" i="16" s="1"/>
  <c r="I173" i="19" s="1"/>
  <c r="DE244" i="16"/>
  <c r="I244" i="16" s="1"/>
  <c r="I244" i="19" s="1"/>
  <c r="BF565" i="16"/>
  <c r="G188" i="16"/>
  <c r="G188" i="19" s="1"/>
  <c r="BI8" i="19" s="1" a="1"/>
  <c r="BI8" i="19" s="1"/>
  <c r="AW176" i="16"/>
  <c r="CK565" i="16"/>
  <c r="CL565" i="16" s="1"/>
  <c r="CM565" i="16" s="1"/>
  <c r="BJ328" i="16"/>
  <c r="BJ83" i="16"/>
  <c r="BJ51" i="16"/>
  <c r="BJ157" i="16"/>
  <c r="BN157" i="16" s="1"/>
  <c r="G102" i="16"/>
  <c r="G102" i="19" s="1"/>
  <c r="AZ6" i="19" s="1" a="1"/>
  <c r="AZ6" i="19" s="1"/>
  <c r="DE102" i="16"/>
  <c r="I102" i="16" s="1"/>
  <c r="I102" i="19" s="1"/>
  <c r="G149" i="16"/>
  <c r="G149" i="19" s="1"/>
  <c r="BC17" i="19" s="1" a="1"/>
  <c r="BC17" i="19" s="1"/>
  <c r="DE149" i="16"/>
  <c r="I149" i="16" s="1"/>
  <c r="I149" i="19" s="1"/>
  <c r="G330" i="16"/>
  <c r="G330" i="19" s="1"/>
  <c r="BC20" i="19" s="1" a="1"/>
  <c r="BC20" i="19" s="1"/>
  <c r="DE330" i="16"/>
  <c r="I330" i="16" s="1"/>
  <c r="I330" i="19" s="1"/>
  <c r="G358" i="16"/>
  <c r="G358" i="19" s="1"/>
  <c r="BG24" i="19" s="1" a="1"/>
  <c r="BG24" i="19" s="1"/>
  <c r="DE358" i="16"/>
  <c r="I358" i="16" s="1"/>
  <c r="I358" i="19" s="1"/>
  <c r="DE323" i="16"/>
  <c r="I323" i="16" s="1"/>
  <c r="I323" i="19" s="1"/>
  <c r="G323" i="16"/>
  <c r="G323" i="19" s="1"/>
  <c r="BB25" i="19" s="1" a="1"/>
  <c r="BB25" i="19" s="1"/>
  <c r="DE374" i="16"/>
  <c r="I374" i="16" s="1"/>
  <c r="I374" i="19" s="1"/>
  <c r="G570" i="16"/>
  <c r="G570" i="19" s="1"/>
  <c r="BI34" i="19" s="1" a="1"/>
  <c r="BI34" i="19" s="1"/>
  <c r="BJ445" i="16"/>
  <c r="CK103" i="16"/>
  <c r="CL103" i="16" s="1"/>
  <c r="CM103" i="16" s="1"/>
  <c r="AZ103" i="16"/>
  <c r="AY103" i="16" s="1"/>
  <c r="BA103" i="16" s="1"/>
  <c r="BB103" i="16" s="1"/>
  <c r="BC103" i="16" s="1"/>
  <c r="DE100" i="16"/>
  <c r="I100" i="16" s="1"/>
  <c r="I100" i="19" s="1"/>
  <c r="BJ191" i="16"/>
  <c r="R238" i="16"/>
  <c r="BV238" i="16" s="1"/>
  <c r="G375" i="16"/>
  <c r="G375" i="19" s="1"/>
  <c r="BH29" i="19" s="1" a="1"/>
  <c r="BH29" i="19" s="1"/>
  <c r="BI229" i="16"/>
  <c r="BJ229" i="16"/>
  <c r="DE108" i="16"/>
  <c r="I108" i="16" s="1"/>
  <c r="I108" i="19" s="1"/>
  <c r="G108" i="16"/>
  <c r="G108" i="19" s="1"/>
  <c r="AZ12" i="19" s="1" a="1"/>
  <c r="AZ12" i="19" s="1"/>
  <c r="BJ87" i="16"/>
  <c r="BI87" i="16"/>
  <c r="DE31" i="16"/>
  <c r="I31" i="16" s="1"/>
  <c r="I31" i="19" s="1"/>
  <c r="G31" i="16"/>
  <c r="G31" i="19" s="1"/>
  <c r="AP7" i="19" s="1" a="1"/>
  <c r="AP7" i="19" s="1"/>
  <c r="G101" i="16"/>
  <c r="G101" i="19" s="1"/>
  <c r="AW17" i="19" s="1" a="1"/>
  <c r="AW17" i="19" s="1"/>
  <c r="DE101" i="16"/>
  <c r="I101" i="16" s="1"/>
  <c r="I101" i="19" s="1"/>
  <c r="R16" i="16"/>
  <c r="BV16" i="16" s="1"/>
  <c r="AW16" i="16"/>
  <c r="DE61" i="16"/>
  <c r="I61" i="16" s="1"/>
  <c r="I61" i="19" s="1"/>
  <c r="G61" i="16"/>
  <c r="G61" i="19" s="1"/>
  <c r="AT13" i="19" s="1" a="1"/>
  <c r="AT13" i="19" s="1"/>
  <c r="BI84" i="16"/>
  <c r="BJ84" i="16"/>
  <c r="G307" i="16"/>
  <c r="G307" i="19" s="1"/>
  <c r="BA21" i="19" s="1" a="1"/>
  <c r="BA21" i="19" s="1"/>
  <c r="DE307" i="16"/>
  <c r="I307" i="16" s="1"/>
  <c r="I307" i="19" s="1"/>
  <c r="BI10" i="16"/>
  <c r="BJ10" i="16"/>
  <c r="G395" i="16"/>
  <c r="G395" i="19" s="1"/>
  <c r="AN39" i="19" s="1" a="1"/>
  <c r="AN39" i="19" s="1"/>
  <c r="DE395" i="16"/>
  <c r="I395" i="16" s="1"/>
  <c r="I395" i="19" s="1"/>
  <c r="AW550" i="16"/>
  <c r="R550" i="16"/>
  <c r="BV550" i="16" s="1"/>
  <c r="BI286" i="16"/>
  <c r="BJ286" i="16"/>
  <c r="BJ252" i="16"/>
  <c r="BI252" i="16"/>
  <c r="G161" i="16"/>
  <c r="G161" i="19" s="1"/>
  <c r="BF17" i="19" s="1" a="1"/>
  <c r="BF17" i="19" s="1"/>
  <c r="DE161" i="16"/>
  <c r="I161" i="16" s="1"/>
  <c r="I161" i="19" s="1"/>
  <c r="G181" i="16"/>
  <c r="G181" i="19" s="1"/>
  <c r="BH13" i="19" s="1" a="1"/>
  <c r="BH13" i="19" s="1"/>
  <c r="DE181" i="16"/>
  <c r="I181" i="16" s="1"/>
  <c r="I181" i="19" s="1"/>
  <c r="G331" i="16"/>
  <c r="G331" i="19" s="1"/>
  <c r="BC21" i="19" s="1" a="1"/>
  <c r="BC21" i="19" s="1"/>
  <c r="DE331" i="16"/>
  <c r="I331" i="16" s="1"/>
  <c r="I331" i="19" s="1"/>
  <c r="G351" i="16"/>
  <c r="G351" i="19" s="1"/>
  <c r="BF29" i="19" s="1" a="1"/>
  <c r="BF29" i="19" s="1"/>
  <c r="DE351" i="16"/>
  <c r="I351" i="16" s="1"/>
  <c r="I351" i="19" s="1"/>
  <c r="G367" i="16"/>
  <c r="G367" i="19" s="1"/>
  <c r="BH21" i="19" s="1" a="1"/>
  <c r="BH21" i="19" s="1"/>
  <c r="DE367" i="16"/>
  <c r="I367" i="16" s="1"/>
  <c r="I367" i="19" s="1"/>
  <c r="R416" i="16"/>
  <c r="BV416" i="16" s="1"/>
  <c r="AW416" i="16"/>
  <c r="AW28" i="16"/>
  <c r="R28" i="16"/>
  <c r="BV28" i="16" s="1"/>
  <c r="G230" i="16"/>
  <c r="G230" i="19" s="1"/>
  <c r="AP28" i="19" s="1" a="1"/>
  <c r="AP28" i="19" s="1"/>
  <c r="DE230" i="16"/>
  <c r="I230" i="16" s="1"/>
  <c r="I230" i="19" s="1"/>
  <c r="G106" i="16"/>
  <c r="G106" i="19" s="1"/>
  <c r="AZ10" i="19" s="1" a="1"/>
  <c r="AZ10" i="19" s="1"/>
  <c r="DE106" i="16"/>
  <c r="I106" i="16" s="1"/>
  <c r="I106" i="19" s="1"/>
  <c r="BI428" i="16"/>
  <c r="BJ428" i="16"/>
  <c r="DE47" i="16"/>
  <c r="I47" i="16" s="1"/>
  <c r="I47" i="19" s="1"/>
  <c r="G47" i="16"/>
  <c r="G47" i="19" s="1"/>
  <c r="AQ11" i="19" s="1" a="1"/>
  <c r="AQ11" i="19" s="1"/>
  <c r="AW178" i="16"/>
  <c r="R178" i="16"/>
  <c r="BV178" i="16" s="1"/>
  <c r="AW155" i="16"/>
  <c r="R155" i="16"/>
  <c r="BV155" i="16" s="1"/>
  <c r="DE297" i="16"/>
  <c r="I297" i="16" s="1"/>
  <c r="I297" i="19" s="1"/>
  <c r="G297" i="16"/>
  <c r="G297" i="19" s="1"/>
  <c r="AZ23" i="19" s="1" a="1"/>
  <c r="AZ23" i="19" s="1"/>
  <c r="AW572" i="16"/>
  <c r="R572" i="16"/>
  <c r="BV572" i="16" s="1"/>
  <c r="AW31" i="16"/>
  <c r="R31" i="16"/>
  <c r="BV31" i="16" s="1"/>
  <c r="R80" i="16"/>
  <c r="BV80" i="16" s="1"/>
  <c r="G66" i="16"/>
  <c r="G66" i="19" s="1"/>
  <c r="AU6" i="19" s="1" a="1"/>
  <c r="AU6" i="19" s="1"/>
  <c r="R232" i="16"/>
  <c r="BV232" i="16" s="1"/>
  <c r="BI437" i="16"/>
  <c r="AW95" i="16"/>
  <c r="AZ489" i="16"/>
  <c r="AY489" i="16" s="1"/>
  <c r="BA489" i="16" s="1"/>
  <c r="BB489" i="16" s="1"/>
  <c r="BC489" i="16" s="1"/>
  <c r="CI489" i="16"/>
  <c r="AW47" i="16"/>
  <c r="G75" i="16"/>
  <c r="G75" i="19" s="1"/>
  <c r="AU15" i="19" s="1" a="1"/>
  <c r="AU15" i="19" s="1"/>
  <c r="CK510" i="16"/>
  <c r="CL510" i="16" s="1"/>
  <c r="AZ510" i="16"/>
  <c r="AY510" i="16" s="1"/>
  <c r="BA510" i="16" s="1"/>
  <c r="BB510" i="16" s="1"/>
  <c r="BC510" i="16" s="1"/>
  <c r="DE581" i="16"/>
  <c r="I581" i="16" s="1"/>
  <c r="I581" i="19" s="1"/>
  <c r="G581" i="16"/>
  <c r="G581" i="19" s="1"/>
  <c r="BI45" i="19" s="1" a="1"/>
  <c r="BI45" i="19" s="1"/>
  <c r="R33" i="16"/>
  <c r="BV33" i="16" s="1"/>
  <c r="G277" i="16"/>
  <c r="G277" i="19" s="1"/>
  <c r="AV27" i="19" s="1" a="1"/>
  <c r="AV27" i="19" s="1"/>
  <c r="DE277" i="16"/>
  <c r="I277" i="16" s="1"/>
  <c r="I277" i="19" s="1"/>
  <c r="BI137" i="16"/>
  <c r="BJ137" i="16"/>
  <c r="G268" i="16"/>
  <c r="G268" i="19" s="1"/>
  <c r="AU30" i="19" s="1" a="1"/>
  <c r="AU30" i="19" s="1"/>
  <c r="DE268" i="16"/>
  <c r="I268" i="16" s="1"/>
  <c r="I268" i="19" s="1"/>
  <c r="AW447" i="16"/>
  <c r="R447" i="16"/>
  <c r="BV447" i="16" s="1"/>
  <c r="AW184" i="16"/>
  <c r="R184" i="16"/>
  <c r="BV184" i="16" s="1"/>
  <c r="G276" i="16"/>
  <c r="G276" i="19" s="1"/>
  <c r="AV26" i="19" s="1" a="1"/>
  <c r="AV26" i="19" s="1"/>
  <c r="DE276" i="16"/>
  <c r="I276" i="16" s="1"/>
  <c r="I276" i="19" s="1"/>
  <c r="G167" i="16"/>
  <c r="G167" i="19" s="1"/>
  <c r="BG11" i="19" s="1" a="1"/>
  <c r="BG11" i="19" s="1"/>
  <c r="DE167" i="16"/>
  <c r="I167" i="16" s="1"/>
  <c r="I167" i="19" s="1"/>
  <c r="G438" i="16"/>
  <c r="G438" i="19" s="1"/>
  <c r="AT34" i="19" s="1" a="1"/>
  <c r="AT34" i="19" s="1"/>
  <c r="DE438" i="16"/>
  <c r="I438" i="16" s="1"/>
  <c r="I438" i="19" s="1"/>
  <c r="G143" i="16"/>
  <c r="G143" i="19" s="1"/>
  <c r="BC11" i="19" s="1" a="1"/>
  <c r="BC11" i="19" s="1"/>
  <c r="DE143" i="16"/>
  <c r="I143" i="16" s="1"/>
  <c r="I143" i="19" s="1"/>
  <c r="G366" i="16"/>
  <c r="G366" i="19" s="1"/>
  <c r="BH20" i="19" s="1" a="1"/>
  <c r="BH20" i="19" s="1"/>
  <c r="DE366" i="16"/>
  <c r="I366" i="16" s="1"/>
  <c r="I366" i="19" s="1"/>
  <c r="R536" i="16"/>
  <c r="BV536" i="16" s="1"/>
  <c r="AW536" i="16"/>
  <c r="DE449" i="16"/>
  <c r="I449" i="16" s="1"/>
  <c r="I449" i="19" s="1"/>
  <c r="G449" i="16"/>
  <c r="G449" i="19" s="1"/>
  <c r="AT45" i="19" s="1" a="1"/>
  <c r="AT45" i="19" s="1"/>
  <c r="G197" i="16"/>
  <c r="G197" i="19" s="1"/>
  <c r="BI17" i="19" s="1" a="1"/>
  <c r="BI17" i="19" s="1"/>
  <c r="DE197" i="16"/>
  <c r="I197" i="16" s="1"/>
  <c r="I197" i="19" s="1"/>
  <c r="DE359" i="16"/>
  <c r="I359" i="16" s="1"/>
  <c r="I359" i="19" s="1"/>
  <c r="G359" i="16"/>
  <c r="G359" i="19" s="1"/>
  <c r="BG25" i="19" s="1" a="1"/>
  <c r="BG25" i="19" s="1"/>
  <c r="R443" i="16"/>
  <c r="BV443" i="16" s="1"/>
  <c r="AW443" i="16"/>
  <c r="BJ162" i="16"/>
  <c r="BI162" i="16"/>
  <c r="AW194" i="16"/>
  <c r="R194" i="16"/>
  <c r="BV194" i="16" s="1"/>
  <c r="DE293" i="16"/>
  <c r="I293" i="16" s="1"/>
  <c r="I293" i="19" s="1"/>
  <c r="G293" i="16"/>
  <c r="G293" i="19" s="1"/>
  <c r="AW31" i="19" s="1" a="1"/>
  <c r="AW31" i="19" s="1"/>
  <c r="DE55" i="16"/>
  <c r="I55" i="16" s="1"/>
  <c r="I55" i="19" s="1"/>
  <c r="G55" i="16"/>
  <c r="G55" i="19" s="1"/>
  <c r="AT7" i="19" s="1" a="1"/>
  <c r="AT7" i="19" s="1"/>
  <c r="DE451" i="16"/>
  <c r="I451" i="16" s="1"/>
  <c r="I451" i="19" s="1"/>
  <c r="G451" i="16"/>
  <c r="G451" i="19" s="1"/>
  <c r="AU35" i="19" s="1" a="1"/>
  <c r="AU35" i="19" s="1"/>
  <c r="G344" i="16"/>
  <c r="G344" i="19" s="1"/>
  <c r="BF22" i="19" s="1" a="1"/>
  <c r="BF22" i="19" s="1"/>
  <c r="DE344" i="16"/>
  <c r="I344" i="16" s="1"/>
  <c r="I344" i="19" s="1"/>
  <c r="BI255" i="16"/>
  <c r="BJ255" i="16"/>
  <c r="AW324" i="16"/>
  <c r="R324" i="16"/>
  <c r="BV324" i="16" s="1"/>
  <c r="AW192" i="16"/>
  <c r="R192" i="16"/>
  <c r="BV192" i="16" s="1"/>
  <c r="G151" i="16"/>
  <c r="G151" i="19" s="1"/>
  <c r="BF7" i="19" s="1" a="1"/>
  <c r="BF7" i="19" s="1"/>
  <c r="DE151" i="16"/>
  <c r="I151" i="16" s="1"/>
  <c r="I151" i="19" s="1"/>
  <c r="AW9" i="16"/>
  <c r="R9" i="16"/>
  <c r="BV9" i="16" s="1"/>
  <c r="G408" i="16"/>
  <c r="G408" i="19" s="1"/>
  <c r="AO40" i="19" s="1" a="1"/>
  <c r="AO40" i="19" s="1"/>
  <c r="BI15" i="16"/>
  <c r="AW370" i="16"/>
  <c r="G455" i="16"/>
  <c r="G455" i="19" s="1"/>
  <c r="AU39" i="19" s="1" a="1"/>
  <c r="AU39" i="19" s="1"/>
  <c r="AW286" i="16"/>
  <c r="AZ323" i="16"/>
  <c r="AY323" i="16" s="1"/>
  <c r="BA323" i="16" s="1"/>
  <c r="BB323" i="16" s="1"/>
  <c r="BC323" i="16" s="1"/>
  <c r="CK323" i="16"/>
  <c r="CL323" i="16" s="1"/>
  <c r="BJ54" i="16"/>
  <c r="BI131" i="16"/>
  <c r="BN131" i="16" s="1"/>
  <c r="R348" i="16"/>
  <c r="BV348" i="16" s="1"/>
  <c r="DE515" i="16"/>
  <c r="I515" i="16" s="1"/>
  <c r="I515" i="19" s="1"/>
  <c r="G552" i="16"/>
  <c r="G552" i="19" s="1"/>
  <c r="BG40" i="19" s="1" a="1"/>
  <c r="BG40" i="19" s="1"/>
  <c r="BI45" i="16"/>
  <c r="BJ45" i="16"/>
  <c r="AW303" i="16"/>
  <c r="R303" i="16"/>
  <c r="BV303" i="16" s="1"/>
  <c r="AW453" i="16"/>
  <c r="R453" i="16"/>
  <c r="BV453" i="16" s="1"/>
  <c r="DE471" i="16"/>
  <c r="I471" i="16" s="1"/>
  <c r="I471" i="19" s="1"/>
  <c r="G471" i="16"/>
  <c r="G471" i="19" s="1"/>
  <c r="AV43" i="19" s="1" a="1"/>
  <c r="AV43" i="19" s="1"/>
  <c r="DE459" i="16"/>
  <c r="I459" i="16" s="1"/>
  <c r="I459" i="19" s="1"/>
  <c r="G459" i="16"/>
  <c r="G459" i="19" s="1"/>
  <c r="AU43" i="19" s="1" a="1"/>
  <c r="AU43" i="19" s="1"/>
  <c r="DE398" i="16"/>
  <c r="I398" i="16" s="1"/>
  <c r="I398" i="19" s="1"/>
  <c r="G398" i="16"/>
  <c r="G398" i="19" s="1"/>
  <c r="AN42" i="19" s="1" a="1"/>
  <c r="AN42" i="19" s="1"/>
  <c r="G327" i="16"/>
  <c r="G327" i="19" s="1"/>
  <c r="BB29" i="19" s="1" a="1"/>
  <c r="BB29" i="19" s="1"/>
  <c r="DE327" i="16"/>
  <c r="I327" i="16" s="1"/>
  <c r="I327" i="19" s="1"/>
  <c r="AW400" i="16"/>
  <c r="R400" i="16"/>
  <c r="BV400" i="16" s="1"/>
  <c r="BI127" i="16"/>
  <c r="BJ127" i="16"/>
  <c r="BI344" i="16"/>
  <c r="BJ344" i="16"/>
  <c r="AW71" i="16"/>
  <c r="R71" i="16"/>
  <c r="BV71" i="16" s="1"/>
  <c r="BJ120" i="16"/>
  <c r="BI120" i="16"/>
  <c r="G320" i="16"/>
  <c r="G320" i="19" s="1"/>
  <c r="BB22" i="19" s="1" a="1"/>
  <c r="BB22" i="19" s="1"/>
  <c r="DE320" i="16"/>
  <c r="I320" i="16" s="1"/>
  <c r="I320" i="19" s="1"/>
  <c r="BJ450" i="16"/>
  <c r="CK489" i="16"/>
  <c r="CL489" i="16" s="1"/>
  <c r="BJ107" i="16"/>
  <c r="BJ143" i="16"/>
  <c r="BJ215" i="16"/>
  <c r="BI215" i="16"/>
  <c r="BJ226" i="16"/>
  <c r="BN226" i="16" s="1"/>
  <c r="BJ31" i="16"/>
  <c r="BN31" i="16" s="1"/>
  <c r="BJ289" i="16"/>
  <c r="BN289" i="16" s="1"/>
  <c r="BJ498" i="16"/>
  <c r="BJ35" i="16"/>
  <c r="BN35" i="16" s="1"/>
  <c r="BJ222" i="16"/>
  <c r="BN222" i="16" s="1"/>
  <c r="BJ117" i="16"/>
  <c r="CF564" i="16"/>
  <c r="H564" i="16" s="1"/>
  <c r="H564" i="19" s="1"/>
  <c r="CH40" i="19" s="1" a="1"/>
  <c r="CH40" i="19" s="1"/>
  <c r="AZ327" i="16"/>
  <c r="AY327" i="16" s="1"/>
  <c r="BA327" i="16" s="1"/>
  <c r="BB327" i="16" s="1"/>
  <c r="BC327" i="16" s="1"/>
  <c r="CK327" i="16"/>
  <c r="CL327" i="16" s="1"/>
  <c r="DE165" i="16"/>
  <c r="I165" i="16" s="1"/>
  <c r="I165" i="19" s="1"/>
  <c r="G165" i="16"/>
  <c r="G165" i="19" s="1"/>
  <c r="BG9" i="19" s="1" a="1"/>
  <c r="BG9" i="19" s="1"/>
  <c r="DE177" i="16"/>
  <c r="I177" i="16" s="1"/>
  <c r="I177" i="19" s="1"/>
  <c r="G177" i="16"/>
  <c r="G177" i="19" s="1"/>
  <c r="BH9" i="19" s="1" a="1"/>
  <c r="BH9" i="19" s="1"/>
  <c r="BI549" i="16"/>
  <c r="BJ549" i="16"/>
  <c r="DE137" i="16"/>
  <c r="I137" i="16" s="1"/>
  <c r="I137" i="19" s="1"/>
  <c r="BI143" i="16"/>
  <c r="BN256" i="16"/>
  <c r="BN260" i="16"/>
  <c r="BI450" i="16"/>
  <c r="CO477" i="16"/>
  <c r="CN477" i="16"/>
  <c r="CM475" i="16"/>
  <c r="AZ331" i="16"/>
  <c r="AY331" i="16" s="1"/>
  <c r="BA331" i="16" s="1"/>
  <c r="BB331" i="16" s="1"/>
  <c r="BC331" i="16" s="1"/>
  <c r="CK467" i="16"/>
  <c r="CL467" i="16" s="1"/>
  <c r="AW500" i="16"/>
  <c r="R210" i="16"/>
  <c r="BV210" i="16" s="1"/>
  <c r="DE506" i="16"/>
  <c r="I506" i="16" s="1"/>
  <c r="I506" i="19" s="1"/>
  <c r="G506" i="16"/>
  <c r="G506" i="19" s="1"/>
  <c r="BA42" i="19" s="1" a="1"/>
  <c r="BA42" i="19" s="1"/>
  <c r="AW22" i="16"/>
  <c r="R22" i="16"/>
  <c r="BV22" i="16" s="1"/>
  <c r="G326" i="16"/>
  <c r="G326" i="19" s="1"/>
  <c r="BB28" i="19" s="1" a="1"/>
  <c r="BB28" i="19" s="1"/>
  <c r="DE326" i="16"/>
  <c r="I326" i="16" s="1"/>
  <c r="I326" i="19" s="1"/>
  <c r="R308" i="16"/>
  <c r="BV308" i="16" s="1"/>
  <c r="AW308" i="16"/>
  <c r="G410" i="16"/>
  <c r="G410" i="19" s="1"/>
  <c r="AO42" i="19" s="1" a="1"/>
  <c r="AO42" i="19" s="1"/>
  <c r="DE410" i="16"/>
  <c r="I410" i="16" s="1"/>
  <c r="I410" i="19" s="1"/>
  <c r="BJ564" i="16"/>
  <c r="BI564" i="16"/>
  <c r="DE37" i="16"/>
  <c r="I37" i="16" s="1"/>
  <c r="I37" i="19" s="1"/>
  <c r="G37" i="16"/>
  <c r="G37" i="19" s="1"/>
  <c r="AP13" i="19" s="1" a="1"/>
  <c r="AP13" i="19" s="1"/>
  <c r="AW130" i="16"/>
  <c r="R130" i="16"/>
  <c r="BV130" i="16" s="1"/>
  <c r="AW141" i="16"/>
  <c r="R141" i="16"/>
  <c r="BV141" i="16" s="1"/>
  <c r="DE130" i="16"/>
  <c r="I130" i="16" s="1"/>
  <c r="I130" i="19" s="1"/>
  <c r="G130" i="16"/>
  <c r="G130" i="19" s="1"/>
  <c r="BB10" i="19" s="1" a="1"/>
  <c r="BB10" i="19" s="1"/>
  <c r="DE87" i="16"/>
  <c r="I87" i="16" s="1"/>
  <c r="I87" i="19" s="1"/>
  <c r="G87" i="16"/>
  <c r="G87" i="19" s="1"/>
  <c r="AV15" i="19" s="1" a="1"/>
  <c r="AV15" i="19" s="1"/>
  <c r="CI33" i="16"/>
  <c r="BF33" i="16"/>
  <c r="DE562" i="16"/>
  <c r="I562" i="16" s="1"/>
  <c r="I562" i="19" s="1"/>
  <c r="G562" i="16"/>
  <c r="G562" i="19" s="1"/>
  <c r="BH38" i="19" s="1" a="1"/>
  <c r="BH38" i="19" s="1"/>
  <c r="AZ33" i="16"/>
  <c r="AY33" i="16" s="1"/>
  <c r="BA33" i="16" s="1"/>
  <c r="BB33" i="16" s="1"/>
  <c r="BC33" i="16" s="1"/>
  <c r="CO475" i="16"/>
  <c r="CN475" i="16"/>
  <c r="BN485" i="16"/>
  <c r="G189" i="16"/>
  <c r="G189" i="19" s="1"/>
  <c r="BI9" i="19" s="1" a="1"/>
  <c r="BI9" i="19" s="1"/>
  <c r="CD477" i="16"/>
  <c r="BI83" i="16"/>
  <c r="G29" i="16"/>
  <c r="G29" i="19" s="1"/>
  <c r="AO17" i="19" s="1" a="1"/>
  <c r="AO17" i="19" s="1"/>
  <c r="DE29" i="16"/>
  <c r="I29" i="16" s="1"/>
  <c r="I29" i="19" s="1"/>
  <c r="BJ541" i="16"/>
  <c r="BI541" i="16"/>
  <c r="DE576" i="16"/>
  <c r="I576" i="16" s="1"/>
  <c r="I576" i="19" s="1"/>
  <c r="G576" i="16"/>
  <c r="G576" i="19" s="1"/>
  <c r="BI40" i="19" s="1" a="1"/>
  <c r="BI40" i="19" s="1"/>
  <c r="G430" i="16"/>
  <c r="G430" i="19" s="1"/>
  <c r="AQ38" i="19" s="1" a="1"/>
  <c r="AQ38" i="19" s="1"/>
  <c r="DE430" i="16"/>
  <c r="I430" i="16" s="1"/>
  <c r="I430" i="19" s="1"/>
  <c r="G171" i="16"/>
  <c r="G171" i="19" s="1"/>
  <c r="BG15" i="19" s="1" a="1"/>
  <c r="BG15" i="19" s="1"/>
  <c r="DE171" i="16"/>
  <c r="I171" i="16" s="1"/>
  <c r="I171" i="19" s="1"/>
  <c r="BI295" i="16"/>
  <c r="BJ295" i="16"/>
  <c r="AW206" i="16"/>
  <c r="R206" i="16"/>
  <c r="BV206" i="16" s="1"/>
  <c r="G349" i="16"/>
  <c r="G349" i="19" s="1"/>
  <c r="BF27" i="19" s="1" a="1"/>
  <c r="BF27" i="19" s="1"/>
  <c r="DE349" i="16"/>
  <c r="I349" i="16" s="1"/>
  <c r="I349" i="19" s="1"/>
  <c r="AW427" i="16"/>
  <c r="R427" i="16"/>
  <c r="BV427" i="16" s="1"/>
  <c r="G14" i="16"/>
  <c r="G14" i="19" s="1"/>
  <c r="AN14" i="19" s="1" a="1"/>
  <c r="AN14" i="19" s="1"/>
  <c r="DE14" i="16"/>
  <c r="I14" i="16" s="1"/>
  <c r="I14" i="19" s="1"/>
  <c r="CE25" i="16"/>
  <c r="CD25" i="16"/>
  <c r="AW116" i="16"/>
  <c r="R116" i="16"/>
  <c r="BV116" i="16" s="1"/>
  <c r="G258" i="16"/>
  <c r="G258" i="19" s="1"/>
  <c r="AU20" i="19" s="1" a="1"/>
  <c r="AU20" i="19" s="1"/>
  <c r="DE258" i="16"/>
  <c r="I258" i="16" s="1"/>
  <c r="I258" i="19" s="1"/>
  <c r="BI284" i="16"/>
  <c r="BJ284" i="16"/>
  <c r="BN284" i="16" s="1"/>
  <c r="DE294" i="16"/>
  <c r="I294" i="16" s="1"/>
  <c r="I294" i="19" s="1"/>
  <c r="G294" i="16"/>
  <c r="G294" i="19" s="1"/>
  <c r="AZ20" i="19" s="1" a="1"/>
  <c r="AZ20" i="19" s="1"/>
  <c r="AZ540" i="16"/>
  <c r="AY540" i="16" s="1"/>
  <c r="BA540" i="16" s="1"/>
  <c r="BB540" i="16" s="1"/>
  <c r="BC540" i="16" s="1"/>
  <c r="DE270" i="16"/>
  <c r="I270" i="16" s="1"/>
  <c r="I270" i="19" s="1"/>
  <c r="G270" i="16"/>
  <c r="G270" i="19" s="1"/>
  <c r="AV20" i="19" s="1" a="1"/>
  <c r="AV20" i="19" s="1"/>
  <c r="G353" i="16"/>
  <c r="G353" i="19" s="1"/>
  <c r="BF31" i="19" s="1" a="1"/>
  <c r="BF31" i="19" s="1"/>
  <c r="DE353" i="16"/>
  <c r="I353" i="16" s="1"/>
  <c r="I353" i="19" s="1"/>
  <c r="G414" i="16"/>
  <c r="G414" i="19" s="1"/>
  <c r="AP34" i="19" s="1" a="1"/>
  <c r="AP34" i="19" s="1"/>
  <c r="DE414" i="16"/>
  <c r="I414" i="16" s="1"/>
  <c r="I414" i="19" s="1"/>
  <c r="BI439" i="16"/>
  <c r="BJ439" i="16"/>
  <c r="BJ471" i="16"/>
  <c r="BI471" i="16"/>
  <c r="BJ581" i="16"/>
  <c r="BI581" i="16"/>
  <c r="G394" i="16"/>
  <c r="G394" i="19" s="1"/>
  <c r="AN38" i="19" s="1" a="1"/>
  <c r="AN38" i="19" s="1"/>
  <c r="DE394" i="16"/>
  <c r="I394" i="16" s="1"/>
  <c r="I394" i="19" s="1"/>
  <c r="DE38" i="16"/>
  <c r="I38" i="16" s="1"/>
  <c r="I38" i="19" s="1"/>
  <c r="G38" i="16"/>
  <c r="G38" i="19" s="1"/>
  <c r="AP14" i="19" s="1" a="1"/>
  <c r="AP14" i="19" s="1"/>
  <c r="DE498" i="16"/>
  <c r="I498" i="16" s="1"/>
  <c r="I498" i="19" s="1"/>
  <c r="G498" i="16"/>
  <c r="G498" i="19" s="1"/>
  <c r="BA34" i="19" s="1" a="1"/>
  <c r="BA34" i="19" s="1"/>
  <c r="G428" i="16"/>
  <c r="G428" i="19" s="1"/>
  <c r="AQ36" i="19" s="1" a="1"/>
  <c r="AQ36" i="19" s="1"/>
  <c r="DE428" i="16"/>
  <c r="I428" i="16" s="1"/>
  <c r="I428" i="19" s="1"/>
  <c r="G48" i="16"/>
  <c r="G48" i="19" s="1"/>
  <c r="AQ12" i="19" s="1" a="1"/>
  <c r="AQ12" i="19" s="1"/>
  <c r="DE48" i="16"/>
  <c r="I48" i="16" s="1"/>
  <c r="I48" i="19" s="1"/>
  <c r="BJ59" i="16"/>
  <c r="G306" i="16"/>
  <c r="G306" i="19" s="1"/>
  <c r="BA20" i="19" s="1" a="1"/>
  <c r="BA20" i="19" s="1"/>
  <c r="DE306" i="16"/>
  <c r="I306" i="16" s="1"/>
  <c r="I306" i="19" s="1"/>
  <c r="BJ124" i="16"/>
  <c r="BI124" i="16"/>
  <c r="BI25" i="16"/>
  <c r="BJ25" i="16"/>
  <c r="DE228" i="16"/>
  <c r="I228" i="16" s="1"/>
  <c r="I228" i="19" s="1"/>
  <c r="G228" i="16"/>
  <c r="G228" i="19" s="1"/>
  <c r="AP26" i="19" s="1" a="1"/>
  <c r="AP26" i="19" s="1"/>
  <c r="BJ109" i="16"/>
  <c r="DE40" i="16"/>
  <c r="I40" i="16" s="1"/>
  <c r="I40" i="19" s="1"/>
  <c r="G40" i="16"/>
  <c r="G40" i="19" s="1"/>
  <c r="AP16" i="19" s="1" a="1"/>
  <c r="AP16" i="19" s="1"/>
  <c r="G477" i="16"/>
  <c r="G477" i="19" s="1"/>
  <c r="AW37" i="19" s="1" a="1"/>
  <c r="AW37" i="19" s="1"/>
  <c r="G486" i="16"/>
  <c r="G486" i="19" s="1"/>
  <c r="AZ34" i="19" s="1" a="1"/>
  <c r="AZ34" i="19" s="1"/>
  <c r="G163" i="16"/>
  <c r="G163" i="19" s="1"/>
  <c r="BG7" i="19" s="1" a="1"/>
  <c r="BG7" i="19" s="1"/>
  <c r="R352" i="16"/>
  <c r="BV352" i="16" s="1"/>
  <c r="BN358" i="16"/>
  <c r="BN362" i="16"/>
  <c r="AW457" i="16"/>
  <c r="G536" i="16"/>
  <c r="G536" i="19" s="1"/>
  <c r="BF36" i="19" s="1" a="1"/>
  <c r="BF36" i="19" s="1"/>
  <c r="BJ71" i="16"/>
  <c r="DE457" i="16"/>
  <c r="I457" i="16" s="1"/>
  <c r="I457" i="19" s="1"/>
  <c r="G457" i="16"/>
  <c r="G457" i="19" s="1"/>
  <c r="AU41" i="19" s="1" a="1"/>
  <c r="AU41" i="19" s="1"/>
  <c r="BJ209" i="16"/>
  <c r="BN209" i="16" s="1"/>
  <c r="AW446" i="16"/>
  <c r="R446" i="16"/>
  <c r="BV446" i="16" s="1"/>
  <c r="AZ564" i="16"/>
  <c r="AY564" i="16" s="1"/>
  <c r="BA564" i="16" s="1"/>
  <c r="BB564" i="16" s="1"/>
  <c r="BC564" i="16" s="1"/>
  <c r="BD564" i="16" s="1"/>
  <c r="BE564" i="16"/>
  <c r="G175" i="16"/>
  <c r="G175" i="19" s="1"/>
  <c r="BH7" i="19" s="1" a="1"/>
  <c r="BH7" i="19" s="1"/>
  <c r="G238" i="16"/>
  <c r="G238" i="19" s="1"/>
  <c r="AQ24" i="19" s="1" a="1"/>
  <c r="AQ24" i="19" s="1"/>
  <c r="BJ487" i="16"/>
  <c r="BJ95" i="16"/>
  <c r="BJ24" i="16"/>
  <c r="BJ250" i="16"/>
  <c r="BJ214" i="16"/>
  <c r="BN214" i="16" s="1"/>
  <c r="AW37" i="16"/>
  <c r="R37" i="16"/>
  <c r="BV37" i="16" s="1"/>
  <c r="BY564" i="16"/>
  <c r="BJ203" i="16"/>
  <c r="BN203" i="16" s="1"/>
  <c r="AW476" i="16"/>
  <c r="CK476" i="16" s="1"/>
  <c r="CL476" i="16" s="1"/>
  <c r="CM476" i="16" s="1"/>
  <c r="R476" i="16"/>
  <c r="BV476" i="16" s="1"/>
  <c r="CF485" i="16"/>
  <c r="H485" i="16" s="1"/>
  <c r="H485" i="19" s="1"/>
  <c r="BW45" i="19" s="1" a="1"/>
  <c r="BW45" i="19" s="1"/>
  <c r="CP23" i="16"/>
  <c r="CF25" i="16"/>
  <c r="CP25" i="16"/>
  <c r="CF23" i="16"/>
  <c r="AW391" i="16"/>
  <c r="R391" i="16"/>
  <c r="BV391" i="16" s="1"/>
  <c r="DE482" i="16"/>
  <c r="I482" i="16" s="1"/>
  <c r="I482" i="19" s="1"/>
  <c r="G482" i="16"/>
  <c r="G482" i="19" s="1"/>
  <c r="AW42" i="19" s="1" a="1"/>
  <c r="AW42" i="19" s="1"/>
  <c r="AW541" i="16"/>
  <c r="R541" i="16"/>
  <c r="BV541" i="16" s="1"/>
  <c r="BI170" i="16"/>
  <c r="BJ170" i="16"/>
  <c r="G314" i="16"/>
  <c r="G314" i="19" s="1"/>
  <c r="BA28" i="19" s="1" a="1"/>
  <c r="BA28" i="19" s="1"/>
  <c r="DE314" i="16"/>
  <c r="I314" i="16" s="1"/>
  <c r="I314" i="19" s="1"/>
  <c r="BF426" i="16"/>
  <c r="AZ426" i="16"/>
  <c r="AY426" i="16" s="1"/>
  <c r="BA426" i="16" s="1"/>
  <c r="CO426" i="16"/>
  <c r="CE31" i="16"/>
  <c r="BN141" i="16"/>
  <c r="BO141" i="16" s="1"/>
  <c r="F141" i="16" s="1"/>
  <c r="F141" i="19" s="1"/>
  <c r="R252" i="16"/>
  <c r="BV252" i="16" s="1"/>
  <c r="DE303" i="16"/>
  <c r="I303" i="16" s="1"/>
  <c r="I303" i="19" s="1"/>
  <c r="CN426" i="16"/>
  <c r="BI465" i="16"/>
  <c r="R435" i="16"/>
  <c r="BV435" i="16" s="1"/>
  <c r="G472" i="16"/>
  <c r="G472" i="19" s="1"/>
  <c r="AV44" i="19" s="1" a="1"/>
  <c r="AV44" i="19" s="1"/>
  <c r="AZ543" i="16"/>
  <c r="AY543" i="16" s="1"/>
  <c r="BA543" i="16" s="1"/>
  <c r="BB543" i="16" s="1"/>
  <c r="BC543" i="16" s="1"/>
  <c r="CK543" i="16"/>
  <c r="CL543" i="16" s="1"/>
  <c r="BI558" i="16"/>
  <c r="G139" i="16"/>
  <c r="G139" i="19" s="1"/>
  <c r="BC7" i="19" s="1" a="1"/>
  <c r="BC7" i="19" s="1"/>
  <c r="DE139" i="16"/>
  <c r="I139" i="16" s="1"/>
  <c r="I139" i="19" s="1"/>
  <c r="BI416" i="16"/>
  <c r="BJ416" i="16"/>
  <c r="DE46" i="16"/>
  <c r="I46" i="16" s="1"/>
  <c r="I46" i="19" s="1"/>
  <c r="G46" i="16"/>
  <c r="G46" i="19" s="1"/>
  <c r="AQ10" i="19" s="1" a="1"/>
  <c r="AQ10" i="19" s="1"/>
  <c r="BI430" i="16"/>
  <c r="BJ430" i="16"/>
  <c r="AW59" i="16"/>
  <c r="R59" i="16"/>
  <c r="BV59" i="16" s="1"/>
  <c r="BI159" i="16"/>
  <c r="BJ159" i="16"/>
  <c r="BN350" i="16"/>
  <c r="BN68" i="16"/>
  <c r="AW127" i="16"/>
  <c r="R127" i="16"/>
  <c r="BV127" i="16" s="1"/>
  <c r="G364" i="16"/>
  <c r="G364" i="19" s="1"/>
  <c r="BG30" i="19" s="1" a="1"/>
  <c r="BG30" i="19" s="1"/>
  <c r="DE364" i="16"/>
  <c r="I364" i="16" s="1"/>
  <c r="I364" i="19" s="1"/>
  <c r="R218" i="16"/>
  <c r="BV218" i="16" s="1"/>
  <c r="AW218" i="16"/>
  <c r="DE51" i="16"/>
  <c r="I51" i="16" s="1"/>
  <c r="I51" i="19" s="1"/>
  <c r="G51" i="16"/>
  <c r="G51" i="19" s="1"/>
  <c r="AQ15" i="19" s="1" a="1"/>
  <c r="AQ15" i="19" s="1"/>
  <c r="DE446" i="16"/>
  <c r="I446" i="16" s="1"/>
  <c r="I446" i="19" s="1"/>
  <c r="G446" i="16"/>
  <c r="G446" i="19" s="1"/>
  <c r="AT42" i="19" s="1" a="1"/>
  <c r="AT42" i="19" s="1"/>
  <c r="CE33" i="16"/>
  <c r="CA33" i="16"/>
  <c r="CB33" i="16" s="1"/>
  <c r="CC33" i="16" s="1"/>
  <c r="CE485" i="16"/>
  <c r="CA485" i="16"/>
  <c r="CB485" i="16" s="1"/>
  <c r="CC485" i="16" s="1"/>
  <c r="AZ23" i="16"/>
  <c r="AY23" i="16" s="1"/>
  <c r="BA23" i="16" s="1"/>
  <c r="BB23" i="16" s="1"/>
  <c r="BC23" i="16" s="1"/>
  <c r="CI23" i="16"/>
  <c r="BF23" i="16"/>
  <c r="CK23" i="16"/>
  <c r="CL23" i="16" s="1"/>
  <c r="CM23" i="16" s="1"/>
  <c r="CO23" i="16"/>
  <c r="BJ197" i="16"/>
  <c r="BN197" i="16" s="1"/>
  <c r="G416" i="16"/>
  <c r="G416" i="19" s="1"/>
  <c r="AP36" i="19" s="1" a="1"/>
  <c r="AP36" i="19" s="1"/>
  <c r="BN477" i="16"/>
  <c r="BI441" i="16"/>
  <c r="R143" i="16"/>
  <c r="BV143" i="16" s="1"/>
  <c r="G474" i="16"/>
  <c r="G474" i="19" s="1"/>
  <c r="AW34" i="19" s="1" a="1"/>
  <c r="AW34" i="19" s="1"/>
  <c r="G487" i="16"/>
  <c r="G487" i="19" s="1"/>
  <c r="AZ35" i="19" s="1" a="1"/>
  <c r="AZ35" i="19" s="1"/>
  <c r="BJ459" i="16"/>
  <c r="BI459" i="16"/>
  <c r="CN575" i="16"/>
  <c r="BF575" i="16"/>
  <c r="AZ575" i="16"/>
  <c r="AY575" i="16" s="1"/>
  <c r="BA575" i="16" s="1"/>
  <c r="CI575" i="16"/>
  <c r="CO575" i="16"/>
  <c r="BJ351" i="16"/>
  <c r="BI351" i="16"/>
  <c r="BJ479" i="16"/>
  <c r="BN39" i="16"/>
  <c r="E39" i="16" s="1"/>
  <c r="E39" i="19" s="1"/>
  <c r="P15" i="19" s="1" a="1"/>
  <c r="P15" i="19" s="1"/>
  <c r="BI178" i="16"/>
  <c r="BJ178" i="16"/>
  <c r="G15" i="16"/>
  <c r="G15" i="19" s="1"/>
  <c r="AN15" i="19" s="1" a="1"/>
  <c r="AN15" i="19" s="1"/>
  <c r="DE15" i="16"/>
  <c r="I15" i="16" s="1"/>
  <c r="I15" i="19" s="1"/>
  <c r="BJ43" i="16"/>
  <c r="BI43" i="16"/>
  <c r="DE92" i="16"/>
  <c r="I92" i="16" s="1"/>
  <c r="I92" i="19" s="1"/>
  <c r="G92" i="16"/>
  <c r="G92" i="19" s="1"/>
  <c r="AW8" i="19" s="1" a="1"/>
  <c r="AW8" i="19" s="1"/>
  <c r="G356" i="16"/>
  <c r="G356" i="19" s="1"/>
  <c r="BG22" i="19" s="1" a="1"/>
  <c r="BG22" i="19" s="1"/>
  <c r="DE356" i="16"/>
  <c r="I356" i="16" s="1"/>
  <c r="I356" i="19" s="1"/>
  <c r="G372" i="16"/>
  <c r="G372" i="19" s="1"/>
  <c r="BH26" i="19" s="1" a="1"/>
  <c r="BH26" i="19" s="1"/>
  <c r="DE372" i="16"/>
  <c r="I372" i="16" s="1"/>
  <c r="I372" i="19" s="1"/>
  <c r="G409" i="16"/>
  <c r="G409" i="19" s="1"/>
  <c r="AO41" i="19" s="1" a="1"/>
  <c r="AO41" i="19" s="1"/>
  <c r="DE409" i="16"/>
  <c r="I409" i="16" s="1"/>
  <c r="I409" i="19" s="1"/>
  <c r="BJ390" i="16"/>
  <c r="AW576" i="16"/>
  <c r="R576" i="16"/>
  <c r="BV576" i="16" s="1"/>
  <c r="BN125" i="16"/>
  <c r="G391" i="16"/>
  <c r="G391" i="19" s="1"/>
  <c r="AN35" i="19" s="1" a="1"/>
  <c r="AN35" i="19" s="1"/>
  <c r="G453" i="16"/>
  <c r="G453" i="19" s="1"/>
  <c r="AU37" i="19" s="1" a="1"/>
  <c r="AU37" i="19" s="1"/>
  <c r="BI433" i="16"/>
  <c r="DE495" i="16"/>
  <c r="I495" i="16" s="1"/>
  <c r="I495" i="19" s="1"/>
  <c r="G485" i="16"/>
  <c r="G485" i="19" s="1"/>
  <c r="AW45" i="19" s="1" a="1"/>
  <c r="AW45" i="19" s="1"/>
  <c r="CN23" i="16"/>
  <c r="DE328" i="16"/>
  <c r="I328" i="16" s="1"/>
  <c r="I328" i="19" s="1"/>
  <c r="BB473" i="16"/>
  <c r="BC473" i="16" s="1"/>
  <c r="BD473" i="16" s="1"/>
  <c r="DE105" i="16"/>
  <c r="I105" i="16" s="1"/>
  <c r="I105" i="19" s="1"/>
  <c r="G105" i="16"/>
  <c r="G105" i="19" s="1"/>
  <c r="AZ9" i="19" s="1" a="1"/>
  <c r="AZ9" i="19" s="1"/>
  <c r="G187" i="16"/>
  <c r="G187" i="19" s="1"/>
  <c r="BI7" i="19" s="1" a="1"/>
  <c r="BI7" i="19" s="1"/>
  <c r="DE187" i="16"/>
  <c r="I187" i="16" s="1"/>
  <c r="I187" i="19" s="1"/>
  <c r="AW51" i="16"/>
  <c r="R51" i="16"/>
  <c r="BV51" i="16" s="1"/>
  <c r="AW75" i="16"/>
  <c r="R75" i="16"/>
  <c r="BV75" i="16" s="1"/>
  <c r="CK325" i="16"/>
  <c r="CL325" i="16" s="1"/>
  <c r="AZ325" i="16"/>
  <c r="AY325" i="16" s="1"/>
  <c r="BA325" i="16" s="1"/>
  <c r="BB325" i="16" s="1"/>
  <c r="BC325" i="16" s="1"/>
  <c r="BJ451" i="16"/>
  <c r="BI451" i="16"/>
  <c r="G203" i="16"/>
  <c r="G203" i="19" s="1"/>
  <c r="AN25" i="19" s="1" a="1"/>
  <c r="AN25" i="19" s="1"/>
  <c r="DE203" i="16"/>
  <c r="I203" i="16" s="1"/>
  <c r="I203" i="19" s="1"/>
  <c r="BI297" i="16"/>
  <c r="BJ297" i="16"/>
  <c r="AW471" i="16"/>
  <c r="R471" i="16"/>
  <c r="BV471" i="16" s="1"/>
  <c r="G437" i="16"/>
  <c r="G437" i="19" s="1"/>
  <c r="AQ45" i="19" s="1" a="1"/>
  <c r="AQ45" i="19" s="1"/>
  <c r="DE437" i="16"/>
  <c r="I437" i="16" s="1"/>
  <c r="I437" i="19" s="1"/>
  <c r="BN88" i="16"/>
  <c r="BN92" i="16"/>
  <c r="BO92" i="16" s="1"/>
  <c r="F92" i="16" s="1"/>
  <c r="F92" i="19" s="1"/>
  <c r="BN96" i="16"/>
  <c r="BN100" i="16"/>
  <c r="BN137" i="16"/>
  <c r="BO137" i="16" s="1"/>
  <c r="F137" i="16" s="1"/>
  <c r="F137" i="19" s="1"/>
  <c r="BN354" i="16"/>
  <c r="BN366" i="16"/>
  <c r="BN370" i="16"/>
  <c r="BJ194" i="16"/>
  <c r="BJ272" i="16"/>
  <c r="BJ150" i="16"/>
  <c r="AW135" i="16"/>
  <c r="R135" i="16"/>
  <c r="BV135" i="16" s="1"/>
  <c r="AW481" i="16"/>
  <c r="R481" i="16"/>
  <c r="BV481" i="16" s="1"/>
  <c r="AW27" i="16"/>
  <c r="CK27" i="16" s="1"/>
  <c r="CL27" i="16" s="1"/>
  <c r="CM27" i="16" s="1"/>
  <c r="R27" i="16"/>
  <c r="BV27" i="16" s="1"/>
  <c r="BY25" i="16"/>
  <c r="AW24" i="16"/>
  <c r="R24" i="16"/>
  <c r="BV24" i="16" s="1"/>
  <c r="BJ201" i="16"/>
  <c r="BN201" i="16" s="1"/>
  <c r="AW425" i="16"/>
  <c r="R425" i="16"/>
  <c r="BV425" i="16" s="1"/>
  <c r="CK25" i="16"/>
  <c r="CL25" i="16" s="1"/>
  <c r="CM25" i="16" s="1"/>
  <c r="AZ25" i="16"/>
  <c r="AY25" i="16" s="1"/>
  <c r="BA25" i="16" s="1"/>
  <c r="BB25" i="16" s="1"/>
  <c r="BC25" i="16" s="1"/>
  <c r="BN52" i="16"/>
  <c r="BO52" i="16" s="1"/>
  <c r="F52" i="16" s="1"/>
  <c r="F52" i="19" s="1"/>
  <c r="BN56" i="16"/>
  <c r="BN60" i="16"/>
  <c r="BN64" i="16"/>
  <c r="BO64" i="16" s="1"/>
  <c r="F64" i="16" s="1"/>
  <c r="F64" i="19" s="1"/>
  <c r="BN72" i="16"/>
  <c r="BO72" i="16" s="1"/>
  <c r="F72" i="16" s="1"/>
  <c r="F72" i="19" s="1"/>
  <c r="BN76" i="16"/>
  <c r="BN80" i="16"/>
  <c r="BN132" i="16"/>
  <c r="E132" i="16" s="1"/>
  <c r="E132" i="19" s="1"/>
  <c r="BJ182" i="16"/>
  <c r="AW35" i="16"/>
  <c r="R35" i="16"/>
  <c r="BV35" i="16" s="1"/>
  <c r="AW133" i="16"/>
  <c r="R133" i="16"/>
  <c r="BV133" i="16" s="1"/>
  <c r="AW482" i="16"/>
  <c r="CK482" i="16" s="1"/>
  <c r="CL482" i="16" s="1"/>
  <c r="CM482" i="16" s="1"/>
  <c r="R482" i="16"/>
  <c r="BV482" i="16" s="1"/>
  <c r="BJ393" i="16"/>
  <c r="CA23" i="16"/>
  <c r="CB23" i="16" s="1"/>
  <c r="CC23" i="16" s="1"/>
  <c r="G348" i="16"/>
  <c r="G348" i="19" s="1"/>
  <c r="BF26" i="19" s="1" a="1"/>
  <c r="BF26" i="19" s="1"/>
  <c r="DE348" i="16"/>
  <c r="I348" i="16" s="1"/>
  <c r="I348" i="19" s="1"/>
  <c r="E333" i="16"/>
  <c r="E333" i="19" s="1"/>
  <c r="BO333" i="16"/>
  <c r="F333" i="16" s="1"/>
  <c r="F333" i="19" s="1"/>
  <c r="DE107" i="16"/>
  <c r="I107" i="16" s="1"/>
  <c r="I107" i="19" s="1"/>
  <c r="G107" i="16"/>
  <c r="G107" i="19" s="1"/>
  <c r="AZ11" i="19" s="1" a="1"/>
  <c r="AZ11" i="19" s="1"/>
  <c r="DE390" i="16"/>
  <c r="I390" i="16" s="1"/>
  <c r="I390" i="19" s="1"/>
  <c r="G390" i="16"/>
  <c r="G390" i="19" s="1"/>
  <c r="AN34" i="19" s="1" a="1"/>
  <c r="AN34" i="19" s="1"/>
  <c r="DE295" i="16"/>
  <c r="I295" i="16" s="1"/>
  <c r="I295" i="19" s="1"/>
  <c r="G295" i="16"/>
  <c r="G295" i="19" s="1"/>
  <c r="AZ21" i="19" s="1" a="1"/>
  <c r="AZ21" i="19" s="1"/>
  <c r="DE193" i="16"/>
  <c r="I193" i="16" s="1"/>
  <c r="I193" i="19" s="1"/>
  <c r="G193" i="16"/>
  <c r="G193" i="19" s="1"/>
  <c r="BI13" i="19" s="1" a="1"/>
  <c r="BI13" i="19" s="1"/>
  <c r="DE296" i="16"/>
  <c r="I296" i="16" s="1"/>
  <c r="I296" i="19" s="1"/>
  <c r="G296" i="16"/>
  <c r="G296" i="19" s="1"/>
  <c r="AZ22" i="19" s="1" a="1"/>
  <c r="AZ22" i="19" s="1"/>
  <c r="G289" i="16"/>
  <c r="G289" i="19" s="1"/>
  <c r="AW27" i="19" s="1" a="1"/>
  <c r="AW27" i="19" s="1"/>
  <c r="DE289" i="16"/>
  <c r="I289" i="16" s="1"/>
  <c r="I289" i="19" s="1"/>
  <c r="DE144" i="16"/>
  <c r="I144" i="16" s="1"/>
  <c r="I144" i="19" s="1"/>
  <c r="G144" i="16"/>
  <c r="G144" i="19" s="1"/>
  <c r="BC12" i="19" s="1" a="1"/>
  <c r="BC12" i="19" s="1"/>
  <c r="DE28" i="16"/>
  <c r="I28" i="16" s="1"/>
  <c r="I28" i="19" s="1"/>
  <c r="G28" i="16"/>
  <c r="G28" i="19" s="1"/>
  <c r="AO16" i="19" s="1" a="1"/>
  <c r="AO16" i="19" s="1"/>
  <c r="DE291" i="16"/>
  <c r="I291" i="16" s="1"/>
  <c r="I291" i="19" s="1"/>
  <c r="G291" i="16"/>
  <c r="G291" i="19" s="1"/>
  <c r="AW29" i="19" s="1" a="1"/>
  <c r="AW29" i="19" s="1"/>
  <c r="G83" i="16"/>
  <c r="G83" i="19" s="1"/>
  <c r="AV11" i="19" s="1" a="1"/>
  <c r="AV11" i="19" s="1"/>
  <c r="DE83" i="16"/>
  <c r="I83" i="16" s="1"/>
  <c r="I83" i="19" s="1"/>
  <c r="CK28" i="16"/>
  <c r="CL28" i="16" s="1"/>
  <c r="AZ28" i="16"/>
  <c r="AY28" i="16" s="1"/>
  <c r="BA28" i="16" s="1"/>
  <c r="BB28" i="16" s="1"/>
  <c r="BC28" i="16" s="1"/>
  <c r="R424" i="16"/>
  <c r="BV424" i="16" s="1"/>
  <c r="AW424" i="16"/>
  <c r="CO424" i="16" s="1"/>
  <c r="DE213" i="16"/>
  <c r="I213" i="16" s="1"/>
  <c r="I213" i="19" s="1"/>
  <c r="R437" i="16"/>
  <c r="BV437" i="16" s="1"/>
  <c r="BI487" i="16"/>
  <c r="G580" i="16"/>
  <c r="G580" i="19" s="1"/>
  <c r="BI44" i="19" s="1" a="1"/>
  <c r="BI44" i="19" s="1"/>
  <c r="R119" i="16"/>
  <c r="BV119" i="16" s="1"/>
  <c r="DE260" i="16"/>
  <c r="I260" i="16" s="1"/>
  <c r="I260" i="19" s="1"/>
  <c r="CD476" i="16"/>
  <c r="BI457" i="16"/>
  <c r="DE550" i="16"/>
  <c r="I550" i="16" s="1"/>
  <c r="I550" i="19" s="1"/>
  <c r="BJ26" i="16"/>
  <c r="BI115" i="16"/>
  <c r="BN115" i="16" s="1"/>
  <c r="R274" i="16"/>
  <c r="BV274" i="16" s="1"/>
  <c r="DE352" i="16"/>
  <c r="I352" i="16" s="1"/>
  <c r="I352" i="19" s="1"/>
  <c r="DE393" i="16"/>
  <c r="I393" i="16" s="1"/>
  <c r="I393" i="19" s="1"/>
  <c r="R431" i="16"/>
  <c r="BV431" i="16" s="1"/>
  <c r="DE553" i="16"/>
  <c r="I553" i="16" s="1"/>
  <c r="I553" i="19" s="1"/>
  <c r="DE6" i="16"/>
  <c r="I6" i="16" s="1"/>
  <c r="I6" i="19" s="1"/>
  <c r="DE206" i="16"/>
  <c r="I206" i="16" s="1"/>
  <c r="I206" i="19" s="1"/>
  <c r="DE222" i="16"/>
  <c r="I222" i="16" s="1"/>
  <c r="I222" i="19" s="1"/>
  <c r="DE191" i="16"/>
  <c r="I191" i="16" s="1"/>
  <c r="I191" i="19" s="1"/>
  <c r="DE355" i="16"/>
  <c r="I355" i="16" s="1"/>
  <c r="I355" i="19" s="1"/>
  <c r="DE363" i="16"/>
  <c r="I363" i="16" s="1"/>
  <c r="I363" i="19" s="1"/>
  <c r="DE371" i="16"/>
  <c r="I371" i="16" s="1"/>
  <c r="I371" i="19" s="1"/>
  <c r="G421" i="16"/>
  <c r="G421" i="19" s="1"/>
  <c r="AP41" i="19" s="1" a="1"/>
  <c r="AP41" i="19" s="1"/>
  <c r="CE486" i="16"/>
  <c r="BI575" i="16"/>
  <c r="G104" i="16"/>
  <c r="G104" i="19" s="1"/>
  <c r="AZ8" i="19" s="1" a="1"/>
  <c r="AZ8" i="19" s="1"/>
  <c r="BJ577" i="16"/>
  <c r="BJ340" i="16"/>
  <c r="BN340" i="16" s="1"/>
  <c r="BN49" i="16"/>
  <c r="BN57" i="16"/>
  <c r="E57" i="16" s="1"/>
  <c r="E57" i="19" s="1"/>
  <c r="T9" i="19" s="1" a="1"/>
  <c r="T9" i="19" s="1"/>
  <c r="BN61" i="16"/>
  <c r="E61" i="16" s="1"/>
  <c r="E61" i="19" s="1"/>
  <c r="T13" i="19" s="1" a="1"/>
  <c r="T13" i="19" s="1"/>
  <c r="BN65" i="16"/>
  <c r="BN69" i="16"/>
  <c r="BN73" i="16"/>
  <c r="E73" i="16" s="1"/>
  <c r="E73" i="19" s="1"/>
  <c r="U13" i="19" s="1" a="1"/>
  <c r="U13" i="19" s="1"/>
  <c r="BN77" i="16"/>
  <c r="BO77" i="16" s="1"/>
  <c r="F77" i="16" s="1"/>
  <c r="F77" i="19" s="1"/>
  <c r="BN81" i="16"/>
  <c r="BN89" i="16"/>
  <c r="E89" i="16" s="1"/>
  <c r="E89" i="19" s="1"/>
  <c r="V17" i="19" s="1" a="1"/>
  <c r="V17" i="19" s="1"/>
  <c r="BN93" i="16"/>
  <c r="E93" i="16" s="1"/>
  <c r="E93" i="19" s="1"/>
  <c r="W9" i="19" s="1" a="1"/>
  <c r="W9" i="19" s="1"/>
  <c r="BN97" i="16"/>
  <c r="BN101" i="16"/>
  <c r="R342" i="16"/>
  <c r="BV342" i="16" s="1"/>
  <c r="BY486" i="16"/>
  <c r="BI559" i="16"/>
  <c r="R567" i="16"/>
  <c r="BV567" i="16" s="1"/>
  <c r="BN33" i="16"/>
  <c r="BO33" i="16" s="1"/>
  <c r="F33" i="16" s="1"/>
  <c r="F33" i="19" s="1"/>
  <c r="G85" i="16"/>
  <c r="G85" i="19" s="1"/>
  <c r="AV13" i="19" s="1" a="1"/>
  <c r="AV13" i="19" s="1"/>
  <c r="R311" i="16"/>
  <c r="BV311" i="16" s="1"/>
  <c r="AZ329" i="16"/>
  <c r="AY329" i="16" s="1"/>
  <c r="BA329" i="16" s="1"/>
  <c r="BB329" i="16" s="1"/>
  <c r="BC329" i="16" s="1"/>
  <c r="G445" i="16"/>
  <c r="G445" i="19" s="1"/>
  <c r="AT41" i="19" s="1" a="1"/>
  <c r="AT41" i="19" s="1"/>
  <c r="AW459" i="16"/>
  <c r="G559" i="16"/>
  <c r="G559" i="19" s="1"/>
  <c r="BH35" i="19" s="1" a="1"/>
  <c r="BH35" i="19" s="1"/>
  <c r="BI63" i="16"/>
  <c r="BI71" i="16"/>
  <c r="BN71" i="16" s="1"/>
  <c r="BI95" i="16"/>
  <c r="DE199" i="16"/>
  <c r="I199" i="16" s="1"/>
  <c r="I199" i="19" s="1"/>
  <c r="DE406" i="16"/>
  <c r="I406" i="16" s="1"/>
  <c r="I406" i="19" s="1"/>
  <c r="G467" i="16"/>
  <c r="G467" i="19" s="1"/>
  <c r="AV39" i="19" s="1" a="1"/>
  <c r="AV39" i="19" s="1"/>
  <c r="G478" i="16"/>
  <c r="G478" i="19" s="1"/>
  <c r="AW38" i="19" s="1" a="1"/>
  <c r="AW38" i="19" s="1"/>
  <c r="G488" i="16"/>
  <c r="G488" i="19" s="1"/>
  <c r="AZ36" i="19" s="1" a="1"/>
  <c r="AZ36" i="19" s="1"/>
  <c r="G577" i="16"/>
  <c r="G577" i="19" s="1"/>
  <c r="BI41" i="19" s="1" a="1"/>
  <c r="BI41" i="19" s="1"/>
  <c r="R581" i="16"/>
  <c r="BV581" i="16" s="1"/>
  <c r="DE310" i="16"/>
  <c r="I310" i="16" s="1"/>
  <c r="I310" i="19" s="1"/>
  <c r="DE387" i="16"/>
  <c r="I387" i="16" s="1"/>
  <c r="I387" i="19" s="1"/>
  <c r="DE397" i="16"/>
  <c r="I397" i="16" s="1"/>
  <c r="I397" i="19" s="1"/>
  <c r="DE401" i="16"/>
  <c r="I401" i="16" s="1"/>
  <c r="I401" i="19" s="1"/>
  <c r="DE413" i="16"/>
  <c r="I413" i="16" s="1"/>
  <c r="I413" i="19" s="1"/>
  <c r="DE417" i="16"/>
  <c r="I417" i="16" s="1"/>
  <c r="I417" i="19" s="1"/>
  <c r="DE440" i="16"/>
  <c r="I440" i="16" s="1"/>
  <c r="I440" i="19" s="1"/>
  <c r="DE444" i="16"/>
  <c r="I444" i="16" s="1"/>
  <c r="I444" i="19" s="1"/>
  <c r="G473" i="16"/>
  <c r="G473" i="19" s="1"/>
  <c r="AV45" i="19" s="1" a="1"/>
  <c r="AV45" i="19" s="1"/>
  <c r="G563" i="16"/>
  <c r="G563" i="19" s="1"/>
  <c r="BH39" i="19" s="1" a="1"/>
  <c r="BH39" i="19" s="1"/>
  <c r="G288" i="16"/>
  <c r="G288" i="19" s="1"/>
  <c r="AW26" i="19" s="1" a="1"/>
  <c r="AW26" i="19" s="1"/>
  <c r="G531" i="16"/>
  <c r="G531" i="19" s="1"/>
  <c r="BC43" i="19" s="1" a="1"/>
  <c r="BC43" i="19" s="1"/>
  <c r="G111" i="16"/>
  <c r="G111" i="19" s="1"/>
  <c r="AZ15" i="19" s="1" a="1"/>
  <c r="AZ15" i="19" s="1"/>
  <c r="DE324" i="16"/>
  <c r="I324" i="16" s="1"/>
  <c r="I324" i="19" s="1"/>
  <c r="G503" i="16"/>
  <c r="G503" i="19" s="1"/>
  <c r="BA39" i="19" s="1" a="1"/>
  <c r="BA39" i="19" s="1"/>
  <c r="BJ342" i="16"/>
  <c r="BN342" i="16" s="1"/>
  <c r="E342" i="16" s="1"/>
  <c r="E342" i="19" s="1"/>
  <c r="AF20" i="19" s="1" a="1"/>
  <c r="AF20" i="19" s="1"/>
  <c r="AW449" i="16"/>
  <c r="R449" i="16"/>
  <c r="BV449" i="16" s="1"/>
  <c r="BJ225" i="16"/>
  <c r="BN225" i="16" s="1"/>
  <c r="CA486" i="16"/>
  <c r="CB486" i="16" s="1"/>
  <c r="CC486" i="16" s="1"/>
  <c r="DE564" i="16"/>
  <c r="I564" i="16" s="1"/>
  <c r="I564" i="19" s="1"/>
  <c r="G564" i="16"/>
  <c r="G564" i="19" s="1"/>
  <c r="BH40" i="19" s="1" a="1"/>
  <c r="BH40" i="19" s="1"/>
  <c r="BN264" i="16"/>
  <c r="BN268" i="16"/>
  <c r="E268" i="16" s="1"/>
  <c r="E268" i="19" s="1"/>
  <c r="U30" i="19" s="1" a="1"/>
  <c r="U30" i="19" s="1"/>
  <c r="BN272" i="16"/>
  <c r="BN276" i="16"/>
  <c r="BN280" i="16"/>
  <c r="CK321" i="16"/>
  <c r="CL321" i="16" s="1"/>
  <c r="CM321" i="16" s="1"/>
  <c r="BN304" i="16"/>
  <c r="BO304" i="16" s="1"/>
  <c r="F304" i="16" s="1"/>
  <c r="F304" i="19" s="1"/>
  <c r="BN308" i="16"/>
  <c r="BN312" i="16"/>
  <c r="BN316" i="16"/>
  <c r="BO316" i="16" s="1"/>
  <c r="F316" i="16" s="1"/>
  <c r="F316" i="19" s="1"/>
  <c r="BN320" i="16"/>
  <c r="BN326" i="16"/>
  <c r="BN330" i="16"/>
  <c r="BN474" i="16"/>
  <c r="BN138" i="16"/>
  <c r="BO138" i="16" s="1"/>
  <c r="F138" i="16" s="1"/>
  <c r="F138" i="19" s="1"/>
  <c r="BN146" i="16"/>
  <c r="BN134" i="16"/>
  <c r="BJ346" i="16"/>
  <c r="BN346" i="16" s="1"/>
  <c r="AW563" i="16"/>
  <c r="BJ206" i="16"/>
  <c r="BN206" i="16" s="1"/>
  <c r="CP565" i="16"/>
  <c r="BM565" i="16"/>
  <c r="BN565" i="16" s="1"/>
  <c r="CF565" i="16"/>
  <c r="H565" i="16" s="1"/>
  <c r="H565" i="19" s="1"/>
  <c r="CH41" i="19" s="1" a="1"/>
  <c r="CH41" i="19" s="1"/>
  <c r="CF563" i="16"/>
  <c r="H563" i="16" s="1"/>
  <c r="H563" i="19" s="1"/>
  <c r="CH39" i="19" s="1" a="1"/>
  <c r="CH39" i="19" s="1"/>
  <c r="CP33" i="16"/>
  <c r="DE128" i="16"/>
  <c r="I128" i="16" s="1"/>
  <c r="I128" i="19" s="1"/>
  <c r="G128" i="16"/>
  <c r="G128" i="19" s="1"/>
  <c r="BB8" i="19" s="1" a="1"/>
  <c r="BB8" i="19" s="1"/>
  <c r="BN349" i="16"/>
  <c r="BN353" i="16"/>
  <c r="BN357" i="16"/>
  <c r="BN351" i="16"/>
  <c r="BN355" i="16"/>
  <c r="BN359" i="16"/>
  <c r="BN363" i="16"/>
  <c r="BN367" i="16"/>
  <c r="BN371" i="16"/>
  <c r="BN19" i="16"/>
  <c r="E19" i="16" s="1"/>
  <c r="E19" i="19" s="1"/>
  <c r="O7" i="19" s="1" a="1"/>
  <c r="O7" i="19" s="1"/>
  <c r="BN23" i="16"/>
  <c r="BO23" i="16" s="1"/>
  <c r="F23" i="16" s="1"/>
  <c r="F23" i="19" s="1"/>
  <c r="BN27" i="16"/>
  <c r="DE466" i="16"/>
  <c r="I466" i="16" s="1"/>
  <c r="I466" i="19" s="1"/>
  <c r="G466" i="16"/>
  <c r="G466" i="19" s="1"/>
  <c r="AV38" i="19" s="1" a="1"/>
  <c r="AV38" i="19" s="1"/>
  <c r="DE462" i="16"/>
  <c r="I462" i="16" s="1"/>
  <c r="I462" i="19" s="1"/>
  <c r="G462" i="16"/>
  <c r="G462" i="19" s="1"/>
  <c r="AV34" i="19" s="1" a="1"/>
  <c r="AV34" i="19" s="1"/>
  <c r="BY575" i="16"/>
  <c r="BJ221" i="16"/>
  <c r="BN221" i="16" s="1"/>
  <c r="AZ565" i="16"/>
  <c r="AY565" i="16" s="1"/>
  <c r="BA565" i="16" s="1"/>
  <c r="BB565" i="16" s="1"/>
  <c r="BC565" i="16" s="1"/>
  <c r="BD565" i="16" s="1"/>
  <c r="CK104" i="16"/>
  <c r="CL104" i="16" s="1"/>
  <c r="AW469" i="16"/>
  <c r="R469" i="16"/>
  <c r="BV469" i="16" s="1"/>
  <c r="BN21" i="16"/>
  <c r="E21" i="16" s="1"/>
  <c r="E21" i="19" s="1"/>
  <c r="O9" i="19" s="1" a="1"/>
  <c r="O9" i="19" s="1"/>
  <c r="BN25" i="16"/>
  <c r="BN231" i="16"/>
  <c r="BN235" i="16"/>
  <c r="BN239" i="16"/>
  <c r="BN243" i="16"/>
  <c r="BN247" i="16"/>
  <c r="BN251" i="16"/>
  <c r="BN255" i="16"/>
  <c r="BN259" i="16"/>
  <c r="BN263" i="16"/>
  <c r="BN267" i="16"/>
  <c r="BN271" i="16"/>
  <c r="BN275" i="16"/>
  <c r="BN279" i="16"/>
  <c r="BN114" i="16"/>
  <c r="E114" i="16" s="1"/>
  <c r="E114" i="19" s="1"/>
  <c r="BN386" i="16"/>
  <c r="BN302" i="16"/>
  <c r="BN233" i="16"/>
  <c r="BN237" i="16"/>
  <c r="E237" i="16" s="1"/>
  <c r="E237" i="19" s="1"/>
  <c r="Q23" i="19" s="1" a="1"/>
  <c r="Q23" i="19" s="1"/>
  <c r="BN241" i="16"/>
  <c r="BN245" i="16"/>
  <c r="BN249" i="16"/>
  <c r="BN253" i="16"/>
  <c r="BN257" i="16"/>
  <c r="BN261" i="16"/>
  <c r="BN265" i="16"/>
  <c r="BN269" i="16"/>
  <c r="E269" i="16" s="1"/>
  <c r="E269" i="19" s="1"/>
  <c r="U31" i="19" s="1" a="1"/>
  <c r="U31" i="19" s="1"/>
  <c r="BN273" i="16"/>
  <c r="BN277" i="16"/>
  <c r="BN281" i="16"/>
  <c r="AW421" i="16"/>
  <c r="R421" i="16"/>
  <c r="BV421" i="16" s="1"/>
  <c r="BJ296" i="16"/>
  <c r="BN296" i="16" s="1"/>
  <c r="BY33" i="16"/>
  <c r="BN119" i="16"/>
  <c r="AW419" i="16"/>
  <c r="R419" i="16"/>
  <c r="BV419" i="16" s="1"/>
  <c r="CF129" i="16"/>
  <c r="BN129" i="16"/>
  <c r="E129" i="16" s="1"/>
  <c r="E129" i="19" s="1"/>
  <c r="BN324" i="16"/>
  <c r="BN328" i="16"/>
  <c r="BN332" i="16"/>
  <c r="BN299" i="16"/>
  <c r="BN382" i="16"/>
  <c r="DE332" i="16"/>
  <c r="I332" i="16" s="1"/>
  <c r="I332" i="19" s="1"/>
  <c r="G332" i="16"/>
  <c r="G332" i="19" s="1"/>
  <c r="BC22" i="19" s="1" a="1"/>
  <c r="BC22" i="19" s="1"/>
  <c r="G325" i="16"/>
  <c r="G325" i="19" s="1"/>
  <c r="BB27" i="19" s="1" a="1"/>
  <c r="BB27" i="19" s="1"/>
  <c r="DE325" i="16"/>
  <c r="I325" i="16" s="1"/>
  <c r="I325" i="19" s="1"/>
  <c r="BN128" i="16"/>
  <c r="BO128" i="16" s="1"/>
  <c r="F128" i="16" s="1"/>
  <c r="F128" i="19" s="1"/>
  <c r="BN42" i="16"/>
  <c r="BN106" i="16"/>
  <c r="BN110" i="16"/>
  <c r="BO110" i="16" s="1"/>
  <c r="F110" i="16" s="1"/>
  <c r="F110" i="19" s="1"/>
  <c r="BN283" i="16"/>
  <c r="AZ106" i="16"/>
  <c r="AY106" i="16" s="1"/>
  <c r="BA106" i="16" s="1"/>
  <c r="BB106" i="16" s="1"/>
  <c r="BC106" i="16" s="1"/>
  <c r="AZ110" i="16"/>
  <c r="AY110" i="16" s="1"/>
  <c r="BA110" i="16" s="1"/>
  <c r="BB110" i="16" s="1"/>
  <c r="BC110" i="16" s="1"/>
  <c r="BN303" i="16"/>
  <c r="BN7" i="16"/>
  <c r="BN11" i="16"/>
  <c r="BN15" i="16"/>
  <c r="BO15" i="16" s="1"/>
  <c r="F15" i="16" s="1"/>
  <c r="F15" i="19" s="1"/>
  <c r="BN104" i="16"/>
  <c r="BO104" i="16" s="1"/>
  <c r="F104" i="16" s="1"/>
  <c r="F104" i="19" s="1"/>
  <c r="BN108" i="16"/>
  <c r="BN112" i="16"/>
  <c r="G140" i="16"/>
  <c r="G140" i="19" s="1"/>
  <c r="BC8" i="19" s="1" a="1"/>
  <c r="BC8" i="19" s="1"/>
  <c r="DE140" i="16"/>
  <c r="I140" i="16" s="1"/>
  <c r="I140" i="19" s="1"/>
  <c r="DE283" i="16"/>
  <c r="I283" i="16" s="1"/>
  <c r="I283" i="19" s="1"/>
  <c r="G283" i="16"/>
  <c r="G283" i="19" s="1"/>
  <c r="AW21" i="19" s="1" a="1"/>
  <c r="AW21" i="19" s="1"/>
  <c r="DE34" i="16"/>
  <c r="I34" i="16" s="1"/>
  <c r="I34" i="19" s="1"/>
  <c r="G34" i="16"/>
  <c r="G34" i="19" s="1"/>
  <c r="AP10" i="19" s="1" a="1"/>
  <c r="AP10" i="19" s="1"/>
  <c r="BN37" i="16"/>
  <c r="BN36" i="16"/>
  <c r="BN139" i="16"/>
  <c r="BN140" i="16"/>
  <c r="BO140" i="16" s="1"/>
  <c r="F140" i="16" s="1"/>
  <c r="F140" i="19" s="1"/>
  <c r="BN147" i="16"/>
  <c r="BN151" i="16"/>
  <c r="BN155" i="16"/>
  <c r="BO155" i="16" s="1"/>
  <c r="F155" i="16" s="1"/>
  <c r="F155" i="19" s="1"/>
  <c r="BN159" i="16"/>
  <c r="BO159" i="16" s="1"/>
  <c r="F159" i="16" s="1"/>
  <c r="F159" i="19" s="1"/>
  <c r="BN163" i="16"/>
  <c r="BN167" i="16"/>
  <c r="BN171" i="16"/>
  <c r="E171" i="16" s="1"/>
  <c r="E171" i="19" s="1"/>
  <c r="BN175" i="16"/>
  <c r="BN179" i="16"/>
  <c r="BN183" i="16"/>
  <c r="E183" i="16" s="1"/>
  <c r="E183" i="19" s="1"/>
  <c r="BN187" i="16"/>
  <c r="BN191" i="16"/>
  <c r="BN195" i="16"/>
  <c r="E195" i="16" s="1"/>
  <c r="E195" i="19" s="1"/>
  <c r="BN199" i="16"/>
  <c r="CO485" i="16"/>
  <c r="BN46" i="16"/>
  <c r="BN48" i="16"/>
  <c r="BN107" i="16"/>
  <c r="BO107" i="16" s="1"/>
  <c r="F107" i="16" s="1"/>
  <c r="F107" i="19" s="1"/>
  <c r="BN111" i="16"/>
  <c r="BO111" i="16" s="1"/>
  <c r="F111" i="16" s="1"/>
  <c r="F111" i="19" s="1"/>
  <c r="BN301" i="16"/>
  <c r="BO301" i="16" s="1"/>
  <c r="F301" i="16" s="1"/>
  <c r="F301" i="19" s="1"/>
  <c r="AW26" i="16"/>
  <c r="R26" i="16"/>
  <c r="BV26" i="16" s="1"/>
  <c r="R478" i="16"/>
  <c r="BV478" i="16" s="1"/>
  <c r="AW478" i="16"/>
  <c r="CK478" i="16" s="1"/>
  <c r="CL478" i="16" s="1"/>
  <c r="CM478" i="16" s="1"/>
  <c r="AW559" i="16"/>
  <c r="R559" i="16"/>
  <c r="BV559" i="16" s="1"/>
  <c r="R479" i="16"/>
  <c r="BV479" i="16" s="1"/>
  <c r="AW479" i="16"/>
  <c r="CK479" i="16" s="1"/>
  <c r="CL479" i="16" s="1"/>
  <c r="CM479" i="16" s="1"/>
  <c r="BJ220" i="16"/>
  <c r="BN220" i="16" s="1"/>
  <c r="BY31" i="16"/>
  <c r="BJ427" i="16"/>
  <c r="CD486" i="16"/>
  <c r="DE567" i="16"/>
  <c r="I567" i="16" s="1"/>
  <c r="I567" i="19" s="1"/>
  <c r="G567" i="16"/>
  <c r="G567" i="19" s="1"/>
  <c r="BH43" i="19" s="1" a="1"/>
  <c r="BH43" i="19" s="1"/>
  <c r="R484" i="16"/>
  <c r="BV484" i="16" s="1"/>
  <c r="AW484" i="16"/>
  <c r="AW483" i="16"/>
  <c r="R483" i="16"/>
  <c r="BV483" i="16" s="1"/>
  <c r="BJ136" i="16"/>
  <c r="BN136" i="16" s="1"/>
  <c r="E136" i="16" s="1"/>
  <c r="E136" i="19" s="1"/>
  <c r="DE429" i="16"/>
  <c r="I429" i="16" s="1"/>
  <c r="I429" i="19" s="1"/>
  <c r="G429" i="16"/>
  <c r="G429" i="19" s="1"/>
  <c r="AQ37" i="19" s="1" a="1"/>
  <c r="AQ37" i="19" s="1"/>
  <c r="BJ29" i="16"/>
  <c r="BN29" i="16" s="1"/>
  <c r="E29" i="16" s="1"/>
  <c r="E29" i="19" s="1"/>
  <c r="O17" i="19" s="1" a="1"/>
  <c r="O17" i="19" s="1"/>
  <c r="BN121" i="16"/>
  <c r="E121" i="16" s="1"/>
  <c r="E121" i="19" s="1"/>
  <c r="BN28" i="16"/>
  <c r="E28" i="16" s="1"/>
  <c r="E28" i="19" s="1"/>
  <c r="O16" i="19" s="1" a="1"/>
  <c r="O16" i="19" s="1"/>
  <c r="BN51" i="16"/>
  <c r="BO51" i="16" s="1"/>
  <c r="F51" i="16" s="1"/>
  <c r="F51" i="19" s="1"/>
  <c r="BN55" i="16"/>
  <c r="BO55" i="16" s="1"/>
  <c r="F55" i="16" s="1"/>
  <c r="F55" i="19" s="1"/>
  <c r="BN59" i="16"/>
  <c r="BN63" i="16"/>
  <c r="BN67" i="16"/>
  <c r="BO67" i="16" s="1"/>
  <c r="F67" i="16" s="1"/>
  <c r="F67" i="19" s="1"/>
  <c r="AZ536" i="16"/>
  <c r="AY536" i="16" s="1"/>
  <c r="BA536" i="16" s="1"/>
  <c r="BB536" i="16" s="1"/>
  <c r="BC536" i="16" s="1"/>
  <c r="CK546" i="16"/>
  <c r="CL546" i="16" s="1"/>
  <c r="BN568" i="16"/>
  <c r="BN124" i="16"/>
  <c r="E124" i="16" s="1"/>
  <c r="E124" i="19" s="1"/>
  <c r="BN50" i="16"/>
  <c r="BN54" i="16"/>
  <c r="BO54" i="16" s="1"/>
  <c r="F54" i="16" s="1"/>
  <c r="F54" i="19" s="1"/>
  <c r="BN58" i="16"/>
  <c r="E58" i="16" s="1"/>
  <c r="E58" i="19" s="1"/>
  <c r="T10" i="19" s="1" a="1"/>
  <c r="T10" i="19" s="1"/>
  <c r="BN62" i="16"/>
  <c r="BO62" i="16" s="1"/>
  <c r="F62" i="16" s="1"/>
  <c r="F62" i="19" s="1"/>
  <c r="BN66" i="16"/>
  <c r="BN70" i="16"/>
  <c r="BO70" i="16" s="1"/>
  <c r="F70" i="16" s="1"/>
  <c r="F70" i="19" s="1"/>
  <c r="BN74" i="16"/>
  <c r="BO74" i="16" s="1"/>
  <c r="F74" i="16" s="1"/>
  <c r="F74" i="19" s="1"/>
  <c r="BN78" i="16"/>
  <c r="E78" i="16" s="1"/>
  <c r="E78" i="19" s="1"/>
  <c r="V6" i="19" s="1" a="1"/>
  <c r="V6" i="19" s="1"/>
  <c r="BN82" i="16"/>
  <c r="BO82" i="16" s="1"/>
  <c r="F82" i="16" s="1"/>
  <c r="F82" i="19" s="1"/>
  <c r="BN86" i="16"/>
  <c r="BN90" i="16"/>
  <c r="BO90" i="16" s="1"/>
  <c r="F90" i="16" s="1"/>
  <c r="F90" i="19" s="1"/>
  <c r="BN94" i="16"/>
  <c r="BO94" i="16" s="1"/>
  <c r="F94" i="16" s="1"/>
  <c r="F94" i="19" s="1"/>
  <c r="BN98" i="16"/>
  <c r="BN200" i="16"/>
  <c r="BN305" i="16"/>
  <c r="BN309" i="16"/>
  <c r="BN313" i="16"/>
  <c r="BN317" i="16"/>
  <c r="R420" i="16"/>
  <c r="BV420" i="16" s="1"/>
  <c r="AW420" i="16"/>
  <c r="DE340" i="16"/>
  <c r="I340" i="16" s="1"/>
  <c r="I340" i="19" s="1"/>
  <c r="G340" i="16"/>
  <c r="G340" i="19" s="1"/>
  <c r="BC30" i="19" s="1" a="1"/>
  <c r="BC30" i="19" s="1"/>
  <c r="AW29" i="16"/>
  <c r="R29" i="16"/>
  <c r="BV29" i="16" s="1"/>
  <c r="DE341" i="16"/>
  <c r="I341" i="16" s="1"/>
  <c r="I341" i="19" s="1"/>
  <c r="G341" i="16"/>
  <c r="G341" i="19" s="1"/>
  <c r="BC31" i="19" s="1" a="1"/>
  <c r="BC31" i="19" s="1"/>
  <c r="CA22" i="16"/>
  <c r="CB22" i="16" s="1"/>
  <c r="BY22" i="16"/>
  <c r="AW131" i="16"/>
  <c r="R131" i="16"/>
  <c r="BV131" i="16" s="1"/>
  <c r="G138" i="16"/>
  <c r="G138" i="19" s="1"/>
  <c r="BC6" i="19" s="1" a="1"/>
  <c r="BC6" i="19" s="1"/>
  <c r="DE138" i="16"/>
  <c r="I138" i="16" s="1"/>
  <c r="I138" i="19" s="1"/>
  <c r="G458" i="16"/>
  <c r="G458" i="19" s="1"/>
  <c r="AU42" i="19" s="1" a="1"/>
  <c r="AU42" i="19" s="1"/>
  <c r="DE458" i="16"/>
  <c r="I458" i="16" s="1"/>
  <c r="I458" i="19" s="1"/>
  <c r="DE339" i="16"/>
  <c r="I339" i="16" s="1"/>
  <c r="I339" i="19" s="1"/>
  <c r="G339" i="16"/>
  <c r="G339" i="19" s="1"/>
  <c r="BC29" i="19" s="1" a="1"/>
  <c r="BC29" i="19" s="1"/>
  <c r="BJ288" i="16"/>
  <c r="BN288" i="16" s="1"/>
  <c r="BY423" i="16"/>
  <c r="R488" i="16"/>
  <c r="BV488" i="16" s="1"/>
  <c r="AW488" i="16"/>
  <c r="BJ218" i="16"/>
  <c r="BN218" i="16" s="1"/>
  <c r="CK32" i="16"/>
  <c r="CL32" i="16" s="1"/>
  <c r="CN485" i="16"/>
  <c r="DE287" i="16"/>
  <c r="I287" i="16" s="1"/>
  <c r="I287" i="19" s="1"/>
  <c r="G287" i="16"/>
  <c r="G287" i="19" s="1"/>
  <c r="AW25" i="19" s="1" a="1"/>
  <c r="AW25" i="19" s="1"/>
  <c r="AW450" i="16"/>
  <c r="R450" i="16"/>
  <c r="BV450" i="16" s="1"/>
  <c r="DE427" i="16"/>
  <c r="I427" i="16" s="1"/>
  <c r="I427" i="19" s="1"/>
  <c r="G427" i="16"/>
  <c r="G427" i="19" s="1"/>
  <c r="AQ35" i="19" s="1" a="1"/>
  <c r="AQ35" i="19" s="1"/>
  <c r="AW487" i="16"/>
  <c r="CK487" i="16" s="1"/>
  <c r="CL487" i="16" s="1"/>
  <c r="CM487" i="16" s="1"/>
  <c r="R487" i="16"/>
  <c r="BV487" i="16" s="1"/>
  <c r="R480" i="16"/>
  <c r="BV480" i="16" s="1"/>
  <c r="AW480" i="16"/>
  <c r="BI211" i="16"/>
  <c r="BJ211" i="16"/>
  <c r="DE338" i="16"/>
  <c r="I338" i="16" s="1"/>
  <c r="I338" i="19" s="1"/>
  <c r="G338" i="16"/>
  <c r="G338" i="19" s="1"/>
  <c r="BC28" i="19" s="1" a="1"/>
  <c r="BC28" i="19" s="1"/>
  <c r="G342" i="16"/>
  <c r="G342" i="19" s="1"/>
  <c r="BF20" i="19" s="1" a="1"/>
  <c r="BF20" i="19" s="1"/>
  <c r="DE342" i="16"/>
  <c r="I342" i="16" s="1"/>
  <c r="I342" i="19" s="1"/>
  <c r="R422" i="16"/>
  <c r="BV422" i="16" s="1"/>
  <c r="AW422" i="16"/>
  <c r="G343" i="16"/>
  <c r="G343" i="19" s="1"/>
  <c r="BF21" i="19" s="1" a="1"/>
  <c r="BF21" i="19" s="1"/>
  <c r="DE343" i="16"/>
  <c r="I343" i="16" s="1"/>
  <c r="I343" i="19" s="1"/>
  <c r="AW566" i="16"/>
  <c r="R566" i="16"/>
  <c r="BV566" i="16" s="1"/>
  <c r="CI563" i="16"/>
  <c r="AZ563" i="16"/>
  <c r="AY563" i="16" s="1"/>
  <c r="BA563" i="16" s="1"/>
  <c r="BE563" i="16"/>
  <c r="CK563" i="16"/>
  <c r="CL563" i="16" s="1"/>
  <c r="CM563" i="16" s="1"/>
  <c r="CP36" i="16"/>
  <c r="CF19" i="16"/>
  <c r="CF54" i="16"/>
  <c r="CF62" i="16"/>
  <c r="CF70" i="16"/>
  <c r="CF90" i="16"/>
  <c r="CF98" i="16"/>
  <c r="CF106" i="16"/>
  <c r="CF177" i="16"/>
  <c r="CP244" i="16"/>
  <c r="CP276" i="16"/>
  <c r="CP318" i="16"/>
  <c r="CP330" i="16"/>
  <c r="CF357" i="16"/>
  <c r="CF390" i="16"/>
  <c r="H390" i="16" s="1"/>
  <c r="H390" i="19" s="1"/>
  <c r="BN34" i="19" s="1" a="1"/>
  <c r="BN34" i="19" s="1"/>
  <c r="CF403" i="16"/>
  <c r="H403" i="16" s="1"/>
  <c r="H403" i="19" s="1"/>
  <c r="BO35" i="19" s="1" a="1"/>
  <c r="BO35" i="19" s="1"/>
  <c r="CP437" i="16"/>
  <c r="BM437" i="16"/>
  <c r="BN437" i="16" s="1"/>
  <c r="BM494" i="16"/>
  <c r="CP494" i="16"/>
  <c r="CF545" i="16"/>
  <c r="H545" i="16" s="1"/>
  <c r="H545" i="19" s="1"/>
  <c r="CF45" i="19" s="1" a="1"/>
  <c r="CF45" i="19" s="1"/>
  <c r="CP542" i="16"/>
  <c r="BM542" i="16"/>
  <c r="CP118" i="16"/>
  <c r="CP12" i="16"/>
  <c r="CP119" i="16"/>
  <c r="CF257" i="16"/>
  <c r="CF347" i="16"/>
  <c r="CP358" i="16"/>
  <c r="CP374" i="16"/>
  <c r="CP438" i="16"/>
  <c r="BM438" i="16"/>
  <c r="CF470" i="16"/>
  <c r="H470" i="16" s="1"/>
  <c r="H470" i="19" s="1"/>
  <c r="BV42" i="19" s="1" a="1"/>
  <c r="BV42" i="19" s="1"/>
  <c r="CP13" i="16"/>
  <c r="CP117" i="16"/>
  <c r="CP65" i="16"/>
  <c r="CP89" i="16"/>
  <c r="CP101" i="16"/>
  <c r="CP109" i="16"/>
  <c r="CP113" i="16"/>
  <c r="CF191" i="16"/>
  <c r="CP238" i="16"/>
  <c r="CP300" i="16"/>
  <c r="CF512" i="16"/>
  <c r="H512" i="16" s="1"/>
  <c r="H512" i="19" s="1"/>
  <c r="CB36" i="19" s="1" a="1"/>
  <c r="CB36" i="19" s="1"/>
  <c r="CP38" i="16"/>
  <c r="CF6" i="16"/>
  <c r="CP152" i="16"/>
  <c r="CP243" i="16"/>
  <c r="CF289" i="16"/>
  <c r="CF376" i="16"/>
  <c r="CF457" i="16"/>
  <c r="H457" i="16" s="1"/>
  <c r="H457" i="19" s="1"/>
  <c r="BU41" i="19" s="1" a="1"/>
  <c r="BU41" i="19" s="1"/>
  <c r="CF538" i="16"/>
  <c r="H538" i="16" s="1"/>
  <c r="H538" i="19" s="1"/>
  <c r="CF38" i="19" s="1" a="1"/>
  <c r="CF38" i="19" s="1"/>
  <c r="CF36" i="16"/>
  <c r="CF120" i="16"/>
  <c r="CP11" i="16"/>
  <c r="CP19" i="16"/>
  <c r="CF124" i="16"/>
  <c r="CP50" i="16"/>
  <c r="CP54" i="16"/>
  <c r="CP58" i="16"/>
  <c r="CP62" i="16"/>
  <c r="CP66" i="16"/>
  <c r="CP70" i="16"/>
  <c r="CP74" i="16"/>
  <c r="CP78" i="16"/>
  <c r="CP82" i="16"/>
  <c r="CP86" i="16"/>
  <c r="CP90" i="16"/>
  <c r="CP94" i="16"/>
  <c r="CP98" i="16"/>
  <c r="CP106" i="16"/>
  <c r="CP110" i="16"/>
  <c r="CP153" i="16"/>
  <c r="CP161" i="16"/>
  <c r="CP169" i="16"/>
  <c r="CP177" i="16"/>
  <c r="CP193" i="16"/>
  <c r="CF204" i="16"/>
  <c r="CP228" i="16"/>
  <c r="CF264" i="16"/>
  <c r="CF272" i="16"/>
  <c r="CF280" i="16"/>
  <c r="CF285" i="16"/>
  <c r="CF314" i="16"/>
  <c r="CF320" i="16"/>
  <c r="CF328" i="16"/>
  <c r="CF332" i="16"/>
  <c r="CF339" i="16"/>
  <c r="CF341" i="16"/>
  <c r="CF343" i="16"/>
  <c r="CF345" i="16"/>
  <c r="CP395" i="16"/>
  <c r="BM395" i="16"/>
  <c r="CP349" i="16"/>
  <c r="CP357" i="16"/>
  <c r="CP365" i="16"/>
  <c r="CP373" i="16"/>
  <c r="CP390" i="16"/>
  <c r="BM390" i="16"/>
  <c r="CP403" i="16"/>
  <c r="BM403" i="16"/>
  <c r="BN403" i="16" s="1"/>
  <c r="CP411" i="16"/>
  <c r="BM411" i="16"/>
  <c r="BN411" i="16" s="1"/>
  <c r="CF428" i="16"/>
  <c r="H428" i="16" s="1"/>
  <c r="H428" i="19" s="1"/>
  <c r="BQ36" i="19" s="1" a="1"/>
  <c r="BQ36" i="19" s="1"/>
  <c r="CF462" i="16"/>
  <c r="H462" i="16" s="1"/>
  <c r="H462" i="19" s="1"/>
  <c r="BV34" i="19" s="1" a="1"/>
  <c r="BV34" i="19" s="1"/>
  <c r="BM498" i="16"/>
  <c r="CP498" i="16"/>
  <c r="CP545" i="16"/>
  <c r="BM545" i="16"/>
  <c r="BN545" i="16" s="1"/>
  <c r="CF530" i="16"/>
  <c r="H530" i="16" s="1"/>
  <c r="H530" i="19" s="1"/>
  <c r="CC42" i="19" s="1" a="1"/>
  <c r="CC42" i="19" s="1"/>
  <c r="CF551" i="16"/>
  <c r="H551" i="16" s="1"/>
  <c r="H551" i="19" s="1"/>
  <c r="CG39" i="19" s="1" a="1"/>
  <c r="CG39" i="19" s="1"/>
  <c r="CF557" i="16"/>
  <c r="H557" i="16" s="1"/>
  <c r="H557" i="19" s="1"/>
  <c r="CG45" i="19" s="1" a="1"/>
  <c r="CG45" i="19" s="1"/>
  <c r="CP567" i="16"/>
  <c r="BM567" i="16"/>
  <c r="BN567" i="16" s="1"/>
  <c r="CF580" i="16"/>
  <c r="H580" i="16" s="1"/>
  <c r="H580" i="19" s="1"/>
  <c r="CI44" i="19" s="1" a="1"/>
  <c r="CI44" i="19" s="1"/>
  <c r="CF8" i="16"/>
  <c r="CP46" i="16"/>
  <c r="CP43" i="16"/>
  <c r="CF123" i="16"/>
  <c r="CP137" i="16"/>
  <c r="CP203" i="16"/>
  <c r="CP211" i="16"/>
  <c r="CP219" i="16"/>
  <c r="CP154" i="16"/>
  <c r="CP170" i="16"/>
  <c r="CP186" i="16"/>
  <c r="CF209" i="16"/>
  <c r="CP217" i="16"/>
  <c r="CF224" i="16"/>
  <c r="CF301" i="16"/>
  <c r="CP233" i="16"/>
  <c r="CP241" i="16"/>
  <c r="CP249" i="16"/>
  <c r="CP257" i="16"/>
  <c r="CP265" i="16"/>
  <c r="CP273" i="16"/>
  <c r="CP281" i="16"/>
  <c r="CP302" i="16"/>
  <c r="CP347" i="16"/>
  <c r="CF386" i="16"/>
  <c r="CF362" i="16"/>
  <c r="CF370" i="16"/>
  <c r="CF396" i="16"/>
  <c r="H396" i="16" s="1"/>
  <c r="H396" i="19" s="1"/>
  <c r="BN40" i="19" s="1" a="1"/>
  <c r="BN40" i="19" s="1"/>
  <c r="CP429" i="16"/>
  <c r="BM429" i="16"/>
  <c r="BN429" i="16" s="1"/>
  <c r="CF434" i="16"/>
  <c r="H434" i="16" s="1"/>
  <c r="H434" i="19" s="1"/>
  <c r="BQ42" i="19" s="1" a="1"/>
  <c r="BQ42" i="19" s="1"/>
  <c r="CF442" i="16"/>
  <c r="H442" i="16" s="1"/>
  <c r="H442" i="19" s="1"/>
  <c r="BT38" i="19" s="1" a="1"/>
  <c r="BT38" i="19" s="1"/>
  <c r="CP470" i="16"/>
  <c r="BM470" i="16"/>
  <c r="BN470" i="16" s="1"/>
  <c r="BM463" i="16"/>
  <c r="BN463" i="16" s="1"/>
  <c r="CP463" i="16"/>
  <c r="CF500" i="16"/>
  <c r="H500" i="16" s="1"/>
  <c r="H500" i="19" s="1"/>
  <c r="CA36" i="19" s="1" a="1"/>
  <c r="CA36" i="19" s="1"/>
  <c r="CF499" i="16"/>
  <c r="H499" i="16" s="1"/>
  <c r="H499" i="19" s="1"/>
  <c r="CA35" i="19" s="1" a="1"/>
  <c r="CA35" i="19" s="1"/>
  <c r="CP515" i="16"/>
  <c r="BM515" i="16"/>
  <c r="CF544" i="16"/>
  <c r="H544" i="16" s="1"/>
  <c r="H544" i="19" s="1"/>
  <c r="CF44" i="19" s="1" a="1"/>
  <c r="CF44" i="19" s="1"/>
  <c r="CP539" i="16"/>
  <c r="BM539" i="16"/>
  <c r="CF552" i="16"/>
  <c r="H552" i="16" s="1"/>
  <c r="H552" i="19" s="1"/>
  <c r="CG40" i="19" s="1" a="1"/>
  <c r="CG40" i="19" s="1"/>
  <c r="CP30" i="16"/>
  <c r="CF41" i="16"/>
  <c r="CF17" i="16"/>
  <c r="CF40" i="16"/>
  <c r="CF44" i="16"/>
  <c r="CF63" i="16"/>
  <c r="CF67" i="16"/>
  <c r="CF79" i="16"/>
  <c r="CF87" i="16"/>
  <c r="CF91" i="16"/>
  <c r="CF95" i="16"/>
  <c r="CF99" i="16"/>
  <c r="CF107" i="16"/>
  <c r="CF111" i="16"/>
  <c r="CF134" i="16"/>
  <c r="CF142" i="16"/>
  <c r="CP167" i="16"/>
  <c r="CP175" i="16"/>
  <c r="CP191" i="16"/>
  <c r="CP199" i="16"/>
  <c r="CP225" i="16"/>
  <c r="CP229" i="16"/>
  <c r="CP212" i="16"/>
  <c r="CF234" i="16"/>
  <c r="CF242" i="16"/>
  <c r="CF266" i="16"/>
  <c r="CF293" i="16"/>
  <c r="CF297" i="16"/>
  <c r="CP290" i="16"/>
  <c r="CP294" i="16"/>
  <c r="CP298" i="16"/>
  <c r="CP316" i="16"/>
  <c r="CP321" i="16"/>
  <c r="CP325" i="16"/>
  <c r="CP329" i="16"/>
  <c r="CP363" i="16"/>
  <c r="CP371" i="16"/>
  <c r="CP397" i="16"/>
  <c r="BM397" i="16"/>
  <c r="CP405" i="16"/>
  <c r="BM405" i="16"/>
  <c r="BN405" i="16" s="1"/>
  <c r="CP413" i="16"/>
  <c r="BM413" i="16"/>
  <c r="CF430" i="16"/>
  <c r="H430" i="16" s="1"/>
  <c r="H430" i="19" s="1"/>
  <c r="BQ38" i="19" s="1" a="1"/>
  <c r="BQ38" i="19" s="1"/>
  <c r="CP456" i="16"/>
  <c r="BM456" i="16"/>
  <c r="BN456" i="16" s="1"/>
  <c r="CP435" i="16"/>
  <c r="BM435" i="16"/>
  <c r="BN435" i="16" s="1"/>
  <c r="CF464" i="16"/>
  <c r="H464" i="16" s="1"/>
  <c r="H464" i="19" s="1"/>
  <c r="BV36" i="19" s="1" a="1"/>
  <c r="BV36" i="19" s="1"/>
  <c r="CP512" i="16"/>
  <c r="BM512" i="16"/>
  <c r="CP548" i="16"/>
  <c r="BM548" i="16"/>
  <c r="CP558" i="16"/>
  <c r="BM558" i="16"/>
  <c r="BN558" i="16" s="1"/>
  <c r="CP569" i="16"/>
  <c r="BM569" i="16"/>
  <c r="CP579" i="16"/>
  <c r="BM579" i="16"/>
  <c r="BN579" i="16" s="1"/>
  <c r="CF38" i="16"/>
  <c r="CF47" i="16"/>
  <c r="CP122" i="16"/>
  <c r="CP200" i="16"/>
  <c r="CF148" i="16"/>
  <c r="CF156" i="16"/>
  <c r="CF164" i="16"/>
  <c r="CF172" i="16"/>
  <c r="CF188" i="16"/>
  <c r="CP210" i="16"/>
  <c r="CF226" i="16"/>
  <c r="CP205" i="16"/>
  <c r="CP213" i="16"/>
  <c r="CP221" i="16"/>
  <c r="CF231" i="16"/>
  <c r="CF239" i="16"/>
  <c r="CF247" i="16"/>
  <c r="CF263" i="16"/>
  <c r="CF271" i="16"/>
  <c r="CP289" i="16"/>
  <c r="CF305" i="16"/>
  <c r="CF313" i="16"/>
  <c r="CP352" i="16"/>
  <c r="CP368" i="16"/>
  <c r="CP376" i="16"/>
  <c r="CP402" i="16"/>
  <c r="BM402" i="16"/>
  <c r="CP410" i="16"/>
  <c r="BM410" i="16"/>
  <c r="BN410" i="16" s="1"/>
  <c r="CP418" i="16"/>
  <c r="BM418" i="16"/>
  <c r="CF432" i="16"/>
  <c r="H432" i="16" s="1"/>
  <c r="H432" i="19" s="1"/>
  <c r="BQ40" i="19" s="1" a="1"/>
  <c r="BQ40" i="19" s="1"/>
  <c r="CF440" i="16"/>
  <c r="H440" i="16" s="1"/>
  <c r="H440" i="19" s="1"/>
  <c r="BT36" i="19" s="1" a="1"/>
  <c r="BT36" i="19" s="1"/>
  <c r="CF451" i="16"/>
  <c r="H451" i="16" s="1"/>
  <c r="H451" i="19" s="1"/>
  <c r="BU35" i="19" s="1" a="1"/>
  <c r="BU35" i="19" s="1"/>
  <c r="BM461" i="16"/>
  <c r="CP461" i="16"/>
  <c r="CF490" i="16"/>
  <c r="H490" i="16" s="1"/>
  <c r="H490" i="19" s="1"/>
  <c r="BZ38" i="19" s="1" a="1"/>
  <c r="BZ38" i="19" s="1"/>
  <c r="CP577" i="16"/>
  <c r="BM577" i="16"/>
  <c r="BN577" i="16" s="1"/>
  <c r="CP510" i="16"/>
  <c r="BM510" i="16"/>
  <c r="CF169" i="16"/>
  <c r="CF185" i="16"/>
  <c r="CF193" i="16"/>
  <c r="CP214" i="16"/>
  <c r="CP310" i="16"/>
  <c r="CP340" i="16"/>
  <c r="CP344" i="16"/>
  <c r="CP346" i="16"/>
  <c r="CF373" i="16"/>
  <c r="CP455" i="16"/>
  <c r="BM455" i="16"/>
  <c r="BN455" i="16" s="1"/>
  <c r="BM462" i="16"/>
  <c r="BN462" i="16" s="1"/>
  <c r="CP462" i="16"/>
  <c r="BM530" i="16"/>
  <c r="CP530" i="16"/>
  <c r="CF43" i="16"/>
  <c r="CP126" i="16"/>
  <c r="CF137" i="16"/>
  <c r="CF219" i="16"/>
  <c r="CF154" i="16"/>
  <c r="CF170" i="16"/>
  <c r="CF217" i="16"/>
  <c r="CF265" i="16"/>
  <c r="CF302" i="16"/>
  <c r="CP366" i="16"/>
  <c r="CP404" i="16"/>
  <c r="BM404" i="16"/>
  <c r="BN404" i="16" s="1"/>
  <c r="CF429" i="16"/>
  <c r="H429" i="16" s="1"/>
  <c r="H429" i="19" s="1"/>
  <c r="BQ37" i="19" s="1" a="1"/>
  <c r="BQ37" i="19" s="1"/>
  <c r="CF459" i="16"/>
  <c r="H459" i="16" s="1"/>
  <c r="H459" i="19" s="1"/>
  <c r="BU43" i="19" s="1" a="1"/>
  <c r="BU43" i="19" s="1"/>
  <c r="CF539" i="16"/>
  <c r="H539" i="16" s="1"/>
  <c r="H539" i="19" s="1"/>
  <c r="CF39" i="19" s="1" a="1"/>
  <c r="CF39" i="19" s="1"/>
  <c r="CP57" i="16"/>
  <c r="CP69" i="16"/>
  <c r="CP85" i="16"/>
  <c r="CP97" i="16"/>
  <c r="CF167" i="16"/>
  <c r="CF225" i="16"/>
  <c r="CF212" i="16"/>
  <c r="CP230" i="16"/>
  <c r="CP270" i="16"/>
  <c r="CP291" i="16"/>
  <c r="CF286" i="16"/>
  <c r="CF298" i="16"/>
  <c r="CF316" i="16"/>
  <c r="CP387" i="16"/>
  <c r="CF363" i="16"/>
  <c r="CF405" i="16"/>
  <c r="H405" i="16" s="1"/>
  <c r="H405" i="19" s="1"/>
  <c r="BO37" i="19" s="1" a="1"/>
  <c r="BO37" i="19" s="1"/>
  <c r="CF456" i="16"/>
  <c r="H456" i="16" s="1"/>
  <c r="H456" i="19" s="1"/>
  <c r="BU40" i="19" s="1" a="1"/>
  <c r="BU40" i="19" s="1"/>
  <c r="CP492" i="16"/>
  <c r="BM492" i="16"/>
  <c r="CF14" i="16"/>
  <c r="CF200" i="16"/>
  <c r="CP160" i="16"/>
  <c r="CF213" i="16"/>
  <c r="CP216" i="16"/>
  <c r="CP259" i="16"/>
  <c r="CP275" i="16"/>
  <c r="CP317" i="16"/>
  <c r="CF402" i="16"/>
  <c r="H402" i="16" s="1"/>
  <c r="H402" i="19" s="1"/>
  <c r="BO34" i="19" s="1" a="1"/>
  <c r="BO34" i="19" s="1"/>
  <c r="CF418" i="16"/>
  <c r="H418" i="16" s="1"/>
  <c r="H418" i="19" s="1"/>
  <c r="BP38" i="19" s="1" a="1"/>
  <c r="BP38" i="19" s="1"/>
  <c r="CP444" i="16"/>
  <c r="BM444" i="16"/>
  <c r="CF577" i="16"/>
  <c r="H577" i="16" s="1"/>
  <c r="H577" i="19" s="1"/>
  <c r="CI41" i="19" s="1" a="1"/>
  <c r="CI41" i="19" s="1"/>
  <c r="CP120" i="16"/>
  <c r="CF7" i="16"/>
  <c r="CF15" i="16"/>
  <c r="CP124" i="16"/>
  <c r="CF39" i="16"/>
  <c r="CF52" i="16"/>
  <c r="CF56" i="16"/>
  <c r="CF60" i="16"/>
  <c r="CF64" i="16"/>
  <c r="CF68" i="16"/>
  <c r="CF72" i="16"/>
  <c r="CF76" i="16"/>
  <c r="CF84" i="16"/>
  <c r="CF92" i="16"/>
  <c r="CF100" i="16"/>
  <c r="CF104" i="16"/>
  <c r="CF108" i="16"/>
  <c r="CF112" i="16"/>
  <c r="CF138" i="16"/>
  <c r="CF139" i="16"/>
  <c r="CF140" i="16"/>
  <c r="CF149" i="16"/>
  <c r="CF157" i="16"/>
  <c r="CF165" i="16"/>
  <c r="CF173" i="16"/>
  <c r="CF181" i="16"/>
  <c r="CF189" i="16"/>
  <c r="CF197" i="16"/>
  <c r="CP204" i="16"/>
  <c r="CF220" i="16"/>
  <c r="CP232" i="16"/>
  <c r="CP240" i="16"/>
  <c r="CP248" i="16"/>
  <c r="CP256" i="16"/>
  <c r="CP264" i="16"/>
  <c r="CP272" i="16"/>
  <c r="CP280" i="16"/>
  <c r="CP285" i="16"/>
  <c r="CP306" i="16"/>
  <c r="CP314" i="16"/>
  <c r="CP328" i="16"/>
  <c r="CP332" i="16"/>
  <c r="CP339" i="16"/>
  <c r="CP341" i="16"/>
  <c r="CP343" i="16"/>
  <c r="CP345" i="16"/>
  <c r="CF382" i="16"/>
  <c r="CF353" i="16"/>
  <c r="CF369" i="16"/>
  <c r="CF394" i="16"/>
  <c r="H394" i="16" s="1"/>
  <c r="H394" i="19" s="1"/>
  <c r="BN38" i="19" s="1" a="1"/>
  <c r="BN38" i="19" s="1"/>
  <c r="CF399" i="16"/>
  <c r="H399" i="16" s="1"/>
  <c r="H399" i="19" s="1"/>
  <c r="BN43" i="19" s="1" a="1"/>
  <c r="BN43" i="19" s="1"/>
  <c r="CF407" i="16"/>
  <c r="H407" i="16" s="1"/>
  <c r="H407" i="19" s="1"/>
  <c r="BO39" i="19" s="1" a="1"/>
  <c r="BO39" i="19" s="1"/>
  <c r="CF415" i="16"/>
  <c r="H415" i="16" s="1"/>
  <c r="H415" i="19" s="1"/>
  <c r="BP35" i="19" s="1" a="1"/>
  <c r="BP35" i="19" s="1"/>
  <c r="CP428" i="16"/>
  <c r="BM428" i="16"/>
  <c r="BN428" i="16" s="1"/>
  <c r="CP433" i="16"/>
  <c r="BM433" i="16"/>
  <c r="CP441" i="16"/>
  <c r="BM441" i="16"/>
  <c r="BN441" i="16" s="1"/>
  <c r="CF472" i="16"/>
  <c r="H472" i="16" s="1"/>
  <c r="H472" i="19" s="1"/>
  <c r="BV44" i="19" s="1" a="1"/>
  <c r="BV44" i="19" s="1"/>
  <c r="BM458" i="16"/>
  <c r="CP458" i="16"/>
  <c r="BM466" i="16"/>
  <c r="CP466" i="16"/>
  <c r="CF498" i="16"/>
  <c r="H498" i="16" s="1"/>
  <c r="H498" i="19" s="1"/>
  <c r="CA34" i="19" s="1" a="1"/>
  <c r="CA34" i="19" s="1"/>
  <c r="CF547" i="16"/>
  <c r="H547" i="16" s="1"/>
  <c r="H547" i="19" s="1"/>
  <c r="CG35" i="19" s="1" a="1"/>
  <c r="CG35" i="19" s="1"/>
  <c r="CP551" i="16"/>
  <c r="BM551" i="16"/>
  <c r="CP557" i="16"/>
  <c r="BM557" i="16"/>
  <c r="CP561" i="16"/>
  <c r="BM561" i="16"/>
  <c r="CP580" i="16"/>
  <c r="BM580" i="16"/>
  <c r="CP8" i="16"/>
  <c r="CF207" i="16"/>
  <c r="CF215" i="16"/>
  <c r="CF223" i="16"/>
  <c r="CF158" i="16"/>
  <c r="CF166" i="16"/>
  <c r="CF174" i="16"/>
  <c r="CF190" i="16"/>
  <c r="CP209" i="16"/>
  <c r="CP224" i="16"/>
  <c r="CP301" i="16"/>
  <c r="CF237" i="16"/>
  <c r="CF245" i="16"/>
  <c r="CF261" i="16"/>
  <c r="CF269" i="16"/>
  <c r="CF277" i="16"/>
  <c r="CP386" i="16"/>
  <c r="CP362" i="16"/>
  <c r="CF393" i="16"/>
  <c r="H393" i="16" s="1"/>
  <c r="H393" i="19" s="1"/>
  <c r="BN37" i="19" s="1" a="1"/>
  <c r="BN37" i="19" s="1"/>
  <c r="CP396" i="16"/>
  <c r="BM396" i="16"/>
  <c r="BN396" i="16" s="1"/>
  <c r="CF452" i="16"/>
  <c r="H452" i="16" s="1"/>
  <c r="H452" i="19" s="1"/>
  <c r="BU36" i="19" s="1" a="1"/>
  <c r="BU36" i="19" s="1"/>
  <c r="CP434" i="16"/>
  <c r="BM434" i="16"/>
  <c r="CP442" i="16"/>
  <c r="BM442" i="16"/>
  <c r="BM495" i="16"/>
  <c r="CP495" i="16"/>
  <c r="CP544" i="16"/>
  <c r="BM544" i="16"/>
  <c r="CF549" i="16"/>
  <c r="H549" i="16" s="1"/>
  <c r="H549" i="19" s="1"/>
  <c r="CG37" i="19" s="1" a="1"/>
  <c r="CG37" i="19" s="1"/>
  <c r="CP552" i="16"/>
  <c r="BM552" i="16"/>
  <c r="BN552" i="16" s="1"/>
  <c r="CF30" i="16"/>
  <c r="CP41" i="16"/>
  <c r="CP17" i="16"/>
  <c r="CP40" i="16"/>
  <c r="CP44" i="16"/>
  <c r="CP79" i="16"/>
  <c r="CP87" i="16"/>
  <c r="CP99" i="16"/>
  <c r="CP107" i="16"/>
  <c r="CP111" i="16"/>
  <c r="CP134" i="16"/>
  <c r="CP142" i="16"/>
  <c r="CF147" i="16"/>
  <c r="CF163" i="16"/>
  <c r="CF171" i="16"/>
  <c r="CF179" i="16"/>
  <c r="CF187" i="16"/>
  <c r="CF195" i="16"/>
  <c r="CF201" i="16"/>
  <c r="CF222" i="16"/>
  <c r="CP234" i="16"/>
  <c r="CP242" i="16"/>
  <c r="CP250" i="16"/>
  <c r="CP266" i="16"/>
  <c r="CP274" i="16"/>
  <c r="CP293" i="16"/>
  <c r="CP297" i="16"/>
  <c r="CF292" i="16"/>
  <c r="CF296" i="16"/>
  <c r="CF304" i="16"/>
  <c r="CF319" i="16"/>
  <c r="CF323" i="16"/>
  <c r="CF331" i="16"/>
  <c r="CF351" i="16"/>
  <c r="CF359" i="16"/>
  <c r="CF367" i="16"/>
  <c r="CF375" i="16"/>
  <c r="CF389" i="16"/>
  <c r="CF392" i="16"/>
  <c r="H392" i="16" s="1"/>
  <c r="H392" i="19" s="1"/>
  <c r="BN36" i="19" s="1" a="1"/>
  <c r="BN36" i="19" s="1"/>
  <c r="CF401" i="16"/>
  <c r="H401" i="16" s="1"/>
  <c r="H401" i="19" s="1"/>
  <c r="BN45" i="19" s="1" a="1"/>
  <c r="BN45" i="19" s="1"/>
  <c r="CF409" i="16"/>
  <c r="H409" i="16" s="1"/>
  <c r="H409" i="19" s="1"/>
  <c r="BO41" i="19" s="1" a="1"/>
  <c r="BO41" i="19" s="1"/>
  <c r="CF417" i="16"/>
  <c r="H417" i="16" s="1"/>
  <c r="H417" i="19" s="1"/>
  <c r="BP37" i="19" s="1" a="1"/>
  <c r="BP37" i="19" s="1"/>
  <c r="CP430" i="16"/>
  <c r="BM430" i="16"/>
  <c r="CF439" i="16"/>
  <c r="H439" i="16" s="1"/>
  <c r="H439" i="19" s="1"/>
  <c r="BT35" i="19" s="1" a="1"/>
  <c r="BT35" i="19" s="1"/>
  <c r="BM460" i="16"/>
  <c r="CP460" i="16"/>
  <c r="BM528" i="16"/>
  <c r="CP528" i="16"/>
  <c r="CF546" i="16"/>
  <c r="H546" i="16" s="1"/>
  <c r="H546" i="19" s="1"/>
  <c r="CG34" i="19" s="1" a="1"/>
  <c r="CG34" i="19" s="1"/>
  <c r="CF553" i="16"/>
  <c r="H553" i="16" s="1"/>
  <c r="H553" i="19" s="1"/>
  <c r="CG41" i="19" s="1" a="1"/>
  <c r="CG41" i="19" s="1"/>
  <c r="CF45" i="16"/>
  <c r="CF18" i="16"/>
  <c r="CF42" i="16"/>
  <c r="CP115" i="16"/>
  <c r="CF145" i="16"/>
  <c r="CF132" i="16"/>
  <c r="CP148" i="16"/>
  <c r="CP156" i="16"/>
  <c r="CP164" i="16"/>
  <c r="CP172" i="16"/>
  <c r="CP180" i="16"/>
  <c r="CP188" i="16"/>
  <c r="CP226" i="16"/>
  <c r="CP231" i="16"/>
  <c r="CP239" i="16"/>
  <c r="CP263" i="16"/>
  <c r="CP271" i="16"/>
  <c r="CF299" i="16"/>
  <c r="CP305" i="16"/>
  <c r="CP313" i="16"/>
  <c r="CF336" i="16"/>
  <c r="CF356" i="16"/>
  <c r="CF364" i="16"/>
  <c r="CF372" i="16"/>
  <c r="CF398" i="16"/>
  <c r="H398" i="16" s="1"/>
  <c r="H398" i="19" s="1"/>
  <c r="BN42" i="19" s="1" a="1"/>
  <c r="BN42" i="19" s="1"/>
  <c r="CF406" i="16"/>
  <c r="H406" i="16" s="1"/>
  <c r="H406" i="19" s="1"/>
  <c r="BO38" i="19" s="1" a="1"/>
  <c r="BO38" i="19" s="1"/>
  <c r="CF414" i="16"/>
  <c r="H414" i="16" s="1"/>
  <c r="H414" i="19" s="1"/>
  <c r="BP34" i="19" s="1" a="1"/>
  <c r="BP34" i="19" s="1"/>
  <c r="CF454" i="16"/>
  <c r="H454" i="16" s="1"/>
  <c r="H454" i="19" s="1"/>
  <c r="BU38" i="19" s="1" a="1"/>
  <c r="BU38" i="19" s="1"/>
  <c r="CP432" i="16"/>
  <c r="BM432" i="16"/>
  <c r="BN432" i="16" s="1"/>
  <c r="CP440" i="16"/>
  <c r="BM440" i="16"/>
  <c r="BN440" i="16" s="1"/>
  <c r="CP451" i="16"/>
  <c r="BM451" i="16"/>
  <c r="CF461" i="16"/>
  <c r="H461" i="16" s="1"/>
  <c r="H461" i="19" s="1"/>
  <c r="BU45" i="19" s="1" a="1"/>
  <c r="BU45" i="19" s="1"/>
  <c r="CP490" i="16"/>
  <c r="BM490" i="16"/>
  <c r="BM497" i="16"/>
  <c r="BN497" i="16" s="1"/>
  <c r="CP497" i="16"/>
  <c r="CF527" i="16"/>
  <c r="H527" i="16" s="1"/>
  <c r="H527" i="19" s="1"/>
  <c r="CC39" i="19" s="1" a="1"/>
  <c r="CC39" i="19" s="1"/>
  <c r="BM529" i="16"/>
  <c r="BN529" i="16" s="1"/>
  <c r="CP529" i="16"/>
  <c r="CF543" i="16"/>
  <c r="H543" i="16" s="1"/>
  <c r="H543" i="19" s="1"/>
  <c r="CF43" i="19" s="1" a="1"/>
  <c r="CF43" i="19" s="1"/>
  <c r="CF560" i="16"/>
  <c r="H560" i="16" s="1"/>
  <c r="H560" i="19" s="1"/>
  <c r="CH36" i="19" s="1" a="1"/>
  <c r="CH36" i="19" s="1"/>
  <c r="BM505" i="16"/>
  <c r="CP505" i="16"/>
  <c r="CF510" i="16"/>
  <c r="H510" i="16" s="1"/>
  <c r="H510" i="19" s="1"/>
  <c r="CB34" i="19" s="1" a="1"/>
  <c r="CB34" i="19" s="1"/>
  <c r="CF50" i="16"/>
  <c r="CF66" i="16"/>
  <c r="CF74" i="16"/>
  <c r="CF82" i="16"/>
  <c r="CF86" i="16"/>
  <c r="CF110" i="16"/>
  <c r="CP146" i="16"/>
  <c r="CF161" i="16"/>
  <c r="CF228" i="16"/>
  <c r="CP252" i="16"/>
  <c r="CP268" i="16"/>
  <c r="CP283" i="16"/>
  <c r="CP287" i="16"/>
  <c r="CP322" i="16"/>
  <c r="CP326" i="16"/>
  <c r="CP338" i="16"/>
  <c r="CP342" i="16"/>
  <c r="CF395" i="16"/>
  <c r="H395" i="16" s="1"/>
  <c r="H395" i="19" s="1"/>
  <c r="BN39" i="19" s="1" a="1"/>
  <c r="BN39" i="19" s="1"/>
  <c r="CF365" i="16"/>
  <c r="CF411" i="16"/>
  <c r="H411" i="16" s="1"/>
  <c r="H411" i="19" s="1"/>
  <c r="BO43" i="19" s="1" a="1"/>
  <c r="BO43" i="19" s="1"/>
  <c r="CP578" i="16"/>
  <c r="BM578" i="16"/>
  <c r="BN578" i="16" s="1"/>
  <c r="CF34" i="16"/>
  <c r="CP125" i="16"/>
  <c r="CF46" i="16"/>
  <c r="CF203" i="16"/>
  <c r="CF211" i="16"/>
  <c r="CF186" i="16"/>
  <c r="CF233" i="16"/>
  <c r="CF273" i="16"/>
  <c r="CF281" i="16"/>
  <c r="CP412" i="16"/>
  <c r="BM412" i="16"/>
  <c r="BN412" i="16" s="1"/>
  <c r="CF467" i="16"/>
  <c r="H467" i="16" s="1"/>
  <c r="H467" i="19" s="1"/>
  <c r="BV39" i="19" s="1" a="1"/>
  <c r="BV39" i="19" s="1"/>
  <c r="BM499" i="16"/>
  <c r="CP499" i="16"/>
  <c r="CF515" i="16"/>
  <c r="H515" i="16" s="1"/>
  <c r="H515" i="19" s="1"/>
  <c r="CB39" i="19" s="1" a="1"/>
  <c r="CB39" i="19" s="1"/>
  <c r="CF32" i="16"/>
  <c r="CP49" i="16"/>
  <c r="CP73" i="16"/>
  <c r="CP81" i="16"/>
  <c r="CP93" i="16"/>
  <c r="CP105" i="16"/>
  <c r="CF175" i="16"/>
  <c r="CF199" i="16"/>
  <c r="CP246" i="16"/>
  <c r="CP262" i="16"/>
  <c r="CP278" i="16"/>
  <c r="CP295" i="16"/>
  <c r="CF290" i="16"/>
  <c r="CF321" i="16"/>
  <c r="CF329" i="16"/>
  <c r="CF371" i="16"/>
  <c r="CF413" i="16"/>
  <c r="H413" i="16" s="1"/>
  <c r="H413" i="19" s="1"/>
  <c r="BO45" i="19" s="1" a="1"/>
  <c r="BO45" i="19" s="1"/>
  <c r="BM464" i="16"/>
  <c r="CP464" i="16"/>
  <c r="CF548" i="16"/>
  <c r="H548" i="16" s="1"/>
  <c r="H548" i="19" s="1"/>
  <c r="CG36" i="19" s="1" a="1"/>
  <c r="CG36" i="19" s="1"/>
  <c r="CF558" i="16"/>
  <c r="H558" i="16" s="1"/>
  <c r="H558" i="19" s="1"/>
  <c r="CH34" i="19" s="1" a="1"/>
  <c r="CH34" i="19" s="1"/>
  <c r="CF569" i="16"/>
  <c r="H569" i="16" s="1"/>
  <c r="H569" i="19" s="1"/>
  <c r="CH45" i="19" s="1" a="1"/>
  <c r="CH45" i="19" s="1"/>
  <c r="CF579" i="16"/>
  <c r="H579" i="16" s="1"/>
  <c r="H579" i="19" s="1"/>
  <c r="CI43" i="19" s="1" a="1"/>
  <c r="CI43" i="19" s="1"/>
  <c r="CF122" i="16"/>
  <c r="CF205" i="16"/>
  <c r="CF221" i="16"/>
  <c r="CP251" i="16"/>
  <c r="CP267" i="16"/>
  <c r="CF368" i="16"/>
  <c r="CP388" i="16"/>
  <c r="CF410" i="16"/>
  <c r="H410" i="16" s="1"/>
  <c r="H410" i="19" s="1"/>
  <c r="BO42" i="19" s="1" a="1"/>
  <c r="BO42" i="19" s="1"/>
  <c r="CF465" i="16"/>
  <c r="H465" i="16" s="1"/>
  <c r="H465" i="19" s="1"/>
  <c r="BV37" i="19" s="1" a="1"/>
  <c r="BV37" i="19" s="1"/>
  <c r="CP554" i="16"/>
  <c r="BM554" i="16"/>
  <c r="CP7" i="16"/>
  <c r="CP15" i="16"/>
  <c r="CP39" i="16"/>
  <c r="CP48" i="16"/>
  <c r="CP52" i="16"/>
  <c r="CP56" i="16"/>
  <c r="CP60" i="16"/>
  <c r="CP64" i="16"/>
  <c r="CP68" i="16"/>
  <c r="CP72" i="16"/>
  <c r="CP76" i="16"/>
  <c r="CP80" i="16"/>
  <c r="CP84" i="16"/>
  <c r="CP88" i="16"/>
  <c r="CP92" i="16"/>
  <c r="CP96" i="16"/>
  <c r="CP100" i="16"/>
  <c r="CP108" i="16"/>
  <c r="CP112" i="16"/>
  <c r="CP128" i="16"/>
  <c r="CP138" i="16"/>
  <c r="CF146" i="16"/>
  <c r="CP139" i="16"/>
  <c r="CP140" i="16"/>
  <c r="CP149" i="16"/>
  <c r="CP157" i="16"/>
  <c r="CP165" i="16"/>
  <c r="CP173" i="16"/>
  <c r="CP181" i="16"/>
  <c r="CP189" i="16"/>
  <c r="CP197" i="16"/>
  <c r="CF214" i="16"/>
  <c r="CP220" i="16"/>
  <c r="CF236" i="16"/>
  <c r="CF244" i="16"/>
  <c r="CF260" i="16"/>
  <c r="CF276" i="16"/>
  <c r="CF283" i="16"/>
  <c r="CF287" i="16"/>
  <c r="CF310" i="16"/>
  <c r="CF318" i="16"/>
  <c r="CF322" i="16"/>
  <c r="CF326" i="16"/>
  <c r="CF330" i="16"/>
  <c r="CF338" i="16"/>
  <c r="CF340" i="16"/>
  <c r="CF344" i="16"/>
  <c r="CF346" i="16"/>
  <c r="CP382" i="16"/>
  <c r="CP353" i="16"/>
  <c r="CP361" i="16"/>
  <c r="CP369" i="16"/>
  <c r="CP394" i="16"/>
  <c r="BM394" i="16"/>
  <c r="BN394" i="16" s="1"/>
  <c r="CP399" i="16"/>
  <c r="BM399" i="16"/>
  <c r="CP407" i="16"/>
  <c r="BM407" i="16"/>
  <c r="BN407" i="16" s="1"/>
  <c r="CP415" i="16"/>
  <c r="BM415" i="16"/>
  <c r="BN415" i="16" s="1"/>
  <c r="CF455" i="16"/>
  <c r="H455" i="16" s="1"/>
  <c r="H455" i="19" s="1"/>
  <c r="BU39" i="19" s="1" a="1"/>
  <c r="BU39" i="19" s="1"/>
  <c r="CF445" i="16"/>
  <c r="H445" i="16" s="1"/>
  <c r="H445" i="19" s="1"/>
  <c r="BT41" i="19" s="1" a="1"/>
  <c r="BT41" i="19" s="1"/>
  <c r="CP472" i="16"/>
  <c r="BM472" i="16"/>
  <c r="BN472" i="16" s="1"/>
  <c r="CF458" i="16"/>
  <c r="H458" i="16" s="1"/>
  <c r="H458" i="19" s="1"/>
  <c r="BU42" i="19" s="1" a="1"/>
  <c r="BU42" i="19" s="1"/>
  <c r="CF466" i="16"/>
  <c r="H466" i="16" s="1"/>
  <c r="H466" i="19" s="1"/>
  <c r="BV38" i="19" s="1" a="1"/>
  <c r="BV38" i="19" s="1"/>
  <c r="CF494" i="16"/>
  <c r="H494" i="16" s="1"/>
  <c r="H494" i="19" s="1"/>
  <c r="BZ42" i="19" s="1" a="1"/>
  <c r="BZ42" i="19" s="1"/>
  <c r="CP547" i="16"/>
  <c r="BM547" i="16"/>
  <c r="CF542" i="16"/>
  <c r="H542" i="16" s="1"/>
  <c r="H542" i="19" s="1"/>
  <c r="CF42" i="19" s="1" a="1"/>
  <c r="CF42" i="19" s="1"/>
  <c r="CF561" i="16"/>
  <c r="H561" i="16" s="1"/>
  <c r="H561" i="19" s="1"/>
  <c r="CH37" i="19" s="1" a="1"/>
  <c r="CH37" i="19" s="1"/>
  <c r="CF578" i="16"/>
  <c r="H578" i="16" s="1"/>
  <c r="H578" i="19" s="1"/>
  <c r="CI42" i="19" s="1" a="1"/>
  <c r="CI42" i="19" s="1"/>
  <c r="CP34" i="16"/>
  <c r="CF118" i="16"/>
  <c r="CF12" i="16"/>
  <c r="CF126" i="16"/>
  <c r="CP207" i="16"/>
  <c r="CP215" i="16"/>
  <c r="CP223" i="16"/>
  <c r="CP150" i="16"/>
  <c r="CP158" i="16"/>
  <c r="CP166" i="16"/>
  <c r="CP174" i="16"/>
  <c r="CP190" i="16"/>
  <c r="CP198" i="16"/>
  <c r="CP237" i="16"/>
  <c r="CP245" i="16"/>
  <c r="CP261" i="16"/>
  <c r="CP269" i="16"/>
  <c r="CP277" i="16"/>
  <c r="CP311" i="16"/>
  <c r="CF350" i="16"/>
  <c r="CF358" i="16"/>
  <c r="CF366" i="16"/>
  <c r="CF374" i="16"/>
  <c r="CF404" i="16"/>
  <c r="H404" i="16" s="1"/>
  <c r="H404" i="19" s="1"/>
  <c r="BO36" i="19" s="1" a="1"/>
  <c r="BO36" i="19" s="1"/>
  <c r="CF412" i="16"/>
  <c r="H412" i="16" s="1"/>
  <c r="H412" i="19" s="1"/>
  <c r="BO44" i="19" s="1" a="1"/>
  <c r="BO44" i="19" s="1"/>
  <c r="CP452" i="16"/>
  <c r="BM452" i="16"/>
  <c r="BN452" i="16" s="1"/>
  <c r="CF438" i="16"/>
  <c r="H438" i="16" s="1"/>
  <c r="H438" i="19" s="1"/>
  <c r="BT34" i="19" s="1" a="1"/>
  <c r="BT34" i="19" s="1"/>
  <c r="CF495" i="16"/>
  <c r="H495" i="16" s="1"/>
  <c r="H495" i="19" s="1"/>
  <c r="BZ43" i="19" s="1" a="1"/>
  <c r="BZ43" i="19" s="1"/>
  <c r="CP549" i="16"/>
  <c r="BM549" i="16"/>
  <c r="BN549" i="16" s="1"/>
  <c r="CP32" i="16"/>
  <c r="CF49" i="16"/>
  <c r="CF53" i="16"/>
  <c r="CF57" i="16"/>
  <c r="CF65" i="16"/>
  <c r="CF69" i="16"/>
  <c r="CF73" i="16"/>
  <c r="CF81" i="16"/>
  <c r="CF85" i="16"/>
  <c r="CF89" i="16"/>
  <c r="CF93" i="16"/>
  <c r="CF97" i="16"/>
  <c r="CF101" i="16"/>
  <c r="CF105" i="16"/>
  <c r="CF109" i="16"/>
  <c r="CF113" i="16"/>
  <c r="CP143" i="16"/>
  <c r="CP147" i="16"/>
  <c r="CP163" i="16"/>
  <c r="CP171" i="16"/>
  <c r="CP179" i="16"/>
  <c r="CP187" i="16"/>
  <c r="CP195" i="16"/>
  <c r="CP201" i="16"/>
  <c r="CP222" i="16"/>
  <c r="CF230" i="16"/>
  <c r="CF262" i="16"/>
  <c r="CF270" i="16"/>
  <c r="CF278" i="16"/>
  <c r="CF295" i="16"/>
  <c r="CP292" i="16"/>
  <c r="CP296" i="16"/>
  <c r="CF300" i="16"/>
  <c r="CP304" i="16"/>
  <c r="CP319" i="16"/>
  <c r="CP323" i="16"/>
  <c r="CP331" i="16"/>
  <c r="CF387" i="16"/>
  <c r="CP351" i="16"/>
  <c r="CP359" i="16"/>
  <c r="CP367" i="16"/>
  <c r="CP375" i="16"/>
  <c r="CP389" i="16"/>
  <c r="CP392" i="16"/>
  <c r="BM392" i="16"/>
  <c r="BN392" i="16" s="1"/>
  <c r="CP401" i="16"/>
  <c r="BM401" i="16"/>
  <c r="BN401" i="16" s="1"/>
  <c r="CP409" i="16"/>
  <c r="BM409" i="16"/>
  <c r="CP417" i="16"/>
  <c r="BM417" i="16"/>
  <c r="BN417" i="16" s="1"/>
  <c r="CP431" i="16"/>
  <c r="BM431" i="16"/>
  <c r="BN431" i="16" s="1"/>
  <c r="CP439" i="16"/>
  <c r="BM439" i="16"/>
  <c r="CP489" i="16"/>
  <c r="BM489" i="16"/>
  <c r="CF460" i="16"/>
  <c r="H460" i="16" s="1"/>
  <c r="H460" i="19" s="1"/>
  <c r="BU44" i="19" s="1" a="1"/>
  <c r="BU44" i="19" s="1"/>
  <c r="CF492" i="16"/>
  <c r="H492" i="16" s="1"/>
  <c r="H492" i="19" s="1"/>
  <c r="BZ40" i="19" s="1" a="1"/>
  <c r="BZ40" i="19" s="1"/>
  <c r="CF528" i="16"/>
  <c r="H528" i="16" s="1"/>
  <c r="H528" i="19" s="1"/>
  <c r="CC40" i="19" s="1" a="1"/>
  <c r="CC40" i="19" s="1"/>
  <c r="CP553" i="16"/>
  <c r="BM553" i="16"/>
  <c r="BN553" i="16" s="1"/>
  <c r="CP581" i="16"/>
  <c r="BM581" i="16"/>
  <c r="CP10" i="16"/>
  <c r="CP18" i="16"/>
  <c r="CP42" i="16"/>
  <c r="CP145" i="16"/>
  <c r="CP132" i="16"/>
  <c r="CF152" i="16"/>
  <c r="CF176" i="16"/>
  <c r="CF216" i="16"/>
  <c r="CF243" i="16"/>
  <c r="CF251" i="16"/>
  <c r="CF259" i="16"/>
  <c r="CF267" i="16"/>
  <c r="CF275" i="16"/>
  <c r="CP299" i="16"/>
  <c r="CF317" i="16"/>
  <c r="CP336" i="16"/>
  <c r="CP348" i="16"/>
  <c r="CP372" i="16"/>
  <c r="CF388" i="16"/>
  <c r="CP398" i="16"/>
  <c r="BM398" i="16"/>
  <c r="CP454" i="16"/>
  <c r="BM454" i="16"/>
  <c r="BN454" i="16" s="1"/>
  <c r="CF444" i="16"/>
  <c r="H444" i="16" s="1"/>
  <c r="H444" i="19" s="1"/>
  <c r="BT40" i="19" s="1" a="1"/>
  <c r="BT40" i="19" s="1"/>
  <c r="BM465" i="16"/>
  <c r="CP465" i="16"/>
  <c r="CF497" i="16"/>
  <c r="H497" i="16" s="1"/>
  <c r="H497" i="19" s="1"/>
  <c r="BZ45" i="19" s="1" a="1"/>
  <c r="BZ45" i="19" s="1"/>
  <c r="CP527" i="16"/>
  <c r="BM527" i="16"/>
  <c r="CP538" i="16"/>
  <c r="BM538" i="16"/>
  <c r="BN538" i="16" s="1"/>
  <c r="CF529" i="16"/>
  <c r="H529" i="16" s="1"/>
  <c r="H529" i="19" s="1"/>
  <c r="CC41" i="19" s="1" a="1"/>
  <c r="CC41" i="19" s="1"/>
  <c r="CP543" i="16"/>
  <c r="BM543" i="16"/>
  <c r="BM560" i="16"/>
  <c r="BN560" i="16" s="1"/>
  <c r="CP560" i="16"/>
  <c r="CF554" i="16"/>
  <c r="H554" i="16" s="1"/>
  <c r="H554" i="19" s="1"/>
  <c r="CG42" i="19" s="1" a="1"/>
  <c r="CG42" i="19" s="1"/>
  <c r="CF505" i="16"/>
  <c r="H505" i="16" s="1"/>
  <c r="H505" i="19" s="1"/>
  <c r="CA41" i="19" s="1" a="1"/>
  <c r="CA41" i="19" s="1"/>
  <c r="BB575" i="16"/>
  <c r="BC575" i="16" s="1"/>
  <c r="BD575" i="16" s="1"/>
  <c r="BB426" i="16"/>
  <c r="BC426" i="16" s="1"/>
  <c r="BD426" i="16" s="1"/>
  <c r="BB568" i="16"/>
  <c r="BC568" i="16" s="1"/>
  <c r="BD568" i="16" s="1"/>
  <c r="BF36" i="16"/>
  <c r="CN36" i="16"/>
  <c r="CO36" i="16"/>
  <c r="CI36" i="16"/>
  <c r="BO125" i="16"/>
  <c r="F125" i="16" s="1"/>
  <c r="F125" i="19" s="1"/>
  <c r="E125" i="16"/>
  <c r="E125" i="19" s="1"/>
  <c r="CE11" i="16"/>
  <c r="CD11" i="16"/>
  <c r="CA11" i="16"/>
  <c r="CB11" i="16" s="1"/>
  <c r="CC11" i="16" s="1"/>
  <c r="BY11" i="16"/>
  <c r="CE19" i="16"/>
  <c r="CD19" i="16"/>
  <c r="BY19" i="16"/>
  <c r="CA19" i="16"/>
  <c r="CB19" i="16" s="1"/>
  <c r="CC19" i="16" s="1"/>
  <c r="CE54" i="16"/>
  <c r="CD54" i="16"/>
  <c r="BY54" i="16"/>
  <c r="CE62" i="16"/>
  <c r="CD62" i="16"/>
  <c r="BY62" i="16"/>
  <c r="CE70" i="16"/>
  <c r="CD70" i="16"/>
  <c r="BY70" i="16"/>
  <c r="CE78" i="16"/>
  <c r="CD78" i="16"/>
  <c r="BY78" i="16"/>
  <c r="CE90" i="16"/>
  <c r="CD90" i="16"/>
  <c r="BY90" i="16"/>
  <c r="CE98" i="16"/>
  <c r="CD98" i="16"/>
  <c r="BY98" i="16"/>
  <c r="CE106" i="16"/>
  <c r="CD106" i="16"/>
  <c r="BY106" i="16"/>
  <c r="BO205" i="16"/>
  <c r="F205" i="16" s="1"/>
  <c r="F205" i="19" s="1"/>
  <c r="E205" i="16"/>
  <c r="E205" i="19" s="1"/>
  <c r="N27" i="19" s="1" a="1"/>
  <c r="N27" i="19" s="1"/>
  <c r="CE177" i="16"/>
  <c r="CD177" i="16"/>
  <c r="BY177" i="16"/>
  <c r="BO173" i="16"/>
  <c r="F173" i="16" s="1"/>
  <c r="F173" i="19" s="1"/>
  <c r="E173" i="16"/>
  <c r="E173" i="19" s="1"/>
  <c r="BO189" i="16"/>
  <c r="F189" i="16" s="1"/>
  <c r="F189" i="19" s="1"/>
  <c r="E189" i="16"/>
  <c r="E189" i="19" s="1"/>
  <c r="BO289" i="16"/>
  <c r="F289" i="16" s="1"/>
  <c r="F289" i="19" s="1"/>
  <c r="E289" i="16"/>
  <c r="E289" i="19" s="1"/>
  <c r="W27" i="19" s="1" a="1"/>
  <c r="W27" i="19" s="1"/>
  <c r="BO291" i="16"/>
  <c r="F291" i="16" s="1"/>
  <c r="F291" i="19" s="1"/>
  <c r="E291" i="16"/>
  <c r="E291" i="19" s="1"/>
  <c r="W29" i="19" s="1" a="1"/>
  <c r="W29" i="19" s="1"/>
  <c r="CO244" i="16"/>
  <c r="CN244" i="16"/>
  <c r="BF244" i="16"/>
  <c r="CI244" i="16"/>
  <c r="CK244" i="16"/>
  <c r="CL244" i="16" s="1"/>
  <c r="CM244" i="16" s="1"/>
  <c r="AZ244" i="16"/>
  <c r="AY244" i="16" s="1"/>
  <c r="BA244" i="16" s="1"/>
  <c r="BB244" i="16" s="1"/>
  <c r="BC244" i="16" s="1"/>
  <c r="CO276" i="16"/>
  <c r="CN276" i="16"/>
  <c r="BF276" i="16"/>
  <c r="CI276" i="16"/>
  <c r="CK276" i="16"/>
  <c r="CL276" i="16" s="1"/>
  <c r="CM276" i="16" s="1"/>
  <c r="AZ276" i="16"/>
  <c r="AY276" i="16" s="1"/>
  <c r="BA276" i="16" s="1"/>
  <c r="BB276" i="16" s="1"/>
  <c r="BC276" i="16" s="1"/>
  <c r="BO236" i="16"/>
  <c r="F236" i="16" s="1"/>
  <c r="F236" i="19" s="1"/>
  <c r="E236" i="16"/>
  <c r="E236" i="19" s="1"/>
  <c r="Q22" i="19" s="1" a="1"/>
  <c r="Q22" i="19" s="1"/>
  <c r="BO268" i="16"/>
  <c r="F268" i="16" s="1"/>
  <c r="F268" i="19" s="1"/>
  <c r="BO280" i="16"/>
  <c r="F280" i="16" s="1"/>
  <c r="F280" i="19" s="1"/>
  <c r="E280" i="16"/>
  <c r="E280" i="19" s="1"/>
  <c r="V30" i="19" s="1" a="1"/>
  <c r="V30" i="19" s="1"/>
  <c r="CO318" i="16"/>
  <c r="CN318" i="16"/>
  <c r="BF318" i="16"/>
  <c r="CI318" i="16"/>
  <c r="AZ318" i="16"/>
  <c r="AY318" i="16" s="1"/>
  <c r="BA318" i="16" s="1"/>
  <c r="BB318" i="16" s="1"/>
  <c r="BC318" i="16" s="1"/>
  <c r="CO330" i="16"/>
  <c r="CN330" i="16"/>
  <c r="BF330" i="16"/>
  <c r="CI330" i="16"/>
  <c r="BO330" i="16"/>
  <c r="F330" i="16" s="1"/>
  <c r="F330" i="19" s="1"/>
  <c r="E330" i="16"/>
  <c r="E330" i="19" s="1"/>
  <c r="CE357" i="16"/>
  <c r="CD357" i="16"/>
  <c r="BY357" i="16"/>
  <c r="CE390" i="16"/>
  <c r="CD390" i="16"/>
  <c r="BY390" i="16"/>
  <c r="CE403" i="16"/>
  <c r="CD403" i="16"/>
  <c r="BY403" i="16"/>
  <c r="CK420" i="16"/>
  <c r="CL420" i="16" s="1"/>
  <c r="CM420" i="16" s="1"/>
  <c r="CD420" i="16"/>
  <c r="CK425" i="16"/>
  <c r="CL425" i="16" s="1"/>
  <c r="CM425" i="16" s="1"/>
  <c r="CO425" i="16"/>
  <c r="CN425" i="16"/>
  <c r="BE437" i="16"/>
  <c r="CO437" i="16"/>
  <c r="CN437" i="16"/>
  <c r="BF437" i="16"/>
  <c r="CK437" i="16"/>
  <c r="CL437" i="16" s="1"/>
  <c r="CM437" i="16" s="1"/>
  <c r="AZ437" i="16"/>
  <c r="AY437" i="16" s="1"/>
  <c r="BA437" i="16" s="1"/>
  <c r="BB437" i="16" s="1"/>
  <c r="BC437" i="16" s="1"/>
  <c r="CI437" i="16"/>
  <c r="CO494" i="16"/>
  <c r="CN494" i="16"/>
  <c r="BF494" i="16"/>
  <c r="AZ494" i="16"/>
  <c r="AY494" i="16" s="1"/>
  <c r="BA494" i="16" s="1"/>
  <c r="BB494" i="16" s="1"/>
  <c r="BC494" i="16" s="1"/>
  <c r="CK494" i="16"/>
  <c r="CL494" i="16" s="1"/>
  <c r="CM494" i="16" s="1"/>
  <c r="CI494" i="16"/>
  <c r="BE494" i="16"/>
  <c r="AW523" i="16"/>
  <c r="R523" i="16"/>
  <c r="BV523" i="16" s="1"/>
  <c r="CE545" i="16"/>
  <c r="CD545" i="16"/>
  <c r="CA545" i="16"/>
  <c r="CB545" i="16" s="1"/>
  <c r="CC545" i="16" s="1"/>
  <c r="BY545" i="16"/>
  <c r="BF542" i="16"/>
  <c r="BE542" i="16"/>
  <c r="CO542" i="16"/>
  <c r="CN542" i="16"/>
  <c r="CI542" i="16"/>
  <c r="BF118" i="16"/>
  <c r="CO118" i="16"/>
  <c r="CN118" i="16"/>
  <c r="CI118" i="16"/>
  <c r="CO12" i="16"/>
  <c r="CN12" i="16"/>
  <c r="BF12" i="16"/>
  <c r="CI12" i="16"/>
  <c r="CK12" i="16"/>
  <c r="CL12" i="16" s="1"/>
  <c r="CM12" i="16" s="1"/>
  <c r="AZ12" i="16"/>
  <c r="AY12" i="16" s="1"/>
  <c r="BA12" i="16" s="1"/>
  <c r="BB12" i="16" s="1"/>
  <c r="BC12" i="16" s="1"/>
  <c r="BF119" i="16"/>
  <c r="CO119" i="16"/>
  <c r="CN119" i="16"/>
  <c r="CI119" i="16"/>
  <c r="CE178" i="16"/>
  <c r="CD178" i="16"/>
  <c r="BY178" i="16"/>
  <c r="CE257" i="16"/>
  <c r="CD257" i="16"/>
  <c r="BY257" i="16"/>
  <c r="BO292" i="16"/>
  <c r="F292" i="16" s="1"/>
  <c r="F292" i="19" s="1"/>
  <c r="E292" i="16"/>
  <c r="E292" i="19" s="1"/>
  <c r="W30" i="19" s="1" a="1"/>
  <c r="W30" i="19" s="1"/>
  <c r="CE347" i="16"/>
  <c r="CD347" i="16"/>
  <c r="BY347" i="16"/>
  <c r="CO358" i="16"/>
  <c r="CN358" i="16"/>
  <c r="BF358" i="16"/>
  <c r="CK358" i="16"/>
  <c r="CL358" i="16" s="1"/>
  <c r="CM358" i="16" s="1"/>
  <c r="AZ358" i="16"/>
  <c r="AY358" i="16" s="1"/>
  <c r="BA358" i="16" s="1"/>
  <c r="BB358" i="16" s="1"/>
  <c r="BC358" i="16" s="1"/>
  <c r="CI358" i="16"/>
  <c r="CO374" i="16"/>
  <c r="CN374" i="16"/>
  <c r="BF374" i="16"/>
  <c r="CK374" i="16"/>
  <c r="CL374" i="16" s="1"/>
  <c r="CM374" i="16" s="1"/>
  <c r="AZ374" i="16"/>
  <c r="AY374" i="16" s="1"/>
  <c r="BA374" i="16" s="1"/>
  <c r="BB374" i="16" s="1"/>
  <c r="BC374" i="16" s="1"/>
  <c r="CI374" i="16"/>
  <c r="BI384" i="16"/>
  <c r="BJ384" i="16"/>
  <c r="BE438" i="16"/>
  <c r="CO438" i="16"/>
  <c r="CN438" i="16"/>
  <c r="BF438" i="16"/>
  <c r="CK438" i="16"/>
  <c r="CL438" i="16" s="1"/>
  <c r="CM438" i="16" s="1"/>
  <c r="CI438" i="16"/>
  <c r="AZ438" i="16"/>
  <c r="AY438" i="16" s="1"/>
  <c r="BA438" i="16" s="1"/>
  <c r="BB438" i="16" s="1"/>
  <c r="BC438" i="16" s="1"/>
  <c r="BF447" i="16"/>
  <c r="CO447" i="16"/>
  <c r="CN447" i="16"/>
  <c r="AZ447" i="16"/>
  <c r="AY447" i="16" s="1"/>
  <c r="BA447" i="16" s="1"/>
  <c r="BB447" i="16" s="1"/>
  <c r="BC447" i="16" s="1"/>
  <c r="CI447" i="16"/>
  <c r="CK447" i="16"/>
  <c r="CL447" i="16" s="1"/>
  <c r="CM447" i="16" s="1"/>
  <c r="BE447" i="16"/>
  <c r="CE470" i="16"/>
  <c r="CD470" i="16"/>
  <c r="BY470" i="16"/>
  <c r="BI518" i="16"/>
  <c r="BJ518" i="16"/>
  <c r="BJ533" i="16"/>
  <c r="BI533" i="16"/>
  <c r="CK566" i="16"/>
  <c r="CL566" i="16" s="1"/>
  <c r="CM566" i="16" s="1"/>
  <c r="CD566" i="16"/>
  <c r="CN566" i="16"/>
  <c r="CO566" i="16"/>
  <c r="G573" i="16"/>
  <c r="G573" i="19" s="1"/>
  <c r="BI37" i="19" s="1" a="1"/>
  <c r="BI37" i="19" s="1"/>
  <c r="DE573" i="16"/>
  <c r="I573" i="16" s="1"/>
  <c r="I573" i="19" s="1"/>
  <c r="CD28" i="16"/>
  <c r="CE28" i="16"/>
  <c r="BY28" i="16"/>
  <c r="CA98" i="16"/>
  <c r="CB98" i="16" s="1"/>
  <c r="CC98" i="16" s="1"/>
  <c r="DE120" i="16"/>
  <c r="I120" i="16" s="1"/>
  <c r="I120" i="19" s="1"/>
  <c r="G120" i="16"/>
  <c r="G120" i="19" s="1"/>
  <c r="BA12" i="19" s="1" a="1"/>
  <c r="BA12" i="19" s="1"/>
  <c r="CO13" i="16"/>
  <c r="CN13" i="16"/>
  <c r="BF13" i="16"/>
  <c r="CI13" i="16"/>
  <c r="AZ13" i="16"/>
  <c r="AY13" i="16" s="1"/>
  <c r="BA13" i="16" s="1"/>
  <c r="BB13" i="16" s="1"/>
  <c r="BC13" i="16" s="1"/>
  <c r="CK13" i="16"/>
  <c r="CL13" i="16" s="1"/>
  <c r="CM13" i="16" s="1"/>
  <c r="BF117" i="16"/>
  <c r="CO117" i="16"/>
  <c r="CN117" i="16"/>
  <c r="CI117" i="16"/>
  <c r="BF53" i="16"/>
  <c r="CO53" i="16"/>
  <c r="CN53" i="16"/>
  <c r="CI53" i="16"/>
  <c r="AZ53" i="16"/>
  <c r="AY53" i="16" s="1"/>
  <c r="BA53" i="16" s="1"/>
  <c r="BB53" i="16" s="1"/>
  <c r="BC53" i="16" s="1"/>
  <c r="BF65" i="16"/>
  <c r="CO65" i="16"/>
  <c r="CN65" i="16"/>
  <c r="CI65" i="16"/>
  <c r="AZ65" i="16"/>
  <c r="AY65" i="16" s="1"/>
  <c r="BA65" i="16" s="1"/>
  <c r="BB65" i="16" s="1"/>
  <c r="BC65" i="16" s="1"/>
  <c r="BF77" i="16"/>
  <c r="CO77" i="16"/>
  <c r="CN77" i="16"/>
  <c r="CI77" i="16"/>
  <c r="AZ77" i="16"/>
  <c r="AY77" i="16" s="1"/>
  <c r="BA77" i="16" s="1"/>
  <c r="BB77" i="16" s="1"/>
  <c r="BC77" i="16" s="1"/>
  <c r="BF89" i="16"/>
  <c r="CO89" i="16"/>
  <c r="CN89" i="16"/>
  <c r="CI89" i="16"/>
  <c r="AZ89" i="16"/>
  <c r="AY89" i="16" s="1"/>
  <c r="BA89" i="16" s="1"/>
  <c r="BB89" i="16" s="1"/>
  <c r="BC89" i="16" s="1"/>
  <c r="BF101" i="16"/>
  <c r="CO101" i="16"/>
  <c r="CN101" i="16"/>
  <c r="CI101" i="16"/>
  <c r="BF109" i="16"/>
  <c r="CO109" i="16"/>
  <c r="CN109" i="16"/>
  <c r="CI109" i="16"/>
  <c r="CM113" i="16"/>
  <c r="BF113" i="16"/>
  <c r="CO113" i="16"/>
  <c r="CN113" i="16"/>
  <c r="CI113" i="16"/>
  <c r="CE159" i="16"/>
  <c r="CD159" i="16"/>
  <c r="BY159" i="16"/>
  <c r="CE191" i="16"/>
  <c r="CD191" i="16"/>
  <c r="BY191" i="16"/>
  <c r="BI202" i="16"/>
  <c r="BJ202" i="16"/>
  <c r="BO147" i="16"/>
  <c r="F147" i="16" s="1"/>
  <c r="F147" i="19" s="1"/>
  <c r="E147" i="16"/>
  <c r="E147" i="19" s="1"/>
  <c r="BO183" i="16"/>
  <c r="F183" i="16" s="1"/>
  <c r="F183" i="19" s="1"/>
  <c r="BO195" i="16"/>
  <c r="F195" i="16" s="1"/>
  <c r="F195" i="19" s="1"/>
  <c r="CO238" i="16"/>
  <c r="CN238" i="16"/>
  <c r="BF238" i="16"/>
  <c r="CI238" i="16"/>
  <c r="CK238" i="16"/>
  <c r="CL238" i="16" s="1"/>
  <c r="CM238" i="16" s="1"/>
  <c r="AZ238" i="16"/>
  <c r="AY238" i="16" s="1"/>
  <c r="BA238" i="16" s="1"/>
  <c r="BB238" i="16" s="1"/>
  <c r="BC238" i="16" s="1"/>
  <c r="CE294" i="16"/>
  <c r="CD294" i="16"/>
  <c r="BY294" i="16"/>
  <c r="CN300" i="16"/>
  <c r="CM300" i="16"/>
  <c r="BF300" i="16"/>
  <c r="CO300" i="16"/>
  <c r="AZ300" i="16"/>
  <c r="AY300" i="16" s="1"/>
  <c r="BA300" i="16" s="1"/>
  <c r="BB300" i="16" s="1"/>
  <c r="BC300" i="16" s="1"/>
  <c r="CI300" i="16"/>
  <c r="R334" i="16"/>
  <c r="BV334" i="16" s="1"/>
  <c r="AW334" i="16"/>
  <c r="CE355" i="16"/>
  <c r="CD355" i="16"/>
  <c r="BY355" i="16"/>
  <c r="AW380" i="16"/>
  <c r="R380" i="16"/>
  <c r="BV380" i="16" s="1"/>
  <c r="CE397" i="16"/>
  <c r="CD397" i="16"/>
  <c r="BY397" i="16"/>
  <c r="DE418" i="16"/>
  <c r="I418" i="16" s="1"/>
  <c r="I418" i="19" s="1"/>
  <c r="G418" i="16"/>
  <c r="G418" i="19" s="1"/>
  <c r="AP38" i="19" s="1" a="1"/>
  <c r="AP38" i="19" s="1"/>
  <c r="CE443" i="16"/>
  <c r="CD443" i="16"/>
  <c r="BY443" i="16"/>
  <c r="CK469" i="16"/>
  <c r="CL469" i="16" s="1"/>
  <c r="CM469" i="16" s="1"/>
  <c r="CN469" i="16"/>
  <c r="CO469" i="16"/>
  <c r="DE505" i="16"/>
  <c r="I505" i="16" s="1"/>
  <c r="I505" i="19" s="1"/>
  <c r="G505" i="16"/>
  <c r="G505" i="19" s="1"/>
  <c r="BA41" i="19" s="1" a="1"/>
  <c r="BA41" i="19" s="1"/>
  <c r="CE512" i="16"/>
  <c r="CC512" i="16"/>
  <c r="CD512" i="16"/>
  <c r="BY512" i="16"/>
  <c r="DE545" i="16"/>
  <c r="I545" i="16" s="1"/>
  <c r="I545" i="19" s="1"/>
  <c r="G545" i="16"/>
  <c r="G545" i="19" s="1"/>
  <c r="BF45" i="19" s="1" a="1"/>
  <c r="BF45" i="19" s="1"/>
  <c r="BF38" i="16"/>
  <c r="CN38" i="16"/>
  <c r="CO38" i="16"/>
  <c r="CI38" i="16"/>
  <c r="CE6" i="16"/>
  <c r="CD6" i="16"/>
  <c r="CA6" i="16"/>
  <c r="CB6" i="16" s="1"/>
  <c r="CC6" i="16" s="1"/>
  <c r="BY6" i="16"/>
  <c r="CK53" i="16"/>
  <c r="CL53" i="16" s="1"/>
  <c r="CM53" i="16" s="1"/>
  <c r="CK77" i="16"/>
  <c r="CL77" i="16" s="1"/>
  <c r="CM77" i="16" s="1"/>
  <c r="BO134" i="16"/>
  <c r="F134" i="16" s="1"/>
  <c r="F134" i="19" s="1"/>
  <c r="E134" i="16"/>
  <c r="E134" i="19" s="1"/>
  <c r="E54" i="16"/>
  <c r="E54" i="19" s="1"/>
  <c r="T6" i="19" s="1" a="1"/>
  <c r="T6" i="19" s="1"/>
  <c r="E70" i="16"/>
  <c r="E70" i="19" s="1"/>
  <c r="U10" i="19" s="1" a="1"/>
  <c r="U10" i="19" s="1"/>
  <c r="E82" i="16"/>
  <c r="E82" i="19" s="1"/>
  <c r="V10" i="19" s="1" a="1"/>
  <c r="V10" i="19" s="1"/>
  <c r="CE130" i="16"/>
  <c r="CD130" i="16"/>
  <c r="BY130" i="16"/>
  <c r="CA130" i="16"/>
  <c r="CB130" i="16" s="1"/>
  <c r="CC130" i="16" s="1"/>
  <c r="CO152" i="16"/>
  <c r="CN152" i="16"/>
  <c r="BF152" i="16"/>
  <c r="CK152" i="16"/>
  <c r="CL152" i="16" s="1"/>
  <c r="CM152" i="16" s="1"/>
  <c r="AZ152" i="16"/>
  <c r="AY152" i="16" s="1"/>
  <c r="BA152" i="16" s="1"/>
  <c r="BB152" i="16" s="1"/>
  <c r="BC152" i="16" s="1"/>
  <c r="CI152" i="16"/>
  <c r="CO176" i="16"/>
  <c r="CN176" i="16"/>
  <c r="BF176" i="16"/>
  <c r="CK176" i="16"/>
  <c r="CL176" i="16" s="1"/>
  <c r="CM176" i="16" s="1"/>
  <c r="AZ176" i="16"/>
  <c r="AY176" i="16" s="1"/>
  <c r="BA176" i="16" s="1"/>
  <c r="BB176" i="16" s="1"/>
  <c r="BC176" i="16" s="1"/>
  <c r="CI176" i="16"/>
  <c r="CO243" i="16"/>
  <c r="CN243" i="16"/>
  <c r="BF243" i="16"/>
  <c r="AZ243" i="16"/>
  <c r="AY243" i="16" s="1"/>
  <c r="BA243" i="16" s="1"/>
  <c r="BB243" i="16" s="1"/>
  <c r="BC243" i="16" s="1"/>
  <c r="CI243" i="16"/>
  <c r="CK243" i="16"/>
  <c r="CL243" i="16" s="1"/>
  <c r="CM243" i="16" s="1"/>
  <c r="CC289" i="16"/>
  <c r="CE289" i="16"/>
  <c r="CD289" i="16"/>
  <c r="BY289" i="16"/>
  <c r="BO237" i="16"/>
  <c r="F237" i="16" s="1"/>
  <c r="F237" i="19" s="1"/>
  <c r="BO249" i="16"/>
  <c r="F249" i="16" s="1"/>
  <c r="F249" i="19" s="1"/>
  <c r="E249" i="16"/>
  <c r="E249" i="19" s="1"/>
  <c r="T23" i="19" s="1" a="1"/>
  <c r="T23" i="19" s="1"/>
  <c r="BO269" i="16"/>
  <c r="F269" i="16" s="1"/>
  <c r="F269" i="19" s="1"/>
  <c r="CE360" i="16"/>
  <c r="CD360" i="16"/>
  <c r="BY360" i="16"/>
  <c r="CE376" i="16"/>
  <c r="CD376" i="16"/>
  <c r="CC376" i="16"/>
  <c r="BY376" i="16"/>
  <c r="G379" i="16"/>
  <c r="G379" i="19" s="1"/>
  <c r="BI21" i="19" s="1" a="1"/>
  <c r="BI21" i="19" s="1"/>
  <c r="DE379" i="16"/>
  <c r="I379" i="16" s="1"/>
  <c r="I379" i="19" s="1"/>
  <c r="CK419" i="16"/>
  <c r="CL419" i="16" s="1"/>
  <c r="CM419" i="16" s="1"/>
  <c r="CN419" i="16"/>
  <c r="CO419" i="16"/>
  <c r="CD457" i="16"/>
  <c r="CE457" i="16"/>
  <c r="CA457" i="16"/>
  <c r="CB457" i="16" s="1"/>
  <c r="CC457" i="16" s="1"/>
  <c r="BY457" i="16"/>
  <c r="DE491" i="16"/>
  <c r="I491" i="16" s="1"/>
  <c r="I491" i="19" s="1"/>
  <c r="G491" i="16"/>
  <c r="G491" i="19" s="1"/>
  <c r="AZ39" i="19" s="1" a="1"/>
  <c r="AZ39" i="19" s="1"/>
  <c r="AW514" i="16"/>
  <c r="R514" i="16"/>
  <c r="BV514" i="16" s="1"/>
  <c r="BI520" i="16"/>
  <c r="BJ520" i="16"/>
  <c r="BI524" i="16"/>
  <c r="BJ524" i="16"/>
  <c r="CE538" i="16"/>
  <c r="CD538" i="16"/>
  <c r="CA538" i="16"/>
  <c r="CB538" i="16" s="1"/>
  <c r="CC538" i="16" s="1"/>
  <c r="BY538" i="16"/>
  <c r="DE539" i="16"/>
  <c r="I539" i="16" s="1"/>
  <c r="I539" i="19" s="1"/>
  <c r="G539" i="16"/>
  <c r="G539" i="19" s="1"/>
  <c r="BF39" i="19" s="1" a="1"/>
  <c r="BF39" i="19" s="1"/>
  <c r="G546" i="16"/>
  <c r="G546" i="19" s="1"/>
  <c r="BG34" i="19" s="1" a="1"/>
  <c r="BG34" i="19" s="1"/>
  <c r="DE546" i="16"/>
  <c r="I546" i="16" s="1"/>
  <c r="I546" i="19" s="1"/>
  <c r="CE576" i="16"/>
  <c r="CD576" i="16"/>
  <c r="BY576" i="16"/>
  <c r="CA576" i="16"/>
  <c r="CB576" i="16" s="1"/>
  <c r="CC576" i="16" s="1"/>
  <c r="CC36" i="16"/>
  <c r="CD36" i="16"/>
  <c r="CE36" i="16"/>
  <c r="BY36" i="16"/>
  <c r="DE116" i="16"/>
  <c r="I116" i="16" s="1"/>
  <c r="I116" i="19" s="1"/>
  <c r="G116" i="16"/>
  <c r="G116" i="19" s="1"/>
  <c r="BA8" i="19" s="1" a="1"/>
  <c r="BA8" i="19" s="1"/>
  <c r="CE120" i="16"/>
  <c r="CD120" i="16"/>
  <c r="BY120" i="16"/>
  <c r="CO11" i="16"/>
  <c r="CN11" i="16"/>
  <c r="BF11" i="16"/>
  <c r="CI11" i="16"/>
  <c r="AZ11" i="16"/>
  <c r="AY11" i="16" s="1"/>
  <c r="BA11" i="16" s="1"/>
  <c r="BB11" i="16" s="1"/>
  <c r="BC11" i="16" s="1"/>
  <c r="CK11" i="16"/>
  <c r="CL11" i="16" s="1"/>
  <c r="CM11" i="16" s="1"/>
  <c r="CO19" i="16"/>
  <c r="CN19" i="16"/>
  <c r="BF19" i="16"/>
  <c r="CI19" i="16"/>
  <c r="AZ19" i="16"/>
  <c r="AY19" i="16" s="1"/>
  <c r="BA19" i="16" s="1"/>
  <c r="BB19" i="16" s="1"/>
  <c r="BC19" i="16" s="1"/>
  <c r="CK19" i="16"/>
  <c r="CL19" i="16" s="1"/>
  <c r="CM19" i="16" s="1"/>
  <c r="CE124" i="16"/>
  <c r="CD124" i="16"/>
  <c r="BY124" i="16"/>
  <c r="BN8" i="16"/>
  <c r="BN12" i="16"/>
  <c r="BN16" i="16"/>
  <c r="CA124" i="16"/>
  <c r="CB124" i="16" s="1"/>
  <c r="CC124" i="16" s="1"/>
  <c r="CK33" i="16"/>
  <c r="CL33" i="16" s="1"/>
  <c r="CM33" i="16" s="1"/>
  <c r="CN33" i="16"/>
  <c r="CO33" i="16"/>
  <c r="AZ38" i="16"/>
  <c r="AY38" i="16" s="1"/>
  <c r="BA38" i="16" s="1"/>
  <c r="BB38" i="16" s="1"/>
  <c r="BC38" i="16" s="1"/>
  <c r="BF50" i="16"/>
  <c r="CO50" i="16"/>
  <c r="CN50" i="16"/>
  <c r="CI50" i="16"/>
  <c r="AZ50" i="16"/>
  <c r="AY50" i="16" s="1"/>
  <c r="BA50" i="16" s="1"/>
  <c r="BB50" i="16" s="1"/>
  <c r="BC50" i="16" s="1"/>
  <c r="BF54" i="16"/>
  <c r="CO54" i="16"/>
  <c r="CN54" i="16"/>
  <c r="CI54" i="16"/>
  <c r="AZ54" i="16"/>
  <c r="AY54" i="16" s="1"/>
  <c r="BA54" i="16" s="1"/>
  <c r="BB54" i="16" s="1"/>
  <c r="BC54" i="16" s="1"/>
  <c r="BF58" i="16"/>
  <c r="CO58" i="16"/>
  <c r="CN58" i="16"/>
  <c r="AZ58" i="16"/>
  <c r="AY58" i="16" s="1"/>
  <c r="BA58" i="16" s="1"/>
  <c r="BB58" i="16" s="1"/>
  <c r="BC58" i="16" s="1"/>
  <c r="CI58" i="16"/>
  <c r="BF62" i="16"/>
  <c r="CO62" i="16"/>
  <c r="CN62" i="16"/>
  <c r="CI62" i="16"/>
  <c r="AZ62" i="16"/>
  <c r="AY62" i="16" s="1"/>
  <c r="BA62" i="16" s="1"/>
  <c r="BB62" i="16" s="1"/>
  <c r="BC62" i="16" s="1"/>
  <c r="BF66" i="16"/>
  <c r="CO66" i="16"/>
  <c r="CN66" i="16"/>
  <c r="AZ66" i="16"/>
  <c r="AY66" i="16" s="1"/>
  <c r="BA66" i="16" s="1"/>
  <c r="BB66" i="16" s="1"/>
  <c r="BC66" i="16" s="1"/>
  <c r="CI66" i="16"/>
  <c r="BF70" i="16"/>
  <c r="CO70" i="16"/>
  <c r="CN70" i="16"/>
  <c r="CI70" i="16"/>
  <c r="AZ70" i="16"/>
  <c r="AY70" i="16" s="1"/>
  <c r="BA70" i="16" s="1"/>
  <c r="BB70" i="16" s="1"/>
  <c r="BC70" i="16" s="1"/>
  <c r="BF74" i="16"/>
  <c r="CO74" i="16"/>
  <c r="CN74" i="16"/>
  <c r="AZ74" i="16"/>
  <c r="AY74" i="16" s="1"/>
  <c r="BA74" i="16" s="1"/>
  <c r="BB74" i="16" s="1"/>
  <c r="BC74" i="16" s="1"/>
  <c r="CI74" i="16"/>
  <c r="BF78" i="16"/>
  <c r="CO78" i="16"/>
  <c r="CN78" i="16"/>
  <c r="CI78" i="16"/>
  <c r="AZ78" i="16"/>
  <c r="AY78" i="16" s="1"/>
  <c r="BA78" i="16" s="1"/>
  <c r="BB78" i="16" s="1"/>
  <c r="BC78" i="16" s="1"/>
  <c r="BF82" i="16"/>
  <c r="CO82" i="16"/>
  <c r="CN82" i="16"/>
  <c r="AZ82" i="16"/>
  <c r="AY82" i="16" s="1"/>
  <c r="BA82" i="16" s="1"/>
  <c r="BB82" i="16" s="1"/>
  <c r="BC82" i="16" s="1"/>
  <c r="CI82" i="16"/>
  <c r="BF86" i="16"/>
  <c r="CO86" i="16"/>
  <c r="CN86" i="16"/>
  <c r="CI86" i="16"/>
  <c r="AZ86" i="16"/>
  <c r="AY86" i="16" s="1"/>
  <c r="BA86" i="16" s="1"/>
  <c r="BB86" i="16" s="1"/>
  <c r="BC86" i="16" s="1"/>
  <c r="BF90" i="16"/>
  <c r="CO90" i="16"/>
  <c r="CN90" i="16"/>
  <c r="CI90" i="16"/>
  <c r="AZ90" i="16"/>
  <c r="AY90" i="16" s="1"/>
  <c r="BA90" i="16" s="1"/>
  <c r="BB90" i="16" s="1"/>
  <c r="BC90" i="16" s="1"/>
  <c r="BF94" i="16"/>
  <c r="CO94" i="16"/>
  <c r="CN94" i="16"/>
  <c r="AZ94" i="16"/>
  <c r="AY94" i="16" s="1"/>
  <c r="BA94" i="16" s="1"/>
  <c r="BB94" i="16" s="1"/>
  <c r="BC94" i="16" s="1"/>
  <c r="CI94" i="16"/>
  <c r="CM98" i="16"/>
  <c r="BF98" i="16"/>
  <c r="CO98" i="16"/>
  <c r="CN98" i="16"/>
  <c r="CI98" i="16"/>
  <c r="AZ98" i="16"/>
  <c r="AY98" i="16" s="1"/>
  <c r="BA98" i="16" s="1"/>
  <c r="BB98" i="16" s="1"/>
  <c r="BC98" i="16" s="1"/>
  <c r="BF102" i="16"/>
  <c r="CO102" i="16"/>
  <c r="CN102" i="16"/>
  <c r="CI102" i="16"/>
  <c r="CM106" i="16"/>
  <c r="BF106" i="16"/>
  <c r="CO106" i="16"/>
  <c r="CN106" i="16"/>
  <c r="CI106" i="16"/>
  <c r="CM110" i="16"/>
  <c r="BF110" i="16"/>
  <c r="CO110" i="16"/>
  <c r="CN110" i="16"/>
  <c r="CI110" i="16"/>
  <c r="CA177" i="16"/>
  <c r="CB177" i="16" s="1"/>
  <c r="CC177" i="16" s="1"/>
  <c r="BO218" i="16"/>
  <c r="F218" i="16" s="1"/>
  <c r="F218" i="19" s="1"/>
  <c r="E218" i="16"/>
  <c r="E218" i="19" s="1"/>
  <c r="O28" i="19" s="1" a="1"/>
  <c r="O28" i="19" s="1"/>
  <c r="BN142" i="16"/>
  <c r="BO129" i="16"/>
  <c r="F129" i="16" s="1"/>
  <c r="F129" i="19" s="1"/>
  <c r="BN143" i="16"/>
  <c r="BN144" i="16"/>
  <c r="CA178" i="16"/>
  <c r="CB178" i="16" s="1"/>
  <c r="CC178" i="16" s="1"/>
  <c r="CO153" i="16"/>
  <c r="CN153" i="16"/>
  <c r="BF153" i="16"/>
  <c r="CK153" i="16"/>
  <c r="CL153" i="16" s="1"/>
  <c r="CM153" i="16" s="1"/>
  <c r="CI153" i="16"/>
  <c r="AZ153" i="16"/>
  <c r="AY153" i="16" s="1"/>
  <c r="BA153" i="16" s="1"/>
  <c r="BB153" i="16" s="1"/>
  <c r="BC153" i="16" s="1"/>
  <c r="CO161" i="16"/>
  <c r="CN161" i="16"/>
  <c r="BF161" i="16"/>
  <c r="CK161" i="16"/>
  <c r="CL161" i="16" s="1"/>
  <c r="CM161" i="16" s="1"/>
  <c r="CI161" i="16"/>
  <c r="AZ161" i="16"/>
  <c r="AY161" i="16" s="1"/>
  <c r="BA161" i="16" s="1"/>
  <c r="BB161" i="16" s="1"/>
  <c r="BC161" i="16" s="1"/>
  <c r="CO169" i="16"/>
  <c r="CN169" i="16"/>
  <c r="BF169" i="16"/>
  <c r="CK169" i="16"/>
  <c r="CL169" i="16" s="1"/>
  <c r="CM169" i="16" s="1"/>
  <c r="CI169" i="16"/>
  <c r="AZ169" i="16"/>
  <c r="AY169" i="16" s="1"/>
  <c r="BA169" i="16" s="1"/>
  <c r="BB169" i="16" s="1"/>
  <c r="BC169" i="16" s="1"/>
  <c r="CO177" i="16"/>
  <c r="CN177" i="16"/>
  <c r="BF177" i="16"/>
  <c r="CK177" i="16"/>
  <c r="CL177" i="16" s="1"/>
  <c r="CM177" i="16" s="1"/>
  <c r="CI177" i="16"/>
  <c r="AZ177" i="16"/>
  <c r="AY177" i="16" s="1"/>
  <c r="BA177" i="16" s="1"/>
  <c r="BB177" i="16" s="1"/>
  <c r="BC177" i="16" s="1"/>
  <c r="CO185" i="16"/>
  <c r="CN185" i="16"/>
  <c r="BF185" i="16"/>
  <c r="CK185" i="16"/>
  <c r="CL185" i="16" s="1"/>
  <c r="CM185" i="16" s="1"/>
  <c r="CI185" i="16"/>
  <c r="AZ185" i="16"/>
  <c r="AY185" i="16" s="1"/>
  <c r="BA185" i="16" s="1"/>
  <c r="BB185" i="16" s="1"/>
  <c r="BC185" i="16" s="1"/>
  <c r="CO193" i="16"/>
  <c r="CN193" i="16"/>
  <c r="BF193" i="16"/>
  <c r="CK193" i="16"/>
  <c r="CL193" i="16" s="1"/>
  <c r="CM193" i="16" s="1"/>
  <c r="CI193" i="16"/>
  <c r="AZ193" i="16"/>
  <c r="AY193" i="16" s="1"/>
  <c r="BA193" i="16" s="1"/>
  <c r="BB193" i="16" s="1"/>
  <c r="BC193" i="16" s="1"/>
  <c r="CE204" i="16"/>
  <c r="CD204" i="16"/>
  <c r="CA204" i="16"/>
  <c r="CB204" i="16" s="1"/>
  <c r="CC204" i="16" s="1"/>
  <c r="BY204" i="16"/>
  <c r="CN228" i="16"/>
  <c r="BF228" i="16"/>
  <c r="AZ228" i="16"/>
  <c r="AY228" i="16" s="1"/>
  <c r="BA228" i="16" s="1"/>
  <c r="BB228" i="16" s="1"/>
  <c r="BC228" i="16" s="1"/>
  <c r="CO228" i="16"/>
  <c r="CI228" i="16"/>
  <c r="CE232" i="16"/>
  <c r="CD232" i="16"/>
  <c r="BY232" i="16"/>
  <c r="CE240" i="16"/>
  <c r="CD240" i="16"/>
  <c r="BY240" i="16"/>
  <c r="CE248" i="16"/>
  <c r="CD248" i="16"/>
  <c r="BY248" i="16"/>
  <c r="CE256" i="16"/>
  <c r="CD256" i="16"/>
  <c r="BY256" i="16"/>
  <c r="CE264" i="16"/>
  <c r="CD264" i="16"/>
  <c r="BY264" i="16"/>
  <c r="CE272" i="16"/>
  <c r="CD272" i="16"/>
  <c r="BY272" i="16"/>
  <c r="CE280" i="16"/>
  <c r="CD280" i="16"/>
  <c r="BY280" i="16"/>
  <c r="CE285" i="16"/>
  <c r="CD285" i="16"/>
  <c r="BY285" i="16"/>
  <c r="CE306" i="16"/>
  <c r="CD306" i="16"/>
  <c r="BY306" i="16"/>
  <c r="CE314" i="16"/>
  <c r="CD314" i="16"/>
  <c r="BY314" i="16"/>
  <c r="CE320" i="16"/>
  <c r="CD320" i="16"/>
  <c r="BY320" i="16"/>
  <c r="CE324" i="16"/>
  <c r="CD324" i="16"/>
  <c r="BY324" i="16"/>
  <c r="CE328" i="16"/>
  <c r="CD328" i="16"/>
  <c r="BY328" i="16"/>
  <c r="CE332" i="16"/>
  <c r="CD332" i="16"/>
  <c r="BY332" i="16"/>
  <c r="AW337" i="16"/>
  <c r="R337" i="16"/>
  <c r="BV337" i="16" s="1"/>
  <c r="CE339" i="16"/>
  <c r="CD339" i="16"/>
  <c r="BY339" i="16"/>
  <c r="CA339" i="16"/>
  <c r="CB339" i="16" s="1"/>
  <c r="CC339" i="16" s="1"/>
  <c r="CE341" i="16"/>
  <c r="CD341" i="16"/>
  <c r="CA341" i="16"/>
  <c r="CB341" i="16" s="1"/>
  <c r="CC341" i="16" s="1"/>
  <c r="BY341" i="16"/>
  <c r="CE343" i="16"/>
  <c r="CD343" i="16"/>
  <c r="BY343" i="16"/>
  <c r="CA343" i="16"/>
  <c r="CB343" i="16" s="1"/>
  <c r="CC343" i="16" s="1"/>
  <c r="CE345" i="16"/>
  <c r="CD345" i="16"/>
  <c r="CA345" i="16"/>
  <c r="CB345" i="16" s="1"/>
  <c r="CC345" i="16" s="1"/>
  <c r="BY345" i="16"/>
  <c r="BE395" i="16"/>
  <c r="CN395" i="16"/>
  <c r="CM395" i="16"/>
  <c r="BF395" i="16"/>
  <c r="AZ395" i="16"/>
  <c r="AY395" i="16" s="1"/>
  <c r="BA395" i="16" s="1"/>
  <c r="BB395" i="16" s="1"/>
  <c r="BC395" i="16" s="1"/>
  <c r="CO395" i="16"/>
  <c r="CI395" i="16"/>
  <c r="CO349" i="16"/>
  <c r="CN349" i="16"/>
  <c r="BF349" i="16"/>
  <c r="CK349" i="16"/>
  <c r="CL349" i="16" s="1"/>
  <c r="CM349" i="16" s="1"/>
  <c r="CI349" i="16"/>
  <c r="AZ349" i="16"/>
  <c r="AY349" i="16" s="1"/>
  <c r="BA349" i="16" s="1"/>
  <c r="BB349" i="16" s="1"/>
  <c r="BC349" i="16" s="1"/>
  <c r="CO357" i="16"/>
  <c r="CN357" i="16"/>
  <c r="BF357" i="16"/>
  <c r="CK357" i="16"/>
  <c r="CL357" i="16" s="1"/>
  <c r="CM357" i="16" s="1"/>
  <c r="CI357" i="16"/>
  <c r="AZ357" i="16"/>
  <c r="AY357" i="16" s="1"/>
  <c r="BA357" i="16" s="1"/>
  <c r="BB357" i="16" s="1"/>
  <c r="BC357" i="16" s="1"/>
  <c r="CO365" i="16"/>
  <c r="CN365" i="16"/>
  <c r="BF365" i="16"/>
  <c r="CK365" i="16"/>
  <c r="CL365" i="16" s="1"/>
  <c r="CM365" i="16" s="1"/>
  <c r="CI365" i="16"/>
  <c r="AZ365" i="16"/>
  <c r="AY365" i="16" s="1"/>
  <c r="BA365" i="16" s="1"/>
  <c r="BB365" i="16" s="1"/>
  <c r="BC365" i="16" s="1"/>
  <c r="CO373" i="16"/>
  <c r="CN373" i="16"/>
  <c r="BF373" i="16"/>
  <c r="CK373" i="16"/>
  <c r="CL373" i="16" s="1"/>
  <c r="CM373" i="16" s="1"/>
  <c r="CI373" i="16"/>
  <c r="AZ373" i="16"/>
  <c r="AY373" i="16" s="1"/>
  <c r="BA373" i="16" s="1"/>
  <c r="BB373" i="16" s="1"/>
  <c r="BC373" i="16" s="1"/>
  <c r="CN390" i="16"/>
  <c r="CM390" i="16"/>
  <c r="BF390" i="16"/>
  <c r="CO390" i="16"/>
  <c r="CI390" i="16"/>
  <c r="BE390" i="16"/>
  <c r="AZ390" i="16"/>
  <c r="AY390" i="16" s="1"/>
  <c r="BA390" i="16" s="1"/>
  <c r="BB390" i="16" s="1"/>
  <c r="BC390" i="16" s="1"/>
  <c r="CO403" i="16"/>
  <c r="CN403" i="16"/>
  <c r="BF403" i="16"/>
  <c r="CK403" i="16"/>
  <c r="CL403" i="16" s="1"/>
  <c r="CM403" i="16" s="1"/>
  <c r="CI403" i="16"/>
  <c r="BE403" i="16"/>
  <c r="AZ403" i="16"/>
  <c r="AY403" i="16" s="1"/>
  <c r="BA403" i="16" s="1"/>
  <c r="BB403" i="16" s="1"/>
  <c r="BC403" i="16" s="1"/>
  <c r="BD403" i="16" s="1"/>
  <c r="CO411" i="16"/>
  <c r="CN411" i="16"/>
  <c r="BF411" i="16"/>
  <c r="BE411" i="16"/>
  <c r="CK411" i="16"/>
  <c r="CL411" i="16" s="1"/>
  <c r="CM411" i="16" s="1"/>
  <c r="CI411" i="16"/>
  <c r="AZ411" i="16"/>
  <c r="AY411" i="16" s="1"/>
  <c r="BA411" i="16" s="1"/>
  <c r="BB411" i="16" s="1"/>
  <c r="BC411" i="16" s="1"/>
  <c r="DE422" i="16"/>
  <c r="I422" i="16" s="1"/>
  <c r="I422" i="19" s="1"/>
  <c r="G422" i="16"/>
  <c r="G422" i="19" s="1"/>
  <c r="AP42" i="19" s="1" a="1"/>
  <c r="AP42" i="19" s="1"/>
  <c r="CE428" i="16"/>
  <c r="CD428" i="16"/>
  <c r="BY428" i="16"/>
  <c r="BN399" i="16"/>
  <c r="CE433" i="16"/>
  <c r="CD433" i="16"/>
  <c r="BY433" i="16"/>
  <c r="CE441" i="16"/>
  <c r="CD441" i="16"/>
  <c r="BY441" i="16"/>
  <c r="CD462" i="16"/>
  <c r="CE462" i="16"/>
  <c r="BY462" i="16"/>
  <c r="CA462" i="16"/>
  <c r="CB462" i="16" s="1"/>
  <c r="CC462" i="16" s="1"/>
  <c r="BN464" i="16"/>
  <c r="CO498" i="16"/>
  <c r="CN498" i="16"/>
  <c r="BF498" i="16"/>
  <c r="AZ498" i="16"/>
  <c r="AY498" i="16" s="1"/>
  <c r="BA498" i="16" s="1"/>
  <c r="BB498" i="16" s="1"/>
  <c r="BC498" i="16" s="1"/>
  <c r="CI498" i="16"/>
  <c r="BE498" i="16"/>
  <c r="CK498" i="16"/>
  <c r="CL498" i="16" s="1"/>
  <c r="CM498" i="16" s="1"/>
  <c r="G513" i="16"/>
  <c r="G513" i="19" s="1"/>
  <c r="BB37" i="19" s="1" a="1"/>
  <c r="BB37" i="19" s="1"/>
  <c r="DE513" i="16"/>
  <c r="I513" i="16" s="1"/>
  <c r="I513" i="19" s="1"/>
  <c r="BI516" i="16"/>
  <c r="BJ516" i="16"/>
  <c r="BI519" i="16"/>
  <c r="BJ519" i="16"/>
  <c r="BI523" i="16"/>
  <c r="BJ523" i="16"/>
  <c r="BF545" i="16"/>
  <c r="BE545" i="16"/>
  <c r="CO545" i="16"/>
  <c r="CN545" i="16"/>
  <c r="CI545" i="16"/>
  <c r="CD530" i="16"/>
  <c r="CC530" i="16"/>
  <c r="CE530" i="16"/>
  <c r="BY530" i="16"/>
  <c r="AZ545" i="16"/>
  <c r="AY545" i="16" s="1"/>
  <c r="BA545" i="16" s="1"/>
  <c r="BB545" i="16" s="1"/>
  <c r="BC545" i="16" s="1"/>
  <c r="CE551" i="16"/>
  <c r="CD551" i="16"/>
  <c r="BY551" i="16"/>
  <c r="CE557" i="16"/>
  <c r="CD557" i="16"/>
  <c r="BY557" i="16"/>
  <c r="CA557" i="16"/>
  <c r="CB557" i="16" s="1"/>
  <c r="CC557" i="16" s="1"/>
  <c r="CN567" i="16"/>
  <c r="BF567" i="16"/>
  <c r="CO567" i="16"/>
  <c r="BE567" i="16"/>
  <c r="CI567" i="16"/>
  <c r="CO572" i="16"/>
  <c r="CN572" i="16"/>
  <c r="CI572" i="16"/>
  <c r="BF572" i="16"/>
  <c r="AZ572" i="16"/>
  <c r="AY572" i="16" s="1"/>
  <c r="BA572" i="16" s="1"/>
  <c r="BB572" i="16" s="1"/>
  <c r="BC572" i="16" s="1"/>
  <c r="BE572" i="16"/>
  <c r="CK572" i="16"/>
  <c r="CL572" i="16" s="1"/>
  <c r="CM572" i="16" s="1"/>
  <c r="AW574" i="16"/>
  <c r="R574" i="16"/>
  <c r="BV574" i="16" s="1"/>
  <c r="CE580" i="16"/>
  <c r="CD580" i="16"/>
  <c r="CC580" i="16"/>
  <c r="BY580" i="16"/>
  <c r="CN27" i="16"/>
  <c r="BN116" i="16"/>
  <c r="DE121" i="16"/>
  <c r="I121" i="16" s="1"/>
  <c r="I121" i="19" s="1"/>
  <c r="G121" i="16"/>
  <c r="G121" i="19" s="1"/>
  <c r="BA13" i="19" s="1" a="1"/>
  <c r="BA13" i="19" s="1"/>
  <c r="CE8" i="16"/>
  <c r="CD8" i="16"/>
  <c r="BY8" i="16"/>
  <c r="CA8" i="16"/>
  <c r="CB8" i="16" s="1"/>
  <c r="CC8" i="16" s="1"/>
  <c r="CE16" i="16"/>
  <c r="CD16" i="16"/>
  <c r="CA16" i="16"/>
  <c r="CB16" i="16" s="1"/>
  <c r="CC16" i="16" s="1"/>
  <c r="BY16" i="16"/>
  <c r="CM46" i="16"/>
  <c r="BF46" i="16"/>
  <c r="CN46" i="16"/>
  <c r="CO46" i="16"/>
  <c r="AZ46" i="16"/>
  <c r="AY46" i="16" s="1"/>
  <c r="BA46" i="16" s="1"/>
  <c r="BB46" i="16" s="1"/>
  <c r="BC46" i="16" s="1"/>
  <c r="CI46" i="16"/>
  <c r="CM43" i="16"/>
  <c r="BF43" i="16"/>
  <c r="CN43" i="16"/>
  <c r="CO43" i="16"/>
  <c r="AZ43" i="16"/>
  <c r="AY43" i="16" s="1"/>
  <c r="BA43" i="16" s="1"/>
  <c r="BB43" i="16" s="1"/>
  <c r="BC43" i="16" s="1"/>
  <c r="CI43" i="16"/>
  <c r="BN117" i="16"/>
  <c r="CE123" i="16"/>
  <c r="CD123" i="16"/>
  <c r="CC123" i="16"/>
  <c r="BY123" i="16"/>
  <c r="BN30" i="16"/>
  <c r="BN38" i="16"/>
  <c r="BN44" i="16"/>
  <c r="AZ120" i="16"/>
  <c r="AY120" i="16" s="1"/>
  <c r="BA120" i="16" s="1"/>
  <c r="BB120" i="16" s="1"/>
  <c r="BC120" i="16" s="1"/>
  <c r="BN126" i="16"/>
  <c r="CK50" i="16"/>
  <c r="CL50" i="16" s="1"/>
  <c r="CM50" i="16" s="1"/>
  <c r="CK58" i="16"/>
  <c r="CL58" i="16" s="1"/>
  <c r="CM58" i="16" s="1"/>
  <c r="CK66" i="16"/>
  <c r="CL66" i="16" s="1"/>
  <c r="CM66" i="16" s="1"/>
  <c r="CK74" i="16"/>
  <c r="CL74" i="16" s="1"/>
  <c r="CM74" i="16" s="1"/>
  <c r="CK82" i="16"/>
  <c r="CL82" i="16" s="1"/>
  <c r="CM82" i="16" s="1"/>
  <c r="CK90" i="16"/>
  <c r="CL90" i="16" s="1"/>
  <c r="CM90" i="16" s="1"/>
  <c r="CN137" i="16"/>
  <c r="BF137" i="16"/>
  <c r="CO137" i="16"/>
  <c r="AZ137" i="16"/>
  <c r="AY137" i="16" s="1"/>
  <c r="BA137" i="16" s="1"/>
  <c r="BB137" i="16" s="1"/>
  <c r="BC137" i="16" s="1"/>
  <c r="CI137" i="16"/>
  <c r="CK137" i="16"/>
  <c r="CL137" i="16" s="1"/>
  <c r="CM137" i="16" s="1"/>
  <c r="CK126" i="16"/>
  <c r="CL126" i="16" s="1"/>
  <c r="CM126" i="16" s="1"/>
  <c r="BO204" i="16"/>
  <c r="F204" i="16" s="1"/>
  <c r="F204" i="19" s="1"/>
  <c r="E204" i="16"/>
  <c r="E204" i="19" s="1"/>
  <c r="N26" i="19" s="1" a="1"/>
  <c r="N26" i="19" s="1"/>
  <c r="CN203" i="16"/>
  <c r="BF203" i="16"/>
  <c r="AZ203" i="16"/>
  <c r="AY203" i="16" s="1"/>
  <c r="BA203" i="16" s="1"/>
  <c r="BB203" i="16" s="1"/>
  <c r="BC203" i="16" s="1"/>
  <c r="CO203" i="16"/>
  <c r="CI203" i="16"/>
  <c r="CN211" i="16"/>
  <c r="CM211" i="16"/>
  <c r="BF211" i="16"/>
  <c r="AZ211" i="16"/>
  <c r="AY211" i="16" s="1"/>
  <c r="BA211" i="16" s="1"/>
  <c r="BB211" i="16" s="1"/>
  <c r="BC211" i="16" s="1"/>
  <c r="CO211" i="16"/>
  <c r="CI211" i="16"/>
  <c r="CN219" i="16"/>
  <c r="CM219" i="16"/>
  <c r="BF219" i="16"/>
  <c r="AZ219" i="16"/>
  <c r="AY219" i="16" s="1"/>
  <c r="BA219" i="16" s="1"/>
  <c r="BB219" i="16" s="1"/>
  <c r="BC219" i="16" s="1"/>
  <c r="CO219" i="16"/>
  <c r="CI219" i="16"/>
  <c r="CN227" i="16"/>
  <c r="BF227" i="16"/>
  <c r="AZ227" i="16"/>
  <c r="AY227" i="16" s="1"/>
  <c r="BA227" i="16" s="1"/>
  <c r="BB227" i="16" s="1"/>
  <c r="BC227" i="16" s="1"/>
  <c r="CO227" i="16"/>
  <c r="CI227" i="16"/>
  <c r="CO154" i="16"/>
  <c r="CN154" i="16"/>
  <c r="BF154" i="16"/>
  <c r="CI154" i="16"/>
  <c r="CK154" i="16"/>
  <c r="CL154" i="16" s="1"/>
  <c r="CM154" i="16" s="1"/>
  <c r="AZ154" i="16"/>
  <c r="AY154" i="16" s="1"/>
  <c r="BA154" i="16" s="1"/>
  <c r="BB154" i="16" s="1"/>
  <c r="BC154" i="16" s="1"/>
  <c r="CO162" i="16"/>
  <c r="CN162" i="16"/>
  <c r="BF162" i="16"/>
  <c r="CI162" i="16"/>
  <c r="CK162" i="16"/>
  <c r="CL162" i="16" s="1"/>
  <c r="CM162" i="16" s="1"/>
  <c r="AZ162" i="16"/>
  <c r="AY162" i="16" s="1"/>
  <c r="BA162" i="16" s="1"/>
  <c r="BB162" i="16" s="1"/>
  <c r="BC162" i="16" s="1"/>
  <c r="CO170" i="16"/>
  <c r="CN170" i="16"/>
  <c r="BF170" i="16"/>
  <c r="CI170" i="16"/>
  <c r="CK170" i="16"/>
  <c r="CL170" i="16" s="1"/>
  <c r="CM170" i="16" s="1"/>
  <c r="AZ170" i="16"/>
  <c r="AY170" i="16" s="1"/>
  <c r="BA170" i="16" s="1"/>
  <c r="BB170" i="16" s="1"/>
  <c r="BC170" i="16" s="1"/>
  <c r="CO178" i="16"/>
  <c r="CN178" i="16"/>
  <c r="BF178" i="16"/>
  <c r="CI178" i="16"/>
  <c r="CK178" i="16"/>
  <c r="CL178" i="16" s="1"/>
  <c r="CM178" i="16" s="1"/>
  <c r="AZ178" i="16"/>
  <c r="AY178" i="16" s="1"/>
  <c r="BA178" i="16" s="1"/>
  <c r="BB178" i="16" s="1"/>
  <c r="BC178" i="16" s="1"/>
  <c r="CO186" i="16"/>
  <c r="CN186" i="16"/>
  <c r="BF186" i="16"/>
  <c r="CI186" i="16"/>
  <c r="CK186" i="16"/>
  <c r="CL186" i="16" s="1"/>
  <c r="CM186" i="16" s="1"/>
  <c r="AZ186" i="16"/>
  <c r="AY186" i="16" s="1"/>
  <c r="BA186" i="16" s="1"/>
  <c r="BB186" i="16" s="1"/>
  <c r="BC186" i="16" s="1"/>
  <c r="CO194" i="16"/>
  <c r="CN194" i="16"/>
  <c r="BF194" i="16"/>
  <c r="CI194" i="16"/>
  <c r="CK194" i="16"/>
  <c r="CL194" i="16" s="1"/>
  <c r="CM194" i="16" s="1"/>
  <c r="AZ194" i="16"/>
  <c r="AY194" i="16" s="1"/>
  <c r="BA194" i="16" s="1"/>
  <c r="BB194" i="16" s="1"/>
  <c r="BC194" i="16" s="1"/>
  <c r="CE218" i="16"/>
  <c r="CD218" i="16"/>
  <c r="CA218" i="16"/>
  <c r="CB218" i="16" s="1"/>
  <c r="CC218" i="16" s="1"/>
  <c r="BY218" i="16"/>
  <c r="CA272" i="16"/>
  <c r="CB272" i="16" s="1"/>
  <c r="CC272" i="16" s="1"/>
  <c r="CE209" i="16"/>
  <c r="CD209" i="16"/>
  <c r="CA209" i="16"/>
  <c r="CB209" i="16" s="1"/>
  <c r="CC209" i="16" s="1"/>
  <c r="BY209" i="16"/>
  <c r="CN217" i="16"/>
  <c r="CM217" i="16"/>
  <c r="BF217" i="16"/>
  <c r="CO217" i="16"/>
  <c r="AZ217" i="16"/>
  <c r="AY217" i="16" s="1"/>
  <c r="BA217" i="16" s="1"/>
  <c r="BB217" i="16" s="1"/>
  <c r="BC217" i="16" s="1"/>
  <c r="CI217" i="16"/>
  <c r="CK203" i="16"/>
  <c r="CL203" i="16" s="1"/>
  <c r="CM203" i="16" s="1"/>
  <c r="CN208" i="16"/>
  <c r="BF208" i="16"/>
  <c r="AZ208" i="16"/>
  <c r="AY208" i="16" s="1"/>
  <c r="BA208" i="16" s="1"/>
  <c r="BB208" i="16" s="1"/>
  <c r="BC208" i="16" s="1"/>
  <c r="CO208" i="16"/>
  <c r="CI208" i="16"/>
  <c r="CE224" i="16"/>
  <c r="CD224" i="16"/>
  <c r="CA224" i="16"/>
  <c r="CB224" i="16" s="1"/>
  <c r="CC224" i="16" s="1"/>
  <c r="BY224" i="16"/>
  <c r="BN287" i="16"/>
  <c r="CE301" i="16"/>
  <c r="CC301" i="16"/>
  <c r="CD301" i="16"/>
  <c r="BY301" i="16"/>
  <c r="CO233" i="16"/>
  <c r="CN233" i="16"/>
  <c r="BF233" i="16"/>
  <c r="CK233" i="16"/>
  <c r="CL233" i="16" s="1"/>
  <c r="CM233" i="16" s="1"/>
  <c r="AZ233" i="16"/>
  <c r="AY233" i="16" s="1"/>
  <c r="BA233" i="16" s="1"/>
  <c r="BB233" i="16" s="1"/>
  <c r="BC233" i="16" s="1"/>
  <c r="CI233" i="16"/>
  <c r="CO241" i="16"/>
  <c r="CN241" i="16"/>
  <c r="BF241" i="16"/>
  <c r="CK241" i="16"/>
  <c r="CL241" i="16" s="1"/>
  <c r="CM241" i="16" s="1"/>
  <c r="AZ241" i="16"/>
  <c r="AY241" i="16" s="1"/>
  <c r="BA241" i="16" s="1"/>
  <c r="BB241" i="16" s="1"/>
  <c r="BC241" i="16" s="1"/>
  <c r="CI241" i="16"/>
  <c r="CO249" i="16"/>
  <c r="CN249" i="16"/>
  <c r="BF249" i="16"/>
  <c r="CK249" i="16"/>
  <c r="CL249" i="16" s="1"/>
  <c r="CM249" i="16" s="1"/>
  <c r="AZ249" i="16"/>
  <c r="AY249" i="16" s="1"/>
  <c r="BA249" i="16" s="1"/>
  <c r="BB249" i="16" s="1"/>
  <c r="BC249" i="16" s="1"/>
  <c r="CI249" i="16"/>
  <c r="CO257" i="16"/>
  <c r="CN257" i="16"/>
  <c r="BF257" i="16"/>
  <c r="CK257" i="16"/>
  <c r="CL257" i="16" s="1"/>
  <c r="CM257" i="16" s="1"/>
  <c r="AZ257" i="16"/>
  <c r="AY257" i="16" s="1"/>
  <c r="BA257" i="16" s="1"/>
  <c r="BB257" i="16" s="1"/>
  <c r="BC257" i="16" s="1"/>
  <c r="CI257" i="16"/>
  <c r="CO265" i="16"/>
  <c r="CN265" i="16"/>
  <c r="BF265" i="16"/>
  <c r="CK265" i="16"/>
  <c r="CL265" i="16" s="1"/>
  <c r="CM265" i="16" s="1"/>
  <c r="AZ265" i="16"/>
  <c r="AY265" i="16" s="1"/>
  <c r="BA265" i="16" s="1"/>
  <c r="BB265" i="16" s="1"/>
  <c r="BC265" i="16" s="1"/>
  <c r="CI265" i="16"/>
  <c r="CO273" i="16"/>
  <c r="CN273" i="16"/>
  <c r="BF273" i="16"/>
  <c r="CK273" i="16"/>
  <c r="CL273" i="16" s="1"/>
  <c r="CM273" i="16" s="1"/>
  <c r="AZ273" i="16"/>
  <c r="AY273" i="16" s="1"/>
  <c r="BA273" i="16" s="1"/>
  <c r="BB273" i="16" s="1"/>
  <c r="BC273" i="16" s="1"/>
  <c r="CI273" i="16"/>
  <c r="CO281" i="16"/>
  <c r="CN281" i="16"/>
  <c r="BF281" i="16"/>
  <c r="CK281" i="16"/>
  <c r="CL281" i="16" s="1"/>
  <c r="CM281" i="16" s="1"/>
  <c r="AZ281" i="16"/>
  <c r="AY281" i="16" s="1"/>
  <c r="BA281" i="16" s="1"/>
  <c r="BB281" i="16" s="1"/>
  <c r="BC281" i="16" s="1"/>
  <c r="CI281" i="16"/>
  <c r="CN302" i="16"/>
  <c r="BF302" i="16"/>
  <c r="CO302" i="16"/>
  <c r="AZ302" i="16"/>
  <c r="AY302" i="16" s="1"/>
  <c r="BA302" i="16" s="1"/>
  <c r="BB302" i="16" s="1"/>
  <c r="BC302" i="16" s="1"/>
  <c r="CI302" i="16"/>
  <c r="CO303" i="16"/>
  <c r="CN303" i="16"/>
  <c r="BF303" i="16"/>
  <c r="AZ303" i="16"/>
  <c r="AY303" i="16" s="1"/>
  <c r="BA303" i="16" s="1"/>
  <c r="BB303" i="16" s="1"/>
  <c r="BC303" i="16" s="1"/>
  <c r="CK303" i="16"/>
  <c r="CL303" i="16" s="1"/>
  <c r="CM303" i="16" s="1"/>
  <c r="CI303" i="16"/>
  <c r="BO294" i="16"/>
  <c r="F294" i="16" s="1"/>
  <c r="F294" i="19" s="1"/>
  <c r="E294" i="16"/>
  <c r="E294" i="19" s="1"/>
  <c r="Z20" i="19" s="1" a="1"/>
  <c r="Z20" i="19" s="1"/>
  <c r="BN300" i="16"/>
  <c r="CO307" i="16"/>
  <c r="CN307" i="16"/>
  <c r="BF307" i="16"/>
  <c r="AZ307" i="16"/>
  <c r="AY307" i="16" s="1"/>
  <c r="BA307" i="16" s="1"/>
  <c r="BB307" i="16" s="1"/>
  <c r="BC307" i="16" s="1"/>
  <c r="CK307" i="16"/>
  <c r="CL307" i="16" s="1"/>
  <c r="CM307" i="16" s="1"/>
  <c r="CI307" i="16"/>
  <c r="CO315" i="16"/>
  <c r="CN315" i="16"/>
  <c r="BF315" i="16"/>
  <c r="CK315" i="16"/>
  <c r="CL315" i="16" s="1"/>
  <c r="CM315" i="16" s="1"/>
  <c r="AZ315" i="16"/>
  <c r="AY315" i="16" s="1"/>
  <c r="BA315" i="16" s="1"/>
  <c r="BB315" i="16" s="1"/>
  <c r="BC315" i="16" s="1"/>
  <c r="CI315" i="16"/>
  <c r="CO347" i="16"/>
  <c r="CN347" i="16"/>
  <c r="BF347" i="16"/>
  <c r="CK347" i="16"/>
  <c r="CL347" i="16" s="1"/>
  <c r="CM347" i="16" s="1"/>
  <c r="CI347" i="16"/>
  <c r="AZ347" i="16"/>
  <c r="AY347" i="16" s="1"/>
  <c r="BA347" i="16" s="1"/>
  <c r="BB347" i="16" s="1"/>
  <c r="BC347" i="16" s="1"/>
  <c r="BN307" i="16"/>
  <c r="BN311" i="16"/>
  <c r="BN315" i="16"/>
  <c r="BN319" i="16"/>
  <c r="CE386" i="16"/>
  <c r="CD386" i="16"/>
  <c r="CA386" i="16"/>
  <c r="CB386" i="16" s="1"/>
  <c r="CC386" i="16" s="1"/>
  <c r="BY386" i="16"/>
  <c r="CE354" i="16"/>
  <c r="CD354" i="16"/>
  <c r="BY354" i="16"/>
  <c r="CE362" i="16"/>
  <c r="CD362" i="16"/>
  <c r="BY362" i="16"/>
  <c r="CE370" i="16"/>
  <c r="CD370" i="16"/>
  <c r="BY370" i="16"/>
  <c r="BN348" i="16"/>
  <c r="BN352" i="16"/>
  <c r="BN356" i="16"/>
  <c r="BN360" i="16"/>
  <c r="BN364" i="16"/>
  <c r="BN368" i="16"/>
  <c r="BN372" i="16"/>
  <c r="BN376" i="16"/>
  <c r="G384" i="16"/>
  <c r="G384" i="19" s="1"/>
  <c r="BI26" i="19" s="1" a="1"/>
  <c r="BI26" i="19" s="1"/>
  <c r="DE384" i="16"/>
  <c r="I384" i="16" s="1"/>
  <c r="I384" i="19" s="1"/>
  <c r="BN387" i="16"/>
  <c r="BI385" i="16"/>
  <c r="BJ385" i="16"/>
  <c r="CE396" i="16"/>
  <c r="CD396" i="16"/>
  <c r="CA396" i="16"/>
  <c r="CB396" i="16" s="1"/>
  <c r="CC396" i="16" s="1"/>
  <c r="BY396" i="16"/>
  <c r="CE400" i="16"/>
  <c r="CD400" i="16"/>
  <c r="BY400" i="16"/>
  <c r="CE408" i="16"/>
  <c r="CD408" i="16"/>
  <c r="BY408" i="16"/>
  <c r="CE416" i="16"/>
  <c r="CD416" i="16"/>
  <c r="BY416" i="16"/>
  <c r="BE429" i="16"/>
  <c r="CN429" i="16"/>
  <c r="CM429" i="16"/>
  <c r="BF429" i="16"/>
  <c r="AZ429" i="16"/>
  <c r="AY429" i="16" s="1"/>
  <c r="BA429" i="16" s="1"/>
  <c r="BB429" i="16" s="1"/>
  <c r="BC429" i="16" s="1"/>
  <c r="CO429" i="16"/>
  <c r="CI429" i="16"/>
  <c r="CE434" i="16"/>
  <c r="CD434" i="16"/>
  <c r="BY434" i="16"/>
  <c r="CE442" i="16"/>
  <c r="CD442" i="16"/>
  <c r="BY442" i="16"/>
  <c r="CN470" i="16"/>
  <c r="BF470" i="16"/>
  <c r="AZ470" i="16"/>
  <c r="AY470" i="16" s="1"/>
  <c r="BA470" i="16" s="1"/>
  <c r="BB470" i="16" s="1"/>
  <c r="BC470" i="16" s="1"/>
  <c r="CO470" i="16"/>
  <c r="BE470" i="16"/>
  <c r="CI470" i="16"/>
  <c r="CO463" i="16"/>
  <c r="CN463" i="16"/>
  <c r="BF463" i="16"/>
  <c r="CK463" i="16"/>
  <c r="CL463" i="16" s="1"/>
  <c r="CM463" i="16" s="1"/>
  <c r="CI463" i="16"/>
  <c r="BE463" i="16"/>
  <c r="AZ463" i="16"/>
  <c r="AY463" i="16" s="1"/>
  <c r="BA463" i="16" s="1"/>
  <c r="BB463" i="16" s="1"/>
  <c r="BC463" i="16" s="1"/>
  <c r="BJ509" i="16"/>
  <c r="BI509" i="16"/>
  <c r="CD500" i="16"/>
  <c r="CC500" i="16"/>
  <c r="CE500" i="16"/>
  <c r="BY500" i="16"/>
  <c r="CD499" i="16"/>
  <c r="CE499" i="16"/>
  <c r="BY499" i="16"/>
  <c r="BJ532" i="16"/>
  <c r="BI532" i="16"/>
  <c r="CO515" i="16"/>
  <c r="CN515" i="16"/>
  <c r="CI515" i="16"/>
  <c r="BF515" i="16"/>
  <c r="AZ515" i="16"/>
  <c r="AY515" i="16" s="1"/>
  <c r="BA515" i="16" s="1"/>
  <c r="BB515" i="16" s="1"/>
  <c r="BC515" i="16" s="1"/>
  <c r="BE515" i="16"/>
  <c r="CK515" i="16"/>
  <c r="CL515" i="16" s="1"/>
  <c r="CM515" i="16" s="1"/>
  <c r="G518" i="16"/>
  <c r="G518" i="19" s="1"/>
  <c r="BB42" i="19" s="1" a="1"/>
  <c r="BB42" i="19" s="1"/>
  <c r="DE518" i="16"/>
  <c r="I518" i="16" s="1"/>
  <c r="I518" i="19" s="1"/>
  <c r="G522" i="16"/>
  <c r="G522" i="19" s="1"/>
  <c r="BC34" i="19" s="1" a="1"/>
  <c r="BC34" i="19" s="1"/>
  <c r="DE522" i="16"/>
  <c r="I522" i="16" s="1"/>
  <c r="I522" i="19" s="1"/>
  <c r="DE526" i="16"/>
  <c r="I526" i="16" s="1"/>
  <c r="I526" i="19" s="1"/>
  <c r="G526" i="16"/>
  <c r="G526" i="19" s="1"/>
  <c r="BC38" i="19" s="1" a="1"/>
  <c r="BC38" i="19" s="1"/>
  <c r="R535" i="16"/>
  <c r="BV535" i="16" s="1"/>
  <c r="AW535" i="16"/>
  <c r="DE538" i="16"/>
  <c r="I538" i="16" s="1"/>
  <c r="I538" i="19" s="1"/>
  <c r="G538" i="16"/>
  <c r="G538" i="19" s="1"/>
  <c r="BF38" i="19" s="1" a="1"/>
  <c r="BF38" i="19" s="1"/>
  <c r="CE544" i="16"/>
  <c r="CD544" i="16"/>
  <c r="CA544" i="16"/>
  <c r="CB544" i="16" s="1"/>
  <c r="CC544" i="16" s="1"/>
  <c r="BY544" i="16"/>
  <c r="BF539" i="16"/>
  <c r="BE539" i="16"/>
  <c r="CO539" i="16"/>
  <c r="CN539" i="16"/>
  <c r="CI539" i="16"/>
  <c r="G547" i="16"/>
  <c r="G547" i="19" s="1"/>
  <c r="BG35" i="19" s="1" a="1"/>
  <c r="BG35" i="19" s="1"/>
  <c r="DE547" i="16"/>
  <c r="I547" i="16" s="1"/>
  <c r="I547" i="19" s="1"/>
  <c r="CE552" i="16"/>
  <c r="CD552" i="16"/>
  <c r="CC552" i="16"/>
  <c r="BY552" i="16"/>
  <c r="AW555" i="16"/>
  <c r="R555" i="16"/>
  <c r="BV555" i="16" s="1"/>
  <c r="BN569" i="16"/>
  <c r="CD27" i="16"/>
  <c r="CM30" i="16"/>
  <c r="BF30" i="16"/>
  <c r="CN30" i="16"/>
  <c r="CO30" i="16"/>
  <c r="CI30" i="16"/>
  <c r="CE41" i="16"/>
  <c r="CC41" i="16"/>
  <c r="CD41" i="16"/>
  <c r="BY41" i="16"/>
  <c r="CE9" i="16"/>
  <c r="CD9" i="16"/>
  <c r="BY9" i="16"/>
  <c r="CA9" i="16"/>
  <c r="CB9" i="16" s="1"/>
  <c r="CC9" i="16" s="1"/>
  <c r="CE17" i="16"/>
  <c r="CD17" i="16"/>
  <c r="BY17" i="16"/>
  <c r="CA17" i="16"/>
  <c r="CB17" i="16" s="1"/>
  <c r="CC17" i="16" s="1"/>
  <c r="BO37" i="16"/>
  <c r="F37" i="16" s="1"/>
  <c r="F37" i="19" s="1"/>
  <c r="E37" i="16"/>
  <c r="E37" i="19" s="1"/>
  <c r="P13" i="19" s="1" a="1"/>
  <c r="P13" i="19" s="1"/>
  <c r="BN10" i="16"/>
  <c r="BN14" i="16"/>
  <c r="BN18" i="16"/>
  <c r="BN22" i="16"/>
  <c r="BN26" i="16"/>
  <c r="BO28" i="16"/>
  <c r="F28" i="16" s="1"/>
  <c r="F28" i="19" s="1"/>
  <c r="BO36" i="16"/>
  <c r="F36" i="16" s="1"/>
  <c r="F36" i="19" s="1"/>
  <c r="E36" i="16"/>
  <c r="E36" i="19" s="1"/>
  <c r="P12" i="19" s="1" a="1"/>
  <c r="P12" i="19" s="1"/>
  <c r="CE40" i="16"/>
  <c r="CD40" i="16"/>
  <c r="CA40" i="16"/>
  <c r="CB40" i="16" s="1"/>
  <c r="CC40" i="16" s="1"/>
  <c r="BY40" i="16"/>
  <c r="CE44" i="16"/>
  <c r="CD44" i="16"/>
  <c r="CA44" i="16"/>
  <c r="CB44" i="16" s="1"/>
  <c r="CC44" i="16" s="1"/>
  <c r="BY44" i="16"/>
  <c r="CE51" i="16"/>
  <c r="CD51" i="16"/>
  <c r="BY51" i="16"/>
  <c r="CE55" i="16"/>
  <c r="CD55" i="16"/>
  <c r="BY55" i="16"/>
  <c r="CE59" i="16"/>
  <c r="CD59" i="16"/>
  <c r="BY59" i="16"/>
  <c r="CE63" i="16"/>
  <c r="CD63" i="16"/>
  <c r="CC63" i="16"/>
  <c r="BY63" i="16"/>
  <c r="CE67" i="16"/>
  <c r="CD67" i="16"/>
  <c r="CC67" i="16"/>
  <c r="BY67" i="16"/>
  <c r="CE71" i="16"/>
  <c r="CD71" i="16"/>
  <c r="BY71" i="16"/>
  <c r="CE75" i="16"/>
  <c r="CD75" i="16"/>
  <c r="BY75" i="16"/>
  <c r="CE79" i="16"/>
  <c r="CD79" i="16"/>
  <c r="CC79" i="16"/>
  <c r="BY79" i="16"/>
  <c r="CE83" i="16"/>
  <c r="CD83" i="16"/>
  <c r="BY83" i="16"/>
  <c r="CE87" i="16"/>
  <c r="CD87" i="16"/>
  <c r="CC87" i="16"/>
  <c r="BY87" i="16"/>
  <c r="CE91" i="16"/>
  <c r="CD91" i="16"/>
  <c r="BY91" i="16"/>
  <c r="CE95" i="16"/>
  <c r="CD95" i="16"/>
  <c r="CC95" i="16"/>
  <c r="BY95" i="16"/>
  <c r="CE99" i="16"/>
  <c r="CD99" i="16"/>
  <c r="CC99" i="16"/>
  <c r="BY99" i="16"/>
  <c r="CE103" i="16"/>
  <c r="CD103" i="16"/>
  <c r="BY103" i="16"/>
  <c r="CE107" i="16"/>
  <c r="CD107" i="16"/>
  <c r="CC107" i="16"/>
  <c r="BY107" i="16"/>
  <c r="CE111" i="16"/>
  <c r="CD111" i="16"/>
  <c r="BY111" i="16"/>
  <c r="BO132" i="16"/>
  <c r="F132" i="16" s="1"/>
  <c r="F132" i="19" s="1"/>
  <c r="CK135" i="16"/>
  <c r="CL135" i="16" s="1"/>
  <c r="CM135" i="16" s="1"/>
  <c r="CO135" i="16"/>
  <c r="CN135" i="16"/>
  <c r="E55" i="16"/>
  <c r="E55" i="19" s="1"/>
  <c r="T7" i="19" s="1" a="1"/>
  <c r="T7" i="19" s="1"/>
  <c r="BO59" i="16"/>
  <c r="F59" i="16" s="1"/>
  <c r="F59" i="19" s="1"/>
  <c r="E59" i="16"/>
  <c r="E59" i="19" s="1"/>
  <c r="T11" i="19" s="1" a="1"/>
  <c r="T11" i="19" s="1"/>
  <c r="BO63" i="16"/>
  <c r="F63" i="16" s="1"/>
  <c r="F63" i="19" s="1"/>
  <c r="E63" i="16"/>
  <c r="E63" i="19" s="1"/>
  <c r="T15" i="19" s="1" a="1"/>
  <c r="T15" i="19" s="1"/>
  <c r="BN75" i="16"/>
  <c r="BN79" i="16"/>
  <c r="BN83" i="16"/>
  <c r="BN87" i="16"/>
  <c r="BN91" i="16"/>
  <c r="BN95" i="16"/>
  <c r="BN99" i="16"/>
  <c r="AZ102" i="16"/>
  <c r="AY102" i="16" s="1"/>
  <c r="BA102" i="16" s="1"/>
  <c r="BB102" i="16" s="1"/>
  <c r="BC102" i="16" s="1"/>
  <c r="AZ105" i="16"/>
  <c r="AY105" i="16" s="1"/>
  <c r="BA105" i="16" s="1"/>
  <c r="BB105" i="16" s="1"/>
  <c r="BC105" i="16" s="1"/>
  <c r="AZ109" i="16"/>
  <c r="AY109" i="16" s="1"/>
  <c r="BA109" i="16" s="1"/>
  <c r="BB109" i="16" s="1"/>
  <c r="BC109" i="16" s="1"/>
  <c r="AZ113" i="16"/>
  <c r="AY113" i="16" s="1"/>
  <c r="BA113" i="16" s="1"/>
  <c r="BB113" i="16" s="1"/>
  <c r="BC113" i="16" s="1"/>
  <c r="CC134" i="16"/>
  <c r="CE134" i="16"/>
  <c r="CD134" i="16"/>
  <c r="BY134" i="16"/>
  <c r="CE142" i="16"/>
  <c r="CD142" i="16"/>
  <c r="CA142" i="16"/>
  <c r="CB142" i="16" s="1"/>
  <c r="CC142" i="16" s="1"/>
  <c r="BY142" i="16"/>
  <c r="BO213" i="16"/>
  <c r="F213" i="16" s="1"/>
  <c r="F213" i="19" s="1"/>
  <c r="E213" i="16"/>
  <c r="E213" i="19" s="1"/>
  <c r="O23" i="19" s="1" a="1"/>
  <c r="O23" i="19" s="1"/>
  <c r="CN144" i="16"/>
  <c r="BF144" i="16"/>
  <c r="CO144" i="16"/>
  <c r="AZ144" i="16"/>
  <c r="AY144" i="16" s="1"/>
  <c r="BA144" i="16" s="1"/>
  <c r="BB144" i="16" s="1"/>
  <c r="BC144" i="16" s="1"/>
  <c r="CI144" i="16"/>
  <c r="CO151" i="16"/>
  <c r="CN151" i="16"/>
  <c r="BF151" i="16"/>
  <c r="CK151" i="16"/>
  <c r="CL151" i="16" s="1"/>
  <c r="CM151" i="16" s="1"/>
  <c r="CI151" i="16"/>
  <c r="AZ151" i="16"/>
  <c r="AY151" i="16" s="1"/>
  <c r="BA151" i="16" s="1"/>
  <c r="BB151" i="16" s="1"/>
  <c r="BC151" i="16" s="1"/>
  <c r="CO159" i="16"/>
  <c r="CN159" i="16"/>
  <c r="BF159" i="16"/>
  <c r="CK159" i="16"/>
  <c r="CL159" i="16" s="1"/>
  <c r="CM159" i="16" s="1"/>
  <c r="CI159" i="16"/>
  <c r="AZ159" i="16"/>
  <c r="AY159" i="16" s="1"/>
  <c r="BA159" i="16" s="1"/>
  <c r="BB159" i="16" s="1"/>
  <c r="BC159" i="16" s="1"/>
  <c r="CO167" i="16"/>
  <c r="CN167" i="16"/>
  <c r="BF167" i="16"/>
  <c r="CK167" i="16"/>
  <c r="CL167" i="16" s="1"/>
  <c r="CM167" i="16" s="1"/>
  <c r="CI167" i="16"/>
  <c r="AZ167" i="16"/>
  <c r="AY167" i="16" s="1"/>
  <c r="BA167" i="16" s="1"/>
  <c r="BB167" i="16" s="1"/>
  <c r="BC167" i="16" s="1"/>
  <c r="CO175" i="16"/>
  <c r="CN175" i="16"/>
  <c r="BF175" i="16"/>
  <c r="CK175" i="16"/>
  <c r="CL175" i="16" s="1"/>
  <c r="CM175" i="16" s="1"/>
  <c r="CI175" i="16"/>
  <c r="AZ175" i="16"/>
  <c r="AY175" i="16" s="1"/>
  <c r="BA175" i="16" s="1"/>
  <c r="BB175" i="16" s="1"/>
  <c r="BC175" i="16" s="1"/>
  <c r="CO183" i="16"/>
  <c r="CN183" i="16"/>
  <c r="BF183" i="16"/>
  <c r="CK183" i="16"/>
  <c r="CL183" i="16" s="1"/>
  <c r="CM183" i="16" s="1"/>
  <c r="CI183" i="16"/>
  <c r="AZ183" i="16"/>
  <c r="AY183" i="16" s="1"/>
  <c r="BA183" i="16" s="1"/>
  <c r="BB183" i="16" s="1"/>
  <c r="BC183" i="16" s="1"/>
  <c r="CO191" i="16"/>
  <c r="CN191" i="16"/>
  <c r="BF191" i="16"/>
  <c r="CK191" i="16"/>
  <c r="CL191" i="16" s="1"/>
  <c r="CM191" i="16" s="1"/>
  <c r="CI191" i="16"/>
  <c r="AZ191" i="16"/>
  <c r="AY191" i="16" s="1"/>
  <c r="BA191" i="16" s="1"/>
  <c r="BB191" i="16" s="1"/>
  <c r="BC191" i="16" s="1"/>
  <c r="CO199" i="16"/>
  <c r="CN199" i="16"/>
  <c r="BF199" i="16"/>
  <c r="CK199" i="16"/>
  <c r="CL199" i="16" s="1"/>
  <c r="CM199" i="16" s="1"/>
  <c r="CI199" i="16"/>
  <c r="AZ199" i="16"/>
  <c r="AY199" i="16" s="1"/>
  <c r="BA199" i="16" s="1"/>
  <c r="BB199" i="16" s="1"/>
  <c r="BC199" i="16" s="1"/>
  <c r="G202" i="16"/>
  <c r="G202" i="19" s="1"/>
  <c r="AN24" i="19" s="1" a="1"/>
  <c r="AN24" i="19" s="1"/>
  <c r="DE202" i="16"/>
  <c r="I202" i="16" s="1"/>
  <c r="I202" i="19" s="1"/>
  <c r="CE206" i="16"/>
  <c r="CD206" i="16"/>
  <c r="BY206" i="16"/>
  <c r="CA206" i="16"/>
  <c r="CB206" i="16" s="1"/>
  <c r="CC206" i="16" s="1"/>
  <c r="CK208" i="16"/>
  <c r="CL208" i="16" s="1"/>
  <c r="CM208" i="16" s="1"/>
  <c r="CN225" i="16"/>
  <c r="CM225" i="16"/>
  <c r="BF225" i="16"/>
  <c r="CO225" i="16"/>
  <c r="CI225" i="16"/>
  <c r="AZ225" i="16"/>
  <c r="AY225" i="16" s="1"/>
  <c r="BA225" i="16" s="1"/>
  <c r="BB225" i="16" s="1"/>
  <c r="BC225" i="16" s="1"/>
  <c r="CO229" i="16"/>
  <c r="CN229" i="16"/>
  <c r="CM229" i="16"/>
  <c r="BF229" i="16"/>
  <c r="AZ229" i="16"/>
  <c r="AY229" i="16" s="1"/>
  <c r="BA229" i="16" s="1"/>
  <c r="BB229" i="16" s="1"/>
  <c r="BC229" i="16" s="1"/>
  <c r="CI229" i="16"/>
  <c r="CN212" i="16"/>
  <c r="CM212" i="16"/>
  <c r="BF212" i="16"/>
  <c r="AZ212" i="16"/>
  <c r="AY212" i="16" s="1"/>
  <c r="BA212" i="16" s="1"/>
  <c r="BB212" i="16" s="1"/>
  <c r="BC212" i="16" s="1"/>
  <c r="CO212" i="16"/>
  <c r="CI212" i="16"/>
  <c r="CE234" i="16"/>
  <c r="CD234" i="16"/>
  <c r="CC234" i="16"/>
  <c r="BY234" i="16"/>
  <c r="CE242" i="16"/>
  <c r="CD242" i="16"/>
  <c r="CC242" i="16"/>
  <c r="BY242" i="16"/>
  <c r="CE250" i="16"/>
  <c r="CD250" i="16"/>
  <c r="BY250" i="16"/>
  <c r="CE258" i="16"/>
  <c r="CD258" i="16"/>
  <c r="BY258" i="16"/>
  <c r="CE266" i="16"/>
  <c r="CD266" i="16"/>
  <c r="CC266" i="16"/>
  <c r="BY266" i="16"/>
  <c r="CE274" i="16"/>
  <c r="CD274" i="16"/>
  <c r="BY274" i="16"/>
  <c r="CE282" i="16"/>
  <c r="CD282" i="16"/>
  <c r="BY282" i="16"/>
  <c r="CE293" i="16"/>
  <c r="CD293" i="16"/>
  <c r="BY293" i="16"/>
  <c r="CC297" i="16"/>
  <c r="CE297" i="16"/>
  <c r="CD297" i="16"/>
  <c r="BY297" i="16"/>
  <c r="CA285" i="16"/>
  <c r="CB285" i="16" s="1"/>
  <c r="CC285" i="16" s="1"/>
  <c r="CN286" i="16"/>
  <c r="BF286" i="16"/>
  <c r="CO286" i="16"/>
  <c r="CI286" i="16"/>
  <c r="AZ286" i="16"/>
  <c r="AY286" i="16" s="1"/>
  <c r="BA286" i="16" s="1"/>
  <c r="BB286" i="16" s="1"/>
  <c r="BC286" i="16" s="1"/>
  <c r="CN290" i="16"/>
  <c r="CM290" i="16"/>
  <c r="BF290" i="16"/>
  <c r="CO290" i="16"/>
  <c r="AZ290" i="16"/>
  <c r="AY290" i="16" s="1"/>
  <c r="BA290" i="16" s="1"/>
  <c r="BB290" i="16" s="1"/>
  <c r="BC290" i="16" s="1"/>
  <c r="CI290" i="16"/>
  <c r="CN294" i="16"/>
  <c r="BF294" i="16"/>
  <c r="CO294" i="16"/>
  <c r="CI294" i="16"/>
  <c r="AZ294" i="16"/>
  <c r="AY294" i="16" s="1"/>
  <c r="BA294" i="16" s="1"/>
  <c r="BB294" i="16" s="1"/>
  <c r="BC294" i="16" s="1"/>
  <c r="CN298" i="16"/>
  <c r="CM298" i="16"/>
  <c r="BF298" i="16"/>
  <c r="CO298" i="16"/>
  <c r="AZ298" i="16"/>
  <c r="AY298" i="16" s="1"/>
  <c r="BA298" i="16" s="1"/>
  <c r="BB298" i="16" s="1"/>
  <c r="BC298" i="16" s="1"/>
  <c r="CI298" i="16"/>
  <c r="DE334" i="16"/>
  <c r="I334" i="16" s="1"/>
  <c r="I334" i="19" s="1"/>
  <c r="G334" i="16"/>
  <c r="G334" i="19" s="1"/>
  <c r="BC24" i="19" s="1" a="1"/>
  <c r="BC24" i="19" s="1"/>
  <c r="CA354" i="16"/>
  <c r="CB354" i="16" s="1"/>
  <c r="CC354" i="16" s="1"/>
  <c r="CA362" i="16"/>
  <c r="CB362" i="16" s="1"/>
  <c r="CC362" i="16" s="1"/>
  <c r="CA370" i="16"/>
  <c r="CB370" i="16" s="1"/>
  <c r="CC370" i="16" s="1"/>
  <c r="CO308" i="16"/>
  <c r="CN308" i="16"/>
  <c r="BF308" i="16"/>
  <c r="CI308" i="16"/>
  <c r="CK308" i="16"/>
  <c r="CL308" i="16" s="1"/>
  <c r="CM308" i="16" s="1"/>
  <c r="AZ308" i="16"/>
  <c r="AY308" i="16" s="1"/>
  <c r="BA308" i="16" s="1"/>
  <c r="BB308" i="16" s="1"/>
  <c r="BC308" i="16" s="1"/>
  <c r="CO316" i="16"/>
  <c r="CN316" i="16"/>
  <c r="BF316" i="16"/>
  <c r="CI316" i="16"/>
  <c r="CK316" i="16"/>
  <c r="CL316" i="16" s="1"/>
  <c r="CM316" i="16" s="1"/>
  <c r="AZ316" i="16"/>
  <c r="AY316" i="16" s="1"/>
  <c r="BA316" i="16" s="1"/>
  <c r="BB316" i="16" s="1"/>
  <c r="BC316" i="16" s="1"/>
  <c r="CO321" i="16"/>
  <c r="CN321" i="16"/>
  <c r="BF321" i="16"/>
  <c r="CI321" i="16"/>
  <c r="CO325" i="16"/>
  <c r="CN325" i="16"/>
  <c r="CM325" i="16"/>
  <c r="BF325" i="16"/>
  <c r="CI325" i="16"/>
  <c r="CO329" i="16"/>
  <c r="CN329" i="16"/>
  <c r="CM329" i="16"/>
  <c r="BF329" i="16"/>
  <c r="CI329" i="16"/>
  <c r="CO333" i="16"/>
  <c r="CN333" i="16"/>
  <c r="BF333" i="16"/>
  <c r="CI333" i="16"/>
  <c r="BN322" i="16"/>
  <c r="BN325" i="16"/>
  <c r="BN329" i="16"/>
  <c r="CO355" i="16"/>
  <c r="CN355" i="16"/>
  <c r="BF355" i="16"/>
  <c r="CK355" i="16"/>
  <c r="CL355" i="16" s="1"/>
  <c r="CM355" i="16" s="1"/>
  <c r="CI355" i="16"/>
  <c r="AZ355" i="16"/>
  <c r="AY355" i="16" s="1"/>
  <c r="BA355" i="16" s="1"/>
  <c r="BB355" i="16" s="1"/>
  <c r="BC355" i="16" s="1"/>
  <c r="CO363" i="16"/>
  <c r="CN363" i="16"/>
  <c r="BF363" i="16"/>
  <c r="CK363" i="16"/>
  <c r="CL363" i="16" s="1"/>
  <c r="CM363" i="16" s="1"/>
  <c r="CI363" i="16"/>
  <c r="AZ363" i="16"/>
  <c r="AY363" i="16" s="1"/>
  <c r="BA363" i="16" s="1"/>
  <c r="BB363" i="16" s="1"/>
  <c r="BC363" i="16" s="1"/>
  <c r="CO371" i="16"/>
  <c r="CN371" i="16"/>
  <c r="BF371" i="16"/>
  <c r="CK371" i="16"/>
  <c r="CL371" i="16" s="1"/>
  <c r="CM371" i="16" s="1"/>
  <c r="CI371" i="16"/>
  <c r="AZ371" i="16"/>
  <c r="AY371" i="16" s="1"/>
  <c r="BA371" i="16" s="1"/>
  <c r="BB371" i="16" s="1"/>
  <c r="BC371" i="16" s="1"/>
  <c r="BN395" i="16"/>
  <c r="CO397" i="16"/>
  <c r="CN397" i="16"/>
  <c r="BF397" i="16"/>
  <c r="BE397" i="16"/>
  <c r="CI397" i="16"/>
  <c r="CK397" i="16"/>
  <c r="CL397" i="16" s="1"/>
  <c r="CM397" i="16" s="1"/>
  <c r="AZ397" i="16"/>
  <c r="AY397" i="16" s="1"/>
  <c r="BA397" i="16" s="1"/>
  <c r="BB397" i="16" s="1"/>
  <c r="BC397" i="16" s="1"/>
  <c r="CO405" i="16"/>
  <c r="CN405" i="16"/>
  <c r="BF405" i="16"/>
  <c r="BE405" i="16"/>
  <c r="CI405" i="16"/>
  <c r="CK405" i="16"/>
  <c r="CL405" i="16" s="1"/>
  <c r="CM405" i="16" s="1"/>
  <c r="AZ405" i="16"/>
  <c r="AY405" i="16" s="1"/>
  <c r="BA405" i="16" s="1"/>
  <c r="BB405" i="16" s="1"/>
  <c r="BC405" i="16" s="1"/>
  <c r="CO413" i="16"/>
  <c r="CN413" i="16"/>
  <c r="BF413" i="16"/>
  <c r="CK413" i="16"/>
  <c r="CL413" i="16" s="1"/>
  <c r="CM413" i="16" s="1"/>
  <c r="CI413" i="16"/>
  <c r="AZ413" i="16"/>
  <c r="AY413" i="16" s="1"/>
  <c r="BA413" i="16" s="1"/>
  <c r="BB413" i="16" s="1"/>
  <c r="BC413" i="16" s="1"/>
  <c r="BE413" i="16"/>
  <c r="CE430" i="16"/>
  <c r="CD430" i="16"/>
  <c r="BY430" i="16"/>
  <c r="CK421" i="16"/>
  <c r="CL421" i="16" s="1"/>
  <c r="CM421" i="16" s="1"/>
  <c r="CO421" i="16"/>
  <c r="CN421" i="16"/>
  <c r="CE453" i="16"/>
  <c r="CD453" i="16"/>
  <c r="CA453" i="16"/>
  <c r="CB453" i="16" s="1"/>
  <c r="CC453" i="16" s="1"/>
  <c r="BY453" i="16"/>
  <c r="CN456" i="16"/>
  <c r="CM456" i="16"/>
  <c r="BF456" i="16"/>
  <c r="CO456" i="16"/>
  <c r="AZ456" i="16"/>
  <c r="AY456" i="16" s="1"/>
  <c r="BA456" i="16" s="1"/>
  <c r="BB456" i="16" s="1"/>
  <c r="BC456" i="16" s="1"/>
  <c r="BE456" i="16"/>
  <c r="CI456" i="16"/>
  <c r="BE435" i="16"/>
  <c r="CO435" i="16"/>
  <c r="CN435" i="16"/>
  <c r="BF435" i="16"/>
  <c r="CK435" i="16"/>
  <c r="CL435" i="16" s="1"/>
  <c r="CM435" i="16" s="1"/>
  <c r="AZ435" i="16"/>
  <c r="AY435" i="16" s="1"/>
  <c r="BA435" i="16" s="1"/>
  <c r="BB435" i="16" s="1"/>
  <c r="BC435" i="16" s="1"/>
  <c r="CI435" i="16"/>
  <c r="BE443" i="16"/>
  <c r="CO443" i="16"/>
  <c r="CN443" i="16"/>
  <c r="BF443" i="16"/>
  <c r="CK443" i="16"/>
  <c r="CL443" i="16" s="1"/>
  <c r="CM443" i="16" s="1"/>
  <c r="AZ443" i="16"/>
  <c r="AY443" i="16" s="1"/>
  <c r="BA443" i="16" s="1"/>
  <c r="BB443" i="16" s="1"/>
  <c r="BC443" i="16" s="1"/>
  <c r="CI443" i="16"/>
  <c r="BN444" i="16"/>
  <c r="DE468" i="16"/>
  <c r="I468" i="16" s="1"/>
  <c r="I468" i="19" s="1"/>
  <c r="G468" i="16"/>
  <c r="G468" i="19" s="1"/>
  <c r="AV40" i="19" s="1" a="1"/>
  <c r="AV40" i="19" s="1"/>
  <c r="CO486" i="16"/>
  <c r="CN486" i="16"/>
  <c r="CD464" i="16"/>
  <c r="CE464" i="16"/>
  <c r="CA464" i="16"/>
  <c r="CB464" i="16" s="1"/>
  <c r="CC464" i="16" s="1"/>
  <c r="BY464" i="16"/>
  <c r="CA499" i="16"/>
  <c r="CB499" i="16" s="1"/>
  <c r="CC499" i="16" s="1"/>
  <c r="BJ507" i="16"/>
  <c r="BI507" i="16"/>
  <c r="BJ493" i="16"/>
  <c r="BI493" i="16"/>
  <c r="R506" i="16"/>
  <c r="BV506" i="16" s="1"/>
  <c r="AW506" i="16"/>
  <c r="BN512" i="16"/>
  <c r="CO496" i="16"/>
  <c r="CN496" i="16"/>
  <c r="BF496" i="16"/>
  <c r="AZ496" i="16"/>
  <c r="AY496" i="16" s="1"/>
  <c r="BA496" i="16" s="1"/>
  <c r="BB496" i="16" s="1"/>
  <c r="BC496" i="16" s="1"/>
  <c r="BE496" i="16"/>
  <c r="CK496" i="16"/>
  <c r="CL496" i="16" s="1"/>
  <c r="CM496" i="16" s="1"/>
  <c r="CI496" i="16"/>
  <c r="CO512" i="16"/>
  <c r="BF512" i="16"/>
  <c r="CN512" i="16"/>
  <c r="CI512" i="16"/>
  <c r="AZ512" i="16"/>
  <c r="AY512" i="16" s="1"/>
  <c r="BA512" i="16" s="1"/>
  <c r="BB512" i="16" s="1"/>
  <c r="BC512" i="16" s="1"/>
  <c r="CK512" i="16"/>
  <c r="CL512" i="16" s="1"/>
  <c r="CM512" i="16" s="1"/>
  <c r="BE512" i="16"/>
  <c r="BN515" i="16"/>
  <c r="CD536" i="16"/>
  <c r="CE536" i="16"/>
  <c r="BY536" i="16"/>
  <c r="CK545" i="16"/>
  <c r="CL545" i="16" s="1"/>
  <c r="CM545" i="16" s="1"/>
  <c r="CK542" i="16"/>
  <c r="CL542" i="16" s="1"/>
  <c r="CM542" i="16" s="1"/>
  <c r="BE548" i="16"/>
  <c r="CN548" i="16"/>
  <c r="CM548" i="16"/>
  <c r="BF548" i="16"/>
  <c r="CO548" i="16"/>
  <c r="AZ548" i="16"/>
  <c r="AY548" i="16" s="1"/>
  <c r="BA548" i="16" s="1"/>
  <c r="BB548" i="16" s="1"/>
  <c r="BC548" i="16" s="1"/>
  <c r="CI548" i="16"/>
  <c r="BF558" i="16"/>
  <c r="CO558" i="16"/>
  <c r="CN558" i="16"/>
  <c r="AZ558" i="16"/>
  <c r="AY558" i="16" s="1"/>
  <c r="BA558" i="16" s="1"/>
  <c r="BB558" i="16" s="1"/>
  <c r="BC558" i="16" s="1"/>
  <c r="CK558" i="16"/>
  <c r="CL558" i="16" s="1"/>
  <c r="CM558" i="16" s="1"/>
  <c r="CI558" i="16"/>
  <c r="BE558" i="16"/>
  <c r="BD558" i="16"/>
  <c r="DE556" i="16"/>
  <c r="I556" i="16" s="1"/>
  <c r="I556" i="19" s="1"/>
  <c r="G556" i="16"/>
  <c r="G556" i="19" s="1"/>
  <c r="BG44" i="19" s="1" a="1"/>
  <c r="BG44" i="19" s="1"/>
  <c r="CK567" i="16"/>
  <c r="CL567" i="16" s="1"/>
  <c r="CM567" i="16" s="1"/>
  <c r="BE569" i="16"/>
  <c r="CO569" i="16"/>
  <c r="CN569" i="16"/>
  <c r="BF569" i="16"/>
  <c r="AZ569" i="16"/>
  <c r="AY569" i="16" s="1"/>
  <c r="BA569" i="16" s="1"/>
  <c r="BB569" i="16" s="1"/>
  <c r="BC569" i="16" s="1"/>
  <c r="CK569" i="16"/>
  <c r="CL569" i="16" s="1"/>
  <c r="CM569" i="16" s="1"/>
  <c r="CI569" i="16"/>
  <c r="CK575" i="16"/>
  <c r="CL575" i="16" s="1"/>
  <c r="CM575" i="16" s="1"/>
  <c r="CD575" i="16"/>
  <c r="CM579" i="16"/>
  <c r="BF579" i="16"/>
  <c r="BE579" i="16"/>
  <c r="CO579" i="16"/>
  <c r="CN579" i="16"/>
  <c r="CI579" i="16"/>
  <c r="AZ579" i="16"/>
  <c r="AY579" i="16" s="1"/>
  <c r="BA579" i="16" s="1"/>
  <c r="BB579" i="16" s="1"/>
  <c r="BC579" i="16" s="1"/>
  <c r="CC38" i="16"/>
  <c r="CD38" i="16"/>
  <c r="CE38" i="16"/>
  <c r="BY38" i="16"/>
  <c r="CA62" i="16"/>
  <c r="CB62" i="16" s="1"/>
  <c r="CC62" i="16" s="1"/>
  <c r="CA111" i="16"/>
  <c r="CB111" i="16" s="1"/>
  <c r="CC111" i="16" s="1"/>
  <c r="CK118" i="16"/>
  <c r="CL118" i="16" s="1"/>
  <c r="CM118" i="16" s="1"/>
  <c r="BF121" i="16"/>
  <c r="CO121" i="16"/>
  <c r="CN121" i="16"/>
  <c r="CI121" i="16"/>
  <c r="CO6" i="16"/>
  <c r="CN6" i="16"/>
  <c r="BF6" i="16"/>
  <c r="AZ6" i="16"/>
  <c r="AY6" i="16" s="1"/>
  <c r="BA6" i="16" s="1"/>
  <c r="BB6" i="16" s="1"/>
  <c r="BC6" i="16" s="1"/>
  <c r="CK6" i="16"/>
  <c r="CL6" i="16" s="1"/>
  <c r="CM6" i="16" s="1"/>
  <c r="CI6" i="16"/>
  <c r="CO14" i="16"/>
  <c r="CN14" i="16"/>
  <c r="BF14" i="16"/>
  <c r="AZ14" i="16"/>
  <c r="AY14" i="16" s="1"/>
  <c r="BA14" i="16" s="1"/>
  <c r="BB14" i="16" s="1"/>
  <c r="BC14" i="16" s="1"/>
  <c r="CK14" i="16"/>
  <c r="CL14" i="16" s="1"/>
  <c r="CM14" i="16" s="1"/>
  <c r="CI14" i="16"/>
  <c r="CD33" i="16"/>
  <c r="BO46" i="16"/>
  <c r="F46" i="16" s="1"/>
  <c r="F46" i="19" s="1"/>
  <c r="E46" i="16"/>
  <c r="E46" i="19" s="1"/>
  <c r="Q10" i="19" s="1" a="1"/>
  <c r="Q10" i="19" s="1"/>
  <c r="AZ117" i="16"/>
  <c r="AY117" i="16" s="1"/>
  <c r="BA117" i="16" s="1"/>
  <c r="BB117" i="16" s="1"/>
  <c r="BC117" i="16" s="1"/>
  <c r="CE47" i="16"/>
  <c r="CD47" i="16"/>
  <c r="BY47" i="16"/>
  <c r="CA47" i="16"/>
  <c r="CB47" i="16" s="1"/>
  <c r="CC47" i="16" s="1"/>
  <c r="CE115" i="16"/>
  <c r="CD115" i="16"/>
  <c r="BY115" i="16"/>
  <c r="DE123" i="16"/>
  <c r="I123" i="16" s="1"/>
  <c r="I123" i="19" s="1"/>
  <c r="G123" i="16"/>
  <c r="G123" i="19" s="1"/>
  <c r="BA15" i="19" s="1" a="1"/>
  <c r="BA15" i="19" s="1"/>
  <c r="CK35" i="16"/>
  <c r="CL35" i="16" s="1"/>
  <c r="CM35" i="16" s="1"/>
  <c r="CN35" i="16"/>
  <c r="CO35" i="16"/>
  <c r="BO48" i="16"/>
  <c r="F48" i="16" s="1"/>
  <c r="F48" i="19" s="1"/>
  <c r="E48" i="16"/>
  <c r="E48" i="19" s="1"/>
  <c r="Q12" i="19" s="1" a="1"/>
  <c r="Q12" i="19" s="1"/>
  <c r="CA75" i="16"/>
  <c r="CB75" i="16" s="1"/>
  <c r="CC75" i="16" s="1"/>
  <c r="CA106" i="16"/>
  <c r="CB106" i="16" s="1"/>
  <c r="CC106" i="16" s="1"/>
  <c r="CM122" i="16"/>
  <c r="BF122" i="16"/>
  <c r="CO122" i="16"/>
  <c r="CN122" i="16"/>
  <c r="CI122" i="16"/>
  <c r="CN130" i="16"/>
  <c r="BF130" i="16"/>
  <c r="AZ130" i="16"/>
  <c r="AY130" i="16" s="1"/>
  <c r="BA130" i="16" s="1"/>
  <c r="BB130" i="16" s="1"/>
  <c r="BC130" i="16" s="1"/>
  <c r="CO130" i="16"/>
  <c r="CI130" i="16"/>
  <c r="BO206" i="16"/>
  <c r="F206" i="16" s="1"/>
  <c r="F206" i="19" s="1"/>
  <c r="E206" i="16"/>
  <c r="E206" i="19" s="1"/>
  <c r="N28" i="19" s="1" a="1"/>
  <c r="N28" i="19" s="1"/>
  <c r="CO200" i="16"/>
  <c r="BF200" i="16"/>
  <c r="AZ200" i="16"/>
  <c r="AY200" i="16" s="1"/>
  <c r="BA200" i="16" s="1"/>
  <c r="BB200" i="16" s="1"/>
  <c r="BC200" i="16" s="1"/>
  <c r="CN200" i="16"/>
  <c r="CI200" i="16"/>
  <c r="CK200" i="16"/>
  <c r="CL200" i="16" s="1"/>
  <c r="CM200" i="16" s="1"/>
  <c r="CE148" i="16"/>
  <c r="CD148" i="16"/>
  <c r="CC148" i="16"/>
  <c r="BY148" i="16"/>
  <c r="CE156" i="16"/>
  <c r="CD156" i="16"/>
  <c r="CC156" i="16"/>
  <c r="BY156" i="16"/>
  <c r="CE164" i="16"/>
  <c r="CD164" i="16"/>
  <c r="CC164" i="16"/>
  <c r="BY164" i="16"/>
  <c r="CE172" i="16"/>
  <c r="CD172" i="16"/>
  <c r="CC172" i="16"/>
  <c r="BY172" i="16"/>
  <c r="CE180" i="16"/>
  <c r="CD180" i="16"/>
  <c r="BY180" i="16"/>
  <c r="CE188" i="16"/>
  <c r="CD188" i="16"/>
  <c r="CC188" i="16"/>
  <c r="BY188" i="16"/>
  <c r="CE196" i="16"/>
  <c r="CD196" i="16"/>
  <c r="BY196" i="16"/>
  <c r="CN210" i="16"/>
  <c r="CM210" i="16"/>
  <c r="BF210" i="16"/>
  <c r="CO210" i="16"/>
  <c r="AZ210" i="16"/>
  <c r="AY210" i="16" s="1"/>
  <c r="BA210" i="16" s="1"/>
  <c r="BB210" i="16" s="1"/>
  <c r="BC210" i="16" s="1"/>
  <c r="CI210" i="16"/>
  <c r="CE226" i="16"/>
  <c r="CD226" i="16"/>
  <c r="BY226" i="16"/>
  <c r="CA226" i="16"/>
  <c r="CB226" i="16" s="1"/>
  <c r="CC226" i="16" s="1"/>
  <c r="CA264" i="16"/>
  <c r="CB264" i="16" s="1"/>
  <c r="CC264" i="16" s="1"/>
  <c r="CN205" i="16"/>
  <c r="CM205" i="16"/>
  <c r="BF205" i="16"/>
  <c r="CO205" i="16"/>
  <c r="AZ205" i="16"/>
  <c r="AY205" i="16" s="1"/>
  <c r="BA205" i="16" s="1"/>
  <c r="BB205" i="16" s="1"/>
  <c r="BC205" i="16" s="1"/>
  <c r="CI205" i="16"/>
  <c r="CN213" i="16"/>
  <c r="CM213" i="16"/>
  <c r="BF213" i="16"/>
  <c r="CO213" i="16"/>
  <c r="AZ213" i="16"/>
  <c r="AY213" i="16" s="1"/>
  <c r="BA213" i="16" s="1"/>
  <c r="BB213" i="16" s="1"/>
  <c r="BC213" i="16" s="1"/>
  <c r="CI213" i="16"/>
  <c r="CN221" i="16"/>
  <c r="CM221" i="16"/>
  <c r="BF221" i="16"/>
  <c r="CO221" i="16"/>
  <c r="AZ221" i="16"/>
  <c r="AY221" i="16" s="1"/>
  <c r="BA221" i="16" s="1"/>
  <c r="BB221" i="16" s="1"/>
  <c r="BC221" i="16" s="1"/>
  <c r="CI221" i="16"/>
  <c r="CK294" i="16"/>
  <c r="CL294" i="16" s="1"/>
  <c r="CM294" i="16" s="1"/>
  <c r="CA328" i="16"/>
  <c r="CB328" i="16" s="1"/>
  <c r="CC328" i="16" s="1"/>
  <c r="CE231" i="16"/>
  <c r="CD231" i="16"/>
  <c r="CC231" i="16"/>
  <c r="BY231" i="16"/>
  <c r="CE239" i="16"/>
  <c r="CD239" i="16"/>
  <c r="CC239" i="16"/>
  <c r="BY239" i="16"/>
  <c r="CE247" i="16"/>
  <c r="CD247" i="16"/>
  <c r="CC247" i="16"/>
  <c r="BY247" i="16"/>
  <c r="CE255" i="16"/>
  <c r="CD255" i="16"/>
  <c r="BY255" i="16"/>
  <c r="CE263" i="16"/>
  <c r="CD263" i="16"/>
  <c r="CC263" i="16"/>
  <c r="BY263" i="16"/>
  <c r="CE271" i="16"/>
  <c r="CD271" i="16"/>
  <c r="CC271" i="16"/>
  <c r="BY271" i="16"/>
  <c r="CE279" i="16"/>
  <c r="CD279" i="16"/>
  <c r="BY279" i="16"/>
  <c r="CN289" i="16"/>
  <c r="CM289" i="16"/>
  <c r="BF289" i="16"/>
  <c r="CO289" i="16"/>
  <c r="AZ289" i="16"/>
  <c r="AY289" i="16" s="1"/>
  <c r="BA289" i="16" s="1"/>
  <c r="BB289" i="16" s="1"/>
  <c r="BC289" i="16" s="1"/>
  <c r="CI289" i="16"/>
  <c r="G282" i="16"/>
  <c r="G282" i="19" s="1"/>
  <c r="AW20" i="19" s="1" a="1"/>
  <c r="AW20" i="19" s="1"/>
  <c r="DE282" i="16"/>
  <c r="I282" i="16" s="1"/>
  <c r="I282" i="19" s="1"/>
  <c r="CE305" i="16"/>
  <c r="CD305" i="16"/>
  <c r="CC305" i="16"/>
  <c r="BY305" i="16"/>
  <c r="CE313" i="16"/>
  <c r="CD313" i="16"/>
  <c r="CC313" i="16"/>
  <c r="BY313" i="16"/>
  <c r="DE333" i="16"/>
  <c r="I333" i="16" s="1"/>
  <c r="I333" i="19" s="1"/>
  <c r="G333" i="16"/>
  <c r="G333" i="19" s="1"/>
  <c r="BC23" i="19" s="1" a="1"/>
  <c r="BC23" i="19" s="1"/>
  <c r="BN321" i="16"/>
  <c r="CE391" i="16"/>
  <c r="CD391" i="16"/>
  <c r="CA391" i="16"/>
  <c r="CB391" i="16" s="1"/>
  <c r="CC391" i="16" s="1"/>
  <c r="BY391" i="16"/>
  <c r="CO352" i="16"/>
  <c r="CN352" i="16"/>
  <c r="BF352" i="16"/>
  <c r="CK352" i="16"/>
  <c r="CL352" i="16" s="1"/>
  <c r="CM352" i="16" s="1"/>
  <c r="AZ352" i="16"/>
  <c r="AY352" i="16" s="1"/>
  <c r="BA352" i="16" s="1"/>
  <c r="BB352" i="16" s="1"/>
  <c r="BC352" i="16" s="1"/>
  <c r="CI352" i="16"/>
  <c r="CO360" i="16"/>
  <c r="CN360" i="16"/>
  <c r="BF360" i="16"/>
  <c r="CK360" i="16"/>
  <c r="CL360" i="16" s="1"/>
  <c r="CM360" i="16" s="1"/>
  <c r="AZ360" i="16"/>
  <c r="AY360" i="16" s="1"/>
  <c r="BA360" i="16" s="1"/>
  <c r="BB360" i="16" s="1"/>
  <c r="BC360" i="16" s="1"/>
  <c r="CI360" i="16"/>
  <c r="CO368" i="16"/>
  <c r="CN368" i="16"/>
  <c r="BF368" i="16"/>
  <c r="CK368" i="16"/>
  <c r="CL368" i="16" s="1"/>
  <c r="CM368" i="16" s="1"/>
  <c r="AZ368" i="16"/>
  <c r="AY368" i="16" s="1"/>
  <c r="BA368" i="16" s="1"/>
  <c r="BB368" i="16" s="1"/>
  <c r="BC368" i="16" s="1"/>
  <c r="CI368" i="16"/>
  <c r="CO376" i="16"/>
  <c r="CN376" i="16"/>
  <c r="BF376" i="16"/>
  <c r="CK376" i="16"/>
  <c r="CL376" i="16" s="1"/>
  <c r="CM376" i="16" s="1"/>
  <c r="AZ376" i="16"/>
  <c r="AY376" i="16" s="1"/>
  <c r="BA376" i="16" s="1"/>
  <c r="BB376" i="16" s="1"/>
  <c r="BC376" i="16" s="1"/>
  <c r="CI376" i="16"/>
  <c r="AW381" i="16"/>
  <c r="R381" i="16"/>
  <c r="BV381" i="16" s="1"/>
  <c r="CN424" i="16"/>
  <c r="CO402" i="16"/>
  <c r="CN402" i="16"/>
  <c r="BF402" i="16"/>
  <c r="CK402" i="16"/>
  <c r="CL402" i="16" s="1"/>
  <c r="CM402" i="16" s="1"/>
  <c r="AZ402" i="16"/>
  <c r="AY402" i="16" s="1"/>
  <c r="BA402" i="16" s="1"/>
  <c r="BB402" i="16" s="1"/>
  <c r="BC402" i="16" s="1"/>
  <c r="CI402" i="16"/>
  <c r="BE402" i="16"/>
  <c r="CO410" i="16"/>
  <c r="CN410" i="16"/>
  <c r="BF410" i="16"/>
  <c r="AZ410" i="16"/>
  <c r="AY410" i="16" s="1"/>
  <c r="BA410" i="16" s="1"/>
  <c r="BB410" i="16" s="1"/>
  <c r="BC410" i="16" s="1"/>
  <c r="BE410" i="16"/>
  <c r="CI410" i="16"/>
  <c r="CK410" i="16"/>
  <c r="CL410" i="16" s="1"/>
  <c r="CM410" i="16" s="1"/>
  <c r="CN418" i="16"/>
  <c r="CM418" i="16"/>
  <c r="CO418" i="16"/>
  <c r="BF418" i="16"/>
  <c r="AZ418" i="16"/>
  <c r="AY418" i="16" s="1"/>
  <c r="BA418" i="16" s="1"/>
  <c r="BB418" i="16" s="1"/>
  <c r="BC418" i="16" s="1"/>
  <c r="CI418" i="16"/>
  <c r="BE418" i="16"/>
  <c r="DE424" i="16"/>
  <c r="I424" i="16" s="1"/>
  <c r="I424" i="19" s="1"/>
  <c r="G424" i="16"/>
  <c r="G424" i="19" s="1"/>
  <c r="AP44" i="19" s="1" a="1"/>
  <c r="AP44" i="19" s="1"/>
  <c r="CE432" i="16"/>
  <c r="CD432" i="16"/>
  <c r="CC432" i="16"/>
  <c r="BY432" i="16"/>
  <c r="CE440" i="16"/>
  <c r="CD440" i="16"/>
  <c r="CC440" i="16"/>
  <c r="BY440" i="16"/>
  <c r="CE451" i="16"/>
  <c r="CD451" i="16"/>
  <c r="BY451" i="16"/>
  <c r="CA451" i="16"/>
  <c r="CB451" i="16" s="1"/>
  <c r="CC451" i="16" s="1"/>
  <c r="DE469" i="16"/>
  <c r="I469" i="16" s="1"/>
  <c r="I469" i="19" s="1"/>
  <c r="G469" i="16"/>
  <c r="G469" i="19" s="1"/>
  <c r="AV41" i="19" s="1" a="1"/>
  <c r="AV41" i="19" s="1"/>
  <c r="CD482" i="16"/>
  <c r="CO461" i="16"/>
  <c r="CN461" i="16"/>
  <c r="BF461" i="16"/>
  <c r="CK461" i="16"/>
  <c r="CL461" i="16" s="1"/>
  <c r="CM461" i="16" s="1"/>
  <c r="BE461" i="16"/>
  <c r="AZ461" i="16"/>
  <c r="AY461" i="16" s="1"/>
  <c r="BA461" i="16" s="1"/>
  <c r="BB461" i="16" s="1"/>
  <c r="BC461" i="16" s="1"/>
  <c r="CI461" i="16"/>
  <c r="CC490" i="16"/>
  <c r="CE490" i="16"/>
  <c r="CD490" i="16"/>
  <c r="BY490" i="16"/>
  <c r="AW491" i="16"/>
  <c r="R491" i="16"/>
  <c r="BV491" i="16" s="1"/>
  <c r="DE508" i="16"/>
  <c r="I508" i="16" s="1"/>
  <c r="I508" i="19" s="1"/>
  <c r="G508" i="16"/>
  <c r="G508" i="19" s="1"/>
  <c r="BA44" i="19" s="1" a="1"/>
  <c r="BA44" i="19" s="1"/>
  <c r="DE502" i="16"/>
  <c r="I502" i="16" s="1"/>
  <c r="I502" i="19" s="1"/>
  <c r="G502" i="16"/>
  <c r="G502" i="19" s="1"/>
  <c r="BA38" i="19" s="1" a="1"/>
  <c r="BA38" i="19" s="1"/>
  <c r="R504" i="16"/>
  <c r="BV504" i="16" s="1"/>
  <c r="AW504" i="16"/>
  <c r="BN498" i="16"/>
  <c r="G514" i="16"/>
  <c r="G514" i="19" s="1"/>
  <c r="BB38" i="19" s="1" a="1"/>
  <c r="BB38" i="19" s="1"/>
  <c r="DE514" i="16"/>
  <c r="I514" i="16" s="1"/>
  <c r="I514" i="19" s="1"/>
  <c r="G520" i="16"/>
  <c r="G520" i="19" s="1"/>
  <c r="BB44" i="19" s="1" a="1"/>
  <c r="BB44" i="19" s="1"/>
  <c r="DE520" i="16"/>
  <c r="I520" i="16" s="1"/>
  <c r="I520" i="19" s="1"/>
  <c r="G524" i="16"/>
  <c r="G524" i="19" s="1"/>
  <c r="BC36" i="19" s="1" a="1"/>
  <c r="BC36" i="19" s="1"/>
  <c r="DE524" i="16"/>
  <c r="I524" i="16" s="1"/>
  <c r="I524" i="19" s="1"/>
  <c r="R531" i="16"/>
  <c r="BV531" i="16" s="1"/>
  <c r="AW531" i="16"/>
  <c r="CE540" i="16"/>
  <c r="CD540" i="16"/>
  <c r="CA540" i="16"/>
  <c r="CB540" i="16" s="1"/>
  <c r="CC540" i="16" s="1"/>
  <c r="BY540" i="16"/>
  <c r="CK539" i="16"/>
  <c r="CL539" i="16" s="1"/>
  <c r="CM539" i="16" s="1"/>
  <c r="CE550" i="16"/>
  <c r="CD550" i="16"/>
  <c r="BY550" i="16"/>
  <c r="BN557" i="16"/>
  <c r="BF576" i="16"/>
  <c r="BE576" i="16"/>
  <c r="CN576" i="16"/>
  <c r="CO576" i="16"/>
  <c r="CM577" i="16"/>
  <c r="BF577" i="16"/>
  <c r="BE577" i="16"/>
  <c r="CN577" i="16"/>
  <c r="CO577" i="16"/>
  <c r="CI577" i="16"/>
  <c r="AZ577" i="16"/>
  <c r="AY577" i="16" s="1"/>
  <c r="BA577" i="16" s="1"/>
  <c r="BB577" i="16" s="1"/>
  <c r="BC577" i="16" s="1"/>
  <c r="BN580" i="16"/>
  <c r="AZ118" i="16"/>
  <c r="AY118" i="16" s="1"/>
  <c r="BA118" i="16" s="1"/>
  <c r="BB118" i="16" s="1"/>
  <c r="BC118" i="16" s="1"/>
  <c r="CO510" i="16"/>
  <c r="CN510" i="16"/>
  <c r="CM510" i="16"/>
  <c r="BF510" i="16"/>
  <c r="BE510" i="16"/>
  <c r="CI510" i="16"/>
  <c r="BD510" i="16"/>
  <c r="CE153" i="16"/>
  <c r="CD153" i="16"/>
  <c r="BY153" i="16"/>
  <c r="CE169" i="16"/>
  <c r="CD169" i="16"/>
  <c r="CC169" i="16"/>
  <c r="BY169" i="16"/>
  <c r="CE185" i="16"/>
  <c r="CD185" i="16"/>
  <c r="BY185" i="16"/>
  <c r="CE193" i="16"/>
  <c r="CD193" i="16"/>
  <c r="BY193" i="16"/>
  <c r="CN214" i="16"/>
  <c r="BF214" i="16"/>
  <c r="CO214" i="16"/>
  <c r="AZ214" i="16"/>
  <c r="AY214" i="16" s="1"/>
  <c r="BA214" i="16" s="1"/>
  <c r="BB214" i="16" s="1"/>
  <c r="BC214" i="16" s="1"/>
  <c r="CI214" i="16"/>
  <c r="BO153" i="16"/>
  <c r="F153" i="16" s="1"/>
  <c r="F153" i="19" s="1"/>
  <c r="E153" i="16"/>
  <c r="E153" i="19" s="1"/>
  <c r="BO177" i="16"/>
  <c r="F177" i="16" s="1"/>
  <c r="F177" i="19" s="1"/>
  <c r="E177" i="16"/>
  <c r="E177" i="19" s="1"/>
  <c r="BO185" i="16"/>
  <c r="F185" i="16" s="1"/>
  <c r="F185" i="19" s="1"/>
  <c r="E185" i="16"/>
  <c r="E185" i="19" s="1"/>
  <c r="BO193" i="16"/>
  <c r="F193" i="16" s="1"/>
  <c r="F193" i="19" s="1"/>
  <c r="E193" i="16"/>
  <c r="E193" i="19" s="1"/>
  <c r="CO236" i="16"/>
  <c r="CN236" i="16"/>
  <c r="BF236" i="16"/>
  <c r="CK236" i="16"/>
  <c r="CL236" i="16" s="1"/>
  <c r="CM236" i="16" s="1"/>
  <c r="CI236" i="16"/>
  <c r="AZ236" i="16"/>
  <c r="AY236" i="16" s="1"/>
  <c r="BA236" i="16" s="1"/>
  <c r="BB236" i="16" s="1"/>
  <c r="BC236" i="16" s="1"/>
  <c r="CO260" i="16"/>
  <c r="CN260" i="16"/>
  <c r="BF260" i="16"/>
  <c r="CI260" i="16"/>
  <c r="CK260" i="16"/>
  <c r="CL260" i="16" s="1"/>
  <c r="CM260" i="16" s="1"/>
  <c r="AZ260" i="16"/>
  <c r="AY260" i="16" s="1"/>
  <c r="BA260" i="16" s="1"/>
  <c r="BB260" i="16" s="1"/>
  <c r="BC260" i="16" s="1"/>
  <c r="BO232" i="16"/>
  <c r="F232" i="16" s="1"/>
  <c r="F232" i="19" s="1"/>
  <c r="E232" i="16"/>
  <c r="E232" i="19" s="1"/>
  <c r="P30" i="19" s="1" a="1"/>
  <c r="P30" i="19" s="1"/>
  <c r="BO244" i="16"/>
  <c r="F244" i="16" s="1"/>
  <c r="F244" i="19" s="1"/>
  <c r="E244" i="16"/>
  <c r="E244" i="19" s="1"/>
  <c r="Q30" i="19" s="1" a="1"/>
  <c r="Q30" i="19" s="1"/>
  <c r="BO256" i="16"/>
  <c r="F256" i="16" s="1"/>
  <c r="F256" i="19" s="1"/>
  <c r="E256" i="16"/>
  <c r="E256" i="19" s="1"/>
  <c r="T30" i="19" s="1" a="1"/>
  <c r="T30" i="19" s="1"/>
  <c r="BO260" i="16"/>
  <c r="F260" i="16" s="1"/>
  <c r="F260" i="19" s="1"/>
  <c r="E260" i="16"/>
  <c r="E260" i="19" s="1"/>
  <c r="U22" i="19" s="1" a="1"/>
  <c r="U22" i="19" s="1"/>
  <c r="BO276" i="16"/>
  <c r="F276" i="16" s="1"/>
  <c r="F276" i="19" s="1"/>
  <c r="E276" i="16"/>
  <c r="E276" i="19" s="1"/>
  <c r="V26" i="19" s="1" a="1"/>
  <c r="V26" i="19" s="1"/>
  <c r="CO310" i="16"/>
  <c r="CN310" i="16"/>
  <c r="BF310" i="16"/>
  <c r="CK310" i="16"/>
  <c r="CL310" i="16" s="1"/>
  <c r="CM310" i="16" s="1"/>
  <c r="AZ310" i="16"/>
  <c r="AY310" i="16" s="1"/>
  <c r="BA310" i="16" s="1"/>
  <c r="BB310" i="16" s="1"/>
  <c r="BC310" i="16" s="1"/>
  <c r="CI310" i="16"/>
  <c r="G337" i="16"/>
  <c r="G337" i="19" s="1"/>
  <c r="BC27" i="19" s="1" a="1"/>
  <c r="BC27" i="19" s="1"/>
  <c r="DE337" i="16"/>
  <c r="I337" i="16" s="1"/>
  <c r="I337" i="19" s="1"/>
  <c r="CN340" i="16"/>
  <c r="CM340" i="16"/>
  <c r="BF340" i="16"/>
  <c r="CO340" i="16"/>
  <c r="AZ340" i="16"/>
  <c r="AY340" i="16" s="1"/>
  <c r="BA340" i="16" s="1"/>
  <c r="BB340" i="16" s="1"/>
  <c r="BC340" i="16" s="1"/>
  <c r="CI340" i="16"/>
  <c r="CN344" i="16"/>
  <c r="CM344" i="16"/>
  <c r="BF344" i="16"/>
  <c r="CO344" i="16"/>
  <c r="AZ344" i="16"/>
  <c r="AY344" i="16" s="1"/>
  <c r="BA344" i="16" s="1"/>
  <c r="BB344" i="16" s="1"/>
  <c r="BC344" i="16" s="1"/>
  <c r="CI344" i="16"/>
  <c r="CN346" i="16"/>
  <c r="BF346" i="16"/>
  <c r="CO346" i="16"/>
  <c r="AZ346" i="16"/>
  <c r="AY346" i="16" s="1"/>
  <c r="BA346" i="16" s="1"/>
  <c r="BB346" i="16" s="1"/>
  <c r="BC346" i="16" s="1"/>
  <c r="CI346" i="16"/>
  <c r="BO312" i="16"/>
  <c r="F312" i="16" s="1"/>
  <c r="F312" i="19" s="1"/>
  <c r="E312" i="16"/>
  <c r="E312" i="19" s="1"/>
  <c r="CE349" i="16"/>
  <c r="CD349" i="16"/>
  <c r="BY349" i="16"/>
  <c r="CE373" i="16"/>
  <c r="CD373" i="16"/>
  <c r="CC373" i="16"/>
  <c r="BY373" i="16"/>
  <c r="CN455" i="16"/>
  <c r="BF455" i="16"/>
  <c r="CO455" i="16"/>
  <c r="AZ455" i="16"/>
  <c r="AY455" i="16" s="1"/>
  <c r="BA455" i="16" s="1"/>
  <c r="BB455" i="16" s="1"/>
  <c r="BC455" i="16" s="1"/>
  <c r="CI455" i="16"/>
  <c r="BE455" i="16"/>
  <c r="CO462" i="16"/>
  <c r="CN462" i="16"/>
  <c r="BF462" i="16"/>
  <c r="CI462" i="16"/>
  <c r="CK462" i="16"/>
  <c r="CL462" i="16" s="1"/>
  <c r="CM462" i="16" s="1"/>
  <c r="BE462" i="16"/>
  <c r="AZ462" i="16"/>
  <c r="AY462" i="16" s="1"/>
  <c r="BA462" i="16" s="1"/>
  <c r="BB462" i="16" s="1"/>
  <c r="BC462" i="16" s="1"/>
  <c r="BN495" i="16"/>
  <c r="AW516" i="16"/>
  <c r="R516" i="16"/>
  <c r="BV516" i="16" s="1"/>
  <c r="CO530" i="16"/>
  <c r="CN530" i="16"/>
  <c r="BF530" i="16"/>
  <c r="BE530" i="16"/>
  <c r="AZ530" i="16"/>
  <c r="AY530" i="16" s="1"/>
  <c r="BA530" i="16" s="1"/>
  <c r="BB530" i="16" s="1"/>
  <c r="BC530" i="16" s="1"/>
  <c r="CI530" i="16"/>
  <c r="CE567" i="16"/>
  <c r="CD567" i="16"/>
  <c r="BY567" i="16"/>
  <c r="CE572" i="16"/>
  <c r="CD572" i="16"/>
  <c r="BY572" i="16"/>
  <c r="BO42" i="16"/>
  <c r="F42" i="16" s="1"/>
  <c r="F42" i="19" s="1"/>
  <c r="E42" i="16"/>
  <c r="E42" i="19" s="1"/>
  <c r="Q6" i="19" s="1" a="1"/>
  <c r="Q6" i="19" s="1"/>
  <c r="BO7" i="16"/>
  <c r="F7" i="16" s="1"/>
  <c r="F7" i="19" s="1"/>
  <c r="E7" i="16"/>
  <c r="E7" i="19" s="1"/>
  <c r="N7" i="19" s="1" a="1"/>
  <c r="N7" i="19" s="1"/>
  <c r="CE43" i="16"/>
  <c r="CD43" i="16"/>
  <c r="CA43" i="16"/>
  <c r="CB43" i="16" s="1"/>
  <c r="CC43" i="16" s="1"/>
  <c r="BY43" i="16"/>
  <c r="CN126" i="16"/>
  <c r="CO126" i="16"/>
  <c r="BF126" i="16"/>
  <c r="CE137" i="16"/>
  <c r="CD137" i="16"/>
  <c r="CA137" i="16"/>
  <c r="CB137" i="16" s="1"/>
  <c r="CC137" i="16" s="1"/>
  <c r="BY137" i="16"/>
  <c r="E104" i="16"/>
  <c r="E104" i="19" s="1"/>
  <c r="BO112" i="16"/>
  <c r="F112" i="16" s="1"/>
  <c r="F112" i="19" s="1"/>
  <c r="E112" i="16"/>
  <c r="E112" i="19" s="1"/>
  <c r="CI126" i="16"/>
  <c r="CE219" i="16"/>
  <c r="CD219" i="16"/>
  <c r="BY219" i="16"/>
  <c r="CA219" i="16"/>
  <c r="CB219" i="16" s="1"/>
  <c r="CC219" i="16" s="1"/>
  <c r="CE154" i="16"/>
  <c r="CD154" i="16"/>
  <c r="BY154" i="16"/>
  <c r="CE170" i="16"/>
  <c r="CD170" i="16"/>
  <c r="BY170" i="16"/>
  <c r="CE217" i="16"/>
  <c r="CD217" i="16"/>
  <c r="BY217" i="16"/>
  <c r="CA217" i="16"/>
  <c r="CB217" i="16" s="1"/>
  <c r="CC217" i="16" s="1"/>
  <c r="CE241" i="16"/>
  <c r="CD241" i="16"/>
  <c r="BY241" i="16"/>
  <c r="CE265" i="16"/>
  <c r="CD265" i="16"/>
  <c r="CC265" i="16"/>
  <c r="BY265" i="16"/>
  <c r="CE302" i="16"/>
  <c r="CD302" i="16"/>
  <c r="CA302" i="16"/>
  <c r="CB302" i="16" s="1"/>
  <c r="CC302" i="16" s="1"/>
  <c r="BY302" i="16"/>
  <c r="CE315" i="16"/>
  <c r="CD315" i="16"/>
  <c r="BY315" i="16"/>
  <c r="AW335" i="16"/>
  <c r="R335" i="16"/>
  <c r="BV335" i="16" s="1"/>
  <c r="CO350" i="16"/>
  <c r="CN350" i="16"/>
  <c r="BF350" i="16"/>
  <c r="CK350" i="16"/>
  <c r="CL350" i="16" s="1"/>
  <c r="CM350" i="16" s="1"/>
  <c r="AZ350" i="16"/>
  <c r="AY350" i="16" s="1"/>
  <c r="BA350" i="16" s="1"/>
  <c r="BB350" i="16" s="1"/>
  <c r="BC350" i="16" s="1"/>
  <c r="CI350" i="16"/>
  <c r="CO366" i="16"/>
  <c r="CN366" i="16"/>
  <c r="BF366" i="16"/>
  <c r="CK366" i="16"/>
  <c r="CL366" i="16" s="1"/>
  <c r="CM366" i="16" s="1"/>
  <c r="AZ366" i="16"/>
  <c r="AY366" i="16" s="1"/>
  <c r="BA366" i="16" s="1"/>
  <c r="BB366" i="16" s="1"/>
  <c r="BC366" i="16" s="1"/>
  <c r="CI366" i="16"/>
  <c r="CO404" i="16"/>
  <c r="CN404" i="16"/>
  <c r="BF404" i="16"/>
  <c r="BE404" i="16"/>
  <c r="CK404" i="16"/>
  <c r="CL404" i="16" s="1"/>
  <c r="CM404" i="16" s="1"/>
  <c r="AZ404" i="16"/>
  <c r="AY404" i="16" s="1"/>
  <c r="BA404" i="16" s="1"/>
  <c r="BB404" i="16" s="1"/>
  <c r="BC404" i="16" s="1"/>
  <c r="CI404" i="16"/>
  <c r="CE429" i="16"/>
  <c r="CC429" i="16"/>
  <c r="CD429" i="16"/>
  <c r="BY429" i="16"/>
  <c r="CD459" i="16"/>
  <c r="CE459" i="16"/>
  <c r="CA459" i="16"/>
  <c r="CB459" i="16" s="1"/>
  <c r="CC459" i="16" s="1"/>
  <c r="BY459" i="16"/>
  <c r="BN465" i="16"/>
  <c r="BN492" i="16"/>
  <c r="CO500" i="16"/>
  <c r="CN500" i="16"/>
  <c r="CI500" i="16"/>
  <c r="BF500" i="16"/>
  <c r="BE500" i="16"/>
  <c r="CK500" i="16"/>
  <c r="CL500" i="16" s="1"/>
  <c r="CM500" i="16" s="1"/>
  <c r="AZ500" i="16"/>
  <c r="AY500" i="16" s="1"/>
  <c r="BA500" i="16" s="1"/>
  <c r="BB500" i="16" s="1"/>
  <c r="BC500" i="16" s="1"/>
  <c r="BI522" i="16"/>
  <c r="BJ522" i="16"/>
  <c r="CE539" i="16"/>
  <c r="CD539" i="16"/>
  <c r="BY539" i="16"/>
  <c r="CA539" i="16"/>
  <c r="CB539" i="16" s="1"/>
  <c r="CC539" i="16" s="1"/>
  <c r="BO114" i="16"/>
  <c r="F114" i="16" s="1"/>
  <c r="F114" i="19" s="1"/>
  <c r="BF57" i="16"/>
  <c r="CO57" i="16"/>
  <c r="CN57" i="16"/>
  <c r="CI57" i="16"/>
  <c r="AZ57" i="16"/>
  <c r="AY57" i="16" s="1"/>
  <c r="BA57" i="16" s="1"/>
  <c r="BB57" i="16" s="1"/>
  <c r="BC57" i="16" s="1"/>
  <c r="BF69" i="16"/>
  <c r="CO69" i="16"/>
  <c r="CN69" i="16"/>
  <c r="CI69" i="16"/>
  <c r="AZ69" i="16"/>
  <c r="AY69" i="16" s="1"/>
  <c r="BA69" i="16" s="1"/>
  <c r="BB69" i="16" s="1"/>
  <c r="BC69" i="16" s="1"/>
  <c r="BF85" i="16"/>
  <c r="CO85" i="16"/>
  <c r="CN85" i="16"/>
  <c r="CI85" i="16"/>
  <c r="AZ85" i="16"/>
  <c r="AY85" i="16" s="1"/>
  <c r="BA85" i="16" s="1"/>
  <c r="BB85" i="16" s="1"/>
  <c r="BC85" i="16" s="1"/>
  <c r="BF97" i="16"/>
  <c r="CO97" i="16"/>
  <c r="CN97" i="16"/>
  <c r="CI97" i="16"/>
  <c r="AZ97" i="16"/>
  <c r="AY97" i="16" s="1"/>
  <c r="BA97" i="16" s="1"/>
  <c r="BB97" i="16" s="1"/>
  <c r="BC97" i="16" s="1"/>
  <c r="BO221" i="16"/>
  <c r="F221" i="16" s="1"/>
  <c r="F221" i="19" s="1"/>
  <c r="E221" i="16"/>
  <c r="E221" i="19" s="1"/>
  <c r="O31" i="19" s="1" a="1"/>
  <c r="O31" i="19" s="1"/>
  <c r="BO146" i="16"/>
  <c r="F146" i="16" s="1"/>
  <c r="F146" i="19" s="1"/>
  <c r="E146" i="16"/>
  <c r="E146" i="19" s="1"/>
  <c r="CE144" i="16"/>
  <c r="CD144" i="16"/>
  <c r="CA144" i="16"/>
  <c r="CB144" i="16" s="1"/>
  <c r="CC144" i="16" s="1"/>
  <c r="BY144" i="16"/>
  <c r="CE167" i="16"/>
  <c r="CD167" i="16"/>
  <c r="BY167" i="16"/>
  <c r="CE183" i="16"/>
  <c r="CD183" i="16"/>
  <c r="BY183" i="16"/>
  <c r="BO151" i="16"/>
  <c r="F151" i="16" s="1"/>
  <c r="F151" i="19" s="1"/>
  <c r="E151" i="16"/>
  <c r="E151" i="19" s="1"/>
  <c r="BO163" i="16"/>
  <c r="F163" i="16" s="1"/>
  <c r="F163" i="19" s="1"/>
  <c r="E163" i="16"/>
  <c r="E163" i="19" s="1"/>
  <c r="BO175" i="16"/>
  <c r="F175" i="16" s="1"/>
  <c r="F175" i="19" s="1"/>
  <c r="E175" i="16"/>
  <c r="E175" i="19" s="1"/>
  <c r="BO191" i="16"/>
  <c r="F191" i="16" s="1"/>
  <c r="F191" i="19" s="1"/>
  <c r="E191" i="16"/>
  <c r="E191" i="19" s="1"/>
  <c r="BO199" i="16"/>
  <c r="F199" i="16" s="1"/>
  <c r="F199" i="19" s="1"/>
  <c r="E199" i="16"/>
  <c r="E199" i="19" s="1"/>
  <c r="N21" i="19" s="1" a="1"/>
  <c r="N21" i="19" s="1"/>
  <c r="CE225" i="16"/>
  <c r="CD225" i="16"/>
  <c r="CA225" i="16"/>
  <c r="CB225" i="16" s="1"/>
  <c r="CC225" i="16" s="1"/>
  <c r="BY225" i="16"/>
  <c r="CE212" i="16"/>
  <c r="CD212" i="16"/>
  <c r="CA212" i="16"/>
  <c r="CB212" i="16" s="1"/>
  <c r="CC212" i="16" s="1"/>
  <c r="BY212" i="16"/>
  <c r="CO230" i="16"/>
  <c r="CN230" i="16"/>
  <c r="BF230" i="16"/>
  <c r="CI230" i="16"/>
  <c r="AZ230" i="16"/>
  <c r="AY230" i="16" s="1"/>
  <c r="BA230" i="16" s="1"/>
  <c r="BB230" i="16" s="1"/>
  <c r="BC230" i="16" s="1"/>
  <c r="CK230" i="16"/>
  <c r="CL230" i="16" s="1"/>
  <c r="CM230" i="16" s="1"/>
  <c r="CO254" i="16"/>
  <c r="CN254" i="16"/>
  <c r="BF254" i="16"/>
  <c r="CI254" i="16"/>
  <c r="CK254" i="16"/>
  <c r="CL254" i="16" s="1"/>
  <c r="CM254" i="16" s="1"/>
  <c r="AZ254" i="16"/>
  <c r="AY254" i="16" s="1"/>
  <c r="BA254" i="16" s="1"/>
  <c r="BB254" i="16" s="1"/>
  <c r="BC254" i="16" s="1"/>
  <c r="CO270" i="16"/>
  <c r="CN270" i="16"/>
  <c r="BF270" i="16"/>
  <c r="CI270" i="16"/>
  <c r="CK270" i="16"/>
  <c r="CL270" i="16" s="1"/>
  <c r="CM270" i="16" s="1"/>
  <c r="AZ270" i="16"/>
  <c r="AY270" i="16" s="1"/>
  <c r="BA270" i="16" s="1"/>
  <c r="BB270" i="16" s="1"/>
  <c r="BC270" i="16" s="1"/>
  <c r="CN291" i="16"/>
  <c r="BF291" i="16"/>
  <c r="CO291" i="16"/>
  <c r="AZ291" i="16"/>
  <c r="AY291" i="16" s="1"/>
  <c r="BA291" i="16" s="1"/>
  <c r="BB291" i="16" s="1"/>
  <c r="BC291" i="16" s="1"/>
  <c r="CI291" i="16"/>
  <c r="CC286" i="16"/>
  <c r="CE286" i="16"/>
  <c r="CD286" i="16"/>
  <c r="BY286" i="16"/>
  <c r="CE298" i="16"/>
  <c r="CD298" i="16"/>
  <c r="BY298" i="16"/>
  <c r="CE316" i="16"/>
  <c r="CD316" i="16"/>
  <c r="BY316" i="16"/>
  <c r="CE325" i="16"/>
  <c r="CD325" i="16"/>
  <c r="BY325" i="16"/>
  <c r="CE333" i="16"/>
  <c r="CA333" i="16"/>
  <c r="CB333" i="16" s="1"/>
  <c r="CC333" i="16" s="1"/>
  <c r="CD333" i="16"/>
  <c r="BY333" i="16"/>
  <c r="BO388" i="16"/>
  <c r="F388" i="16" s="1"/>
  <c r="F388" i="19" s="1"/>
  <c r="E388" i="16"/>
  <c r="E388" i="19" s="1"/>
  <c r="CN387" i="16"/>
  <c r="CM387" i="16"/>
  <c r="BF387" i="16"/>
  <c r="AZ387" i="16"/>
  <c r="AY387" i="16" s="1"/>
  <c r="BA387" i="16" s="1"/>
  <c r="BB387" i="16" s="1"/>
  <c r="BC387" i="16" s="1"/>
  <c r="CO387" i="16"/>
  <c r="CI387" i="16"/>
  <c r="CE363" i="16"/>
  <c r="CD363" i="16"/>
  <c r="BY363" i="16"/>
  <c r="CE405" i="16"/>
  <c r="CD405" i="16"/>
  <c r="CC405" i="16"/>
  <c r="BY405" i="16"/>
  <c r="BN397" i="16"/>
  <c r="BN409" i="16"/>
  <c r="CE456" i="16"/>
  <c r="CD456" i="16"/>
  <c r="CA456" i="16"/>
  <c r="CB456" i="16" s="1"/>
  <c r="CC456" i="16" s="1"/>
  <c r="BY456" i="16"/>
  <c r="BN489" i="16"/>
  <c r="CN492" i="16"/>
  <c r="CI492" i="16"/>
  <c r="CO492" i="16"/>
  <c r="AZ492" i="16"/>
  <c r="AY492" i="16" s="1"/>
  <c r="BA492" i="16" s="1"/>
  <c r="BB492" i="16" s="1"/>
  <c r="BC492" i="16" s="1"/>
  <c r="BF492" i="16"/>
  <c r="CK492" i="16"/>
  <c r="CL492" i="16" s="1"/>
  <c r="CM492" i="16" s="1"/>
  <c r="BE492" i="16"/>
  <c r="AW493" i="16"/>
  <c r="R493" i="16"/>
  <c r="BV493" i="16" s="1"/>
  <c r="G521" i="16"/>
  <c r="G521" i="19" s="1"/>
  <c r="BB45" i="19" s="1" a="1"/>
  <c r="BB45" i="19" s="1"/>
  <c r="DE521" i="16"/>
  <c r="I521" i="16" s="1"/>
  <c r="I521" i="19" s="1"/>
  <c r="CE121" i="16"/>
  <c r="CD121" i="16"/>
  <c r="BY121" i="16"/>
  <c r="CE14" i="16"/>
  <c r="CD14" i="16"/>
  <c r="BY14" i="16"/>
  <c r="CA14" i="16"/>
  <c r="CB14" i="16" s="1"/>
  <c r="CC14" i="16" s="1"/>
  <c r="CK119" i="16"/>
  <c r="CL119" i="16" s="1"/>
  <c r="CM119" i="16" s="1"/>
  <c r="CK85" i="16"/>
  <c r="CL85" i="16" s="1"/>
  <c r="CM85" i="16" s="1"/>
  <c r="E137" i="16"/>
  <c r="E137" i="19" s="1"/>
  <c r="BO58" i="16"/>
  <c r="F58" i="16" s="1"/>
  <c r="F58" i="19" s="1"/>
  <c r="BO66" i="16"/>
  <c r="F66" i="16" s="1"/>
  <c r="F66" i="19" s="1"/>
  <c r="E66" i="16"/>
  <c r="E66" i="19" s="1"/>
  <c r="U6" i="19" s="1" a="1"/>
  <c r="U6" i="19" s="1"/>
  <c r="BO78" i="16"/>
  <c r="F78" i="16" s="1"/>
  <c r="F78" i="19" s="1"/>
  <c r="E90" i="16"/>
  <c r="E90" i="19" s="1"/>
  <c r="W6" i="19" s="1" a="1"/>
  <c r="W6" i="19" s="1"/>
  <c r="AZ101" i="16"/>
  <c r="AY101" i="16" s="1"/>
  <c r="BA101" i="16" s="1"/>
  <c r="BB101" i="16" s="1"/>
  <c r="BC101" i="16" s="1"/>
  <c r="CA191" i="16"/>
  <c r="CB191" i="16" s="1"/>
  <c r="CC191" i="16" s="1"/>
  <c r="CE200" i="16"/>
  <c r="CD200" i="16"/>
  <c r="BY200" i="16"/>
  <c r="CO160" i="16"/>
  <c r="CN160" i="16"/>
  <c r="BF160" i="16"/>
  <c r="CK160" i="16"/>
  <c r="CL160" i="16" s="1"/>
  <c r="CM160" i="16" s="1"/>
  <c r="AZ160" i="16"/>
  <c r="AY160" i="16" s="1"/>
  <c r="BA160" i="16" s="1"/>
  <c r="BB160" i="16" s="1"/>
  <c r="BC160" i="16" s="1"/>
  <c r="CI160" i="16"/>
  <c r="CO184" i="16"/>
  <c r="CN184" i="16"/>
  <c r="BF184" i="16"/>
  <c r="CK184" i="16"/>
  <c r="CL184" i="16" s="1"/>
  <c r="CM184" i="16" s="1"/>
  <c r="AZ184" i="16"/>
  <c r="AY184" i="16" s="1"/>
  <c r="BA184" i="16" s="1"/>
  <c r="BB184" i="16" s="1"/>
  <c r="BC184" i="16" s="1"/>
  <c r="CI184" i="16"/>
  <c r="BO200" i="16"/>
  <c r="F200" i="16" s="1"/>
  <c r="F200" i="19" s="1"/>
  <c r="E200" i="16"/>
  <c r="E200" i="19" s="1"/>
  <c r="N22" i="19" s="1" a="1"/>
  <c r="N22" i="19" s="1"/>
  <c r="CE210" i="16"/>
  <c r="CD210" i="16"/>
  <c r="CA210" i="16"/>
  <c r="CB210" i="16" s="1"/>
  <c r="CC210" i="16" s="1"/>
  <c r="BY210" i="16"/>
  <c r="CE213" i="16"/>
  <c r="CD213" i="16"/>
  <c r="CA213" i="16"/>
  <c r="CB213" i="16" s="1"/>
  <c r="CC213" i="16" s="1"/>
  <c r="BY213" i="16"/>
  <c r="CN216" i="16"/>
  <c r="CM216" i="16"/>
  <c r="BF216" i="16"/>
  <c r="AZ216" i="16"/>
  <c r="AY216" i="16" s="1"/>
  <c r="BA216" i="16" s="1"/>
  <c r="BB216" i="16" s="1"/>
  <c r="BC216" i="16" s="1"/>
  <c r="CO216" i="16"/>
  <c r="CI216" i="16"/>
  <c r="CO235" i="16"/>
  <c r="CN235" i="16"/>
  <c r="BF235" i="16"/>
  <c r="AZ235" i="16"/>
  <c r="AY235" i="16" s="1"/>
  <c r="BA235" i="16" s="1"/>
  <c r="BB235" i="16" s="1"/>
  <c r="BC235" i="16" s="1"/>
  <c r="CI235" i="16"/>
  <c r="CK235" i="16"/>
  <c r="CL235" i="16" s="1"/>
  <c r="CM235" i="16" s="1"/>
  <c r="CO259" i="16"/>
  <c r="CN259" i="16"/>
  <c r="BF259" i="16"/>
  <c r="AZ259" i="16"/>
  <c r="AY259" i="16" s="1"/>
  <c r="BA259" i="16" s="1"/>
  <c r="BB259" i="16" s="1"/>
  <c r="BC259" i="16" s="1"/>
  <c r="CI259" i="16"/>
  <c r="CK259" i="16"/>
  <c r="CL259" i="16" s="1"/>
  <c r="CM259" i="16" s="1"/>
  <c r="CO275" i="16"/>
  <c r="CN275" i="16"/>
  <c r="BF275" i="16"/>
  <c r="AZ275" i="16"/>
  <c r="AY275" i="16" s="1"/>
  <c r="BA275" i="16" s="1"/>
  <c r="BB275" i="16" s="1"/>
  <c r="BC275" i="16" s="1"/>
  <c r="CI275" i="16"/>
  <c r="CK275" i="16"/>
  <c r="CL275" i="16" s="1"/>
  <c r="CM275" i="16" s="1"/>
  <c r="CK330" i="16"/>
  <c r="CL330" i="16" s="1"/>
  <c r="CM330" i="16" s="1"/>
  <c r="BO241" i="16"/>
  <c r="F241" i="16" s="1"/>
  <c r="F241" i="19" s="1"/>
  <c r="E241" i="16"/>
  <c r="E241" i="19" s="1"/>
  <c r="Q27" i="19" s="1" a="1"/>
  <c r="Q27" i="19" s="1"/>
  <c r="BO253" i="16"/>
  <c r="F253" i="16" s="1"/>
  <c r="F253" i="19" s="1"/>
  <c r="E253" i="16"/>
  <c r="E253" i="19" s="1"/>
  <c r="T27" i="19" s="1" a="1"/>
  <c r="T27" i="19" s="1"/>
  <c r="BO261" i="16"/>
  <c r="F261" i="16" s="1"/>
  <c r="F261" i="19" s="1"/>
  <c r="E261" i="16"/>
  <c r="E261" i="19" s="1"/>
  <c r="U23" i="19" s="1" a="1"/>
  <c r="U23" i="19" s="1"/>
  <c r="BO273" i="16"/>
  <c r="F273" i="16" s="1"/>
  <c r="F273" i="19" s="1"/>
  <c r="E273" i="16"/>
  <c r="E273" i="19" s="1"/>
  <c r="V23" i="19" s="1" a="1"/>
  <c r="V23" i="19" s="1"/>
  <c r="BO281" i="16"/>
  <c r="F281" i="16" s="1"/>
  <c r="F281" i="19" s="1"/>
  <c r="E281" i="16"/>
  <c r="E281" i="19" s="1"/>
  <c r="V31" i="19" s="1" a="1"/>
  <c r="V31" i="19" s="1"/>
  <c r="CO309" i="16"/>
  <c r="CN309" i="16"/>
  <c r="BF309" i="16"/>
  <c r="CI309" i="16"/>
  <c r="AZ309" i="16"/>
  <c r="AY309" i="16" s="1"/>
  <c r="BA309" i="16" s="1"/>
  <c r="BB309" i="16" s="1"/>
  <c r="BC309" i="16" s="1"/>
  <c r="CK309" i="16"/>
  <c r="CL309" i="16" s="1"/>
  <c r="CM309" i="16" s="1"/>
  <c r="CO317" i="16"/>
  <c r="CN317" i="16"/>
  <c r="BF317" i="16"/>
  <c r="CI317" i="16"/>
  <c r="AZ317" i="16"/>
  <c r="AY317" i="16" s="1"/>
  <c r="BA317" i="16" s="1"/>
  <c r="BB317" i="16" s="1"/>
  <c r="BC317" i="16" s="1"/>
  <c r="CK317" i="16"/>
  <c r="CL317" i="16" s="1"/>
  <c r="CM317" i="16" s="1"/>
  <c r="CE352" i="16"/>
  <c r="CD352" i="16"/>
  <c r="BY352" i="16"/>
  <c r="CE402" i="16"/>
  <c r="CD402" i="16"/>
  <c r="BY402" i="16"/>
  <c r="CD418" i="16"/>
  <c r="CE418" i="16"/>
  <c r="BY418" i="16"/>
  <c r="CK422" i="16"/>
  <c r="CL422" i="16" s="1"/>
  <c r="CM422" i="16" s="1"/>
  <c r="CD422" i="16"/>
  <c r="CK455" i="16"/>
  <c r="CL455" i="16" s="1"/>
  <c r="CM455" i="16" s="1"/>
  <c r="BE444" i="16"/>
  <c r="CO444" i="16"/>
  <c r="CN444" i="16"/>
  <c r="BF444" i="16"/>
  <c r="CI444" i="16"/>
  <c r="AZ444" i="16"/>
  <c r="AY444" i="16" s="1"/>
  <c r="BA444" i="16" s="1"/>
  <c r="BB444" i="16" s="1"/>
  <c r="BC444" i="16" s="1"/>
  <c r="CK444" i="16"/>
  <c r="CL444" i="16" s="1"/>
  <c r="CM444" i="16" s="1"/>
  <c r="DE500" i="16"/>
  <c r="I500" i="16" s="1"/>
  <c r="I500" i="19" s="1"/>
  <c r="G500" i="16"/>
  <c r="G500" i="19" s="1"/>
  <c r="BA36" i="19" s="1" a="1"/>
  <c r="BA36" i="19" s="1"/>
  <c r="DE534" i="16"/>
  <c r="I534" i="16" s="1"/>
  <c r="I534" i="19" s="1"/>
  <c r="G534" i="16"/>
  <c r="G534" i="19" s="1"/>
  <c r="BF34" i="19" s="1" a="1"/>
  <c r="BF34" i="19" s="1"/>
  <c r="BN530" i="16"/>
  <c r="CE577" i="16"/>
  <c r="CD577" i="16"/>
  <c r="BY577" i="16"/>
  <c r="AZ126" i="16"/>
  <c r="AY126" i="16" s="1"/>
  <c r="BA126" i="16" s="1"/>
  <c r="BB126" i="16" s="1"/>
  <c r="BC126" i="16" s="1"/>
  <c r="CA90" i="16"/>
  <c r="CB90" i="16" s="1"/>
  <c r="CC90" i="16" s="1"/>
  <c r="CM120" i="16"/>
  <c r="BF120" i="16"/>
  <c r="CO120" i="16"/>
  <c r="CN120" i="16"/>
  <c r="CI120" i="16"/>
  <c r="CE7" i="16"/>
  <c r="CD7" i="16"/>
  <c r="BY7" i="16"/>
  <c r="CA7" i="16"/>
  <c r="CB7" i="16" s="1"/>
  <c r="CC7" i="16" s="1"/>
  <c r="CE15" i="16"/>
  <c r="CD15" i="16"/>
  <c r="BY15" i="16"/>
  <c r="CA15" i="16"/>
  <c r="CB15" i="16" s="1"/>
  <c r="CC15" i="16" s="1"/>
  <c r="CK36" i="16"/>
  <c r="CL36" i="16" s="1"/>
  <c r="CM36" i="16" s="1"/>
  <c r="CK109" i="16"/>
  <c r="CL109" i="16" s="1"/>
  <c r="CM109" i="16" s="1"/>
  <c r="BF124" i="16"/>
  <c r="CO124" i="16"/>
  <c r="CN124" i="16"/>
  <c r="CI124" i="16"/>
  <c r="CE39" i="16"/>
  <c r="CD39" i="16"/>
  <c r="CA39" i="16"/>
  <c r="CB39" i="16" s="1"/>
  <c r="CC39" i="16" s="1"/>
  <c r="BY39" i="16"/>
  <c r="DE117" i="16"/>
  <c r="I117" i="16" s="1"/>
  <c r="I117" i="19" s="1"/>
  <c r="G117" i="16"/>
  <c r="G117" i="19" s="1"/>
  <c r="BA9" i="19" s="1" a="1"/>
  <c r="BA9" i="19" s="1"/>
  <c r="CE48" i="16"/>
  <c r="CD48" i="16"/>
  <c r="BY48" i="16"/>
  <c r="CA48" i="16"/>
  <c r="CB48" i="16" s="1"/>
  <c r="CC48" i="16" s="1"/>
  <c r="CE52" i="16"/>
  <c r="CD52" i="16"/>
  <c r="CC52" i="16"/>
  <c r="BY52" i="16"/>
  <c r="CE56" i="16"/>
  <c r="CD56" i="16"/>
  <c r="BY56" i="16"/>
  <c r="CE60" i="16"/>
  <c r="CD60" i="16"/>
  <c r="BY60" i="16"/>
  <c r="CE64" i="16"/>
  <c r="CD64" i="16"/>
  <c r="CC64" i="16"/>
  <c r="BY64" i="16"/>
  <c r="CE68" i="16"/>
  <c r="CD68" i="16"/>
  <c r="CC68" i="16"/>
  <c r="BY68" i="16"/>
  <c r="CE72" i="16"/>
  <c r="CD72" i="16"/>
  <c r="BY72" i="16"/>
  <c r="CE76" i="16"/>
  <c r="CD76" i="16"/>
  <c r="BY76" i="16"/>
  <c r="CE80" i="16"/>
  <c r="CD80" i="16"/>
  <c r="BY80" i="16"/>
  <c r="CE84" i="16"/>
  <c r="CD84" i="16"/>
  <c r="CC84" i="16"/>
  <c r="BY84" i="16"/>
  <c r="CE88" i="16"/>
  <c r="CD88" i="16"/>
  <c r="BY88" i="16"/>
  <c r="CE92" i="16"/>
  <c r="CD92" i="16"/>
  <c r="BY92" i="16"/>
  <c r="CE96" i="16"/>
  <c r="CD96" i="16"/>
  <c r="BY96" i="16"/>
  <c r="CE100" i="16"/>
  <c r="CD100" i="16"/>
  <c r="CC100" i="16"/>
  <c r="BY100" i="16"/>
  <c r="CE104" i="16"/>
  <c r="CD104" i="16"/>
  <c r="CC104" i="16"/>
  <c r="BY104" i="16"/>
  <c r="CE108" i="16"/>
  <c r="CD108" i="16"/>
  <c r="BY108" i="16"/>
  <c r="CE112" i="16"/>
  <c r="CD112" i="16"/>
  <c r="CC112" i="16"/>
  <c r="BY112" i="16"/>
  <c r="DE129" i="16"/>
  <c r="I129" i="16" s="1"/>
  <c r="I129" i="19" s="1"/>
  <c r="G129" i="16"/>
  <c r="G129" i="19" s="1"/>
  <c r="BB9" i="19" s="1" a="1"/>
  <c r="BB9" i="19" s="1"/>
  <c r="CA153" i="16"/>
  <c r="CB153" i="16" s="1"/>
  <c r="CC153" i="16" s="1"/>
  <c r="CA185" i="16"/>
  <c r="CB185" i="16" s="1"/>
  <c r="CC185" i="16" s="1"/>
  <c r="BO49" i="16"/>
  <c r="F49" i="16" s="1"/>
  <c r="F49" i="19" s="1"/>
  <c r="E49" i="16"/>
  <c r="E49" i="19" s="1"/>
  <c r="Q13" i="19" s="1" a="1"/>
  <c r="Q13" i="19" s="1"/>
  <c r="BN53" i="16"/>
  <c r="BO57" i="16"/>
  <c r="F57" i="16" s="1"/>
  <c r="F57" i="19" s="1"/>
  <c r="BO65" i="16"/>
  <c r="F65" i="16" s="1"/>
  <c r="F65" i="19" s="1"/>
  <c r="E65" i="16"/>
  <c r="E65" i="19" s="1"/>
  <c r="T17" i="19" s="1" a="1"/>
  <c r="T17" i="19" s="1"/>
  <c r="BO69" i="16"/>
  <c r="F69" i="16" s="1"/>
  <c r="F69" i="19" s="1"/>
  <c r="E69" i="16"/>
  <c r="E69" i="19" s="1"/>
  <c r="U9" i="19" s="1" a="1"/>
  <c r="U9" i="19" s="1"/>
  <c r="BO73" i="16"/>
  <c r="F73" i="16" s="1"/>
  <c r="F73" i="19" s="1"/>
  <c r="BO81" i="16"/>
  <c r="F81" i="16" s="1"/>
  <c r="F81" i="19" s="1"/>
  <c r="E81" i="16"/>
  <c r="E81" i="19" s="1"/>
  <c r="V9" i="19" s="1" a="1"/>
  <c r="V9" i="19" s="1"/>
  <c r="BO89" i="16"/>
  <c r="F89" i="16" s="1"/>
  <c r="F89" i="19" s="1"/>
  <c r="BO97" i="16"/>
  <c r="F97" i="16" s="1"/>
  <c r="F97" i="19" s="1"/>
  <c r="E97" i="16"/>
  <c r="E97" i="19" s="1"/>
  <c r="W13" i="19" s="1" a="1"/>
  <c r="W13" i="19" s="1"/>
  <c r="BO101" i="16"/>
  <c r="F101" i="16" s="1"/>
  <c r="F101" i="19" s="1"/>
  <c r="E101" i="16"/>
  <c r="E101" i="19" s="1"/>
  <c r="W17" i="19" s="1" a="1"/>
  <c r="W17" i="19" s="1"/>
  <c r="AZ108" i="16"/>
  <c r="AY108" i="16" s="1"/>
  <c r="BA108" i="16" s="1"/>
  <c r="BB108" i="16" s="1"/>
  <c r="BC108" i="16" s="1"/>
  <c r="CE128" i="16"/>
  <c r="CD128" i="16"/>
  <c r="BY128" i="16"/>
  <c r="CE138" i="16"/>
  <c r="CD138" i="16"/>
  <c r="CA138" i="16"/>
  <c r="CB138" i="16" s="1"/>
  <c r="CC138" i="16" s="1"/>
  <c r="BY138" i="16"/>
  <c r="CE139" i="16"/>
  <c r="CD139" i="16"/>
  <c r="CA139" i="16"/>
  <c r="CB139" i="16" s="1"/>
  <c r="CC139" i="16" s="1"/>
  <c r="BY139" i="16"/>
  <c r="CE140" i="16"/>
  <c r="CD140" i="16"/>
  <c r="BY140" i="16"/>
  <c r="CA140" i="16"/>
  <c r="CB140" i="16" s="1"/>
  <c r="CC140" i="16" s="1"/>
  <c r="CE149" i="16"/>
  <c r="CD149" i="16"/>
  <c r="CC149" i="16"/>
  <c r="BY149" i="16"/>
  <c r="CE157" i="16"/>
  <c r="CD157" i="16"/>
  <c r="CC157" i="16"/>
  <c r="BY157" i="16"/>
  <c r="CE165" i="16"/>
  <c r="CD165" i="16"/>
  <c r="BY165" i="16"/>
  <c r="CE173" i="16"/>
  <c r="CD173" i="16"/>
  <c r="BY173" i="16"/>
  <c r="CE181" i="16"/>
  <c r="CD181" i="16"/>
  <c r="CC181" i="16"/>
  <c r="BY181" i="16"/>
  <c r="CE189" i="16"/>
  <c r="CD189" i="16"/>
  <c r="CC189" i="16"/>
  <c r="BY189" i="16"/>
  <c r="CE197" i="16"/>
  <c r="CD197" i="16"/>
  <c r="BY197" i="16"/>
  <c r="CN204" i="16"/>
  <c r="CM204" i="16"/>
  <c r="BF204" i="16"/>
  <c r="AZ204" i="16"/>
  <c r="AY204" i="16" s="1"/>
  <c r="BA204" i="16" s="1"/>
  <c r="BB204" i="16" s="1"/>
  <c r="BC204" i="16" s="1"/>
  <c r="CO204" i="16"/>
  <c r="CI204" i="16"/>
  <c r="CE220" i="16"/>
  <c r="CD220" i="16"/>
  <c r="CA220" i="16"/>
  <c r="CB220" i="16" s="1"/>
  <c r="CC220" i="16" s="1"/>
  <c r="BY220" i="16"/>
  <c r="CA298" i="16"/>
  <c r="CB298" i="16" s="1"/>
  <c r="CC298" i="16" s="1"/>
  <c r="CO232" i="16"/>
  <c r="CN232" i="16"/>
  <c r="BF232" i="16"/>
  <c r="CK232" i="16"/>
  <c r="CL232" i="16" s="1"/>
  <c r="CM232" i="16" s="1"/>
  <c r="CI232" i="16"/>
  <c r="AZ232" i="16"/>
  <c r="AY232" i="16" s="1"/>
  <c r="BA232" i="16" s="1"/>
  <c r="BB232" i="16" s="1"/>
  <c r="BC232" i="16" s="1"/>
  <c r="CO240" i="16"/>
  <c r="CN240" i="16"/>
  <c r="BF240" i="16"/>
  <c r="CK240" i="16"/>
  <c r="CL240" i="16" s="1"/>
  <c r="CM240" i="16" s="1"/>
  <c r="CI240" i="16"/>
  <c r="AZ240" i="16"/>
  <c r="AY240" i="16" s="1"/>
  <c r="BA240" i="16" s="1"/>
  <c r="BB240" i="16" s="1"/>
  <c r="BC240" i="16" s="1"/>
  <c r="CO248" i="16"/>
  <c r="CN248" i="16"/>
  <c r="BF248" i="16"/>
  <c r="CK248" i="16"/>
  <c r="CL248" i="16" s="1"/>
  <c r="CM248" i="16" s="1"/>
  <c r="CI248" i="16"/>
  <c r="AZ248" i="16"/>
  <c r="AY248" i="16" s="1"/>
  <c r="BA248" i="16" s="1"/>
  <c r="BB248" i="16" s="1"/>
  <c r="BC248" i="16" s="1"/>
  <c r="CO256" i="16"/>
  <c r="CN256" i="16"/>
  <c r="BF256" i="16"/>
  <c r="CK256" i="16"/>
  <c r="CL256" i="16" s="1"/>
  <c r="CM256" i="16" s="1"/>
  <c r="CI256" i="16"/>
  <c r="AZ256" i="16"/>
  <c r="AY256" i="16" s="1"/>
  <c r="BA256" i="16" s="1"/>
  <c r="BB256" i="16" s="1"/>
  <c r="BC256" i="16" s="1"/>
  <c r="CO264" i="16"/>
  <c r="CN264" i="16"/>
  <c r="BF264" i="16"/>
  <c r="CK264" i="16"/>
  <c r="CL264" i="16" s="1"/>
  <c r="CM264" i="16" s="1"/>
  <c r="CI264" i="16"/>
  <c r="AZ264" i="16"/>
  <c r="AY264" i="16" s="1"/>
  <c r="BA264" i="16" s="1"/>
  <c r="BB264" i="16" s="1"/>
  <c r="BC264" i="16" s="1"/>
  <c r="CO272" i="16"/>
  <c r="CN272" i="16"/>
  <c r="BF272" i="16"/>
  <c r="CK272" i="16"/>
  <c r="CL272" i="16" s="1"/>
  <c r="CM272" i="16" s="1"/>
  <c r="CI272" i="16"/>
  <c r="AZ272" i="16"/>
  <c r="AY272" i="16" s="1"/>
  <c r="BA272" i="16" s="1"/>
  <c r="BB272" i="16" s="1"/>
  <c r="BC272" i="16" s="1"/>
  <c r="CO280" i="16"/>
  <c r="CN280" i="16"/>
  <c r="BF280" i="16"/>
  <c r="CK280" i="16"/>
  <c r="CL280" i="16" s="1"/>
  <c r="CM280" i="16" s="1"/>
  <c r="CI280" i="16"/>
  <c r="AZ280" i="16"/>
  <c r="AY280" i="16" s="1"/>
  <c r="BA280" i="16" s="1"/>
  <c r="BB280" i="16" s="1"/>
  <c r="BC280" i="16" s="1"/>
  <c r="CN285" i="16"/>
  <c r="BF285" i="16"/>
  <c r="CO285" i="16"/>
  <c r="CI285" i="16"/>
  <c r="AZ285" i="16"/>
  <c r="AY285" i="16" s="1"/>
  <c r="BA285" i="16" s="1"/>
  <c r="BB285" i="16" s="1"/>
  <c r="BC285" i="16" s="1"/>
  <c r="BN336" i="16"/>
  <c r="CO306" i="16"/>
  <c r="CN306" i="16"/>
  <c r="BF306" i="16"/>
  <c r="CK306" i="16"/>
  <c r="CL306" i="16" s="1"/>
  <c r="CM306" i="16" s="1"/>
  <c r="AZ306" i="16"/>
  <c r="AY306" i="16" s="1"/>
  <c r="BA306" i="16" s="1"/>
  <c r="BB306" i="16" s="1"/>
  <c r="BC306" i="16" s="1"/>
  <c r="CI306" i="16"/>
  <c r="CO314" i="16"/>
  <c r="CN314" i="16"/>
  <c r="BF314" i="16"/>
  <c r="CK314" i="16"/>
  <c r="CL314" i="16" s="1"/>
  <c r="CM314" i="16" s="1"/>
  <c r="AZ314" i="16"/>
  <c r="AY314" i="16" s="1"/>
  <c r="BA314" i="16" s="1"/>
  <c r="BB314" i="16" s="1"/>
  <c r="BC314" i="16" s="1"/>
  <c r="CI314" i="16"/>
  <c r="CO320" i="16"/>
  <c r="CN320" i="16"/>
  <c r="BF320" i="16"/>
  <c r="CI320" i="16"/>
  <c r="CO324" i="16"/>
  <c r="CN324" i="16"/>
  <c r="BF324" i="16"/>
  <c r="CI324" i="16"/>
  <c r="CO328" i="16"/>
  <c r="CN328" i="16"/>
  <c r="CM328" i="16"/>
  <c r="BF328" i="16"/>
  <c r="CI328" i="16"/>
  <c r="CO332" i="16"/>
  <c r="CN332" i="16"/>
  <c r="BF332" i="16"/>
  <c r="CI332" i="16"/>
  <c r="CN339" i="16"/>
  <c r="CM339" i="16"/>
  <c r="BF339" i="16"/>
  <c r="CO339" i="16"/>
  <c r="AZ339" i="16"/>
  <c r="AY339" i="16" s="1"/>
  <c r="BA339" i="16" s="1"/>
  <c r="BB339" i="16" s="1"/>
  <c r="BC339" i="16" s="1"/>
  <c r="CI339" i="16"/>
  <c r="CN341" i="16"/>
  <c r="BF341" i="16"/>
  <c r="CO341" i="16"/>
  <c r="AZ341" i="16"/>
  <c r="AY341" i="16" s="1"/>
  <c r="BA341" i="16" s="1"/>
  <c r="BB341" i="16" s="1"/>
  <c r="BC341" i="16" s="1"/>
  <c r="CI341" i="16"/>
  <c r="CN343" i="16"/>
  <c r="CM343" i="16"/>
  <c r="BF343" i="16"/>
  <c r="CO343" i="16"/>
  <c r="AZ343" i="16"/>
  <c r="AY343" i="16" s="1"/>
  <c r="BA343" i="16" s="1"/>
  <c r="BB343" i="16" s="1"/>
  <c r="BC343" i="16" s="1"/>
  <c r="CI343" i="16"/>
  <c r="CN345" i="16"/>
  <c r="BF345" i="16"/>
  <c r="CO345" i="16"/>
  <c r="CI345" i="16"/>
  <c r="AZ345" i="16"/>
  <c r="AY345" i="16" s="1"/>
  <c r="BA345" i="16" s="1"/>
  <c r="BB345" i="16" s="1"/>
  <c r="BC345" i="16" s="1"/>
  <c r="BO324" i="16"/>
  <c r="F324" i="16" s="1"/>
  <c r="F324" i="19" s="1"/>
  <c r="E324" i="16"/>
  <c r="E324" i="19" s="1"/>
  <c r="BO328" i="16"/>
  <c r="F328" i="16" s="1"/>
  <c r="F328" i="19" s="1"/>
  <c r="E328" i="16"/>
  <c r="E328" i="19" s="1"/>
  <c r="BO332" i="16"/>
  <c r="F332" i="16" s="1"/>
  <c r="F332" i="19" s="1"/>
  <c r="E332" i="16"/>
  <c r="E332" i="19" s="1"/>
  <c r="CE382" i="16"/>
  <c r="CD382" i="16"/>
  <c r="BY382" i="16"/>
  <c r="CA382" i="16"/>
  <c r="CB382" i="16" s="1"/>
  <c r="CC382" i="16" s="1"/>
  <c r="CA397" i="16"/>
  <c r="CB397" i="16" s="1"/>
  <c r="CC397" i="16" s="1"/>
  <c r="CE353" i="16"/>
  <c r="CD353" i="16"/>
  <c r="BY353" i="16"/>
  <c r="CE361" i="16"/>
  <c r="CD361" i="16"/>
  <c r="BY361" i="16"/>
  <c r="CE369" i="16"/>
  <c r="CD369" i="16"/>
  <c r="BY369" i="16"/>
  <c r="CE377" i="16"/>
  <c r="CD377" i="16"/>
  <c r="BY377" i="16"/>
  <c r="CE394" i="16"/>
  <c r="CC394" i="16"/>
  <c r="CD394" i="16"/>
  <c r="BY394" i="16"/>
  <c r="CE399" i="16"/>
  <c r="CD399" i="16"/>
  <c r="BY399" i="16"/>
  <c r="CE407" i="16"/>
  <c r="CD407" i="16"/>
  <c r="CC407" i="16"/>
  <c r="BY407" i="16"/>
  <c r="CE415" i="16"/>
  <c r="CD415" i="16"/>
  <c r="BY415" i="16"/>
  <c r="CD425" i="16"/>
  <c r="BE428" i="16"/>
  <c r="CN428" i="16"/>
  <c r="CM428" i="16"/>
  <c r="BF428" i="16"/>
  <c r="AZ428" i="16"/>
  <c r="AY428" i="16" s="1"/>
  <c r="BA428" i="16" s="1"/>
  <c r="BB428" i="16" s="1"/>
  <c r="BC428" i="16" s="1"/>
  <c r="CO428" i="16"/>
  <c r="CI428" i="16"/>
  <c r="BE433" i="16"/>
  <c r="CO433" i="16"/>
  <c r="CN433" i="16"/>
  <c r="BF433" i="16"/>
  <c r="CK433" i="16"/>
  <c r="CL433" i="16" s="1"/>
  <c r="CM433" i="16" s="1"/>
  <c r="AZ433" i="16"/>
  <c r="AY433" i="16" s="1"/>
  <c r="BA433" i="16" s="1"/>
  <c r="BB433" i="16" s="1"/>
  <c r="BC433" i="16" s="1"/>
  <c r="CI433" i="16"/>
  <c r="BE441" i="16"/>
  <c r="CO441" i="16"/>
  <c r="CN441" i="16"/>
  <c r="BF441" i="16"/>
  <c r="CK441" i="16"/>
  <c r="CL441" i="16" s="1"/>
  <c r="CM441" i="16" s="1"/>
  <c r="AZ441" i="16"/>
  <c r="AY441" i="16" s="1"/>
  <c r="BA441" i="16" s="1"/>
  <c r="BB441" i="16" s="1"/>
  <c r="BC441" i="16" s="1"/>
  <c r="CI441" i="16"/>
  <c r="BN434" i="16"/>
  <c r="BN438" i="16"/>
  <c r="BN442" i="16"/>
  <c r="CE472" i="16"/>
  <c r="CD472" i="16"/>
  <c r="CA472" i="16"/>
  <c r="CB472" i="16" s="1"/>
  <c r="CC472" i="16" s="1"/>
  <c r="BY472" i="16"/>
  <c r="CO458" i="16"/>
  <c r="CN458" i="16"/>
  <c r="BF458" i="16"/>
  <c r="CI458" i="16"/>
  <c r="CK458" i="16"/>
  <c r="CL458" i="16" s="1"/>
  <c r="CM458" i="16" s="1"/>
  <c r="BE458" i="16"/>
  <c r="AZ458" i="16"/>
  <c r="AY458" i="16" s="1"/>
  <c r="BA458" i="16" s="1"/>
  <c r="BB458" i="16" s="1"/>
  <c r="BC458" i="16" s="1"/>
  <c r="BD458" i="16" s="1"/>
  <c r="CO466" i="16"/>
  <c r="CN466" i="16"/>
  <c r="BF466" i="16"/>
  <c r="CK466" i="16"/>
  <c r="CL466" i="16" s="1"/>
  <c r="CM466" i="16" s="1"/>
  <c r="CI466" i="16"/>
  <c r="AZ466" i="16"/>
  <c r="AY466" i="16" s="1"/>
  <c r="BA466" i="16" s="1"/>
  <c r="BB466" i="16" s="1"/>
  <c r="BC466" i="16" s="1"/>
  <c r="BE466" i="16"/>
  <c r="BN475" i="16"/>
  <c r="BO477" i="16"/>
  <c r="F477" i="16" s="1"/>
  <c r="F477" i="19" s="1"/>
  <c r="E477" i="16"/>
  <c r="E477" i="19" s="1"/>
  <c r="W37" i="19" s="1" a="1"/>
  <c r="W37" i="19" s="1"/>
  <c r="BO485" i="16"/>
  <c r="F485" i="16" s="1"/>
  <c r="F485" i="19" s="1"/>
  <c r="E485" i="16"/>
  <c r="E485" i="19" s="1"/>
  <c r="W45" i="19" s="1" a="1"/>
  <c r="W45" i="19" s="1"/>
  <c r="CD498" i="16"/>
  <c r="CE498" i="16"/>
  <c r="BY498" i="16"/>
  <c r="BN499" i="16"/>
  <c r="R537" i="16"/>
  <c r="BV537" i="16" s="1"/>
  <c r="AW537" i="16"/>
  <c r="G516" i="16"/>
  <c r="G516" i="19" s="1"/>
  <c r="BB40" i="19" s="1" a="1"/>
  <c r="BB40" i="19" s="1"/>
  <c r="DE516" i="16"/>
  <c r="I516" i="16" s="1"/>
  <c r="I516" i="19" s="1"/>
  <c r="G519" i="16"/>
  <c r="G519" i="19" s="1"/>
  <c r="BB43" i="19" s="1" a="1"/>
  <c r="BB43" i="19" s="1"/>
  <c r="DE519" i="16"/>
  <c r="I519" i="16" s="1"/>
  <c r="I519" i="19" s="1"/>
  <c r="G523" i="16"/>
  <c r="G523" i="19" s="1"/>
  <c r="BC35" i="19" s="1" a="1"/>
  <c r="BC35" i="19" s="1"/>
  <c r="DE523" i="16"/>
  <c r="I523" i="16" s="1"/>
  <c r="I523" i="19" s="1"/>
  <c r="DE541" i="16"/>
  <c r="I541" i="16" s="1"/>
  <c r="I541" i="19" s="1"/>
  <c r="G541" i="16"/>
  <c r="G541" i="19" s="1"/>
  <c r="BF41" i="19" s="1" a="1"/>
  <c r="BF41" i="19" s="1"/>
  <c r="BN544" i="16"/>
  <c r="CE547" i="16"/>
  <c r="CD547" i="16"/>
  <c r="CA547" i="16"/>
  <c r="CB547" i="16" s="1"/>
  <c r="CC547" i="16" s="1"/>
  <c r="BY547" i="16"/>
  <c r="BE551" i="16"/>
  <c r="CO551" i="16"/>
  <c r="CN551" i="16"/>
  <c r="BF551" i="16"/>
  <c r="CI551" i="16"/>
  <c r="AZ551" i="16"/>
  <c r="AY551" i="16" s="1"/>
  <c r="BA551" i="16" s="1"/>
  <c r="BB551" i="16" s="1"/>
  <c r="BC551" i="16" s="1"/>
  <c r="CK551" i="16"/>
  <c r="CL551" i="16" s="1"/>
  <c r="CM551" i="16" s="1"/>
  <c r="BF557" i="16"/>
  <c r="CN557" i="16"/>
  <c r="CO557" i="16"/>
  <c r="BE557" i="16"/>
  <c r="AZ557" i="16"/>
  <c r="AY557" i="16" s="1"/>
  <c r="BA557" i="16" s="1"/>
  <c r="BB557" i="16" s="1"/>
  <c r="BC557" i="16" s="1"/>
  <c r="CK557" i="16"/>
  <c r="CL557" i="16" s="1"/>
  <c r="CM557" i="16" s="1"/>
  <c r="CI557" i="16"/>
  <c r="CO561" i="16"/>
  <c r="CN561" i="16"/>
  <c r="BF561" i="16"/>
  <c r="AZ561" i="16"/>
  <c r="AY561" i="16" s="1"/>
  <c r="BA561" i="16" s="1"/>
  <c r="BB561" i="16" s="1"/>
  <c r="BC561" i="16" s="1"/>
  <c r="BE561" i="16"/>
  <c r="CI561" i="16"/>
  <c r="CK561" i="16"/>
  <c r="CL561" i="16" s="1"/>
  <c r="CM561" i="16" s="1"/>
  <c r="DE574" i="16"/>
  <c r="I574" i="16" s="1"/>
  <c r="I574" i="19" s="1"/>
  <c r="G574" i="16"/>
  <c r="G574" i="19" s="1"/>
  <c r="BI38" i="19" s="1" a="1"/>
  <c r="BI38" i="19" s="1"/>
  <c r="CA577" i="16"/>
  <c r="CB577" i="16" s="1"/>
  <c r="CC577" i="16" s="1"/>
  <c r="CM580" i="16"/>
  <c r="BF580" i="16"/>
  <c r="BE580" i="16"/>
  <c r="CO580" i="16"/>
  <c r="CN580" i="16"/>
  <c r="CI580" i="16"/>
  <c r="AZ580" i="16"/>
  <c r="AY580" i="16" s="1"/>
  <c r="BA580" i="16" s="1"/>
  <c r="BB580" i="16" s="1"/>
  <c r="BC580" i="16" s="1"/>
  <c r="BN45" i="16"/>
  <c r="CO8" i="16"/>
  <c r="CN8" i="16"/>
  <c r="BF8" i="16"/>
  <c r="CI8" i="16"/>
  <c r="CK8" i="16"/>
  <c r="CL8" i="16" s="1"/>
  <c r="CM8" i="16" s="1"/>
  <c r="AZ8" i="16"/>
  <c r="AY8" i="16" s="1"/>
  <c r="BA8" i="16" s="1"/>
  <c r="BB8" i="16" s="1"/>
  <c r="BC8" i="16" s="1"/>
  <c r="CO16" i="16"/>
  <c r="CN16" i="16"/>
  <c r="BF16" i="16"/>
  <c r="CK16" i="16"/>
  <c r="CL16" i="16" s="1"/>
  <c r="CM16" i="16" s="1"/>
  <c r="CI16" i="16"/>
  <c r="AZ16" i="16"/>
  <c r="AY16" i="16" s="1"/>
  <c r="BA16" i="16" s="1"/>
  <c r="BB16" i="16" s="1"/>
  <c r="BC16" i="16" s="1"/>
  <c r="CA121" i="16"/>
  <c r="CB121" i="16" s="1"/>
  <c r="CC121" i="16" s="1"/>
  <c r="BO21" i="16"/>
  <c r="F21" i="16" s="1"/>
  <c r="F21" i="19" s="1"/>
  <c r="BO25" i="16"/>
  <c r="F25" i="16" s="1"/>
  <c r="F25" i="19" s="1"/>
  <c r="E25" i="16"/>
  <c r="E25" i="19" s="1"/>
  <c r="O13" i="19" s="1" a="1"/>
  <c r="O13" i="19" s="1"/>
  <c r="CA56" i="16"/>
  <c r="CB56" i="16" s="1"/>
  <c r="CC56" i="16" s="1"/>
  <c r="CA72" i="16"/>
  <c r="CB72" i="16" s="1"/>
  <c r="CC72" i="16" s="1"/>
  <c r="CA88" i="16"/>
  <c r="CB88" i="16" s="1"/>
  <c r="CC88" i="16" s="1"/>
  <c r="BF123" i="16"/>
  <c r="CO123" i="16"/>
  <c r="CN123" i="16"/>
  <c r="CI123" i="16"/>
  <c r="BN130" i="16"/>
  <c r="CK133" i="16"/>
  <c r="CL133" i="16" s="1"/>
  <c r="CM133" i="16" s="1"/>
  <c r="CO133" i="16"/>
  <c r="CN133" i="16"/>
  <c r="E52" i="16"/>
  <c r="E52" i="19" s="1"/>
  <c r="Q16" i="19" s="1" a="1"/>
  <c r="Q16" i="19" s="1"/>
  <c r="BO56" i="16"/>
  <c r="F56" i="16" s="1"/>
  <c r="F56" i="19" s="1"/>
  <c r="E56" i="16"/>
  <c r="E56" i="19" s="1"/>
  <c r="T8" i="19" s="1" a="1"/>
  <c r="T8" i="19" s="1"/>
  <c r="BO60" i="16"/>
  <c r="F60" i="16" s="1"/>
  <c r="F60" i="19" s="1"/>
  <c r="E60" i="16"/>
  <c r="E60" i="19" s="1"/>
  <c r="T12" i="19" s="1" a="1"/>
  <c r="T12" i="19" s="1"/>
  <c r="BO68" i="16"/>
  <c r="F68" i="16" s="1"/>
  <c r="F68" i="19" s="1"/>
  <c r="E68" i="16"/>
  <c r="E68" i="19" s="1"/>
  <c r="U8" i="19" s="1" a="1"/>
  <c r="U8" i="19" s="1"/>
  <c r="BO76" i="16"/>
  <c r="F76" i="16" s="1"/>
  <c r="F76" i="19" s="1"/>
  <c r="E76" i="16"/>
  <c r="E76" i="19" s="1"/>
  <c r="U16" i="19" s="1" a="1"/>
  <c r="U16" i="19" s="1"/>
  <c r="BO80" i="16"/>
  <c r="F80" i="16" s="1"/>
  <c r="F80" i="19" s="1"/>
  <c r="E80" i="16"/>
  <c r="E80" i="19" s="1"/>
  <c r="V8" i="19" s="1" a="1"/>
  <c r="V8" i="19" s="1"/>
  <c r="BO88" i="16"/>
  <c r="F88" i="16" s="1"/>
  <c r="F88" i="19" s="1"/>
  <c r="E88" i="16"/>
  <c r="E88" i="19" s="1"/>
  <c r="V16" i="19" s="1" a="1"/>
  <c r="V16" i="19" s="1"/>
  <c r="BO96" i="16"/>
  <c r="F96" i="16" s="1"/>
  <c r="F96" i="19" s="1"/>
  <c r="E96" i="16"/>
  <c r="E96" i="19" s="1"/>
  <c r="W12" i="19" s="1" a="1"/>
  <c r="W12" i="19" s="1"/>
  <c r="BO100" i="16"/>
  <c r="F100" i="16" s="1"/>
  <c r="F100" i="19" s="1"/>
  <c r="E100" i="16"/>
  <c r="E100" i="19" s="1"/>
  <c r="W16" i="19" s="1" a="1"/>
  <c r="W16" i="19" s="1"/>
  <c r="BO106" i="16"/>
  <c r="F106" i="16" s="1"/>
  <c r="F106" i="19" s="1"/>
  <c r="E106" i="16"/>
  <c r="E106" i="19" s="1"/>
  <c r="CA200" i="16"/>
  <c r="CB200" i="16" s="1"/>
  <c r="CC200" i="16" s="1"/>
  <c r="BO209" i="16"/>
  <c r="F209" i="16" s="1"/>
  <c r="F209" i="19" s="1"/>
  <c r="E209" i="16"/>
  <c r="E209" i="19" s="1"/>
  <c r="N31" i="19" s="1" a="1"/>
  <c r="N31" i="19" s="1"/>
  <c r="CE207" i="16"/>
  <c r="CD207" i="16"/>
  <c r="CA207" i="16"/>
  <c r="CB207" i="16" s="1"/>
  <c r="CC207" i="16" s="1"/>
  <c r="BY207" i="16"/>
  <c r="CE215" i="16"/>
  <c r="CD215" i="16"/>
  <c r="CA215" i="16"/>
  <c r="CB215" i="16" s="1"/>
  <c r="CC215" i="16" s="1"/>
  <c r="BY215" i="16"/>
  <c r="CE223" i="16"/>
  <c r="CD223" i="16"/>
  <c r="BY223" i="16"/>
  <c r="CA223" i="16"/>
  <c r="CB223" i="16" s="1"/>
  <c r="CC223" i="16" s="1"/>
  <c r="CE150" i="16"/>
  <c r="CD150" i="16"/>
  <c r="BY150" i="16"/>
  <c r="CE158" i="16"/>
  <c r="CD158" i="16"/>
  <c r="CC158" i="16"/>
  <c r="BY158" i="16"/>
  <c r="CE166" i="16"/>
  <c r="CD166" i="16"/>
  <c r="CC166" i="16"/>
  <c r="BY166" i="16"/>
  <c r="CE174" i="16"/>
  <c r="CD174" i="16"/>
  <c r="CC174" i="16"/>
  <c r="BY174" i="16"/>
  <c r="CE182" i="16"/>
  <c r="CD182" i="16"/>
  <c r="BY182" i="16"/>
  <c r="CE190" i="16"/>
  <c r="CD190" i="16"/>
  <c r="CC190" i="16"/>
  <c r="BY190" i="16"/>
  <c r="CE198" i="16"/>
  <c r="CD198" i="16"/>
  <c r="BY198" i="16"/>
  <c r="CN218" i="16"/>
  <c r="BF218" i="16"/>
  <c r="CO218" i="16"/>
  <c r="AZ218" i="16"/>
  <c r="AY218" i="16" s="1"/>
  <c r="BA218" i="16" s="1"/>
  <c r="BB218" i="16" s="1"/>
  <c r="BC218" i="16" s="1"/>
  <c r="CI218" i="16"/>
  <c r="CN209" i="16"/>
  <c r="BF209" i="16"/>
  <c r="CO209" i="16"/>
  <c r="CI209" i="16"/>
  <c r="AZ209" i="16"/>
  <c r="AY209" i="16" s="1"/>
  <c r="BA209" i="16" s="1"/>
  <c r="BB209" i="16" s="1"/>
  <c r="BC209" i="16" s="1"/>
  <c r="BO219" i="16"/>
  <c r="F219" i="16" s="1"/>
  <c r="F219" i="19" s="1"/>
  <c r="E219" i="16"/>
  <c r="E219" i="19" s="1"/>
  <c r="O29" i="19" s="1" a="1"/>
  <c r="O29" i="19" s="1"/>
  <c r="CN224" i="16"/>
  <c r="BF224" i="16"/>
  <c r="AZ224" i="16"/>
  <c r="AY224" i="16" s="1"/>
  <c r="BA224" i="16" s="1"/>
  <c r="BB224" i="16" s="1"/>
  <c r="BC224" i="16" s="1"/>
  <c r="CO224" i="16"/>
  <c r="CI224" i="16"/>
  <c r="BO283" i="16"/>
  <c r="F283" i="16" s="1"/>
  <c r="F283" i="19" s="1"/>
  <c r="E283" i="16"/>
  <c r="E283" i="19" s="1"/>
  <c r="W21" i="19" s="1" a="1"/>
  <c r="W21" i="19" s="1"/>
  <c r="CN301" i="16"/>
  <c r="BF301" i="16"/>
  <c r="CO301" i="16"/>
  <c r="AZ301" i="16"/>
  <c r="AY301" i="16" s="1"/>
  <c r="BA301" i="16" s="1"/>
  <c r="BB301" i="16" s="1"/>
  <c r="BC301" i="16" s="1"/>
  <c r="CI301" i="16"/>
  <c r="CE237" i="16"/>
  <c r="CD237" i="16"/>
  <c r="BY237" i="16"/>
  <c r="CE245" i="16"/>
  <c r="CD245" i="16"/>
  <c r="CC245" i="16"/>
  <c r="BY245" i="16"/>
  <c r="CE253" i="16"/>
  <c r="CD253" i="16"/>
  <c r="BY253" i="16"/>
  <c r="CE261" i="16"/>
  <c r="CD261" i="16"/>
  <c r="CC261" i="16"/>
  <c r="BY261" i="16"/>
  <c r="CE269" i="16"/>
  <c r="CD269" i="16"/>
  <c r="CC269" i="16"/>
  <c r="BY269" i="16"/>
  <c r="CE277" i="16"/>
  <c r="CD277" i="16"/>
  <c r="CC277" i="16"/>
  <c r="BY277" i="16"/>
  <c r="CA320" i="16"/>
  <c r="CB320" i="16" s="1"/>
  <c r="CC320" i="16" s="1"/>
  <c r="BO231" i="16"/>
  <c r="F231" i="16" s="1"/>
  <c r="F231" i="19" s="1"/>
  <c r="E231" i="16"/>
  <c r="E231" i="19" s="1"/>
  <c r="P29" i="19" s="1" a="1"/>
  <c r="P29" i="19" s="1"/>
  <c r="BO235" i="16"/>
  <c r="F235" i="16" s="1"/>
  <c r="F235" i="19" s="1"/>
  <c r="E235" i="16"/>
  <c r="E235" i="19" s="1"/>
  <c r="Q21" i="19" s="1" a="1"/>
  <c r="Q21" i="19" s="1"/>
  <c r="BO239" i="16"/>
  <c r="F239" i="16" s="1"/>
  <c r="F239" i="19" s="1"/>
  <c r="E239" i="16"/>
  <c r="E239" i="19" s="1"/>
  <c r="Q25" i="19" s="1" a="1"/>
  <c r="Q25" i="19" s="1"/>
  <c r="BO243" i="16"/>
  <c r="F243" i="16" s="1"/>
  <c r="F243" i="19" s="1"/>
  <c r="E243" i="16"/>
  <c r="E243" i="19" s="1"/>
  <c r="Q29" i="19" s="1" a="1"/>
  <c r="Q29" i="19" s="1"/>
  <c r="BO247" i="16"/>
  <c r="F247" i="16" s="1"/>
  <c r="F247" i="19" s="1"/>
  <c r="E247" i="16"/>
  <c r="E247" i="19" s="1"/>
  <c r="T21" i="19" s="1" a="1"/>
  <c r="T21" i="19" s="1"/>
  <c r="BO251" i="16"/>
  <c r="F251" i="16" s="1"/>
  <c r="F251" i="19" s="1"/>
  <c r="E251" i="16"/>
  <c r="E251" i="19" s="1"/>
  <c r="T25" i="19" s="1" a="1"/>
  <c r="T25" i="19" s="1"/>
  <c r="BO255" i="16"/>
  <c r="F255" i="16" s="1"/>
  <c r="F255" i="19" s="1"/>
  <c r="E255" i="16"/>
  <c r="E255" i="19" s="1"/>
  <c r="T29" i="19" s="1" a="1"/>
  <c r="T29" i="19" s="1"/>
  <c r="BO259" i="16"/>
  <c r="F259" i="16" s="1"/>
  <c r="F259" i="19" s="1"/>
  <c r="E259" i="16"/>
  <c r="E259" i="19" s="1"/>
  <c r="U21" i="19" s="1" a="1"/>
  <c r="U21" i="19" s="1"/>
  <c r="BO263" i="16"/>
  <c r="F263" i="16" s="1"/>
  <c r="F263" i="19" s="1"/>
  <c r="E263" i="16"/>
  <c r="E263" i="19" s="1"/>
  <c r="U25" i="19" s="1" a="1"/>
  <c r="U25" i="19" s="1"/>
  <c r="BO267" i="16"/>
  <c r="F267" i="16" s="1"/>
  <c r="F267" i="19" s="1"/>
  <c r="E267" i="16"/>
  <c r="E267" i="19" s="1"/>
  <c r="U29" i="19" s="1" a="1"/>
  <c r="U29" i="19" s="1"/>
  <c r="BO271" i="16"/>
  <c r="F271" i="16" s="1"/>
  <c r="F271" i="19" s="1"/>
  <c r="E271" i="16"/>
  <c r="E271" i="19" s="1"/>
  <c r="V21" i="19" s="1" a="1"/>
  <c r="V21" i="19" s="1"/>
  <c r="BO275" i="16"/>
  <c r="F275" i="16" s="1"/>
  <c r="F275" i="19" s="1"/>
  <c r="E275" i="16"/>
  <c r="E275" i="19" s="1"/>
  <c r="V25" i="19" s="1" a="1"/>
  <c r="V25" i="19" s="1"/>
  <c r="BO279" i="16"/>
  <c r="F279" i="16" s="1"/>
  <c r="F279" i="19" s="1"/>
  <c r="E279" i="16"/>
  <c r="E279" i="19" s="1"/>
  <c r="V29" i="19" s="1" a="1"/>
  <c r="V29" i="19" s="1"/>
  <c r="BO299" i="16"/>
  <c r="F299" i="16" s="1"/>
  <c r="F299" i="19" s="1"/>
  <c r="E299" i="16"/>
  <c r="E299" i="19" s="1"/>
  <c r="BO288" i="16"/>
  <c r="F288" i="16" s="1"/>
  <c r="F288" i="19" s="1"/>
  <c r="E288" i="16"/>
  <c r="E288" i="19" s="1"/>
  <c r="W26" i="19" s="1" a="1"/>
  <c r="W26" i="19" s="1"/>
  <c r="BO296" i="16"/>
  <c r="F296" i="16" s="1"/>
  <c r="F296" i="19" s="1"/>
  <c r="E296" i="16"/>
  <c r="E296" i="19" s="1"/>
  <c r="CE311" i="16"/>
  <c r="CD311" i="16"/>
  <c r="BY311" i="16"/>
  <c r="BI335" i="16"/>
  <c r="BJ335" i="16"/>
  <c r="CK341" i="16"/>
  <c r="CL341" i="16" s="1"/>
  <c r="CM341" i="16" s="1"/>
  <c r="CK345" i="16"/>
  <c r="CL345" i="16" s="1"/>
  <c r="CM345" i="16" s="1"/>
  <c r="CN386" i="16"/>
  <c r="CM386" i="16"/>
  <c r="CO386" i="16"/>
  <c r="AZ386" i="16"/>
  <c r="AY386" i="16" s="1"/>
  <c r="BA386" i="16" s="1"/>
  <c r="BB386" i="16" s="1"/>
  <c r="BC386" i="16" s="1"/>
  <c r="BF386" i="16"/>
  <c r="CI386" i="16"/>
  <c r="CO354" i="16"/>
  <c r="CN354" i="16"/>
  <c r="BF354" i="16"/>
  <c r="CK354" i="16"/>
  <c r="CL354" i="16" s="1"/>
  <c r="CM354" i="16" s="1"/>
  <c r="AZ354" i="16"/>
  <c r="AY354" i="16" s="1"/>
  <c r="BA354" i="16" s="1"/>
  <c r="BB354" i="16" s="1"/>
  <c r="BC354" i="16" s="1"/>
  <c r="CI354" i="16"/>
  <c r="CO362" i="16"/>
  <c r="CN362" i="16"/>
  <c r="BF362" i="16"/>
  <c r="CK362" i="16"/>
  <c r="CL362" i="16" s="1"/>
  <c r="CM362" i="16" s="1"/>
  <c r="AZ362" i="16"/>
  <c r="AY362" i="16" s="1"/>
  <c r="BA362" i="16" s="1"/>
  <c r="BB362" i="16" s="1"/>
  <c r="BC362" i="16" s="1"/>
  <c r="CI362" i="16"/>
  <c r="CO370" i="16"/>
  <c r="CN370" i="16"/>
  <c r="BF370" i="16"/>
  <c r="CK370" i="16"/>
  <c r="CL370" i="16" s="1"/>
  <c r="CM370" i="16" s="1"/>
  <c r="AZ370" i="16"/>
  <c r="AY370" i="16" s="1"/>
  <c r="BA370" i="16" s="1"/>
  <c r="BB370" i="16" s="1"/>
  <c r="BC370" i="16" s="1"/>
  <c r="CI370" i="16"/>
  <c r="AW384" i="16"/>
  <c r="R384" i="16"/>
  <c r="BV384" i="16" s="1"/>
  <c r="CE393" i="16"/>
  <c r="CD393" i="16"/>
  <c r="BY393" i="16"/>
  <c r="CA399" i="16"/>
  <c r="CB399" i="16" s="1"/>
  <c r="CC399" i="16" s="1"/>
  <c r="G385" i="16"/>
  <c r="G385" i="19" s="1"/>
  <c r="BI27" i="19" s="1" a="1"/>
  <c r="BI27" i="19" s="1"/>
  <c r="DE385" i="16"/>
  <c r="I385" i="16" s="1"/>
  <c r="I385" i="19" s="1"/>
  <c r="CN396" i="16"/>
  <c r="CM396" i="16"/>
  <c r="BF396" i="16"/>
  <c r="CO396" i="16"/>
  <c r="AZ396" i="16"/>
  <c r="AY396" i="16" s="1"/>
  <c r="BA396" i="16" s="1"/>
  <c r="BB396" i="16" s="1"/>
  <c r="BC396" i="16" s="1"/>
  <c r="CI396" i="16"/>
  <c r="BE396" i="16"/>
  <c r="CN420" i="16"/>
  <c r="CO400" i="16"/>
  <c r="CN400" i="16"/>
  <c r="BF400" i="16"/>
  <c r="CK400" i="16"/>
  <c r="CL400" i="16" s="1"/>
  <c r="CM400" i="16" s="1"/>
  <c r="AZ400" i="16"/>
  <c r="AY400" i="16" s="1"/>
  <c r="BA400" i="16" s="1"/>
  <c r="BB400" i="16" s="1"/>
  <c r="BC400" i="16" s="1"/>
  <c r="BE400" i="16"/>
  <c r="CI400" i="16"/>
  <c r="CO408" i="16"/>
  <c r="CN408" i="16"/>
  <c r="BF408" i="16"/>
  <c r="BE408" i="16"/>
  <c r="CK408" i="16"/>
  <c r="CL408" i="16" s="1"/>
  <c r="CM408" i="16" s="1"/>
  <c r="AZ408" i="16"/>
  <c r="AY408" i="16" s="1"/>
  <c r="BA408" i="16" s="1"/>
  <c r="BB408" i="16" s="1"/>
  <c r="BC408" i="16" s="1"/>
  <c r="CI408" i="16"/>
  <c r="CO416" i="16"/>
  <c r="CN416" i="16"/>
  <c r="BF416" i="16"/>
  <c r="CK416" i="16"/>
  <c r="CL416" i="16" s="1"/>
  <c r="CM416" i="16" s="1"/>
  <c r="AZ416" i="16"/>
  <c r="AY416" i="16" s="1"/>
  <c r="BA416" i="16" s="1"/>
  <c r="BB416" i="16" s="1"/>
  <c r="BC416" i="16" s="1"/>
  <c r="BE416" i="16"/>
  <c r="CI416" i="16"/>
  <c r="CK426" i="16"/>
  <c r="CL426" i="16" s="1"/>
  <c r="CM426" i="16" s="1"/>
  <c r="CD426" i="16"/>
  <c r="CE452" i="16"/>
  <c r="CD452" i="16"/>
  <c r="CA452" i="16"/>
  <c r="CB452" i="16" s="1"/>
  <c r="CC452" i="16" s="1"/>
  <c r="BY452" i="16"/>
  <c r="BE434" i="16"/>
  <c r="CO434" i="16"/>
  <c r="CN434" i="16"/>
  <c r="BF434" i="16"/>
  <c r="CK434" i="16"/>
  <c r="CL434" i="16" s="1"/>
  <c r="CM434" i="16" s="1"/>
  <c r="CI434" i="16"/>
  <c r="AZ434" i="16"/>
  <c r="AY434" i="16" s="1"/>
  <c r="BA434" i="16" s="1"/>
  <c r="BB434" i="16" s="1"/>
  <c r="BC434" i="16" s="1"/>
  <c r="BE442" i="16"/>
  <c r="CO442" i="16"/>
  <c r="CN442" i="16"/>
  <c r="BF442" i="16"/>
  <c r="CK442" i="16"/>
  <c r="CL442" i="16" s="1"/>
  <c r="CM442" i="16" s="1"/>
  <c r="CI442" i="16"/>
  <c r="AZ442" i="16"/>
  <c r="AY442" i="16" s="1"/>
  <c r="BA442" i="16" s="1"/>
  <c r="BB442" i="16" s="1"/>
  <c r="BC442" i="16" s="1"/>
  <c r="CD463" i="16"/>
  <c r="CE463" i="16"/>
  <c r="CA463" i="16"/>
  <c r="CB463" i="16" s="1"/>
  <c r="CC463" i="16" s="1"/>
  <c r="BY463" i="16"/>
  <c r="BN461" i="16"/>
  <c r="BO474" i="16"/>
  <c r="F474" i="16" s="1"/>
  <c r="F474" i="19" s="1"/>
  <c r="E474" i="16"/>
  <c r="E474" i="19" s="1"/>
  <c r="W34" i="19" s="1" a="1"/>
  <c r="W34" i="19" s="1"/>
  <c r="R508" i="16"/>
  <c r="BV508" i="16" s="1"/>
  <c r="AW508" i="16"/>
  <c r="DE504" i="16"/>
  <c r="I504" i="16" s="1"/>
  <c r="I504" i="19" s="1"/>
  <c r="G504" i="16"/>
  <c r="G504" i="19" s="1"/>
  <c r="BA40" i="19" s="1" a="1"/>
  <c r="BA40" i="19" s="1"/>
  <c r="CO495" i="16"/>
  <c r="CN495" i="16"/>
  <c r="BF495" i="16"/>
  <c r="BE495" i="16"/>
  <c r="AZ495" i="16"/>
  <c r="AY495" i="16" s="1"/>
  <c r="BA495" i="16" s="1"/>
  <c r="BB495" i="16" s="1"/>
  <c r="BC495" i="16" s="1"/>
  <c r="CK495" i="16"/>
  <c r="CL495" i="16" s="1"/>
  <c r="CM495" i="16" s="1"/>
  <c r="CI495" i="16"/>
  <c r="R534" i="16"/>
  <c r="BV534" i="16" s="1"/>
  <c r="AW534" i="16"/>
  <c r="BN527" i="16"/>
  <c r="AZ539" i="16"/>
  <c r="AY539" i="16" s="1"/>
  <c r="BA539" i="16" s="1"/>
  <c r="BB539" i="16" s="1"/>
  <c r="BC539" i="16" s="1"/>
  <c r="CM544" i="16"/>
  <c r="BF544" i="16"/>
  <c r="BE544" i="16"/>
  <c r="CO544" i="16"/>
  <c r="CN544" i="16"/>
  <c r="CI544" i="16"/>
  <c r="AZ542" i="16"/>
  <c r="AY542" i="16" s="1"/>
  <c r="BA542" i="16" s="1"/>
  <c r="BB542" i="16" s="1"/>
  <c r="BC542" i="16" s="1"/>
  <c r="BN528" i="16"/>
  <c r="CE549" i="16"/>
  <c r="CD549" i="16"/>
  <c r="CC549" i="16"/>
  <c r="BY549" i="16"/>
  <c r="BE552" i="16"/>
  <c r="CO552" i="16"/>
  <c r="CN552" i="16"/>
  <c r="BF552" i="16"/>
  <c r="CK552" i="16"/>
  <c r="CL552" i="16" s="1"/>
  <c r="CM552" i="16" s="1"/>
  <c r="AZ552" i="16"/>
  <c r="AY552" i="16" s="1"/>
  <c r="BA552" i="16" s="1"/>
  <c r="BB552" i="16" s="1"/>
  <c r="BC552" i="16" s="1"/>
  <c r="CI552" i="16"/>
  <c r="BI555" i="16"/>
  <c r="BJ555" i="16"/>
  <c r="BN561" i="16"/>
  <c r="CE570" i="16"/>
  <c r="CD570" i="16"/>
  <c r="BY570" i="16"/>
  <c r="AW573" i="16"/>
  <c r="R573" i="16"/>
  <c r="BV573" i="16" s="1"/>
  <c r="CC30" i="16"/>
  <c r="CD30" i="16"/>
  <c r="CE30" i="16"/>
  <c r="BY30" i="16"/>
  <c r="CM41" i="16"/>
  <c r="BF41" i="16"/>
  <c r="CN41" i="16"/>
  <c r="CO41" i="16"/>
  <c r="CI41" i="16"/>
  <c r="AZ41" i="16"/>
  <c r="AY41" i="16" s="1"/>
  <c r="BA41" i="16" s="1"/>
  <c r="BB41" i="16" s="1"/>
  <c r="BC41" i="16" s="1"/>
  <c r="CE116" i="16"/>
  <c r="CD116" i="16"/>
  <c r="BY116" i="16"/>
  <c r="BO121" i="16"/>
  <c r="F121" i="16" s="1"/>
  <c r="F121" i="19" s="1"/>
  <c r="CO9" i="16"/>
  <c r="CN9" i="16"/>
  <c r="BF9" i="16"/>
  <c r="CK9" i="16"/>
  <c r="CL9" i="16" s="1"/>
  <c r="CM9" i="16" s="1"/>
  <c r="CI9" i="16"/>
  <c r="AZ9" i="16"/>
  <c r="AY9" i="16" s="1"/>
  <c r="BA9" i="16" s="1"/>
  <c r="BB9" i="16" s="1"/>
  <c r="BC9" i="16" s="1"/>
  <c r="CO17" i="16"/>
  <c r="CN17" i="16"/>
  <c r="BF17" i="16"/>
  <c r="CK17" i="16"/>
  <c r="CL17" i="16" s="1"/>
  <c r="CM17" i="16" s="1"/>
  <c r="CI17" i="16"/>
  <c r="AZ17" i="16"/>
  <c r="AY17" i="16" s="1"/>
  <c r="BA17" i="16" s="1"/>
  <c r="BB17" i="16" s="1"/>
  <c r="BC17" i="16" s="1"/>
  <c r="DE124" i="16"/>
  <c r="I124" i="16" s="1"/>
  <c r="I124" i="19" s="1"/>
  <c r="G124" i="16"/>
  <c r="G124" i="19" s="1"/>
  <c r="BA16" i="19" s="1" a="1"/>
  <c r="BA16" i="19" s="1"/>
  <c r="BO39" i="16"/>
  <c r="F39" i="16" s="1"/>
  <c r="F39" i="19" s="1"/>
  <c r="CM40" i="16"/>
  <c r="BF40" i="16"/>
  <c r="CN40" i="16"/>
  <c r="CO40" i="16"/>
  <c r="AZ40" i="16"/>
  <c r="AY40" i="16" s="1"/>
  <c r="BA40" i="16" s="1"/>
  <c r="BB40" i="16" s="1"/>
  <c r="BC40" i="16" s="1"/>
  <c r="CI40" i="16"/>
  <c r="CM44" i="16"/>
  <c r="BF44" i="16"/>
  <c r="CN44" i="16"/>
  <c r="CO44" i="16"/>
  <c r="CI44" i="16"/>
  <c r="AZ44" i="16"/>
  <c r="AY44" i="16" s="1"/>
  <c r="BA44" i="16" s="1"/>
  <c r="BB44" i="16" s="1"/>
  <c r="BC44" i="16" s="1"/>
  <c r="BN122" i="16"/>
  <c r="BF51" i="16"/>
  <c r="CO51" i="16"/>
  <c r="CN51" i="16"/>
  <c r="CI51" i="16"/>
  <c r="AZ51" i="16"/>
  <c r="AY51" i="16" s="1"/>
  <c r="BA51" i="16" s="1"/>
  <c r="BB51" i="16" s="1"/>
  <c r="BC51" i="16" s="1"/>
  <c r="BF55" i="16"/>
  <c r="CO55" i="16"/>
  <c r="CN55" i="16"/>
  <c r="AZ55" i="16"/>
  <c r="AY55" i="16" s="1"/>
  <c r="BA55" i="16" s="1"/>
  <c r="BB55" i="16" s="1"/>
  <c r="BC55" i="16" s="1"/>
  <c r="CI55" i="16"/>
  <c r="BF59" i="16"/>
  <c r="CO59" i="16"/>
  <c r="CN59" i="16"/>
  <c r="CI59" i="16"/>
  <c r="AZ59" i="16"/>
  <c r="AY59" i="16" s="1"/>
  <c r="BA59" i="16" s="1"/>
  <c r="BB59" i="16" s="1"/>
  <c r="BC59" i="16" s="1"/>
  <c r="BF63" i="16"/>
  <c r="CO63" i="16"/>
  <c r="CN63" i="16"/>
  <c r="AZ63" i="16"/>
  <c r="AY63" i="16" s="1"/>
  <c r="BA63" i="16" s="1"/>
  <c r="BB63" i="16" s="1"/>
  <c r="BC63" i="16" s="1"/>
  <c r="CI63" i="16"/>
  <c r="BF67" i="16"/>
  <c r="CO67" i="16"/>
  <c r="CN67" i="16"/>
  <c r="CI67" i="16"/>
  <c r="AZ67" i="16"/>
  <c r="AY67" i="16" s="1"/>
  <c r="BA67" i="16" s="1"/>
  <c r="BB67" i="16" s="1"/>
  <c r="BC67" i="16" s="1"/>
  <c r="BF71" i="16"/>
  <c r="CO71" i="16"/>
  <c r="CN71" i="16"/>
  <c r="AZ71" i="16"/>
  <c r="AY71" i="16" s="1"/>
  <c r="BA71" i="16" s="1"/>
  <c r="BB71" i="16" s="1"/>
  <c r="BC71" i="16" s="1"/>
  <c r="CI71" i="16"/>
  <c r="BF75" i="16"/>
  <c r="CO75" i="16"/>
  <c r="CN75" i="16"/>
  <c r="CI75" i="16"/>
  <c r="AZ75" i="16"/>
  <c r="AY75" i="16" s="1"/>
  <c r="BA75" i="16" s="1"/>
  <c r="BB75" i="16" s="1"/>
  <c r="BC75" i="16" s="1"/>
  <c r="CM79" i="16"/>
  <c r="BF79" i="16"/>
  <c r="CO79" i="16"/>
  <c r="CN79" i="16"/>
  <c r="AZ79" i="16"/>
  <c r="AY79" i="16" s="1"/>
  <c r="BA79" i="16" s="1"/>
  <c r="BB79" i="16" s="1"/>
  <c r="BC79" i="16" s="1"/>
  <c r="CI79" i="16"/>
  <c r="BF83" i="16"/>
  <c r="CO83" i="16"/>
  <c r="CN83" i="16"/>
  <c r="CI83" i="16"/>
  <c r="AZ83" i="16"/>
  <c r="AY83" i="16" s="1"/>
  <c r="BA83" i="16" s="1"/>
  <c r="BB83" i="16" s="1"/>
  <c r="BC83" i="16" s="1"/>
  <c r="CM87" i="16"/>
  <c r="BF87" i="16"/>
  <c r="CO87" i="16"/>
  <c r="CN87" i="16"/>
  <c r="AZ87" i="16"/>
  <c r="AY87" i="16" s="1"/>
  <c r="BA87" i="16" s="1"/>
  <c r="BB87" i="16" s="1"/>
  <c r="BC87" i="16" s="1"/>
  <c r="CI87" i="16"/>
  <c r="BF91" i="16"/>
  <c r="CO91" i="16"/>
  <c r="CN91" i="16"/>
  <c r="CI91" i="16"/>
  <c r="AZ91" i="16"/>
  <c r="AY91" i="16" s="1"/>
  <c r="BA91" i="16" s="1"/>
  <c r="BB91" i="16" s="1"/>
  <c r="BC91" i="16" s="1"/>
  <c r="BF95" i="16"/>
  <c r="CO95" i="16"/>
  <c r="CN95" i="16"/>
  <c r="AZ95" i="16"/>
  <c r="AY95" i="16" s="1"/>
  <c r="BA95" i="16" s="1"/>
  <c r="BB95" i="16" s="1"/>
  <c r="BC95" i="16" s="1"/>
  <c r="CI95" i="16"/>
  <c r="CM99" i="16"/>
  <c r="BF99" i="16"/>
  <c r="CO99" i="16"/>
  <c r="CN99" i="16"/>
  <c r="AZ99" i="16"/>
  <c r="AY99" i="16" s="1"/>
  <c r="BA99" i="16" s="1"/>
  <c r="BB99" i="16" s="1"/>
  <c r="BC99" i="16" s="1"/>
  <c r="CI99" i="16"/>
  <c r="BF103" i="16"/>
  <c r="CO103" i="16"/>
  <c r="CN103" i="16"/>
  <c r="CI103" i="16"/>
  <c r="CM107" i="16"/>
  <c r="BF107" i="16"/>
  <c r="CO107" i="16"/>
  <c r="CN107" i="16"/>
  <c r="CI107" i="16"/>
  <c r="BF111" i="16"/>
  <c r="CO111" i="16"/>
  <c r="CN111" i="16"/>
  <c r="CI111" i="16"/>
  <c r="CK127" i="16"/>
  <c r="CL127" i="16" s="1"/>
  <c r="CM127" i="16" s="1"/>
  <c r="CD127" i="16"/>
  <c r="CO127" i="16"/>
  <c r="CN127" i="16"/>
  <c r="CE141" i="16"/>
  <c r="CD141" i="16"/>
  <c r="BY141" i="16"/>
  <c r="CA141" i="16"/>
  <c r="CB141" i="16" s="1"/>
  <c r="CC141" i="16" s="1"/>
  <c r="CA165" i="16"/>
  <c r="CB165" i="16" s="1"/>
  <c r="CC165" i="16" s="1"/>
  <c r="CA197" i="16"/>
  <c r="CB197" i="16" s="1"/>
  <c r="CC197" i="16" s="1"/>
  <c r="CN134" i="16"/>
  <c r="CM134" i="16"/>
  <c r="BF134" i="16"/>
  <c r="AZ134" i="16"/>
  <c r="AY134" i="16" s="1"/>
  <c r="BA134" i="16" s="1"/>
  <c r="BB134" i="16" s="1"/>
  <c r="BC134" i="16" s="1"/>
  <c r="CO134" i="16"/>
  <c r="CI134" i="16"/>
  <c r="CN142" i="16"/>
  <c r="CM142" i="16"/>
  <c r="BF142" i="16"/>
  <c r="CO142" i="16"/>
  <c r="AZ142" i="16"/>
  <c r="AY142" i="16" s="1"/>
  <c r="BA142" i="16" s="1"/>
  <c r="BB142" i="16" s="1"/>
  <c r="BC142" i="16" s="1"/>
  <c r="CI142" i="16"/>
  <c r="CE143" i="16"/>
  <c r="CD143" i="16"/>
  <c r="CA143" i="16"/>
  <c r="CB143" i="16" s="1"/>
  <c r="CC143" i="16" s="1"/>
  <c r="BY143" i="16"/>
  <c r="CK218" i="16"/>
  <c r="CL218" i="16" s="1"/>
  <c r="CM218" i="16" s="1"/>
  <c r="CE147" i="16"/>
  <c r="CD147" i="16"/>
  <c r="CC147" i="16"/>
  <c r="BY147" i="16"/>
  <c r="CE155" i="16"/>
  <c r="CD155" i="16"/>
  <c r="BY155" i="16"/>
  <c r="CE163" i="16"/>
  <c r="CD163" i="16"/>
  <c r="CC163" i="16"/>
  <c r="BY163" i="16"/>
  <c r="CE171" i="16"/>
  <c r="CD171" i="16"/>
  <c r="BY171" i="16"/>
  <c r="CE179" i="16"/>
  <c r="CD179" i="16"/>
  <c r="CC179" i="16"/>
  <c r="BY179" i="16"/>
  <c r="CE187" i="16"/>
  <c r="CD187" i="16"/>
  <c r="BY187" i="16"/>
  <c r="CE195" i="16"/>
  <c r="CD195" i="16"/>
  <c r="CC195" i="16"/>
  <c r="BY195" i="16"/>
  <c r="CE201" i="16"/>
  <c r="CC201" i="16"/>
  <c r="CD201" i="16"/>
  <c r="BY201" i="16"/>
  <c r="AW202" i="16"/>
  <c r="R202" i="16"/>
  <c r="BV202" i="16" s="1"/>
  <c r="CN206" i="16"/>
  <c r="BF206" i="16"/>
  <c r="CO206" i="16"/>
  <c r="AZ206" i="16"/>
  <c r="AY206" i="16" s="1"/>
  <c r="BA206" i="16" s="1"/>
  <c r="BB206" i="16" s="1"/>
  <c r="BC206" i="16" s="1"/>
  <c r="CI206" i="16"/>
  <c r="CE222" i="16"/>
  <c r="CD222" i="16"/>
  <c r="BY222" i="16"/>
  <c r="CA222" i="16"/>
  <c r="CB222" i="16" s="1"/>
  <c r="CC222" i="16" s="1"/>
  <c r="CA237" i="16"/>
  <c r="CB237" i="16" s="1"/>
  <c r="CC237" i="16" s="1"/>
  <c r="CA324" i="16"/>
  <c r="CB324" i="16" s="1"/>
  <c r="CC324" i="16" s="1"/>
  <c r="CO234" i="16"/>
  <c r="CN234" i="16"/>
  <c r="BF234" i="16"/>
  <c r="CK234" i="16"/>
  <c r="CL234" i="16" s="1"/>
  <c r="CM234" i="16" s="1"/>
  <c r="CI234" i="16"/>
  <c r="AZ234" i="16"/>
  <c r="AY234" i="16" s="1"/>
  <c r="BA234" i="16" s="1"/>
  <c r="BB234" i="16" s="1"/>
  <c r="BC234" i="16" s="1"/>
  <c r="CO242" i="16"/>
  <c r="CN242" i="16"/>
  <c r="BF242" i="16"/>
  <c r="CI242" i="16"/>
  <c r="AZ242" i="16"/>
  <c r="AY242" i="16" s="1"/>
  <c r="BA242" i="16" s="1"/>
  <c r="BB242" i="16" s="1"/>
  <c r="BC242" i="16" s="1"/>
  <c r="CK242" i="16"/>
  <c r="CL242" i="16" s="1"/>
  <c r="CM242" i="16" s="1"/>
  <c r="CO250" i="16"/>
  <c r="CN250" i="16"/>
  <c r="BF250" i="16"/>
  <c r="CK250" i="16"/>
  <c r="CL250" i="16" s="1"/>
  <c r="CM250" i="16" s="1"/>
  <c r="CI250" i="16"/>
  <c r="AZ250" i="16"/>
  <c r="AY250" i="16" s="1"/>
  <c r="BA250" i="16" s="1"/>
  <c r="BB250" i="16" s="1"/>
  <c r="BC250" i="16" s="1"/>
  <c r="CO258" i="16"/>
  <c r="CN258" i="16"/>
  <c r="BF258" i="16"/>
  <c r="CI258" i="16"/>
  <c r="AZ258" i="16"/>
  <c r="AY258" i="16" s="1"/>
  <c r="BA258" i="16" s="1"/>
  <c r="BB258" i="16" s="1"/>
  <c r="BC258" i="16" s="1"/>
  <c r="CK258" i="16"/>
  <c r="CL258" i="16" s="1"/>
  <c r="CM258" i="16" s="1"/>
  <c r="CO266" i="16"/>
  <c r="CN266" i="16"/>
  <c r="BF266" i="16"/>
  <c r="CK266" i="16"/>
  <c r="CL266" i="16" s="1"/>
  <c r="CM266" i="16" s="1"/>
  <c r="CI266" i="16"/>
  <c r="AZ266" i="16"/>
  <c r="AY266" i="16" s="1"/>
  <c r="BA266" i="16" s="1"/>
  <c r="BB266" i="16" s="1"/>
  <c r="BC266" i="16" s="1"/>
  <c r="CO274" i="16"/>
  <c r="CN274" i="16"/>
  <c r="BF274" i="16"/>
  <c r="CI274" i="16"/>
  <c r="AZ274" i="16"/>
  <c r="AY274" i="16" s="1"/>
  <c r="BA274" i="16" s="1"/>
  <c r="BB274" i="16" s="1"/>
  <c r="BC274" i="16" s="1"/>
  <c r="CK274" i="16"/>
  <c r="CL274" i="16" s="1"/>
  <c r="CM274" i="16" s="1"/>
  <c r="CN282" i="16"/>
  <c r="CO282" i="16"/>
  <c r="BF282" i="16"/>
  <c r="AZ282" i="16"/>
  <c r="AY282" i="16" s="1"/>
  <c r="BA282" i="16" s="1"/>
  <c r="BB282" i="16" s="1"/>
  <c r="BC282" i="16" s="1"/>
  <c r="CI282" i="16"/>
  <c r="CN293" i="16"/>
  <c r="CM293" i="16"/>
  <c r="BF293" i="16"/>
  <c r="CO293" i="16"/>
  <c r="AZ293" i="16"/>
  <c r="AY293" i="16" s="1"/>
  <c r="BA293" i="16" s="1"/>
  <c r="BB293" i="16" s="1"/>
  <c r="BC293" i="16" s="1"/>
  <c r="CI293" i="16"/>
  <c r="CN297" i="16"/>
  <c r="CM297" i="16"/>
  <c r="BF297" i="16"/>
  <c r="CO297" i="16"/>
  <c r="AZ297" i="16"/>
  <c r="AY297" i="16" s="1"/>
  <c r="BA297" i="16" s="1"/>
  <c r="BB297" i="16" s="1"/>
  <c r="BC297" i="16" s="1"/>
  <c r="CI297" i="16"/>
  <c r="CA314" i="16"/>
  <c r="CB314" i="16" s="1"/>
  <c r="CC314" i="16" s="1"/>
  <c r="CK291" i="16"/>
  <c r="CL291" i="16" s="1"/>
  <c r="CM291" i="16" s="1"/>
  <c r="CE284" i="16"/>
  <c r="CD284" i="16"/>
  <c r="BY284" i="16"/>
  <c r="CE288" i="16"/>
  <c r="CD288" i="16"/>
  <c r="BY288" i="16"/>
  <c r="CC292" i="16"/>
  <c r="CE292" i="16"/>
  <c r="CD292" i="16"/>
  <c r="BY292" i="16"/>
  <c r="CE296" i="16"/>
  <c r="CD296" i="16"/>
  <c r="BY296" i="16"/>
  <c r="DE298" i="16"/>
  <c r="I298" i="16" s="1"/>
  <c r="I298" i="19" s="1"/>
  <c r="G298" i="16"/>
  <c r="G298" i="19" s="1"/>
  <c r="AZ24" i="19" s="1" a="1"/>
  <c r="AZ24" i="19" s="1"/>
  <c r="BJ334" i="16"/>
  <c r="BI334" i="16"/>
  <c r="CE304" i="16"/>
  <c r="CD304" i="16"/>
  <c r="BY304" i="16"/>
  <c r="CE312" i="16"/>
  <c r="CD312" i="16"/>
  <c r="BY312" i="16"/>
  <c r="CE319" i="16"/>
  <c r="CD319" i="16"/>
  <c r="CC319" i="16"/>
  <c r="BY319" i="16"/>
  <c r="CE323" i="16"/>
  <c r="CD323" i="16"/>
  <c r="CC323" i="16"/>
  <c r="BY323" i="16"/>
  <c r="CE327" i="16"/>
  <c r="CD327" i="16"/>
  <c r="BY327" i="16"/>
  <c r="CE331" i="16"/>
  <c r="CD331" i="16"/>
  <c r="CC331" i="16"/>
  <c r="BY331" i="16"/>
  <c r="CA353" i="16"/>
  <c r="CB353" i="16" s="1"/>
  <c r="CC353" i="16" s="1"/>
  <c r="CA361" i="16"/>
  <c r="CB361" i="16" s="1"/>
  <c r="CC361" i="16" s="1"/>
  <c r="CA369" i="16"/>
  <c r="CB369" i="16" s="1"/>
  <c r="CC369" i="16" s="1"/>
  <c r="CA377" i="16"/>
  <c r="CB377" i="16" s="1"/>
  <c r="CC377" i="16" s="1"/>
  <c r="BO386" i="16"/>
  <c r="F386" i="16" s="1"/>
  <c r="F386" i="19" s="1"/>
  <c r="E386" i="16"/>
  <c r="E386" i="19" s="1"/>
  <c r="CE351" i="16"/>
  <c r="CD351" i="16"/>
  <c r="CC351" i="16"/>
  <c r="BY351" i="16"/>
  <c r="CE359" i="16"/>
  <c r="CD359" i="16"/>
  <c r="CC359" i="16"/>
  <c r="BY359" i="16"/>
  <c r="CE367" i="16"/>
  <c r="CD367" i="16"/>
  <c r="CC367" i="16"/>
  <c r="BY367" i="16"/>
  <c r="CE375" i="16"/>
  <c r="CD375" i="16"/>
  <c r="CC375" i="16"/>
  <c r="BY375" i="16"/>
  <c r="AW378" i="16"/>
  <c r="R378" i="16"/>
  <c r="BV378" i="16" s="1"/>
  <c r="BI380" i="16"/>
  <c r="BJ380" i="16"/>
  <c r="CE389" i="16"/>
  <c r="CC389" i="16"/>
  <c r="CD389" i="16"/>
  <c r="BY389" i="16"/>
  <c r="CA403" i="16"/>
  <c r="CB403" i="16" s="1"/>
  <c r="CC403" i="16" s="1"/>
  <c r="CE392" i="16"/>
  <c r="CD392" i="16"/>
  <c r="CA392" i="16"/>
  <c r="CB392" i="16" s="1"/>
  <c r="CC392" i="16" s="1"/>
  <c r="BY392" i="16"/>
  <c r="CA418" i="16"/>
  <c r="CB418" i="16" s="1"/>
  <c r="CC418" i="16" s="1"/>
  <c r="CA434" i="16"/>
  <c r="CB434" i="16" s="1"/>
  <c r="CC434" i="16" s="1"/>
  <c r="CA442" i="16"/>
  <c r="CB442" i="16" s="1"/>
  <c r="CC442" i="16" s="1"/>
  <c r="CE401" i="16"/>
  <c r="CD401" i="16"/>
  <c r="CC401" i="16"/>
  <c r="BY401" i="16"/>
  <c r="CE409" i="16"/>
  <c r="CD409" i="16"/>
  <c r="CC409" i="16"/>
  <c r="BY409" i="16"/>
  <c r="CE417" i="16"/>
  <c r="CD417" i="16"/>
  <c r="CC417" i="16"/>
  <c r="BY417" i="16"/>
  <c r="BE430" i="16"/>
  <c r="CN430" i="16"/>
  <c r="CM430" i="16"/>
  <c r="BF430" i="16"/>
  <c r="AZ430" i="16"/>
  <c r="AY430" i="16" s="1"/>
  <c r="BA430" i="16" s="1"/>
  <c r="BB430" i="16" s="1"/>
  <c r="BC430" i="16" s="1"/>
  <c r="CO430" i="16"/>
  <c r="CI430" i="16"/>
  <c r="CN453" i="16"/>
  <c r="BF453" i="16"/>
  <c r="CO453" i="16"/>
  <c r="AZ453" i="16"/>
  <c r="AY453" i="16" s="1"/>
  <c r="BA453" i="16" s="1"/>
  <c r="BB453" i="16" s="1"/>
  <c r="BC453" i="16" s="1"/>
  <c r="BE453" i="16"/>
  <c r="CI453" i="16"/>
  <c r="CE431" i="16"/>
  <c r="CD431" i="16"/>
  <c r="BY431" i="16"/>
  <c r="CE439" i="16"/>
  <c r="CD439" i="16"/>
  <c r="CC439" i="16"/>
  <c r="BY439" i="16"/>
  <c r="CO481" i="16"/>
  <c r="CN481" i="16"/>
  <c r="AW468" i="16"/>
  <c r="R468" i="16"/>
  <c r="BV468" i="16" s="1"/>
  <c r="CE489" i="16"/>
  <c r="CD489" i="16"/>
  <c r="BY489" i="16"/>
  <c r="CO460" i="16"/>
  <c r="CN460" i="16"/>
  <c r="BF460" i="16"/>
  <c r="CK460" i="16"/>
  <c r="CL460" i="16" s="1"/>
  <c r="CM460" i="16" s="1"/>
  <c r="BE460" i="16"/>
  <c r="AZ460" i="16"/>
  <c r="AY460" i="16" s="1"/>
  <c r="BA460" i="16" s="1"/>
  <c r="BB460" i="16" s="1"/>
  <c r="BC460" i="16" s="1"/>
  <c r="CI460" i="16"/>
  <c r="DE490" i="16"/>
  <c r="I490" i="16" s="1"/>
  <c r="I490" i="19" s="1"/>
  <c r="G490" i="16"/>
  <c r="G490" i="19" s="1"/>
  <c r="AZ38" i="19" s="1" a="1"/>
  <c r="AZ38" i="19" s="1"/>
  <c r="R503" i="16"/>
  <c r="BV503" i="16" s="1"/>
  <c r="AW503" i="16"/>
  <c r="BJ501" i="16"/>
  <c r="BI501" i="16"/>
  <c r="DE493" i="16"/>
  <c r="I493" i="16" s="1"/>
  <c r="I493" i="19" s="1"/>
  <c r="G493" i="16"/>
  <c r="G493" i="19" s="1"/>
  <c r="AZ41" i="19" s="1" a="1"/>
  <c r="AZ41" i="19" s="1"/>
  <c r="CD496" i="16"/>
  <c r="CE496" i="16"/>
  <c r="BY496" i="16"/>
  <c r="AW517" i="16"/>
  <c r="R517" i="16"/>
  <c r="BV517" i="16" s="1"/>
  <c r="AW521" i="16"/>
  <c r="R521" i="16"/>
  <c r="BV521" i="16" s="1"/>
  <c r="AW525" i="16"/>
  <c r="R525" i="16"/>
  <c r="BV525" i="16" s="1"/>
  <c r="BJ531" i="16"/>
  <c r="BI531" i="16"/>
  <c r="CE541" i="16"/>
  <c r="CD541" i="16"/>
  <c r="BY541" i="16"/>
  <c r="CA541" i="16"/>
  <c r="CB541" i="16" s="1"/>
  <c r="CC541" i="16" s="1"/>
  <c r="CO528" i="16"/>
  <c r="CN528" i="16"/>
  <c r="BF528" i="16"/>
  <c r="CI528" i="16"/>
  <c r="AZ528" i="16"/>
  <c r="AY528" i="16" s="1"/>
  <c r="BA528" i="16" s="1"/>
  <c r="BB528" i="16" s="1"/>
  <c r="BC528" i="16" s="1"/>
  <c r="BE528" i="16"/>
  <c r="CK528" i="16"/>
  <c r="CL528" i="16" s="1"/>
  <c r="CM528" i="16" s="1"/>
  <c r="CC546" i="16"/>
  <c r="CE546" i="16"/>
  <c r="CD546" i="16"/>
  <c r="BY546" i="16"/>
  <c r="CE553" i="16"/>
  <c r="CD553" i="16"/>
  <c r="CC553" i="16"/>
  <c r="BY553" i="16"/>
  <c r="DE565" i="16"/>
  <c r="I565" i="16" s="1"/>
  <c r="I565" i="19" s="1"/>
  <c r="G565" i="16"/>
  <c r="G565" i="19" s="1"/>
  <c r="BH41" i="19" s="1" a="1"/>
  <c r="BH41" i="19" s="1"/>
  <c r="BO568" i="16"/>
  <c r="F568" i="16" s="1"/>
  <c r="F568" i="19" s="1"/>
  <c r="E568" i="16"/>
  <c r="E568" i="19" s="1"/>
  <c r="CE581" i="16"/>
  <c r="CD581" i="16"/>
  <c r="BY581" i="16"/>
  <c r="BN581" i="16"/>
  <c r="CE45" i="16"/>
  <c r="CC45" i="16"/>
  <c r="CD45" i="16"/>
  <c r="BY45" i="16"/>
  <c r="CA70" i="16"/>
  <c r="CB70" i="16" s="1"/>
  <c r="CC70" i="16" s="1"/>
  <c r="CE114" i="16"/>
  <c r="CD114" i="16"/>
  <c r="BY114" i="16"/>
  <c r="BN120" i="16"/>
  <c r="DE125" i="16"/>
  <c r="I125" i="16" s="1"/>
  <c r="I125" i="19" s="1"/>
  <c r="G125" i="16"/>
  <c r="G125" i="19" s="1"/>
  <c r="BA17" i="19" s="1" a="1"/>
  <c r="BA17" i="19" s="1"/>
  <c r="CE10" i="16"/>
  <c r="CD10" i="16"/>
  <c r="CA10" i="16"/>
  <c r="CB10" i="16" s="1"/>
  <c r="CC10" i="16" s="1"/>
  <c r="BY10" i="16"/>
  <c r="CE18" i="16"/>
  <c r="CD18" i="16"/>
  <c r="BY18" i="16"/>
  <c r="CA18" i="16"/>
  <c r="CB18" i="16" s="1"/>
  <c r="CC18" i="16" s="1"/>
  <c r="CE42" i="16"/>
  <c r="CD42" i="16"/>
  <c r="BY42" i="16"/>
  <c r="CA42" i="16"/>
  <c r="CB42" i="16" s="1"/>
  <c r="CC42" i="16" s="1"/>
  <c r="CA120" i="16"/>
  <c r="CB120" i="16" s="1"/>
  <c r="CC120" i="16" s="1"/>
  <c r="BN9" i="16"/>
  <c r="BN13" i="16"/>
  <c r="BN17" i="16"/>
  <c r="BF47" i="16"/>
  <c r="CN47" i="16"/>
  <c r="CO47" i="16"/>
  <c r="AZ47" i="16"/>
  <c r="AY47" i="16" s="1"/>
  <c r="BA47" i="16" s="1"/>
  <c r="BB47" i="16" s="1"/>
  <c r="BC47" i="16" s="1"/>
  <c r="CI47" i="16"/>
  <c r="CM115" i="16"/>
  <c r="BF115" i="16"/>
  <c r="CO115" i="16"/>
  <c r="CN115" i="16"/>
  <c r="CI115" i="16"/>
  <c r="CK123" i="16"/>
  <c r="CL123" i="16" s="1"/>
  <c r="CM123" i="16" s="1"/>
  <c r="CA83" i="16"/>
  <c r="CB83" i="16" s="1"/>
  <c r="CC83" i="16" s="1"/>
  <c r="CK111" i="16"/>
  <c r="CL111" i="16" s="1"/>
  <c r="CM111" i="16" s="1"/>
  <c r="CK57" i="16"/>
  <c r="CL57" i="16" s="1"/>
  <c r="CM57" i="16" s="1"/>
  <c r="CK65" i="16"/>
  <c r="CL65" i="16" s="1"/>
  <c r="CM65" i="16" s="1"/>
  <c r="CK89" i="16"/>
  <c r="CL89" i="16" s="1"/>
  <c r="CM89" i="16" s="1"/>
  <c r="CK97" i="16"/>
  <c r="CL97" i="16" s="1"/>
  <c r="CM97" i="16" s="1"/>
  <c r="CK129" i="16"/>
  <c r="CL129" i="16" s="1"/>
  <c r="CM129" i="16" s="1"/>
  <c r="CN129" i="16"/>
  <c r="CO129" i="16"/>
  <c r="DE135" i="16"/>
  <c r="I135" i="16" s="1"/>
  <c r="I135" i="19" s="1"/>
  <c r="G135" i="16"/>
  <c r="G135" i="19" s="1"/>
  <c r="BB15" i="19" s="1" a="1"/>
  <c r="BB15" i="19" s="1"/>
  <c r="CE145" i="16"/>
  <c r="CD145" i="16"/>
  <c r="BY145" i="16"/>
  <c r="CA145" i="16"/>
  <c r="CB145" i="16" s="1"/>
  <c r="CC145" i="16" s="1"/>
  <c r="BN102" i="16"/>
  <c r="BN105" i="16"/>
  <c r="BN109" i="16"/>
  <c r="BN113" i="16"/>
  <c r="CC132" i="16"/>
  <c r="CE132" i="16"/>
  <c r="CD132" i="16"/>
  <c r="BY132" i="16"/>
  <c r="CA167" i="16"/>
  <c r="CB167" i="16" s="1"/>
  <c r="CC167" i="16" s="1"/>
  <c r="CA183" i="16"/>
  <c r="CB183" i="16" s="1"/>
  <c r="CC183" i="16" s="1"/>
  <c r="BO220" i="16"/>
  <c r="F220" i="16" s="1"/>
  <c r="F220" i="19" s="1"/>
  <c r="E220" i="16"/>
  <c r="E220" i="19" s="1"/>
  <c r="O30" i="19" s="1" a="1"/>
  <c r="O30" i="19" s="1"/>
  <c r="CO148" i="16"/>
  <c r="CN148" i="16"/>
  <c r="BF148" i="16"/>
  <c r="AZ148" i="16"/>
  <c r="AY148" i="16" s="1"/>
  <c r="BA148" i="16" s="1"/>
  <c r="BB148" i="16" s="1"/>
  <c r="BC148" i="16" s="1"/>
  <c r="CK148" i="16"/>
  <c r="CL148" i="16" s="1"/>
  <c r="CM148" i="16" s="1"/>
  <c r="CI148" i="16"/>
  <c r="CO156" i="16"/>
  <c r="CN156" i="16"/>
  <c r="BF156" i="16"/>
  <c r="AZ156" i="16"/>
  <c r="AY156" i="16" s="1"/>
  <c r="BA156" i="16" s="1"/>
  <c r="BB156" i="16" s="1"/>
  <c r="BC156" i="16" s="1"/>
  <c r="CK156" i="16"/>
  <c r="CL156" i="16" s="1"/>
  <c r="CM156" i="16" s="1"/>
  <c r="CI156" i="16"/>
  <c r="CO164" i="16"/>
  <c r="CN164" i="16"/>
  <c r="BF164" i="16"/>
  <c r="AZ164" i="16"/>
  <c r="AY164" i="16" s="1"/>
  <c r="BA164" i="16" s="1"/>
  <c r="BB164" i="16" s="1"/>
  <c r="BC164" i="16" s="1"/>
  <c r="CK164" i="16"/>
  <c r="CL164" i="16" s="1"/>
  <c r="CM164" i="16" s="1"/>
  <c r="CI164" i="16"/>
  <c r="CO172" i="16"/>
  <c r="CN172" i="16"/>
  <c r="BF172" i="16"/>
  <c r="AZ172" i="16"/>
  <c r="AY172" i="16" s="1"/>
  <c r="BA172" i="16" s="1"/>
  <c r="BB172" i="16" s="1"/>
  <c r="BC172" i="16" s="1"/>
  <c r="CK172" i="16"/>
  <c r="CL172" i="16" s="1"/>
  <c r="CM172" i="16" s="1"/>
  <c r="CI172" i="16"/>
  <c r="CO180" i="16"/>
  <c r="CN180" i="16"/>
  <c r="BF180" i="16"/>
  <c r="AZ180" i="16"/>
  <c r="AY180" i="16" s="1"/>
  <c r="BA180" i="16" s="1"/>
  <c r="BB180" i="16" s="1"/>
  <c r="BC180" i="16" s="1"/>
  <c r="CK180" i="16"/>
  <c r="CL180" i="16" s="1"/>
  <c r="CM180" i="16" s="1"/>
  <c r="CI180" i="16"/>
  <c r="CO188" i="16"/>
  <c r="CN188" i="16"/>
  <c r="BF188" i="16"/>
  <c r="AZ188" i="16"/>
  <c r="AY188" i="16" s="1"/>
  <c r="BA188" i="16" s="1"/>
  <c r="BB188" i="16" s="1"/>
  <c r="BC188" i="16" s="1"/>
  <c r="CK188" i="16"/>
  <c r="CL188" i="16" s="1"/>
  <c r="CM188" i="16" s="1"/>
  <c r="CI188" i="16"/>
  <c r="CO196" i="16"/>
  <c r="CN196" i="16"/>
  <c r="BF196" i="16"/>
  <c r="AZ196" i="16"/>
  <c r="AY196" i="16" s="1"/>
  <c r="BA196" i="16" s="1"/>
  <c r="BB196" i="16" s="1"/>
  <c r="BC196" i="16" s="1"/>
  <c r="CK196" i="16"/>
  <c r="CL196" i="16" s="1"/>
  <c r="CM196" i="16" s="1"/>
  <c r="CI196" i="16"/>
  <c r="CN226" i="16"/>
  <c r="CM226" i="16"/>
  <c r="BF226" i="16"/>
  <c r="CO226" i="16"/>
  <c r="AZ226" i="16"/>
  <c r="AY226" i="16" s="1"/>
  <c r="BA226" i="16" s="1"/>
  <c r="BB226" i="16" s="1"/>
  <c r="BC226" i="16" s="1"/>
  <c r="CI226" i="16"/>
  <c r="CA280" i="16"/>
  <c r="CB280" i="16" s="1"/>
  <c r="CC280" i="16" s="1"/>
  <c r="BN150" i="16"/>
  <c r="BN154" i="16"/>
  <c r="BN158" i="16"/>
  <c r="BN162" i="16"/>
  <c r="BN166" i="16"/>
  <c r="BN170" i="16"/>
  <c r="BN174" i="16"/>
  <c r="BN178" i="16"/>
  <c r="BN182" i="16"/>
  <c r="BN186" i="16"/>
  <c r="BN190" i="16"/>
  <c r="BN194" i="16"/>
  <c r="BN198" i="16"/>
  <c r="BO223" i="16"/>
  <c r="F223" i="16" s="1"/>
  <c r="F223" i="19" s="1"/>
  <c r="E223" i="16"/>
  <c r="E223" i="19" s="1"/>
  <c r="P21" i="19" s="1" a="1"/>
  <c r="P21" i="19" s="1"/>
  <c r="CA257" i="16"/>
  <c r="CB257" i="16" s="1"/>
  <c r="CC257" i="16" s="1"/>
  <c r="BN285" i="16"/>
  <c r="CA296" i="16"/>
  <c r="CB296" i="16" s="1"/>
  <c r="CC296" i="16" s="1"/>
  <c r="CK318" i="16"/>
  <c r="CL318" i="16" s="1"/>
  <c r="CM318" i="16" s="1"/>
  <c r="CK333" i="16"/>
  <c r="CL333" i="16" s="1"/>
  <c r="CM333" i="16" s="1"/>
  <c r="CO231" i="16"/>
  <c r="CN231" i="16"/>
  <c r="BF231" i="16"/>
  <c r="AZ231" i="16"/>
  <c r="AY231" i="16" s="1"/>
  <c r="BA231" i="16" s="1"/>
  <c r="BB231" i="16" s="1"/>
  <c r="BC231" i="16" s="1"/>
  <c r="CI231" i="16"/>
  <c r="CK231" i="16"/>
  <c r="CL231" i="16" s="1"/>
  <c r="CM231" i="16" s="1"/>
  <c r="CO239" i="16"/>
  <c r="CN239" i="16"/>
  <c r="BF239" i="16"/>
  <c r="AZ239" i="16"/>
  <c r="AY239" i="16" s="1"/>
  <c r="BA239" i="16" s="1"/>
  <c r="BB239" i="16" s="1"/>
  <c r="BC239" i="16" s="1"/>
  <c r="CI239" i="16"/>
  <c r="CK239" i="16"/>
  <c r="CL239" i="16" s="1"/>
  <c r="CM239" i="16" s="1"/>
  <c r="CO247" i="16"/>
  <c r="CN247" i="16"/>
  <c r="BF247" i="16"/>
  <c r="AZ247" i="16"/>
  <c r="AY247" i="16" s="1"/>
  <c r="BA247" i="16" s="1"/>
  <c r="BB247" i="16" s="1"/>
  <c r="BC247" i="16" s="1"/>
  <c r="CI247" i="16"/>
  <c r="CK247" i="16"/>
  <c r="CL247" i="16" s="1"/>
  <c r="CM247" i="16" s="1"/>
  <c r="CO255" i="16"/>
  <c r="CN255" i="16"/>
  <c r="BF255" i="16"/>
  <c r="AZ255" i="16"/>
  <c r="AY255" i="16" s="1"/>
  <c r="BA255" i="16" s="1"/>
  <c r="BB255" i="16" s="1"/>
  <c r="BC255" i="16" s="1"/>
  <c r="CI255" i="16"/>
  <c r="CK255" i="16"/>
  <c r="CL255" i="16" s="1"/>
  <c r="CM255" i="16" s="1"/>
  <c r="CO263" i="16"/>
  <c r="CN263" i="16"/>
  <c r="BF263" i="16"/>
  <c r="AZ263" i="16"/>
  <c r="AY263" i="16" s="1"/>
  <c r="BA263" i="16" s="1"/>
  <c r="BB263" i="16" s="1"/>
  <c r="BC263" i="16" s="1"/>
  <c r="CI263" i="16"/>
  <c r="CK263" i="16"/>
  <c r="CL263" i="16" s="1"/>
  <c r="CM263" i="16" s="1"/>
  <c r="CO271" i="16"/>
  <c r="CN271" i="16"/>
  <c r="BF271" i="16"/>
  <c r="AZ271" i="16"/>
  <c r="AY271" i="16" s="1"/>
  <c r="BA271" i="16" s="1"/>
  <c r="BB271" i="16" s="1"/>
  <c r="BC271" i="16" s="1"/>
  <c r="CI271" i="16"/>
  <c r="CK271" i="16"/>
  <c r="CL271" i="16" s="1"/>
  <c r="CM271" i="16" s="1"/>
  <c r="CO279" i="16"/>
  <c r="CN279" i="16"/>
  <c r="BF279" i="16"/>
  <c r="AZ279" i="16"/>
  <c r="AY279" i="16" s="1"/>
  <c r="BA279" i="16" s="1"/>
  <c r="BB279" i="16" s="1"/>
  <c r="BC279" i="16" s="1"/>
  <c r="CI279" i="16"/>
  <c r="CK279" i="16"/>
  <c r="CL279" i="16" s="1"/>
  <c r="CM279" i="16" s="1"/>
  <c r="CK285" i="16"/>
  <c r="CL285" i="16" s="1"/>
  <c r="CM285" i="16" s="1"/>
  <c r="CE299" i="16"/>
  <c r="CD299" i="16"/>
  <c r="BY299" i="16"/>
  <c r="CA299" i="16"/>
  <c r="CB299" i="16" s="1"/>
  <c r="CC299" i="16" s="1"/>
  <c r="CA304" i="16"/>
  <c r="CB304" i="16" s="1"/>
  <c r="CC304" i="16" s="1"/>
  <c r="CO305" i="16"/>
  <c r="CN305" i="16"/>
  <c r="BF305" i="16"/>
  <c r="CI305" i="16"/>
  <c r="AZ305" i="16"/>
  <c r="AY305" i="16" s="1"/>
  <c r="BA305" i="16" s="1"/>
  <c r="BB305" i="16" s="1"/>
  <c r="BC305" i="16" s="1"/>
  <c r="CK305" i="16"/>
  <c r="CL305" i="16" s="1"/>
  <c r="CM305" i="16" s="1"/>
  <c r="CO313" i="16"/>
  <c r="CN313" i="16"/>
  <c r="BF313" i="16"/>
  <c r="CI313" i="16"/>
  <c r="AZ313" i="16"/>
  <c r="AY313" i="16" s="1"/>
  <c r="BA313" i="16" s="1"/>
  <c r="BB313" i="16" s="1"/>
  <c r="BC313" i="16" s="1"/>
  <c r="CK313" i="16"/>
  <c r="CL313" i="16" s="1"/>
  <c r="CM313" i="16" s="1"/>
  <c r="AZ320" i="16"/>
  <c r="AY320" i="16" s="1"/>
  <c r="BA320" i="16" s="1"/>
  <c r="BB320" i="16" s="1"/>
  <c r="BC320" i="16" s="1"/>
  <c r="AZ330" i="16"/>
  <c r="AY330" i="16" s="1"/>
  <c r="BA330" i="16" s="1"/>
  <c r="BB330" i="16" s="1"/>
  <c r="BC330" i="16" s="1"/>
  <c r="CE336" i="16"/>
  <c r="CC336" i="16"/>
  <c r="CD336" i="16"/>
  <c r="BY336" i="16"/>
  <c r="CN391" i="16"/>
  <c r="BF391" i="16"/>
  <c r="CO391" i="16"/>
  <c r="BE391" i="16"/>
  <c r="CI391" i="16"/>
  <c r="AZ391" i="16"/>
  <c r="AY391" i="16" s="1"/>
  <c r="BA391" i="16" s="1"/>
  <c r="BB391" i="16" s="1"/>
  <c r="BC391" i="16" s="1"/>
  <c r="CE348" i="16"/>
  <c r="CD348" i="16"/>
  <c r="BY348" i="16"/>
  <c r="CE356" i="16"/>
  <c r="CD356" i="16"/>
  <c r="CC356" i="16"/>
  <c r="BY356" i="16"/>
  <c r="CE364" i="16"/>
  <c r="CD364" i="16"/>
  <c r="CC364" i="16"/>
  <c r="BY364" i="16"/>
  <c r="CE372" i="16"/>
  <c r="CD372" i="16"/>
  <c r="CC372" i="16"/>
  <c r="BY372" i="16"/>
  <c r="BI383" i="16"/>
  <c r="BJ383" i="16"/>
  <c r="AW379" i="16"/>
  <c r="CK379" i="16" s="1"/>
  <c r="CL379" i="16" s="1"/>
  <c r="R379" i="16"/>
  <c r="BV379" i="16" s="1"/>
  <c r="CK391" i="16"/>
  <c r="CL391" i="16" s="1"/>
  <c r="CM391" i="16" s="1"/>
  <c r="CE398" i="16"/>
  <c r="CD398" i="16"/>
  <c r="CC398" i="16"/>
  <c r="BY398" i="16"/>
  <c r="CE406" i="16"/>
  <c r="CD406" i="16"/>
  <c r="CC406" i="16"/>
  <c r="BY406" i="16"/>
  <c r="CE414" i="16"/>
  <c r="CD414" i="16"/>
  <c r="CC414" i="16"/>
  <c r="BY414" i="16"/>
  <c r="CD419" i="16"/>
  <c r="CE427" i="16"/>
  <c r="CD427" i="16"/>
  <c r="BY427" i="16"/>
  <c r="CE454" i="16"/>
  <c r="CD454" i="16"/>
  <c r="CA454" i="16"/>
  <c r="CB454" i="16" s="1"/>
  <c r="CC454" i="16" s="1"/>
  <c r="BY454" i="16"/>
  <c r="BE432" i="16"/>
  <c r="CO432" i="16"/>
  <c r="CN432" i="16"/>
  <c r="BF432" i="16"/>
  <c r="CI432" i="16"/>
  <c r="AZ432" i="16"/>
  <c r="AY432" i="16" s="1"/>
  <c r="BA432" i="16" s="1"/>
  <c r="BB432" i="16" s="1"/>
  <c r="BC432" i="16" s="1"/>
  <c r="CK432" i="16"/>
  <c r="CL432" i="16" s="1"/>
  <c r="CM432" i="16" s="1"/>
  <c r="BE440" i="16"/>
  <c r="CO440" i="16"/>
  <c r="CN440" i="16"/>
  <c r="BF440" i="16"/>
  <c r="CI440" i="16"/>
  <c r="AZ440" i="16"/>
  <c r="AY440" i="16" s="1"/>
  <c r="BA440" i="16" s="1"/>
  <c r="BB440" i="16" s="1"/>
  <c r="BC440" i="16" s="1"/>
  <c r="CK440" i="16"/>
  <c r="CL440" i="16" s="1"/>
  <c r="CM440" i="16" s="1"/>
  <c r="BF451" i="16"/>
  <c r="CO451" i="16"/>
  <c r="CN451" i="16"/>
  <c r="AZ451" i="16"/>
  <c r="AY451" i="16" s="1"/>
  <c r="BA451" i="16" s="1"/>
  <c r="BB451" i="16" s="1"/>
  <c r="BC451" i="16" s="1"/>
  <c r="CI451" i="16"/>
  <c r="CK451" i="16"/>
  <c r="CL451" i="16" s="1"/>
  <c r="CM451" i="16" s="1"/>
  <c r="BE451" i="16"/>
  <c r="CD485" i="16"/>
  <c r="CK471" i="16"/>
  <c r="CL471" i="16" s="1"/>
  <c r="CM471" i="16" s="1"/>
  <c r="CN471" i="16"/>
  <c r="CO471" i="16"/>
  <c r="CD461" i="16"/>
  <c r="CE461" i="16"/>
  <c r="CA461" i="16"/>
  <c r="CB461" i="16" s="1"/>
  <c r="CC461" i="16" s="1"/>
  <c r="BY461" i="16"/>
  <c r="CO487" i="16"/>
  <c r="CN487" i="16"/>
  <c r="CO479" i="16"/>
  <c r="CN479" i="16"/>
  <c r="CO484" i="16"/>
  <c r="CN484" i="16"/>
  <c r="CN490" i="16"/>
  <c r="CM490" i="16"/>
  <c r="BF490" i="16"/>
  <c r="BE490" i="16"/>
  <c r="CO490" i="16"/>
  <c r="BD490" i="16"/>
  <c r="BI491" i="16"/>
  <c r="BJ491" i="16"/>
  <c r="BJ510" i="16"/>
  <c r="BI510" i="16"/>
  <c r="BJ505" i="16"/>
  <c r="BI505" i="16"/>
  <c r="R501" i="16"/>
  <c r="BV501" i="16" s="1"/>
  <c r="AW501" i="16"/>
  <c r="CO497" i="16"/>
  <c r="CN497" i="16"/>
  <c r="BF497" i="16"/>
  <c r="AZ497" i="16"/>
  <c r="AY497" i="16" s="1"/>
  <c r="BA497" i="16" s="1"/>
  <c r="BB497" i="16" s="1"/>
  <c r="BC497" i="16" s="1"/>
  <c r="CI497" i="16"/>
  <c r="BE497" i="16"/>
  <c r="CK497" i="16"/>
  <c r="CL497" i="16" s="1"/>
  <c r="CM497" i="16" s="1"/>
  <c r="CE527" i="16"/>
  <c r="CD527" i="16"/>
  <c r="BY527" i="16"/>
  <c r="DE535" i="16"/>
  <c r="I535" i="16" s="1"/>
  <c r="I535" i="19" s="1"/>
  <c r="G535" i="16"/>
  <c r="G535" i="19" s="1"/>
  <c r="BF35" i="19" s="1" a="1"/>
  <c r="BF35" i="19" s="1"/>
  <c r="BF540" i="16"/>
  <c r="BE540" i="16"/>
  <c r="CO540" i="16"/>
  <c r="CN540" i="16"/>
  <c r="CI540" i="16"/>
  <c r="BD540" i="16"/>
  <c r="CO529" i="16"/>
  <c r="CN529" i="16"/>
  <c r="BF529" i="16"/>
  <c r="BE529" i="16"/>
  <c r="CK529" i="16"/>
  <c r="CL529" i="16" s="1"/>
  <c r="CM529" i="16" s="1"/>
  <c r="AZ529" i="16"/>
  <c r="AY529" i="16" s="1"/>
  <c r="BA529" i="16" s="1"/>
  <c r="BB529" i="16" s="1"/>
  <c r="BC529" i="16" s="1"/>
  <c r="CI529" i="16"/>
  <c r="CE543" i="16"/>
  <c r="CD543" i="16"/>
  <c r="CA543" i="16"/>
  <c r="CB543" i="16" s="1"/>
  <c r="CC543" i="16" s="1"/>
  <c r="BY543" i="16"/>
  <c r="BN542" i="16"/>
  <c r="BN548" i="16"/>
  <c r="CD560" i="16"/>
  <c r="CE560" i="16"/>
  <c r="CA560" i="16"/>
  <c r="CB560" i="16" s="1"/>
  <c r="CC560" i="16" s="1"/>
  <c r="BY560" i="16"/>
  <c r="BE550" i="16"/>
  <c r="CO550" i="16"/>
  <c r="CN550" i="16"/>
  <c r="BF550" i="16"/>
  <c r="CK550" i="16"/>
  <c r="CL550" i="16" s="1"/>
  <c r="CM550" i="16" s="1"/>
  <c r="CI550" i="16"/>
  <c r="AZ550" i="16"/>
  <c r="AY550" i="16" s="1"/>
  <c r="BA550" i="16" s="1"/>
  <c r="BB550" i="16" s="1"/>
  <c r="BC550" i="16" s="1"/>
  <c r="AZ567" i="16"/>
  <c r="AY567" i="16" s="1"/>
  <c r="BA567" i="16" s="1"/>
  <c r="BB567" i="16" s="1"/>
  <c r="BC567" i="16" s="1"/>
  <c r="BN562" i="16"/>
  <c r="AW571" i="16"/>
  <c r="R571" i="16"/>
  <c r="BV571" i="16" s="1"/>
  <c r="CO505" i="16"/>
  <c r="CN505" i="16"/>
  <c r="CM505" i="16"/>
  <c r="BF505" i="16"/>
  <c r="BE505" i="16"/>
  <c r="AZ505" i="16"/>
  <c r="AY505" i="16" s="1"/>
  <c r="BA505" i="16" s="1"/>
  <c r="BB505" i="16" s="1"/>
  <c r="BC505" i="16" s="1"/>
  <c r="CI505" i="16"/>
  <c r="AZ544" i="16"/>
  <c r="AY544" i="16" s="1"/>
  <c r="BA544" i="16" s="1"/>
  <c r="BB544" i="16" s="1"/>
  <c r="BC544" i="16" s="1"/>
  <c r="CD510" i="16"/>
  <c r="CC510" i="16"/>
  <c r="CE510" i="16"/>
  <c r="BY510" i="16"/>
  <c r="BO119" i="16"/>
  <c r="F119" i="16" s="1"/>
  <c r="F119" i="19" s="1"/>
  <c r="E119" i="16"/>
  <c r="E119" i="19" s="1"/>
  <c r="CE50" i="16"/>
  <c r="CD50" i="16"/>
  <c r="CC50" i="16"/>
  <c r="BY50" i="16"/>
  <c r="CE58" i="16"/>
  <c r="CD58" i="16"/>
  <c r="BY58" i="16"/>
  <c r="CE66" i="16"/>
  <c r="CD66" i="16"/>
  <c r="CC66" i="16"/>
  <c r="BY66" i="16"/>
  <c r="CE74" i="16"/>
  <c r="CD74" i="16"/>
  <c r="CC74" i="16"/>
  <c r="BY74" i="16"/>
  <c r="CE82" i="16"/>
  <c r="CD82" i="16"/>
  <c r="BY82" i="16"/>
  <c r="CE86" i="16"/>
  <c r="CD86" i="16"/>
  <c r="CC86" i="16"/>
  <c r="BY86" i="16"/>
  <c r="CE94" i="16"/>
  <c r="CD94" i="16"/>
  <c r="BY94" i="16"/>
  <c r="CE102" i="16"/>
  <c r="CD102" i="16"/>
  <c r="BY102" i="16"/>
  <c r="CE110" i="16"/>
  <c r="CD110" i="16"/>
  <c r="CC110" i="16"/>
  <c r="BY110" i="16"/>
  <c r="CK131" i="16"/>
  <c r="CL131" i="16" s="1"/>
  <c r="CM131" i="16" s="1"/>
  <c r="CO131" i="16"/>
  <c r="CN131" i="16"/>
  <c r="CO146" i="16"/>
  <c r="CN146" i="16"/>
  <c r="BF146" i="16"/>
  <c r="AZ146" i="16"/>
  <c r="AY146" i="16" s="1"/>
  <c r="BA146" i="16" s="1"/>
  <c r="BB146" i="16" s="1"/>
  <c r="BC146" i="16" s="1"/>
  <c r="CI146" i="16"/>
  <c r="CE161" i="16"/>
  <c r="CD161" i="16"/>
  <c r="BY161" i="16"/>
  <c r="BO149" i="16"/>
  <c r="F149" i="16" s="1"/>
  <c r="F149" i="19" s="1"/>
  <c r="E149" i="16"/>
  <c r="E149" i="19" s="1"/>
  <c r="E161" i="16"/>
  <c r="E161" i="19" s="1"/>
  <c r="BO169" i="16"/>
  <c r="F169" i="16" s="1"/>
  <c r="F169" i="19" s="1"/>
  <c r="BO181" i="16"/>
  <c r="F181" i="16" s="1"/>
  <c r="F181" i="19" s="1"/>
  <c r="E181" i="16"/>
  <c r="E181" i="19" s="1"/>
  <c r="CE228" i="16"/>
  <c r="CD228" i="16"/>
  <c r="BY228" i="16"/>
  <c r="CA228" i="16"/>
  <c r="CB228" i="16" s="1"/>
  <c r="CC228" i="16" s="1"/>
  <c r="CO252" i="16"/>
  <c r="CN252" i="16"/>
  <c r="BF252" i="16"/>
  <c r="CK252" i="16"/>
  <c r="CL252" i="16" s="1"/>
  <c r="CM252" i="16" s="1"/>
  <c r="CI252" i="16"/>
  <c r="AZ252" i="16"/>
  <c r="AY252" i="16" s="1"/>
  <c r="BA252" i="16" s="1"/>
  <c r="BB252" i="16" s="1"/>
  <c r="BC252" i="16" s="1"/>
  <c r="CO268" i="16"/>
  <c r="CN268" i="16"/>
  <c r="BF268" i="16"/>
  <c r="CK268" i="16"/>
  <c r="CL268" i="16" s="1"/>
  <c r="CM268" i="16" s="1"/>
  <c r="CI268" i="16"/>
  <c r="AZ268" i="16"/>
  <c r="AY268" i="16" s="1"/>
  <c r="BA268" i="16" s="1"/>
  <c r="BB268" i="16" s="1"/>
  <c r="BC268" i="16" s="1"/>
  <c r="CN283" i="16"/>
  <c r="BF283" i="16"/>
  <c r="CO283" i="16"/>
  <c r="AZ283" i="16"/>
  <c r="AY283" i="16" s="1"/>
  <c r="BA283" i="16" s="1"/>
  <c r="BB283" i="16" s="1"/>
  <c r="BC283" i="16" s="1"/>
  <c r="CI283" i="16"/>
  <c r="CN287" i="16"/>
  <c r="BF287" i="16"/>
  <c r="CO287" i="16"/>
  <c r="CI287" i="16"/>
  <c r="AZ287" i="16"/>
  <c r="AY287" i="16" s="1"/>
  <c r="BA287" i="16" s="1"/>
  <c r="BB287" i="16" s="1"/>
  <c r="BC287" i="16" s="1"/>
  <c r="BO240" i="16"/>
  <c r="F240" i="16" s="1"/>
  <c r="F240" i="19" s="1"/>
  <c r="E240" i="16"/>
  <c r="E240" i="19" s="1"/>
  <c r="Q26" i="19" s="1" a="1"/>
  <c r="Q26" i="19" s="1"/>
  <c r="BO248" i="16"/>
  <c r="F248" i="16" s="1"/>
  <c r="F248" i="19" s="1"/>
  <c r="E248" i="16"/>
  <c r="E248" i="19" s="1"/>
  <c r="T22" i="19" s="1" a="1"/>
  <c r="T22" i="19" s="1"/>
  <c r="BO264" i="16"/>
  <c r="F264" i="16" s="1"/>
  <c r="F264" i="19" s="1"/>
  <c r="E264" i="16"/>
  <c r="E264" i="19" s="1"/>
  <c r="U26" i="19" s="1" a="1"/>
  <c r="U26" i="19" s="1"/>
  <c r="BO272" i="16"/>
  <c r="F272" i="16" s="1"/>
  <c r="F272" i="19" s="1"/>
  <c r="E272" i="16"/>
  <c r="E272" i="19" s="1"/>
  <c r="V22" i="19" s="1" a="1"/>
  <c r="V22" i="19" s="1"/>
  <c r="BO341" i="16"/>
  <c r="F341" i="16" s="1"/>
  <c r="F341" i="19" s="1"/>
  <c r="E341" i="16"/>
  <c r="E341" i="19" s="1"/>
  <c r="BO389" i="16"/>
  <c r="F389" i="16" s="1"/>
  <c r="F389" i="19" s="1"/>
  <c r="E389" i="16"/>
  <c r="E389" i="19" s="1"/>
  <c r="CO322" i="16"/>
  <c r="CN322" i="16"/>
  <c r="BF322" i="16"/>
  <c r="CI322" i="16"/>
  <c r="CO326" i="16"/>
  <c r="CN326" i="16"/>
  <c r="BF326" i="16"/>
  <c r="CI326" i="16"/>
  <c r="CN338" i="16"/>
  <c r="BF338" i="16"/>
  <c r="CO338" i="16"/>
  <c r="AZ338" i="16"/>
  <c r="AY338" i="16" s="1"/>
  <c r="BA338" i="16" s="1"/>
  <c r="BB338" i="16" s="1"/>
  <c r="BC338" i="16" s="1"/>
  <c r="CI338" i="16"/>
  <c r="CN342" i="16"/>
  <c r="BF342" i="16"/>
  <c r="CO342" i="16"/>
  <c r="CI342" i="16"/>
  <c r="AZ342" i="16"/>
  <c r="AY342" i="16" s="1"/>
  <c r="BA342" i="16" s="1"/>
  <c r="BB342" i="16" s="1"/>
  <c r="BC342" i="16" s="1"/>
  <c r="BO308" i="16"/>
  <c r="F308" i="16" s="1"/>
  <c r="F308" i="19" s="1"/>
  <c r="E308" i="16"/>
  <c r="E308" i="19" s="1"/>
  <c r="BO320" i="16"/>
  <c r="F320" i="16" s="1"/>
  <c r="F320" i="19" s="1"/>
  <c r="E320" i="16"/>
  <c r="E320" i="19" s="1"/>
  <c r="BO326" i="16"/>
  <c r="F326" i="16" s="1"/>
  <c r="F326" i="19" s="1"/>
  <c r="E326" i="16"/>
  <c r="E326" i="19" s="1"/>
  <c r="CE395" i="16"/>
  <c r="CD395" i="16"/>
  <c r="CA395" i="16"/>
  <c r="CB395" i="16" s="1"/>
  <c r="CC395" i="16" s="1"/>
  <c r="BY395" i="16"/>
  <c r="CE365" i="16"/>
  <c r="CD365" i="16"/>
  <c r="BY365" i="16"/>
  <c r="CE411" i="16"/>
  <c r="CD411" i="16"/>
  <c r="CC411" i="16"/>
  <c r="BY411" i="16"/>
  <c r="BE445" i="16"/>
  <c r="CO445" i="16"/>
  <c r="CN445" i="16"/>
  <c r="BF445" i="16"/>
  <c r="AZ445" i="16"/>
  <c r="AY445" i="16" s="1"/>
  <c r="BA445" i="16" s="1"/>
  <c r="BB445" i="16" s="1"/>
  <c r="BC445" i="16" s="1"/>
  <c r="BI513" i="16"/>
  <c r="BJ513" i="16"/>
  <c r="AW519" i="16"/>
  <c r="R519" i="16"/>
  <c r="BV519" i="16" s="1"/>
  <c r="BN539" i="16"/>
  <c r="BF578" i="16"/>
  <c r="BE578" i="16"/>
  <c r="CO578" i="16"/>
  <c r="CN578" i="16"/>
  <c r="AZ578" i="16"/>
  <c r="AY578" i="16" s="1"/>
  <c r="BA578" i="16" s="1"/>
  <c r="BB578" i="16" s="1"/>
  <c r="BC578" i="16" s="1"/>
  <c r="CI578" i="16"/>
  <c r="CC34" i="16"/>
  <c r="CD34" i="16"/>
  <c r="CE34" i="16"/>
  <c r="BY34" i="16"/>
  <c r="CA94" i="16"/>
  <c r="CB94" i="16" s="1"/>
  <c r="CC94" i="16" s="1"/>
  <c r="BF125" i="16"/>
  <c r="CO125" i="16"/>
  <c r="CN125" i="16"/>
  <c r="CI125" i="16"/>
  <c r="CE46" i="16"/>
  <c r="CD46" i="16"/>
  <c r="CA46" i="16"/>
  <c r="CB46" i="16" s="1"/>
  <c r="CC46" i="16" s="1"/>
  <c r="BY46" i="16"/>
  <c r="BO11" i="16"/>
  <c r="F11" i="16" s="1"/>
  <c r="F11" i="19" s="1"/>
  <c r="E11" i="16"/>
  <c r="E11" i="19" s="1"/>
  <c r="N11" i="19" s="1" a="1"/>
  <c r="N11" i="19" s="1"/>
  <c r="DE131" i="16"/>
  <c r="I131" i="16" s="1"/>
  <c r="I131" i="19" s="1"/>
  <c r="G131" i="16"/>
  <c r="G131" i="19" s="1"/>
  <c r="BB11" i="19" s="1" a="1"/>
  <c r="BB11" i="19" s="1"/>
  <c r="BO108" i="16"/>
  <c r="F108" i="16" s="1"/>
  <c r="F108" i="19" s="1"/>
  <c r="E108" i="16"/>
  <c r="E108" i="19" s="1"/>
  <c r="CN136" i="16"/>
  <c r="BF136" i="16"/>
  <c r="AZ136" i="16"/>
  <c r="AY136" i="16" s="1"/>
  <c r="BA136" i="16" s="1"/>
  <c r="BB136" i="16" s="1"/>
  <c r="BC136" i="16" s="1"/>
  <c r="CO136" i="16"/>
  <c r="CI136" i="16"/>
  <c r="CE203" i="16"/>
  <c r="CD203" i="16"/>
  <c r="CA203" i="16"/>
  <c r="CB203" i="16" s="1"/>
  <c r="CC203" i="16" s="1"/>
  <c r="BY203" i="16"/>
  <c r="CE211" i="16"/>
  <c r="CD211" i="16"/>
  <c r="CA211" i="16"/>
  <c r="CB211" i="16" s="1"/>
  <c r="CC211" i="16" s="1"/>
  <c r="BY211" i="16"/>
  <c r="CE227" i="16"/>
  <c r="CD227" i="16"/>
  <c r="BY227" i="16"/>
  <c r="CA227" i="16"/>
  <c r="CB227" i="16" s="1"/>
  <c r="CC227" i="16" s="1"/>
  <c r="CE162" i="16"/>
  <c r="CD162" i="16"/>
  <c r="BY162" i="16"/>
  <c r="CE186" i="16"/>
  <c r="CD186" i="16"/>
  <c r="BY186" i="16"/>
  <c r="CE194" i="16"/>
  <c r="CD194" i="16"/>
  <c r="BY194" i="16"/>
  <c r="CE208" i="16"/>
  <c r="CD208" i="16"/>
  <c r="BY208" i="16"/>
  <c r="CA208" i="16"/>
  <c r="CB208" i="16" s="1"/>
  <c r="CC208" i="16" s="1"/>
  <c r="CE233" i="16"/>
  <c r="CD233" i="16"/>
  <c r="CC233" i="16"/>
  <c r="BY233" i="16"/>
  <c r="CE249" i="16"/>
  <c r="CD249" i="16"/>
  <c r="BY249" i="16"/>
  <c r="CE273" i="16"/>
  <c r="CD273" i="16"/>
  <c r="BY273" i="16"/>
  <c r="CE281" i="16"/>
  <c r="CD281" i="16"/>
  <c r="BY281" i="16"/>
  <c r="CE303" i="16"/>
  <c r="CD303" i="16"/>
  <c r="BY303" i="16"/>
  <c r="BO284" i="16"/>
  <c r="F284" i="16" s="1"/>
  <c r="F284" i="19" s="1"/>
  <c r="E284" i="16"/>
  <c r="E284" i="19" s="1"/>
  <c r="W22" i="19" s="1" a="1"/>
  <c r="W22" i="19" s="1"/>
  <c r="CE307" i="16"/>
  <c r="CD307" i="16"/>
  <c r="BY307" i="16"/>
  <c r="BO382" i="16"/>
  <c r="F382" i="16" s="1"/>
  <c r="F382" i="19" s="1"/>
  <c r="E382" i="16"/>
  <c r="E382" i="19" s="1"/>
  <c r="CO412" i="16"/>
  <c r="CN412" i="16"/>
  <c r="BF412" i="16"/>
  <c r="BE412" i="16"/>
  <c r="AZ412" i="16"/>
  <c r="AY412" i="16" s="1"/>
  <c r="BA412" i="16" s="1"/>
  <c r="BB412" i="16" s="1"/>
  <c r="BC412" i="16" s="1"/>
  <c r="CK412" i="16"/>
  <c r="CL412" i="16" s="1"/>
  <c r="CM412" i="16" s="1"/>
  <c r="CI412" i="16"/>
  <c r="CK423" i="16"/>
  <c r="CL423" i="16" s="1"/>
  <c r="CM423" i="16" s="1"/>
  <c r="CN423" i="16"/>
  <c r="CO423" i="16"/>
  <c r="CE467" i="16"/>
  <c r="CD467" i="16"/>
  <c r="BY467" i="16"/>
  <c r="CA467" i="16"/>
  <c r="CB467" i="16" s="1"/>
  <c r="CC467" i="16" s="1"/>
  <c r="R502" i="16"/>
  <c r="BV502" i="16" s="1"/>
  <c r="AW502" i="16"/>
  <c r="CO499" i="16"/>
  <c r="CN499" i="16"/>
  <c r="BF499" i="16"/>
  <c r="AZ499" i="16"/>
  <c r="AY499" i="16" s="1"/>
  <c r="BA499" i="16" s="1"/>
  <c r="BB499" i="16" s="1"/>
  <c r="BC499" i="16" s="1"/>
  <c r="BE499" i="16"/>
  <c r="CK499" i="16"/>
  <c r="CL499" i="16" s="1"/>
  <c r="CM499" i="16" s="1"/>
  <c r="CI499" i="16"/>
  <c r="CE515" i="16"/>
  <c r="CD515" i="16"/>
  <c r="BY515" i="16"/>
  <c r="BI526" i="16"/>
  <c r="BJ526" i="16"/>
  <c r="CK578" i="16"/>
  <c r="CL578" i="16" s="1"/>
  <c r="CM578" i="16" s="1"/>
  <c r="CD32" i="16"/>
  <c r="CE32" i="16"/>
  <c r="BY32" i="16"/>
  <c r="CM49" i="16"/>
  <c r="BF49" i="16"/>
  <c r="CO49" i="16"/>
  <c r="CN49" i="16"/>
  <c r="CI49" i="16"/>
  <c r="AZ49" i="16"/>
  <c r="AY49" i="16" s="1"/>
  <c r="BA49" i="16" s="1"/>
  <c r="BB49" i="16" s="1"/>
  <c r="BC49" i="16" s="1"/>
  <c r="BF61" i="16"/>
  <c r="CO61" i="16"/>
  <c r="CN61" i="16"/>
  <c r="CI61" i="16"/>
  <c r="AZ61" i="16"/>
  <c r="AY61" i="16" s="1"/>
  <c r="BA61" i="16" s="1"/>
  <c r="BB61" i="16" s="1"/>
  <c r="BC61" i="16" s="1"/>
  <c r="CM73" i="16"/>
  <c r="BF73" i="16"/>
  <c r="CO73" i="16"/>
  <c r="CN73" i="16"/>
  <c r="CI73" i="16"/>
  <c r="AZ73" i="16"/>
  <c r="AY73" i="16" s="1"/>
  <c r="BA73" i="16" s="1"/>
  <c r="BB73" i="16" s="1"/>
  <c r="BC73" i="16" s="1"/>
  <c r="CM81" i="16"/>
  <c r="BF81" i="16"/>
  <c r="CO81" i="16"/>
  <c r="CN81" i="16"/>
  <c r="CI81" i="16"/>
  <c r="AZ81" i="16"/>
  <c r="AY81" i="16" s="1"/>
  <c r="BA81" i="16" s="1"/>
  <c r="BB81" i="16" s="1"/>
  <c r="BC81" i="16" s="1"/>
  <c r="CM93" i="16"/>
  <c r="BF93" i="16"/>
  <c r="CO93" i="16"/>
  <c r="CN93" i="16"/>
  <c r="CI93" i="16"/>
  <c r="AZ93" i="16"/>
  <c r="AY93" i="16" s="1"/>
  <c r="BA93" i="16" s="1"/>
  <c r="BB93" i="16" s="1"/>
  <c r="BC93" i="16" s="1"/>
  <c r="CM105" i="16"/>
  <c r="BF105" i="16"/>
  <c r="CO105" i="16"/>
  <c r="CN105" i="16"/>
  <c r="CI105" i="16"/>
  <c r="CE151" i="16"/>
  <c r="CD151" i="16"/>
  <c r="BY151" i="16"/>
  <c r="CE175" i="16"/>
  <c r="CD175" i="16"/>
  <c r="CC175" i="16"/>
  <c r="BY175" i="16"/>
  <c r="CE199" i="16"/>
  <c r="CD199" i="16"/>
  <c r="CC199" i="16"/>
  <c r="BY199" i="16"/>
  <c r="E155" i="16"/>
  <c r="E155" i="19" s="1"/>
  <c r="BO167" i="16"/>
  <c r="F167" i="16" s="1"/>
  <c r="F167" i="19" s="1"/>
  <c r="E167" i="16"/>
  <c r="E167" i="19" s="1"/>
  <c r="BO179" i="16"/>
  <c r="F179" i="16" s="1"/>
  <c r="F179" i="19" s="1"/>
  <c r="E179" i="16"/>
  <c r="E179" i="19" s="1"/>
  <c r="BO187" i="16"/>
  <c r="F187" i="16" s="1"/>
  <c r="F187" i="19" s="1"/>
  <c r="E187" i="16"/>
  <c r="E187" i="19" s="1"/>
  <c r="CE229" i="16"/>
  <c r="CD229" i="16"/>
  <c r="BY229" i="16"/>
  <c r="CA229" i="16"/>
  <c r="CB229" i="16" s="1"/>
  <c r="CC229" i="16" s="1"/>
  <c r="CO246" i="16"/>
  <c r="CN246" i="16"/>
  <c r="BF246" i="16"/>
  <c r="CI246" i="16"/>
  <c r="AZ246" i="16"/>
  <c r="AY246" i="16" s="1"/>
  <c r="BA246" i="16" s="1"/>
  <c r="BB246" i="16" s="1"/>
  <c r="BC246" i="16" s="1"/>
  <c r="CK246" i="16"/>
  <c r="CL246" i="16" s="1"/>
  <c r="CM246" i="16" s="1"/>
  <c r="CO262" i="16"/>
  <c r="CN262" i="16"/>
  <c r="BF262" i="16"/>
  <c r="CI262" i="16"/>
  <c r="AZ262" i="16"/>
  <c r="AY262" i="16" s="1"/>
  <c r="BA262" i="16" s="1"/>
  <c r="BB262" i="16" s="1"/>
  <c r="BC262" i="16" s="1"/>
  <c r="CK262" i="16"/>
  <c r="CL262" i="16" s="1"/>
  <c r="CM262" i="16" s="1"/>
  <c r="CO278" i="16"/>
  <c r="CN278" i="16"/>
  <c r="BF278" i="16"/>
  <c r="CI278" i="16"/>
  <c r="AZ278" i="16"/>
  <c r="AY278" i="16" s="1"/>
  <c r="BA278" i="16" s="1"/>
  <c r="BB278" i="16" s="1"/>
  <c r="BC278" i="16" s="1"/>
  <c r="CK278" i="16"/>
  <c r="CL278" i="16" s="1"/>
  <c r="CM278" i="16" s="1"/>
  <c r="CN295" i="16"/>
  <c r="CM295" i="16"/>
  <c r="BF295" i="16"/>
  <c r="CO295" i="16"/>
  <c r="AZ295" i="16"/>
  <c r="AY295" i="16" s="1"/>
  <c r="BA295" i="16" s="1"/>
  <c r="BB295" i="16" s="1"/>
  <c r="BC295" i="16" s="1"/>
  <c r="CI295" i="16"/>
  <c r="CK326" i="16"/>
  <c r="CL326" i="16" s="1"/>
  <c r="CM326" i="16" s="1"/>
  <c r="CK283" i="16"/>
  <c r="CL283" i="16" s="1"/>
  <c r="CM283" i="16" s="1"/>
  <c r="CC290" i="16"/>
  <c r="CE290" i="16"/>
  <c r="CD290" i="16"/>
  <c r="BY290" i="16"/>
  <c r="CK322" i="16"/>
  <c r="CL322" i="16" s="1"/>
  <c r="CM322" i="16" s="1"/>
  <c r="CE308" i="16"/>
  <c r="CD308" i="16"/>
  <c r="BY308" i="16"/>
  <c r="CE321" i="16"/>
  <c r="CD321" i="16"/>
  <c r="BY321" i="16"/>
  <c r="CE329" i="16"/>
  <c r="CD329" i="16"/>
  <c r="BY329" i="16"/>
  <c r="CA357" i="16"/>
  <c r="CB357" i="16" s="1"/>
  <c r="CC357" i="16" s="1"/>
  <c r="CA365" i="16"/>
  <c r="CB365" i="16" s="1"/>
  <c r="CC365" i="16" s="1"/>
  <c r="CE371" i="16"/>
  <c r="CD371" i="16"/>
  <c r="BY371" i="16"/>
  <c r="G378" i="16"/>
  <c r="G378" i="19" s="1"/>
  <c r="BI20" i="19" s="1" a="1"/>
  <c r="BI20" i="19" s="1"/>
  <c r="DE378" i="16"/>
  <c r="I378" i="16" s="1"/>
  <c r="I378" i="19" s="1"/>
  <c r="CA390" i="16"/>
  <c r="CB390" i="16" s="1"/>
  <c r="CC390" i="16" s="1"/>
  <c r="CE413" i="16"/>
  <c r="CD413" i="16"/>
  <c r="BY413" i="16"/>
  <c r="BN413" i="16"/>
  <c r="BF448" i="16"/>
  <c r="AZ448" i="16"/>
  <c r="AY448" i="16" s="1"/>
  <c r="BA448" i="16" s="1"/>
  <c r="BB448" i="16" s="1"/>
  <c r="BC448" i="16" s="1"/>
  <c r="CO448" i="16"/>
  <c r="CN448" i="16"/>
  <c r="CI448" i="16"/>
  <c r="BE448" i="16"/>
  <c r="CK448" i="16"/>
  <c r="CL448" i="16" s="1"/>
  <c r="CM448" i="16" s="1"/>
  <c r="CE435" i="16"/>
  <c r="CD435" i="16"/>
  <c r="BY435" i="16"/>
  <c r="CO464" i="16"/>
  <c r="CN464" i="16"/>
  <c r="BF464" i="16"/>
  <c r="CK464" i="16"/>
  <c r="CL464" i="16" s="1"/>
  <c r="CM464" i="16" s="1"/>
  <c r="BE464" i="16"/>
  <c r="CI464" i="16"/>
  <c r="AZ464" i="16"/>
  <c r="AY464" i="16" s="1"/>
  <c r="BA464" i="16" s="1"/>
  <c r="BB464" i="16" s="1"/>
  <c r="BC464" i="16" s="1"/>
  <c r="G517" i="16"/>
  <c r="G517" i="19" s="1"/>
  <c r="BB41" i="19" s="1" a="1"/>
  <c r="BB41" i="19" s="1"/>
  <c r="DE517" i="16"/>
  <c r="I517" i="16" s="1"/>
  <c r="I517" i="19" s="1"/>
  <c r="G525" i="16"/>
  <c r="G525" i="19" s="1"/>
  <c r="BC37" i="19" s="1" a="1"/>
  <c r="BC37" i="19" s="1"/>
  <c r="DE525" i="16"/>
  <c r="I525" i="16" s="1"/>
  <c r="I525" i="19" s="1"/>
  <c r="CO536" i="16"/>
  <c r="CN536" i="16"/>
  <c r="BF536" i="16"/>
  <c r="BE536" i="16"/>
  <c r="CI536" i="16"/>
  <c r="BD536" i="16"/>
  <c r="BN543" i="16"/>
  <c r="DE542" i="16"/>
  <c r="I542" i="16" s="1"/>
  <c r="I542" i="19" s="1"/>
  <c r="G542" i="16"/>
  <c r="G542" i="19" s="1"/>
  <c r="BF42" i="19" s="1" a="1"/>
  <c r="BF42" i="19" s="1"/>
  <c r="CE548" i="16"/>
  <c r="CD548" i="16"/>
  <c r="CA548" i="16"/>
  <c r="CB548" i="16" s="1"/>
  <c r="CC548" i="16" s="1"/>
  <c r="BY548" i="16"/>
  <c r="CE558" i="16"/>
  <c r="CD558" i="16"/>
  <c r="CA558" i="16"/>
  <c r="CB558" i="16" s="1"/>
  <c r="CC558" i="16" s="1"/>
  <c r="BY558" i="16"/>
  <c r="BI556" i="16"/>
  <c r="BJ556" i="16"/>
  <c r="CE569" i="16"/>
  <c r="CD569" i="16"/>
  <c r="CC569" i="16"/>
  <c r="BY569" i="16"/>
  <c r="CE579" i="16"/>
  <c r="CD579" i="16"/>
  <c r="BY579" i="16"/>
  <c r="CA54" i="16"/>
  <c r="CB54" i="16" s="1"/>
  <c r="CC54" i="16" s="1"/>
  <c r="DE118" i="16"/>
  <c r="I118" i="16" s="1"/>
  <c r="I118" i="19" s="1"/>
  <c r="G118" i="16"/>
  <c r="G118" i="19" s="1"/>
  <c r="BA10" i="19" s="1" a="1"/>
  <c r="BA10" i="19" s="1"/>
  <c r="BO19" i="16"/>
  <c r="F19" i="16" s="1"/>
  <c r="F19" i="19" s="1"/>
  <c r="BO27" i="16"/>
  <c r="F27" i="16" s="1"/>
  <c r="F27" i="19" s="1"/>
  <c r="E27" i="16"/>
  <c r="E27" i="19" s="1"/>
  <c r="O15" i="19" s="1" a="1"/>
  <c r="O15" i="19" s="1"/>
  <c r="CE122" i="16"/>
  <c r="CD122" i="16"/>
  <c r="CC122" i="16"/>
  <c r="BY122" i="16"/>
  <c r="CK69" i="16"/>
  <c r="CL69" i="16" s="1"/>
  <c r="CM69" i="16" s="1"/>
  <c r="BO50" i="16"/>
  <c r="F50" i="16" s="1"/>
  <c r="F50" i="19" s="1"/>
  <c r="E50" i="16"/>
  <c r="E50" i="19" s="1"/>
  <c r="Q14" i="19" s="1" a="1"/>
  <c r="Q14" i="19" s="1"/>
  <c r="E62" i="16"/>
  <c r="E62" i="19" s="1"/>
  <c r="T14" i="19" s="1" a="1"/>
  <c r="T14" i="19" s="1"/>
  <c r="BO86" i="16"/>
  <c r="F86" i="16" s="1"/>
  <c r="F86" i="19" s="1"/>
  <c r="E86" i="16"/>
  <c r="E86" i="19" s="1"/>
  <c r="V14" i="19" s="1" a="1"/>
  <c r="V14" i="19" s="1"/>
  <c r="BO98" i="16"/>
  <c r="F98" i="16" s="1"/>
  <c r="F98" i="19" s="1"/>
  <c r="E98" i="16"/>
  <c r="E98" i="19" s="1"/>
  <c r="W14" i="19" s="1" a="1"/>
  <c r="W14" i="19" s="1"/>
  <c r="BO217" i="16"/>
  <c r="F217" i="16" s="1"/>
  <c r="F217" i="19" s="1"/>
  <c r="E217" i="16"/>
  <c r="E217" i="19" s="1"/>
  <c r="O27" i="19" s="1" a="1"/>
  <c r="O27" i="19" s="1"/>
  <c r="CA159" i="16"/>
  <c r="CB159" i="16" s="1"/>
  <c r="CC159" i="16" s="1"/>
  <c r="CO168" i="16"/>
  <c r="CN168" i="16"/>
  <c r="BF168" i="16"/>
  <c r="CK168" i="16"/>
  <c r="CL168" i="16" s="1"/>
  <c r="CM168" i="16" s="1"/>
  <c r="AZ168" i="16"/>
  <c r="AY168" i="16" s="1"/>
  <c r="BA168" i="16" s="1"/>
  <c r="BB168" i="16" s="1"/>
  <c r="BC168" i="16" s="1"/>
  <c r="CI168" i="16"/>
  <c r="CO192" i="16"/>
  <c r="CN192" i="16"/>
  <c r="BF192" i="16"/>
  <c r="CK192" i="16"/>
  <c r="CL192" i="16" s="1"/>
  <c r="CM192" i="16" s="1"/>
  <c r="AZ192" i="16"/>
  <c r="AY192" i="16" s="1"/>
  <c r="BA192" i="16" s="1"/>
  <c r="BB192" i="16" s="1"/>
  <c r="BC192" i="16" s="1"/>
  <c r="CI192" i="16"/>
  <c r="CE205" i="16"/>
  <c r="CD205" i="16"/>
  <c r="CA205" i="16"/>
  <c r="CB205" i="16" s="1"/>
  <c r="CC205" i="16" s="1"/>
  <c r="BY205" i="16"/>
  <c r="CE221" i="16"/>
  <c r="CD221" i="16"/>
  <c r="CA221" i="16"/>
  <c r="CB221" i="16" s="1"/>
  <c r="CC221" i="16" s="1"/>
  <c r="BY221" i="16"/>
  <c r="BO347" i="16"/>
  <c r="F347" i="16" s="1"/>
  <c r="F347" i="19" s="1"/>
  <c r="E347" i="16"/>
  <c r="E347" i="19" s="1"/>
  <c r="CO251" i="16"/>
  <c r="CN251" i="16"/>
  <c r="BF251" i="16"/>
  <c r="AZ251" i="16"/>
  <c r="AY251" i="16" s="1"/>
  <c r="BA251" i="16" s="1"/>
  <c r="BB251" i="16" s="1"/>
  <c r="BC251" i="16" s="1"/>
  <c r="CI251" i="16"/>
  <c r="CK251" i="16"/>
  <c r="CL251" i="16" s="1"/>
  <c r="CM251" i="16" s="1"/>
  <c r="CO267" i="16"/>
  <c r="CN267" i="16"/>
  <c r="BF267" i="16"/>
  <c r="AZ267" i="16"/>
  <c r="AY267" i="16" s="1"/>
  <c r="BA267" i="16" s="1"/>
  <c r="BB267" i="16" s="1"/>
  <c r="BC267" i="16" s="1"/>
  <c r="CI267" i="16"/>
  <c r="CK267" i="16"/>
  <c r="CL267" i="16" s="1"/>
  <c r="CM267" i="16" s="1"/>
  <c r="BO233" i="16"/>
  <c r="F233" i="16" s="1"/>
  <c r="F233" i="19" s="1"/>
  <c r="E233" i="16"/>
  <c r="E233" i="19" s="1"/>
  <c r="P31" i="19" s="1" a="1"/>
  <c r="P31" i="19" s="1"/>
  <c r="BO245" i="16"/>
  <c r="F245" i="16" s="1"/>
  <c r="F245" i="19" s="1"/>
  <c r="E245" i="16"/>
  <c r="E245" i="19" s="1"/>
  <c r="Q31" i="19" s="1" a="1"/>
  <c r="Q31" i="19" s="1"/>
  <c r="BO257" i="16"/>
  <c r="F257" i="16" s="1"/>
  <c r="F257" i="19" s="1"/>
  <c r="E257" i="16"/>
  <c r="E257" i="19" s="1"/>
  <c r="T31" i="19" s="1" a="1"/>
  <c r="T31" i="19" s="1"/>
  <c r="BO265" i="16"/>
  <c r="F265" i="16" s="1"/>
  <c r="F265" i="19" s="1"/>
  <c r="E265" i="16"/>
  <c r="E265" i="19" s="1"/>
  <c r="U27" i="19" s="1" a="1"/>
  <c r="U27" i="19" s="1"/>
  <c r="BO277" i="16"/>
  <c r="F277" i="16" s="1"/>
  <c r="F277" i="19" s="1"/>
  <c r="E277" i="16"/>
  <c r="E277" i="19" s="1"/>
  <c r="V27" i="19" s="1" a="1"/>
  <c r="V27" i="19" s="1"/>
  <c r="CE368" i="16"/>
  <c r="CD368" i="16"/>
  <c r="CC368" i="16"/>
  <c r="BY368" i="16"/>
  <c r="AW383" i="16"/>
  <c r="R383" i="16"/>
  <c r="BV383" i="16" s="1"/>
  <c r="G381" i="16"/>
  <c r="G381" i="19" s="1"/>
  <c r="BI23" i="19" s="1" a="1"/>
  <c r="BI23" i="19" s="1"/>
  <c r="DE381" i="16"/>
  <c r="I381" i="16" s="1"/>
  <c r="I381" i="19" s="1"/>
  <c r="CN388" i="16"/>
  <c r="BF388" i="16"/>
  <c r="AZ388" i="16"/>
  <c r="AY388" i="16" s="1"/>
  <c r="BA388" i="16" s="1"/>
  <c r="BB388" i="16" s="1"/>
  <c r="BC388" i="16" s="1"/>
  <c r="CO388" i="16"/>
  <c r="CI388" i="16"/>
  <c r="CE410" i="16"/>
  <c r="CD410" i="16"/>
  <c r="CC410" i="16"/>
  <c r="BY410" i="16"/>
  <c r="BE436" i="16"/>
  <c r="CO436" i="16"/>
  <c r="CN436" i="16"/>
  <c r="BF436" i="16"/>
  <c r="CI436" i="16"/>
  <c r="AZ436" i="16"/>
  <c r="AY436" i="16" s="1"/>
  <c r="BA436" i="16" s="1"/>
  <c r="BB436" i="16" s="1"/>
  <c r="BC436" i="16" s="1"/>
  <c r="CK436" i="16"/>
  <c r="CL436" i="16" s="1"/>
  <c r="CM436" i="16" s="1"/>
  <c r="BN439" i="16"/>
  <c r="CD465" i="16"/>
  <c r="CE465" i="16"/>
  <c r="CA465" i="16"/>
  <c r="CB465" i="16" s="1"/>
  <c r="CC465" i="16" s="1"/>
  <c r="BY465" i="16"/>
  <c r="DE511" i="16"/>
  <c r="I511" i="16" s="1"/>
  <c r="I511" i="19" s="1"/>
  <c r="G511" i="16"/>
  <c r="G511" i="19" s="1"/>
  <c r="BB35" i="19" s="1" a="1"/>
  <c r="BB35" i="19" s="1"/>
  <c r="DE544" i="16"/>
  <c r="I544" i="16" s="1"/>
  <c r="I544" i="19" s="1"/>
  <c r="G544" i="16"/>
  <c r="G544" i="19" s="1"/>
  <c r="BF44" i="19" s="1" a="1"/>
  <c r="BF44" i="19" s="1"/>
  <c r="BE554" i="16"/>
  <c r="CO554" i="16"/>
  <c r="CN554" i="16"/>
  <c r="CI554" i="16"/>
  <c r="BF554" i="16"/>
  <c r="CK554" i="16"/>
  <c r="CL554" i="16" s="1"/>
  <c r="CM554" i="16" s="1"/>
  <c r="AZ554" i="16"/>
  <c r="AY554" i="16" s="1"/>
  <c r="BA554" i="16" s="1"/>
  <c r="BB554" i="16" s="1"/>
  <c r="BC554" i="16" s="1"/>
  <c r="BI571" i="16"/>
  <c r="BJ571" i="16"/>
  <c r="BN41" i="16"/>
  <c r="CK102" i="16"/>
  <c r="CL102" i="16" s="1"/>
  <c r="CM102" i="16" s="1"/>
  <c r="BN118" i="16"/>
  <c r="CO7" i="16"/>
  <c r="CN7" i="16"/>
  <c r="BF7" i="16"/>
  <c r="CI7" i="16"/>
  <c r="AZ7" i="16"/>
  <c r="AY7" i="16" s="1"/>
  <c r="BA7" i="16" s="1"/>
  <c r="BB7" i="16" s="1"/>
  <c r="BC7" i="16" s="1"/>
  <c r="CK7" i="16"/>
  <c r="CL7" i="16" s="1"/>
  <c r="CM7" i="16" s="1"/>
  <c r="CO15" i="16"/>
  <c r="CN15" i="16"/>
  <c r="BF15" i="16"/>
  <c r="CI15" i="16"/>
  <c r="AZ15" i="16"/>
  <c r="AY15" i="16" s="1"/>
  <c r="BA15" i="16" s="1"/>
  <c r="BB15" i="16" s="1"/>
  <c r="BC15" i="16" s="1"/>
  <c r="CK15" i="16"/>
  <c r="CL15" i="16" s="1"/>
  <c r="CM15" i="16" s="1"/>
  <c r="CA32" i="16"/>
  <c r="CB32" i="16" s="1"/>
  <c r="CC32" i="16" s="1"/>
  <c r="BO136" i="16"/>
  <c r="F136" i="16" s="1"/>
  <c r="F136" i="19" s="1"/>
  <c r="BN20" i="16"/>
  <c r="BN24" i="16"/>
  <c r="BF39" i="16"/>
  <c r="CN39" i="16"/>
  <c r="CO39" i="16"/>
  <c r="AZ39" i="16"/>
  <c r="AY39" i="16" s="1"/>
  <c r="BA39" i="16" s="1"/>
  <c r="BB39" i="16" s="1"/>
  <c r="BC39" i="16" s="1"/>
  <c r="CI39" i="16"/>
  <c r="CK117" i="16"/>
  <c r="CL117" i="16" s="1"/>
  <c r="CM117" i="16" s="1"/>
  <c r="BN123" i="16"/>
  <c r="BN32" i="16"/>
  <c r="CK39" i="16"/>
  <c r="CL39" i="16" s="1"/>
  <c r="CM39" i="16" s="1"/>
  <c r="BF48" i="16"/>
  <c r="CN48" i="16"/>
  <c r="CO48" i="16"/>
  <c r="CI48" i="16"/>
  <c r="AZ48" i="16"/>
  <c r="AY48" i="16" s="1"/>
  <c r="BA48" i="16" s="1"/>
  <c r="BB48" i="16" s="1"/>
  <c r="BC48" i="16" s="1"/>
  <c r="AZ125" i="16"/>
  <c r="AY125" i="16" s="1"/>
  <c r="BA125" i="16" s="1"/>
  <c r="BB125" i="16" s="1"/>
  <c r="BC125" i="16" s="1"/>
  <c r="CM52" i="16"/>
  <c r="BF52" i="16"/>
  <c r="CO52" i="16"/>
  <c r="CN52" i="16"/>
  <c r="AZ52" i="16"/>
  <c r="AY52" i="16" s="1"/>
  <c r="BA52" i="16" s="1"/>
  <c r="BB52" i="16" s="1"/>
  <c r="BC52" i="16" s="1"/>
  <c r="CI52" i="16"/>
  <c r="CM56" i="16"/>
  <c r="BF56" i="16"/>
  <c r="CO56" i="16"/>
  <c r="CN56" i="16"/>
  <c r="AZ56" i="16"/>
  <c r="AY56" i="16" s="1"/>
  <c r="BA56" i="16" s="1"/>
  <c r="BB56" i="16" s="1"/>
  <c r="BC56" i="16" s="1"/>
  <c r="CI56" i="16"/>
  <c r="CM60" i="16"/>
  <c r="BF60" i="16"/>
  <c r="CO60" i="16"/>
  <c r="CN60" i="16"/>
  <c r="AZ60" i="16"/>
  <c r="AY60" i="16" s="1"/>
  <c r="BA60" i="16" s="1"/>
  <c r="BB60" i="16" s="1"/>
  <c r="BC60" i="16" s="1"/>
  <c r="CI60" i="16"/>
  <c r="CM64" i="16"/>
  <c r="BF64" i="16"/>
  <c r="CO64" i="16"/>
  <c r="CN64" i="16"/>
  <c r="AZ64" i="16"/>
  <c r="AY64" i="16" s="1"/>
  <c r="BA64" i="16" s="1"/>
  <c r="BB64" i="16" s="1"/>
  <c r="BC64" i="16" s="1"/>
  <c r="CI64" i="16"/>
  <c r="CM68" i="16"/>
  <c r="BF68" i="16"/>
  <c r="CO68" i="16"/>
  <c r="CN68" i="16"/>
  <c r="AZ68" i="16"/>
  <c r="AY68" i="16" s="1"/>
  <c r="BA68" i="16" s="1"/>
  <c r="BB68" i="16" s="1"/>
  <c r="BC68" i="16" s="1"/>
  <c r="CI68" i="16"/>
  <c r="CM72" i="16"/>
  <c r="BF72" i="16"/>
  <c r="CO72" i="16"/>
  <c r="CN72" i="16"/>
  <c r="AZ72" i="16"/>
  <c r="AY72" i="16" s="1"/>
  <c r="BA72" i="16" s="1"/>
  <c r="BB72" i="16" s="1"/>
  <c r="BC72" i="16" s="1"/>
  <c r="CI72" i="16"/>
  <c r="CM76" i="16"/>
  <c r="BF76" i="16"/>
  <c r="CO76" i="16"/>
  <c r="CN76" i="16"/>
  <c r="AZ76" i="16"/>
  <c r="AY76" i="16" s="1"/>
  <c r="BA76" i="16" s="1"/>
  <c r="BB76" i="16" s="1"/>
  <c r="BC76" i="16" s="1"/>
  <c r="CI76" i="16"/>
  <c r="CM80" i="16"/>
  <c r="BF80" i="16"/>
  <c r="CO80" i="16"/>
  <c r="CN80" i="16"/>
  <c r="AZ80" i="16"/>
  <c r="AY80" i="16" s="1"/>
  <c r="BA80" i="16" s="1"/>
  <c r="BB80" i="16" s="1"/>
  <c r="BC80" i="16" s="1"/>
  <c r="CI80" i="16"/>
  <c r="CM84" i="16"/>
  <c r="BF84" i="16"/>
  <c r="CO84" i="16"/>
  <c r="CN84" i="16"/>
  <c r="AZ84" i="16"/>
  <c r="AY84" i="16" s="1"/>
  <c r="BA84" i="16" s="1"/>
  <c r="BB84" i="16" s="1"/>
  <c r="BC84" i="16" s="1"/>
  <c r="CI84" i="16"/>
  <c r="CM88" i="16"/>
  <c r="BF88" i="16"/>
  <c r="CO88" i="16"/>
  <c r="CN88" i="16"/>
  <c r="AZ88" i="16"/>
  <c r="AY88" i="16" s="1"/>
  <c r="BA88" i="16" s="1"/>
  <c r="BB88" i="16" s="1"/>
  <c r="BC88" i="16" s="1"/>
  <c r="CI88" i="16"/>
  <c r="CM92" i="16"/>
  <c r="BF92" i="16"/>
  <c r="CO92" i="16"/>
  <c r="CN92" i="16"/>
  <c r="AZ92" i="16"/>
  <c r="AY92" i="16" s="1"/>
  <c r="BA92" i="16" s="1"/>
  <c r="BB92" i="16" s="1"/>
  <c r="BC92" i="16" s="1"/>
  <c r="CI92" i="16"/>
  <c r="CM96" i="16"/>
  <c r="BF96" i="16"/>
  <c r="CO96" i="16"/>
  <c r="CN96" i="16"/>
  <c r="AZ96" i="16"/>
  <c r="AY96" i="16" s="1"/>
  <c r="BA96" i="16" s="1"/>
  <c r="BB96" i="16" s="1"/>
  <c r="BC96" i="16" s="1"/>
  <c r="CI96" i="16"/>
  <c r="BF100" i="16"/>
  <c r="CO100" i="16"/>
  <c r="CN100" i="16"/>
  <c r="CI100" i="16"/>
  <c r="AZ100" i="16"/>
  <c r="AY100" i="16" s="1"/>
  <c r="BA100" i="16" s="1"/>
  <c r="BB100" i="16" s="1"/>
  <c r="BC100" i="16" s="1"/>
  <c r="CM104" i="16"/>
  <c r="BF104" i="16"/>
  <c r="CO104" i="16"/>
  <c r="CN104" i="16"/>
  <c r="CI104" i="16"/>
  <c r="CM108" i="16"/>
  <c r="BF108" i="16"/>
  <c r="CO108" i="16"/>
  <c r="CN108" i="16"/>
  <c r="CI108" i="16"/>
  <c r="BF112" i="16"/>
  <c r="CO112" i="16"/>
  <c r="CN112" i="16"/>
  <c r="CI112" i="16"/>
  <c r="CA161" i="16"/>
  <c r="CB161" i="16" s="1"/>
  <c r="CC161" i="16" s="1"/>
  <c r="CA193" i="16"/>
  <c r="CB193" i="16" s="1"/>
  <c r="CC193" i="16" s="1"/>
  <c r="CN128" i="16"/>
  <c r="CM128" i="16"/>
  <c r="BF128" i="16"/>
  <c r="AZ128" i="16"/>
  <c r="AY128" i="16" s="1"/>
  <c r="BA128" i="16" s="1"/>
  <c r="BB128" i="16" s="1"/>
  <c r="BC128" i="16" s="1"/>
  <c r="CO128" i="16"/>
  <c r="CI128" i="16"/>
  <c r="CN138" i="16"/>
  <c r="CM138" i="16"/>
  <c r="BF138" i="16"/>
  <c r="CO138" i="16"/>
  <c r="CI138" i="16"/>
  <c r="AZ138" i="16"/>
  <c r="AY138" i="16" s="1"/>
  <c r="BA138" i="16" s="1"/>
  <c r="BB138" i="16" s="1"/>
  <c r="BC138" i="16" s="1"/>
  <c r="CE146" i="16"/>
  <c r="CD146" i="16"/>
  <c r="BY146" i="16"/>
  <c r="CA146" i="16"/>
  <c r="CB146" i="16" s="1"/>
  <c r="CC146" i="16" s="1"/>
  <c r="CN139" i="16"/>
  <c r="CM139" i="16"/>
  <c r="BF139" i="16"/>
  <c r="CO139" i="16"/>
  <c r="AZ139" i="16"/>
  <c r="AY139" i="16" s="1"/>
  <c r="BA139" i="16" s="1"/>
  <c r="BB139" i="16" s="1"/>
  <c r="BC139" i="16" s="1"/>
  <c r="CI139" i="16"/>
  <c r="CN140" i="16"/>
  <c r="CM140" i="16"/>
  <c r="BF140" i="16"/>
  <c r="CO140" i="16"/>
  <c r="AZ140" i="16"/>
  <c r="AY140" i="16" s="1"/>
  <c r="BA140" i="16" s="1"/>
  <c r="BB140" i="16" s="1"/>
  <c r="BC140" i="16" s="1"/>
  <c r="CI140" i="16"/>
  <c r="CA154" i="16"/>
  <c r="CB154" i="16" s="1"/>
  <c r="CC154" i="16" s="1"/>
  <c r="CA170" i="16"/>
  <c r="CB170" i="16" s="1"/>
  <c r="CC170" i="16" s="1"/>
  <c r="CA186" i="16"/>
  <c r="CB186" i="16" s="1"/>
  <c r="CC186" i="16" s="1"/>
  <c r="CO149" i="16"/>
  <c r="CN149" i="16"/>
  <c r="BF149" i="16"/>
  <c r="CK149" i="16"/>
  <c r="CL149" i="16" s="1"/>
  <c r="CM149" i="16" s="1"/>
  <c r="CI149" i="16"/>
  <c r="AZ149" i="16"/>
  <c r="AY149" i="16" s="1"/>
  <c r="BA149" i="16" s="1"/>
  <c r="BB149" i="16" s="1"/>
  <c r="BC149" i="16" s="1"/>
  <c r="CO157" i="16"/>
  <c r="CN157" i="16"/>
  <c r="BF157" i="16"/>
  <c r="CK157" i="16"/>
  <c r="CL157" i="16" s="1"/>
  <c r="CM157" i="16" s="1"/>
  <c r="CI157" i="16"/>
  <c r="AZ157" i="16"/>
  <c r="AY157" i="16" s="1"/>
  <c r="BA157" i="16" s="1"/>
  <c r="BB157" i="16" s="1"/>
  <c r="BC157" i="16" s="1"/>
  <c r="CO165" i="16"/>
  <c r="CN165" i="16"/>
  <c r="BF165" i="16"/>
  <c r="CK165" i="16"/>
  <c r="CL165" i="16" s="1"/>
  <c r="CM165" i="16" s="1"/>
  <c r="CI165" i="16"/>
  <c r="AZ165" i="16"/>
  <c r="AY165" i="16" s="1"/>
  <c r="BA165" i="16" s="1"/>
  <c r="BB165" i="16" s="1"/>
  <c r="BC165" i="16" s="1"/>
  <c r="CO173" i="16"/>
  <c r="CN173" i="16"/>
  <c r="BF173" i="16"/>
  <c r="CK173" i="16"/>
  <c r="CL173" i="16" s="1"/>
  <c r="CM173" i="16" s="1"/>
  <c r="CI173" i="16"/>
  <c r="AZ173" i="16"/>
  <c r="AY173" i="16" s="1"/>
  <c r="BA173" i="16" s="1"/>
  <c r="BB173" i="16" s="1"/>
  <c r="BC173" i="16" s="1"/>
  <c r="CO181" i="16"/>
  <c r="CN181" i="16"/>
  <c r="BF181" i="16"/>
  <c r="CK181" i="16"/>
  <c r="CL181" i="16" s="1"/>
  <c r="CM181" i="16" s="1"/>
  <c r="CI181" i="16"/>
  <c r="AZ181" i="16"/>
  <c r="AY181" i="16" s="1"/>
  <c r="BA181" i="16" s="1"/>
  <c r="BB181" i="16" s="1"/>
  <c r="BC181" i="16" s="1"/>
  <c r="CO189" i="16"/>
  <c r="CN189" i="16"/>
  <c r="BF189" i="16"/>
  <c r="CK189" i="16"/>
  <c r="CL189" i="16" s="1"/>
  <c r="CM189" i="16" s="1"/>
  <c r="CI189" i="16"/>
  <c r="AZ189" i="16"/>
  <c r="AY189" i="16" s="1"/>
  <c r="BA189" i="16" s="1"/>
  <c r="BB189" i="16" s="1"/>
  <c r="BC189" i="16" s="1"/>
  <c r="CO197" i="16"/>
  <c r="CN197" i="16"/>
  <c r="BF197" i="16"/>
  <c r="CK197" i="16"/>
  <c r="CL197" i="16" s="1"/>
  <c r="CM197" i="16" s="1"/>
  <c r="CI197" i="16"/>
  <c r="AZ197" i="16"/>
  <c r="AY197" i="16" s="1"/>
  <c r="BA197" i="16" s="1"/>
  <c r="BB197" i="16" s="1"/>
  <c r="BC197" i="16" s="1"/>
  <c r="CE214" i="16"/>
  <c r="CD214" i="16"/>
  <c r="BY214" i="16"/>
  <c r="CA214" i="16"/>
  <c r="CB214" i="16" s="1"/>
  <c r="CC214" i="16" s="1"/>
  <c r="CA281" i="16"/>
  <c r="CB281" i="16" s="1"/>
  <c r="CC281" i="16" s="1"/>
  <c r="CN220" i="16"/>
  <c r="CM220" i="16"/>
  <c r="BF220" i="16"/>
  <c r="AZ220" i="16"/>
  <c r="AY220" i="16" s="1"/>
  <c r="BA220" i="16" s="1"/>
  <c r="BB220" i="16" s="1"/>
  <c r="BC220" i="16" s="1"/>
  <c r="CO220" i="16"/>
  <c r="CI220" i="16"/>
  <c r="CE236" i="16"/>
  <c r="CD236" i="16"/>
  <c r="CC236" i="16"/>
  <c r="BY236" i="16"/>
  <c r="CE244" i="16"/>
  <c r="CD244" i="16"/>
  <c r="CC244" i="16"/>
  <c r="BY244" i="16"/>
  <c r="CE252" i="16"/>
  <c r="CD252" i="16"/>
  <c r="BY252" i="16"/>
  <c r="CE260" i="16"/>
  <c r="CD260" i="16"/>
  <c r="CC260" i="16"/>
  <c r="BY260" i="16"/>
  <c r="CE268" i="16"/>
  <c r="CD268" i="16"/>
  <c r="BY268" i="16"/>
  <c r="CE276" i="16"/>
  <c r="CD276" i="16"/>
  <c r="CC276" i="16"/>
  <c r="BY276" i="16"/>
  <c r="CC283" i="16"/>
  <c r="CE283" i="16"/>
  <c r="CD283" i="16"/>
  <c r="BY283" i="16"/>
  <c r="CE287" i="16"/>
  <c r="CD287" i="16"/>
  <c r="BY287" i="16"/>
  <c r="CK287" i="16"/>
  <c r="CL287" i="16" s="1"/>
  <c r="CM287" i="16" s="1"/>
  <c r="BO303" i="16"/>
  <c r="F303" i="16" s="1"/>
  <c r="F303" i="19" s="1"/>
  <c r="E303" i="16"/>
  <c r="E303" i="19" s="1"/>
  <c r="CA347" i="16"/>
  <c r="CB347" i="16" s="1"/>
  <c r="CC347" i="16" s="1"/>
  <c r="CE310" i="16"/>
  <c r="CD310" i="16"/>
  <c r="CC310" i="16"/>
  <c r="BY310" i="16"/>
  <c r="CE318" i="16"/>
  <c r="CD318" i="16"/>
  <c r="BY318" i="16"/>
  <c r="CE322" i="16"/>
  <c r="CD322" i="16"/>
  <c r="CC322" i="16"/>
  <c r="BY322" i="16"/>
  <c r="CE326" i="16"/>
  <c r="CD326" i="16"/>
  <c r="CC326" i="16"/>
  <c r="BY326" i="16"/>
  <c r="CE330" i="16"/>
  <c r="CD330" i="16"/>
  <c r="CC330" i="16"/>
  <c r="BY330" i="16"/>
  <c r="BI337" i="16"/>
  <c r="BJ337" i="16"/>
  <c r="CE338" i="16"/>
  <c r="CD338" i="16"/>
  <c r="CA338" i="16"/>
  <c r="CB338" i="16" s="1"/>
  <c r="CC338" i="16" s="1"/>
  <c r="BY338" i="16"/>
  <c r="CE340" i="16"/>
  <c r="CD340" i="16"/>
  <c r="CA340" i="16"/>
  <c r="CB340" i="16" s="1"/>
  <c r="CC340" i="16" s="1"/>
  <c r="BY340" i="16"/>
  <c r="CE342" i="16"/>
  <c r="CD342" i="16"/>
  <c r="CA342" i="16"/>
  <c r="CB342" i="16" s="1"/>
  <c r="CC342" i="16" s="1"/>
  <c r="BY342" i="16"/>
  <c r="CE344" i="16"/>
  <c r="CD344" i="16"/>
  <c r="CA344" i="16"/>
  <c r="CB344" i="16" s="1"/>
  <c r="CC344" i="16" s="1"/>
  <c r="BY344" i="16"/>
  <c r="CE346" i="16"/>
  <c r="CD346" i="16"/>
  <c r="CA346" i="16"/>
  <c r="CB346" i="16" s="1"/>
  <c r="CC346" i="16" s="1"/>
  <c r="BY346" i="16"/>
  <c r="CN382" i="16"/>
  <c r="CO382" i="16"/>
  <c r="AZ382" i="16"/>
  <c r="AY382" i="16" s="1"/>
  <c r="BA382" i="16" s="1"/>
  <c r="BB382" i="16" s="1"/>
  <c r="BC382" i="16" s="1"/>
  <c r="BF382" i="16"/>
  <c r="CI382" i="16"/>
  <c r="CK382" i="16"/>
  <c r="CL382" i="16" s="1"/>
  <c r="CM382" i="16" s="1"/>
  <c r="CA413" i="16"/>
  <c r="CB413" i="16" s="1"/>
  <c r="CC413" i="16" s="1"/>
  <c r="CO353" i="16"/>
  <c r="CN353" i="16"/>
  <c r="BF353" i="16"/>
  <c r="CK353" i="16"/>
  <c r="CL353" i="16" s="1"/>
  <c r="CM353" i="16" s="1"/>
  <c r="CI353" i="16"/>
  <c r="AZ353" i="16"/>
  <c r="AY353" i="16" s="1"/>
  <c r="BA353" i="16" s="1"/>
  <c r="BB353" i="16" s="1"/>
  <c r="BC353" i="16" s="1"/>
  <c r="CO361" i="16"/>
  <c r="CN361" i="16"/>
  <c r="BF361" i="16"/>
  <c r="CK361" i="16"/>
  <c r="CL361" i="16" s="1"/>
  <c r="CM361" i="16" s="1"/>
  <c r="CI361" i="16"/>
  <c r="AZ361" i="16"/>
  <c r="AY361" i="16" s="1"/>
  <c r="BA361" i="16" s="1"/>
  <c r="BB361" i="16" s="1"/>
  <c r="BC361" i="16" s="1"/>
  <c r="CO369" i="16"/>
  <c r="CN369" i="16"/>
  <c r="BF369" i="16"/>
  <c r="CK369" i="16"/>
  <c r="CL369" i="16" s="1"/>
  <c r="CM369" i="16" s="1"/>
  <c r="CI369" i="16"/>
  <c r="AZ369" i="16"/>
  <c r="AY369" i="16" s="1"/>
  <c r="BA369" i="16" s="1"/>
  <c r="BB369" i="16" s="1"/>
  <c r="BC369" i="16" s="1"/>
  <c r="CO377" i="16"/>
  <c r="CN377" i="16"/>
  <c r="CI377" i="16"/>
  <c r="BF377" i="16"/>
  <c r="CK377" i="16"/>
  <c r="CL377" i="16" s="1"/>
  <c r="CM377" i="16" s="1"/>
  <c r="AZ377" i="16"/>
  <c r="AY377" i="16" s="1"/>
  <c r="BA377" i="16" s="1"/>
  <c r="BB377" i="16" s="1"/>
  <c r="BC377" i="16" s="1"/>
  <c r="BE394" i="16"/>
  <c r="CN394" i="16"/>
  <c r="CM394" i="16"/>
  <c r="BF394" i="16"/>
  <c r="CO394" i="16"/>
  <c r="AZ394" i="16"/>
  <c r="AY394" i="16" s="1"/>
  <c r="BA394" i="16" s="1"/>
  <c r="CI394" i="16"/>
  <c r="BO349" i="16"/>
  <c r="F349" i="16" s="1"/>
  <c r="F349" i="19" s="1"/>
  <c r="E349" i="16"/>
  <c r="E349" i="19" s="1"/>
  <c r="BO353" i="16"/>
  <c r="F353" i="16" s="1"/>
  <c r="F353" i="19" s="1"/>
  <c r="E353" i="16"/>
  <c r="E353" i="19" s="1"/>
  <c r="BO357" i="16"/>
  <c r="F357" i="16" s="1"/>
  <c r="F357" i="19" s="1"/>
  <c r="E357" i="16"/>
  <c r="E357" i="19" s="1"/>
  <c r="BN361" i="16"/>
  <c r="BN365" i="16"/>
  <c r="BN369" i="16"/>
  <c r="BN373" i="16"/>
  <c r="BN377" i="16"/>
  <c r="CO399" i="16"/>
  <c r="CN399" i="16"/>
  <c r="BF399" i="16"/>
  <c r="BE399" i="16"/>
  <c r="CI399" i="16"/>
  <c r="CK399" i="16"/>
  <c r="CL399" i="16" s="1"/>
  <c r="CM399" i="16" s="1"/>
  <c r="AZ399" i="16"/>
  <c r="AY399" i="16" s="1"/>
  <c r="BA399" i="16" s="1"/>
  <c r="BB399" i="16" s="1"/>
  <c r="BC399" i="16" s="1"/>
  <c r="CO407" i="16"/>
  <c r="CN407" i="16"/>
  <c r="BF407" i="16"/>
  <c r="BE407" i="16"/>
  <c r="CK407" i="16"/>
  <c r="CL407" i="16" s="1"/>
  <c r="CM407" i="16" s="1"/>
  <c r="CI407" i="16"/>
  <c r="AZ407" i="16"/>
  <c r="AY407" i="16" s="1"/>
  <c r="BA407" i="16" s="1"/>
  <c r="BB407" i="16" s="1"/>
  <c r="BC407" i="16" s="1"/>
  <c r="CO415" i="16"/>
  <c r="CN415" i="16"/>
  <c r="BF415" i="16"/>
  <c r="BE415" i="16"/>
  <c r="CI415" i="16"/>
  <c r="CK415" i="16"/>
  <c r="CL415" i="16" s="1"/>
  <c r="CM415" i="16" s="1"/>
  <c r="AZ415" i="16"/>
  <c r="AY415" i="16" s="1"/>
  <c r="BA415" i="16" s="1"/>
  <c r="BB415" i="16" s="1"/>
  <c r="BC415" i="16" s="1"/>
  <c r="CE455" i="16"/>
  <c r="CD455" i="16"/>
  <c r="CA455" i="16"/>
  <c r="CB455" i="16" s="1"/>
  <c r="CC455" i="16" s="1"/>
  <c r="BY455" i="16"/>
  <c r="CE437" i="16"/>
  <c r="CD437" i="16"/>
  <c r="BY437" i="16"/>
  <c r="CE445" i="16"/>
  <c r="CD445" i="16"/>
  <c r="CC445" i="16"/>
  <c r="BY445" i="16"/>
  <c r="BD477" i="16"/>
  <c r="CN472" i="16"/>
  <c r="CM472" i="16"/>
  <c r="BF472" i="16"/>
  <c r="BE472" i="16"/>
  <c r="CO472" i="16"/>
  <c r="CI472" i="16"/>
  <c r="AZ472" i="16"/>
  <c r="AY472" i="16" s="1"/>
  <c r="BA472" i="16" s="1"/>
  <c r="BB472" i="16" s="1"/>
  <c r="BC472" i="16" s="1"/>
  <c r="CD458" i="16"/>
  <c r="CE458" i="16"/>
  <c r="BY458" i="16"/>
  <c r="CA458" i="16"/>
  <c r="CB458" i="16" s="1"/>
  <c r="CC458" i="16" s="1"/>
  <c r="CD466" i="16"/>
  <c r="CE466" i="16"/>
  <c r="CA466" i="16"/>
  <c r="CB466" i="16" s="1"/>
  <c r="CC466" i="16" s="1"/>
  <c r="BY466" i="16"/>
  <c r="CA470" i="16"/>
  <c r="CB470" i="16" s="1"/>
  <c r="CC470" i="16" s="1"/>
  <c r="BN460" i="16"/>
  <c r="CD494" i="16"/>
  <c r="CE494" i="16"/>
  <c r="BY494" i="16"/>
  <c r="AW513" i="16"/>
  <c r="R513" i="16"/>
  <c r="BV513" i="16" s="1"/>
  <c r="CA515" i="16"/>
  <c r="CB515" i="16" s="1"/>
  <c r="CC515" i="16" s="1"/>
  <c r="BE547" i="16"/>
  <c r="CN547" i="16"/>
  <c r="CO547" i="16"/>
  <c r="AZ547" i="16"/>
  <c r="AY547" i="16" s="1"/>
  <c r="BA547" i="16" s="1"/>
  <c r="BB547" i="16" s="1"/>
  <c r="BC547" i="16" s="1"/>
  <c r="BF547" i="16"/>
  <c r="CE542" i="16"/>
  <c r="CD542" i="16"/>
  <c r="CA542" i="16"/>
  <c r="CB542" i="16" s="1"/>
  <c r="CC542" i="16" s="1"/>
  <c r="BY542" i="16"/>
  <c r="CK547" i="16"/>
  <c r="CL547" i="16" s="1"/>
  <c r="CM547" i="16" s="1"/>
  <c r="CD561" i="16"/>
  <c r="CE561" i="16"/>
  <c r="BY561" i="16"/>
  <c r="CA561" i="16"/>
  <c r="CB561" i="16" s="1"/>
  <c r="CC561" i="16" s="1"/>
  <c r="BI574" i="16"/>
  <c r="BJ574" i="16"/>
  <c r="CE578" i="16"/>
  <c r="CD578" i="16"/>
  <c r="CC578" i="16"/>
  <c r="BY578" i="16"/>
  <c r="CM34" i="16"/>
  <c r="BF34" i="16"/>
  <c r="CN34" i="16"/>
  <c r="CO34" i="16"/>
  <c r="CI34" i="16"/>
  <c r="CA82" i="16"/>
  <c r="CB82" i="16" s="1"/>
  <c r="CC82" i="16" s="1"/>
  <c r="DE114" i="16"/>
  <c r="I114" i="16" s="1"/>
  <c r="I114" i="19" s="1"/>
  <c r="G114" i="16"/>
  <c r="G114" i="19" s="1"/>
  <c r="BA6" i="19" s="1" a="1"/>
  <c r="BA6" i="19" s="1"/>
  <c r="CE118" i="16"/>
  <c r="CD118" i="16"/>
  <c r="CC118" i="16"/>
  <c r="BY118" i="16"/>
  <c r="CE125" i="16"/>
  <c r="CD125" i="16"/>
  <c r="BY125" i="16"/>
  <c r="CE12" i="16"/>
  <c r="CD12" i="16"/>
  <c r="CA12" i="16"/>
  <c r="CB12" i="16" s="1"/>
  <c r="CC12" i="16" s="1"/>
  <c r="BY12" i="16"/>
  <c r="CA108" i="16"/>
  <c r="CB108" i="16" s="1"/>
  <c r="CC108" i="16" s="1"/>
  <c r="BO31" i="16"/>
  <c r="F31" i="16" s="1"/>
  <c r="F31" i="19" s="1"/>
  <c r="E31" i="16"/>
  <c r="E31" i="19" s="1"/>
  <c r="P7" i="19" s="1" a="1"/>
  <c r="P7" i="19" s="1"/>
  <c r="BN47" i="16"/>
  <c r="CA60" i="16"/>
  <c r="CB60" i="16" s="1"/>
  <c r="CC60" i="16" s="1"/>
  <c r="CA76" i="16"/>
  <c r="CB76" i="16" s="1"/>
  <c r="CC76" i="16" s="1"/>
  <c r="CA92" i="16"/>
  <c r="CB92" i="16" s="1"/>
  <c r="CC92" i="16" s="1"/>
  <c r="DE115" i="16"/>
  <c r="I115" i="16" s="1"/>
  <c r="I115" i="19" s="1"/>
  <c r="G115" i="16"/>
  <c r="G115" i="19" s="1"/>
  <c r="BA7" i="19" s="1" a="1"/>
  <c r="BA7" i="19" s="1"/>
  <c r="CE119" i="16"/>
  <c r="CD119" i="16"/>
  <c r="BY119" i="16"/>
  <c r="CK31" i="16"/>
  <c r="CL31" i="16" s="1"/>
  <c r="CM31" i="16" s="1"/>
  <c r="CD31" i="16"/>
  <c r="CN31" i="16"/>
  <c r="CO31" i="16"/>
  <c r="AZ36" i="16"/>
  <c r="AY36" i="16" s="1"/>
  <c r="BA36" i="16" s="1"/>
  <c r="BB36" i="16" s="1"/>
  <c r="BC36" i="16" s="1"/>
  <c r="BN40" i="16"/>
  <c r="CK100" i="16"/>
  <c r="CL100" i="16" s="1"/>
  <c r="CM100" i="16" s="1"/>
  <c r="CE126" i="16"/>
  <c r="CD126" i="16"/>
  <c r="CA126" i="16"/>
  <c r="CB126" i="16" s="1"/>
  <c r="CC126" i="16" s="1"/>
  <c r="BY126" i="16"/>
  <c r="CK54" i="16"/>
  <c r="CL54" i="16" s="1"/>
  <c r="CM54" i="16" s="1"/>
  <c r="CK62" i="16"/>
  <c r="CL62" i="16" s="1"/>
  <c r="CM62" i="16" s="1"/>
  <c r="CK70" i="16"/>
  <c r="CL70" i="16" s="1"/>
  <c r="CM70" i="16" s="1"/>
  <c r="CK78" i="16"/>
  <c r="CL78" i="16" s="1"/>
  <c r="CM78" i="16" s="1"/>
  <c r="CK86" i="16"/>
  <c r="CL86" i="16" s="1"/>
  <c r="CM86" i="16" s="1"/>
  <c r="CK94" i="16"/>
  <c r="CL94" i="16" s="1"/>
  <c r="CM94" i="16" s="1"/>
  <c r="BN145" i="16"/>
  <c r="CE136" i="16"/>
  <c r="CD136" i="16"/>
  <c r="BY136" i="16"/>
  <c r="BO214" i="16"/>
  <c r="F214" i="16" s="1"/>
  <c r="F214" i="19" s="1"/>
  <c r="E214" i="16"/>
  <c r="E214" i="19" s="1"/>
  <c r="O24" i="19" s="1" a="1"/>
  <c r="O24" i="19" s="1"/>
  <c r="CD133" i="16"/>
  <c r="BN135" i="16"/>
  <c r="CK146" i="16"/>
  <c r="CL146" i="16" s="1"/>
  <c r="CM146" i="16" s="1"/>
  <c r="BO222" i="16"/>
  <c r="F222" i="16" s="1"/>
  <c r="F222" i="19" s="1"/>
  <c r="E222" i="16"/>
  <c r="E222" i="19" s="1"/>
  <c r="P20" i="19" s="1" a="1"/>
  <c r="P20" i="19" s="1"/>
  <c r="CN207" i="16"/>
  <c r="CM207" i="16"/>
  <c r="BF207" i="16"/>
  <c r="AZ207" i="16"/>
  <c r="AY207" i="16" s="1"/>
  <c r="BA207" i="16" s="1"/>
  <c r="BB207" i="16" s="1"/>
  <c r="BC207" i="16" s="1"/>
  <c r="CO207" i="16"/>
  <c r="CI207" i="16"/>
  <c r="CN215" i="16"/>
  <c r="CM215" i="16"/>
  <c r="BF215" i="16"/>
  <c r="AZ215" i="16"/>
  <c r="AY215" i="16" s="1"/>
  <c r="BA215" i="16" s="1"/>
  <c r="BB215" i="16" s="1"/>
  <c r="BC215" i="16" s="1"/>
  <c r="CO215" i="16"/>
  <c r="CI215" i="16"/>
  <c r="CN223" i="16"/>
  <c r="CM223" i="16"/>
  <c r="BF223" i="16"/>
  <c r="AZ223" i="16"/>
  <c r="AY223" i="16" s="1"/>
  <c r="BA223" i="16" s="1"/>
  <c r="BB223" i="16" s="1"/>
  <c r="BC223" i="16" s="1"/>
  <c r="CO223" i="16"/>
  <c r="CI223" i="16"/>
  <c r="CO150" i="16"/>
  <c r="CN150" i="16"/>
  <c r="BF150" i="16"/>
  <c r="CI150" i="16"/>
  <c r="CK150" i="16"/>
  <c r="CL150" i="16" s="1"/>
  <c r="CM150" i="16" s="1"/>
  <c r="AZ150" i="16"/>
  <c r="AY150" i="16" s="1"/>
  <c r="BA150" i="16" s="1"/>
  <c r="BB150" i="16" s="1"/>
  <c r="BC150" i="16" s="1"/>
  <c r="CO158" i="16"/>
  <c r="CN158" i="16"/>
  <c r="BF158" i="16"/>
  <c r="CI158" i="16"/>
  <c r="CK158" i="16"/>
  <c r="CL158" i="16" s="1"/>
  <c r="CM158" i="16" s="1"/>
  <c r="AZ158" i="16"/>
  <c r="AY158" i="16" s="1"/>
  <c r="BA158" i="16" s="1"/>
  <c r="BB158" i="16" s="1"/>
  <c r="BC158" i="16" s="1"/>
  <c r="CO166" i="16"/>
  <c r="CN166" i="16"/>
  <c r="BF166" i="16"/>
  <c r="CI166" i="16"/>
  <c r="CK166" i="16"/>
  <c r="CL166" i="16" s="1"/>
  <c r="CM166" i="16" s="1"/>
  <c r="AZ166" i="16"/>
  <c r="AY166" i="16" s="1"/>
  <c r="BA166" i="16" s="1"/>
  <c r="BB166" i="16" s="1"/>
  <c r="BC166" i="16" s="1"/>
  <c r="CO174" i="16"/>
  <c r="CN174" i="16"/>
  <c r="BF174" i="16"/>
  <c r="CI174" i="16"/>
  <c r="CK174" i="16"/>
  <c r="CL174" i="16" s="1"/>
  <c r="CM174" i="16" s="1"/>
  <c r="AZ174" i="16"/>
  <c r="AY174" i="16" s="1"/>
  <c r="BA174" i="16" s="1"/>
  <c r="BB174" i="16" s="1"/>
  <c r="BC174" i="16" s="1"/>
  <c r="CO182" i="16"/>
  <c r="CN182" i="16"/>
  <c r="BF182" i="16"/>
  <c r="CI182" i="16"/>
  <c r="CK182" i="16"/>
  <c r="CL182" i="16" s="1"/>
  <c r="CM182" i="16" s="1"/>
  <c r="AZ182" i="16"/>
  <c r="AY182" i="16" s="1"/>
  <c r="BA182" i="16" s="1"/>
  <c r="BB182" i="16" s="1"/>
  <c r="BC182" i="16" s="1"/>
  <c r="CO190" i="16"/>
  <c r="CN190" i="16"/>
  <c r="BF190" i="16"/>
  <c r="CI190" i="16"/>
  <c r="CK190" i="16"/>
  <c r="CL190" i="16" s="1"/>
  <c r="CM190" i="16" s="1"/>
  <c r="AZ190" i="16"/>
  <c r="AY190" i="16" s="1"/>
  <c r="BA190" i="16" s="1"/>
  <c r="BB190" i="16" s="1"/>
  <c r="BC190" i="16" s="1"/>
  <c r="CO198" i="16"/>
  <c r="CN198" i="16"/>
  <c r="BF198" i="16"/>
  <c r="CI198" i="16"/>
  <c r="CK198" i="16"/>
  <c r="CL198" i="16" s="1"/>
  <c r="CM198" i="16" s="1"/>
  <c r="AZ198" i="16"/>
  <c r="AY198" i="16" s="1"/>
  <c r="BA198" i="16" s="1"/>
  <c r="BB198" i="16" s="1"/>
  <c r="BC198" i="16" s="1"/>
  <c r="CA240" i="16"/>
  <c r="CB240" i="16" s="1"/>
  <c r="CC240" i="16" s="1"/>
  <c r="BN148" i="16"/>
  <c r="BN152" i="16"/>
  <c r="BN156" i="16"/>
  <c r="BN160" i="16"/>
  <c r="BN164" i="16"/>
  <c r="BN168" i="16"/>
  <c r="BN172" i="16"/>
  <c r="BN176" i="16"/>
  <c r="BN180" i="16"/>
  <c r="BN184" i="16"/>
  <c r="BN188" i="16"/>
  <c r="BN192" i="16"/>
  <c r="BN196" i="16"/>
  <c r="CK228" i="16"/>
  <c r="CL228" i="16" s="1"/>
  <c r="CM228" i="16" s="1"/>
  <c r="CA249" i="16"/>
  <c r="CB249" i="16" s="1"/>
  <c r="CC249" i="16" s="1"/>
  <c r="CK227" i="16"/>
  <c r="CL227" i="16" s="1"/>
  <c r="CM227" i="16" s="1"/>
  <c r="CA332" i="16"/>
  <c r="CB332" i="16" s="1"/>
  <c r="CC332" i="16" s="1"/>
  <c r="CO237" i="16"/>
  <c r="CN237" i="16"/>
  <c r="BF237" i="16"/>
  <c r="AZ237" i="16"/>
  <c r="AY237" i="16" s="1"/>
  <c r="BA237" i="16" s="1"/>
  <c r="BB237" i="16" s="1"/>
  <c r="BC237" i="16" s="1"/>
  <c r="CK237" i="16"/>
  <c r="CL237" i="16" s="1"/>
  <c r="CM237" i="16" s="1"/>
  <c r="CI237" i="16"/>
  <c r="CO245" i="16"/>
  <c r="CN245" i="16"/>
  <c r="BF245" i="16"/>
  <c r="CK245" i="16"/>
  <c r="CL245" i="16" s="1"/>
  <c r="CM245" i="16" s="1"/>
  <c r="AZ245" i="16"/>
  <c r="AY245" i="16" s="1"/>
  <c r="BA245" i="16" s="1"/>
  <c r="BB245" i="16" s="1"/>
  <c r="BC245" i="16" s="1"/>
  <c r="CI245" i="16"/>
  <c r="CO253" i="16"/>
  <c r="CN253" i="16"/>
  <c r="BF253" i="16"/>
  <c r="AZ253" i="16"/>
  <c r="AY253" i="16" s="1"/>
  <c r="BA253" i="16" s="1"/>
  <c r="BB253" i="16" s="1"/>
  <c r="BC253" i="16" s="1"/>
  <c r="CK253" i="16"/>
  <c r="CL253" i="16" s="1"/>
  <c r="CM253" i="16" s="1"/>
  <c r="CI253" i="16"/>
  <c r="CO261" i="16"/>
  <c r="CN261" i="16"/>
  <c r="BF261" i="16"/>
  <c r="CK261" i="16"/>
  <c r="CL261" i="16" s="1"/>
  <c r="CM261" i="16" s="1"/>
  <c r="AZ261" i="16"/>
  <c r="AY261" i="16" s="1"/>
  <c r="BA261" i="16" s="1"/>
  <c r="BB261" i="16" s="1"/>
  <c r="BC261" i="16" s="1"/>
  <c r="CI261" i="16"/>
  <c r="CO269" i="16"/>
  <c r="CN269" i="16"/>
  <c r="BF269" i="16"/>
  <c r="AZ269" i="16"/>
  <c r="AY269" i="16" s="1"/>
  <c r="BA269" i="16" s="1"/>
  <c r="BB269" i="16" s="1"/>
  <c r="BC269" i="16" s="1"/>
  <c r="CK269" i="16"/>
  <c r="CL269" i="16" s="1"/>
  <c r="CM269" i="16" s="1"/>
  <c r="CI269" i="16"/>
  <c r="CO277" i="16"/>
  <c r="CN277" i="16"/>
  <c r="BF277" i="16"/>
  <c r="CK277" i="16"/>
  <c r="CL277" i="16" s="1"/>
  <c r="CM277" i="16" s="1"/>
  <c r="AZ277" i="16"/>
  <c r="AY277" i="16" s="1"/>
  <c r="BA277" i="16" s="1"/>
  <c r="BB277" i="16" s="1"/>
  <c r="BC277" i="16" s="1"/>
  <c r="CI277" i="16"/>
  <c r="CA329" i="16"/>
  <c r="CB329" i="16" s="1"/>
  <c r="CC329" i="16" s="1"/>
  <c r="CK302" i="16"/>
  <c r="CL302" i="16" s="1"/>
  <c r="CM302" i="16" s="1"/>
  <c r="BO345" i="16"/>
  <c r="F345" i="16" s="1"/>
  <c r="F345" i="19" s="1"/>
  <c r="E345" i="16"/>
  <c r="E345" i="19" s="1"/>
  <c r="BO290" i="16"/>
  <c r="F290" i="16" s="1"/>
  <c r="F290" i="19" s="1"/>
  <c r="E290" i="16"/>
  <c r="E290" i="19" s="1"/>
  <c r="W28" i="19" s="1" a="1"/>
  <c r="W28" i="19" s="1"/>
  <c r="BO298" i="16"/>
  <c r="F298" i="16" s="1"/>
  <c r="F298" i="19" s="1"/>
  <c r="E298" i="16"/>
  <c r="E298" i="19" s="1"/>
  <c r="CA316" i="16"/>
  <c r="CB316" i="16" s="1"/>
  <c r="CC316" i="16" s="1"/>
  <c r="CO311" i="16"/>
  <c r="CN311" i="16"/>
  <c r="BF311" i="16"/>
  <c r="AZ311" i="16"/>
  <c r="AY311" i="16" s="1"/>
  <c r="BA311" i="16" s="1"/>
  <c r="BB311" i="16" s="1"/>
  <c r="BC311" i="16" s="1"/>
  <c r="CK311" i="16"/>
  <c r="CL311" i="16" s="1"/>
  <c r="CM311" i="16" s="1"/>
  <c r="CI311" i="16"/>
  <c r="G335" i="16"/>
  <c r="G335" i="19" s="1"/>
  <c r="BC25" i="19" s="1" a="1"/>
  <c r="BC25" i="19" s="1"/>
  <c r="DE335" i="16"/>
  <c r="I335" i="16" s="1"/>
  <c r="I335" i="19" s="1"/>
  <c r="CK338" i="16"/>
  <c r="CL338" i="16" s="1"/>
  <c r="CM338" i="16" s="1"/>
  <c r="CK342" i="16"/>
  <c r="CL342" i="16" s="1"/>
  <c r="CM342" i="16" s="1"/>
  <c r="CK346" i="16"/>
  <c r="CL346" i="16" s="1"/>
  <c r="CM346" i="16" s="1"/>
  <c r="BN323" i="16"/>
  <c r="CE350" i="16"/>
  <c r="CD350" i="16"/>
  <c r="BY350" i="16"/>
  <c r="CE358" i="16"/>
  <c r="CD358" i="16"/>
  <c r="BY358" i="16"/>
  <c r="CE366" i="16"/>
  <c r="CD366" i="16"/>
  <c r="BY366" i="16"/>
  <c r="CE374" i="16"/>
  <c r="CD374" i="16"/>
  <c r="BY374" i="16"/>
  <c r="BE393" i="16"/>
  <c r="CN393" i="16"/>
  <c r="BF393" i="16"/>
  <c r="CO393" i="16"/>
  <c r="AZ393" i="16"/>
  <c r="AY393" i="16" s="1"/>
  <c r="BA393" i="16" s="1"/>
  <c r="BB393" i="16" s="1"/>
  <c r="BC393" i="16" s="1"/>
  <c r="CI393" i="16"/>
  <c r="CA415" i="16"/>
  <c r="CB415" i="16" s="1"/>
  <c r="CC415" i="16" s="1"/>
  <c r="AW385" i="16"/>
  <c r="R385" i="16"/>
  <c r="BV385" i="16" s="1"/>
  <c r="CA402" i="16"/>
  <c r="CB402" i="16" s="1"/>
  <c r="CC402" i="16" s="1"/>
  <c r="CO420" i="16"/>
  <c r="CE404" i="16"/>
  <c r="CD404" i="16"/>
  <c r="CC404" i="16"/>
  <c r="BY404" i="16"/>
  <c r="CE412" i="16"/>
  <c r="CD412" i="16"/>
  <c r="CC412" i="16"/>
  <c r="BY412" i="16"/>
  <c r="DE420" i="16"/>
  <c r="I420" i="16" s="1"/>
  <c r="I420" i="19" s="1"/>
  <c r="G420" i="16"/>
  <c r="G420" i="19" s="1"/>
  <c r="AP40" i="19" s="1" a="1"/>
  <c r="AP40" i="19" s="1"/>
  <c r="BN398" i="16"/>
  <c r="BN402" i="16"/>
  <c r="BN418" i="16"/>
  <c r="CA428" i="16"/>
  <c r="CB428" i="16" s="1"/>
  <c r="CC428" i="16" s="1"/>
  <c r="CN452" i="16"/>
  <c r="CM452" i="16"/>
  <c r="BF452" i="16"/>
  <c r="CO452" i="16"/>
  <c r="AZ452" i="16"/>
  <c r="AY452" i="16" s="1"/>
  <c r="BA452" i="16" s="1"/>
  <c r="BB452" i="16" s="1"/>
  <c r="BC452" i="16" s="1"/>
  <c r="CI452" i="16"/>
  <c r="BE452" i="16"/>
  <c r="CE438" i="16"/>
  <c r="CD438" i="16"/>
  <c r="CC438" i="16"/>
  <c r="BY438" i="16"/>
  <c r="CE447" i="16"/>
  <c r="CD447" i="16"/>
  <c r="BY447" i="16"/>
  <c r="CA447" i="16"/>
  <c r="CB447" i="16" s="1"/>
  <c r="CC447" i="16" s="1"/>
  <c r="BN433" i="16"/>
  <c r="CO459" i="16"/>
  <c r="CN459" i="16"/>
  <c r="BF459" i="16"/>
  <c r="CK459" i="16"/>
  <c r="CL459" i="16" s="1"/>
  <c r="CM459" i="16" s="1"/>
  <c r="BE459" i="16"/>
  <c r="CI459" i="16"/>
  <c r="AZ459" i="16"/>
  <c r="AY459" i="16" s="1"/>
  <c r="BA459" i="16" s="1"/>
  <c r="BB459" i="16" s="1"/>
  <c r="BC459" i="16" s="1"/>
  <c r="CN467" i="16"/>
  <c r="CO467" i="16"/>
  <c r="CM467" i="16"/>
  <c r="BF467" i="16"/>
  <c r="AZ467" i="16"/>
  <c r="AY467" i="16" s="1"/>
  <c r="BA467" i="16" s="1"/>
  <c r="BB467" i="16" s="1"/>
  <c r="BC467" i="16" s="1"/>
  <c r="BE467" i="16"/>
  <c r="CK470" i="16"/>
  <c r="CL470" i="16" s="1"/>
  <c r="CM470" i="16" s="1"/>
  <c r="BJ503" i="16"/>
  <c r="BI503" i="16"/>
  <c r="CA494" i="16"/>
  <c r="CB494" i="16" s="1"/>
  <c r="CC494" i="16" s="1"/>
  <c r="R511" i="16"/>
  <c r="BV511" i="16" s="1"/>
  <c r="AW511" i="16"/>
  <c r="CD495" i="16"/>
  <c r="CC495" i="16"/>
  <c r="CE495" i="16"/>
  <c r="BY495" i="16"/>
  <c r="BJ537" i="16"/>
  <c r="BI537" i="16"/>
  <c r="AW518" i="16"/>
  <c r="R518" i="16"/>
  <c r="BV518" i="16" s="1"/>
  <c r="AW522" i="16"/>
  <c r="R522" i="16"/>
  <c r="BV522" i="16" s="1"/>
  <c r="AW526" i="16"/>
  <c r="R526" i="16"/>
  <c r="BV526" i="16" s="1"/>
  <c r="DE540" i="16"/>
  <c r="I540" i="16" s="1"/>
  <c r="I540" i="19" s="1"/>
  <c r="G540" i="16"/>
  <c r="G540" i="19" s="1"/>
  <c r="BF40" i="19" s="1" a="1"/>
  <c r="BF40" i="19" s="1"/>
  <c r="DE543" i="16"/>
  <c r="I543" i="16" s="1"/>
  <c r="I543" i="19" s="1"/>
  <c r="G543" i="16"/>
  <c r="G543" i="19" s="1"/>
  <c r="BF43" i="19" s="1" a="1"/>
  <c r="BF43" i="19" s="1"/>
  <c r="BE549" i="16"/>
  <c r="CO549" i="16"/>
  <c r="CN549" i="16"/>
  <c r="BF549" i="16"/>
  <c r="CI549" i="16"/>
  <c r="CK549" i="16"/>
  <c r="CL549" i="16" s="1"/>
  <c r="CM549" i="16" s="1"/>
  <c r="AZ549" i="16"/>
  <c r="AY549" i="16" s="1"/>
  <c r="BA549" i="16" s="1"/>
  <c r="BB549" i="16" s="1"/>
  <c r="BC549" i="16" s="1"/>
  <c r="G555" i="16"/>
  <c r="G555" i="19" s="1"/>
  <c r="BG43" i="19" s="1" a="1"/>
  <c r="BG43" i="19" s="1"/>
  <c r="DE555" i="16"/>
  <c r="I555" i="16" s="1"/>
  <c r="I555" i="19" s="1"/>
  <c r="BE570" i="16"/>
  <c r="CO570" i="16"/>
  <c r="CN570" i="16"/>
  <c r="BF570" i="16"/>
  <c r="CK570" i="16"/>
  <c r="CL570" i="16" s="1"/>
  <c r="CM570" i="16" s="1"/>
  <c r="CI570" i="16"/>
  <c r="AZ570" i="16"/>
  <c r="AY570" i="16" s="1"/>
  <c r="BA570" i="16" s="1"/>
  <c r="BB570" i="16" s="1"/>
  <c r="BC570" i="16" s="1"/>
  <c r="BI573" i="16"/>
  <c r="BJ573" i="16"/>
  <c r="CM28" i="16"/>
  <c r="BF28" i="16"/>
  <c r="CN28" i="16"/>
  <c r="CO28" i="16"/>
  <c r="CI28" i="16"/>
  <c r="CM32" i="16"/>
  <c r="BF32" i="16"/>
  <c r="CN32" i="16"/>
  <c r="CO32" i="16"/>
  <c r="CI32" i="16"/>
  <c r="CK48" i="16"/>
  <c r="CL48" i="16" s="1"/>
  <c r="CM48" i="16" s="1"/>
  <c r="CK112" i="16"/>
  <c r="CL112" i="16" s="1"/>
  <c r="CM112" i="16" s="1"/>
  <c r="BF116" i="16"/>
  <c r="CO116" i="16"/>
  <c r="CN116" i="16"/>
  <c r="CI116" i="16"/>
  <c r="CE13" i="16"/>
  <c r="CD13" i="16"/>
  <c r="BY13" i="16"/>
  <c r="CA13" i="16"/>
  <c r="CB13" i="16" s="1"/>
  <c r="CC13" i="16" s="1"/>
  <c r="CA28" i="16"/>
  <c r="CB28" i="16" s="1"/>
  <c r="CC28" i="16" s="1"/>
  <c r="CK101" i="16"/>
  <c r="CL101" i="16" s="1"/>
  <c r="CM101" i="16" s="1"/>
  <c r="CK124" i="16"/>
  <c r="CL124" i="16" s="1"/>
  <c r="CM124" i="16" s="1"/>
  <c r="CE117" i="16"/>
  <c r="CD117" i="16"/>
  <c r="BY117" i="16"/>
  <c r="CK29" i="16"/>
  <c r="CL29" i="16" s="1"/>
  <c r="CN29" i="16"/>
  <c r="CD29" i="16"/>
  <c r="CO29" i="16"/>
  <c r="CM29" i="16"/>
  <c r="AZ34" i="16"/>
  <c r="AY34" i="16" s="1"/>
  <c r="BA34" i="16" s="1"/>
  <c r="BB34" i="16" s="1"/>
  <c r="BC34" i="16" s="1"/>
  <c r="CK37" i="16"/>
  <c r="CL37" i="16" s="1"/>
  <c r="CM37" i="16" s="1"/>
  <c r="CN37" i="16"/>
  <c r="CO37" i="16"/>
  <c r="CA51" i="16"/>
  <c r="CB51" i="16" s="1"/>
  <c r="CC51" i="16" s="1"/>
  <c r="CE49" i="16"/>
  <c r="CD49" i="16"/>
  <c r="CC49" i="16"/>
  <c r="BY49" i="16"/>
  <c r="CE53" i="16"/>
  <c r="CD53" i="16"/>
  <c r="CC53" i="16"/>
  <c r="BY53" i="16"/>
  <c r="CE57" i="16"/>
  <c r="CD57" i="16"/>
  <c r="CC57" i="16"/>
  <c r="BY57" i="16"/>
  <c r="CE61" i="16"/>
  <c r="CD61" i="16"/>
  <c r="BY61" i="16"/>
  <c r="CE65" i="16"/>
  <c r="CD65" i="16"/>
  <c r="CC65" i="16"/>
  <c r="BY65" i="16"/>
  <c r="CE69" i="16"/>
  <c r="CD69" i="16"/>
  <c r="CC69" i="16"/>
  <c r="BY69" i="16"/>
  <c r="CE73" i="16"/>
  <c r="CD73" i="16"/>
  <c r="CC73" i="16"/>
  <c r="BY73" i="16"/>
  <c r="CE77" i="16"/>
  <c r="CD77" i="16"/>
  <c r="BY77" i="16"/>
  <c r="CE81" i="16"/>
  <c r="CD81" i="16"/>
  <c r="CC81" i="16"/>
  <c r="BY81" i="16"/>
  <c r="CE85" i="16"/>
  <c r="CD85" i="16"/>
  <c r="CC85" i="16"/>
  <c r="BY85" i="16"/>
  <c r="CE89" i="16"/>
  <c r="CD89" i="16"/>
  <c r="CC89" i="16"/>
  <c r="BY89" i="16"/>
  <c r="CE93" i="16"/>
  <c r="CD93" i="16"/>
  <c r="CC93" i="16"/>
  <c r="BY93" i="16"/>
  <c r="CE97" i="16"/>
  <c r="CD97" i="16"/>
  <c r="CC97" i="16"/>
  <c r="BY97" i="16"/>
  <c r="CE101" i="16"/>
  <c r="CD101" i="16"/>
  <c r="CC101" i="16"/>
  <c r="BY101" i="16"/>
  <c r="CE105" i="16"/>
  <c r="CD105" i="16"/>
  <c r="BY105" i="16"/>
  <c r="CE109" i="16"/>
  <c r="CD109" i="16"/>
  <c r="CC109" i="16"/>
  <c r="BY109" i="16"/>
  <c r="CE113" i="16"/>
  <c r="CD113" i="16"/>
  <c r="CC113" i="16"/>
  <c r="BY113" i="16"/>
  <c r="DE133" i="16"/>
  <c r="I133" i="16" s="1"/>
  <c r="I133" i="19" s="1"/>
  <c r="G133" i="16"/>
  <c r="G133" i="19" s="1"/>
  <c r="BB13" i="19" s="1" a="1"/>
  <c r="BB13" i="19" s="1"/>
  <c r="CN141" i="16"/>
  <c r="BF141" i="16"/>
  <c r="CO141" i="16"/>
  <c r="CI141" i="16"/>
  <c r="AZ141" i="16"/>
  <c r="AY141" i="16" s="1"/>
  <c r="BA141" i="16" s="1"/>
  <c r="BB141" i="16" s="1"/>
  <c r="BC141" i="16" s="1"/>
  <c r="CA173" i="16"/>
  <c r="CB173" i="16" s="1"/>
  <c r="CC173" i="16" s="1"/>
  <c r="BO216" i="16"/>
  <c r="F216" i="16" s="1"/>
  <c r="F216" i="19" s="1"/>
  <c r="E216" i="16"/>
  <c r="E216" i="19" s="1"/>
  <c r="O26" i="19" s="1" a="1"/>
  <c r="O26" i="19" s="1"/>
  <c r="BN103" i="16"/>
  <c r="AZ107" i="16"/>
  <c r="AY107" i="16" s="1"/>
  <c r="BA107" i="16" s="1"/>
  <c r="BB107" i="16" s="1"/>
  <c r="BC107" i="16" s="1"/>
  <c r="AZ111" i="16"/>
  <c r="AY111" i="16" s="1"/>
  <c r="BA111" i="16" s="1"/>
  <c r="BB111" i="16" s="1"/>
  <c r="BC111" i="16" s="1"/>
  <c r="CD131" i="16"/>
  <c r="BN133" i="16"/>
  <c r="BO139" i="16"/>
  <c r="F139" i="16" s="1"/>
  <c r="F139" i="19" s="1"/>
  <c r="E139" i="16"/>
  <c r="E139" i="19" s="1"/>
  <c r="CN143" i="16"/>
  <c r="CM143" i="16"/>
  <c r="BF143" i="16"/>
  <c r="CO143" i="16"/>
  <c r="AZ143" i="16"/>
  <c r="AY143" i="16" s="1"/>
  <c r="BA143" i="16" s="1"/>
  <c r="BB143" i="16" s="1"/>
  <c r="BC143" i="16" s="1"/>
  <c r="CI143" i="16"/>
  <c r="E140" i="16"/>
  <c r="E140" i="19" s="1"/>
  <c r="CK214" i="16"/>
  <c r="CL214" i="16" s="1"/>
  <c r="CM214" i="16" s="1"/>
  <c r="CO147" i="16"/>
  <c r="CN147" i="16"/>
  <c r="BF147" i="16"/>
  <c r="CK147" i="16"/>
  <c r="CL147" i="16" s="1"/>
  <c r="CM147" i="16" s="1"/>
  <c r="CI147" i="16"/>
  <c r="AZ147" i="16"/>
  <c r="AY147" i="16" s="1"/>
  <c r="BA147" i="16" s="1"/>
  <c r="BB147" i="16" s="1"/>
  <c r="BC147" i="16" s="1"/>
  <c r="CO155" i="16"/>
  <c r="CN155" i="16"/>
  <c r="BF155" i="16"/>
  <c r="CK155" i="16"/>
  <c r="CL155" i="16" s="1"/>
  <c r="CM155" i="16" s="1"/>
  <c r="CI155" i="16"/>
  <c r="AZ155" i="16"/>
  <c r="AY155" i="16" s="1"/>
  <c r="BA155" i="16" s="1"/>
  <c r="BB155" i="16" s="1"/>
  <c r="BC155" i="16" s="1"/>
  <c r="CO163" i="16"/>
  <c r="CN163" i="16"/>
  <c r="BF163" i="16"/>
  <c r="CK163" i="16"/>
  <c r="CL163" i="16" s="1"/>
  <c r="CM163" i="16" s="1"/>
  <c r="CI163" i="16"/>
  <c r="AZ163" i="16"/>
  <c r="AY163" i="16" s="1"/>
  <c r="BA163" i="16" s="1"/>
  <c r="BB163" i="16" s="1"/>
  <c r="BC163" i="16" s="1"/>
  <c r="CO171" i="16"/>
  <c r="CN171" i="16"/>
  <c r="BF171" i="16"/>
  <c r="CK171" i="16"/>
  <c r="CL171" i="16" s="1"/>
  <c r="CM171" i="16" s="1"/>
  <c r="CI171" i="16"/>
  <c r="AZ171" i="16"/>
  <c r="AY171" i="16" s="1"/>
  <c r="BA171" i="16" s="1"/>
  <c r="BB171" i="16" s="1"/>
  <c r="BC171" i="16" s="1"/>
  <c r="CO179" i="16"/>
  <c r="CN179" i="16"/>
  <c r="BF179" i="16"/>
  <c r="CK179" i="16"/>
  <c r="CL179" i="16" s="1"/>
  <c r="CM179" i="16" s="1"/>
  <c r="CI179" i="16"/>
  <c r="AZ179" i="16"/>
  <c r="AY179" i="16" s="1"/>
  <c r="BA179" i="16" s="1"/>
  <c r="BB179" i="16" s="1"/>
  <c r="BC179" i="16" s="1"/>
  <c r="CO187" i="16"/>
  <c r="CN187" i="16"/>
  <c r="BF187" i="16"/>
  <c r="CK187" i="16"/>
  <c r="CL187" i="16" s="1"/>
  <c r="CM187" i="16" s="1"/>
  <c r="CI187" i="16"/>
  <c r="AZ187" i="16"/>
  <c r="AY187" i="16" s="1"/>
  <c r="BA187" i="16" s="1"/>
  <c r="BB187" i="16" s="1"/>
  <c r="BC187" i="16" s="1"/>
  <c r="CO195" i="16"/>
  <c r="CN195" i="16"/>
  <c r="BF195" i="16"/>
  <c r="CK195" i="16"/>
  <c r="CL195" i="16" s="1"/>
  <c r="CM195" i="16" s="1"/>
  <c r="CI195" i="16"/>
  <c r="AZ195" i="16"/>
  <c r="AY195" i="16" s="1"/>
  <c r="BA195" i="16" s="1"/>
  <c r="BB195" i="16" s="1"/>
  <c r="BC195" i="16" s="1"/>
  <c r="CN201" i="16"/>
  <c r="CO201" i="16"/>
  <c r="BF201" i="16"/>
  <c r="AZ201" i="16"/>
  <c r="AY201" i="16" s="1"/>
  <c r="BA201" i="16" s="1"/>
  <c r="BB201" i="16" s="1"/>
  <c r="BC201" i="16" s="1"/>
  <c r="CK201" i="16"/>
  <c r="CL201" i="16" s="1"/>
  <c r="CM201" i="16" s="1"/>
  <c r="CI201" i="16"/>
  <c r="CN222" i="16"/>
  <c r="CM222" i="16"/>
  <c r="BF222" i="16"/>
  <c r="CO222" i="16"/>
  <c r="AZ222" i="16"/>
  <c r="AY222" i="16" s="1"/>
  <c r="BA222" i="16" s="1"/>
  <c r="BB222" i="16" s="1"/>
  <c r="BC222" i="16" s="1"/>
  <c r="CI222" i="16"/>
  <c r="CK224" i="16"/>
  <c r="CL224" i="16" s="1"/>
  <c r="CM224" i="16" s="1"/>
  <c r="CA253" i="16"/>
  <c r="CB253" i="16" s="1"/>
  <c r="CC253" i="16" s="1"/>
  <c r="BO293" i="16"/>
  <c r="F293" i="16" s="1"/>
  <c r="F293" i="19" s="1"/>
  <c r="E293" i="16"/>
  <c r="E293" i="19" s="1"/>
  <c r="W31" i="19" s="1" a="1"/>
  <c r="W31" i="19" s="1"/>
  <c r="CA294" i="16"/>
  <c r="CB294" i="16" s="1"/>
  <c r="CC294" i="16" s="1"/>
  <c r="CE230" i="16"/>
  <c r="CD230" i="16"/>
  <c r="CC230" i="16"/>
  <c r="BY230" i="16"/>
  <c r="CE238" i="16"/>
  <c r="CD238" i="16"/>
  <c r="BY238" i="16"/>
  <c r="CE246" i="16"/>
  <c r="CD246" i="16"/>
  <c r="BY246" i="16"/>
  <c r="CE254" i="16"/>
  <c r="CD254" i="16"/>
  <c r="BY254" i="16"/>
  <c r="CE262" i="16"/>
  <c r="CD262" i="16"/>
  <c r="CC262" i="16"/>
  <c r="BY262" i="16"/>
  <c r="CE270" i="16"/>
  <c r="CD270" i="16"/>
  <c r="CC270" i="16"/>
  <c r="BY270" i="16"/>
  <c r="CE278" i="16"/>
  <c r="CD278" i="16"/>
  <c r="CC278" i="16"/>
  <c r="BY278" i="16"/>
  <c r="CE291" i="16"/>
  <c r="CD291" i="16"/>
  <c r="BY291" i="16"/>
  <c r="CC295" i="16"/>
  <c r="CE295" i="16"/>
  <c r="CD295" i="16"/>
  <c r="BY295" i="16"/>
  <c r="CK301" i="16"/>
  <c r="CL301" i="16" s="1"/>
  <c r="CM301" i="16" s="1"/>
  <c r="CA318" i="16"/>
  <c r="CB318" i="16" s="1"/>
  <c r="CC318" i="16" s="1"/>
  <c r="BN230" i="16"/>
  <c r="BN234" i="16"/>
  <c r="BN238" i="16"/>
  <c r="BN242" i="16"/>
  <c r="BN246" i="16"/>
  <c r="BN250" i="16"/>
  <c r="BN254" i="16"/>
  <c r="BN258" i="16"/>
  <c r="BN262" i="16"/>
  <c r="BN266" i="16"/>
  <c r="BN270" i="16"/>
  <c r="BN274" i="16"/>
  <c r="BN278" i="16"/>
  <c r="BN282" i="16"/>
  <c r="CA293" i="16"/>
  <c r="CB293" i="16" s="1"/>
  <c r="CC293" i="16" s="1"/>
  <c r="CN284" i="16"/>
  <c r="BF284" i="16"/>
  <c r="CO284" i="16"/>
  <c r="CI284" i="16"/>
  <c r="AZ284" i="16"/>
  <c r="AY284" i="16" s="1"/>
  <c r="BA284" i="16" s="1"/>
  <c r="BB284" i="16" s="1"/>
  <c r="BC284" i="16" s="1"/>
  <c r="CN288" i="16"/>
  <c r="BF288" i="16"/>
  <c r="CO288" i="16"/>
  <c r="CI288" i="16"/>
  <c r="AZ288" i="16"/>
  <c r="AY288" i="16" s="1"/>
  <c r="BA288" i="16" s="1"/>
  <c r="BB288" i="16" s="1"/>
  <c r="BC288" i="16" s="1"/>
  <c r="CN292" i="16"/>
  <c r="CM292" i="16"/>
  <c r="BF292" i="16"/>
  <c r="CO292" i="16"/>
  <c r="AZ292" i="16"/>
  <c r="AY292" i="16" s="1"/>
  <c r="BA292" i="16" s="1"/>
  <c r="BB292" i="16" s="1"/>
  <c r="BC292" i="16" s="1"/>
  <c r="CI292" i="16"/>
  <c r="CN296" i="16"/>
  <c r="CM296" i="16"/>
  <c r="BF296" i="16"/>
  <c r="CO296" i="16"/>
  <c r="CI296" i="16"/>
  <c r="AZ296" i="16"/>
  <c r="AY296" i="16" s="1"/>
  <c r="BA296" i="16" s="1"/>
  <c r="BB296" i="16" s="1"/>
  <c r="BC296" i="16" s="1"/>
  <c r="CE300" i="16"/>
  <c r="CD300" i="16"/>
  <c r="CA300" i="16"/>
  <c r="CB300" i="16" s="1"/>
  <c r="CC300" i="16" s="1"/>
  <c r="BY300" i="16"/>
  <c r="CK332" i="16"/>
  <c r="CL332" i="16" s="1"/>
  <c r="CM332" i="16" s="1"/>
  <c r="CA350" i="16"/>
  <c r="CB350" i="16" s="1"/>
  <c r="CC350" i="16" s="1"/>
  <c r="CA358" i="16"/>
  <c r="CB358" i="16" s="1"/>
  <c r="CC358" i="16" s="1"/>
  <c r="CA366" i="16"/>
  <c r="CB366" i="16" s="1"/>
  <c r="CC366" i="16" s="1"/>
  <c r="CA374" i="16"/>
  <c r="CB374" i="16" s="1"/>
  <c r="CC374" i="16" s="1"/>
  <c r="CO304" i="16"/>
  <c r="CN304" i="16"/>
  <c r="BF304" i="16"/>
  <c r="CI304" i="16"/>
  <c r="CK304" i="16"/>
  <c r="CL304" i="16" s="1"/>
  <c r="CM304" i="16" s="1"/>
  <c r="AZ304" i="16"/>
  <c r="AY304" i="16" s="1"/>
  <c r="BA304" i="16" s="1"/>
  <c r="BB304" i="16" s="1"/>
  <c r="BC304" i="16" s="1"/>
  <c r="CO312" i="16"/>
  <c r="CN312" i="16"/>
  <c r="BF312" i="16"/>
  <c r="CI312" i="16"/>
  <c r="CK312" i="16"/>
  <c r="CL312" i="16" s="1"/>
  <c r="CM312" i="16" s="1"/>
  <c r="AZ312" i="16"/>
  <c r="AY312" i="16" s="1"/>
  <c r="BA312" i="16" s="1"/>
  <c r="BB312" i="16" s="1"/>
  <c r="BC312" i="16" s="1"/>
  <c r="CO319" i="16"/>
  <c r="CN319" i="16"/>
  <c r="CM319" i="16"/>
  <c r="BF319" i="16"/>
  <c r="AZ319" i="16"/>
  <c r="AY319" i="16" s="1"/>
  <c r="BA319" i="16" s="1"/>
  <c r="BB319" i="16" s="1"/>
  <c r="BC319" i="16" s="1"/>
  <c r="CI319" i="16"/>
  <c r="CO323" i="16"/>
  <c r="CN323" i="16"/>
  <c r="CM323" i="16"/>
  <c r="BF323" i="16"/>
  <c r="CI323" i="16"/>
  <c r="CO327" i="16"/>
  <c r="CN327" i="16"/>
  <c r="CM327" i="16"/>
  <c r="BF327" i="16"/>
  <c r="CI327" i="16"/>
  <c r="CO331" i="16"/>
  <c r="CN331" i="16"/>
  <c r="CM331" i="16"/>
  <c r="BF331" i="16"/>
  <c r="CI331" i="16"/>
  <c r="BN306" i="16"/>
  <c r="BN310" i="16"/>
  <c r="BN314" i="16"/>
  <c r="BN318" i="16"/>
  <c r="BN327" i="16"/>
  <c r="BN331" i="16"/>
  <c r="CA355" i="16"/>
  <c r="CB355" i="16" s="1"/>
  <c r="CC355" i="16" s="1"/>
  <c r="CA363" i="16"/>
  <c r="CB363" i="16" s="1"/>
  <c r="CC363" i="16" s="1"/>
  <c r="CA371" i="16"/>
  <c r="CB371" i="16" s="1"/>
  <c r="CC371" i="16" s="1"/>
  <c r="CE387" i="16"/>
  <c r="CD387" i="16"/>
  <c r="CA387" i="16"/>
  <c r="CB387" i="16" s="1"/>
  <c r="CC387" i="16" s="1"/>
  <c r="BY387" i="16"/>
  <c r="CO351" i="16"/>
  <c r="CN351" i="16"/>
  <c r="BF351" i="16"/>
  <c r="CK351" i="16"/>
  <c r="CL351" i="16" s="1"/>
  <c r="CM351" i="16" s="1"/>
  <c r="CI351" i="16"/>
  <c r="AZ351" i="16"/>
  <c r="AY351" i="16" s="1"/>
  <c r="BA351" i="16" s="1"/>
  <c r="BB351" i="16" s="1"/>
  <c r="BC351" i="16" s="1"/>
  <c r="CO359" i="16"/>
  <c r="CN359" i="16"/>
  <c r="BF359" i="16"/>
  <c r="CK359" i="16"/>
  <c r="CL359" i="16" s="1"/>
  <c r="CM359" i="16" s="1"/>
  <c r="CI359" i="16"/>
  <c r="AZ359" i="16"/>
  <c r="AY359" i="16" s="1"/>
  <c r="BA359" i="16" s="1"/>
  <c r="BB359" i="16" s="1"/>
  <c r="BC359" i="16" s="1"/>
  <c r="CO367" i="16"/>
  <c r="CN367" i="16"/>
  <c r="BF367" i="16"/>
  <c r="CK367" i="16"/>
  <c r="CL367" i="16" s="1"/>
  <c r="CM367" i="16" s="1"/>
  <c r="CI367" i="16"/>
  <c r="AZ367" i="16"/>
  <c r="AY367" i="16" s="1"/>
  <c r="BA367" i="16" s="1"/>
  <c r="BB367" i="16" s="1"/>
  <c r="BC367" i="16" s="1"/>
  <c r="CO375" i="16"/>
  <c r="CN375" i="16"/>
  <c r="BF375" i="16"/>
  <c r="CK375" i="16"/>
  <c r="CL375" i="16" s="1"/>
  <c r="CM375" i="16" s="1"/>
  <c r="CI375" i="16"/>
  <c r="AZ375" i="16"/>
  <c r="AY375" i="16" s="1"/>
  <c r="BA375" i="16" s="1"/>
  <c r="BB375" i="16" s="1"/>
  <c r="BC375" i="16" s="1"/>
  <c r="CA416" i="16"/>
  <c r="CB416" i="16" s="1"/>
  <c r="CC416" i="16" s="1"/>
  <c r="BO351" i="16"/>
  <c r="F351" i="16" s="1"/>
  <c r="F351" i="19" s="1"/>
  <c r="E351" i="16"/>
  <c r="E351" i="19" s="1"/>
  <c r="BO355" i="16"/>
  <c r="F355" i="16" s="1"/>
  <c r="F355" i="19" s="1"/>
  <c r="E355" i="16"/>
  <c r="E355" i="19" s="1"/>
  <c r="BO359" i="16"/>
  <c r="F359" i="16" s="1"/>
  <c r="F359" i="19" s="1"/>
  <c r="E359" i="16"/>
  <c r="E359" i="19" s="1"/>
  <c r="BO363" i="16"/>
  <c r="F363" i="16" s="1"/>
  <c r="F363" i="19" s="1"/>
  <c r="E363" i="16"/>
  <c r="E363" i="19" s="1"/>
  <c r="BO367" i="16"/>
  <c r="F367" i="16" s="1"/>
  <c r="F367" i="19" s="1"/>
  <c r="E367" i="16"/>
  <c r="E367" i="19" s="1"/>
  <c r="BO371" i="16"/>
  <c r="F371" i="16" s="1"/>
  <c r="F371" i="19" s="1"/>
  <c r="E371" i="16"/>
  <c r="E371" i="19" s="1"/>
  <c r="BI378" i="16"/>
  <c r="BJ378" i="16"/>
  <c r="G380" i="16"/>
  <c r="G380" i="19" s="1"/>
  <c r="BI22" i="19" s="1" a="1"/>
  <c r="BI22" i="19" s="1"/>
  <c r="DE380" i="16"/>
  <c r="I380" i="16" s="1"/>
  <c r="I380" i="19" s="1"/>
  <c r="CN389" i="16"/>
  <c r="CM389" i="16"/>
  <c r="BF389" i="16"/>
  <c r="AZ389" i="16"/>
  <c r="AY389" i="16" s="1"/>
  <c r="BA389" i="16" s="1"/>
  <c r="BB389" i="16" s="1"/>
  <c r="BC389" i="16" s="1"/>
  <c r="CO389" i="16"/>
  <c r="CI389" i="16"/>
  <c r="CN392" i="16"/>
  <c r="CM392" i="16"/>
  <c r="BF392" i="16"/>
  <c r="CO392" i="16"/>
  <c r="AZ392" i="16"/>
  <c r="AY392" i="16" s="1"/>
  <c r="BA392" i="16" s="1"/>
  <c r="BB392" i="16" s="1"/>
  <c r="BC392" i="16" s="1"/>
  <c r="CI392" i="16"/>
  <c r="BE392" i="16"/>
  <c r="CO401" i="16"/>
  <c r="CN401" i="16"/>
  <c r="BF401" i="16"/>
  <c r="CI401" i="16"/>
  <c r="AZ401" i="16"/>
  <c r="AY401" i="16" s="1"/>
  <c r="BA401" i="16" s="1"/>
  <c r="BB401" i="16" s="1"/>
  <c r="BC401" i="16" s="1"/>
  <c r="BE401" i="16"/>
  <c r="CK401" i="16"/>
  <c r="CL401" i="16" s="1"/>
  <c r="CM401" i="16" s="1"/>
  <c r="CO409" i="16"/>
  <c r="CN409" i="16"/>
  <c r="BF409" i="16"/>
  <c r="CI409" i="16"/>
  <c r="AZ409" i="16"/>
  <c r="AY409" i="16" s="1"/>
  <c r="BA409" i="16" s="1"/>
  <c r="BB409" i="16" s="1"/>
  <c r="BC409" i="16" s="1"/>
  <c r="BE409" i="16"/>
  <c r="CK409" i="16"/>
  <c r="CL409" i="16" s="1"/>
  <c r="CM409" i="16" s="1"/>
  <c r="CO417" i="16"/>
  <c r="CN417" i="16"/>
  <c r="BF417" i="16"/>
  <c r="BE417" i="16"/>
  <c r="CI417" i="16"/>
  <c r="CK417" i="16"/>
  <c r="CL417" i="16" s="1"/>
  <c r="CM417" i="16" s="1"/>
  <c r="AZ417" i="16"/>
  <c r="AY417" i="16" s="1"/>
  <c r="BA417" i="16" s="1"/>
  <c r="BB417" i="16" s="1"/>
  <c r="BC417" i="16" s="1"/>
  <c r="CK424" i="16"/>
  <c r="CL424" i="16" s="1"/>
  <c r="CM424" i="16" s="1"/>
  <c r="CD424" i="16"/>
  <c r="CE448" i="16"/>
  <c r="CD448" i="16"/>
  <c r="CA448" i="16"/>
  <c r="CB448" i="16" s="1"/>
  <c r="CC448" i="16" s="1"/>
  <c r="BY448" i="16"/>
  <c r="BE431" i="16"/>
  <c r="CO431" i="16"/>
  <c r="CN431" i="16"/>
  <c r="BF431" i="16"/>
  <c r="CK431" i="16"/>
  <c r="CL431" i="16" s="1"/>
  <c r="CM431" i="16" s="1"/>
  <c r="AZ431" i="16"/>
  <c r="AY431" i="16" s="1"/>
  <c r="BA431" i="16" s="1"/>
  <c r="BB431" i="16" s="1"/>
  <c r="BC431" i="16" s="1"/>
  <c r="CI431" i="16"/>
  <c r="BE439" i="16"/>
  <c r="CO439" i="16"/>
  <c r="CN439" i="16"/>
  <c r="BF439" i="16"/>
  <c r="CK439" i="16"/>
  <c r="CL439" i="16" s="1"/>
  <c r="CM439" i="16" s="1"/>
  <c r="AZ439" i="16"/>
  <c r="AY439" i="16" s="1"/>
  <c r="BA439" i="16" s="1"/>
  <c r="BB439" i="16" s="1"/>
  <c r="BC439" i="16" s="1"/>
  <c r="CI439" i="16"/>
  <c r="CK445" i="16"/>
  <c r="CL445" i="16" s="1"/>
  <c r="CM445" i="16" s="1"/>
  <c r="BD485" i="16"/>
  <c r="CM485" i="16"/>
  <c r="BI468" i="16"/>
  <c r="BJ468" i="16"/>
  <c r="CO482" i="16"/>
  <c r="CN482" i="16"/>
  <c r="CN489" i="16"/>
  <c r="CM489" i="16"/>
  <c r="BF489" i="16"/>
  <c r="BE489" i="16"/>
  <c r="CO489" i="16"/>
  <c r="BD489" i="16"/>
  <c r="CD460" i="16"/>
  <c r="CE460" i="16"/>
  <c r="CA460" i="16"/>
  <c r="CB460" i="16" s="1"/>
  <c r="CC460" i="16" s="1"/>
  <c r="BY460" i="16"/>
  <c r="BN458" i="16"/>
  <c r="BN466" i="16"/>
  <c r="BN473" i="16"/>
  <c r="DE510" i="16"/>
  <c r="I510" i="16" s="1"/>
  <c r="I510" i="19" s="1"/>
  <c r="G510" i="16"/>
  <c r="G510" i="19" s="1"/>
  <c r="BB34" i="19" s="1" a="1"/>
  <c r="BB34" i="19" s="1"/>
  <c r="CE492" i="16"/>
  <c r="CD492" i="16"/>
  <c r="BY492" i="16"/>
  <c r="CA492" i="16"/>
  <c r="CB492" i="16" s="1"/>
  <c r="CC492" i="16" s="1"/>
  <c r="R509" i="16"/>
  <c r="BV509" i="16" s="1"/>
  <c r="AW509" i="16"/>
  <c r="R532" i="16"/>
  <c r="BV532" i="16" s="1"/>
  <c r="AW532" i="16"/>
  <c r="CK530" i="16"/>
  <c r="CL530" i="16" s="1"/>
  <c r="CM530" i="16" s="1"/>
  <c r="BI517" i="16"/>
  <c r="BJ517" i="16"/>
  <c r="BI521" i="16"/>
  <c r="BJ521" i="16"/>
  <c r="BI525" i="16"/>
  <c r="BJ525" i="16"/>
  <c r="R533" i="16"/>
  <c r="BV533" i="16" s="1"/>
  <c r="AW533" i="16"/>
  <c r="BF541" i="16"/>
  <c r="BE541" i="16"/>
  <c r="CO541" i="16"/>
  <c r="CN541" i="16"/>
  <c r="CI541" i="16"/>
  <c r="CD528" i="16"/>
  <c r="CC528" i="16"/>
  <c r="CE528" i="16"/>
  <c r="BY528" i="16"/>
  <c r="BN547" i="16"/>
  <c r="AZ541" i="16"/>
  <c r="AY541" i="16" s="1"/>
  <c r="BA541" i="16" s="1"/>
  <c r="BB541" i="16" s="1"/>
  <c r="BC541" i="16" s="1"/>
  <c r="CN546" i="16"/>
  <c r="CO546" i="16"/>
  <c r="BE546" i="16"/>
  <c r="CM546" i="16"/>
  <c r="BF546" i="16"/>
  <c r="AZ546" i="16"/>
  <c r="AY546" i="16" s="1"/>
  <c r="BA546" i="16" s="1"/>
  <c r="BB546" i="16" s="1"/>
  <c r="BC546" i="16" s="1"/>
  <c r="CI546" i="16"/>
  <c r="CA551" i="16"/>
  <c r="CB551" i="16" s="1"/>
  <c r="CC551" i="16" s="1"/>
  <c r="BE553" i="16"/>
  <c r="CO553" i="16"/>
  <c r="CN553" i="16"/>
  <c r="BF553" i="16"/>
  <c r="CI553" i="16"/>
  <c r="AZ553" i="16"/>
  <c r="AY553" i="16" s="1"/>
  <c r="BA553" i="16" s="1"/>
  <c r="BB553" i="16" s="1"/>
  <c r="BC553" i="16" s="1"/>
  <c r="CK553" i="16"/>
  <c r="CL553" i="16" s="1"/>
  <c r="CM553" i="16" s="1"/>
  <c r="AW556" i="16"/>
  <c r="CK556" i="16" s="1"/>
  <c r="CL556" i="16" s="1"/>
  <c r="R556" i="16"/>
  <c r="BV556" i="16" s="1"/>
  <c r="CK568" i="16"/>
  <c r="CL568" i="16" s="1"/>
  <c r="CM568" i="16" s="1"/>
  <c r="CN568" i="16"/>
  <c r="CO568" i="16"/>
  <c r="CA579" i="16"/>
  <c r="CB579" i="16" s="1"/>
  <c r="CC579" i="16" s="1"/>
  <c r="CM581" i="16"/>
  <c r="BF581" i="16"/>
  <c r="BE581" i="16"/>
  <c r="CO581" i="16"/>
  <c r="CN581" i="16"/>
  <c r="CI581" i="16"/>
  <c r="AZ581" i="16"/>
  <c r="AY581" i="16" s="1"/>
  <c r="BA581" i="16" s="1"/>
  <c r="BB581" i="16" s="1"/>
  <c r="BC581" i="16" s="1"/>
  <c r="DE27" i="16"/>
  <c r="I27" i="16" s="1"/>
  <c r="I27" i="19" s="1"/>
  <c r="G27" i="16"/>
  <c r="G27" i="19" s="1"/>
  <c r="AO15" i="19" s="1" a="1"/>
  <c r="AO15" i="19" s="1"/>
  <c r="BF45" i="16"/>
  <c r="CN45" i="16"/>
  <c r="CO45" i="16"/>
  <c r="AZ45" i="16"/>
  <c r="AY45" i="16" s="1"/>
  <c r="BA45" i="16" s="1"/>
  <c r="BB45" i="16" s="1"/>
  <c r="BC45" i="16" s="1"/>
  <c r="CI45" i="16"/>
  <c r="CA78" i="16"/>
  <c r="CB78" i="16" s="1"/>
  <c r="CC78" i="16" s="1"/>
  <c r="BF114" i="16"/>
  <c r="CO114" i="16"/>
  <c r="CN114" i="16"/>
  <c r="CI114" i="16"/>
  <c r="CK125" i="16"/>
  <c r="CL125" i="16" s="1"/>
  <c r="CM125" i="16" s="1"/>
  <c r="CO10" i="16"/>
  <c r="CN10" i="16"/>
  <c r="BF10" i="16"/>
  <c r="CK10" i="16"/>
  <c r="CL10" i="16" s="1"/>
  <c r="CM10" i="16" s="1"/>
  <c r="AZ10" i="16"/>
  <c r="AY10" i="16" s="1"/>
  <c r="BA10" i="16" s="1"/>
  <c r="BB10" i="16" s="1"/>
  <c r="BC10" i="16" s="1"/>
  <c r="CI10" i="16"/>
  <c r="CO18" i="16"/>
  <c r="CN18" i="16"/>
  <c r="BF18" i="16"/>
  <c r="CK18" i="16"/>
  <c r="CL18" i="16" s="1"/>
  <c r="CM18" i="16" s="1"/>
  <c r="AZ18" i="16"/>
  <c r="AY18" i="16" s="1"/>
  <c r="BA18" i="16" s="1"/>
  <c r="BB18" i="16" s="1"/>
  <c r="BC18" i="16" s="1"/>
  <c r="CI18" i="16"/>
  <c r="CK38" i="16"/>
  <c r="CL38" i="16" s="1"/>
  <c r="CM38" i="16" s="1"/>
  <c r="CM42" i="16"/>
  <c r="BF42" i="16"/>
  <c r="CN42" i="16"/>
  <c r="CO42" i="16"/>
  <c r="AZ42" i="16"/>
  <c r="AY42" i="16" s="1"/>
  <c r="BA42" i="16" s="1"/>
  <c r="BB42" i="16" s="1"/>
  <c r="BC42" i="16" s="1"/>
  <c r="CI42" i="16"/>
  <c r="CA102" i="16"/>
  <c r="CB102" i="16" s="1"/>
  <c r="CC102" i="16" s="1"/>
  <c r="AZ123" i="16"/>
  <c r="AY123" i="16" s="1"/>
  <c r="BA123" i="16" s="1"/>
  <c r="BB123" i="16" s="1"/>
  <c r="BC123" i="16" s="1"/>
  <c r="BN43" i="16"/>
  <c r="CA105" i="16"/>
  <c r="CB105" i="16" s="1"/>
  <c r="CC105" i="16" s="1"/>
  <c r="DE119" i="16"/>
  <c r="I119" i="16" s="1"/>
  <c r="I119" i="19" s="1"/>
  <c r="G119" i="16"/>
  <c r="G119" i="19" s="1"/>
  <c r="BA11" i="19" s="1" a="1"/>
  <c r="BA11" i="19" s="1"/>
  <c r="BN34" i="16"/>
  <c r="CA59" i="16"/>
  <c r="CB59" i="16" s="1"/>
  <c r="CC59" i="16" s="1"/>
  <c r="CA91" i="16"/>
  <c r="CB91" i="16" s="1"/>
  <c r="CC91" i="16" s="1"/>
  <c r="CA119" i="16"/>
  <c r="CB119" i="16" s="1"/>
  <c r="CC119" i="16" s="1"/>
  <c r="CK51" i="16"/>
  <c r="CL51" i="16" s="1"/>
  <c r="CM51" i="16" s="1"/>
  <c r="CK59" i="16"/>
  <c r="CL59" i="16" s="1"/>
  <c r="CM59" i="16" s="1"/>
  <c r="CK67" i="16"/>
  <c r="CL67" i="16" s="1"/>
  <c r="CM67" i="16" s="1"/>
  <c r="CK75" i="16"/>
  <c r="CL75" i="16" s="1"/>
  <c r="CM75" i="16" s="1"/>
  <c r="CK83" i="16"/>
  <c r="CL83" i="16" s="1"/>
  <c r="CM83" i="16" s="1"/>
  <c r="CK91" i="16"/>
  <c r="CL91" i="16" s="1"/>
  <c r="CM91" i="16" s="1"/>
  <c r="CN145" i="16"/>
  <c r="CM145" i="16"/>
  <c r="BF145" i="16"/>
  <c r="CO145" i="16"/>
  <c r="AZ145" i="16"/>
  <c r="AY145" i="16" s="1"/>
  <c r="BA145" i="16" s="1"/>
  <c r="BB145" i="16" s="1"/>
  <c r="BC145" i="16" s="1"/>
  <c r="CI145" i="16"/>
  <c r="CN132" i="16"/>
  <c r="BF132" i="16"/>
  <c r="AZ132" i="16"/>
  <c r="AY132" i="16" s="1"/>
  <c r="BA132" i="16" s="1"/>
  <c r="BB132" i="16" s="1"/>
  <c r="BC132" i="16" s="1"/>
  <c r="CO132" i="16"/>
  <c r="CI132" i="16"/>
  <c r="BO212" i="16"/>
  <c r="F212" i="16" s="1"/>
  <c r="F212" i="19" s="1"/>
  <c r="E212" i="16"/>
  <c r="E212" i="19" s="1"/>
  <c r="O22" i="19" s="1" a="1"/>
  <c r="O22" i="19" s="1"/>
  <c r="CK132" i="16"/>
  <c r="CL132" i="16" s="1"/>
  <c r="CM132" i="16" s="1"/>
  <c r="CA155" i="16"/>
  <c r="CB155" i="16" s="1"/>
  <c r="CC155" i="16" s="1"/>
  <c r="CA171" i="16"/>
  <c r="CB171" i="16" s="1"/>
  <c r="CC171" i="16" s="1"/>
  <c r="CA187" i="16"/>
  <c r="CB187" i="16" s="1"/>
  <c r="CC187" i="16" s="1"/>
  <c r="BO228" i="16"/>
  <c r="F228" i="16" s="1"/>
  <c r="F228" i="19" s="1"/>
  <c r="E228" i="16"/>
  <c r="E228" i="19" s="1"/>
  <c r="P26" i="19" s="1" a="1"/>
  <c r="P26" i="19" s="1"/>
  <c r="BO225" i="16"/>
  <c r="F225" i="16" s="1"/>
  <c r="F225" i="19" s="1"/>
  <c r="E225" i="16"/>
  <c r="E225" i="19" s="1"/>
  <c r="P23" i="19" s="1" a="1"/>
  <c r="P23" i="19" s="1"/>
  <c r="CE152" i="16"/>
  <c r="CD152" i="16"/>
  <c r="CC152" i="16"/>
  <c r="BY152" i="16"/>
  <c r="CE160" i="16"/>
  <c r="CD160" i="16"/>
  <c r="BY160" i="16"/>
  <c r="CE168" i="16"/>
  <c r="CD168" i="16"/>
  <c r="BY168" i="16"/>
  <c r="CE176" i="16"/>
  <c r="CD176" i="16"/>
  <c r="CC176" i="16"/>
  <c r="BY176" i="16"/>
  <c r="CE184" i="16"/>
  <c r="CD184" i="16"/>
  <c r="BY184" i="16"/>
  <c r="CE192" i="16"/>
  <c r="CD192" i="16"/>
  <c r="BY192" i="16"/>
  <c r="CK209" i="16"/>
  <c r="CL209" i="16" s="1"/>
  <c r="CM209" i="16" s="1"/>
  <c r="CA232" i="16"/>
  <c r="CB232" i="16" s="1"/>
  <c r="CC232" i="16" s="1"/>
  <c r="BO201" i="16"/>
  <c r="F201" i="16" s="1"/>
  <c r="F201" i="19" s="1"/>
  <c r="E201" i="16"/>
  <c r="E201" i="19" s="1"/>
  <c r="N23" i="19" s="1" a="1"/>
  <c r="N23" i="19" s="1"/>
  <c r="CA273" i="16"/>
  <c r="CB273" i="16" s="1"/>
  <c r="CC273" i="16" s="1"/>
  <c r="CE216" i="16"/>
  <c r="CD216" i="16"/>
  <c r="CA216" i="16"/>
  <c r="CB216" i="16" s="1"/>
  <c r="CC216" i="16" s="1"/>
  <c r="BY216" i="16"/>
  <c r="CA321" i="16"/>
  <c r="CB321" i="16" s="1"/>
  <c r="CC321" i="16" s="1"/>
  <c r="BO339" i="16"/>
  <c r="F339" i="16" s="1"/>
  <c r="F339" i="19" s="1"/>
  <c r="E339" i="16"/>
  <c r="E339" i="19" s="1"/>
  <c r="CE235" i="16"/>
  <c r="CD235" i="16"/>
  <c r="BY235" i="16"/>
  <c r="CE243" i="16"/>
  <c r="CD243" i="16"/>
  <c r="CC243" i="16"/>
  <c r="BY243" i="16"/>
  <c r="CE251" i="16"/>
  <c r="CD251" i="16"/>
  <c r="CC251" i="16"/>
  <c r="BY251" i="16"/>
  <c r="CE259" i="16"/>
  <c r="CD259" i="16"/>
  <c r="CC259" i="16"/>
  <c r="BY259" i="16"/>
  <c r="CE267" i="16"/>
  <c r="CD267" i="16"/>
  <c r="CC267" i="16"/>
  <c r="BY267" i="16"/>
  <c r="CE275" i="16"/>
  <c r="CD275" i="16"/>
  <c r="CC275" i="16"/>
  <c r="BY275" i="16"/>
  <c r="CK282" i="16"/>
  <c r="CL282" i="16" s="1"/>
  <c r="CM282" i="16" s="1"/>
  <c r="BO302" i="16"/>
  <c r="F302" i="16" s="1"/>
  <c r="F302" i="19" s="1"/>
  <c r="E302" i="16"/>
  <c r="E302" i="19" s="1"/>
  <c r="CA287" i="16"/>
  <c r="CB287" i="16" s="1"/>
  <c r="CC287" i="16" s="1"/>
  <c r="CN299" i="16"/>
  <c r="CM299" i="16"/>
  <c r="BF299" i="16"/>
  <c r="CO299" i="16"/>
  <c r="AZ299" i="16"/>
  <c r="AY299" i="16" s="1"/>
  <c r="BA299" i="16" s="1"/>
  <c r="BB299" i="16" s="1"/>
  <c r="BC299" i="16" s="1"/>
  <c r="CI299" i="16"/>
  <c r="CA312" i="16"/>
  <c r="CB312" i="16" s="1"/>
  <c r="CC312" i="16" s="1"/>
  <c r="CE309" i="16"/>
  <c r="CD309" i="16"/>
  <c r="BY309" i="16"/>
  <c r="CE317" i="16"/>
  <c r="CD317" i="16"/>
  <c r="CC317" i="16"/>
  <c r="BY317" i="16"/>
  <c r="BO305" i="16"/>
  <c r="F305" i="16" s="1"/>
  <c r="F305" i="19" s="1"/>
  <c r="E305" i="16"/>
  <c r="E305" i="19" s="1"/>
  <c r="BO309" i="16"/>
  <c r="F309" i="16" s="1"/>
  <c r="F309" i="19" s="1"/>
  <c r="E309" i="16"/>
  <c r="E309" i="19" s="1"/>
  <c r="BO313" i="16"/>
  <c r="F313" i="16" s="1"/>
  <c r="F313" i="19" s="1"/>
  <c r="E313" i="16"/>
  <c r="E313" i="19" s="1"/>
  <c r="BO317" i="16"/>
  <c r="F317" i="16" s="1"/>
  <c r="F317" i="19" s="1"/>
  <c r="E317" i="16"/>
  <c r="E317" i="19" s="1"/>
  <c r="CN336" i="16"/>
  <c r="CO336" i="16"/>
  <c r="BF336" i="16"/>
  <c r="AZ336" i="16"/>
  <c r="AY336" i="16" s="1"/>
  <c r="BA336" i="16" s="1"/>
  <c r="BB336" i="16" s="1"/>
  <c r="BC336" i="16" s="1"/>
  <c r="CK336" i="16"/>
  <c r="CL336" i="16" s="1"/>
  <c r="CM336" i="16" s="1"/>
  <c r="CI336" i="16"/>
  <c r="CO348" i="16"/>
  <c r="CN348" i="16"/>
  <c r="BF348" i="16"/>
  <c r="CK348" i="16"/>
  <c r="CL348" i="16" s="1"/>
  <c r="CM348" i="16" s="1"/>
  <c r="AZ348" i="16"/>
  <c r="AY348" i="16" s="1"/>
  <c r="BA348" i="16" s="1"/>
  <c r="BB348" i="16" s="1"/>
  <c r="BC348" i="16" s="1"/>
  <c r="CI348" i="16"/>
  <c r="CO356" i="16"/>
  <c r="CN356" i="16"/>
  <c r="BF356" i="16"/>
  <c r="CK356" i="16"/>
  <c r="CL356" i="16" s="1"/>
  <c r="CM356" i="16" s="1"/>
  <c r="AZ356" i="16"/>
  <c r="AY356" i="16" s="1"/>
  <c r="BA356" i="16" s="1"/>
  <c r="BB356" i="16" s="1"/>
  <c r="BC356" i="16" s="1"/>
  <c r="CI356" i="16"/>
  <c r="CO364" i="16"/>
  <c r="CN364" i="16"/>
  <c r="BF364" i="16"/>
  <c r="CK364" i="16"/>
  <c r="CL364" i="16" s="1"/>
  <c r="CM364" i="16" s="1"/>
  <c r="AZ364" i="16"/>
  <c r="AY364" i="16" s="1"/>
  <c r="BA364" i="16" s="1"/>
  <c r="BB364" i="16" s="1"/>
  <c r="BC364" i="16" s="1"/>
  <c r="CI364" i="16"/>
  <c r="CO372" i="16"/>
  <c r="CN372" i="16"/>
  <c r="BF372" i="16"/>
  <c r="CK372" i="16"/>
  <c r="CL372" i="16" s="1"/>
  <c r="CM372" i="16" s="1"/>
  <c r="AZ372" i="16"/>
  <c r="AY372" i="16" s="1"/>
  <c r="BA372" i="16" s="1"/>
  <c r="BB372" i="16" s="1"/>
  <c r="BC372" i="16" s="1"/>
  <c r="CI372" i="16"/>
  <c r="G383" i="16"/>
  <c r="G383" i="19" s="1"/>
  <c r="BI25" i="19" s="1" a="1"/>
  <c r="BI25" i="19" s="1"/>
  <c r="DE383" i="16"/>
  <c r="I383" i="16" s="1"/>
  <c r="I383" i="19" s="1"/>
  <c r="BO350" i="16"/>
  <c r="F350" i="16" s="1"/>
  <c r="F350" i="19" s="1"/>
  <c r="E350" i="16"/>
  <c r="E350" i="19" s="1"/>
  <c r="BO354" i="16"/>
  <c r="F354" i="16" s="1"/>
  <c r="F354" i="19" s="1"/>
  <c r="E354" i="16"/>
  <c r="E354" i="19" s="1"/>
  <c r="BO358" i="16"/>
  <c r="F358" i="16" s="1"/>
  <c r="F358" i="19" s="1"/>
  <c r="E358" i="16"/>
  <c r="E358" i="19" s="1"/>
  <c r="BO362" i="16"/>
  <c r="F362" i="16" s="1"/>
  <c r="F362" i="19" s="1"/>
  <c r="E362" i="16"/>
  <c r="E362" i="19" s="1"/>
  <c r="BO366" i="16"/>
  <c r="F366" i="16" s="1"/>
  <c r="F366" i="19" s="1"/>
  <c r="E366" i="16"/>
  <c r="E366" i="19" s="1"/>
  <c r="BO370" i="16"/>
  <c r="F370" i="16" s="1"/>
  <c r="F370" i="19" s="1"/>
  <c r="E370" i="16"/>
  <c r="E370" i="19" s="1"/>
  <c r="BI379" i="16"/>
  <c r="BJ379" i="16"/>
  <c r="CK388" i="16"/>
  <c r="CL388" i="16" s="1"/>
  <c r="CM388" i="16" s="1"/>
  <c r="BI381" i="16"/>
  <c r="BJ381" i="16"/>
  <c r="CE388" i="16"/>
  <c r="CD388" i="16"/>
  <c r="CA388" i="16"/>
  <c r="CB388" i="16" s="1"/>
  <c r="CC388" i="16" s="1"/>
  <c r="BY388" i="16"/>
  <c r="CA393" i="16"/>
  <c r="CB393" i="16" s="1"/>
  <c r="CC393" i="16" s="1"/>
  <c r="CO398" i="16"/>
  <c r="CN398" i="16"/>
  <c r="BF398" i="16"/>
  <c r="AZ398" i="16"/>
  <c r="AY398" i="16" s="1"/>
  <c r="BA398" i="16" s="1"/>
  <c r="BB398" i="16" s="1"/>
  <c r="BC398" i="16" s="1"/>
  <c r="CI398" i="16"/>
  <c r="BE398" i="16"/>
  <c r="CK398" i="16"/>
  <c r="CL398" i="16" s="1"/>
  <c r="CM398" i="16" s="1"/>
  <c r="CO406" i="16"/>
  <c r="CN406" i="16"/>
  <c r="BF406" i="16"/>
  <c r="BE406" i="16"/>
  <c r="AZ406" i="16"/>
  <c r="AY406" i="16" s="1"/>
  <c r="BA406" i="16" s="1"/>
  <c r="BB406" i="16" s="1"/>
  <c r="BC406" i="16" s="1"/>
  <c r="CK406" i="16"/>
  <c r="CL406" i="16" s="1"/>
  <c r="CM406" i="16" s="1"/>
  <c r="CI406" i="16"/>
  <c r="CO414" i="16"/>
  <c r="CN414" i="16"/>
  <c r="BF414" i="16"/>
  <c r="AZ414" i="16"/>
  <c r="AY414" i="16" s="1"/>
  <c r="BA414" i="16" s="1"/>
  <c r="BB414" i="16" s="1"/>
  <c r="BC414" i="16" s="1"/>
  <c r="CI414" i="16"/>
  <c r="BE414" i="16"/>
  <c r="CK414" i="16"/>
  <c r="CL414" i="16" s="1"/>
  <c r="CM414" i="16" s="1"/>
  <c r="BE427" i="16"/>
  <c r="CN427" i="16"/>
  <c r="BF427" i="16"/>
  <c r="AZ427" i="16"/>
  <c r="AY427" i="16" s="1"/>
  <c r="BA427" i="16" s="1"/>
  <c r="BB427" i="16" s="1"/>
  <c r="BC427" i="16" s="1"/>
  <c r="CO427" i="16"/>
  <c r="CI427" i="16"/>
  <c r="CA430" i="16"/>
  <c r="CB430" i="16" s="1"/>
  <c r="CC430" i="16" s="1"/>
  <c r="CN454" i="16"/>
  <c r="CM454" i="16"/>
  <c r="BF454" i="16"/>
  <c r="CO454" i="16"/>
  <c r="AZ454" i="16"/>
  <c r="AY454" i="16" s="1"/>
  <c r="BA454" i="16" s="1"/>
  <c r="BB454" i="16" s="1"/>
  <c r="BC454" i="16" s="1"/>
  <c r="BE454" i="16"/>
  <c r="CI454" i="16"/>
  <c r="CE436" i="16"/>
  <c r="CD436" i="16"/>
  <c r="BY436" i="16"/>
  <c r="CE444" i="16"/>
  <c r="CD444" i="16"/>
  <c r="CC444" i="16"/>
  <c r="BY444" i="16"/>
  <c r="CD481" i="16"/>
  <c r="CO457" i="16"/>
  <c r="CN457" i="16"/>
  <c r="BF457" i="16"/>
  <c r="BE457" i="16"/>
  <c r="AZ457" i="16"/>
  <c r="AY457" i="16" s="1"/>
  <c r="BA457" i="16" s="1"/>
  <c r="BB457" i="16" s="1"/>
  <c r="BC457" i="16" s="1"/>
  <c r="CK457" i="16"/>
  <c r="CL457" i="16" s="1"/>
  <c r="CM457" i="16" s="1"/>
  <c r="CI457" i="16"/>
  <c r="CO465" i="16"/>
  <c r="CN465" i="16"/>
  <c r="BF465" i="16"/>
  <c r="CK465" i="16"/>
  <c r="CL465" i="16" s="1"/>
  <c r="CM465" i="16" s="1"/>
  <c r="BE465" i="16"/>
  <c r="AZ465" i="16"/>
  <c r="AY465" i="16" s="1"/>
  <c r="BA465" i="16" s="1"/>
  <c r="BB465" i="16" s="1"/>
  <c r="BC465" i="16" s="1"/>
  <c r="CI465" i="16"/>
  <c r="BN490" i="16"/>
  <c r="BN494" i="16"/>
  <c r="R507" i="16"/>
  <c r="BV507" i="16" s="1"/>
  <c r="AW507" i="16"/>
  <c r="CA498" i="16"/>
  <c r="CB498" i="16" s="1"/>
  <c r="CC498" i="16" s="1"/>
  <c r="CD497" i="16"/>
  <c r="CC497" i="16"/>
  <c r="CE497" i="16"/>
  <c r="BY497" i="16"/>
  <c r="BI514" i="16"/>
  <c r="BJ514" i="16"/>
  <c r="CN527" i="16"/>
  <c r="CM527" i="16"/>
  <c r="BF527" i="16"/>
  <c r="CO527" i="16"/>
  <c r="AZ527" i="16"/>
  <c r="AY527" i="16" s="1"/>
  <c r="BA527" i="16" s="1"/>
  <c r="BB527" i="16" s="1"/>
  <c r="BC527" i="16" s="1"/>
  <c r="CI527" i="16"/>
  <c r="BE527" i="16"/>
  <c r="AW520" i="16"/>
  <c r="R520" i="16"/>
  <c r="BV520" i="16" s="1"/>
  <c r="AW524" i="16"/>
  <c r="R524" i="16"/>
  <c r="BV524" i="16" s="1"/>
  <c r="CA527" i="16"/>
  <c r="CB527" i="16" s="1"/>
  <c r="CC527" i="16" s="1"/>
  <c r="CM538" i="16"/>
  <c r="BF538" i="16"/>
  <c r="CO538" i="16"/>
  <c r="CN538" i="16"/>
  <c r="BE538" i="16"/>
  <c r="BD538" i="16"/>
  <c r="CD529" i="16"/>
  <c r="CC529" i="16"/>
  <c r="CE529" i="16"/>
  <c r="BY529" i="16"/>
  <c r="CM543" i="16"/>
  <c r="BF543" i="16"/>
  <c r="BE543" i="16"/>
  <c r="CO543" i="16"/>
  <c r="CN543" i="16"/>
  <c r="CI543" i="16"/>
  <c r="BD543" i="16"/>
  <c r="CO560" i="16"/>
  <c r="CN560" i="16"/>
  <c r="BF560" i="16"/>
  <c r="CI560" i="16"/>
  <c r="BE560" i="16"/>
  <c r="CK560" i="16"/>
  <c r="CL560" i="16" s="1"/>
  <c r="CM560" i="16" s="1"/>
  <c r="AZ560" i="16"/>
  <c r="AY560" i="16" s="1"/>
  <c r="BA560" i="16" s="1"/>
  <c r="BB560" i="16" s="1"/>
  <c r="BC560" i="16" s="1"/>
  <c r="CE554" i="16"/>
  <c r="CD554" i="16"/>
  <c r="CC554" i="16"/>
  <c r="BY554" i="16"/>
  <c r="BN551" i="16"/>
  <c r="BN554" i="16"/>
  <c r="G571" i="16"/>
  <c r="G571" i="19" s="1"/>
  <c r="BI35" i="19" s="1" a="1"/>
  <c r="BI35" i="19" s="1"/>
  <c r="DE571" i="16"/>
  <c r="I571" i="16" s="1"/>
  <c r="I571" i="19" s="1"/>
  <c r="CD505" i="16"/>
  <c r="CC505" i="16"/>
  <c r="CE505" i="16"/>
  <c r="BY505" i="16"/>
  <c r="AZ119" i="16"/>
  <c r="AY119" i="16" s="1"/>
  <c r="BA119" i="16" s="1"/>
  <c r="BB119" i="16" s="1"/>
  <c r="BC119" i="16" s="1"/>
  <c r="AZ576" i="16"/>
  <c r="AY576" i="16" s="1"/>
  <c r="BA576" i="16" s="1"/>
  <c r="BB576" i="16" s="1"/>
  <c r="BC576" i="16" s="1"/>
  <c r="DE537" i="16"/>
  <c r="I537" i="16" s="1"/>
  <c r="I537" i="19" s="1"/>
  <c r="G537" i="16"/>
  <c r="G537" i="19" s="1"/>
  <c r="BF37" i="19" s="1" a="1"/>
  <c r="BF37" i="19" s="1"/>
  <c r="DK106" i="15"/>
  <c r="NW106" i="15"/>
  <c r="OH95" i="15"/>
  <c r="II95" i="15"/>
  <c r="CU95" i="15"/>
  <c r="EQ106" i="15"/>
  <c r="QT95" i="15"/>
  <c r="OC74" i="15"/>
  <c r="OC75" i="15" s="1"/>
  <c r="OC106" i="15"/>
  <c r="KE106" i="15"/>
  <c r="MA106" i="15"/>
  <c r="DK95" i="15"/>
  <c r="TF74" i="15"/>
  <c r="TF75" i="15" s="1"/>
  <c r="TF106" i="15"/>
  <c r="NW95" i="15"/>
  <c r="MQ106" i="15"/>
  <c r="EQ95" i="15"/>
  <c r="OC95" i="15"/>
  <c r="KE95" i="15"/>
  <c r="MA95" i="15"/>
  <c r="MY106" i="15"/>
  <c r="HS106" i="15"/>
  <c r="JO106" i="15"/>
  <c r="TF95" i="15"/>
  <c r="KU106" i="15"/>
  <c r="FG106" i="15"/>
  <c r="HC106" i="15"/>
  <c r="MQ95" i="15"/>
  <c r="NO106" i="15"/>
  <c r="FW106" i="15"/>
  <c r="MY95" i="15"/>
  <c r="HS95" i="15"/>
  <c r="JO95" i="15"/>
  <c r="KU95" i="15"/>
  <c r="FG95" i="15"/>
  <c r="HC95" i="15"/>
  <c r="OH74" i="15"/>
  <c r="OH75" i="15" s="1"/>
  <c r="OH106" i="15"/>
  <c r="II106" i="15"/>
  <c r="CU106" i="15"/>
  <c r="NO95" i="15"/>
  <c r="QT74" i="15"/>
  <c r="QT75" i="15" s="1"/>
  <c r="QT106" i="15"/>
  <c r="FW95" i="15"/>
  <c r="VF11" i="15"/>
  <c r="VF119" i="15"/>
  <c r="VF12" i="15" s="1"/>
  <c r="VF24" i="15"/>
  <c r="VF85" i="15" s="1"/>
  <c r="VF58" i="15"/>
  <c r="UH70" i="15"/>
  <c r="UH71" i="15"/>
  <c r="TN24" i="15"/>
  <c r="TN85" i="15" s="1"/>
  <c r="TN58" i="15"/>
  <c r="TB24" i="15"/>
  <c r="TB85" i="15" s="1"/>
  <c r="TB58" i="15"/>
  <c r="ST70" i="15"/>
  <c r="ST71" i="15"/>
  <c r="SH11" i="15"/>
  <c r="SH119" i="15"/>
  <c r="SH12" i="15" s="1"/>
  <c r="RV11" i="15"/>
  <c r="RV119" i="15"/>
  <c r="RV12" i="15" s="1"/>
  <c r="RB70" i="15"/>
  <c r="RB71" i="15"/>
  <c r="QH11" i="15"/>
  <c r="QH119" i="15"/>
  <c r="QH12" i="15" s="1"/>
  <c r="QH24" i="15"/>
  <c r="QH85" i="15" s="1"/>
  <c r="QH58" i="15"/>
  <c r="PJ70" i="15"/>
  <c r="PJ71" i="15"/>
  <c r="OP24" i="15"/>
  <c r="OP85" i="15" s="1"/>
  <c r="OP58" i="15"/>
  <c r="DK67" i="15"/>
  <c r="DK99" i="15"/>
  <c r="DK105" i="15"/>
  <c r="DK101" i="15"/>
  <c r="DK102" i="15" s="1"/>
  <c r="DK103" i="15" s="1"/>
  <c r="DK104" i="15"/>
  <c r="DK61" i="15"/>
  <c r="DK60" i="15" s="1"/>
  <c r="DK62" i="15" s="1"/>
  <c r="DK63" i="15" s="1"/>
  <c r="DK64" i="15" s="1"/>
  <c r="VC24" i="15"/>
  <c r="VC85" i="15" s="1"/>
  <c r="VC58" i="15"/>
  <c r="SQ24" i="15"/>
  <c r="SQ85" i="15" s="1"/>
  <c r="SQ58" i="15"/>
  <c r="QE24" i="15"/>
  <c r="QE85" i="15" s="1"/>
  <c r="QE58" i="15"/>
  <c r="NK24" i="15"/>
  <c r="NK85" i="15" s="1"/>
  <c r="NK58" i="15"/>
  <c r="JW24" i="15"/>
  <c r="JW85" i="15" s="1"/>
  <c r="JW58" i="15"/>
  <c r="GQ24" i="15"/>
  <c r="GQ85" i="15" s="1"/>
  <c r="GQ58" i="15"/>
  <c r="DG58" i="15"/>
  <c r="DG24" i="15"/>
  <c r="DG85" i="15" s="1"/>
  <c r="VC11" i="15"/>
  <c r="VC119" i="15"/>
  <c r="VC12" i="15" s="1"/>
  <c r="TW11" i="15"/>
  <c r="TW119" i="15"/>
  <c r="TW12" i="15" s="1"/>
  <c r="SQ11" i="15"/>
  <c r="SQ119" i="15"/>
  <c r="SQ12" i="15" s="1"/>
  <c r="RK11" i="15"/>
  <c r="RK119" i="15"/>
  <c r="RK12" i="15" s="1"/>
  <c r="QE11" i="15"/>
  <c r="QE119" i="15"/>
  <c r="QE12" i="15" s="1"/>
  <c r="OY11" i="15"/>
  <c r="OY119" i="15"/>
  <c r="OY12" i="15" s="1"/>
  <c r="NK11" i="15"/>
  <c r="NK119" i="15"/>
  <c r="NK12" i="15" s="1"/>
  <c r="LO11" i="15"/>
  <c r="LO119" i="15"/>
  <c r="LO12" i="15" s="1"/>
  <c r="JW11" i="15"/>
  <c r="JW119" i="15"/>
  <c r="JW12" i="15" s="1"/>
  <c r="IE11" i="15"/>
  <c r="IE119" i="15"/>
  <c r="IE12" i="15" s="1"/>
  <c r="GQ11" i="15"/>
  <c r="GQ119" i="15"/>
  <c r="GQ12" i="15" s="1"/>
  <c r="EY11" i="15"/>
  <c r="EY119" i="15"/>
  <c r="EY12" i="15" s="1"/>
  <c r="DG11" i="15"/>
  <c r="DG119" i="15"/>
  <c r="DG12" i="15" s="1"/>
  <c r="UW11" i="15"/>
  <c r="UW119" i="15"/>
  <c r="UW12" i="15" s="1"/>
  <c r="UG24" i="15"/>
  <c r="UG85" i="15" s="1"/>
  <c r="UG58" i="15"/>
  <c r="TQ71" i="15"/>
  <c r="TQ70" i="15"/>
  <c r="SK11" i="15"/>
  <c r="SK119" i="15"/>
  <c r="SK12" i="15" s="1"/>
  <c r="RU24" i="15"/>
  <c r="RU85" i="15" s="1"/>
  <c r="RU58" i="15"/>
  <c r="RE71" i="15"/>
  <c r="RE70" i="15"/>
  <c r="PY11" i="15"/>
  <c r="PY119" i="15"/>
  <c r="PY12" i="15" s="1"/>
  <c r="OS71" i="15"/>
  <c r="OS70" i="15"/>
  <c r="NY71" i="15"/>
  <c r="NY70" i="15"/>
  <c r="NI24" i="15"/>
  <c r="NI85" i="15" s="1"/>
  <c r="NI58" i="15"/>
  <c r="MC11" i="15"/>
  <c r="MC119" i="15"/>
  <c r="MC12" i="15" s="1"/>
  <c r="LM71" i="15"/>
  <c r="LM70" i="15"/>
  <c r="LM75" i="15" s="1"/>
  <c r="KW24" i="15"/>
  <c r="KW85" i="15" s="1"/>
  <c r="KW58" i="15"/>
  <c r="JQ11" i="15"/>
  <c r="JQ119" i="15"/>
  <c r="JQ12" i="15" s="1"/>
  <c r="JA71" i="15"/>
  <c r="JA70" i="15"/>
  <c r="JA75" i="15" s="1"/>
  <c r="IK24" i="15"/>
  <c r="IK85" i="15" s="1"/>
  <c r="IK58" i="15"/>
  <c r="HE11" i="15"/>
  <c r="HE119" i="15"/>
  <c r="HE12" i="15" s="1"/>
  <c r="GO71" i="15"/>
  <c r="GO70" i="15"/>
  <c r="GO75" i="15" s="1"/>
  <c r="FY24" i="15"/>
  <c r="FY85" i="15" s="1"/>
  <c r="FY58" i="15"/>
  <c r="ES11" i="15"/>
  <c r="ES119" i="15"/>
  <c r="ES12" i="15" s="1"/>
  <c r="EC71" i="15"/>
  <c r="EC70" i="15"/>
  <c r="EC75" i="15" s="1"/>
  <c r="DM24" i="15"/>
  <c r="DM85" i="15" s="1"/>
  <c r="DM58" i="15"/>
  <c r="NZ70" i="15"/>
  <c r="NZ71" i="15"/>
  <c r="NJ11" i="15"/>
  <c r="NJ119" i="15"/>
  <c r="NJ12" i="15" s="1"/>
  <c r="NJ24" i="15"/>
  <c r="NJ85" i="15" s="1"/>
  <c r="NJ58" i="15"/>
  <c r="MT70" i="15"/>
  <c r="MT71" i="15"/>
  <c r="ML11" i="15"/>
  <c r="ML119" i="15"/>
  <c r="ML12" i="15" s="1"/>
  <c r="MD11" i="15"/>
  <c r="MD119" i="15"/>
  <c r="MD12" i="15" s="1"/>
  <c r="MD24" i="15"/>
  <c r="MD85" i="15" s="1"/>
  <c r="MD58" i="15"/>
  <c r="LN70" i="15"/>
  <c r="LN71" i="15"/>
  <c r="LF11" i="15"/>
  <c r="LF119" i="15"/>
  <c r="LF12" i="15" s="1"/>
  <c r="KX11" i="15"/>
  <c r="KX119" i="15"/>
  <c r="KX12" i="15" s="1"/>
  <c r="KX24" i="15"/>
  <c r="KX85" i="15" s="1"/>
  <c r="KX58" i="15"/>
  <c r="KH70" i="15"/>
  <c r="KH71" i="15"/>
  <c r="JZ11" i="15"/>
  <c r="JZ119" i="15"/>
  <c r="JZ12" i="15" s="1"/>
  <c r="JR11" i="15"/>
  <c r="JR119" i="15"/>
  <c r="JR12" i="15" s="1"/>
  <c r="JR24" i="15"/>
  <c r="JR85" i="15" s="1"/>
  <c r="JR58" i="15"/>
  <c r="JB70" i="15"/>
  <c r="JB71" i="15"/>
  <c r="IL11" i="15"/>
  <c r="IL119" i="15"/>
  <c r="IL12" i="15" s="1"/>
  <c r="IL24" i="15"/>
  <c r="IL85" i="15" s="1"/>
  <c r="IL58" i="15"/>
  <c r="HV70" i="15"/>
  <c r="HV71" i="15"/>
  <c r="HN11" i="15"/>
  <c r="HN119" i="15"/>
  <c r="HN12" i="15" s="1"/>
  <c r="HF11" i="15"/>
  <c r="HF119" i="15"/>
  <c r="HF12" i="15" s="1"/>
  <c r="HF24" i="15"/>
  <c r="HF85" i="15" s="1"/>
  <c r="HF58" i="15"/>
  <c r="GP70" i="15"/>
  <c r="GP71" i="15"/>
  <c r="GH11" i="15"/>
  <c r="GH119" i="15"/>
  <c r="GH12" i="15" s="1"/>
  <c r="FZ11" i="15"/>
  <c r="FZ119" i="15"/>
  <c r="FZ12" i="15" s="1"/>
  <c r="FZ24" i="15"/>
  <c r="FZ85" i="15" s="1"/>
  <c r="FZ58" i="15"/>
  <c r="FJ70" i="15"/>
  <c r="FJ71" i="15"/>
  <c r="FB11" i="15"/>
  <c r="FB119" i="15"/>
  <c r="FB12" i="15" s="1"/>
  <c r="ET11" i="15"/>
  <c r="ET119" i="15"/>
  <c r="ET12" i="15" s="1"/>
  <c r="ET24" i="15"/>
  <c r="ET85" i="15" s="1"/>
  <c r="ET58" i="15"/>
  <c r="ED70" i="15"/>
  <c r="ED71" i="15"/>
  <c r="DN11" i="15"/>
  <c r="DN119" i="15"/>
  <c r="DN12" i="15" s="1"/>
  <c r="DN24" i="15"/>
  <c r="DN85" i="15" s="1"/>
  <c r="DN58" i="15"/>
  <c r="CX70" i="15"/>
  <c r="CX71" i="15"/>
  <c r="CP11" i="15"/>
  <c r="CP119" i="15"/>
  <c r="CP12" i="15" s="1"/>
  <c r="UL11" i="15"/>
  <c r="UL119" i="15"/>
  <c r="UL12" i="15" s="1"/>
  <c r="UL24" i="15"/>
  <c r="UL85" i="15" s="1"/>
  <c r="UL58" i="15"/>
  <c r="NW67" i="15"/>
  <c r="NW99" i="15"/>
  <c r="NW105" i="15"/>
  <c r="NW101" i="15"/>
  <c r="NW102" i="15" s="1"/>
  <c r="NW103" i="15" s="1"/>
  <c r="NW104" i="15"/>
  <c r="NW61" i="15"/>
  <c r="NW60" i="15" s="1"/>
  <c r="NW62" i="15" s="1"/>
  <c r="NW63" i="15" s="1"/>
  <c r="NW64" i="15" s="1"/>
  <c r="UY24" i="15"/>
  <c r="UY85" i="15" s="1"/>
  <c r="UY58" i="15"/>
  <c r="SM24" i="15"/>
  <c r="SM85" i="15" s="1"/>
  <c r="SM58" i="15"/>
  <c r="QA24" i="15"/>
  <c r="QA85" i="15" s="1"/>
  <c r="QA58" i="15"/>
  <c r="NC24" i="15"/>
  <c r="NC85" i="15" s="1"/>
  <c r="NC58" i="15"/>
  <c r="JS24" i="15"/>
  <c r="JS85" i="15" s="1"/>
  <c r="JS58" i="15"/>
  <c r="GI24" i="15"/>
  <c r="GI85" i="15" s="1"/>
  <c r="GI58" i="15"/>
  <c r="DC24" i="15"/>
  <c r="DC85" i="15" s="1"/>
  <c r="DC58" i="15"/>
  <c r="UY11" i="15"/>
  <c r="UY119" i="15"/>
  <c r="UY12" i="15" s="1"/>
  <c r="TS11" i="15"/>
  <c r="TS119" i="15"/>
  <c r="TS12" i="15" s="1"/>
  <c r="SM11" i="15"/>
  <c r="SM119" i="15"/>
  <c r="SM12" i="15" s="1"/>
  <c r="RG11" i="15"/>
  <c r="RG119" i="15"/>
  <c r="RG12" i="15" s="1"/>
  <c r="QA11" i="15"/>
  <c r="QA119" i="15"/>
  <c r="QA12" i="15" s="1"/>
  <c r="OU11" i="15"/>
  <c r="OU119" i="15"/>
  <c r="OU12" i="15" s="1"/>
  <c r="NC11" i="15"/>
  <c r="NC119" i="15"/>
  <c r="NC12" i="15" s="1"/>
  <c r="LG11" i="15"/>
  <c r="LG119" i="15"/>
  <c r="LG12" i="15" s="1"/>
  <c r="JS11" i="15"/>
  <c r="JS119" i="15"/>
  <c r="JS12" i="15" s="1"/>
  <c r="IA11" i="15"/>
  <c r="IA119" i="15"/>
  <c r="IA12" i="15" s="1"/>
  <c r="GI11" i="15"/>
  <c r="GI119" i="15"/>
  <c r="GI12" i="15" s="1"/>
  <c r="EU11" i="15"/>
  <c r="EU119" i="15"/>
  <c r="EU12" i="15" s="1"/>
  <c r="DC11" i="15"/>
  <c r="DC119" i="15"/>
  <c r="DC12" i="15" s="1"/>
  <c r="US11" i="15"/>
  <c r="US119" i="15"/>
  <c r="US12" i="15" s="1"/>
  <c r="UC24" i="15"/>
  <c r="UC85" i="15" s="1"/>
  <c r="UC58" i="15"/>
  <c r="TM71" i="15"/>
  <c r="TM70" i="15"/>
  <c r="SG11" i="15"/>
  <c r="SG119" i="15"/>
  <c r="SG12" i="15" s="1"/>
  <c r="RQ24" i="15"/>
  <c r="RQ85" i="15" s="1"/>
  <c r="RQ58" i="15"/>
  <c r="RA71" i="15"/>
  <c r="RA70" i="15"/>
  <c r="PU11" i="15"/>
  <c r="PU119" i="15"/>
  <c r="PU12" i="15" s="1"/>
  <c r="OO71" i="15"/>
  <c r="OO70" i="15"/>
  <c r="NU71" i="15"/>
  <c r="NU70" i="15"/>
  <c r="NE24" i="15"/>
  <c r="NE85" i="15" s="1"/>
  <c r="NE58" i="15"/>
  <c r="LY11" i="15"/>
  <c r="LY119" i="15"/>
  <c r="LY12" i="15" s="1"/>
  <c r="LI71" i="15"/>
  <c r="LI70" i="15"/>
  <c r="KS24" i="15"/>
  <c r="KS85" i="15" s="1"/>
  <c r="KS58" i="15"/>
  <c r="JM11" i="15"/>
  <c r="JM119" i="15"/>
  <c r="JM12" i="15" s="1"/>
  <c r="IW71" i="15"/>
  <c r="IW70" i="15"/>
  <c r="IG24" i="15"/>
  <c r="IG85" i="15" s="1"/>
  <c r="IG58" i="15"/>
  <c r="HA11" i="15"/>
  <c r="HA119" i="15"/>
  <c r="HA12" i="15" s="1"/>
  <c r="GK71" i="15"/>
  <c r="GK70" i="15"/>
  <c r="FU24" i="15"/>
  <c r="FU85" i="15" s="1"/>
  <c r="FU58" i="15"/>
  <c r="EO11" i="15"/>
  <c r="EO119" i="15"/>
  <c r="EO12" i="15" s="1"/>
  <c r="DY71" i="15"/>
  <c r="DY70" i="15"/>
  <c r="DY75" i="15" s="1"/>
  <c r="OH94" i="15"/>
  <c r="OH93" i="15"/>
  <c r="OH90" i="15"/>
  <c r="OH91" i="15" s="1"/>
  <c r="OH92" i="15" s="1"/>
  <c r="OH88" i="15"/>
  <c r="UX11" i="15"/>
  <c r="UX119" i="15"/>
  <c r="UX12" i="15" s="1"/>
  <c r="UD70" i="15"/>
  <c r="UD71" i="15"/>
  <c r="TJ11" i="15"/>
  <c r="TJ119" i="15"/>
  <c r="TJ12" i="15" s="1"/>
  <c r="TJ24" i="15"/>
  <c r="TJ85" i="15" s="1"/>
  <c r="TJ58" i="15"/>
  <c r="SL70" i="15"/>
  <c r="SL71" i="15"/>
  <c r="RR11" i="15"/>
  <c r="RR119" i="15"/>
  <c r="RR12" i="15" s="1"/>
  <c r="RR24" i="15"/>
  <c r="RR85" i="15" s="1"/>
  <c r="RR58" i="15"/>
  <c r="RF70" i="15"/>
  <c r="RF71" i="15"/>
  <c r="QX70" i="15"/>
  <c r="QX71" i="15"/>
  <c r="PZ11" i="15"/>
  <c r="PZ119" i="15"/>
  <c r="PZ12" i="15" s="1"/>
  <c r="PF70" i="15"/>
  <c r="PF71" i="15"/>
  <c r="OL11" i="15"/>
  <c r="OL119" i="15"/>
  <c r="OL12" i="15" s="1"/>
  <c r="OL24" i="15"/>
  <c r="OL85" i="15" s="1"/>
  <c r="OL58" i="15"/>
  <c r="OX70" i="15"/>
  <c r="OX71" i="15"/>
  <c r="II88" i="15"/>
  <c r="II94" i="15"/>
  <c r="II93" i="15"/>
  <c r="II90" i="15"/>
  <c r="II91" i="15" s="1"/>
  <c r="II92" i="15" s="1"/>
  <c r="CU88" i="15"/>
  <c r="CU94" i="15"/>
  <c r="CU93" i="15"/>
  <c r="CU90" i="15"/>
  <c r="CU91" i="15" s="1"/>
  <c r="CU92" i="15" s="1"/>
  <c r="SY24" i="15"/>
  <c r="SY85" i="15" s="1"/>
  <c r="SY58" i="15"/>
  <c r="QM24" i="15"/>
  <c r="QM85" i="15" s="1"/>
  <c r="QM58" i="15"/>
  <c r="OA24" i="15"/>
  <c r="OA85" i="15" s="1"/>
  <c r="OA58" i="15"/>
  <c r="KI24" i="15"/>
  <c r="KI85" i="15" s="1"/>
  <c r="KI58" i="15"/>
  <c r="GY24" i="15"/>
  <c r="GY85" i="15" s="1"/>
  <c r="GY58" i="15"/>
  <c r="DS24" i="15"/>
  <c r="DS85" i="15" s="1"/>
  <c r="DS58" i="15"/>
  <c r="EQ67" i="15"/>
  <c r="EQ99" i="15"/>
  <c r="EQ105" i="15"/>
  <c r="EQ101" i="15"/>
  <c r="EQ102" i="15" s="1"/>
  <c r="EQ103" i="15" s="1"/>
  <c r="EQ104" i="15"/>
  <c r="EQ61" i="15"/>
  <c r="EQ60" i="15" s="1"/>
  <c r="EQ62" i="15" s="1"/>
  <c r="EQ63" i="15" s="1"/>
  <c r="EQ64" i="15" s="1"/>
  <c r="UE11" i="15"/>
  <c r="UE119" i="15"/>
  <c r="UE12" i="15" s="1"/>
  <c r="SY11" i="15"/>
  <c r="SY119" i="15"/>
  <c r="SY12" i="15" s="1"/>
  <c r="RS11" i="15"/>
  <c r="RS119" i="15"/>
  <c r="RS12" i="15" s="1"/>
  <c r="QM11" i="15"/>
  <c r="QM119" i="15"/>
  <c r="QM12" i="15" s="1"/>
  <c r="PG11" i="15"/>
  <c r="PG119" i="15"/>
  <c r="PG12" i="15" s="1"/>
  <c r="OA11" i="15"/>
  <c r="OA119" i="15"/>
  <c r="OA12" i="15" s="1"/>
  <c r="LW11" i="15"/>
  <c r="LW119" i="15"/>
  <c r="LW12" i="15" s="1"/>
  <c r="KI11" i="15"/>
  <c r="KI119" i="15"/>
  <c r="KI12" i="15" s="1"/>
  <c r="IQ11" i="15"/>
  <c r="IQ119" i="15"/>
  <c r="IQ12" i="15" s="1"/>
  <c r="GY11" i="15"/>
  <c r="GY119" i="15"/>
  <c r="GY12" i="15" s="1"/>
  <c r="FK11" i="15"/>
  <c r="FK119" i="15"/>
  <c r="FK12" i="15" s="1"/>
  <c r="DS11" i="15"/>
  <c r="DS119" i="15"/>
  <c r="DS12" i="15" s="1"/>
  <c r="VE11" i="15"/>
  <c r="VE119" i="15"/>
  <c r="VE12" i="15" s="1"/>
  <c r="VE24" i="15"/>
  <c r="VE85" i="15" s="1"/>
  <c r="VE58" i="15"/>
  <c r="TY71" i="15"/>
  <c r="TY70" i="15"/>
  <c r="SS11" i="15"/>
  <c r="SS119" i="15"/>
  <c r="SS12" i="15" s="1"/>
  <c r="SS24" i="15"/>
  <c r="SS85" i="15" s="1"/>
  <c r="SS58" i="15"/>
  <c r="RM71" i="15"/>
  <c r="RM70" i="15"/>
  <c r="QG11" i="15"/>
  <c r="QG119" i="15"/>
  <c r="QG12" i="15" s="1"/>
  <c r="QG24" i="15"/>
  <c r="QG85" i="15" s="1"/>
  <c r="QG58" i="15"/>
  <c r="PA71" i="15"/>
  <c r="PA70" i="15"/>
  <c r="NQ11" i="15"/>
  <c r="NQ119" i="15"/>
  <c r="NQ12" i="15" s="1"/>
  <c r="NA71" i="15"/>
  <c r="NA70" i="15"/>
  <c r="NA75" i="15" s="1"/>
  <c r="MK24" i="15"/>
  <c r="MK85" i="15" s="1"/>
  <c r="MK58" i="15"/>
  <c r="LE11" i="15"/>
  <c r="LE119" i="15"/>
  <c r="LE12" i="15" s="1"/>
  <c r="KO71" i="15"/>
  <c r="KO70" i="15"/>
  <c r="KO75" i="15" s="1"/>
  <c r="JY24" i="15"/>
  <c r="JY85" i="15" s="1"/>
  <c r="JY58" i="15"/>
  <c r="IS11" i="15"/>
  <c r="IS119" i="15"/>
  <c r="IS12" i="15" s="1"/>
  <c r="IC71" i="15"/>
  <c r="IC70" i="15"/>
  <c r="IC75" i="15" s="1"/>
  <c r="HM24" i="15"/>
  <c r="HM85" i="15" s="1"/>
  <c r="HM58" i="15"/>
  <c r="GG11" i="15"/>
  <c r="GG119" i="15"/>
  <c r="GG12" i="15" s="1"/>
  <c r="FQ71" i="15"/>
  <c r="FQ70" i="15"/>
  <c r="FQ75" i="15" s="1"/>
  <c r="FA58" i="15"/>
  <c r="FA24" i="15"/>
  <c r="FA85" i="15" s="1"/>
  <c r="DU11" i="15"/>
  <c r="DU119" i="15"/>
  <c r="DU12" i="15" s="1"/>
  <c r="QT94" i="15"/>
  <c r="QT92" i="15"/>
  <c r="QT93" i="15"/>
  <c r="QT88" i="15"/>
  <c r="QT90" i="15"/>
  <c r="QT91" i="15" s="1"/>
  <c r="OD11" i="15"/>
  <c r="OD119" i="15"/>
  <c r="OD12" i="15" s="1"/>
  <c r="OD24" i="15"/>
  <c r="OD85" i="15" s="1"/>
  <c r="OD58" i="15"/>
  <c r="NN70" i="15"/>
  <c r="NN75" i="15" s="1"/>
  <c r="NN71" i="15"/>
  <c r="MX11" i="15"/>
  <c r="MX119" i="15"/>
  <c r="MX12" i="15" s="1"/>
  <c r="MX24" i="15"/>
  <c r="MX85" i="15" s="1"/>
  <c r="MX58" i="15"/>
  <c r="MH70" i="15"/>
  <c r="MH75" i="15" s="1"/>
  <c r="MH71" i="15"/>
  <c r="LR11" i="15"/>
  <c r="LR119" i="15"/>
  <c r="LR12" i="15" s="1"/>
  <c r="LR24" i="15"/>
  <c r="LR85" i="15" s="1"/>
  <c r="LR58" i="15"/>
  <c r="LB70" i="15"/>
  <c r="LB75" i="15" s="1"/>
  <c r="LB71" i="15"/>
  <c r="KL11" i="15"/>
  <c r="KL119" i="15"/>
  <c r="KL12" i="15" s="1"/>
  <c r="KL24" i="15"/>
  <c r="KL85" i="15" s="1"/>
  <c r="KL58" i="15"/>
  <c r="JV70" i="15"/>
  <c r="JV75" i="15" s="1"/>
  <c r="JV71" i="15"/>
  <c r="JF11" i="15"/>
  <c r="JF119" i="15"/>
  <c r="JF12" i="15" s="1"/>
  <c r="JF24" i="15"/>
  <c r="JF85" i="15" s="1"/>
  <c r="JF58" i="15"/>
  <c r="IP70" i="15"/>
  <c r="IP75" i="15" s="1"/>
  <c r="IP71" i="15"/>
  <c r="HZ11" i="15"/>
  <c r="HZ119" i="15"/>
  <c r="HZ12" i="15" s="1"/>
  <c r="HZ24" i="15"/>
  <c r="HZ85" i="15" s="1"/>
  <c r="HZ58" i="15"/>
  <c r="HJ70" i="15"/>
  <c r="HJ75" i="15" s="1"/>
  <c r="HJ71" i="15"/>
  <c r="GT11" i="15"/>
  <c r="GT119" i="15"/>
  <c r="GT12" i="15" s="1"/>
  <c r="GT24" i="15"/>
  <c r="GT85" i="15" s="1"/>
  <c r="GT58" i="15"/>
  <c r="GD70" i="15"/>
  <c r="GD75" i="15" s="1"/>
  <c r="GD71" i="15"/>
  <c r="FN11" i="15"/>
  <c r="FN119" i="15"/>
  <c r="FN12" i="15" s="1"/>
  <c r="FN24" i="15"/>
  <c r="FN85" i="15" s="1"/>
  <c r="FN58" i="15"/>
  <c r="EX70" i="15"/>
  <c r="EX75" i="15" s="1"/>
  <c r="EX71" i="15"/>
  <c r="EH11" i="15"/>
  <c r="EH119" i="15"/>
  <c r="EH12" i="15" s="1"/>
  <c r="EH24" i="15"/>
  <c r="EH85" i="15" s="1"/>
  <c r="EH58" i="15"/>
  <c r="DR70" i="15"/>
  <c r="DR75" i="15" s="1"/>
  <c r="DR71" i="15"/>
  <c r="DB11" i="15"/>
  <c r="DB119" i="15"/>
  <c r="DB12" i="15" s="1"/>
  <c r="DB24" i="15"/>
  <c r="DB85" i="15" s="1"/>
  <c r="DB58" i="15"/>
  <c r="CL70" i="15"/>
  <c r="CL75" i="15" s="1"/>
  <c r="CL71" i="15"/>
  <c r="OC61" i="15"/>
  <c r="OC60" i="15" s="1"/>
  <c r="OC62" i="15" s="1"/>
  <c r="OC63" i="15" s="1"/>
  <c r="OC64" i="15" s="1"/>
  <c r="OC66" i="15"/>
  <c r="OC67" i="15"/>
  <c r="OC99" i="15"/>
  <c r="OC104" i="15"/>
  <c r="OC105" i="15"/>
  <c r="OC101" i="15"/>
  <c r="OC102" i="15" s="1"/>
  <c r="OC103" i="15" s="1"/>
  <c r="KE67" i="15"/>
  <c r="KE104" i="15"/>
  <c r="KE105" i="15"/>
  <c r="KE101" i="15"/>
  <c r="KE102" i="15" s="1"/>
  <c r="KE103" i="15" s="1"/>
  <c r="KE99" i="15"/>
  <c r="KE61" i="15"/>
  <c r="KE60" i="15" s="1"/>
  <c r="KE62" i="15" s="1"/>
  <c r="KE63" i="15" s="1"/>
  <c r="KE64" i="15" s="1"/>
  <c r="UA24" i="15"/>
  <c r="UA85" i="15" s="1"/>
  <c r="UA58" i="15"/>
  <c r="RO24" i="15"/>
  <c r="RO85" i="15" s="1"/>
  <c r="RO58" i="15"/>
  <c r="PC24" i="15"/>
  <c r="PC85" i="15" s="1"/>
  <c r="PC58" i="15"/>
  <c r="LS24" i="15"/>
  <c r="LS85" i="15" s="1"/>
  <c r="LS58" i="15"/>
  <c r="IM24" i="15"/>
  <c r="IM85" i="15" s="1"/>
  <c r="IM58" i="15"/>
  <c r="FC24" i="15"/>
  <c r="FC85" i="15" s="1"/>
  <c r="FC58" i="15"/>
  <c r="MA67" i="15"/>
  <c r="MA104" i="15"/>
  <c r="MA105" i="15"/>
  <c r="MA101" i="15"/>
  <c r="MA102" i="15" s="1"/>
  <c r="MA103" i="15" s="1"/>
  <c r="MA99" i="15"/>
  <c r="MA61" i="15"/>
  <c r="MA60" i="15" s="1"/>
  <c r="MA62" i="15" s="1"/>
  <c r="MA63" i="15" s="1"/>
  <c r="MA64" i="15" s="1"/>
  <c r="UQ11" i="15"/>
  <c r="UQ119" i="15"/>
  <c r="UQ12" i="15" s="1"/>
  <c r="TK11" i="15"/>
  <c r="TK119" i="15"/>
  <c r="TK12" i="15" s="1"/>
  <c r="SE11" i="15"/>
  <c r="SE119" i="15"/>
  <c r="SE12" i="15" s="1"/>
  <c r="QY11" i="15"/>
  <c r="QY119" i="15"/>
  <c r="QY12" i="15" s="1"/>
  <c r="PS11" i="15"/>
  <c r="PS119" i="15"/>
  <c r="PS12" i="15" s="1"/>
  <c r="OM11" i="15"/>
  <c r="OM119" i="15"/>
  <c r="OM12" i="15" s="1"/>
  <c r="MM11" i="15"/>
  <c r="MM119" i="15"/>
  <c r="MM12" i="15" s="1"/>
  <c r="KY11" i="15"/>
  <c r="KY119" i="15"/>
  <c r="KY12" i="15" s="1"/>
  <c r="JG11" i="15"/>
  <c r="JG119" i="15"/>
  <c r="JG12" i="15" s="1"/>
  <c r="HO11" i="15"/>
  <c r="HO119" i="15"/>
  <c r="HO12" i="15" s="1"/>
  <c r="GA11" i="15"/>
  <c r="GA119" i="15"/>
  <c r="GA12" i="15" s="1"/>
  <c r="EI11" i="15"/>
  <c r="EI119" i="15"/>
  <c r="EI12" i="15" s="1"/>
  <c r="CQ11" i="15"/>
  <c r="CQ119" i="15"/>
  <c r="CQ12" i="15" s="1"/>
  <c r="VA71" i="15"/>
  <c r="VA70" i="15"/>
  <c r="TU11" i="15"/>
  <c r="TU119" i="15"/>
  <c r="TU12" i="15" s="1"/>
  <c r="TU24" i="15"/>
  <c r="TU85" i="15" s="1"/>
  <c r="TU58" i="15"/>
  <c r="SO71" i="15"/>
  <c r="SO70" i="15"/>
  <c r="RI11" i="15"/>
  <c r="RI119" i="15"/>
  <c r="RI12" i="15" s="1"/>
  <c r="RI24" i="15"/>
  <c r="RI85" i="15" s="1"/>
  <c r="RI58" i="15"/>
  <c r="QC71" i="15"/>
  <c r="QC70" i="15"/>
  <c r="OW11" i="15"/>
  <c r="OW119" i="15"/>
  <c r="OW12" i="15" s="1"/>
  <c r="OW24" i="15"/>
  <c r="OW85" i="15" s="1"/>
  <c r="OW58" i="15"/>
  <c r="NM58" i="15"/>
  <c r="NM24" i="15"/>
  <c r="NM85" i="15" s="1"/>
  <c r="MG11" i="15"/>
  <c r="MG119" i="15"/>
  <c r="MG12" i="15" s="1"/>
  <c r="LQ71" i="15"/>
  <c r="LQ70" i="15"/>
  <c r="LQ75" i="15" s="1"/>
  <c r="LA58" i="15"/>
  <c r="LA24" i="15"/>
  <c r="LA85" i="15" s="1"/>
  <c r="JU11" i="15"/>
  <c r="JU119" i="15"/>
  <c r="JU12" i="15" s="1"/>
  <c r="JE71" i="15"/>
  <c r="JE70" i="15"/>
  <c r="JE75" i="15" s="1"/>
  <c r="IO58" i="15"/>
  <c r="IO24" i="15"/>
  <c r="IO85" i="15" s="1"/>
  <c r="HI11" i="15"/>
  <c r="HI119" i="15"/>
  <c r="HI12" i="15" s="1"/>
  <c r="GS71" i="15"/>
  <c r="GS70" i="15"/>
  <c r="GS75" i="15" s="1"/>
  <c r="GC58" i="15"/>
  <c r="GC24" i="15"/>
  <c r="GC85" i="15" s="1"/>
  <c r="EW11" i="15"/>
  <c r="EW119" i="15"/>
  <c r="EW12" i="15" s="1"/>
  <c r="EG71" i="15"/>
  <c r="EG70" i="15"/>
  <c r="EG75" i="15" s="1"/>
  <c r="DQ24" i="15"/>
  <c r="DQ85" i="15" s="1"/>
  <c r="DQ58" i="15"/>
  <c r="VB70" i="15"/>
  <c r="VB71" i="15"/>
  <c r="UT24" i="15"/>
  <c r="UT85" i="15" s="1"/>
  <c r="UT58" i="15"/>
  <c r="UH24" i="15"/>
  <c r="UH85" i="15" s="1"/>
  <c r="UH58" i="15"/>
  <c r="TZ70" i="15"/>
  <c r="TZ71" i="15"/>
  <c r="TN11" i="15"/>
  <c r="TN119" i="15"/>
  <c r="TN12" i="15" s="1"/>
  <c r="TB11" i="15"/>
  <c r="TB119" i="15"/>
  <c r="TB12" i="15" s="1"/>
  <c r="SH70" i="15"/>
  <c r="SH71" i="15"/>
  <c r="RN11" i="15"/>
  <c r="RN119" i="15"/>
  <c r="RN12" i="15" s="1"/>
  <c r="RN24" i="15"/>
  <c r="RN85" i="15" s="1"/>
  <c r="RN58" i="15"/>
  <c r="QP70" i="15"/>
  <c r="QP71" i="15"/>
  <c r="PV11" i="15"/>
  <c r="PV119" i="15"/>
  <c r="PV12" i="15" s="1"/>
  <c r="PV24" i="15"/>
  <c r="PV85" i="15" s="1"/>
  <c r="PV58" i="15"/>
  <c r="PB70" i="15"/>
  <c r="PB71" i="15"/>
  <c r="OP11" i="15"/>
  <c r="OP119" i="15"/>
  <c r="OP12" i="15" s="1"/>
  <c r="TV11" i="15"/>
  <c r="TV119" i="15"/>
  <c r="TV12" i="15" s="1"/>
  <c r="TV24" i="15"/>
  <c r="TV85" i="15" s="1"/>
  <c r="TV58" i="15"/>
  <c r="DK88" i="15"/>
  <c r="DK92" i="15"/>
  <c r="DK94" i="15"/>
  <c r="DK93" i="15"/>
  <c r="DK90" i="15"/>
  <c r="DK91" i="15" s="1"/>
  <c r="UM24" i="15"/>
  <c r="UM85" i="15" s="1"/>
  <c r="UM58" i="15"/>
  <c r="SA24" i="15"/>
  <c r="SA85" i="15" s="1"/>
  <c r="SA58" i="15"/>
  <c r="PO24" i="15"/>
  <c r="PO85" i="15" s="1"/>
  <c r="PO58" i="15"/>
  <c r="MI24" i="15"/>
  <c r="MI85" i="15" s="1"/>
  <c r="MI58" i="15"/>
  <c r="JC24" i="15"/>
  <c r="JC85" i="15" s="1"/>
  <c r="JC58" i="15"/>
  <c r="FS24" i="15"/>
  <c r="FS85" i="15" s="1"/>
  <c r="FS58" i="15"/>
  <c r="CM24" i="15"/>
  <c r="CM85" i="15" s="1"/>
  <c r="CM58" i="15"/>
  <c r="VC70" i="15"/>
  <c r="VC71" i="15"/>
  <c r="TW70" i="15"/>
  <c r="TW71" i="15"/>
  <c r="SQ70" i="15"/>
  <c r="SQ71" i="15"/>
  <c r="RK70" i="15"/>
  <c r="RK71" i="15"/>
  <c r="QE70" i="15"/>
  <c r="QE71" i="15"/>
  <c r="OY70" i="15"/>
  <c r="OY71" i="15"/>
  <c r="NK70" i="15"/>
  <c r="NK75" i="15" s="1"/>
  <c r="NK71" i="15"/>
  <c r="LO70" i="15"/>
  <c r="LO75" i="15" s="1"/>
  <c r="LO71" i="15"/>
  <c r="JW70" i="15"/>
  <c r="JW75" i="15" s="1"/>
  <c r="JW71" i="15"/>
  <c r="IE70" i="15"/>
  <c r="IE75" i="15" s="1"/>
  <c r="IE71" i="15"/>
  <c r="GQ70" i="15"/>
  <c r="GQ75" i="15" s="1"/>
  <c r="GQ71" i="15"/>
  <c r="EY70" i="15"/>
  <c r="EY75" i="15" s="1"/>
  <c r="EY71" i="15"/>
  <c r="DG70" i="15"/>
  <c r="DG75" i="15" s="1"/>
  <c r="DG71" i="15"/>
  <c r="UG11" i="15"/>
  <c r="UG119" i="15"/>
  <c r="UG12" i="15" s="1"/>
  <c r="TQ24" i="15"/>
  <c r="TQ85" i="15" s="1"/>
  <c r="TQ58" i="15"/>
  <c r="TA71" i="15"/>
  <c r="TA70" i="15"/>
  <c r="RU11" i="15"/>
  <c r="RU119" i="15"/>
  <c r="RU12" i="15" s="1"/>
  <c r="RE24" i="15"/>
  <c r="RE85" i="15" s="1"/>
  <c r="RE58" i="15"/>
  <c r="QO71" i="15"/>
  <c r="QO70" i="15"/>
  <c r="PI11" i="15"/>
  <c r="PI119" i="15"/>
  <c r="PI12" i="15" s="1"/>
  <c r="PI24" i="15"/>
  <c r="PI85" i="15" s="1"/>
  <c r="PI58" i="15"/>
  <c r="NY58" i="15"/>
  <c r="NY24" i="15"/>
  <c r="NY85" i="15" s="1"/>
  <c r="MS11" i="15"/>
  <c r="MS119" i="15"/>
  <c r="MS12" i="15" s="1"/>
  <c r="MC71" i="15"/>
  <c r="MC70" i="15"/>
  <c r="LM58" i="15"/>
  <c r="LM24" i="15"/>
  <c r="LM85" i="15" s="1"/>
  <c r="KG11" i="15"/>
  <c r="KG119" i="15"/>
  <c r="KG12" i="15" s="1"/>
  <c r="JQ71" i="15"/>
  <c r="JQ70" i="15"/>
  <c r="JA58" i="15"/>
  <c r="JA24" i="15"/>
  <c r="JA85" i="15" s="1"/>
  <c r="HU11" i="15"/>
  <c r="HU119" i="15"/>
  <c r="HU12" i="15" s="1"/>
  <c r="HE71" i="15"/>
  <c r="HE70" i="15"/>
  <c r="GO58" i="15"/>
  <c r="GO24" i="15"/>
  <c r="GO85" i="15" s="1"/>
  <c r="FI11" i="15"/>
  <c r="FI119" i="15"/>
  <c r="FI12" i="15" s="1"/>
  <c r="ES71" i="15"/>
  <c r="ES70" i="15"/>
  <c r="EC58" i="15"/>
  <c r="EC24" i="15"/>
  <c r="EC85" i="15" s="1"/>
  <c r="TF61" i="15"/>
  <c r="TF60" i="15" s="1"/>
  <c r="TF62" i="15" s="1"/>
  <c r="TF63" i="15" s="1"/>
  <c r="TF64" i="15" s="1"/>
  <c r="TF66" i="15"/>
  <c r="TF67" i="15"/>
  <c r="TF99" i="15"/>
  <c r="TF105" i="15"/>
  <c r="TF104" i="15"/>
  <c r="TF101" i="15"/>
  <c r="TF102" i="15" s="1"/>
  <c r="TF103" i="15" s="1"/>
  <c r="SP11" i="15"/>
  <c r="SP119" i="15"/>
  <c r="SP12" i="15" s="1"/>
  <c r="SP24" i="15"/>
  <c r="SP85" i="15" s="1"/>
  <c r="SP58" i="15"/>
  <c r="NR70" i="15"/>
  <c r="NR71" i="15"/>
  <c r="NB11" i="15"/>
  <c r="NB119" i="15"/>
  <c r="NB12" i="15" s="1"/>
  <c r="NB24" i="15"/>
  <c r="NB85" i="15" s="1"/>
  <c r="NB58" i="15"/>
  <c r="ML70" i="15"/>
  <c r="ML71" i="15"/>
  <c r="LV11" i="15"/>
  <c r="LV119" i="15"/>
  <c r="LV12" i="15" s="1"/>
  <c r="LV24" i="15"/>
  <c r="LV85" i="15" s="1"/>
  <c r="LV58" i="15"/>
  <c r="LF70" i="15"/>
  <c r="LF71" i="15"/>
  <c r="KP11" i="15"/>
  <c r="KP119" i="15"/>
  <c r="KP12" i="15" s="1"/>
  <c r="KP24" i="15"/>
  <c r="KP85" i="15" s="1"/>
  <c r="KP58" i="15"/>
  <c r="JZ70" i="15"/>
  <c r="JZ71" i="15"/>
  <c r="JJ11" i="15"/>
  <c r="JJ119" i="15"/>
  <c r="JJ12" i="15" s="1"/>
  <c r="JJ24" i="15"/>
  <c r="JJ85" i="15" s="1"/>
  <c r="JJ58" i="15"/>
  <c r="IT70" i="15"/>
  <c r="IT71" i="15"/>
  <c r="ID11" i="15"/>
  <c r="ID119" i="15"/>
  <c r="ID12" i="15" s="1"/>
  <c r="ID24" i="15"/>
  <c r="ID85" i="15" s="1"/>
  <c r="ID58" i="15"/>
  <c r="HN70" i="15"/>
  <c r="HN71" i="15"/>
  <c r="GX11" i="15"/>
  <c r="GX119" i="15"/>
  <c r="GX12" i="15" s="1"/>
  <c r="GX24" i="15"/>
  <c r="GX85" i="15" s="1"/>
  <c r="GX58" i="15"/>
  <c r="GH70" i="15"/>
  <c r="GH71" i="15"/>
  <c r="FR11" i="15"/>
  <c r="FR119" i="15"/>
  <c r="FR12" i="15" s="1"/>
  <c r="FR24" i="15"/>
  <c r="FR85" i="15" s="1"/>
  <c r="FR58" i="15"/>
  <c r="FB70" i="15"/>
  <c r="FB71" i="15"/>
  <c r="EL11" i="15"/>
  <c r="EL119" i="15"/>
  <c r="EL12" i="15" s="1"/>
  <c r="EL24" i="15"/>
  <c r="EL85" i="15" s="1"/>
  <c r="EL58" i="15"/>
  <c r="DV70" i="15"/>
  <c r="DV71" i="15"/>
  <c r="DF11" i="15"/>
  <c r="DF119" i="15"/>
  <c r="DF12" i="15" s="1"/>
  <c r="DF24" i="15"/>
  <c r="DF85" i="15" s="1"/>
  <c r="DF58" i="15"/>
  <c r="CP70" i="15"/>
  <c r="CP71" i="15"/>
  <c r="RJ11" i="15"/>
  <c r="RJ119" i="15"/>
  <c r="RJ12" i="15" s="1"/>
  <c r="RJ24" i="15"/>
  <c r="RJ85" i="15" s="1"/>
  <c r="RJ58" i="15"/>
  <c r="NW88" i="15"/>
  <c r="NW92" i="15"/>
  <c r="NW94" i="15"/>
  <c r="NW93" i="15"/>
  <c r="NW90" i="15"/>
  <c r="NW91" i="15" s="1"/>
  <c r="UI24" i="15"/>
  <c r="UI85" i="15" s="1"/>
  <c r="UI58" i="15"/>
  <c r="RW24" i="15"/>
  <c r="RW85" i="15" s="1"/>
  <c r="RW58" i="15"/>
  <c r="PK24" i="15"/>
  <c r="PK85" i="15" s="1"/>
  <c r="PK58" i="15"/>
  <c r="ME24" i="15"/>
  <c r="ME85" i="15" s="1"/>
  <c r="ME58" i="15"/>
  <c r="IU24" i="15"/>
  <c r="IU85" i="15" s="1"/>
  <c r="IU58" i="15"/>
  <c r="FO24" i="15"/>
  <c r="FO85" i="15" s="1"/>
  <c r="FO58" i="15"/>
  <c r="CI24" i="15"/>
  <c r="CI85" i="15" s="1"/>
  <c r="CI58" i="15"/>
  <c r="UY70" i="15"/>
  <c r="UY71" i="15"/>
  <c r="TS70" i="15"/>
  <c r="TS71" i="15"/>
  <c r="SM70" i="15"/>
  <c r="SM71" i="15"/>
  <c r="RG70" i="15"/>
  <c r="RG71" i="15"/>
  <c r="QA70" i="15"/>
  <c r="QA71" i="15"/>
  <c r="OU70" i="15"/>
  <c r="OU71" i="15"/>
  <c r="NC70" i="15"/>
  <c r="NC75" i="15" s="1"/>
  <c r="NC71" i="15"/>
  <c r="LG70" i="15"/>
  <c r="LG75" i="15" s="1"/>
  <c r="LG71" i="15"/>
  <c r="JS70" i="15"/>
  <c r="JS75" i="15" s="1"/>
  <c r="JS71" i="15"/>
  <c r="IA70" i="15"/>
  <c r="IA75" i="15" s="1"/>
  <c r="IA71" i="15"/>
  <c r="GI70" i="15"/>
  <c r="GI75" i="15" s="1"/>
  <c r="GI71" i="15"/>
  <c r="EU70" i="15"/>
  <c r="EU75" i="15" s="1"/>
  <c r="EU71" i="15"/>
  <c r="DC70" i="15"/>
  <c r="DC75" i="15" s="1"/>
  <c r="DC71" i="15"/>
  <c r="UC11" i="15"/>
  <c r="UC119" i="15"/>
  <c r="UC12" i="15" s="1"/>
  <c r="TM58" i="15"/>
  <c r="TM24" i="15"/>
  <c r="TM85" i="15" s="1"/>
  <c r="SW71" i="15"/>
  <c r="SW70" i="15"/>
  <c r="RQ11" i="15"/>
  <c r="RQ119" i="15"/>
  <c r="RQ12" i="15" s="1"/>
  <c r="RA58" i="15"/>
  <c r="RA24" i="15"/>
  <c r="RA85" i="15" s="1"/>
  <c r="QK71" i="15"/>
  <c r="QK70" i="15"/>
  <c r="PU24" i="15"/>
  <c r="PU85" i="15" s="1"/>
  <c r="PU58" i="15"/>
  <c r="PE11" i="15"/>
  <c r="PE119" i="15"/>
  <c r="PE12" i="15" s="1"/>
  <c r="PE58" i="15"/>
  <c r="PE24" i="15"/>
  <c r="PE85" i="15" s="1"/>
  <c r="NU24" i="15"/>
  <c r="NU85" i="15" s="1"/>
  <c r="NU58" i="15"/>
  <c r="MO11" i="15"/>
  <c r="MO119" i="15"/>
  <c r="MO12" i="15" s="1"/>
  <c r="LY71" i="15"/>
  <c r="LY70" i="15"/>
  <c r="LI24" i="15"/>
  <c r="LI85" i="15" s="1"/>
  <c r="LI58" i="15"/>
  <c r="KC11" i="15"/>
  <c r="KC119" i="15"/>
  <c r="KC12" i="15" s="1"/>
  <c r="JM71" i="15"/>
  <c r="JM70" i="15"/>
  <c r="IW24" i="15"/>
  <c r="IW85" i="15" s="1"/>
  <c r="IW58" i="15"/>
  <c r="HQ11" i="15"/>
  <c r="HQ119" i="15"/>
  <c r="HQ12" i="15" s="1"/>
  <c r="HA71" i="15"/>
  <c r="HA70" i="15"/>
  <c r="GK24" i="15"/>
  <c r="GK85" i="15" s="1"/>
  <c r="GK58" i="15"/>
  <c r="FE11" i="15"/>
  <c r="FE119" i="15"/>
  <c r="FE12" i="15" s="1"/>
  <c r="EO71" i="15"/>
  <c r="EO70" i="15"/>
  <c r="DY58" i="15"/>
  <c r="DY24" i="15"/>
  <c r="DY85" i="15" s="1"/>
  <c r="QD70" i="15"/>
  <c r="QD71" i="15"/>
  <c r="UP11" i="15"/>
  <c r="UP119" i="15"/>
  <c r="UP12" i="15" s="1"/>
  <c r="UP24" i="15"/>
  <c r="UP85" i="15" s="1"/>
  <c r="UP58" i="15"/>
  <c r="TR70" i="15"/>
  <c r="TR71" i="15"/>
  <c r="SX11" i="15"/>
  <c r="SX119" i="15"/>
  <c r="SX12" i="15" s="1"/>
  <c r="SX24" i="15"/>
  <c r="SX85" i="15" s="1"/>
  <c r="SX58" i="15"/>
  <c r="SL24" i="15"/>
  <c r="SL85" i="15" s="1"/>
  <c r="SL58" i="15"/>
  <c r="SD70" i="15"/>
  <c r="SD71" i="15"/>
  <c r="RF24" i="15"/>
  <c r="RF85" i="15" s="1"/>
  <c r="RF58" i="15"/>
  <c r="QL70" i="15"/>
  <c r="QL71" i="15"/>
  <c r="PR11" i="15"/>
  <c r="PR119" i="15"/>
  <c r="PR12" i="15" s="1"/>
  <c r="PR24" i="15"/>
  <c r="PR85" i="15" s="1"/>
  <c r="PR58" i="15"/>
  <c r="OT70" i="15"/>
  <c r="OT71" i="15"/>
  <c r="RZ11" i="15"/>
  <c r="RZ119" i="15"/>
  <c r="RZ12" i="15" s="1"/>
  <c r="RZ24" i="15"/>
  <c r="RZ85" i="15" s="1"/>
  <c r="RZ58" i="15"/>
  <c r="MQ67" i="15"/>
  <c r="MQ99" i="15"/>
  <c r="MQ105" i="15"/>
  <c r="MQ101" i="15"/>
  <c r="MQ102" i="15" s="1"/>
  <c r="MQ103" i="15" s="1"/>
  <c r="MQ104" i="15"/>
  <c r="MQ61" i="15"/>
  <c r="MQ60" i="15" s="1"/>
  <c r="MQ62" i="15" s="1"/>
  <c r="MQ63" i="15" s="1"/>
  <c r="MQ64" i="15" s="1"/>
  <c r="UU24" i="15"/>
  <c r="UU85" i="15" s="1"/>
  <c r="UU58" i="15"/>
  <c r="SI24" i="15"/>
  <c r="SI85" i="15" s="1"/>
  <c r="SI58" i="15"/>
  <c r="PW24" i="15"/>
  <c r="PW85" i="15" s="1"/>
  <c r="PW58" i="15"/>
  <c r="MU24" i="15"/>
  <c r="MU85" i="15" s="1"/>
  <c r="MU58" i="15"/>
  <c r="JK24" i="15"/>
  <c r="JK85" i="15" s="1"/>
  <c r="JK58" i="15"/>
  <c r="GE24" i="15"/>
  <c r="GE85" i="15" s="1"/>
  <c r="GE58" i="15"/>
  <c r="CY24" i="15"/>
  <c r="CY85" i="15" s="1"/>
  <c r="CY58" i="15"/>
  <c r="EQ88" i="15"/>
  <c r="EQ92" i="15"/>
  <c r="EQ94" i="15"/>
  <c r="EQ93" i="15"/>
  <c r="EQ90" i="15"/>
  <c r="EQ91" i="15" s="1"/>
  <c r="UE70" i="15"/>
  <c r="UE71" i="15"/>
  <c r="SY70" i="15"/>
  <c r="SY71" i="15"/>
  <c r="RS70" i="15"/>
  <c r="RS71" i="15"/>
  <c r="QM70" i="15"/>
  <c r="QM71" i="15"/>
  <c r="PG70" i="15"/>
  <c r="PG71" i="15"/>
  <c r="OA70" i="15"/>
  <c r="OA71" i="15"/>
  <c r="LW70" i="15"/>
  <c r="LW75" i="15" s="1"/>
  <c r="LW71" i="15"/>
  <c r="KI70" i="15"/>
  <c r="KI75" i="15" s="1"/>
  <c r="KI71" i="15"/>
  <c r="IQ70" i="15"/>
  <c r="IQ75" i="15" s="1"/>
  <c r="IQ71" i="15"/>
  <c r="GY70" i="15"/>
  <c r="GY75" i="15" s="1"/>
  <c r="GY71" i="15"/>
  <c r="FK70" i="15"/>
  <c r="FK75" i="15" s="1"/>
  <c r="FK71" i="15"/>
  <c r="DS70" i="15"/>
  <c r="DS75" i="15" s="1"/>
  <c r="DS71" i="15"/>
  <c r="UO11" i="15"/>
  <c r="UO119" i="15"/>
  <c r="UO12" i="15" s="1"/>
  <c r="UO24" i="15"/>
  <c r="UO85" i="15" s="1"/>
  <c r="UO58" i="15"/>
  <c r="TI71" i="15"/>
  <c r="TI70" i="15"/>
  <c r="SC11" i="15"/>
  <c r="SC119" i="15"/>
  <c r="SC12" i="15" s="1"/>
  <c r="SC24" i="15"/>
  <c r="SC85" i="15" s="1"/>
  <c r="SC58" i="15"/>
  <c r="QW71" i="15"/>
  <c r="QW70" i="15"/>
  <c r="PQ11" i="15"/>
  <c r="PQ119" i="15"/>
  <c r="PQ12" i="15" s="1"/>
  <c r="PQ24" i="15"/>
  <c r="PQ85" i="15" s="1"/>
  <c r="PQ58" i="15"/>
  <c r="OK71" i="15"/>
  <c r="OK70" i="15"/>
  <c r="NQ71" i="15"/>
  <c r="NQ70" i="15"/>
  <c r="NA58" i="15"/>
  <c r="NA24" i="15"/>
  <c r="NA85" i="15" s="1"/>
  <c r="LU11" i="15"/>
  <c r="LU119" i="15"/>
  <c r="LU12" i="15" s="1"/>
  <c r="LE71" i="15"/>
  <c r="LE70" i="15"/>
  <c r="KO58" i="15"/>
  <c r="KO24" i="15"/>
  <c r="KO85" i="15" s="1"/>
  <c r="JI11" i="15"/>
  <c r="JI119" i="15"/>
  <c r="JI12" i="15" s="1"/>
  <c r="IS71" i="15"/>
  <c r="IS70" i="15"/>
  <c r="IC58" i="15"/>
  <c r="IC24" i="15"/>
  <c r="IC85" i="15" s="1"/>
  <c r="GW11" i="15"/>
  <c r="GW119" i="15"/>
  <c r="GW12" i="15" s="1"/>
  <c r="GG71" i="15"/>
  <c r="GG70" i="15"/>
  <c r="FQ58" i="15"/>
  <c r="FQ24" i="15"/>
  <c r="FQ85" i="15" s="1"/>
  <c r="EK11" i="15"/>
  <c r="EK119" i="15"/>
  <c r="EK12" i="15" s="1"/>
  <c r="DU71" i="15"/>
  <c r="DU70" i="15"/>
  <c r="NV11" i="15"/>
  <c r="NV119" i="15"/>
  <c r="NV12" i="15" s="1"/>
  <c r="NV24" i="15"/>
  <c r="NV85" i="15" s="1"/>
  <c r="NV58" i="15"/>
  <c r="NF70" i="15"/>
  <c r="NF75" i="15" s="1"/>
  <c r="NF71" i="15"/>
  <c r="MP11" i="15"/>
  <c r="MP119" i="15"/>
  <c r="MP12" i="15" s="1"/>
  <c r="MP24" i="15"/>
  <c r="MP85" i="15" s="1"/>
  <c r="MP58" i="15"/>
  <c r="LZ70" i="15"/>
  <c r="LZ75" i="15" s="1"/>
  <c r="LZ71" i="15"/>
  <c r="LJ11" i="15"/>
  <c r="LJ119" i="15"/>
  <c r="LJ12" i="15" s="1"/>
  <c r="LJ24" i="15"/>
  <c r="LJ85" i="15" s="1"/>
  <c r="LJ58" i="15"/>
  <c r="KT70" i="15"/>
  <c r="KT75" i="15" s="1"/>
  <c r="KT71" i="15"/>
  <c r="KD11" i="15"/>
  <c r="KD119" i="15"/>
  <c r="KD12" i="15" s="1"/>
  <c r="KD24" i="15"/>
  <c r="KD85" i="15" s="1"/>
  <c r="KD58" i="15"/>
  <c r="JN70" i="15"/>
  <c r="JN75" i="15" s="1"/>
  <c r="JN71" i="15"/>
  <c r="IX11" i="15"/>
  <c r="IX119" i="15"/>
  <c r="IX12" i="15" s="1"/>
  <c r="IX24" i="15"/>
  <c r="IX85" i="15" s="1"/>
  <c r="IX58" i="15"/>
  <c r="IH70" i="15"/>
  <c r="IH75" i="15" s="1"/>
  <c r="IH71" i="15"/>
  <c r="HR11" i="15"/>
  <c r="HR119" i="15"/>
  <c r="HR12" i="15" s="1"/>
  <c r="HR24" i="15"/>
  <c r="HR85" i="15" s="1"/>
  <c r="HR58" i="15"/>
  <c r="HB70" i="15"/>
  <c r="HB75" i="15" s="1"/>
  <c r="HB71" i="15"/>
  <c r="GL11" i="15"/>
  <c r="GL119" i="15"/>
  <c r="GL12" i="15" s="1"/>
  <c r="GL24" i="15"/>
  <c r="GL85" i="15" s="1"/>
  <c r="GL58" i="15"/>
  <c r="FV70" i="15"/>
  <c r="FV75" i="15" s="1"/>
  <c r="FV71" i="15"/>
  <c r="FF11" i="15"/>
  <c r="FF119" i="15"/>
  <c r="FF12" i="15" s="1"/>
  <c r="FF24" i="15"/>
  <c r="FF85" i="15" s="1"/>
  <c r="FF58" i="15"/>
  <c r="EP70" i="15"/>
  <c r="EP75" i="15" s="1"/>
  <c r="EP71" i="15"/>
  <c r="DZ11" i="15"/>
  <c r="DZ119" i="15"/>
  <c r="DZ12" i="15" s="1"/>
  <c r="DZ24" i="15"/>
  <c r="DZ85" i="15" s="1"/>
  <c r="DZ58" i="15"/>
  <c r="DJ70" i="15"/>
  <c r="DJ75" i="15" s="1"/>
  <c r="DJ71" i="15"/>
  <c r="CT11" i="15"/>
  <c r="CT119" i="15"/>
  <c r="CT12" i="15" s="1"/>
  <c r="CT24" i="15"/>
  <c r="CT85" i="15" s="1"/>
  <c r="CT58" i="15"/>
  <c r="PN70" i="15"/>
  <c r="PN71" i="15"/>
  <c r="OC88" i="15"/>
  <c r="OC93" i="15"/>
  <c r="OC94" i="15"/>
  <c r="OC90" i="15"/>
  <c r="OC91" i="15" s="1"/>
  <c r="OC92" i="15" s="1"/>
  <c r="KE88" i="15"/>
  <c r="KE92" i="15"/>
  <c r="KE94" i="15"/>
  <c r="KE93" i="15"/>
  <c r="KE90" i="15"/>
  <c r="KE91" i="15" s="1"/>
  <c r="TK24" i="15"/>
  <c r="TK85" i="15" s="1"/>
  <c r="TK58" i="15"/>
  <c r="QY24" i="15"/>
  <c r="QY85" i="15" s="1"/>
  <c r="QY58" i="15"/>
  <c r="OM24" i="15"/>
  <c r="OM85" i="15" s="1"/>
  <c r="OM58" i="15"/>
  <c r="KY24" i="15"/>
  <c r="KY85" i="15" s="1"/>
  <c r="KY58" i="15"/>
  <c r="HO24" i="15"/>
  <c r="HO85" i="15" s="1"/>
  <c r="HO58" i="15"/>
  <c r="EI24" i="15"/>
  <c r="EI85" i="15" s="1"/>
  <c r="EI58" i="15"/>
  <c r="MA88" i="15"/>
  <c r="MA94" i="15"/>
  <c r="MA93" i="15"/>
  <c r="MA90" i="15"/>
  <c r="MA91" i="15" s="1"/>
  <c r="MA92" i="15" s="1"/>
  <c r="UQ70" i="15"/>
  <c r="UQ71" i="15"/>
  <c r="TK70" i="15"/>
  <c r="TK71" i="15"/>
  <c r="SE70" i="15"/>
  <c r="SE71" i="15"/>
  <c r="QY70" i="15"/>
  <c r="QY71" i="15"/>
  <c r="PS70" i="15"/>
  <c r="PS71" i="15"/>
  <c r="OM70" i="15"/>
  <c r="OM71" i="15"/>
  <c r="MM70" i="15"/>
  <c r="MM71" i="15"/>
  <c r="KY70" i="15"/>
  <c r="KY71" i="15"/>
  <c r="JG70" i="15"/>
  <c r="JG71" i="15"/>
  <c r="HO70" i="15"/>
  <c r="HO71" i="15"/>
  <c r="GA70" i="15"/>
  <c r="GA71" i="15"/>
  <c r="EI70" i="15"/>
  <c r="EI71" i="15"/>
  <c r="CQ70" i="15"/>
  <c r="CQ71" i="15"/>
  <c r="UK71" i="15"/>
  <c r="UK70" i="15"/>
  <c r="TE11" i="15"/>
  <c r="TE119" i="15"/>
  <c r="TE12" i="15" s="1"/>
  <c r="TE24" i="15"/>
  <c r="TE85" i="15" s="1"/>
  <c r="TE58" i="15"/>
  <c r="RY71" i="15"/>
  <c r="RY70" i="15"/>
  <c r="QS11" i="15"/>
  <c r="QS119" i="15"/>
  <c r="QS12" i="15" s="1"/>
  <c r="QS24" i="15"/>
  <c r="QS85" i="15" s="1"/>
  <c r="QS58" i="15"/>
  <c r="PM71" i="15"/>
  <c r="PM70" i="15"/>
  <c r="OG11" i="15"/>
  <c r="OG119" i="15"/>
  <c r="OG12" i="15" s="1"/>
  <c r="OG58" i="15"/>
  <c r="OG24" i="15"/>
  <c r="OG85" i="15" s="1"/>
  <c r="MW11" i="15"/>
  <c r="MW119" i="15"/>
  <c r="MW12" i="15" s="1"/>
  <c r="MG71" i="15"/>
  <c r="MG70" i="15"/>
  <c r="MG75" i="15" s="1"/>
  <c r="LQ24" i="15"/>
  <c r="LQ85" i="15" s="1"/>
  <c r="LQ58" i="15"/>
  <c r="KK11" i="15"/>
  <c r="KK119" i="15"/>
  <c r="KK12" i="15" s="1"/>
  <c r="JU71" i="15"/>
  <c r="JU70" i="15"/>
  <c r="JU75" i="15" s="1"/>
  <c r="JE24" i="15"/>
  <c r="JE85" i="15" s="1"/>
  <c r="JE58" i="15"/>
  <c r="HY11" i="15"/>
  <c r="HY119" i="15"/>
  <c r="HY12" i="15" s="1"/>
  <c r="HI71" i="15"/>
  <c r="HI70" i="15"/>
  <c r="HI75" i="15" s="1"/>
  <c r="GS24" i="15"/>
  <c r="GS85" i="15" s="1"/>
  <c r="GS58" i="15"/>
  <c r="FM11" i="15"/>
  <c r="FM119" i="15"/>
  <c r="FM12" i="15" s="1"/>
  <c r="EW71" i="15"/>
  <c r="EW70" i="15"/>
  <c r="EW75" i="15" s="1"/>
  <c r="EG58" i="15"/>
  <c r="EG24" i="15"/>
  <c r="EG85" i="15" s="1"/>
  <c r="OZ8" i="15"/>
  <c r="OZ76" i="15"/>
  <c r="OZ9" i="15" s="1"/>
  <c r="VF70" i="15"/>
  <c r="VF71" i="15"/>
  <c r="UT11" i="15"/>
  <c r="UT119" i="15"/>
  <c r="UT12" i="15" s="1"/>
  <c r="UH11" i="15"/>
  <c r="UH119" i="15"/>
  <c r="UH12" i="15" s="1"/>
  <c r="TN70" i="15"/>
  <c r="TN71" i="15"/>
  <c r="ST11" i="15"/>
  <c r="ST119" i="15"/>
  <c r="ST12" i="15" s="1"/>
  <c r="ST24" i="15"/>
  <c r="ST85" i="15" s="1"/>
  <c r="ST58" i="15"/>
  <c r="RV70" i="15"/>
  <c r="RV71" i="15"/>
  <c r="RB24" i="15"/>
  <c r="RB85" i="15" s="1"/>
  <c r="RB58" i="15"/>
  <c r="QP24" i="15"/>
  <c r="QP85" i="15" s="1"/>
  <c r="QP58" i="15"/>
  <c r="QH70" i="15"/>
  <c r="QH71" i="15"/>
  <c r="PJ11" i="15"/>
  <c r="PJ119" i="15"/>
  <c r="PJ12" i="15" s="1"/>
  <c r="PJ24" i="15"/>
  <c r="PJ85" i="15" s="1"/>
  <c r="PJ58" i="15"/>
  <c r="OP70" i="15"/>
  <c r="OP71" i="15"/>
  <c r="MY67" i="15"/>
  <c r="MY99" i="15"/>
  <c r="MY101" i="15"/>
  <c r="MY102" i="15" s="1"/>
  <c r="MY103" i="15" s="1"/>
  <c r="MY105" i="15"/>
  <c r="MY104" i="15"/>
  <c r="MY61" i="15"/>
  <c r="MY60" i="15" s="1"/>
  <c r="MY62" i="15" s="1"/>
  <c r="MY63" i="15" s="1"/>
  <c r="MY64" i="15" s="1"/>
  <c r="HS67" i="15"/>
  <c r="HS101" i="15"/>
  <c r="HS102" i="15" s="1"/>
  <c r="HS103" i="15"/>
  <c r="HS104" i="15"/>
  <c r="HS105" i="15"/>
  <c r="HS99" i="15"/>
  <c r="HS61" i="15"/>
  <c r="HS60" i="15" s="1"/>
  <c r="HS62" i="15" s="1"/>
  <c r="HS63" i="15" s="1"/>
  <c r="HS64" i="15" s="1"/>
  <c r="TW24" i="15"/>
  <c r="TW85" i="15" s="1"/>
  <c r="TW58" i="15"/>
  <c r="RK24" i="15"/>
  <c r="RK85" i="15" s="1"/>
  <c r="RK58" i="15"/>
  <c r="OY24" i="15"/>
  <c r="OY85" i="15" s="1"/>
  <c r="OY58" i="15"/>
  <c r="LO24" i="15"/>
  <c r="LO85" i="15" s="1"/>
  <c r="LO58" i="15"/>
  <c r="IE24" i="15"/>
  <c r="IE85" i="15" s="1"/>
  <c r="IE58" i="15"/>
  <c r="EY24" i="15"/>
  <c r="EY85" i="15" s="1"/>
  <c r="EY58" i="15"/>
  <c r="JO67" i="15"/>
  <c r="JO101" i="15"/>
  <c r="JO102" i="15" s="1"/>
  <c r="JO103" i="15" s="1"/>
  <c r="JO104" i="15"/>
  <c r="JO105" i="15"/>
  <c r="JO99" i="15"/>
  <c r="JO61" i="15"/>
  <c r="JO60" i="15" s="1"/>
  <c r="JO62" i="15" s="1"/>
  <c r="JO63" i="15" s="1"/>
  <c r="JO64" i="15" s="1"/>
  <c r="UM11" i="15"/>
  <c r="UM119" i="15"/>
  <c r="UM12" i="15" s="1"/>
  <c r="TG11" i="15"/>
  <c r="TG119" i="15"/>
  <c r="TG12" i="15" s="1"/>
  <c r="SA11" i="15"/>
  <c r="SA119" i="15"/>
  <c r="SA12" i="15" s="1"/>
  <c r="QU11" i="15"/>
  <c r="QU119" i="15"/>
  <c r="QU12" i="15" s="1"/>
  <c r="PO11" i="15"/>
  <c r="PO119" i="15"/>
  <c r="PO12" i="15" s="1"/>
  <c r="OI11" i="15"/>
  <c r="OI119" i="15"/>
  <c r="OI12" i="15" s="1"/>
  <c r="MI11" i="15"/>
  <c r="MI119" i="15"/>
  <c r="MI12" i="15" s="1"/>
  <c r="KQ11" i="15"/>
  <c r="KQ119" i="15"/>
  <c r="KQ12" i="15" s="1"/>
  <c r="JC11" i="15"/>
  <c r="JC119" i="15"/>
  <c r="JC12" i="15" s="1"/>
  <c r="HK11" i="15"/>
  <c r="HK119" i="15"/>
  <c r="HK12" i="15" s="1"/>
  <c r="FS11" i="15"/>
  <c r="FS119" i="15"/>
  <c r="FS12" i="15" s="1"/>
  <c r="EE11" i="15"/>
  <c r="EE119" i="15"/>
  <c r="EE12" i="15" s="1"/>
  <c r="CM11" i="15"/>
  <c r="CM119" i="15"/>
  <c r="CM12" i="15" s="1"/>
  <c r="UW71" i="15"/>
  <c r="UW70" i="15"/>
  <c r="TQ11" i="15"/>
  <c r="TQ119" i="15"/>
  <c r="TQ12" i="15" s="1"/>
  <c r="TA24" i="15"/>
  <c r="TA85" i="15" s="1"/>
  <c r="TA58" i="15"/>
  <c r="SK71" i="15"/>
  <c r="SK70" i="15"/>
  <c r="RE11" i="15"/>
  <c r="RE119" i="15"/>
  <c r="RE12" i="15" s="1"/>
  <c r="QO24" i="15"/>
  <c r="QO85" i="15" s="1"/>
  <c r="QO58" i="15"/>
  <c r="PY71" i="15"/>
  <c r="PY70" i="15"/>
  <c r="OS11" i="15"/>
  <c r="OS119" i="15"/>
  <c r="OS12" i="15" s="1"/>
  <c r="OS58" i="15"/>
  <c r="OS24" i="15"/>
  <c r="OS85" i="15" s="1"/>
  <c r="NI11" i="15"/>
  <c r="NI119" i="15"/>
  <c r="NI12" i="15" s="1"/>
  <c r="MS71" i="15"/>
  <c r="MS70" i="15"/>
  <c r="MC24" i="15"/>
  <c r="MC85" i="15" s="1"/>
  <c r="MC58" i="15"/>
  <c r="KW11" i="15"/>
  <c r="KW119" i="15"/>
  <c r="KW12" i="15" s="1"/>
  <c r="KG71" i="15"/>
  <c r="KG70" i="15"/>
  <c r="JQ24" i="15"/>
  <c r="JQ85" i="15" s="1"/>
  <c r="JQ58" i="15"/>
  <c r="IK11" i="15"/>
  <c r="IK119" i="15"/>
  <c r="IK12" i="15" s="1"/>
  <c r="HU71" i="15"/>
  <c r="HU70" i="15"/>
  <c r="HE24" i="15"/>
  <c r="HE85" i="15" s="1"/>
  <c r="HE58" i="15"/>
  <c r="FY11" i="15"/>
  <c r="FY119" i="15"/>
  <c r="FY12" i="15" s="1"/>
  <c r="FI71" i="15"/>
  <c r="FI70" i="15"/>
  <c r="ES58" i="15"/>
  <c r="ES24" i="15"/>
  <c r="ES85" i="15" s="1"/>
  <c r="DM11" i="15"/>
  <c r="DM119" i="15"/>
  <c r="DM12" i="15" s="1"/>
  <c r="TF94" i="15"/>
  <c r="TF93" i="15"/>
  <c r="TF88" i="15"/>
  <c r="TF90" i="15"/>
  <c r="TF91" i="15" s="1"/>
  <c r="TF92" i="15" s="1"/>
  <c r="NZ11" i="15"/>
  <c r="NZ119" i="15"/>
  <c r="NZ12" i="15" s="1"/>
  <c r="NZ24" i="15"/>
  <c r="NZ85" i="15" s="1"/>
  <c r="NZ58" i="15"/>
  <c r="NJ70" i="15"/>
  <c r="NJ71" i="15"/>
  <c r="MT11" i="15"/>
  <c r="MT119" i="15"/>
  <c r="MT12" i="15" s="1"/>
  <c r="MT24" i="15"/>
  <c r="MT85" i="15" s="1"/>
  <c r="MT58" i="15"/>
  <c r="MD70" i="15"/>
  <c r="MD71" i="15"/>
  <c r="LN11" i="15"/>
  <c r="LN119" i="15"/>
  <c r="LN12" i="15" s="1"/>
  <c r="LN24" i="15"/>
  <c r="LN85" i="15" s="1"/>
  <c r="LN58" i="15"/>
  <c r="KX70" i="15"/>
  <c r="KX71" i="15"/>
  <c r="KH11" i="15"/>
  <c r="KH119" i="15"/>
  <c r="KH12" i="15" s="1"/>
  <c r="KH24" i="15"/>
  <c r="KH85" i="15" s="1"/>
  <c r="KH58" i="15"/>
  <c r="JR70" i="15"/>
  <c r="JR71" i="15"/>
  <c r="JB11" i="15"/>
  <c r="JB119" i="15"/>
  <c r="JB12" i="15" s="1"/>
  <c r="JB24" i="15"/>
  <c r="JB85" i="15" s="1"/>
  <c r="JB58" i="15"/>
  <c r="IL70" i="15"/>
  <c r="IL71" i="15"/>
  <c r="HV11" i="15"/>
  <c r="HV119" i="15"/>
  <c r="HV12" i="15" s="1"/>
  <c r="HV24" i="15"/>
  <c r="HV85" i="15" s="1"/>
  <c r="HV58" i="15"/>
  <c r="HF70" i="15"/>
  <c r="HF71" i="15"/>
  <c r="GP11" i="15"/>
  <c r="GP119" i="15"/>
  <c r="GP12" i="15" s="1"/>
  <c r="GP24" i="15"/>
  <c r="GP85" i="15" s="1"/>
  <c r="GP58" i="15"/>
  <c r="FZ70" i="15"/>
  <c r="FZ71" i="15"/>
  <c r="FJ11" i="15"/>
  <c r="FJ119" i="15"/>
  <c r="FJ12" i="15" s="1"/>
  <c r="FJ24" i="15"/>
  <c r="FJ85" i="15" s="1"/>
  <c r="FJ58" i="15"/>
  <c r="ET70" i="15"/>
  <c r="ET71" i="15"/>
  <c r="ED11" i="15"/>
  <c r="ED119" i="15"/>
  <c r="ED12" i="15" s="1"/>
  <c r="ED24" i="15"/>
  <c r="ED85" i="15" s="1"/>
  <c r="ED58" i="15"/>
  <c r="DN70" i="15"/>
  <c r="DN71" i="15"/>
  <c r="CX11" i="15"/>
  <c r="CX119" i="15"/>
  <c r="CX12" i="15" s="1"/>
  <c r="CX24" i="15"/>
  <c r="CX85" i="15" s="1"/>
  <c r="CX58" i="15"/>
  <c r="UL70" i="15"/>
  <c r="UL71" i="15"/>
  <c r="KU67" i="15"/>
  <c r="KU104" i="15"/>
  <c r="KU105" i="15"/>
  <c r="KU101" i="15"/>
  <c r="KU102" i="15" s="1"/>
  <c r="KU103" i="15" s="1"/>
  <c r="KU99" i="15"/>
  <c r="KU61" i="15"/>
  <c r="KU60" i="15" s="1"/>
  <c r="KU62" i="15" s="1"/>
  <c r="KU63" i="15" s="1"/>
  <c r="KU64" i="15" s="1"/>
  <c r="FG67" i="15"/>
  <c r="FG99" i="15"/>
  <c r="FG101" i="15"/>
  <c r="FG102" i="15" s="1"/>
  <c r="FG103" i="15" s="1"/>
  <c r="FG105" i="15"/>
  <c r="FG104" i="15"/>
  <c r="FG61" i="15"/>
  <c r="FG60" i="15" s="1"/>
  <c r="FG62" i="15" s="1"/>
  <c r="FG63" i="15" s="1"/>
  <c r="FG64" i="15" s="1"/>
  <c r="TS24" i="15"/>
  <c r="TS85" i="15" s="1"/>
  <c r="TS58" i="15"/>
  <c r="RG24" i="15"/>
  <c r="RG85" i="15" s="1"/>
  <c r="RG58" i="15"/>
  <c r="OU24" i="15"/>
  <c r="OU85" i="15" s="1"/>
  <c r="OU58" i="15"/>
  <c r="LG24" i="15"/>
  <c r="LG85" i="15" s="1"/>
  <c r="LG58" i="15"/>
  <c r="IA24" i="15"/>
  <c r="IA85" i="15" s="1"/>
  <c r="IA58" i="15"/>
  <c r="EU24" i="15"/>
  <c r="EU85" i="15" s="1"/>
  <c r="EU58" i="15"/>
  <c r="HC67" i="15"/>
  <c r="HC99" i="15"/>
  <c r="HC101" i="15"/>
  <c r="HC102" i="15" s="1"/>
  <c r="HC103" i="15"/>
  <c r="HC105" i="15"/>
  <c r="HC104" i="15"/>
  <c r="HC61" i="15"/>
  <c r="HC60" i="15" s="1"/>
  <c r="HC62" i="15" s="1"/>
  <c r="HC63" i="15" s="1"/>
  <c r="HC64" i="15" s="1"/>
  <c r="UI11" i="15"/>
  <c r="UI119" i="15"/>
  <c r="UI12" i="15" s="1"/>
  <c r="TC11" i="15"/>
  <c r="TC119" i="15"/>
  <c r="TC12" i="15" s="1"/>
  <c r="RW11" i="15"/>
  <c r="RW119" i="15"/>
  <c r="RW12" i="15" s="1"/>
  <c r="QQ11" i="15"/>
  <c r="QQ119" i="15"/>
  <c r="QQ12" i="15" s="1"/>
  <c r="PK11" i="15"/>
  <c r="PK119" i="15"/>
  <c r="PK12" i="15" s="1"/>
  <c r="OE11" i="15"/>
  <c r="OE119" i="15"/>
  <c r="OE12" i="15" s="1"/>
  <c r="ME11" i="15"/>
  <c r="ME119" i="15"/>
  <c r="ME12" i="15" s="1"/>
  <c r="KM11" i="15"/>
  <c r="KM119" i="15"/>
  <c r="KM12" i="15" s="1"/>
  <c r="IU11" i="15"/>
  <c r="IU119" i="15"/>
  <c r="IU12" i="15" s="1"/>
  <c r="HG11" i="15"/>
  <c r="HG119" i="15"/>
  <c r="HG12" i="15" s="1"/>
  <c r="FO11" i="15"/>
  <c r="FO119" i="15"/>
  <c r="FO12" i="15" s="1"/>
  <c r="DW11" i="15"/>
  <c r="DW119" i="15"/>
  <c r="DW12" i="15" s="1"/>
  <c r="CI11" i="15"/>
  <c r="CI119" i="15"/>
  <c r="CI12" i="15" s="1"/>
  <c r="US71" i="15"/>
  <c r="US70" i="15"/>
  <c r="TM11" i="15"/>
  <c r="TM119" i="15"/>
  <c r="TM12" i="15" s="1"/>
  <c r="SW24" i="15"/>
  <c r="SW85" i="15" s="1"/>
  <c r="SW58" i="15"/>
  <c r="SG71" i="15"/>
  <c r="SG70" i="15"/>
  <c r="RA11" i="15"/>
  <c r="RA119" i="15"/>
  <c r="RA12" i="15" s="1"/>
  <c r="QK24" i="15"/>
  <c r="QK85" i="15" s="1"/>
  <c r="QK58" i="15"/>
  <c r="OO11" i="15"/>
  <c r="OO119" i="15"/>
  <c r="OO12" i="15" s="1"/>
  <c r="OO24" i="15"/>
  <c r="OO85" i="15" s="1"/>
  <c r="OO58" i="15"/>
  <c r="NE11" i="15"/>
  <c r="NE119" i="15"/>
  <c r="NE12" i="15" s="1"/>
  <c r="MO71" i="15"/>
  <c r="MO70" i="15"/>
  <c r="LY24" i="15"/>
  <c r="LY85" i="15" s="1"/>
  <c r="LY58" i="15"/>
  <c r="KS11" i="15"/>
  <c r="KS119" i="15"/>
  <c r="KS12" i="15" s="1"/>
  <c r="KC71" i="15"/>
  <c r="KC70" i="15"/>
  <c r="JM24" i="15"/>
  <c r="JM85" i="15" s="1"/>
  <c r="JM58" i="15"/>
  <c r="IG11" i="15"/>
  <c r="IG119" i="15"/>
  <c r="IG12" i="15" s="1"/>
  <c r="HQ71" i="15"/>
  <c r="HQ70" i="15"/>
  <c r="HA24" i="15"/>
  <c r="HA85" i="15" s="1"/>
  <c r="HA58" i="15"/>
  <c r="FU11" i="15"/>
  <c r="FU119" i="15"/>
  <c r="FU12" i="15" s="1"/>
  <c r="FE71" i="15"/>
  <c r="FE70" i="15"/>
  <c r="EO58" i="15"/>
  <c r="EO24" i="15"/>
  <c r="EO85" i="15" s="1"/>
  <c r="UX70" i="15"/>
  <c r="UX71" i="15"/>
  <c r="UD11" i="15"/>
  <c r="UD119" i="15"/>
  <c r="UD12" i="15" s="1"/>
  <c r="UD24" i="15"/>
  <c r="UD85" i="15" s="1"/>
  <c r="UD58" i="15"/>
  <c r="TR24" i="15"/>
  <c r="TR85" i="15" s="1"/>
  <c r="TR58" i="15"/>
  <c r="TJ70" i="15"/>
  <c r="TJ71" i="15"/>
  <c r="SL11" i="15"/>
  <c r="SL119" i="15"/>
  <c r="SL12" i="15" s="1"/>
  <c r="RR70" i="15"/>
  <c r="RR71" i="15"/>
  <c r="RF11" i="15"/>
  <c r="RF119" i="15"/>
  <c r="RF12" i="15" s="1"/>
  <c r="QX11" i="15"/>
  <c r="QX119" i="15"/>
  <c r="QX12" i="15" s="1"/>
  <c r="QX24" i="15"/>
  <c r="QX85" i="15" s="1"/>
  <c r="QX58" i="15"/>
  <c r="PZ70" i="15"/>
  <c r="PZ71" i="15"/>
  <c r="PF11" i="15"/>
  <c r="PF119" i="15"/>
  <c r="PF12" i="15" s="1"/>
  <c r="PF24" i="15"/>
  <c r="PF85" i="15" s="1"/>
  <c r="PF58" i="15"/>
  <c r="OL70" i="15"/>
  <c r="OL71" i="15"/>
  <c r="OX11" i="15"/>
  <c r="OX119" i="15"/>
  <c r="OX12" i="15" s="1"/>
  <c r="OX24" i="15"/>
  <c r="OX85" i="15" s="1"/>
  <c r="OX58" i="15"/>
  <c r="MQ88" i="15"/>
  <c r="MQ94" i="15"/>
  <c r="MQ93" i="15"/>
  <c r="MQ90" i="15"/>
  <c r="MQ91" i="15" s="1"/>
  <c r="MQ92" i="15" s="1"/>
  <c r="UE24" i="15"/>
  <c r="UE85" i="15" s="1"/>
  <c r="UE58" i="15"/>
  <c r="RS24" i="15"/>
  <c r="RS85" i="15" s="1"/>
  <c r="RS58" i="15"/>
  <c r="PG24" i="15"/>
  <c r="PG85" i="15" s="1"/>
  <c r="PG58" i="15"/>
  <c r="LW24" i="15"/>
  <c r="LW85" i="15" s="1"/>
  <c r="LW58" i="15"/>
  <c r="IQ24" i="15"/>
  <c r="IQ85" i="15" s="1"/>
  <c r="IQ58" i="15"/>
  <c r="FK24" i="15"/>
  <c r="FK85" i="15" s="1"/>
  <c r="FK58" i="15"/>
  <c r="NO67" i="15"/>
  <c r="NO99" i="15"/>
  <c r="NO101" i="15"/>
  <c r="NO102" i="15" s="1"/>
  <c r="NO103" i="15" s="1"/>
  <c r="NO104" i="15"/>
  <c r="NO105" i="15"/>
  <c r="NO61" i="15"/>
  <c r="NO60" i="15" s="1"/>
  <c r="NO62" i="15" s="1"/>
  <c r="NO63" i="15" s="1"/>
  <c r="NO64" i="15" s="1"/>
  <c r="UU11" i="15"/>
  <c r="UU119" i="15"/>
  <c r="UU12" i="15" s="1"/>
  <c r="TO11" i="15"/>
  <c r="TO119" i="15"/>
  <c r="TO12" i="15" s="1"/>
  <c r="SI11" i="15"/>
  <c r="SI119" i="15"/>
  <c r="SI12" i="15" s="1"/>
  <c r="RC11" i="15"/>
  <c r="RC119" i="15"/>
  <c r="RC12" i="15" s="1"/>
  <c r="PW11" i="15"/>
  <c r="PW119" i="15"/>
  <c r="PW12" i="15" s="1"/>
  <c r="OQ11" i="15"/>
  <c r="OQ119" i="15"/>
  <c r="OQ12" i="15" s="1"/>
  <c r="MU11" i="15"/>
  <c r="MU119" i="15"/>
  <c r="MU12" i="15" s="1"/>
  <c r="LC11" i="15"/>
  <c r="LC119" i="15"/>
  <c r="LC12" i="15" s="1"/>
  <c r="JK11" i="15"/>
  <c r="JK119" i="15"/>
  <c r="JK12" i="15" s="1"/>
  <c r="HW11" i="15"/>
  <c r="HW119" i="15"/>
  <c r="HW12" i="15" s="1"/>
  <c r="GE11" i="15"/>
  <c r="GE119" i="15"/>
  <c r="GE12" i="15" s="1"/>
  <c r="EM11" i="15"/>
  <c r="EM119" i="15"/>
  <c r="EM12" i="15" s="1"/>
  <c r="CY11" i="15"/>
  <c r="CY119" i="15"/>
  <c r="CY12" i="15" s="1"/>
  <c r="VE71" i="15"/>
  <c r="VE70" i="15"/>
  <c r="TY11" i="15"/>
  <c r="TY119" i="15"/>
  <c r="TY12" i="15" s="1"/>
  <c r="TY58" i="15"/>
  <c r="TY24" i="15"/>
  <c r="TY85" i="15" s="1"/>
  <c r="SS71" i="15"/>
  <c r="SS70" i="15"/>
  <c r="RM11" i="15"/>
  <c r="RM119" i="15"/>
  <c r="RM12" i="15" s="1"/>
  <c r="RM58" i="15"/>
  <c r="RM24" i="15"/>
  <c r="RM85" i="15" s="1"/>
  <c r="QG71" i="15"/>
  <c r="QG70" i="15"/>
  <c r="PA11" i="15"/>
  <c r="PA119" i="15"/>
  <c r="PA12" i="15" s="1"/>
  <c r="PA24" i="15"/>
  <c r="PA85" i="15" s="1"/>
  <c r="PA58" i="15"/>
  <c r="NQ24" i="15"/>
  <c r="NQ85" i="15" s="1"/>
  <c r="NQ58" i="15"/>
  <c r="MK11" i="15"/>
  <c r="MK119" i="15"/>
  <c r="MK12" i="15" s="1"/>
  <c r="LU71" i="15"/>
  <c r="LU70" i="15"/>
  <c r="LU75" i="15" s="1"/>
  <c r="LE24" i="15"/>
  <c r="LE85" i="15" s="1"/>
  <c r="LE58" i="15"/>
  <c r="JY11" i="15"/>
  <c r="JY119" i="15"/>
  <c r="JY12" i="15" s="1"/>
  <c r="JI71" i="15"/>
  <c r="JI70" i="15"/>
  <c r="JI75" i="15" s="1"/>
  <c r="IS24" i="15"/>
  <c r="IS85" i="15" s="1"/>
  <c r="IS58" i="15"/>
  <c r="HM11" i="15"/>
  <c r="HM119" i="15"/>
  <c r="HM12" i="15" s="1"/>
  <c r="GW71" i="15"/>
  <c r="GW70" i="15"/>
  <c r="GW75" i="15" s="1"/>
  <c r="GG24" i="15"/>
  <c r="GG85" i="15" s="1"/>
  <c r="GG58" i="15"/>
  <c r="FA11" i="15"/>
  <c r="FA119" i="15"/>
  <c r="FA12" i="15" s="1"/>
  <c r="EK71" i="15"/>
  <c r="EK70" i="15"/>
  <c r="EK75" i="15" s="1"/>
  <c r="DU58" i="15"/>
  <c r="DU24" i="15"/>
  <c r="DU85" i="15" s="1"/>
  <c r="OD70" i="15"/>
  <c r="OD71" i="15"/>
  <c r="NN11" i="15"/>
  <c r="NN119" i="15"/>
  <c r="NN12" i="15" s="1"/>
  <c r="NN24" i="15"/>
  <c r="NN85" i="15" s="1"/>
  <c r="NN58" i="15"/>
  <c r="MX70" i="15"/>
  <c r="MX71" i="15"/>
  <c r="MH11" i="15"/>
  <c r="MH119" i="15"/>
  <c r="MH12" i="15" s="1"/>
  <c r="MH24" i="15"/>
  <c r="MH85" i="15" s="1"/>
  <c r="MH58" i="15"/>
  <c r="LR70" i="15"/>
  <c r="LR71" i="15"/>
  <c r="LB11" i="15"/>
  <c r="LB119" i="15"/>
  <c r="LB12" i="15" s="1"/>
  <c r="LB24" i="15"/>
  <c r="LB85" i="15" s="1"/>
  <c r="LB58" i="15"/>
  <c r="KL70" i="15"/>
  <c r="KL71" i="15"/>
  <c r="JV11" i="15"/>
  <c r="JV119" i="15"/>
  <c r="JV12" i="15" s="1"/>
  <c r="JV24" i="15"/>
  <c r="JV85" i="15" s="1"/>
  <c r="JV58" i="15"/>
  <c r="JF70" i="15"/>
  <c r="JF71" i="15"/>
  <c r="IP11" i="15"/>
  <c r="IP119" i="15"/>
  <c r="IP12" i="15" s="1"/>
  <c r="IP24" i="15"/>
  <c r="IP85" i="15" s="1"/>
  <c r="IP58" i="15"/>
  <c r="HZ70" i="15"/>
  <c r="HZ71" i="15"/>
  <c r="HJ11" i="15"/>
  <c r="HJ119" i="15"/>
  <c r="HJ12" i="15" s="1"/>
  <c r="HJ24" i="15"/>
  <c r="HJ85" i="15" s="1"/>
  <c r="HJ58" i="15"/>
  <c r="GT70" i="15"/>
  <c r="GT71" i="15"/>
  <c r="GD11" i="15"/>
  <c r="GD119" i="15"/>
  <c r="GD12" i="15" s="1"/>
  <c r="GD24" i="15"/>
  <c r="GD85" i="15" s="1"/>
  <c r="GD58" i="15"/>
  <c r="FN70" i="15"/>
  <c r="FN71" i="15"/>
  <c r="EX11" i="15"/>
  <c r="EX119" i="15"/>
  <c r="EX12" i="15" s="1"/>
  <c r="EX24" i="15"/>
  <c r="EX85" i="15" s="1"/>
  <c r="EX58" i="15"/>
  <c r="EH70" i="15"/>
  <c r="EH71" i="15"/>
  <c r="DR11" i="15"/>
  <c r="DR119" i="15"/>
  <c r="DR12" i="15" s="1"/>
  <c r="DR24" i="15"/>
  <c r="DR85" i="15" s="1"/>
  <c r="DR58" i="15"/>
  <c r="DB70" i="15"/>
  <c r="DB71" i="15"/>
  <c r="CL11" i="15"/>
  <c r="CL119" i="15"/>
  <c r="CL12" i="15" s="1"/>
  <c r="CL24" i="15"/>
  <c r="CL85" i="15" s="1"/>
  <c r="CL58" i="15"/>
  <c r="FW67" i="15"/>
  <c r="FW99" i="15"/>
  <c r="FW101" i="15"/>
  <c r="FW102" i="15" s="1"/>
  <c r="FW103" i="15"/>
  <c r="FW105" i="15"/>
  <c r="FW104" i="15"/>
  <c r="FW61" i="15"/>
  <c r="FW60" i="15" s="1"/>
  <c r="FW62" i="15" s="1"/>
  <c r="FW63" i="15" s="1"/>
  <c r="FW64" i="15" s="1"/>
  <c r="VG24" i="15"/>
  <c r="VG85" i="15" s="1"/>
  <c r="VG58" i="15"/>
  <c r="SU24" i="15"/>
  <c r="SU85" i="15" s="1"/>
  <c r="SU58" i="15"/>
  <c r="QI24" i="15"/>
  <c r="QI85" i="15" s="1"/>
  <c r="QI58" i="15"/>
  <c r="NS24" i="15"/>
  <c r="NS85" i="15" s="1"/>
  <c r="NS58" i="15"/>
  <c r="KA24" i="15"/>
  <c r="KA85" i="15" s="1"/>
  <c r="KA58" i="15"/>
  <c r="GU24" i="15"/>
  <c r="GU85" i="15" s="1"/>
  <c r="GU58" i="15"/>
  <c r="DO24" i="15"/>
  <c r="DO85" i="15" s="1"/>
  <c r="DO58" i="15"/>
  <c r="VG11" i="15"/>
  <c r="VG119" i="15"/>
  <c r="VG12" i="15" s="1"/>
  <c r="UA11" i="15"/>
  <c r="UA119" i="15"/>
  <c r="UA12" i="15" s="1"/>
  <c r="SU11" i="15"/>
  <c r="SU119" i="15"/>
  <c r="SU12" i="15" s="1"/>
  <c r="RO11" i="15"/>
  <c r="RO119" i="15"/>
  <c r="RO12" i="15" s="1"/>
  <c r="QI11" i="15"/>
  <c r="QI119" i="15"/>
  <c r="QI12" i="15" s="1"/>
  <c r="PC11" i="15"/>
  <c r="PC119" i="15"/>
  <c r="PC12" i="15" s="1"/>
  <c r="NS11" i="15"/>
  <c r="NS119" i="15"/>
  <c r="NS12" i="15" s="1"/>
  <c r="LS11" i="15"/>
  <c r="LS119" i="15"/>
  <c r="LS12" i="15" s="1"/>
  <c r="KA11" i="15"/>
  <c r="KA119" i="15"/>
  <c r="KA12" i="15" s="1"/>
  <c r="IM11" i="15"/>
  <c r="IM119" i="15"/>
  <c r="IM12" i="15" s="1"/>
  <c r="GU11" i="15"/>
  <c r="GU119" i="15"/>
  <c r="GU12" i="15" s="1"/>
  <c r="FC11" i="15"/>
  <c r="FC119" i="15"/>
  <c r="FC12" i="15" s="1"/>
  <c r="DO11" i="15"/>
  <c r="DO119" i="15"/>
  <c r="DO12" i="15" s="1"/>
  <c r="VA11" i="15"/>
  <c r="VA119" i="15"/>
  <c r="VA12" i="15" s="1"/>
  <c r="VA24" i="15"/>
  <c r="VA85" i="15" s="1"/>
  <c r="VA58" i="15"/>
  <c r="TU71" i="15"/>
  <c r="TU70" i="15"/>
  <c r="SO11" i="15"/>
  <c r="SO119" i="15"/>
  <c r="SO12" i="15" s="1"/>
  <c r="SO24" i="15"/>
  <c r="SO85" i="15" s="1"/>
  <c r="SO58" i="15"/>
  <c r="RI71" i="15"/>
  <c r="RI70" i="15"/>
  <c r="QC11" i="15"/>
  <c r="QC119" i="15"/>
  <c r="QC12" i="15" s="1"/>
  <c r="QC24" i="15"/>
  <c r="QC85" i="15" s="1"/>
  <c r="QC58" i="15"/>
  <c r="OW71" i="15"/>
  <c r="OW70" i="15"/>
  <c r="NM11" i="15"/>
  <c r="NM119" i="15"/>
  <c r="NM12" i="15" s="1"/>
  <c r="MW71" i="15"/>
  <c r="MW70" i="15"/>
  <c r="MG58" i="15"/>
  <c r="MG24" i="15"/>
  <c r="MG85" i="15" s="1"/>
  <c r="LA11" i="15"/>
  <c r="LA119" i="15"/>
  <c r="LA12" i="15" s="1"/>
  <c r="KK71" i="15"/>
  <c r="KK70" i="15"/>
  <c r="JU58" i="15"/>
  <c r="JU24" i="15"/>
  <c r="JU85" i="15" s="1"/>
  <c r="IO11" i="15"/>
  <c r="IO119" i="15"/>
  <c r="IO12" i="15" s="1"/>
  <c r="HY71" i="15"/>
  <c r="HY70" i="15"/>
  <c r="HI58" i="15"/>
  <c r="HI24" i="15"/>
  <c r="HI85" i="15" s="1"/>
  <c r="GC11" i="15"/>
  <c r="GC119" i="15"/>
  <c r="GC12" i="15" s="1"/>
  <c r="FM71" i="15"/>
  <c r="FM70" i="15"/>
  <c r="FM75" i="15" s="1"/>
  <c r="EW58" i="15"/>
  <c r="EW24" i="15"/>
  <c r="EW85" i="15" s="1"/>
  <c r="DQ11" i="15"/>
  <c r="DQ119" i="15"/>
  <c r="DQ12" i="15" s="1"/>
  <c r="VB11" i="15"/>
  <c r="VB119" i="15"/>
  <c r="VB12" i="15" s="1"/>
  <c r="VB24" i="15"/>
  <c r="VB85" i="15" s="1"/>
  <c r="VB58" i="15"/>
  <c r="UT70" i="15"/>
  <c r="UT71" i="15"/>
  <c r="TZ11" i="15"/>
  <c r="TZ119" i="15"/>
  <c r="TZ12" i="15" s="1"/>
  <c r="TZ24" i="15"/>
  <c r="TZ85" i="15" s="1"/>
  <c r="TZ58" i="15"/>
  <c r="TB70" i="15"/>
  <c r="TB71" i="15"/>
  <c r="SH24" i="15"/>
  <c r="SH85" i="15" s="1"/>
  <c r="SH58" i="15"/>
  <c r="RV24" i="15"/>
  <c r="RV85" i="15" s="1"/>
  <c r="RV58" i="15"/>
  <c r="RN70" i="15"/>
  <c r="RN71" i="15"/>
  <c r="RB11" i="15"/>
  <c r="RB119" i="15"/>
  <c r="RB12" i="15" s="1"/>
  <c r="QP11" i="15"/>
  <c r="QP119" i="15"/>
  <c r="QP12" i="15" s="1"/>
  <c r="PV70" i="15"/>
  <c r="PV71" i="15"/>
  <c r="PB11" i="15"/>
  <c r="PB119" i="15"/>
  <c r="PB12" i="15" s="1"/>
  <c r="PB24" i="15"/>
  <c r="PB85" i="15" s="1"/>
  <c r="PB58" i="15"/>
  <c r="TV70" i="15"/>
  <c r="TV71" i="15"/>
  <c r="MY88" i="15"/>
  <c r="MY90" i="15"/>
  <c r="MY91" i="15" s="1"/>
  <c r="MY92" i="15" s="1"/>
  <c r="MY94" i="15"/>
  <c r="MY93" i="15"/>
  <c r="HS88" i="15"/>
  <c r="HS92" i="15"/>
  <c r="HS94" i="15"/>
  <c r="HS93" i="15"/>
  <c r="HS90" i="15"/>
  <c r="HS91" i="15" s="1"/>
  <c r="TG24" i="15"/>
  <c r="TG85" i="15" s="1"/>
  <c r="TG58" i="15"/>
  <c r="QU24" i="15"/>
  <c r="QU85" i="15" s="1"/>
  <c r="QU58" i="15"/>
  <c r="OI24" i="15"/>
  <c r="OI85" i="15" s="1"/>
  <c r="OI58" i="15"/>
  <c r="KQ24" i="15"/>
  <c r="KQ85" i="15" s="1"/>
  <c r="KQ58" i="15"/>
  <c r="HK24" i="15"/>
  <c r="HK85" i="15" s="1"/>
  <c r="HK58" i="15"/>
  <c r="EE24" i="15"/>
  <c r="EE85" i="15" s="1"/>
  <c r="EE58" i="15"/>
  <c r="JO88" i="15"/>
  <c r="JO94" i="15"/>
  <c r="JO93" i="15"/>
  <c r="JO90" i="15"/>
  <c r="JO91" i="15" s="1"/>
  <c r="JO92" i="15" s="1"/>
  <c r="UM70" i="15"/>
  <c r="UM71" i="15"/>
  <c r="TG70" i="15"/>
  <c r="TG71" i="15"/>
  <c r="SA70" i="15"/>
  <c r="SA71" i="15"/>
  <c r="QU70" i="15"/>
  <c r="QU71" i="15"/>
  <c r="PO70" i="15"/>
  <c r="PO71" i="15"/>
  <c r="OI70" i="15"/>
  <c r="OI71" i="15"/>
  <c r="MI70" i="15"/>
  <c r="MI75" i="15" s="1"/>
  <c r="MI71" i="15"/>
  <c r="KQ70" i="15"/>
  <c r="KQ71" i="15"/>
  <c r="JC70" i="15"/>
  <c r="JC75" i="15" s="1"/>
  <c r="JC71" i="15"/>
  <c r="HK70" i="15"/>
  <c r="HK71" i="15"/>
  <c r="FS70" i="15"/>
  <c r="FS75" i="15" s="1"/>
  <c r="FS71" i="15"/>
  <c r="EE70" i="15"/>
  <c r="EE71" i="15"/>
  <c r="CM70" i="15"/>
  <c r="CM75" i="15" s="1"/>
  <c r="CM71" i="15"/>
  <c r="UW58" i="15"/>
  <c r="UW24" i="15"/>
  <c r="UW85" i="15" s="1"/>
  <c r="UG71" i="15"/>
  <c r="UG70" i="15"/>
  <c r="TA11" i="15"/>
  <c r="TA119" i="15"/>
  <c r="TA12" i="15" s="1"/>
  <c r="SK58" i="15"/>
  <c r="SK24" i="15"/>
  <c r="SK85" i="15" s="1"/>
  <c r="RU71" i="15"/>
  <c r="RU70" i="15"/>
  <c r="QO11" i="15"/>
  <c r="QO119" i="15"/>
  <c r="QO12" i="15" s="1"/>
  <c r="PY58" i="15"/>
  <c r="PY24" i="15"/>
  <c r="PY85" i="15" s="1"/>
  <c r="PI71" i="15"/>
  <c r="PI70" i="15"/>
  <c r="NY11" i="15"/>
  <c r="NY119" i="15"/>
  <c r="NY12" i="15" s="1"/>
  <c r="NI71" i="15"/>
  <c r="NI70" i="15"/>
  <c r="MS58" i="15"/>
  <c r="MS24" i="15"/>
  <c r="MS85" i="15" s="1"/>
  <c r="LM11" i="15"/>
  <c r="LM119" i="15"/>
  <c r="LM12" i="15" s="1"/>
  <c r="KW71" i="15"/>
  <c r="KW70" i="15"/>
  <c r="KW75" i="15" s="1"/>
  <c r="KG58" i="15"/>
  <c r="KG24" i="15"/>
  <c r="KG85" i="15" s="1"/>
  <c r="JA11" i="15"/>
  <c r="JA119" i="15"/>
  <c r="JA12" i="15" s="1"/>
  <c r="IK71" i="15"/>
  <c r="IK70" i="15"/>
  <c r="HU58" i="15"/>
  <c r="HU24" i="15"/>
  <c r="HU85" i="15" s="1"/>
  <c r="GO11" i="15"/>
  <c r="GO119" i="15"/>
  <c r="GO12" i="15" s="1"/>
  <c r="FY71" i="15"/>
  <c r="FY70" i="15"/>
  <c r="FY75" i="15" s="1"/>
  <c r="FI58" i="15"/>
  <c r="FI24" i="15"/>
  <c r="FI85" i="15" s="1"/>
  <c r="EC11" i="15"/>
  <c r="EC119" i="15"/>
  <c r="EC12" i="15" s="1"/>
  <c r="DM71" i="15"/>
  <c r="DM70" i="15"/>
  <c r="SP70" i="15"/>
  <c r="SP71" i="15"/>
  <c r="NR11" i="15"/>
  <c r="NR119" i="15"/>
  <c r="NR12" i="15" s="1"/>
  <c r="NR24" i="15"/>
  <c r="NR85" i="15" s="1"/>
  <c r="NR58" i="15"/>
  <c r="NB70" i="15"/>
  <c r="NB75" i="15" s="1"/>
  <c r="NB71" i="15"/>
  <c r="ML24" i="15"/>
  <c r="ML85" i="15" s="1"/>
  <c r="ML58" i="15"/>
  <c r="LV70" i="15"/>
  <c r="LV75" i="15" s="1"/>
  <c r="LV71" i="15"/>
  <c r="LF24" i="15"/>
  <c r="LF85" i="15" s="1"/>
  <c r="LF58" i="15"/>
  <c r="KP70" i="15"/>
  <c r="KP75" i="15" s="1"/>
  <c r="KP71" i="15"/>
  <c r="JZ24" i="15"/>
  <c r="JZ85" i="15" s="1"/>
  <c r="JZ58" i="15"/>
  <c r="JJ70" i="15"/>
  <c r="JJ75" i="15" s="1"/>
  <c r="JJ71" i="15"/>
  <c r="IT11" i="15"/>
  <c r="IT119" i="15"/>
  <c r="IT12" i="15" s="1"/>
  <c r="IT24" i="15"/>
  <c r="IT85" i="15" s="1"/>
  <c r="IT58" i="15"/>
  <c r="ID70" i="15"/>
  <c r="ID71" i="15"/>
  <c r="HN24" i="15"/>
  <c r="HN85" i="15" s="1"/>
  <c r="HN58" i="15"/>
  <c r="GX70" i="15"/>
  <c r="GX71" i="15"/>
  <c r="GH24" i="15"/>
  <c r="GH85" i="15" s="1"/>
  <c r="GH58" i="15"/>
  <c r="FR70" i="15"/>
  <c r="FR71" i="15"/>
  <c r="FB24" i="15"/>
  <c r="FB85" i="15" s="1"/>
  <c r="FB58" i="15"/>
  <c r="EL70" i="15"/>
  <c r="EL71" i="15"/>
  <c r="DV11" i="15"/>
  <c r="DV119" i="15"/>
  <c r="DV12" i="15" s="1"/>
  <c r="DV24" i="15"/>
  <c r="DV85" i="15" s="1"/>
  <c r="DV58" i="15"/>
  <c r="DF70" i="15"/>
  <c r="DF75" i="15" s="1"/>
  <c r="DF71" i="15"/>
  <c r="CP24" i="15"/>
  <c r="CP85" i="15" s="1"/>
  <c r="CP58" i="15"/>
  <c r="RJ70" i="15"/>
  <c r="RJ71" i="15"/>
  <c r="KU88" i="15"/>
  <c r="KU92" i="15"/>
  <c r="KU94" i="15"/>
  <c r="KU93" i="15"/>
  <c r="KU90" i="15"/>
  <c r="KU91" i="15" s="1"/>
  <c r="FG88" i="15"/>
  <c r="FG94" i="15"/>
  <c r="FG93" i="15"/>
  <c r="FG90" i="15"/>
  <c r="FG91" i="15" s="1"/>
  <c r="FG92" i="15" s="1"/>
  <c r="TC24" i="15"/>
  <c r="TC85" i="15" s="1"/>
  <c r="TC58" i="15"/>
  <c r="QQ24" i="15"/>
  <c r="QQ85" i="15" s="1"/>
  <c r="QQ58" i="15"/>
  <c r="OE24" i="15"/>
  <c r="OE85" i="15" s="1"/>
  <c r="OE58" i="15"/>
  <c r="KM24" i="15"/>
  <c r="KM85" i="15" s="1"/>
  <c r="KM58" i="15"/>
  <c r="HG24" i="15"/>
  <c r="HG85" i="15" s="1"/>
  <c r="HG58" i="15"/>
  <c r="DW24" i="15"/>
  <c r="DW85" i="15" s="1"/>
  <c r="DW58" i="15"/>
  <c r="HC88" i="15"/>
  <c r="HC94" i="15"/>
  <c r="HC93" i="15"/>
  <c r="HC90" i="15"/>
  <c r="HC91" i="15" s="1"/>
  <c r="HC92" i="15" s="1"/>
  <c r="UI70" i="15"/>
  <c r="UI71" i="15"/>
  <c r="TC70" i="15"/>
  <c r="TC71" i="15"/>
  <c r="RW70" i="15"/>
  <c r="RW71" i="15"/>
  <c r="QQ70" i="15"/>
  <c r="QQ71" i="15"/>
  <c r="PK70" i="15"/>
  <c r="PK71" i="15"/>
  <c r="OE70" i="15"/>
  <c r="OE71" i="15"/>
  <c r="ME70" i="15"/>
  <c r="ME75" i="15" s="1"/>
  <c r="ME71" i="15"/>
  <c r="KM70" i="15"/>
  <c r="KM75" i="15" s="1"/>
  <c r="KM71" i="15"/>
  <c r="IU70" i="15"/>
  <c r="IU75" i="15" s="1"/>
  <c r="IU71" i="15"/>
  <c r="HG70" i="15"/>
  <c r="HG75" i="15" s="1"/>
  <c r="HG71" i="15"/>
  <c r="FO70" i="15"/>
  <c r="FO75" i="15" s="1"/>
  <c r="FO71" i="15"/>
  <c r="DW70" i="15"/>
  <c r="DW75" i="15" s="1"/>
  <c r="DW71" i="15"/>
  <c r="CI70" i="15"/>
  <c r="CI75" i="15" s="1"/>
  <c r="CI71" i="15"/>
  <c r="US24" i="15"/>
  <c r="US85" i="15" s="1"/>
  <c r="US58" i="15"/>
  <c r="UC71" i="15"/>
  <c r="UC70" i="15"/>
  <c r="SW11" i="15"/>
  <c r="SW119" i="15"/>
  <c r="SW12" i="15" s="1"/>
  <c r="SG24" i="15"/>
  <c r="SG85" i="15" s="1"/>
  <c r="SG58" i="15"/>
  <c r="RQ71" i="15"/>
  <c r="RQ70" i="15"/>
  <c r="QK11" i="15"/>
  <c r="QK119" i="15"/>
  <c r="QK12" i="15" s="1"/>
  <c r="PU71" i="15"/>
  <c r="PU70" i="15"/>
  <c r="PE71" i="15"/>
  <c r="PE70" i="15"/>
  <c r="NU11" i="15"/>
  <c r="NU119" i="15"/>
  <c r="NU12" i="15" s="1"/>
  <c r="NE71" i="15"/>
  <c r="NE70" i="15"/>
  <c r="MO24" i="15"/>
  <c r="MO85" i="15" s="1"/>
  <c r="MO58" i="15"/>
  <c r="LI11" i="15"/>
  <c r="LI119" i="15"/>
  <c r="LI12" i="15" s="1"/>
  <c r="KS71" i="15"/>
  <c r="KS70" i="15"/>
  <c r="KC24" i="15"/>
  <c r="KC85" i="15" s="1"/>
  <c r="KC58" i="15"/>
  <c r="IW11" i="15"/>
  <c r="IW119" i="15"/>
  <c r="IW12" i="15" s="1"/>
  <c r="IG71" i="15"/>
  <c r="IG70" i="15"/>
  <c r="IG75" i="15" s="1"/>
  <c r="HQ24" i="15"/>
  <c r="HQ85" i="15" s="1"/>
  <c r="HQ58" i="15"/>
  <c r="GK11" i="15"/>
  <c r="GK119" i="15"/>
  <c r="GK12" i="15" s="1"/>
  <c r="FU71" i="15"/>
  <c r="FU70" i="15"/>
  <c r="FU75" i="15" s="1"/>
  <c r="FE58" i="15"/>
  <c r="FE24" i="15"/>
  <c r="FE85" i="15" s="1"/>
  <c r="DY11" i="15"/>
  <c r="DY119" i="15"/>
  <c r="DY12" i="15" s="1"/>
  <c r="OH61" i="15"/>
  <c r="OH60" i="15" s="1"/>
  <c r="OH62" i="15" s="1"/>
  <c r="OH63" i="15" s="1"/>
  <c r="OH64" i="15" s="1"/>
  <c r="OH65" i="15" s="1"/>
  <c r="OH66" i="15"/>
  <c r="OH67" i="15"/>
  <c r="OH99" i="15"/>
  <c r="OH105" i="15"/>
  <c r="OH104" i="15"/>
  <c r="OH101" i="15"/>
  <c r="OH102" i="15" s="1"/>
  <c r="OH103" i="15" s="1"/>
  <c r="QD11" i="15"/>
  <c r="QD119" i="15"/>
  <c r="QD12" i="15" s="1"/>
  <c r="QD24" i="15"/>
  <c r="QD85" i="15" s="1"/>
  <c r="QD58" i="15"/>
  <c r="UX24" i="15"/>
  <c r="UX85" i="15" s="1"/>
  <c r="UX58" i="15"/>
  <c r="UP70" i="15"/>
  <c r="UP71" i="15"/>
  <c r="TR11" i="15"/>
  <c r="TR119" i="15"/>
  <c r="TR12" i="15" s="1"/>
  <c r="SX70" i="15"/>
  <c r="SX71" i="15"/>
  <c r="SD11" i="15"/>
  <c r="SD119" i="15"/>
  <c r="SD12" i="15" s="1"/>
  <c r="SD24" i="15"/>
  <c r="SD85" i="15" s="1"/>
  <c r="SD58" i="15"/>
  <c r="QL11" i="15"/>
  <c r="QL119" i="15"/>
  <c r="QL12" i="15" s="1"/>
  <c r="QL24" i="15"/>
  <c r="QL85" i="15" s="1"/>
  <c r="QL58" i="15"/>
  <c r="PZ24" i="15"/>
  <c r="PZ85" i="15" s="1"/>
  <c r="PZ58" i="15"/>
  <c r="PR70" i="15"/>
  <c r="PR71" i="15"/>
  <c r="OT11" i="15"/>
  <c r="OT119" i="15"/>
  <c r="OT12" i="15" s="1"/>
  <c r="OT24" i="15"/>
  <c r="OT85" i="15" s="1"/>
  <c r="OT58" i="15"/>
  <c r="RZ70" i="15"/>
  <c r="RZ71" i="15"/>
  <c r="II67" i="15"/>
  <c r="II101" i="15"/>
  <c r="II102" i="15" s="1"/>
  <c r="II103" i="15" s="1"/>
  <c r="II104" i="15"/>
  <c r="II105" i="15"/>
  <c r="II99" i="15"/>
  <c r="II61" i="15"/>
  <c r="II60" i="15" s="1"/>
  <c r="II62" i="15" s="1"/>
  <c r="II63" i="15" s="1"/>
  <c r="II64" i="15" s="1"/>
  <c r="CU67" i="15"/>
  <c r="CU99" i="15"/>
  <c r="CU105" i="15"/>
  <c r="CU101" i="15"/>
  <c r="CU102" i="15" s="1"/>
  <c r="CU103" i="15" s="1"/>
  <c r="CU104" i="15"/>
  <c r="CU61" i="15"/>
  <c r="CU60" i="15" s="1"/>
  <c r="CU62" i="15" s="1"/>
  <c r="CU63" i="15" s="1"/>
  <c r="CU64" i="15" s="1"/>
  <c r="TO24" i="15"/>
  <c r="TO85" i="15" s="1"/>
  <c r="TO58" i="15"/>
  <c r="RC24" i="15"/>
  <c r="RC85" i="15" s="1"/>
  <c r="RC58" i="15"/>
  <c r="OQ24" i="15"/>
  <c r="OQ85" i="15" s="1"/>
  <c r="OQ58" i="15"/>
  <c r="LC24" i="15"/>
  <c r="LC85" i="15" s="1"/>
  <c r="LC58" i="15"/>
  <c r="HW24" i="15"/>
  <c r="HW85" i="15" s="1"/>
  <c r="HW58" i="15"/>
  <c r="EM24" i="15"/>
  <c r="EM85" i="15" s="1"/>
  <c r="EM58" i="15"/>
  <c r="NO88" i="15"/>
  <c r="NO90" i="15"/>
  <c r="NO91" i="15" s="1"/>
  <c r="NO92" i="15" s="1"/>
  <c r="NO94" i="15"/>
  <c r="NO93" i="15"/>
  <c r="UU70" i="15"/>
  <c r="UU71" i="15"/>
  <c r="TO70" i="15"/>
  <c r="TO71" i="15"/>
  <c r="SI70" i="15"/>
  <c r="SI71" i="15"/>
  <c r="RC70" i="15"/>
  <c r="RC71" i="15"/>
  <c r="PW70" i="15"/>
  <c r="PW71" i="15"/>
  <c r="OQ70" i="15"/>
  <c r="OQ71" i="15"/>
  <c r="MU70" i="15"/>
  <c r="MU71" i="15"/>
  <c r="LC70" i="15"/>
  <c r="LC75" i="15" s="1"/>
  <c r="LC71" i="15"/>
  <c r="JK70" i="15"/>
  <c r="JK71" i="15"/>
  <c r="HW70" i="15"/>
  <c r="HW75" i="15" s="1"/>
  <c r="HW71" i="15"/>
  <c r="GE70" i="15"/>
  <c r="GE71" i="15"/>
  <c r="EM70" i="15"/>
  <c r="EM75" i="15" s="1"/>
  <c r="EM71" i="15"/>
  <c r="CY70" i="15"/>
  <c r="CY71" i="15"/>
  <c r="UO71" i="15"/>
  <c r="UO70" i="15"/>
  <c r="TI11" i="15"/>
  <c r="TI119" i="15"/>
  <c r="TI12" i="15" s="1"/>
  <c r="TI24" i="15"/>
  <c r="TI85" i="15" s="1"/>
  <c r="TI58" i="15"/>
  <c r="SC71" i="15"/>
  <c r="SC70" i="15"/>
  <c r="QW11" i="15"/>
  <c r="QW119" i="15"/>
  <c r="QW12" i="15" s="1"/>
  <c r="QW24" i="15"/>
  <c r="QW85" i="15" s="1"/>
  <c r="QW58" i="15"/>
  <c r="PQ71" i="15"/>
  <c r="PQ70" i="15"/>
  <c r="OK11" i="15"/>
  <c r="OK119" i="15"/>
  <c r="OK12" i="15" s="1"/>
  <c r="OK24" i="15"/>
  <c r="OK85" i="15" s="1"/>
  <c r="OK58" i="15"/>
  <c r="NA11" i="15"/>
  <c r="NA119" i="15"/>
  <c r="NA12" i="15" s="1"/>
  <c r="MK71" i="15"/>
  <c r="MK70" i="15"/>
  <c r="LU58" i="15"/>
  <c r="LU24" i="15"/>
  <c r="LU85" i="15" s="1"/>
  <c r="KO11" i="15"/>
  <c r="KO119" i="15"/>
  <c r="KO12" i="15" s="1"/>
  <c r="JY71" i="15"/>
  <c r="JY70" i="15"/>
  <c r="JY75" i="15" s="1"/>
  <c r="JI58" i="15"/>
  <c r="JI24" i="15"/>
  <c r="JI85" i="15" s="1"/>
  <c r="IC11" i="15"/>
  <c r="IC119" i="15"/>
  <c r="IC12" i="15" s="1"/>
  <c r="HM71" i="15"/>
  <c r="HM70" i="15"/>
  <c r="HM75" i="15" s="1"/>
  <c r="GW58" i="15"/>
  <c r="GW24" i="15"/>
  <c r="GW85" i="15" s="1"/>
  <c r="FQ11" i="15"/>
  <c r="FQ119" i="15"/>
  <c r="FQ12" i="15" s="1"/>
  <c r="FA71" i="15"/>
  <c r="FA70" i="15"/>
  <c r="FA75" i="15" s="1"/>
  <c r="EK58" i="15"/>
  <c r="EK24" i="15"/>
  <c r="EK85" i="15" s="1"/>
  <c r="QT61" i="15"/>
  <c r="QT60" i="15" s="1"/>
  <c r="QT62" i="15" s="1"/>
  <c r="QT63" i="15" s="1"/>
  <c r="QT64" i="15" s="1"/>
  <c r="QT65" i="15"/>
  <c r="QT66" i="15"/>
  <c r="QT67" i="15"/>
  <c r="QT99" i="15"/>
  <c r="QT105" i="15"/>
  <c r="QT104" i="15"/>
  <c r="QT101" i="15"/>
  <c r="QT102" i="15" s="1"/>
  <c r="QT103" i="15" s="1"/>
  <c r="NV70" i="15"/>
  <c r="NV75" i="15" s="1"/>
  <c r="NV71" i="15"/>
  <c r="NF11" i="15"/>
  <c r="NF119" i="15"/>
  <c r="NF12" i="15" s="1"/>
  <c r="NF24" i="15"/>
  <c r="NF85" i="15" s="1"/>
  <c r="NF58" i="15"/>
  <c r="MP70" i="15"/>
  <c r="MP71" i="15"/>
  <c r="LZ11" i="15"/>
  <c r="LZ119" i="15"/>
  <c r="LZ12" i="15" s="1"/>
  <c r="LZ24" i="15"/>
  <c r="LZ85" i="15" s="1"/>
  <c r="LZ58" i="15"/>
  <c r="LJ70" i="15"/>
  <c r="LJ75" i="15" s="1"/>
  <c r="LJ71" i="15"/>
  <c r="KT11" i="15"/>
  <c r="KT119" i="15"/>
  <c r="KT12" i="15" s="1"/>
  <c r="KT24" i="15"/>
  <c r="KT85" i="15" s="1"/>
  <c r="KT58" i="15"/>
  <c r="KD70" i="15"/>
  <c r="KD71" i="15"/>
  <c r="JN11" i="15"/>
  <c r="JN119" i="15"/>
  <c r="JN12" i="15" s="1"/>
  <c r="JN24" i="15"/>
  <c r="JN85" i="15" s="1"/>
  <c r="JN58" i="15"/>
  <c r="IX70" i="15"/>
  <c r="IX75" i="15" s="1"/>
  <c r="IX71" i="15"/>
  <c r="IH11" i="15"/>
  <c r="IH119" i="15"/>
  <c r="IH12" i="15" s="1"/>
  <c r="IH24" i="15"/>
  <c r="IH85" i="15" s="1"/>
  <c r="IH58" i="15"/>
  <c r="HR70" i="15"/>
  <c r="HR71" i="15"/>
  <c r="HB11" i="15"/>
  <c r="HB119" i="15"/>
  <c r="HB12" i="15" s="1"/>
  <c r="HB24" i="15"/>
  <c r="HB85" i="15" s="1"/>
  <c r="HB58" i="15"/>
  <c r="GL70" i="15"/>
  <c r="GL75" i="15" s="1"/>
  <c r="GL71" i="15"/>
  <c r="FV11" i="15"/>
  <c r="FV119" i="15"/>
  <c r="FV12" i="15" s="1"/>
  <c r="FV24" i="15"/>
  <c r="FV85" i="15" s="1"/>
  <c r="FV58" i="15"/>
  <c r="FF70" i="15"/>
  <c r="FF71" i="15"/>
  <c r="EP11" i="15"/>
  <c r="EP119" i="15"/>
  <c r="EP12" i="15" s="1"/>
  <c r="EP24" i="15"/>
  <c r="EP85" i="15" s="1"/>
  <c r="EP58" i="15"/>
  <c r="DZ70" i="15"/>
  <c r="DZ75" i="15" s="1"/>
  <c r="DZ71" i="15"/>
  <c r="DJ11" i="15"/>
  <c r="DJ119" i="15"/>
  <c r="DJ12" i="15" s="1"/>
  <c r="DJ24" i="15"/>
  <c r="DJ85" i="15" s="1"/>
  <c r="DJ58" i="15"/>
  <c r="CT70" i="15"/>
  <c r="CT71" i="15"/>
  <c r="PN11" i="15"/>
  <c r="PN119" i="15"/>
  <c r="PN12" i="15" s="1"/>
  <c r="PN24" i="15"/>
  <c r="PN85" i="15" s="1"/>
  <c r="PN58" i="15"/>
  <c r="FW88" i="15"/>
  <c r="FW94" i="15"/>
  <c r="FW93" i="15"/>
  <c r="FW90" i="15"/>
  <c r="FW91" i="15" s="1"/>
  <c r="FW92" i="15" s="1"/>
  <c r="UQ24" i="15"/>
  <c r="UQ85" i="15" s="1"/>
  <c r="UQ58" i="15"/>
  <c r="SE24" i="15"/>
  <c r="SE85" i="15" s="1"/>
  <c r="SE58" i="15"/>
  <c r="PS24" i="15"/>
  <c r="PS85" i="15" s="1"/>
  <c r="PS58" i="15"/>
  <c r="MM24" i="15"/>
  <c r="MM85" i="15" s="1"/>
  <c r="MM58" i="15"/>
  <c r="JG24" i="15"/>
  <c r="JG85" i="15" s="1"/>
  <c r="JG58" i="15"/>
  <c r="GA24" i="15"/>
  <c r="GA85" i="15" s="1"/>
  <c r="GA58" i="15"/>
  <c r="CQ24" i="15"/>
  <c r="CQ85" i="15" s="1"/>
  <c r="CQ58" i="15"/>
  <c r="VG70" i="15"/>
  <c r="VG71" i="15"/>
  <c r="UA70" i="15"/>
  <c r="UA71" i="15"/>
  <c r="SU70" i="15"/>
  <c r="SU71" i="15"/>
  <c r="RO70" i="15"/>
  <c r="RO71" i="15"/>
  <c r="QI70" i="15"/>
  <c r="QI71" i="15"/>
  <c r="PC70" i="15"/>
  <c r="PC71" i="15"/>
  <c r="NS70" i="15"/>
  <c r="NS75" i="15" s="1"/>
  <c r="NS71" i="15"/>
  <c r="LS70" i="15"/>
  <c r="LS75" i="15" s="1"/>
  <c r="LS71" i="15"/>
  <c r="KA70" i="15"/>
  <c r="KA75" i="15" s="1"/>
  <c r="KA71" i="15"/>
  <c r="IM70" i="15"/>
  <c r="IM75" i="15" s="1"/>
  <c r="IM71" i="15"/>
  <c r="GU70" i="15"/>
  <c r="GU75" i="15" s="1"/>
  <c r="GU71" i="15"/>
  <c r="FC70" i="15"/>
  <c r="FC75" i="15" s="1"/>
  <c r="FC71" i="15"/>
  <c r="DO70" i="15"/>
  <c r="DO75" i="15" s="1"/>
  <c r="DO71" i="15"/>
  <c r="UK11" i="15"/>
  <c r="UK119" i="15"/>
  <c r="UK12" i="15" s="1"/>
  <c r="UK58" i="15"/>
  <c r="UK24" i="15"/>
  <c r="UK85" i="15" s="1"/>
  <c r="TE71" i="15"/>
  <c r="TE70" i="15"/>
  <c r="RY11" i="15"/>
  <c r="RY119" i="15"/>
  <c r="RY12" i="15" s="1"/>
  <c r="RY58" i="15"/>
  <c r="RY24" i="15"/>
  <c r="RY85" i="15" s="1"/>
  <c r="QS71" i="15"/>
  <c r="QS70" i="15"/>
  <c r="PM11" i="15"/>
  <c r="PM119" i="15"/>
  <c r="PM12" i="15" s="1"/>
  <c r="PM58" i="15"/>
  <c r="PM24" i="15"/>
  <c r="PM85" i="15" s="1"/>
  <c r="OG71" i="15"/>
  <c r="OG70" i="15"/>
  <c r="NM71" i="15"/>
  <c r="NM70" i="15"/>
  <c r="NM75" i="15" s="1"/>
  <c r="MW24" i="15"/>
  <c r="MW85" i="15" s="1"/>
  <c r="MW58" i="15"/>
  <c r="LQ11" i="15"/>
  <c r="LQ119" i="15"/>
  <c r="LQ12" i="15" s="1"/>
  <c r="LA71" i="15"/>
  <c r="LA70" i="15"/>
  <c r="KK24" i="15"/>
  <c r="KK85" i="15" s="1"/>
  <c r="KK58" i="15"/>
  <c r="JE11" i="15"/>
  <c r="JE119" i="15"/>
  <c r="JE12" i="15" s="1"/>
  <c r="IO71" i="15"/>
  <c r="IO70" i="15"/>
  <c r="IO75" i="15" s="1"/>
  <c r="HY24" i="15"/>
  <c r="HY85" i="15" s="1"/>
  <c r="HY58" i="15"/>
  <c r="GS11" i="15"/>
  <c r="GS119" i="15"/>
  <c r="GS12" i="15" s="1"/>
  <c r="GC71" i="15"/>
  <c r="GC70" i="15"/>
  <c r="GC75" i="15" s="1"/>
  <c r="FM24" i="15"/>
  <c r="FM85" i="15" s="1"/>
  <c r="FM58" i="15"/>
  <c r="EG11" i="15"/>
  <c r="EG119" i="15"/>
  <c r="EG12" i="15" s="1"/>
  <c r="DQ71" i="15"/>
  <c r="DQ70" i="15"/>
  <c r="DQ75" i="15" s="1"/>
  <c r="BK95" i="15"/>
  <c r="AP106" i="15"/>
  <c r="AH95" i="15"/>
  <c r="AA106" i="15"/>
  <c r="BV106" i="15"/>
  <c r="BO106" i="15"/>
  <c r="CE106" i="15"/>
  <c r="X95" i="15"/>
  <c r="AE106" i="15"/>
  <c r="AH106" i="15"/>
  <c r="AA95" i="15"/>
  <c r="AY95" i="15"/>
  <c r="CE95" i="15"/>
  <c r="BD106" i="15"/>
  <c r="AE95" i="15"/>
  <c r="BG106" i="15"/>
  <c r="BN106" i="15"/>
  <c r="AI95" i="15"/>
  <c r="X106" i="15"/>
  <c r="BV95" i="15"/>
  <c r="BO95" i="15"/>
  <c r="BN95" i="15"/>
  <c r="BK106" i="15"/>
  <c r="AI106" i="15"/>
  <c r="AP95" i="15"/>
  <c r="AY106" i="15"/>
  <c r="BD95" i="15"/>
  <c r="BG95" i="15"/>
  <c r="CE71" i="15"/>
  <c r="CE70" i="15"/>
  <c r="CE75" i="15" s="1"/>
  <c r="CF11" i="15"/>
  <c r="CF119" i="15"/>
  <c r="CF12" i="15" s="1"/>
  <c r="BH11" i="15"/>
  <c r="BH119" i="15"/>
  <c r="BH12" i="15" s="1"/>
  <c r="AV11" i="15"/>
  <c r="AV119" i="15"/>
  <c r="AV12" i="15" s="1"/>
  <c r="AF11" i="15"/>
  <c r="AF119" i="15"/>
  <c r="AF12" i="15" s="1"/>
  <c r="BK93" i="15"/>
  <c r="BK88" i="15"/>
  <c r="BK90" i="15"/>
  <c r="BK91" i="15" s="1"/>
  <c r="BK92" i="15" s="1"/>
  <c r="BK94" i="15"/>
  <c r="BE11" i="15"/>
  <c r="BE119" i="15"/>
  <c r="BE12" i="15" s="1"/>
  <c r="Y58" i="15"/>
  <c r="Y24" i="15"/>
  <c r="Y85" i="15" s="1"/>
  <c r="AP61" i="15"/>
  <c r="AP60" i="15" s="1"/>
  <c r="AP62" i="15" s="1"/>
  <c r="AP63" i="15" s="1"/>
  <c r="AP64" i="15" s="1"/>
  <c r="AP67" i="15"/>
  <c r="AP105" i="15"/>
  <c r="AP103" i="15"/>
  <c r="AP104" i="15"/>
  <c r="AP101" i="15"/>
  <c r="AP102" i="15" s="1"/>
  <c r="AP99" i="15"/>
  <c r="AA11" i="15"/>
  <c r="AA119" i="15"/>
  <c r="AA12" i="15" s="1"/>
  <c r="CB11" i="15"/>
  <c r="CB119" i="15"/>
  <c r="CB12" i="15" s="1"/>
  <c r="BT11" i="15"/>
  <c r="BT119" i="15"/>
  <c r="BT12" i="15" s="1"/>
  <c r="BL11" i="15"/>
  <c r="BL119" i="15"/>
  <c r="BL12" i="15" s="1"/>
  <c r="AZ11" i="15"/>
  <c r="AZ119" i="15"/>
  <c r="AZ12" i="15" s="1"/>
  <c r="AR11" i="15"/>
  <c r="AR119" i="15"/>
  <c r="AR12" i="15" s="1"/>
  <c r="AJ11" i="15"/>
  <c r="AJ119" i="15"/>
  <c r="AJ12" i="15" s="1"/>
  <c r="AB11" i="15"/>
  <c r="AB119" i="15"/>
  <c r="AB12" i="15" s="1"/>
  <c r="BV8" i="15"/>
  <c r="BV76" i="15"/>
  <c r="BV9" i="15" s="1"/>
  <c r="BO71" i="15"/>
  <c r="BO70" i="15"/>
  <c r="BO75" i="15" s="1"/>
  <c r="CG58" i="15"/>
  <c r="CG24" i="15"/>
  <c r="CG85" i="15" s="1"/>
  <c r="BQ70" i="15"/>
  <c r="BQ71" i="15"/>
  <c r="AK11" i="15"/>
  <c r="AK119" i="15"/>
  <c r="AK12" i="15" s="1"/>
  <c r="AH88" i="15"/>
  <c r="AH94" i="15"/>
  <c r="AH90" i="15"/>
  <c r="AH91" i="15" s="1"/>
  <c r="AH92" i="15" s="1"/>
  <c r="AH93" i="15"/>
  <c r="CC58" i="15"/>
  <c r="CC24" i="15"/>
  <c r="CC85" i="15" s="1"/>
  <c r="AA67" i="15"/>
  <c r="AA104" i="15"/>
  <c r="AA99" i="15"/>
  <c r="AA101" i="15"/>
  <c r="AA102" i="15" s="1"/>
  <c r="AA103" i="15"/>
  <c r="AA105" i="15"/>
  <c r="AA61" i="15"/>
  <c r="AA60" i="15" s="1"/>
  <c r="AA62" i="15" s="1"/>
  <c r="AA63" i="15" s="1"/>
  <c r="AA64" i="15" s="1"/>
  <c r="AU93" i="15"/>
  <c r="AU101" i="15"/>
  <c r="AU102" i="15" s="1"/>
  <c r="AU103" i="15" s="1"/>
  <c r="AU105" i="15"/>
  <c r="AU104" i="15"/>
  <c r="CF71" i="15"/>
  <c r="CF70" i="15"/>
  <c r="BX71" i="15"/>
  <c r="BX70" i="15"/>
  <c r="BX75" i="15" s="1"/>
  <c r="BP71" i="15"/>
  <c r="BP70" i="15"/>
  <c r="BH71" i="15"/>
  <c r="BH70" i="15"/>
  <c r="BH75" i="15" s="1"/>
  <c r="AV71" i="15"/>
  <c r="AV70" i="15"/>
  <c r="AN24" i="15"/>
  <c r="AN85" i="15" s="1"/>
  <c r="AN58" i="15"/>
  <c r="AF71" i="15"/>
  <c r="AF70" i="15"/>
  <c r="AH75" i="15"/>
  <c r="BW58" i="15"/>
  <c r="BW24" i="15"/>
  <c r="BW85" i="15" s="1"/>
  <c r="AY11" i="15"/>
  <c r="AY119" i="15"/>
  <c r="AY12" i="15" s="1"/>
  <c r="BY58" i="15"/>
  <c r="BY24" i="15"/>
  <c r="BY85" i="15" s="1"/>
  <c r="AS11" i="15"/>
  <c r="AS119" i="15"/>
  <c r="AS12" i="15" s="1"/>
  <c r="AC70" i="15"/>
  <c r="AC71" i="15"/>
  <c r="BV61" i="15"/>
  <c r="BV60" i="15" s="1"/>
  <c r="BV62" i="15" s="1"/>
  <c r="BV63" i="15" s="1"/>
  <c r="BV64" i="15" s="1"/>
  <c r="BV67" i="15"/>
  <c r="BV105" i="15"/>
  <c r="BV103" i="15"/>
  <c r="BV104" i="15"/>
  <c r="BV101" i="15"/>
  <c r="BV102" i="15" s="1"/>
  <c r="BV99" i="15"/>
  <c r="BO67" i="15"/>
  <c r="BO105" i="15"/>
  <c r="BO104" i="15"/>
  <c r="BO61" i="15"/>
  <c r="BO60" i="15" s="1"/>
  <c r="BO62" i="15" s="1"/>
  <c r="BO63" i="15" s="1"/>
  <c r="BO64" i="15" s="1"/>
  <c r="BO99" i="15"/>
  <c r="BW11" i="15"/>
  <c r="BW119" i="15"/>
  <c r="BW12" i="15" s="1"/>
  <c r="BU11" i="15"/>
  <c r="BU119" i="15"/>
  <c r="BU12" i="15" s="1"/>
  <c r="BE71" i="15"/>
  <c r="BE70" i="15"/>
  <c r="BE75" i="15" s="1"/>
  <c r="AO58" i="15"/>
  <c r="AO24" i="15"/>
  <c r="AO85" i="15" s="1"/>
  <c r="T24" i="15"/>
  <c r="T85" i="15" s="1"/>
  <c r="T58" i="15"/>
  <c r="CE67" i="15"/>
  <c r="CE103" i="15"/>
  <c r="CE105" i="15"/>
  <c r="CE104" i="15"/>
  <c r="CE99" i="15"/>
  <c r="CE61" i="15"/>
  <c r="CE60" i="15" s="1"/>
  <c r="CE62" i="15" s="1"/>
  <c r="CE63" i="15" s="1"/>
  <c r="CE64" i="15" s="1"/>
  <c r="W11" i="15"/>
  <c r="W119" i="15"/>
  <c r="W12" i="15" s="1"/>
  <c r="W24" i="15"/>
  <c r="W85" i="15" s="1"/>
  <c r="W58" i="15"/>
  <c r="AA71" i="15"/>
  <c r="AA70" i="15"/>
  <c r="AA75" i="15" s="1"/>
  <c r="AW11" i="15"/>
  <c r="AW119" i="15"/>
  <c r="AW12" i="15" s="1"/>
  <c r="V70" i="15"/>
  <c r="V71" i="15"/>
  <c r="CA8" i="15"/>
  <c r="CA76" i="15"/>
  <c r="CA9" i="15" s="1"/>
  <c r="X94" i="15"/>
  <c r="X93" i="15"/>
  <c r="X92" i="15"/>
  <c r="X88" i="15"/>
  <c r="CB71" i="15"/>
  <c r="CB70" i="15"/>
  <c r="CB75" i="15" s="1"/>
  <c r="BT71" i="15"/>
  <c r="BT70" i="15"/>
  <c r="BL71" i="15"/>
  <c r="BL70" i="15"/>
  <c r="BL75" i="15" s="1"/>
  <c r="AZ71" i="15"/>
  <c r="AZ70" i="15"/>
  <c r="AR71" i="15"/>
  <c r="AR70" i="15"/>
  <c r="AR75" i="15" s="1"/>
  <c r="AJ71" i="15"/>
  <c r="AJ70" i="15"/>
  <c r="AB71" i="15"/>
  <c r="AB70" i="15"/>
  <c r="AB75" i="15" s="1"/>
  <c r="BN75" i="15"/>
  <c r="AE67" i="15"/>
  <c r="AE103" i="15"/>
  <c r="AE105" i="15"/>
  <c r="AE104" i="15"/>
  <c r="AI11" i="15"/>
  <c r="AI119" i="15"/>
  <c r="AI12" i="15" s="1"/>
  <c r="CG70" i="15"/>
  <c r="CG75" i="15" s="1"/>
  <c r="CG71" i="15"/>
  <c r="BA11" i="15"/>
  <c r="BA119" i="15"/>
  <c r="BA12" i="15" s="1"/>
  <c r="AK58" i="15"/>
  <c r="AK24" i="15"/>
  <c r="AK85" i="15" s="1"/>
  <c r="AH67" i="15"/>
  <c r="AH105" i="15"/>
  <c r="AH104" i="15"/>
  <c r="AH103" i="15"/>
  <c r="AH99" i="15"/>
  <c r="AH61" i="15"/>
  <c r="AH60" i="15" s="1"/>
  <c r="AH62" i="15" s="1"/>
  <c r="AH63" i="15" s="1"/>
  <c r="AH64" i="15" s="1"/>
  <c r="AG11" i="15"/>
  <c r="AG119" i="15"/>
  <c r="AG12" i="15" s="1"/>
  <c r="AA93" i="15"/>
  <c r="AA88" i="15"/>
  <c r="AA92" i="15"/>
  <c r="AA90" i="15"/>
  <c r="AA91" i="15" s="1"/>
  <c r="AA94" i="15"/>
  <c r="BX11" i="15"/>
  <c r="BX119" i="15"/>
  <c r="BX12" i="15" s="1"/>
  <c r="BI58" i="15"/>
  <c r="BI24" i="15"/>
  <c r="BI85" i="15" s="1"/>
  <c r="AM93" i="15"/>
  <c r="AM104" i="15"/>
  <c r="AM105" i="15"/>
  <c r="AM101" i="15"/>
  <c r="AM102" i="15" s="1"/>
  <c r="AM103" i="15" s="1"/>
  <c r="AY93" i="15"/>
  <c r="AY88" i="15"/>
  <c r="AY90" i="15"/>
  <c r="AY91" i="15" s="1"/>
  <c r="AY92" i="15" s="1"/>
  <c r="AY94" i="15"/>
  <c r="BM58" i="15"/>
  <c r="BM24" i="15"/>
  <c r="BM85" i="15" s="1"/>
  <c r="T11" i="15"/>
  <c r="T119" i="15"/>
  <c r="T12" i="15" s="1"/>
  <c r="CE93" i="15"/>
  <c r="CE88" i="15"/>
  <c r="CE90" i="15"/>
  <c r="CE91" i="15" s="1"/>
  <c r="CE92" i="15" s="1"/>
  <c r="CE94" i="15"/>
  <c r="BG11" i="15"/>
  <c r="BG119" i="15"/>
  <c r="BG12" i="15" s="1"/>
  <c r="BM11" i="15"/>
  <c r="BM119" i="15"/>
  <c r="BM12" i="15" s="1"/>
  <c r="AW71" i="15"/>
  <c r="AW70" i="15"/>
  <c r="AW75" i="15" s="1"/>
  <c r="BO101" i="15"/>
  <c r="BO102" i="15" s="1"/>
  <c r="BO103" i="15" s="1"/>
  <c r="AI61" i="15"/>
  <c r="AI60" i="15" s="1"/>
  <c r="AI62" i="15" s="1"/>
  <c r="AI63" i="15" s="1"/>
  <c r="AI64" i="15" s="1"/>
  <c r="BD67" i="15"/>
  <c r="BD105" i="15"/>
  <c r="BD99" i="15"/>
  <c r="BD104" i="15"/>
  <c r="BD101" i="15"/>
  <c r="BD102" i="15" s="1"/>
  <c r="BD103" i="15" s="1"/>
  <c r="BD61" i="15"/>
  <c r="BD60" i="15" s="1"/>
  <c r="BD62" i="15" s="1"/>
  <c r="BD63" i="15" s="1"/>
  <c r="BD64" i="15" s="1"/>
  <c r="CB24" i="15"/>
  <c r="CB85" i="15" s="1"/>
  <c r="CB58" i="15"/>
  <c r="BT24" i="15"/>
  <c r="BT85" i="15" s="1"/>
  <c r="BT58" i="15"/>
  <c r="BL24" i="15"/>
  <c r="BL85" i="15" s="1"/>
  <c r="BL58" i="15"/>
  <c r="BK8" i="15"/>
  <c r="BK76" i="15"/>
  <c r="BK9" i="15" s="1"/>
  <c r="AE93" i="15"/>
  <c r="AE88" i="15"/>
  <c r="AE90" i="15"/>
  <c r="AE91" i="15" s="1"/>
  <c r="AE92" i="15" s="1"/>
  <c r="AE94" i="15"/>
  <c r="AI71" i="15"/>
  <c r="AI70" i="15"/>
  <c r="AI75" i="15" s="1"/>
  <c r="BQ11" i="15"/>
  <c r="BQ119" i="15"/>
  <c r="BQ12" i="15" s="1"/>
  <c r="BA58" i="15"/>
  <c r="BA24" i="15"/>
  <c r="BA85" i="15" s="1"/>
  <c r="AK71" i="15"/>
  <c r="AK70" i="15"/>
  <c r="CC11" i="15"/>
  <c r="CC119" i="15"/>
  <c r="CC12" i="15" s="1"/>
  <c r="AG71" i="15"/>
  <c r="AG70" i="15"/>
  <c r="BG67" i="15"/>
  <c r="BG104" i="15"/>
  <c r="BG99" i="15"/>
  <c r="BG105" i="15"/>
  <c r="BG61" i="15"/>
  <c r="BG60" i="15" s="1"/>
  <c r="BG62" i="15" s="1"/>
  <c r="BG63" i="15" s="1"/>
  <c r="BG64" i="15" s="1"/>
  <c r="BG101" i="15"/>
  <c r="BG102" i="15" s="1"/>
  <c r="BG103" i="15" s="1"/>
  <c r="BP11" i="15"/>
  <c r="BP119" i="15"/>
  <c r="BP12" i="15" s="1"/>
  <c r="AN11" i="15"/>
  <c r="AN119" i="15"/>
  <c r="AN12" i="15" s="1"/>
  <c r="AP8" i="15"/>
  <c r="AP76" i="15"/>
  <c r="AP9" i="15" s="1"/>
  <c r="BY71" i="15"/>
  <c r="BY70" i="15"/>
  <c r="BY75" i="15" s="1"/>
  <c r="AC11" i="15"/>
  <c r="AC119" i="15"/>
  <c r="AC12" i="15" s="1"/>
  <c r="BN67" i="15"/>
  <c r="BN105" i="15"/>
  <c r="BN61" i="15"/>
  <c r="BN60" i="15" s="1"/>
  <c r="BN62" i="15" s="1"/>
  <c r="BN63" i="15" s="1"/>
  <c r="BN64" i="15" s="1"/>
  <c r="BN104" i="15"/>
  <c r="BN101" i="15"/>
  <c r="BN102" i="15" s="1"/>
  <c r="BN103" i="15" s="1"/>
  <c r="BN99" i="15"/>
  <c r="AI93" i="15"/>
  <c r="AI88" i="15"/>
  <c r="AI92" i="15"/>
  <c r="AI94" i="15"/>
  <c r="AI90" i="15"/>
  <c r="AI91" i="15" s="1"/>
  <c r="AQ71" i="15"/>
  <c r="AQ70" i="15"/>
  <c r="AQ75" i="15" s="1"/>
  <c r="AO71" i="15"/>
  <c r="AO70" i="15"/>
  <c r="W71" i="15"/>
  <c r="W70" i="15"/>
  <c r="W75" i="15" s="1"/>
  <c r="X67" i="15"/>
  <c r="X99" i="15"/>
  <c r="X105" i="15"/>
  <c r="X104" i="15"/>
  <c r="X101" i="15"/>
  <c r="X102" i="15" s="1"/>
  <c r="X103" i="15" s="1"/>
  <c r="X61" i="15"/>
  <c r="X60" i="15" s="1"/>
  <c r="X62" i="15" s="1"/>
  <c r="X63" i="15" s="1"/>
  <c r="X64" i="15" s="1"/>
  <c r="AV24" i="15"/>
  <c r="AV85" i="15" s="1"/>
  <c r="AV58" i="15"/>
  <c r="AN71" i="15"/>
  <c r="AN70" i="15"/>
  <c r="AN75" i="15" s="1"/>
  <c r="AF24" i="15"/>
  <c r="AF85" i="15" s="1"/>
  <c r="AF58" i="15"/>
  <c r="AU8" i="15"/>
  <c r="AU76" i="15"/>
  <c r="AU9" i="15" s="1"/>
  <c r="AQ24" i="15"/>
  <c r="AQ85" i="15" s="1"/>
  <c r="AQ58" i="15"/>
  <c r="AQ101" i="15" s="1"/>
  <c r="AQ102" i="15" s="1"/>
  <c r="AY71" i="15"/>
  <c r="AY70" i="15"/>
  <c r="AY75" i="15" s="1"/>
  <c r="BI11" i="15"/>
  <c r="BI119" i="15"/>
  <c r="BI12" i="15" s="1"/>
  <c r="AS70" i="15"/>
  <c r="AS71" i="15"/>
  <c r="AC58" i="15"/>
  <c r="AC24" i="15"/>
  <c r="AC85" i="15" s="1"/>
  <c r="BV88" i="15"/>
  <c r="BV92" i="15"/>
  <c r="BV94" i="15"/>
  <c r="BV93" i="15"/>
  <c r="BV90" i="15"/>
  <c r="BV91" i="15" s="1"/>
  <c r="BO93" i="15"/>
  <c r="BO88" i="15"/>
  <c r="BO92" i="15"/>
  <c r="BO90" i="15"/>
  <c r="BO91" i="15" s="1"/>
  <c r="BO94" i="15"/>
  <c r="BW71" i="15"/>
  <c r="BW70" i="15"/>
  <c r="BU70" i="15"/>
  <c r="BU71" i="15"/>
  <c r="BE58" i="15"/>
  <c r="BE24" i="15"/>
  <c r="BE85" i="15" s="1"/>
  <c r="Y11" i="15"/>
  <c r="Y119" i="15"/>
  <c r="Y12" i="15" s="1"/>
  <c r="CF24" i="15"/>
  <c r="CF85" i="15" s="1"/>
  <c r="CF58" i="15"/>
  <c r="BX24" i="15"/>
  <c r="BX85" i="15" s="1"/>
  <c r="BX58" i="15"/>
  <c r="BP24" i="15"/>
  <c r="BP85" i="15" s="1"/>
  <c r="BP58" i="15"/>
  <c r="BH24" i="15"/>
  <c r="BH85" i="15" s="1"/>
  <c r="BH58" i="15"/>
  <c r="CE11" i="15"/>
  <c r="CE119" i="15"/>
  <c r="CE12" i="15" s="1"/>
  <c r="BY11" i="15"/>
  <c r="BY119" i="15"/>
  <c r="BY12" i="15" s="1"/>
  <c r="BI70" i="15"/>
  <c r="BI75" i="15" s="1"/>
  <c r="BI71" i="15"/>
  <c r="AS58" i="15"/>
  <c r="AS24" i="15"/>
  <c r="AS85" i="15" s="1"/>
  <c r="BN88" i="15"/>
  <c r="BN94" i="15"/>
  <c r="BN90" i="15"/>
  <c r="BN91" i="15" s="1"/>
  <c r="BN92" i="15" s="1"/>
  <c r="BN93" i="15"/>
  <c r="BK67" i="15"/>
  <c r="BK61" i="15"/>
  <c r="BK60" i="15" s="1"/>
  <c r="BK62" i="15" s="1"/>
  <c r="BK63" i="15" s="1"/>
  <c r="BK64" i="15" s="1"/>
  <c r="BK103" i="15"/>
  <c r="BK105" i="15"/>
  <c r="BK104" i="15"/>
  <c r="BK99" i="15"/>
  <c r="AI67" i="15"/>
  <c r="AI103" i="15"/>
  <c r="AI105" i="15"/>
  <c r="AI104" i="15"/>
  <c r="AQ11" i="15"/>
  <c r="AQ119" i="15"/>
  <c r="AQ12" i="15" s="1"/>
  <c r="BU24" i="15"/>
  <c r="BU85" i="15" s="1"/>
  <c r="BU58" i="15"/>
  <c r="AO11" i="15"/>
  <c r="AO119" i="15"/>
  <c r="AO12" i="15" s="1"/>
  <c r="Y71" i="15"/>
  <c r="Y70" i="15"/>
  <c r="Y75" i="15" s="1"/>
  <c r="X75" i="15"/>
  <c r="T71" i="15"/>
  <c r="T70" i="15"/>
  <c r="AP88" i="15"/>
  <c r="AP92" i="15"/>
  <c r="AP94" i="15"/>
  <c r="AP93" i="15"/>
  <c r="AP90" i="15"/>
  <c r="AP91" i="15" s="1"/>
  <c r="AY67" i="15"/>
  <c r="AY103" i="15"/>
  <c r="AY105" i="15"/>
  <c r="AY104" i="15"/>
  <c r="BG71" i="15"/>
  <c r="BG70" i="15"/>
  <c r="BG75" i="15" s="1"/>
  <c r="BM71" i="15"/>
  <c r="BM70" i="15"/>
  <c r="BM75" i="15" s="1"/>
  <c r="AW58" i="15"/>
  <c r="AW24" i="15"/>
  <c r="AW85" i="15" s="1"/>
  <c r="V11" i="15"/>
  <c r="V119" i="15"/>
  <c r="V12" i="15" s="1"/>
  <c r="V24" i="15"/>
  <c r="V85" i="15" s="1"/>
  <c r="V58" i="15"/>
  <c r="AY101" i="15"/>
  <c r="AY102" i="15" s="1"/>
  <c r="AI101" i="15"/>
  <c r="AI102" i="15" s="1"/>
  <c r="BD94" i="15"/>
  <c r="BD93" i="15"/>
  <c r="BD92" i="15"/>
  <c r="BD88" i="15"/>
  <c r="AZ24" i="15"/>
  <c r="AZ85" i="15" s="1"/>
  <c r="AZ58" i="15"/>
  <c r="AR24" i="15"/>
  <c r="AR85" i="15" s="1"/>
  <c r="AR58" i="15"/>
  <c r="AJ24" i="15"/>
  <c r="AJ85" i="15" s="1"/>
  <c r="AJ58" i="15"/>
  <c r="AB24" i="15"/>
  <c r="AB85" i="15" s="1"/>
  <c r="AB58" i="15"/>
  <c r="BO11" i="15"/>
  <c r="BO119" i="15"/>
  <c r="BO12" i="15" s="1"/>
  <c r="CG11" i="15"/>
  <c r="CG119" i="15"/>
  <c r="CG12" i="15" s="1"/>
  <c r="BQ58" i="15"/>
  <c r="BQ24" i="15"/>
  <c r="BQ85" i="15" s="1"/>
  <c r="BA71" i="15"/>
  <c r="BA70" i="15"/>
  <c r="BA75" i="15" s="1"/>
  <c r="CC71" i="15"/>
  <c r="CC70" i="15"/>
  <c r="CC75" i="15" s="1"/>
  <c r="AG58" i="15"/>
  <c r="AG24" i="15"/>
  <c r="AG85" i="15" s="1"/>
  <c r="BG93" i="15"/>
  <c r="BG88" i="15"/>
  <c r="BG90" i="15"/>
  <c r="BG91" i="15" s="1"/>
  <c r="BG92" i="15" s="1"/>
  <c r="BG94" i="15"/>
  <c r="O69" i="15"/>
  <c r="O23" i="15"/>
  <c r="O24" i="15" s="1"/>
  <c r="O85" i="15" s="1"/>
  <c r="L69" i="15"/>
  <c r="L71" i="15" s="1"/>
  <c r="O117" i="15"/>
  <c r="O118" i="15" s="1"/>
  <c r="O119" i="15" s="1"/>
  <c r="O12" i="15" s="1"/>
  <c r="N81" i="15"/>
  <c r="N82" i="15" s="1"/>
  <c r="N110" i="15" s="1"/>
  <c r="L81" i="15"/>
  <c r="L82" i="15" s="1"/>
  <c r="L110" i="15" s="1"/>
  <c r="J61" i="15"/>
  <c r="J60" i="15" s="1"/>
  <c r="J62" i="15" s="1"/>
  <c r="J63" i="15" s="1"/>
  <c r="J64" i="15" s="1"/>
  <c r="J105" i="15"/>
  <c r="O58" i="15"/>
  <c r="O67" i="15" s="1"/>
  <c r="L23" i="15"/>
  <c r="J106" i="15"/>
  <c r="K101" i="15"/>
  <c r="K102" i="15" s="1"/>
  <c r="K103" i="15" s="1"/>
  <c r="K61" i="15"/>
  <c r="K60" i="15" s="1"/>
  <c r="K62" i="15" s="1"/>
  <c r="K63" i="15" s="1"/>
  <c r="K64" i="15" s="1"/>
  <c r="K65" i="15" s="1"/>
  <c r="J104" i="15"/>
  <c r="Q117" i="15"/>
  <c r="Q118" i="15" s="1"/>
  <c r="Q11" i="15" s="1"/>
  <c r="F25" i="15"/>
  <c r="F23" i="15"/>
  <c r="P25" i="15"/>
  <c r="P23" i="15"/>
  <c r="F69" i="15"/>
  <c r="F70" i="15" s="1"/>
  <c r="J101" i="15"/>
  <c r="J102" i="15" s="1"/>
  <c r="J103" i="15" s="1"/>
  <c r="K24" i="15"/>
  <c r="K85" i="15" s="1"/>
  <c r="K94" i="15" s="1"/>
  <c r="O90" i="15"/>
  <c r="O91" i="15" s="1"/>
  <c r="P69" i="15"/>
  <c r="R69" i="15"/>
  <c r="R70" i="15" s="1"/>
  <c r="F81" i="15"/>
  <c r="F82" i="15" s="1"/>
  <c r="F110" i="15" s="1"/>
  <c r="N25" i="15"/>
  <c r="N71" i="15" s="1"/>
  <c r="N23" i="15"/>
  <c r="Q25" i="15"/>
  <c r="Q23" i="15"/>
  <c r="G25" i="15"/>
  <c r="G23" i="15"/>
  <c r="G69" i="15"/>
  <c r="G70" i="15" s="1"/>
  <c r="J24" i="15"/>
  <c r="J85" i="15" s="1"/>
  <c r="J94" i="15" s="1"/>
  <c r="G81" i="15"/>
  <c r="G82" i="15" s="1"/>
  <c r="G110" i="15" s="1"/>
  <c r="J99" i="15"/>
  <c r="Q69" i="15"/>
  <c r="Q71" i="15" s="1"/>
  <c r="R25" i="15"/>
  <c r="R23" i="15"/>
  <c r="I117" i="15"/>
  <c r="I118" i="15" s="1"/>
  <c r="I119" i="15" s="1"/>
  <c r="I12" i="15" s="1"/>
  <c r="I81" i="15"/>
  <c r="I82" i="15" s="1"/>
  <c r="I110" i="15" s="1"/>
  <c r="I23" i="15"/>
  <c r="I25" i="15"/>
  <c r="I71" i="15" s="1"/>
  <c r="S23" i="15"/>
  <c r="S25" i="15"/>
  <c r="S117" i="15"/>
  <c r="S118" i="15" s="1"/>
  <c r="S69" i="15"/>
  <c r="R119" i="15"/>
  <c r="R12" i="15" s="1"/>
  <c r="R11" i="15"/>
  <c r="P119" i="15"/>
  <c r="P12" i="15" s="1"/>
  <c r="P11" i="15"/>
  <c r="O71" i="15"/>
  <c r="O70" i="15"/>
  <c r="O11" i="15"/>
  <c r="O94" i="15"/>
  <c r="O93" i="15"/>
  <c r="N119" i="15"/>
  <c r="N12" i="15" s="1"/>
  <c r="N11" i="15"/>
  <c r="N70" i="15"/>
  <c r="M25" i="15"/>
  <c r="M117" i="15"/>
  <c r="M118" i="15" s="1"/>
  <c r="M69" i="15"/>
  <c r="M23" i="15"/>
  <c r="L70" i="15"/>
  <c r="L119" i="15"/>
  <c r="L12" i="15" s="1"/>
  <c r="L11" i="15"/>
  <c r="K106" i="15"/>
  <c r="K74" i="15"/>
  <c r="K71" i="15"/>
  <c r="K70" i="15"/>
  <c r="K67" i="15"/>
  <c r="K105" i="15"/>
  <c r="K104" i="15"/>
  <c r="K119" i="15"/>
  <c r="K12" i="15" s="1"/>
  <c r="K11" i="15"/>
  <c r="K99" i="15"/>
  <c r="J74" i="15"/>
  <c r="J71" i="15"/>
  <c r="J70" i="15"/>
  <c r="J119" i="15"/>
  <c r="J12" i="15" s="1"/>
  <c r="J11" i="15"/>
  <c r="J65" i="15"/>
  <c r="J90" i="15"/>
  <c r="J91" i="15" s="1"/>
  <c r="J92" i="15" s="1"/>
  <c r="I70" i="15"/>
  <c r="H25" i="15"/>
  <c r="H117" i="15"/>
  <c r="H118" i="15" s="1"/>
  <c r="H69" i="15"/>
  <c r="H23" i="15"/>
  <c r="G119" i="15"/>
  <c r="G12" i="15" s="1"/>
  <c r="G11" i="15"/>
  <c r="F119" i="15"/>
  <c r="F12" i="15" s="1"/>
  <c r="F11" i="15"/>
  <c r="E21" i="15"/>
  <c r="E23" i="15" s="1"/>
  <c r="E25" i="15"/>
  <c r="E81" i="15"/>
  <c r="E82" i="15" s="1"/>
  <c r="E115" i="15"/>
  <c r="E116" i="15" s="1"/>
  <c r="E100" i="15"/>
  <c r="E109" i="15"/>
  <c r="E89" i="15"/>
  <c r="O73" i="15"/>
  <c r="CF486" i="16" a="1"/>
  <c r="CF436" i="16" a="1"/>
  <c r="CF423" i="16" a="1"/>
  <c r="CF96" i="16" a="1"/>
  <c r="CF575" i="16" a="1"/>
  <c r="CP406" i="16" a="1"/>
  <c r="CP247" i="16" a="1"/>
  <c r="CP445" i="16" a="1"/>
  <c r="CF349" i="16" a="1"/>
  <c r="CP540" i="16" a="1"/>
  <c r="CP235" i="16" a="1"/>
  <c r="CP423" i="16" a="1"/>
  <c r="CP91" i="16" a="1"/>
  <c r="CP208" i="16" a="1"/>
  <c r="CF114" i="16" a="1"/>
  <c r="CF258" i="16" a="1"/>
  <c r="CP136" i="16" a="1"/>
  <c r="CF448" i="16" a="1"/>
  <c r="CF256" i="16" a="1"/>
  <c r="CP496" i="16" a="1"/>
  <c r="CF102" i="16" a="1"/>
  <c r="CF153" i="16" a="1"/>
  <c r="CP121" i="16" a="1"/>
  <c r="CP196" i="16" a="1"/>
  <c r="CF360" i="16" a="1"/>
  <c r="CF408" i="16" a="1"/>
  <c r="CF570" i="16" a="1"/>
  <c r="CP159" i="16" a="1"/>
  <c r="CP253" i="16" a="1"/>
  <c r="CF13" i="16" a="1"/>
  <c r="CF21" i="16" a="1"/>
  <c r="CF180" i="16" a="1"/>
  <c r="CF117" i="16" a="1"/>
  <c r="CF198" i="16" a="1"/>
  <c r="CP467" i="16" a="1"/>
  <c r="CP14" i="16" a="1"/>
  <c r="CP356" i="16" a="1"/>
  <c r="CF550" i="16" a="1"/>
  <c r="CP47" i="16" a="1"/>
  <c r="CF194" i="16" a="1"/>
  <c r="CF71" i="16" a="1"/>
  <c r="CF80" i="16" a="1"/>
  <c r="CP9" i="16" a="1"/>
  <c r="CF28" i="16" a="1"/>
  <c r="CF447" i="16" a="1"/>
  <c r="CF400" i="16" a="1"/>
  <c r="CF416" i="16" a="1"/>
  <c r="CP184" i="16" a="1"/>
  <c r="CP324" i="16" a="1"/>
  <c r="CF141" i="16" a="1"/>
  <c r="CP476" i="16" a="1"/>
  <c r="CP130" i="16" a="1"/>
  <c r="CF37" i="16" a="1"/>
  <c r="CP308" i="16" a="1"/>
  <c r="CP141" i="16" a="1"/>
  <c r="CP391" i="16" a="1"/>
  <c r="CP218" i="16" a="1"/>
  <c r="CP24" i="16" a="1"/>
  <c r="CF541" i="16" a="1"/>
  <c r="CP135" i="16" a="1"/>
  <c r="CF133" i="16" a="1"/>
  <c r="CP51" i="16" a="1"/>
  <c r="CP35" i="16" a="1"/>
  <c r="CF51" i="16" a="1"/>
  <c r="CF482" i="16" a="1"/>
  <c r="CF478" i="16" a="1"/>
  <c r="CP450" i="16" a="1"/>
  <c r="CF484" i="16" a="1"/>
  <c r="CF450" i="16" a="1"/>
  <c r="CP484" i="16" a="1"/>
  <c r="CF480" i="16" a="1"/>
  <c r="CF559" i="16" a="1"/>
  <c r="CP422" i="16" a="1"/>
  <c r="CF514" i="16" a="1"/>
  <c r="CP491" i="16" a="1"/>
  <c r="CP537" i="16" a="1"/>
  <c r="CF517" i="16" a="1"/>
  <c r="CF513" i="16" a="1"/>
  <c r="CF526" i="16" a="1"/>
  <c r="CP507" i="16" a="1"/>
  <c r="CP535" i="16" a="1"/>
  <c r="CP571" i="16" a="1"/>
  <c r="CF555" i="16" a="1"/>
  <c r="CF508" i="16" a="1"/>
  <c r="CP521" i="16" a="1"/>
  <c r="CP522" i="16" a="1"/>
  <c r="CP574" i="16" a="1"/>
  <c r="CF202" i="16" a="1"/>
  <c r="CP518" i="16" a="1"/>
  <c r="CP380" i="16" a="1"/>
  <c r="CF504" i="16" a="1"/>
  <c r="CP202" i="16" a="1"/>
  <c r="CP379" i="16" a="1"/>
  <c r="CF522" i="16" a="1"/>
  <c r="CF337" i="16" a="1"/>
  <c r="CP468" i="16" a="1"/>
  <c r="TB95" i="15" a="1"/>
  <c r="SQ73" i="15"/>
  <c r="UG73" i="15"/>
  <c r="IL106" i="15" a="1"/>
  <c r="SM95" i="15" a="1"/>
  <c r="NE95" i="15" a="1"/>
  <c r="SY106" i="15" a="1"/>
  <c r="GY106" i="15" a="1"/>
  <c r="HM95" i="15" a="1"/>
  <c r="FN106" i="15" a="1"/>
  <c r="PC106" i="15" a="1"/>
  <c r="OW95" i="15" a="1"/>
  <c r="RN95" i="15" a="1"/>
  <c r="FS106" i="15" a="1"/>
  <c r="PI73" i="15"/>
  <c r="KP95" i="15" a="1"/>
  <c r="RW106" i="15" a="1"/>
  <c r="TM95" i="15" a="1"/>
  <c r="SX106" i="15" a="1"/>
  <c r="SI95" i="15" a="1"/>
  <c r="UO73" i="15"/>
  <c r="FQ95" i="15" a="1"/>
  <c r="GL106" i="15" a="1"/>
  <c r="OM106" i="15" a="1"/>
  <c r="LQ95" i="15" a="1"/>
  <c r="PJ95" i="15" a="1"/>
  <c r="TA106" i="15" a="1"/>
  <c r="ES95" i="15" a="1"/>
  <c r="FJ95" i="15" a="1"/>
  <c r="EU95" i="15" a="1"/>
  <c r="HA106" i="15" a="1"/>
  <c r="PF73" i="15"/>
  <c r="RM95" i="15" a="1"/>
  <c r="MH106" i="15" a="1"/>
  <c r="CL106" i="15" a="1"/>
  <c r="DO95" i="15" a="1"/>
  <c r="TZ95" i="15" a="1"/>
  <c r="HK95" i="15" a="1"/>
  <c r="HU95" i="15" a="1"/>
  <c r="JZ106" i="15" a="1"/>
  <c r="QQ73" i="15"/>
  <c r="MO95" i="15" a="1"/>
  <c r="PZ106" i="15" a="1"/>
  <c r="OQ106" i="15" a="1"/>
  <c r="LU106" i="15" a="1"/>
  <c r="HB106" i="15" a="1"/>
  <c r="SE95" i="15" a="1"/>
  <c r="UK73" i="15"/>
  <c r="QH73" i="15"/>
  <c r="QE95" i="15" a="1"/>
  <c r="KW95" i="15" a="1"/>
  <c r="KX95" i="15" a="1"/>
  <c r="SM106" i="15" a="1"/>
  <c r="UC106" i="15" a="1"/>
  <c r="RR95" i="15" a="1"/>
  <c r="DS95" i="15" a="1"/>
  <c r="QG73" i="15"/>
  <c r="LR95" i="15" a="1"/>
  <c r="RO95" i="15" a="1"/>
  <c r="TU73" i="15"/>
  <c r="GC95" i="15" a="1"/>
  <c r="RN73" i="15"/>
  <c r="CM95" i="15" a="1"/>
  <c r="JA106" i="15" a="1"/>
  <c r="ID106" i="15" a="1"/>
  <c r="PK95" i="15" a="1"/>
  <c r="RA73" i="15"/>
  <c r="LI95" i="15" a="1"/>
  <c r="RF95" i="15" a="1"/>
  <c r="MU106" i="15" a="1"/>
  <c r="IC106" i="15" a="1"/>
  <c r="FF95" i="15" a="1"/>
  <c r="EI95" i="15" a="1"/>
  <c r="GS106" i="15" a="1"/>
  <c r="RB73" i="15"/>
  <c r="RK73" i="15"/>
  <c r="MC95" i="15" a="1"/>
  <c r="HV106" i="15" a="1"/>
  <c r="RG73" i="15"/>
  <c r="OO95" i="15" a="1"/>
  <c r="QX95" i="15" a="1"/>
  <c r="PG106" i="15" a="1"/>
  <c r="TY73" i="15"/>
  <c r="NN95" i="15" a="1"/>
  <c r="DR95" i="15" a="1"/>
  <c r="QI73" i="15"/>
  <c r="SO73" i="15"/>
  <c r="TZ73" i="15"/>
  <c r="TG73" i="15"/>
  <c r="SK106" i="15" a="1"/>
  <c r="IT95" i="15" a="1"/>
  <c r="TC95" i="15" a="1"/>
  <c r="US73" i="15"/>
  <c r="SD95" i="15" a="1"/>
  <c r="LC95" i="15" a="1"/>
  <c r="LU95" i="15" a="1"/>
  <c r="IH95" i="15" a="1"/>
  <c r="SE73" i="15"/>
  <c r="PM95" i="15" a="1"/>
  <c r="TN95" i="15" a="1"/>
  <c r="QE73" i="15"/>
  <c r="RU73" i="15"/>
  <c r="MD106" i="15" a="1"/>
  <c r="UL106" i="15" a="1"/>
  <c r="JS95" i="15" a="1"/>
  <c r="FU95" i="15" a="1"/>
  <c r="OL73" i="15"/>
  <c r="DS106" i="15" a="1"/>
  <c r="OD106" i="15" a="1"/>
  <c r="GT106" i="15" a="1"/>
  <c r="LS106" i="15" a="1"/>
  <c r="IO106" i="15" a="1"/>
  <c r="TV95" i="15" a="1"/>
  <c r="PO73" i="15"/>
  <c r="RE73" i="15"/>
  <c r="SP95" i="15" a="1"/>
  <c r="EL95" i="15" a="1"/>
  <c r="PK106" i="15" a="1"/>
  <c r="RA95" i="15" a="1"/>
  <c r="LI106" i="15" a="1"/>
  <c r="SL106" i="15" a="1"/>
  <c r="RZ106" i="15" a="1"/>
  <c r="JK95" i="15" a="1"/>
  <c r="NA95" i="15" a="1"/>
  <c r="HR106" i="15" a="1"/>
  <c r="QY73" i="15"/>
  <c r="OG106" i="15" a="1"/>
  <c r="QP95" i="15" a="1"/>
  <c r="QO106" i="15" a="1"/>
  <c r="NZ95" i="15" a="1"/>
  <c r="ED95" i="15" a="1"/>
  <c r="QK106" i="15" a="1"/>
  <c r="JM106" i="15" a="1"/>
  <c r="QX106" i="15" a="1"/>
  <c r="RS95" i="15" a="1"/>
  <c r="PA106" i="15" a="1"/>
  <c r="NN106" i="15" a="1"/>
  <c r="DR106" i="15" a="1"/>
  <c r="VA95" i="15" a="1"/>
  <c r="VB95" i="15" a="1"/>
  <c r="KQ95" i="15" a="1"/>
  <c r="FI95" i="15" a="1"/>
  <c r="FB106" i="15" a="1"/>
  <c r="OE73" i="15"/>
  <c r="FE106" i="15" a="1"/>
  <c r="SD73" i="15"/>
  <c r="OT73" i="15"/>
  <c r="EM106" i="15" a="1"/>
  <c r="EK106" i="15" a="1"/>
  <c r="FV106" i="15" a="1"/>
  <c r="JG95" i="15" a="1"/>
  <c r="MW95" i="15" a="1"/>
  <c r="KK95" i="15" a="1"/>
  <c r="TN106" i="15" a="1"/>
  <c r="GQ95" i="15" a="1"/>
  <c r="DM95" i="15" a="1"/>
  <c r="ET95" i="15" a="1"/>
  <c r="QA73" i="15"/>
  <c r="RQ73" i="15"/>
  <c r="CP546" i="16" a="1"/>
  <c r="CF235" i="16" a="1"/>
  <c r="CP364" i="16" a="1"/>
  <c r="CF160" i="16" a="1"/>
  <c r="CP355" i="16" a="1"/>
  <c r="CF183" i="16" a="1"/>
  <c r="CF128" i="16" a="1"/>
  <c r="CF255" i="16" a="1"/>
  <c r="CF489" i="16" a="1"/>
  <c r="CP185" i="16" a="1"/>
  <c r="CP63" i="16" a="1"/>
  <c r="CP448" i="16" a="1"/>
  <c r="CP327" i="16" a="1"/>
  <c r="CP258" i="16" a="1"/>
  <c r="CF327" i="16" a="1"/>
  <c r="CF88" i="16" a="1"/>
  <c r="CP103" i="16" a="1"/>
  <c r="CP408" i="16" a="1"/>
  <c r="CF103" i="16" a="1"/>
  <c r="CF315" i="16" a="1"/>
  <c r="CP55" i="16" a="1"/>
  <c r="CF55" i="16" a="1"/>
  <c r="CP260" i="16" a="1"/>
  <c r="CF229" i="16" a="1"/>
  <c r="CF246" i="16" a="1"/>
  <c r="CP67" i="16" a="1"/>
  <c r="CP236" i="16" a="1"/>
  <c r="CF397" i="16" a="1"/>
  <c r="CP416" i="16" a="1"/>
  <c r="CP536" i="16" a="1"/>
  <c r="CF453" i="16" a="1"/>
  <c r="CP95" i="16" a="1"/>
  <c r="CP303" i="16" a="1"/>
  <c r="CF33" i="16" a="1"/>
  <c r="CF238" i="16" a="1"/>
  <c r="CP31" i="16" a="1"/>
  <c r="CP194" i="16" a="1"/>
  <c r="CP206" i="16" a="1"/>
  <c r="CP22" i="16" a="1"/>
  <c r="CP446" i="16" a="1"/>
  <c r="CF130" i="16" a="1"/>
  <c r="CF352" i="16" a="1"/>
  <c r="CF59" i="16" a="1"/>
  <c r="CP425" i="16" a="1"/>
  <c r="CP576" i="16" a="1"/>
  <c r="CF425" i="16" a="1"/>
  <c r="CP471" i="16" a="1"/>
  <c r="CP59" i="16" a="1"/>
  <c r="CF35" i="16" a="1"/>
  <c r="CF479" i="16" a="1"/>
  <c r="CP478" i="16" a="1"/>
  <c r="CF488" i="16" a="1"/>
  <c r="CP420" i="16" a="1"/>
  <c r="CP566" i="16" a="1"/>
  <c r="CP480" i="16" a="1"/>
  <c r="CF574" i="16" a="1"/>
  <c r="CF516" i="16" a="1"/>
  <c r="CF468" i="16" a="1"/>
  <c r="CP385" i="16" a="1"/>
  <c r="CP533" i="16" a="1"/>
  <c r="CF380" i="16" a="1"/>
  <c r="CP513" i="16" a="1"/>
  <c r="CF491" i="16" a="1"/>
  <c r="CF503" i="16" a="1"/>
  <c r="CP509" i="16" a="1"/>
  <c r="CP504" i="16" a="1"/>
  <c r="CF511" i="16" a="1"/>
  <c r="CP337" i="16" a="1"/>
  <c r="CP508" i="16" a="1"/>
  <c r="CF521" i="16" a="1"/>
  <c r="CF532" i="16" a="1"/>
  <c r="CP384" i="16" a="1"/>
  <c r="CF507" i="16" a="1"/>
  <c r="NK106" i="15" a="1"/>
  <c r="IK106" i="15" a="1"/>
  <c r="ET106" i="15" a="1"/>
  <c r="IG95" i="15" a="1"/>
  <c r="OA106" i="15" a="1"/>
  <c r="MK95" i="15" a="1"/>
  <c r="DB106" i="15" a="1"/>
  <c r="IM106" i="15" a="1"/>
  <c r="UH95" i="15" a="1"/>
  <c r="TQ106" i="15" a="1"/>
  <c r="GO95" i="15" a="1"/>
  <c r="DF95" i="15" a="1"/>
  <c r="NU106" i="15" a="1"/>
  <c r="PR106" i="15" a="1"/>
  <c r="UO106" i="15" a="1"/>
  <c r="NV106" i="15" a="1"/>
  <c r="TK106" i="15" a="1"/>
  <c r="QS95" i="15" a="1"/>
  <c r="RK95" i="15" a="1"/>
  <c r="OS95" i="15" a="1"/>
  <c r="HV95" i="15" a="1"/>
  <c r="SW106" i="15" a="1"/>
  <c r="UD73" i="15"/>
  <c r="IQ95" i="15" a="1"/>
  <c r="JV106" i="15" a="1"/>
  <c r="QI95" i="15" a="1"/>
  <c r="EW106" i="15" a="1"/>
  <c r="UW95" i="15" a="1"/>
  <c r="ML106" i="15" a="1"/>
  <c r="QQ106" i="15" a="1"/>
  <c r="HQ95" i="15" a="1"/>
  <c r="TO106" i="15" a="1"/>
  <c r="QW95" i="15" a="1"/>
  <c r="EP106" i="15" a="1"/>
  <c r="GA95" i="15" a="1"/>
  <c r="QH106" i="15" a="1"/>
  <c r="JW95" i="15" a="1"/>
  <c r="NJ95" i="15" a="1"/>
  <c r="UL95" i="15" a="1"/>
  <c r="UC73" i="15"/>
  <c r="QM95" i="15" a="1"/>
  <c r="QG106" i="15" a="1"/>
  <c r="JF95" i="15" a="1"/>
  <c r="FC95" i="15" a="1"/>
  <c r="LA95" i="15" a="1"/>
  <c r="UM95" i="15" a="1"/>
  <c r="NY106" i="15" a="1"/>
  <c r="KP106" i="15" a="1"/>
  <c r="IU95" i="15" a="1"/>
  <c r="PE106" i="15" a="1"/>
  <c r="SL95" i="15" a="1"/>
  <c r="GE106" i="15" a="1"/>
  <c r="KD95" i="15" a="1"/>
  <c r="KY95" i="15" a="1"/>
  <c r="ST106" i="15" a="1"/>
  <c r="PJ73" i="15"/>
  <c r="QO95" i="15" a="1"/>
  <c r="FJ106" i="15" a="1"/>
  <c r="EU106" i="15" a="1"/>
  <c r="TR95" i="15" a="1"/>
  <c r="PG73" i="15"/>
  <c r="LE95" i="15" a="1"/>
  <c r="GD95" i="15" a="1"/>
  <c r="KA106" i="15" a="1"/>
  <c r="EW95" i="15" a="1"/>
  <c r="TG106" i="15" a="1"/>
  <c r="SK73" i="15"/>
  <c r="GH95" i="15" a="1"/>
  <c r="US106" i="15" a="1"/>
  <c r="QL95" i="15" a="1"/>
  <c r="QW106" i="15" a="1"/>
  <c r="KT95" i="15" a="1"/>
  <c r="MM106" i="15" a="1"/>
  <c r="FM106" i="15" a="1"/>
  <c r="QE106" i="15" a="1"/>
  <c r="KW106" i="15" a="1"/>
  <c r="JR106" i="15" a="1"/>
  <c r="QA95" i="15" a="1"/>
  <c r="RR106" i="15" a="1"/>
  <c r="QM73" i="15"/>
  <c r="FA106" i="15" a="1"/>
  <c r="EH106" i="15" a="1"/>
  <c r="RI95" i="15" a="1"/>
  <c r="PV95" i="15" a="1"/>
  <c r="JC106" i="15" a="1"/>
  <c r="JA95" i="15" a="1"/>
  <c r="GX95" i="15" a="1"/>
  <c r="PK73" i="15"/>
  <c r="PU73" i="15"/>
  <c r="UP73" i="15"/>
  <c r="RZ73" i="15"/>
  <c r="SC106" i="15" a="1"/>
  <c r="KD106" i="15" a="1"/>
  <c r="KY106" i="15" a="1"/>
  <c r="JE95" i="15" a="1"/>
  <c r="IE95" i="15" a="1"/>
  <c r="LN95" i="15" a="1"/>
  <c r="OU95" i="15" a="1"/>
  <c r="OO73" i="15"/>
  <c r="QX73" i="15"/>
  <c r="FK95" i="15" a="1"/>
  <c r="GG106" i="15" a="1"/>
  <c r="SU95" i="15" a="1"/>
  <c r="MG106" i="15" a="1"/>
  <c r="QU95" i="15" a="1"/>
  <c r="IT106" i="15" a="1"/>
  <c r="TC73" i="15"/>
  <c r="KC95" i="15" a="1"/>
  <c r="QL106" i="15" a="1"/>
  <c r="RC73" i="15"/>
  <c r="JI106" i="15" a="1"/>
  <c r="DJ106" i="15" a="1"/>
  <c r="RY106" i="15" a="1"/>
  <c r="PM73" i="15"/>
  <c r="TN73" i="15"/>
  <c r="NI95" i="15" a="1"/>
  <c r="FZ95" i="15" a="1"/>
  <c r="JS106" i="15" a="1"/>
  <c r="FU106" i="15" a="1"/>
  <c r="GY95" i="15" a="1"/>
  <c r="FA95" i="15" a="1"/>
  <c r="FN95" i="15" a="1"/>
  <c r="IM95" i="15" a="1"/>
  <c r="IO95" i="15" a="1"/>
  <c r="PV106" i="15" a="1"/>
  <c r="SA95" i="15" a="1"/>
  <c r="PI95" i="15" a="1"/>
  <c r="SP73" i="15"/>
  <c r="EL106" i="15" a="1"/>
  <c r="ME95" i="15" a="1"/>
  <c r="NU95" i="15" a="1"/>
  <c r="PR95" i="15" a="1"/>
  <c r="PW73" i="15"/>
  <c r="PQ95" i="15" a="1"/>
  <c r="LJ95" i="15" a="1"/>
  <c r="TK95" i="15" a="1"/>
  <c r="TE73" i="15"/>
  <c r="QP106" i="15" a="1"/>
  <c r="OY106" i="15" a="1"/>
  <c r="OS106" i="15" a="1"/>
  <c r="NZ106" i="15" a="1"/>
  <c r="GP106" i="15" a="1"/>
  <c r="OU106" i="15" a="1"/>
  <c r="LY95" i="15" a="1"/>
  <c r="RS106" i="15" a="1"/>
  <c r="RM106" i="15" a="1"/>
  <c r="DU106" i="15" a="1"/>
  <c r="EX95" i="15" a="1"/>
  <c r="NS106" i="15" a="1"/>
  <c r="QC106" i="15" a="1"/>
  <c r="VB106" i="15" a="1"/>
  <c r="PB106" i="15" a="1"/>
  <c r="KQ106" i="15" a="1"/>
  <c r="PY106" i="15" a="1"/>
  <c r="NR95" i="15" a="1"/>
  <c r="DV95" i="15" a="1"/>
  <c r="DW95" i="15" a="1"/>
  <c r="FE95" i="15" a="1"/>
  <c r="OQ95" i="15" a="1"/>
  <c r="OK106" i="15" a="1"/>
  <c r="LZ95" i="15" a="1"/>
  <c r="PN95" i="15" a="1"/>
  <c r="PS73" i="15"/>
  <c r="MW106" i="15" a="1"/>
  <c r="AK95" i="15" a="1"/>
  <c r="BL95" i="15" a="1"/>
  <c r="AC95" i="15" a="1"/>
  <c r="BU95" i="15" a="1"/>
  <c r="AS95" i="15" a="1"/>
  <c r="AF95" i="15" a="1"/>
  <c r="V106" i="15" a="1"/>
  <c r="T95" i="15" a="1"/>
  <c r="BL106" i="15" a="1"/>
  <c r="AS106" i="15" a="1"/>
  <c r="AG95" i="15" a="1"/>
  <c r="BW95" i="15" a="1"/>
  <c r="AQ95" i="15" a="1"/>
  <c r="CG106" i="15" a="1"/>
  <c r="BY106" i="15" a="1"/>
  <c r="BX106" i="15" a="1"/>
  <c r="AV95" i="15" a="1"/>
  <c r="O95" i="15" a="1"/>
  <c r="CF540" i="16" a="1"/>
  <c r="CP350" i="16" a="1"/>
  <c r="CF309" i="16" a="1"/>
  <c r="CP183" i="16" a="1"/>
  <c r="CF279" i="16" a="1"/>
  <c r="CF312" i="16" a="1"/>
  <c r="CF125" i="16" a="1"/>
  <c r="CF284" i="16" a="1"/>
  <c r="CP282" i="16" a="1"/>
  <c r="CP102" i="16" a="1"/>
  <c r="CP83" i="16" a="1"/>
  <c r="CF10" i="16" a="1"/>
  <c r="CF496" i="16" a="1"/>
  <c r="CF377" i="16" a="1"/>
  <c r="CF136" i="16" a="1"/>
  <c r="CF168" i="16" a="1"/>
  <c r="CP360" i="16" a="1"/>
  <c r="CP315" i="16" a="1"/>
  <c r="CP151" i="16" a="1"/>
  <c r="CF196" i="16" a="1"/>
  <c r="CF253" i="16" a="1"/>
  <c r="CP333" i="16" a="1"/>
  <c r="CF441" i="16" a="1"/>
  <c r="CP53" i="16" a="1"/>
  <c r="CF250" i="16" a="1"/>
  <c r="CF325" i="16" a="1"/>
  <c r="CF463" i="16" a="1"/>
  <c r="CP176" i="16" a="1"/>
  <c r="CF178" i="16" a="1"/>
  <c r="CP443" i="16" a="1"/>
  <c r="CP28" i="16" a="1"/>
  <c r="CP447" i="16" a="1"/>
  <c r="CP400" i="16" a="1"/>
  <c r="CF192" i="16" a="1"/>
  <c r="CF16" i="16" a="1"/>
  <c r="CF232" i="16" a="1"/>
  <c r="CP286" i="16" a="1"/>
  <c r="CP427" i="16" a="1"/>
  <c r="CF308" i="16" a="1"/>
  <c r="CF476" i="16" a="1"/>
  <c r="CP116" i="16" a="1"/>
  <c r="CP457" i="16" a="1"/>
  <c r="CF143" i="16" a="1"/>
  <c r="CP133" i="16" a="1"/>
  <c r="CF75" i="16" a="1"/>
  <c r="CF435" i="16" a="1"/>
  <c r="CF135" i="16" a="1"/>
  <c r="CF218" i="16" a="1"/>
  <c r="CF274" i="16" a="1"/>
  <c r="CF483" i="16" a="1"/>
  <c r="CP479" i="16" a="1"/>
  <c r="CF487" i="16" a="1"/>
  <c r="CF29" i="16" a="1"/>
  <c r="CF26" i="16" a="1"/>
  <c r="CF566" i="16" a="1"/>
  <c r="CP555" i="16" a="1"/>
  <c r="CP335" i="16" a="1"/>
  <c r="CF525" i="16" a="1"/>
  <c r="CP511" i="16" a="1"/>
  <c r="CP556" i="16" a="1"/>
  <c r="CP516" i="16" a="1"/>
  <c r="CF524" i="16" a="1"/>
  <c r="CF335" i="16" a="1"/>
  <c r="CP519" i="16" a="1"/>
  <c r="CF556" i="16" a="1"/>
  <c r="CF531" i="16" a="1"/>
  <c r="CP526" i="16" a="1"/>
  <c r="CF535" i="16" a="1"/>
  <c r="CF534" i="16" a="1"/>
  <c r="CF519" i="16" a="1"/>
  <c r="CP524" i="16" a="1"/>
  <c r="CP534" i="16" a="1"/>
  <c r="QH95" i="15" a="1"/>
  <c r="GQ106" i="15" a="1"/>
  <c r="DM106" i="15" a="1"/>
  <c r="NC95" i="15" a="1"/>
  <c r="TJ106" i="15" a="1"/>
  <c r="OA73" i="15"/>
  <c r="MX106" i="15" a="1"/>
  <c r="UA106" i="15" a="1"/>
  <c r="TU95" i="15" a="1"/>
  <c r="SA106" i="15" a="1"/>
  <c r="TQ73" i="15"/>
  <c r="NB95" i="15" a="1"/>
  <c r="RW73" i="15"/>
  <c r="IW106" i="15" a="1"/>
  <c r="PR73" i="15"/>
  <c r="PQ106" i="15" a="1"/>
  <c r="LJ106" i="15" a="1"/>
  <c r="TK73" i="15"/>
  <c r="GS95" i="15" a="1"/>
  <c r="LO95" i="15" a="1"/>
  <c r="JQ106" i="15" a="1"/>
  <c r="CX95" i="15" a="1"/>
  <c r="SW73" i="15"/>
  <c r="PF106" i="15" a="1"/>
  <c r="NQ106" i="15" a="1"/>
  <c r="HJ106" i="15" a="1"/>
  <c r="KA95" i="15" a="1"/>
  <c r="SH95" i="15" a="1"/>
  <c r="PY95" i="15" a="1"/>
  <c r="LF106" i="15" a="1"/>
  <c r="KM106" i="15" a="1"/>
  <c r="UX106" i="15" a="1"/>
  <c r="TO73" i="15"/>
  <c r="GW106" i="15" a="1"/>
  <c r="PN106" i="15" a="1"/>
  <c r="UK106" i="15" a="1"/>
  <c r="OP106" i="15" a="1"/>
  <c r="DG106" i="15" a="1"/>
  <c r="MD95" i="15" a="1"/>
  <c r="SM73" i="15"/>
  <c r="NE106" i="15" a="1"/>
  <c r="KI95" i="15" a="1"/>
  <c r="MK106" i="15" a="1"/>
  <c r="GT95" i="15" a="1"/>
  <c r="TU106" i="15" a="1"/>
  <c r="UH106" i="15" a="1"/>
  <c r="PO95" i="15" a="1"/>
  <c r="NY73" i="15"/>
  <c r="FR106" i="15" a="1"/>
  <c r="CI95" i="15" a="1"/>
  <c r="PE73" i="15"/>
  <c r="RZ95" i="15" a="1"/>
  <c r="SC95" i="15" a="1"/>
  <c r="HR95" i="15" a="1"/>
  <c r="QS106" i="15" a="1"/>
  <c r="ST73" i="15"/>
  <c r="RK106" i="15" a="1"/>
  <c r="HE95" i="15" a="1"/>
  <c r="CX106" i="15" a="1"/>
  <c r="QK95" i="15" a="1"/>
  <c r="OX95" i="15" a="1"/>
  <c r="IQ106" i="15" a="1"/>
  <c r="GG95" i="15" a="1"/>
  <c r="VG106" i="15" a="1"/>
  <c r="DO106" i="15" a="1"/>
  <c r="TZ106" i="15" a="1"/>
  <c r="OI106" i="15" a="1"/>
  <c r="KG106" i="15" a="1"/>
  <c r="FB95" i="15" a="1"/>
  <c r="MO106" i="15" a="1"/>
  <c r="OT95" i="15" a="1"/>
  <c r="QW73" i="15"/>
  <c r="FV95" i="15" a="1"/>
  <c r="GA106" i="15" a="1"/>
  <c r="VF95" i="15" a="1"/>
  <c r="JW106" i="15" a="1"/>
  <c r="FY106" i="15" a="1"/>
  <c r="DN106" i="15" a="1"/>
  <c r="DC95" i="15" a="1"/>
  <c r="RR73" i="15"/>
  <c r="KI106" i="15" a="1"/>
  <c r="OD73" i="15"/>
  <c r="RO106" i="15" a="1"/>
  <c r="NM106" i="15" a="1"/>
  <c r="UM106" i="15" a="1"/>
  <c r="CM106" i="15" a="1"/>
  <c r="EC95" i="15" a="1"/>
  <c r="RJ95" i="15" a="1"/>
  <c r="IU106" i="15" a="1"/>
  <c r="PE95" i="15" a="1"/>
  <c r="SL73" i="15"/>
  <c r="UU95" i="15" a="1"/>
  <c r="SC73" i="15"/>
  <c r="FF106" i="15" a="1"/>
  <c r="EI106" i="15" a="1"/>
  <c r="EG106" i="15" a="1"/>
  <c r="QO73" i="15"/>
  <c r="JB95" i="15" a="1"/>
  <c r="IA95" i="15" a="1"/>
  <c r="EO95" i="15" a="1"/>
  <c r="OX106" i="15" a="1"/>
  <c r="TY95" i="15" a="1"/>
  <c r="LB106" i="15" a="1"/>
  <c r="NS95" i="15" a="1"/>
  <c r="HI106" i="15" a="1"/>
  <c r="EE95" i="15" a="1"/>
  <c r="HN106" i="15" a="1"/>
  <c r="OE106" i="15" a="1"/>
  <c r="QD106" i="15" a="1"/>
  <c r="QL73" i="15"/>
  <c r="LC106" i="15" a="1"/>
  <c r="NF106" i="15" a="1"/>
  <c r="UQ95" i="15" a="1"/>
  <c r="RY73" i="15"/>
  <c r="FM95" i="15" a="1"/>
  <c r="SQ95" i="15" a="1"/>
  <c r="IK95" i="15" a="1"/>
  <c r="UY106" i="15" a="1"/>
  <c r="DC106" i="15" a="1"/>
  <c r="TJ95" i="15" a="1"/>
  <c r="SS106" i="15" a="1"/>
  <c r="MX95" i="15" a="1"/>
  <c r="DB95" i="15" a="1"/>
  <c r="RI106" i="15" a="1"/>
  <c r="DQ106" i="15" a="1"/>
  <c r="PV73" i="15"/>
  <c r="MI95" i="15" a="1"/>
  <c r="LM106" i="15" a="1"/>
  <c r="LV106" i="15" a="1"/>
  <c r="RJ106" i="15" a="1"/>
  <c r="FO95" i="15" a="1"/>
  <c r="IW95" i="15" a="1"/>
  <c r="UU106" i="15" a="1"/>
  <c r="JK106" i="15" a="1"/>
  <c r="KO106" i="15" a="1"/>
  <c r="IX95" i="15" a="1"/>
  <c r="OM95" i="15" a="1"/>
  <c r="OG95" i="15" a="1"/>
  <c r="QP73" i="15"/>
  <c r="OY73" i="15"/>
  <c r="OS73" i="15"/>
  <c r="NZ73" i="15"/>
  <c r="ED106" i="15" a="1"/>
  <c r="OU73" i="15"/>
  <c r="HA95" i="15" a="1"/>
  <c r="RS73" i="15"/>
  <c r="RM73" i="15"/>
  <c r="MH95" i="15" a="1"/>
  <c r="CL95" i="15" a="1"/>
  <c r="GU106" i="15" a="1"/>
  <c r="QC73" i="15"/>
  <c r="VB73" i="15"/>
  <c r="PB73" i="15"/>
  <c r="EE106" i="15" a="1"/>
  <c r="PY73" i="15"/>
  <c r="ML95" i="15" a="1"/>
  <c r="CP95" i="15" a="1"/>
  <c r="SG106" i="15" a="1"/>
  <c r="UX95" i="15" a="1"/>
  <c r="HW95" i="15" a="1"/>
  <c r="OK73" i="15"/>
  <c r="JN95" i="15" a="1"/>
  <c r="UQ106" i="15" a="1"/>
  <c r="JG106" i="15" a="1"/>
  <c r="HY106" i="15" a="1"/>
  <c r="BI106" i="15" a="1"/>
  <c r="AV106" i="15" a="1"/>
  <c r="BE95" i="15" a="1"/>
  <c r="AR95" i="15" a="1"/>
  <c r="CG95" i="15" a="1"/>
  <c r="AC106" i="15" a="1"/>
  <c r="Y106" i="15" a="1"/>
  <c r="BI95" i="15" a="1"/>
  <c r="BA106" i="15" a="1"/>
  <c r="BU106" i="15" a="1"/>
  <c r="AW106" i="15" a="1"/>
  <c r="AO106" i="15" a="1"/>
  <c r="AW95" i="15" a="1"/>
  <c r="CC95" i="15" a="1"/>
  <c r="T106" i="15" a="1"/>
  <c r="BH106" i="15" a="1"/>
  <c r="BP95" i="15" a="1"/>
  <c r="CP309" i="16" a="1"/>
  <c r="CP255" i="16" a="1"/>
  <c r="CF282" i="16" a="1"/>
  <c r="CF240" i="16" a="1"/>
  <c r="CP312" i="16" a="1"/>
  <c r="CF248" i="16" a="1"/>
  <c r="CF355" i="16" a="1"/>
  <c r="CP414" i="16" a="1"/>
  <c r="CP436" i="16" a="1"/>
  <c r="CP114" i="16" a="1"/>
  <c r="CP168" i="16" a="1"/>
  <c r="CP320" i="16" a="1"/>
  <c r="CP377" i="16" a="1"/>
  <c r="CP182" i="16" a="1"/>
  <c r="CF78" i="16" a="1"/>
  <c r="CF182" i="16" a="1"/>
  <c r="CF227" i="16" a="1"/>
  <c r="CP162" i="16" a="1"/>
  <c r="CP144" i="16" a="1"/>
  <c r="CF11" i="16" a="1"/>
  <c r="CF144" i="16" a="1"/>
  <c r="CP77" i="16" a="1"/>
  <c r="CF159" i="16" a="1"/>
  <c r="CP426" i="16" a="1"/>
  <c r="CF48" i="16" a="1"/>
  <c r="CF58" i="16" a="1"/>
  <c r="CP21" i="16" a="1"/>
  <c r="CP123" i="16" a="1"/>
  <c r="CF115" i="16" a="1"/>
  <c r="CF31" i="16" a="1"/>
  <c r="CF324" i="16" a="1"/>
  <c r="CP155" i="16" a="1"/>
  <c r="CP192" i="16" a="1"/>
  <c r="CF155" i="16" a="1"/>
  <c r="CF9" i="16" a="1"/>
  <c r="CP550" i="16" a="1"/>
  <c r="CF536" i="16" a="1"/>
  <c r="CP453" i="16" a="1"/>
  <c r="CP37" i="16" a="1"/>
  <c r="CF206" i="16" a="1"/>
  <c r="CF210" i="16" a="1"/>
  <c r="CF446" i="16" a="1"/>
  <c r="CP541" i="16" a="1"/>
  <c r="CP75" i="16" a="1"/>
  <c r="CF391" i="16" a="1"/>
  <c r="CP27" i="16" a="1"/>
  <c r="CF127" i="16" a="1"/>
  <c r="CF27" i="16" a="1"/>
  <c r="CF471" i="16" a="1"/>
  <c r="CF119" i="16" a="1"/>
  <c r="CF131" i="16" a="1"/>
  <c r="CF420" i="16" a="1"/>
  <c r="CP26" i="16" a="1"/>
  <c r="CP488" i="16" a="1"/>
  <c r="CP483" i="16" a="1"/>
  <c r="CF523" i="16" a="1"/>
  <c r="CF506" i="16" a="1"/>
  <c r="CF384" i="16" a="1"/>
  <c r="CP501" i="16" a="1"/>
  <c r="CF518" i="16" a="1"/>
  <c r="CP520" i="16" a="1"/>
  <c r="CF537" i="16" a="1"/>
  <c r="CP334" i="16" a="1"/>
  <c r="CF573" i="16" a="1"/>
  <c r="CP383" i="16" a="1"/>
  <c r="CP523" i="16" a="1"/>
  <c r="CF379" i="16" a="1"/>
  <c r="CP532" i="16" a="1"/>
  <c r="CP381" i="16" a="1"/>
  <c r="CF378" i="16" a="1"/>
  <c r="CF502" i="16" a="1"/>
  <c r="CP514" i="16" a="1"/>
  <c r="CP517" i="16" a="1"/>
  <c r="OP95" i="15" a="1"/>
  <c r="UG106" i="15" a="1"/>
  <c r="HF106" i="15" a="1"/>
  <c r="GI95" i="15" a="1"/>
  <c r="TJ73" i="15"/>
  <c r="VE95" i="15" a="1"/>
  <c r="KL106" i="15" a="1"/>
  <c r="UA73" i="15"/>
  <c r="LA106" i="15" a="1"/>
  <c r="SA73" i="15"/>
  <c r="PI106" i="15" a="1"/>
  <c r="ID95" i="15" a="1"/>
  <c r="ME106" i="15" a="1"/>
  <c r="DY95" i="15" a="1"/>
  <c r="MU95" i="15" a="1"/>
  <c r="PQ73" i="15"/>
  <c r="IX106" i="15" a="1"/>
  <c r="OM73" i="15"/>
  <c r="ST95" i="15" a="1"/>
  <c r="EY95" i="15" a="1"/>
  <c r="MT95" i="15" a="1"/>
  <c r="RG95" i="15" a="1"/>
  <c r="LY106" i="15" a="1"/>
  <c r="UE95" i="15" a="1"/>
  <c r="IS106" i="15" a="1"/>
  <c r="EX106" i="15" a="1"/>
  <c r="SO95" i="15" a="1"/>
  <c r="TG95" i="15" a="1"/>
  <c r="MS95" i="15" a="1"/>
  <c r="DV106" i="15" a="1"/>
  <c r="DW106" i="15" a="1"/>
  <c r="UX73" i="15"/>
  <c r="OQ73" i="15"/>
  <c r="LZ106" i="15" a="1"/>
  <c r="PN73" i="15"/>
  <c r="TB106" i="15" a="1"/>
  <c r="OP73" i="15"/>
  <c r="RU95" i="15" a="1"/>
  <c r="JR95" i="15" a="1"/>
  <c r="NC106" i="15" a="1"/>
  <c r="IG106" i="15" a="1"/>
  <c r="VE106" i="15" a="1"/>
  <c r="HM106" i="15" a="1"/>
  <c r="EH95" i="15" a="1"/>
  <c r="OW106" i="15" a="1"/>
  <c r="UH73" i="15"/>
  <c r="JC95" i="15" a="1"/>
  <c r="EC106" i="15" a="1"/>
  <c r="DF106" i="15" a="1"/>
  <c r="RA106" i="15" a="1"/>
  <c r="GK95" i="15" a="1"/>
  <c r="SI106" i="15" a="1"/>
  <c r="NA106" i="15" a="1"/>
  <c r="CT95" i="15" a="1"/>
  <c r="QS73" i="15"/>
  <c r="RB106" i="15" a="1"/>
  <c r="LO106" i="15" a="1"/>
  <c r="MT106" i="15" a="1"/>
  <c r="RG106" i="15" a="1"/>
  <c r="JM95" i="15" a="1"/>
  <c r="UE106" i="15" a="1"/>
  <c r="TY106" i="15" a="1"/>
  <c r="LB95" i="15" a="1"/>
  <c r="VG73" i="15"/>
  <c r="SO106" i="15" a="1"/>
  <c r="SH106" i="15" a="1"/>
  <c r="OI73" i="15"/>
  <c r="FI106" i="15" a="1"/>
  <c r="OE95" i="15" a="1"/>
  <c r="HQ106" i="15" a="1"/>
  <c r="RC95" i="15" a="1"/>
  <c r="GW95" i="15" a="1"/>
  <c r="DJ95" i="15" a="1"/>
  <c r="UK95" i="15" a="1"/>
  <c r="VC106" i="15" a="1"/>
  <c r="DG95" i="15" a="1"/>
  <c r="NJ106" i="15" a="1"/>
  <c r="UL73" i="15"/>
  <c r="RQ95" i="15" a="1"/>
  <c r="OL106" i="15" a="1"/>
  <c r="SS95" i="15" a="1"/>
  <c r="LR106" i="15" a="1"/>
  <c r="RO73" i="15"/>
  <c r="DQ95" i="15" a="1"/>
  <c r="UM73" i="15"/>
  <c r="RE106" i="15" a="1"/>
  <c r="LV95" i="15" a="1"/>
  <c r="UI106" i="15" a="1"/>
  <c r="CI106" i="15" a="1"/>
  <c r="GK106" i="15" a="1"/>
  <c r="RF106" i="15" a="1"/>
  <c r="PW95" i="15" a="1"/>
  <c r="IC95" i="15" a="1"/>
  <c r="CT106" i="15" a="1"/>
  <c r="TE95" i="15" a="1"/>
  <c r="TW95" i="15" a="1"/>
  <c r="MC106" i="15" a="1"/>
  <c r="GP95" i="15" a="1"/>
  <c r="QK73" i="15"/>
  <c r="TR106" i="15" a="1"/>
  <c r="OX73" i="15"/>
  <c r="PA73" i="15"/>
  <c r="IP106" i="15" a="1"/>
  <c r="GU95" i="15" a="1"/>
  <c r="RV95" i="15" a="1"/>
  <c r="SK95" i="15" a="1"/>
  <c r="GH106" i="15" a="1"/>
  <c r="HG106" i="15" a="1"/>
  <c r="QD73" i="15"/>
  <c r="OT106" i="15" a="1"/>
  <c r="TI95" i="15" a="1"/>
  <c r="KT106" i="15" a="1"/>
  <c r="PS95" i="15" a="1"/>
  <c r="HY95" i="15" a="1"/>
  <c r="VF106" i="15" a="1"/>
  <c r="NK95" i="15" a="1"/>
  <c r="IL95" i="15" a="1"/>
  <c r="UY73" i="15"/>
  <c r="RQ106" i="15" a="1"/>
  <c r="SY95" i="15" a="1"/>
  <c r="SS73" i="15"/>
  <c r="KL95" i="15" a="1"/>
  <c r="UA95" i="15" a="1"/>
  <c r="RI73" i="15"/>
  <c r="UT106" i="15" a="1"/>
  <c r="TV106" i="15" a="1"/>
  <c r="FS95" i="15" a="1"/>
  <c r="GO106" i="15" a="1"/>
  <c r="JJ106" i="15" a="1"/>
  <c r="RJ73" i="15"/>
  <c r="TM106" i="15" a="1"/>
  <c r="DY106" i="15" a="1"/>
  <c r="UU73" i="15"/>
  <c r="CY106" i="15" a="1"/>
  <c r="FQ106" i="15" a="1"/>
  <c r="GL95" i="15" a="1"/>
  <c r="HO95" i="15" a="1"/>
  <c r="JE106" i="15" a="1"/>
  <c r="TW106" i="15" a="1"/>
  <c r="IE106" i="15" a="1"/>
  <c r="JQ95" i="15" a="1"/>
  <c r="LN106" i="15" a="1"/>
  <c r="TS106" i="15" a="1"/>
  <c r="IA106" i="15" a="1"/>
  <c r="UD95" i="15" a="1"/>
  <c r="LW106" i="15" a="1"/>
  <c r="NQ95" i="15" a="1"/>
  <c r="JV95" i="15" a="1"/>
  <c r="SU106" i="15" a="1"/>
  <c r="VA106" i="15" a="1"/>
  <c r="CP279" i="16" a="1"/>
  <c r="CP45" i="16" a="1"/>
  <c r="CP227" i="16" a="1"/>
  <c r="CP393" i="16" a="1"/>
  <c r="CF241" i="16" a="1"/>
  <c r="CF268" i="16" a="1"/>
  <c r="CP6" i="16" a="1"/>
  <c r="CF348" i="16" a="1"/>
  <c r="CF303" i="16" a="1"/>
  <c r="CP500" i="16" a="1"/>
  <c r="CF252" i="16" a="1"/>
  <c r="CF576" i="16" a="1"/>
  <c r="CP487" i="16" a="1"/>
  <c r="CP131" i="16" a="1"/>
  <c r="CF571" i="16" a="1"/>
  <c r="CP506" i="16" a="1"/>
  <c r="CP502" i="16" a="1"/>
  <c r="CF383" i="16" a="1"/>
  <c r="NI106" i="15" a="1"/>
  <c r="QG95" i="15" a="1"/>
  <c r="MI106" i="15" a="1"/>
  <c r="SX73" i="15"/>
  <c r="HO106" i="15" a="1"/>
  <c r="LG95" i="15" a="1"/>
  <c r="VG95" i="15" a="1"/>
  <c r="CP106" i="15" a="1"/>
  <c r="JN106" i="15" a="1"/>
  <c r="FY95" i="15" a="1"/>
  <c r="VE73" i="15"/>
  <c r="RN106" i="15" a="1"/>
  <c r="PU95" i="15" a="1"/>
  <c r="QY95" i="15" a="1"/>
  <c r="KH106" i="15" a="1"/>
  <c r="PA95" i="15" a="1"/>
  <c r="SH73" i="15"/>
  <c r="QD95" i="15" a="1"/>
  <c r="KK106" i="15" a="1"/>
  <c r="UY95" i="15" a="1"/>
  <c r="JF106" i="15" a="1"/>
  <c r="NY95" i="15" a="1"/>
  <c r="UP106" i="15" a="1"/>
  <c r="QY106" i="15" a="1"/>
  <c r="TS95" i="15" a="1"/>
  <c r="LE106" i="15" a="1"/>
  <c r="KG95" i="15" a="1"/>
  <c r="RC106" i="15" a="1"/>
  <c r="PM106" i="15" a="1"/>
  <c r="QA106" i="15" a="1"/>
  <c r="HZ95" i="15" a="1"/>
  <c r="TV73" i="15"/>
  <c r="RW95" i="15" a="1"/>
  <c r="UO95" i="15" a="1"/>
  <c r="EG95" i="15" a="1"/>
  <c r="JB106" i="15" a="1"/>
  <c r="FK106" i="15" a="1"/>
  <c r="VA73" i="15"/>
  <c r="RV73" i="15"/>
  <c r="UW73" i="15"/>
  <c r="JZ95" i="15" a="1"/>
  <c r="KC106" i="15" a="1"/>
  <c r="TI73" i="15"/>
  <c r="EP95" i="15" a="1"/>
  <c r="RY95" i="15" a="1"/>
  <c r="CB95" i="15" a="1"/>
  <c r="BP106" i="15" a="1"/>
  <c r="AK106" i="15" a="1"/>
  <c r="AN95" i="15" a="1"/>
  <c r="BH95" i="15" a="1"/>
  <c r="BQ106" i="15" a="1"/>
  <c r="Y95" i="15" a="1"/>
  <c r="BA95" i="15" a="1"/>
  <c r="BQ95" i="15" a="1"/>
  <c r="K95" i="15" a="1"/>
  <c r="CF421" i="16" a="1"/>
  <c r="CP424" i="16" a="1"/>
  <c r="CF311" i="16" a="1"/>
  <c r="CF449" i="16" a="1"/>
  <c r="CF162" i="16" a="1"/>
  <c r="CF288" i="16" a="1"/>
  <c r="IS95" i="15" a="1"/>
  <c r="QU106" i="15" a="1"/>
  <c r="MS106" i="15" a="1"/>
  <c r="PZ95" i="15" a="1"/>
  <c r="UQ73" i="15"/>
  <c r="AF106" i="15" a="1"/>
  <c r="BE106" i="15" a="1"/>
  <c r="AR106" i="15" a="1"/>
  <c r="AN106" i="15" a="1"/>
  <c r="O106" i="15" a="1"/>
  <c r="CP469" i="16" a="1"/>
  <c r="CF437" i="16" a="1"/>
  <c r="CP563" i="16" a="1"/>
  <c r="CF254" i="16" a="1"/>
  <c r="CF150" i="16" a="1"/>
  <c r="CP486" i="16" a="1"/>
  <c r="CF307" i="16" a="1"/>
  <c r="CF354" i="16" a="1"/>
  <c r="CF121" i="16" a="1"/>
  <c r="CF94" i="16" a="1"/>
  <c r="CF433" i="16" a="1"/>
  <c r="CP572" i="16" a="1"/>
  <c r="CP178" i="16" a="1"/>
  <c r="CF427" i="16" a="1"/>
  <c r="CF481" i="16" a="1"/>
  <c r="CP482" i="16" a="1"/>
  <c r="CP29" i="16" a="1"/>
  <c r="CF334" i="16" a="1"/>
  <c r="CF509" i="16" a="1"/>
  <c r="CP378" i="16" a="1"/>
  <c r="CF533" i="16" a="1"/>
  <c r="CF493" i="16" a="1"/>
  <c r="FZ106" i="15" a="1"/>
  <c r="HZ106" i="15" a="1"/>
  <c r="LM95" i="15" a="1"/>
  <c r="GE95" i="15" a="1"/>
  <c r="RB95" i="15" a="1"/>
  <c r="UD106" i="15" a="1"/>
  <c r="JU106" i="15" a="1"/>
  <c r="US95" i="15" a="1"/>
  <c r="MM95" i="15" a="1"/>
  <c r="DN95" i="15" a="1"/>
  <c r="OD95" i="15" a="1"/>
  <c r="RE95" i="15" a="1"/>
  <c r="UP95" i="15" a="1"/>
  <c r="LQ106" i="15" a="1"/>
  <c r="LG106" i="15" a="1"/>
  <c r="IP95" i="15" a="1"/>
  <c r="HK106" i="15" a="1"/>
  <c r="EM95" i="15" a="1"/>
  <c r="VC73" i="15"/>
  <c r="KS95" i="15" a="1"/>
  <c r="FC106" i="15" a="1"/>
  <c r="JJ95" i="15" a="1"/>
  <c r="RF73" i="15"/>
  <c r="OG73" i="15"/>
  <c r="OO106" i="15" a="1"/>
  <c r="GD106" i="15" a="1"/>
  <c r="TC106" i="15" a="1"/>
  <c r="OK95" i="15" a="1"/>
  <c r="VF73" i="15"/>
  <c r="KS106" i="15" a="1"/>
  <c r="PC95" i="15" a="1"/>
  <c r="TQ95" i="15" a="1"/>
  <c r="TM73" i="15"/>
  <c r="NV95" i="15" a="1"/>
  <c r="TW73" i="15"/>
  <c r="TS73" i="15"/>
  <c r="MG95" i="15" a="1"/>
  <c r="QQ95" i="15" a="1"/>
  <c r="JI95" i="15" a="1"/>
  <c r="AO95" i="15" a="1"/>
  <c r="AB95" i="15" a="1"/>
  <c r="BM95" i="15" a="1"/>
  <c r="W95" i="15" a="1"/>
  <c r="V95" i="15" a="1"/>
  <c r="CP419" i="16" a="1"/>
  <c r="CP459" i="16" a="1"/>
  <c r="CF77" i="16" a="1"/>
  <c r="CP284" i="16" a="1"/>
  <c r="CP575" i="16" a="1"/>
  <c r="CP307" i="16" a="1"/>
  <c r="CP354" i="16" a="1"/>
  <c r="CF333" i="16" a="1"/>
  <c r="CP254" i="16" a="1"/>
  <c r="CF361" i="16" a="1"/>
  <c r="CF184" i="16" a="1"/>
  <c r="CF572" i="16" a="1"/>
  <c r="CP71" i="16" a="1"/>
  <c r="CF116" i="16" a="1"/>
  <c r="CF24" i="16" a="1"/>
  <c r="CF342" i="16" a="1"/>
  <c r="CF422" i="16" a="1"/>
  <c r="CP573" i="16" a="1"/>
  <c r="CP525" i="16" a="1"/>
  <c r="CF381" i="16" a="1"/>
  <c r="CP503" i="16" a="1"/>
  <c r="SQ106" i="15" a="1"/>
  <c r="SY73" i="15"/>
  <c r="GC106" i="15" a="1"/>
  <c r="FO106" i="15" a="1"/>
  <c r="DZ106" i="15" a="1"/>
  <c r="KH95" i="15" a="1"/>
  <c r="DU95" i="15" a="1"/>
  <c r="NR106" i="15" a="1"/>
  <c r="HW106" i="15" a="1"/>
  <c r="VC95" i="15" a="1"/>
  <c r="OL95" i="15" a="1"/>
  <c r="OW73" i="15"/>
  <c r="UI95" i="15" a="1"/>
  <c r="MP95" i="15" a="1"/>
  <c r="EY106" i="15" a="1"/>
  <c r="UE73" i="15"/>
  <c r="JU95" i="15" a="1"/>
  <c r="HG95" i="15" a="1"/>
  <c r="SE106" i="15" a="1"/>
  <c r="KX106" i="15" a="1"/>
  <c r="JY95" i="15" a="1"/>
  <c r="PO106" i="15" a="1"/>
  <c r="PU106" i="15" a="1"/>
  <c r="MP106" i="15" a="1"/>
  <c r="HE106" i="15" a="1"/>
  <c r="LW95" i="15" a="1"/>
  <c r="PB95" i="15" a="1"/>
  <c r="SD106" i="15" a="1"/>
  <c r="CQ95" i="15" a="1"/>
  <c r="HF95" i="15" a="1"/>
  <c r="JY106" i="15" a="1"/>
  <c r="UT73" i="15"/>
  <c r="GX106" i="15" a="1"/>
  <c r="PW106" i="15" a="1"/>
  <c r="TE106" i="15" a="1"/>
  <c r="ES106" i="15" a="1"/>
  <c r="PF95" i="15" a="1"/>
  <c r="SU73" i="15"/>
  <c r="RV106" i="15" a="1"/>
  <c r="UW106" i="15" a="1"/>
  <c r="LF95" i="15" a="1"/>
  <c r="SG73" i="15"/>
  <c r="TI106" i="15" a="1"/>
  <c r="HB95" i="15" a="1"/>
  <c r="CQ106" i="15" a="1"/>
  <c r="BM106" i="15" a="1"/>
  <c r="CF106" i="15" a="1"/>
  <c r="BY95" i="15" a="1"/>
  <c r="CC106" i="15" a="1"/>
  <c r="BX95" i="15" a="1"/>
  <c r="AZ95" i="15" a="1"/>
  <c r="AZ106" i="15" a="1"/>
  <c r="BT95" i="15" a="1"/>
  <c r="AJ106" i="15" a="1"/>
  <c r="J95" i="15" a="1"/>
  <c r="CP421" i="16" a="1"/>
  <c r="CF424" i="16" a="1"/>
  <c r="CF567" i="16" a="1"/>
  <c r="CP449" i="16" a="1"/>
  <c r="CF61" i="16" a="1"/>
  <c r="CP288" i="16" a="1"/>
  <c r="CP564" i="16" a="1"/>
  <c r="CF291" i="16" a="1"/>
  <c r="CP104" i="16" a="1"/>
  <c r="CF249" i="16" a="1"/>
  <c r="CF208" i="16" a="1"/>
  <c r="CF83" i="16" a="1"/>
  <c r="CF294" i="16" a="1"/>
  <c r="CF306" i="16" a="1"/>
  <c r="CP16" i="16" a="1"/>
  <c r="CP370" i="16" a="1"/>
  <c r="CF443" i="16" a="1"/>
  <c r="CF22" i="16" a="1"/>
  <c r="CP127" i="16" a="1"/>
  <c r="CP481" i="16" a="1"/>
  <c r="CP559" i="16" a="1"/>
  <c r="CP531" i="16" a="1"/>
  <c r="CF520" i="16" a="1"/>
  <c r="CF385" i="16" a="1"/>
  <c r="CP493" i="16" a="1"/>
  <c r="CF501" i="16" a="1"/>
  <c r="UC95" i="15" a="1"/>
  <c r="PC73" i="15"/>
  <c r="FR95" i="15" a="1"/>
  <c r="KO95" i="15" a="1"/>
  <c r="TA73" i="15"/>
  <c r="PG95" i="15" a="1"/>
  <c r="OI95" i="15" a="1"/>
  <c r="PZ73" i="15"/>
  <c r="TB73" i="15"/>
  <c r="GI106" i="15" a="1"/>
  <c r="LS95" i="15" a="1"/>
  <c r="NB106" i="15" a="1"/>
  <c r="SI73" i="15"/>
  <c r="PJ106" i="15" a="1"/>
  <c r="EO106" i="15" a="1"/>
  <c r="QI106" i="15" a="1"/>
  <c r="HN95" i="15" a="1"/>
  <c r="NF95" i="15" a="1"/>
  <c r="RU106" i="15" a="1"/>
  <c r="QM106" i="15" a="1"/>
  <c r="UT95" i="15" a="1"/>
  <c r="UI73" i="15"/>
  <c r="CY95" i="15" a="1"/>
  <c r="OY95" i="15" a="1"/>
  <c r="TR73" i="15"/>
  <c r="QC95" i="15" a="1"/>
  <c r="SG95" i="15" a="1"/>
  <c r="IH106" i="15" a="1"/>
  <c r="UG95" i="15" a="1"/>
  <c r="OA95" i="15" a="1"/>
  <c r="NM95" i="15" a="1"/>
  <c r="SP106" i="15" a="1"/>
  <c r="SX95" i="15" a="1"/>
  <c r="DZ95" i="15" a="1"/>
  <c r="TA95" i="15" a="1"/>
  <c r="SW95" i="15" a="1"/>
  <c r="HJ95" i="15" a="1"/>
  <c r="HI95" i="15" a="1"/>
  <c r="QU73" i="15"/>
  <c r="HU106" i="15" a="1"/>
  <c r="KM95" i="15" a="1"/>
  <c r="TO95" i="15" a="1"/>
  <c r="EK95" i="15" a="1"/>
  <c r="PS106" i="15" a="1"/>
  <c r="W106" i="15" a="1"/>
  <c r="AQ106" i="15" a="1"/>
  <c r="AG106" i="15" a="1"/>
  <c r="CF95" i="15" a="1"/>
  <c r="CB106" i="15" a="1"/>
  <c r="AB106" i="15" a="1"/>
  <c r="BT106" i="15" a="1"/>
  <c r="BW106" i="15" a="1"/>
  <c r="AJ95" i="15" a="1"/>
  <c r="CF469" i="16" a="1"/>
  <c r="CF419" i="16" a="1"/>
  <c r="CF431" i="16" a="1"/>
  <c r="CF581" i="16" a="1"/>
  <c r="CP61" i="16" a="1"/>
  <c r="CF151" i="16" a="1"/>
  <c r="CP570" i="16" a="1"/>
  <c r="E138" i="16" l="1"/>
  <c r="E138" i="19" s="1"/>
  <c r="E304" i="16"/>
  <c r="E304" i="19" s="1"/>
  <c r="E128" i="16"/>
  <c r="E128" i="19" s="1"/>
  <c r="E301" i="16"/>
  <c r="E301" i="19" s="1"/>
  <c r="Z27" i="19" s="1" a="1"/>
  <c r="Z27" i="19" s="1"/>
  <c r="BO342" i="16"/>
  <c r="F342" i="16" s="1"/>
  <c r="F342" i="19" s="1"/>
  <c r="E316" i="16"/>
  <c r="E316" i="19" s="1"/>
  <c r="E94" i="16"/>
  <c r="E94" i="19" s="1"/>
  <c r="W10" i="19" s="1" a="1"/>
  <c r="W10" i="19" s="1"/>
  <c r="AC8" i="19" a="1"/>
  <c r="AC8" i="19" s="1"/>
  <c r="AF29" i="19" a="1"/>
  <c r="AF29" i="19" s="1"/>
  <c r="Z29" i="19" a="1"/>
  <c r="Z29" i="19" s="1"/>
  <c r="AA31" i="19" a="1"/>
  <c r="AA31" i="19" s="1"/>
  <c r="AG23" i="19" a="1"/>
  <c r="AG23" i="19" s="1"/>
  <c r="AA23" i="19" a="1"/>
  <c r="AA23" i="19" s="1"/>
  <c r="AC7" i="19" a="1"/>
  <c r="AC7" i="19" s="1"/>
  <c r="AI7" i="19" a="1"/>
  <c r="AI7" i="19" s="1"/>
  <c r="AA11" i="19" a="1"/>
  <c r="AA11" i="19" s="1"/>
  <c r="AG11" i="19" a="1"/>
  <c r="AG11" i="19" s="1"/>
  <c r="Z10" i="19" a="1"/>
  <c r="Z10" i="19" s="1"/>
  <c r="AC22" i="19" a="1"/>
  <c r="AC22" i="19" s="1"/>
  <c r="AB26" i="19" a="1"/>
  <c r="AB26" i="19" s="1"/>
  <c r="AC14" i="19" a="1"/>
  <c r="AC14" i="19" s="1"/>
  <c r="Z8" i="19" a="1"/>
  <c r="Z8" i="19" s="1"/>
  <c r="AA30" i="19" a="1"/>
  <c r="AA30" i="19" s="1"/>
  <c r="AG17" i="19" a="1"/>
  <c r="AG17" i="19" s="1"/>
  <c r="AA17" i="19" a="1"/>
  <c r="AA17" i="19" s="1"/>
  <c r="AA16" i="19" a="1"/>
  <c r="AA16" i="19" s="1"/>
  <c r="AC23" i="19" a="1"/>
  <c r="AC23" i="19" s="1"/>
  <c r="AB12" i="19" a="1"/>
  <c r="AB12" i="19" s="1"/>
  <c r="AC29" i="19" a="1"/>
  <c r="AC29" i="19" s="1"/>
  <c r="Z24" i="19" a="1"/>
  <c r="Z24" i="19" s="1"/>
  <c r="AB28" i="19" a="1"/>
  <c r="AB28" i="19" s="1"/>
  <c r="AA22" i="19" a="1"/>
  <c r="AA22" i="19" s="1"/>
  <c r="Z22" i="19" a="1"/>
  <c r="Z22" i="19" s="1"/>
  <c r="AF25" i="19" a="1"/>
  <c r="AF25" i="19" s="1"/>
  <c r="Z25" i="19" a="1"/>
  <c r="Z25" i="19" s="1"/>
  <c r="AB17" i="19" a="1"/>
  <c r="AB17" i="19" s="1"/>
  <c r="AH17" i="19" a="1"/>
  <c r="AH17" i="19" s="1"/>
  <c r="AC6" i="19" a="1"/>
  <c r="AC6" i="19" s="1"/>
  <c r="Z30" i="19" a="1"/>
  <c r="Z30" i="19" s="1"/>
  <c r="AB8" i="19" a="1"/>
  <c r="AB8" i="19" s="1"/>
  <c r="Z16" i="19" a="1"/>
  <c r="Z16" i="19" s="1"/>
  <c r="AF27" i="19" a="1"/>
  <c r="AF27" i="19" s="1"/>
  <c r="AB14" i="19" a="1"/>
  <c r="AB14" i="19" s="1"/>
  <c r="AC20" i="19" a="1"/>
  <c r="AC20" i="19" s="1"/>
  <c r="AG13" i="19" a="1"/>
  <c r="AG13" i="19" s="1"/>
  <c r="AA13" i="19" a="1"/>
  <c r="AA13" i="19" s="1"/>
  <c r="AB16" i="19" a="1"/>
  <c r="AB16" i="19" s="1"/>
  <c r="AH9" i="19" a="1"/>
  <c r="AH9" i="19" s="1"/>
  <c r="AB9" i="19" a="1"/>
  <c r="AB9" i="19" s="1"/>
  <c r="AA6" i="19" a="1"/>
  <c r="AA6" i="19" s="1"/>
  <c r="AA27" i="19" a="1"/>
  <c r="AA27" i="19" s="1"/>
  <c r="AF31" i="19" a="1"/>
  <c r="AF31" i="19" s="1"/>
  <c r="Z31" i="19" a="1"/>
  <c r="Z31" i="19" s="1"/>
  <c r="AB30" i="19" a="1"/>
  <c r="AB30" i="19" s="1"/>
  <c r="Z28" i="19" a="1"/>
  <c r="Z28" i="19" s="1"/>
  <c r="AF28" i="19" a="1"/>
  <c r="AF28" i="19" s="1"/>
  <c r="Z12" i="19" a="1"/>
  <c r="Z12" i="19" s="1"/>
  <c r="AB22" i="19" a="1"/>
  <c r="AB22" i="19" s="1"/>
  <c r="AC31" i="19" a="1"/>
  <c r="AC31" i="19" s="1"/>
  <c r="AI31" i="19" a="1"/>
  <c r="AI31" i="19" s="1"/>
  <c r="AC17" i="19" a="1"/>
  <c r="AC17" i="19" s="1"/>
  <c r="AA26" i="19" a="1"/>
  <c r="AA26" i="19" s="1"/>
  <c r="AI15" i="19" a="1"/>
  <c r="AI15" i="19" s="1"/>
  <c r="AC15" i="19" a="1"/>
  <c r="AC15" i="19" s="1"/>
  <c r="BO115" i="16"/>
  <c r="F115" i="16" s="1"/>
  <c r="F115" i="19" s="1"/>
  <c r="E115" i="16"/>
  <c r="E115" i="19" s="1"/>
  <c r="BO85" i="16"/>
  <c r="F85" i="16" s="1"/>
  <c r="F85" i="19" s="1"/>
  <c r="E85" i="16"/>
  <c r="E85" i="19" s="1"/>
  <c r="V13" i="19" s="1" a="1"/>
  <c r="V13" i="19" s="1"/>
  <c r="BO375" i="16"/>
  <c r="F375" i="16" s="1"/>
  <c r="F375" i="19" s="1"/>
  <c r="E375" i="16"/>
  <c r="E375" i="19" s="1"/>
  <c r="BO374" i="16"/>
  <c r="F374" i="16" s="1"/>
  <c r="F374" i="19" s="1"/>
  <c r="E374" i="16"/>
  <c r="E374" i="19" s="1"/>
  <c r="AH28" i="19" s="1" a="1"/>
  <c r="AH28" i="19" s="1"/>
  <c r="BO71" i="16"/>
  <c r="F71" i="16" s="1"/>
  <c r="F71" i="19" s="1"/>
  <c r="E71" i="16"/>
  <c r="E71" i="19" s="1"/>
  <c r="U11" i="19" s="1" a="1"/>
  <c r="U11" i="19" s="1"/>
  <c r="E565" i="16"/>
  <c r="E565" i="19" s="1"/>
  <c r="BO565" i="16"/>
  <c r="F565" i="16" s="1"/>
  <c r="F565" i="19" s="1"/>
  <c r="BN252" i="16"/>
  <c r="BN84" i="16"/>
  <c r="BB394" i="16"/>
  <c r="BC394" i="16" s="1"/>
  <c r="BD394" i="16" s="1"/>
  <c r="BO29" i="16"/>
  <c r="F29" i="16" s="1"/>
  <c r="F29" i="19" s="1"/>
  <c r="BO171" i="16"/>
  <c r="F171" i="16" s="1"/>
  <c r="F171" i="19" s="1"/>
  <c r="E77" i="16"/>
  <c r="E77" i="19" s="1"/>
  <c r="U17" i="19" s="1" a="1"/>
  <c r="U17" i="19" s="1"/>
  <c r="E23" i="16"/>
  <c r="E23" i="19" s="1"/>
  <c r="O11" i="19" s="1" a="1"/>
  <c r="O11" i="19" s="1"/>
  <c r="E74" i="16"/>
  <c r="E74" i="19" s="1"/>
  <c r="U14" i="19" s="1" a="1"/>
  <c r="U14" i="19" s="1"/>
  <c r="BO124" i="16"/>
  <c r="F124" i="16" s="1"/>
  <c r="F124" i="19" s="1"/>
  <c r="E110" i="16"/>
  <c r="E110" i="19" s="1"/>
  <c r="E92" i="16"/>
  <c r="E92" i="19" s="1"/>
  <c r="W8" i="19" s="1" a="1"/>
  <c r="W8" i="19" s="1"/>
  <c r="E72" i="16"/>
  <c r="E72" i="19" s="1"/>
  <c r="U12" i="19" s="1" a="1"/>
  <c r="U12" i="19" s="1"/>
  <c r="E64" i="16"/>
  <c r="E64" i="19" s="1"/>
  <c r="T16" i="19" s="1" a="1"/>
  <c r="T16" i="19" s="1"/>
  <c r="BO93" i="16"/>
  <c r="F93" i="16" s="1"/>
  <c r="F93" i="19" s="1"/>
  <c r="BO61" i="16"/>
  <c r="F61" i="16" s="1"/>
  <c r="F61" i="19" s="1"/>
  <c r="E111" i="16"/>
  <c r="E111" i="19" s="1"/>
  <c r="E33" i="16"/>
  <c r="E33" i="19" s="1"/>
  <c r="P9" i="19" s="1" a="1"/>
  <c r="P9" i="19" s="1"/>
  <c r="E165" i="16"/>
  <c r="E165" i="19" s="1"/>
  <c r="E67" i="16"/>
  <c r="E67" i="19" s="1"/>
  <c r="U7" i="19" s="1" a="1"/>
  <c r="U7" i="19" s="1"/>
  <c r="E51" i="16"/>
  <c r="E51" i="19" s="1"/>
  <c r="Q15" i="19" s="1" a="1"/>
  <c r="Q15" i="19" s="1"/>
  <c r="E107" i="16"/>
  <c r="E107" i="19" s="1"/>
  <c r="E15" i="16"/>
  <c r="E15" i="19" s="1"/>
  <c r="N15" i="19" s="1" a="1"/>
  <c r="N15" i="19" s="1"/>
  <c r="E141" i="16"/>
  <c r="E141" i="19" s="1"/>
  <c r="E159" i="16"/>
  <c r="E159" i="19" s="1"/>
  <c r="CP423" i="16"/>
  <c r="BM423" i="16"/>
  <c r="BN423" i="16" s="1"/>
  <c r="CP282" i="16"/>
  <c r="CF489" i="16"/>
  <c r="H489" i="16" s="1"/>
  <c r="H489" i="19" s="1"/>
  <c r="BZ37" i="19" s="1" a="1"/>
  <c r="BZ37" i="19" s="1"/>
  <c r="CF249" i="16"/>
  <c r="CP235" i="16"/>
  <c r="BM436" i="16"/>
  <c r="BN436" i="16" s="1"/>
  <c r="BO436" i="16" s="1"/>
  <c r="F436" i="16" s="1"/>
  <c r="F436" i="19" s="1"/>
  <c r="CP436" i="16"/>
  <c r="CF284" i="16"/>
  <c r="CF255" i="16"/>
  <c r="BM540" i="16"/>
  <c r="BN540" i="16" s="1"/>
  <c r="E540" i="16" s="1"/>
  <c r="E540" i="19" s="1"/>
  <c r="CP540" i="16"/>
  <c r="CP486" i="16"/>
  <c r="BM486" i="16"/>
  <c r="BN486" i="16" s="1"/>
  <c r="BM414" i="16"/>
  <c r="BN414" i="16" s="1"/>
  <c r="BO414" i="16" s="1"/>
  <c r="F414" i="16" s="1"/>
  <c r="F414" i="19" s="1"/>
  <c r="CP414" i="16"/>
  <c r="CF125" i="16"/>
  <c r="CF349" i="16"/>
  <c r="CF128" i="16"/>
  <c r="CP45" i="16"/>
  <c r="CF355" i="16"/>
  <c r="BM445" i="16"/>
  <c r="BN445" i="16" s="1"/>
  <c r="CP445" i="16"/>
  <c r="CF312" i="16"/>
  <c r="CF183" i="16"/>
  <c r="CP575" i="16"/>
  <c r="BM575" i="16"/>
  <c r="BN575" i="16" s="1"/>
  <c r="CP247" i="16"/>
  <c r="CF248" i="16"/>
  <c r="CF279" i="16"/>
  <c r="CP355" i="16"/>
  <c r="BM406" i="16"/>
  <c r="BN406" i="16" s="1"/>
  <c r="E406" i="16" s="1"/>
  <c r="E406" i="19" s="1"/>
  <c r="O38" i="19" s="1" a="1"/>
  <c r="O38" i="19" s="1"/>
  <c r="CP406" i="16"/>
  <c r="CP104" i="16"/>
  <c r="CP312" i="16"/>
  <c r="CP183" i="16"/>
  <c r="CF575" i="16"/>
  <c r="H575" i="16" s="1"/>
  <c r="H575" i="19" s="1"/>
  <c r="CI39" i="19" s="1" a="1"/>
  <c r="CI39" i="19" s="1"/>
  <c r="CF160" i="16"/>
  <c r="CF150" i="16"/>
  <c r="CF240" i="16"/>
  <c r="CF96" i="16"/>
  <c r="CF309" i="16"/>
  <c r="CP364" i="16"/>
  <c r="CP279" i="16"/>
  <c r="CF423" i="16"/>
  <c r="H423" i="16" s="1"/>
  <c r="H423" i="19" s="1"/>
  <c r="BP43" i="19" s="1" a="1"/>
  <c r="BP43" i="19" s="1"/>
  <c r="CF282" i="16"/>
  <c r="CP350" i="16"/>
  <c r="CF235" i="16"/>
  <c r="CF436" i="16"/>
  <c r="H436" i="16" s="1"/>
  <c r="H436" i="19" s="1"/>
  <c r="BQ44" i="19" s="1" a="1"/>
  <c r="BQ44" i="19" s="1"/>
  <c r="CP284" i="16"/>
  <c r="CP255" i="16"/>
  <c r="CF540" i="16"/>
  <c r="H540" i="16" s="1"/>
  <c r="H540" i="19" s="1"/>
  <c r="CF40" i="19" s="1" a="1"/>
  <c r="CF40" i="19" s="1"/>
  <c r="CF486" i="16"/>
  <c r="H486" i="16" s="1"/>
  <c r="H486" i="19" s="1"/>
  <c r="BZ34" i="19" s="1" a="1"/>
  <c r="BZ34" i="19" s="1"/>
  <c r="CP546" i="16"/>
  <c r="BM546" i="16"/>
  <c r="BN546" i="16" s="1"/>
  <c r="E546" i="16" s="1"/>
  <c r="E546" i="19" s="1"/>
  <c r="CF291" i="16"/>
  <c r="CP309" i="16"/>
  <c r="AZ423" i="16"/>
  <c r="AY423" i="16" s="1"/>
  <c r="BA423" i="16" s="1"/>
  <c r="BB423" i="16" s="1"/>
  <c r="BC423" i="16" s="1"/>
  <c r="BD423" i="16" s="1"/>
  <c r="BE423" i="16"/>
  <c r="BF423" i="16"/>
  <c r="CI423" i="16"/>
  <c r="CA489" i="16"/>
  <c r="CB489" i="16" s="1"/>
  <c r="CC489" i="16" s="1"/>
  <c r="CA284" i="16"/>
  <c r="CB284" i="16" s="1"/>
  <c r="CC284" i="16" s="1"/>
  <c r="CA255" i="16"/>
  <c r="CB255" i="16" s="1"/>
  <c r="CC255" i="16" s="1"/>
  <c r="CK540" i="16"/>
  <c r="CL540" i="16" s="1"/>
  <c r="CM540" i="16" s="1"/>
  <c r="BE486" i="16"/>
  <c r="AZ486" i="16"/>
  <c r="AY486" i="16" s="1"/>
  <c r="BA486" i="16" s="1"/>
  <c r="BB486" i="16" s="1"/>
  <c r="BC486" i="16" s="1"/>
  <c r="BD486" i="16" s="1"/>
  <c r="BF486" i="16"/>
  <c r="CI486" i="16"/>
  <c r="CK486" i="16"/>
  <c r="CL486" i="16" s="1"/>
  <c r="CM486" i="16" s="1"/>
  <c r="CA125" i="16"/>
  <c r="CB125" i="16" s="1"/>
  <c r="CC125" i="16" s="1"/>
  <c r="CA349" i="16"/>
  <c r="CB349" i="16" s="1"/>
  <c r="CC349" i="16" s="1"/>
  <c r="CA128" i="16"/>
  <c r="CB128" i="16" s="1"/>
  <c r="CC128" i="16" s="1"/>
  <c r="CK45" i="16"/>
  <c r="CL45" i="16" s="1"/>
  <c r="CM45" i="16" s="1"/>
  <c r="CI445" i="16"/>
  <c r="BE575" i="16"/>
  <c r="CA248" i="16"/>
  <c r="CB248" i="16" s="1"/>
  <c r="CC248" i="16" s="1"/>
  <c r="CA279" i="16"/>
  <c r="CB279" i="16" s="1"/>
  <c r="CC279" i="16" s="1"/>
  <c r="AZ104" i="16"/>
  <c r="AY104" i="16" s="1"/>
  <c r="BA104" i="16" s="1"/>
  <c r="BB104" i="16" s="1"/>
  <c r="BC104" i="16" s="1"/>
  <c r="CA575" i="16"/>
  <c r="CB575" i="16" s="1"/>
  <c r="CC575" i="16" s="1"/>
  <c r="CE575" i="16"/>
  <c r="CA160" i="16"/>
  <c r="CB160" i="16" s="1"/>
  <c r="CC160" i="16" s="1"/>
  <c r="CA150" i="16"/>
  <c r="CB150" i="16" s="1"/>
  <c r="CC150" i="16" s="1"/>
  <c r="CA96" i="16"/>
  <c r="CB96" i="16" s="1"/>
  <c r="CC96" i="16" s="1"/>
  <c r="CA309" i="16"/>
  <c r="CB309" i="16" s="1"/>
  <c r="CC309" i="16" s="1"/>
  <c r="BN343" i="16"/>
  <c r="CA423" i="16"/>
  <c r="CB423" i="16" s="1"/>
  <c r="CC423" i="16" s="1"/>
  <c r="CE423" i="16"/>
  <c r="CA282" i="16"/>
  <c r="CB282" i="16" s="1"/>
  <c r="CC282" i="16" s="1"/>
  <c r="CA235" i="16"/>
  <c r="CB235" i="16" s="1"/>
  <c r="CC235" i="16" s="1"/>
  <c r="CA436" i="16"/>
  <c r="CB436" i="16" s="1"/>
  <c r="CC436" i="16" s="1"/>
  <c r="CK284" i="16"/>
  <c r="CL284" i="16" s="1"/>
  <c r="CM284" i="16" s="1"/>
  <c r="CA291" i="16"/>
  <c r="CB291" i="16" s="1"/>
  <c r="CC291" i="16" s="1"/>
  <c r="CD423" i="16"/>
  <c r="CF153" i="16"/>
  <c r="CF83" i="16"/>
  <c r="CF227" i="16"/>
  <c r="CF168" i="16"/>
  <c r="CF102" i="16"/>
  <c r="CF88" i="16"/>
  <c r="CF354" i="16"/>
  <c r="CF182" i="16"/>
  <c r="CP496" i="16"/>
  <c r="BM496" i="16"/>
  <c r="BN496" i="16" s="1"/>
  <c r="E496" i="16" s="1"/>
  <c r="E496" i="19" s="1"/>
  <c r="CF136" i="16"/>
  <c r="CF327" i="16"/>
  <c r="BM393" i="16"/>
  <c r="BN393" i="16" s="1"/>
  <c r="BO393" i="16" s="1"/>
  <c r="F393" i="16" s="1"/>
  <c r="F393" i="19" s="1"/>
  <c r="CP393" i="16"/>
  <c r="CF256" i="16"/>
  <c r="CF78" i="16"/>
  <c r="CF377" i="16"/>
  <c r="CP258" i="16"/>
  <c r="CF448" i="16"/>
  <c r="H448" i="16" s="1"/>
  <c r="H448" i="19" s="1"/>
  <c r="BT44" i="19" s="1" a="1"/>
  <c r="BT44" i="19" s="1"/>
  <c r="CP354" i="16"/>
  <c r="CP182" i="16"/>
  <c r="CF496" i="16"/>
  <c r="H496" i="16" s="1"/>
  <c r="H496" i="19" s="1"/>
  <c r="BZ44" i="19" s="1" a="1"/>
  <c r="BZ44" i="19" s="1"/>
  <c r="CP136" i="16"/>
  <c r="CP327" i="16"/>
  <c r="CF208" i="16"/>
  <c r="CP377" i="16"/>
  <c r="CF258" i="16"/>
  <c r="CF10" i="16"/>
  <c r="BM448" i="16"/>
  <c r="BN448" i="16" s="1"/>
  <c r="BO448" i="16" s="1"/>
  <c r="F448" i="16" s="1"/>
  <c r="F448" i="19" s="1"/>
  <c r="CP448" i="16"/>
  <c r="CF307" i="16"/>
  <c r="CF114" i="16"/>
  <c r="CP320" i="16"/>
  <c r="CP83" i="16"/>
  <c r="CP63" i="16"/>
  <c r="CP208" i="16"/>
  <c r="CP227" i="16"/>
  <c r="CP168" i="16"/>
  <c r="CP102" i="16"/>
  <c r="CP91" i="16"/>
  <c r="CP185" i="16"/>
  <c r="CP307" i="16"/>
  <c r="CP114" i="16"/>
  <c r="CA168" i="16"/>
  <c r="CB168" i="16" s="1"/>
  <c r="CC168" i="16" s="1"/>
  <c r="CA182" i="16"/>
  <c r="CB182" i="16" s="1"/>
  <c r="CC182" i="16" s="1"/>
  <c r="CA136" i="16"/>
  <c r="CB136" i="16" s="1"/>
  <c r="CC136" i="16" s="1"/>
  <c r="CA327" i="16"/>
  <c r="CB327" i="16" s="1"/>
  <c r="CC327" i="16" s="1"/>
  <c r="CK393" i="16"/>
  <c r="CL393" i="16" s="1"/>
  <c r="CM393" i="16" s="1"/>
  <c r="CA256" i="16"/>
  <c r="CB256" i="16" s="1"/>
  <c r="CC256" i="16" s="1"/>
  <c r="CA496" i="16"/>
  <c r="CB496" i="16" s="1"/>
  <c r="CC496" i="16" s="1"/>
  <c r="CK136" i="16"/>
  <c r="CL136" i="16" s="1"/>
  <c r="CM136" i="16" s="1"/>
  <c r="CA258" i="16"/>
  <c r="CB258" i="16" s="1"/>
  <c r="CC258" i="16" s="1"/>
  <c r="CA307" i="16"/>
  <c r="CB307" i="16" s="1"/>
  <c r="CC307" i="16" s="1"/>
  <c r="CA114" i="16"/>
  <c r="CB114" i="16" s="1"/>
  <c r="CC114" i="16" s="1"/>
  <c r="CK320" i="16"/>
  <c r="CL320" i="16" s="1"/>
  <c r="CM320" i="16" s="1"/>
  <c r="CK63" i="16"/>
  <c r="CL63" i="16" s="1"/>
  <c r="CM63" i="16" s="1"/>
  <c r="CK114" i="16"/>
  <c r="CL114" i="16" s="1"/>
  <c r="CM114" i="16" s="1"/>
  <c r="CP564" i="16"/>
  <c r="BM564" i="16"/>
  <c r="BM570" i="16"/>
  <c r="BN570" i="16" s="1"/>
  <c r="CP570" i="16"/>
  <c r="CF254" i="16"/>
  <c r="CF288" i="16"/>
  <c r="CP288" i="16"/>
  <c r="CF151" i="16"/>
  <c r="CF77" i="16"/>
  <c r="CF162" i="16"/>
  <c r="CF61" i="16"/>
  <c r="CP61" i="16"/>
  <c r="CF159" i="16"/>
  <c r="CP333" i="16"/>
  <c r="CP253" i="16"/>
  <c r="CF55" i="16"/>
  <c r="CP254" i="16"/>
  <c r="CP77" i="16"/>
  <c r="CP159" i="16"/>
  <c r="CF253" i="16"/>
  <c r="CP55" i="16"/>
  <c r="CF294" i="16"/>
  <c r="CF570" i="16"/>
  <c r="H570" i="16" s="1"/>
  <c r="H570" i="19" s="1"/>
  <c r="CI34" i="19" s="1" a="1"/>
  <c r="CI34" i="19" s="1"/>
  <c r="CF144" i="16"/>
  <c r="CF196" i="16"/>
  <c r="CF315" i="16"/>
  <c r="CF408" i="16"/>
  <c r="H408" i="16" s="1"/>
  <c r="H408" i="19" s="1"/>
  <c r="BO40" i="19" s="1" a="1"/>
  <c r="BO40" i="19" s="1"/>
  <c r="CF121" i="16"/>
  <c r="CF11" i="16"/>
  <c r="CP151" i="16"/>
  <c r="CF360" i="16"/>
  <c r="CF103" i="16"/>
  <c r="CF241" i="16"/>
  <c r="CP144" i="16"/>
  <c r="CP196" i="16"/>
  <c r="CP315" i="16"/>
  <c r="BM408" i="16"/>
  <c r="BN408" i="16" s="1"/>
  <c r="E408" i="16" s="1"/>
  <c r="E408" i="19" s="1"/>
  <c r="O40" i="19" s="1" a="1"/>
  <c r="O40" i="19" s="1"/>
  <c r="CP408" i="16"/>
  <c r="CF333" i="16"/>
  <c r="CP121" i="16"/>
  <c r="CP162" i="16"/>
  <c r="CP360" i="16"/>
  <c r="CP103" i="16"/>
  <c r="BO208" i="16"/>
  <c r="F208" i="16" s="1"/>
  <c r="F208" i="19" s="1"/>
  <c r="E208" i="16"/>
  <c r="E208" i="19" s="1"/>
  <c r="N30" i="19" s="1" a="1"/>
  <c r="N30" i="19" s="1"/>
  <c r="AZ333" i="16"/>
  <c r="AY333" i="16" s="1"/>
  <c r="BA333" i="16" s="1"/>
  <c r="BB333" i="16" s="1"/>
  <c r="BC333" i="16" s="1"/>
  <c r="CA55" i="16"/>
  <c r="CB55" i="16" s="1"/>
  <c r="CC55" i="16" s="1"/>
  <c r="CK55" i="16"/>
  <c r="CL55" i="16" s="1"/>
  <c r="CM55" i="16" s="1"/>
  <c r="BN224" i="16"/>
  <c r="CA570" i="16"/>
  <c r="CB570" i="16" s="1"/>
  <c r="CC570" i="16" s="1"/>
  <c r="CA196" i="16"/>
  <c r="CB196" i="16" s="1"/>
  <c r="CC196" i="16" s="1"/>
  <c r="CA315" i="16"/>
  <c r="CB315" i="16" s="1"/>
  <c r="CC315" i="16" s="1"/>
  <c r="CA408" i="16"/>
  <c r="CB408" i="16" s="1"/>
  <c r="CC408" i="16" s="1"/>
  <c r="CA360" i="16"/>
  <c r="CB360" i="16" s="1"/>
  <c r="CC360" i="16" s="1"/>
  <c r="CA103" i="16"/>
  <c r="CB103" i="16" s="1"/>
  <c r="CC103" i="16" s="1"/>
  <c r="CA241" i="16"/>
  <c r="CB241" i="16" s="1"/>
  <c r="CC241" i="16" s="1"/>
  <c r="CK144" i="16"/>
  <c r="CL144" i="16" s="1"/>
  <c r="CM144" i="16" s="1"/>
  <c r="CK564" i="16"/>
  <c r="CL564" i="16" s="1"/>
  <c r="CM564" i="16" s="1"/>
  <c r="CI564" i="16"/>
  <c r="CO564" i="16"/>
  <c r="CN564" i="16"/>
  <c r="BF564" i="16"/>
  <c r="CK121" i="16"/>
  <c r="CL121" i="16" s="1"/>
  <c r="CM121" i="16" s="1"/>
  <c r="AZ121" i="16"/>
  <c r="AY121" i="16" s="1"/>
  <c r="BA121" i="16" s="1"/>
  <c r="BB121" i="16" s="1"/>
  <c r="BC121" i="16" s="1"/>
  <c r="CA254" i="16"/>
  <c r="CB254" i="16" s="1"/>
  <c r="CC254" i="16" s="1"/>
  <c r="CA288" i="16"/>
  <c r="CB288" i="16" s="1"/>
  <c r="CC288" i="16" s="1"/>
  <c r="CK288" i="16"/>
  <c r="CL288" i="16" s="1"/>
  <c r="CM288" i="16" s="1"/>
  <c r="CA151" i="16"/>
  <c r="CB151" i="16" s="1"/>
  <c r="CC151" i="16" s="1"/>
  <c r="CA77" i="16"/>
  <c r="CB77" i="16" s="1"/>
  <c r="CC77" i="16" s="1"/>
  <c r="CA162" i="16"/>
  <c r="CB162" i="16" s="1"/>
  <c r="CC162" i="16" s="1"/>
  <c r="CA61" i="16"/>
  <c r="CB61" i="16" s="1"/>
  <c r="CC61" i="16" s="1"/>
  <c r="CK61" i="16"/>
  <c r="CL61" i="16" s="1"/>
  <c r="CM61" i="16" s="1"/>
  <c r="CP21" i="16"/>
  <c r="CF325" i="16"/>
  <c r="CP67" i="16"/>
  <c r="CF198" i="16"/>
  <c r="CF361" i="16"/>
  <c r="CF58" i="16"/>
  <c r="CF250" i="16"/>
  <c r="CF117" i="16"/>
  <c r="CF246" i="16"/>
  <c r="CF306" i="16"/>
  <c r="CF48" i="16"/>
  <c r="CF180" i="16"/>
  <c r="CP53" i="16"/>
  <c r="CF229" i="16"/>
  <c r="CF94" i="16"/>
  <c r="CF21" i="16"/>
  <c r="CP426" i="16"/>
  <c r="BM426" i="16"/>
  <c r="BN426" i="16" s="1"/>
  <c r="CF441" i="16"/>
  <c r="H441" i="16" s="1"/>
  <c r="H441" i="19" s="1"/>
  <c r="BT37" i="19" s="1" a="1"/>
  <c r="BT37" i="19" s="1"/>
  <c r="CP260" i="16"/>
  <c r="CF13" i="16"/>
  <c r="CF268" i="16"/>
  <c r="BO210" i="16"/>
  <c r="F210" i="16" s="1"/>
  <c r="F210" i="19" s="1"/>
  <c r="E210" i="16"/>
  <c r="E210" i="19" s="1"/>
  <c r="O20" i="19" s="1" a="1"/>
  <c r="O20" i="19" s="1"/>
  <c r="BF21" i="16"/>
  <c r="CK21" i="16"/>
  <c r="CL21" i="16" s="1"/>
  <c r="CM21" i="16" s="1"/>
  <c r="CO21" i="16"/>
  <c r="CI21" i="16"/>
  <c r="AZ21" i="16"/>
  <c r="AY21" i="16" s="1"/>
  <c r="BA21" i="16" s="1"/>
  <c r="BB21" i="16" s="1"/>
  <c r="BC21" i="16" s="1"/>
  <c r="CN21" i="16"/>
  <c r="CA325" i="16"/>
  <c r="CB325" i="16" s="1"/>
  <c r="CC325" i="16" s="1"/>
  <c r="CA198" i="16"/>
  <c r="CB198" i="16" s="1"/>
  <c r="CC198" i="16" s="1"/>
  <c r="CA58" i="16"/>
  <c r="CB58" i="16" s="1"/>
  <c r="CC58" i="16" s="1"/>
  <c r="BN215" i="16"/>
  <c r="CA250" i="16"/>
  <c r="CB250" i="16" s="1"/>
  <c r="CC250" i="16" s="1"/>
  <c r="CA117" i="16"/>
  <c r="CB117" i="16" s="1"/>
  <c r="CC117" i="16" s="1"/>
  <c r="CA246" i="16"/>
  <c r="CB246" i="16" s="1"/>
  <c r="CC246" i="16" s="1"/>
  <c r="CA306" i="16"/>
  <c r="CB306" i="16" s="1"/>
  <c r="CC306" i="16" s="1"/>
  <c r="CA180" i="16"/>
  <c r="CB180" i="16" s="1"/>
  <c r="CC180" i="16" s="1"/>
  <c r="BY21" i="16"/>
  <c r="CD21" i="16"/>
  <c r="CA21" i="16"/>
  <c r="CB21" i="16" s="1"/>
  <c r="CC21" i="16" s="1"/>
  <c r="CE21" i="16"/>
  <c r="BE426" i="16"/>
  <c r="CI426" i="16"/>
  <c r="CA441" i="16"/>
  <c r="CB441" i="16" s="1"/>
  <c r="CC441" i="16" s="1"/>
  <c r="CA268" i="16"/>
  <c r="CB268" i="16" s="1"/>
  <c r="CC268" i="16" s="1"/>
  <c r="CF115" i="16"/>
  <c r="CP176" i="16"/>
  <c r="CP356" i="16"/>
  <c r="CF397" i="16"/>
  <c r="H397" i="16" s="1"/>
  <c r="H397" i="19" s="1"/>
  <c r="BN41" i="19" s="1" a="1"/>
  <c r="BN41" i="19" s="1"/>
  <c r="CF433" i="16"/>
  <c r="H433" i="16" s="1"/>
  <c r="H433" i="19" s="1"/>
  <c r="BQ41" i="19" s="1" a="1"/>
  <c r="BQ41" i="19" s="1"/>
  <c r="CP123" i="16"/>
  <c r="CP14" i="16"/>
  <c r="CF463" i="16"/>
  <c r="H463" i="16" s="1"/>
  <c r="H463" i="19" s="1"/>
  <c r="BV35" i="19" s="1" a="1"/>
  <c r="BV35" i="19" s="1"/>
  <c r="CP236" i="16"/>
  <c r="CP6" i="16"/>
  <c r="CP467" i="16"/>
  <c r="BM467" i="16"/>
  <c r="BN467" i="16" s="1"/>
  <c r="BO338" i="16"/>
  <c r="F338" i="16" s="1"/>
  <c r="F338" i="19" s="1"/>
  <c r="E338" i="16"/>
  <c r="E338" i="19" s="1"/>
  <c r="BO157" i="16"/>
  <c r="F157" i="16" s="1"/>
  <c r="F157" i="19" s="1"/>
  <c r="E157" i="16"/>
  <c r="E157" i="19" s="1"/>
  <c r="BN127" i="16"/>
  <c r="CA115" i="16"/>
  <c r="CB115" i="16" s="1"/>
  <c r="CC115" i="16" s="1"/>
  <c r="CA433" i="16"/>
  <c r="CB433" i="16" s="1"/>
  <c r="CC433" i="16" s="1"/>
  <c r="CI467" i="16"/>
  <c r="CP71" i="16"/>
  <c r="BM453" i="16"/>
  <c r="BN453" i="16" s="1"/>
  <c r="E453" i="16" s="1"/>
  <c r="E453" i="19" s="1"/>
  <c r="U37" i="19" s="1" a="1"/>
  <c r="U37" i="19" s="1"/>
  <c r="CP453" i="16"/>
  <c r="CP286" i="16"/>
  <c r="CP324" i="16"/>
  <c r="CP194" i="16"/>
  <c r="CF443" i="16"/>
  <c r="H443" i="16" s="1"/>
  <c r="H443" i="19" s="1"/>
  <c r="BT39" i="19" s="1" a="1"/>
  <c r="BT39" i="19" s="1"/>
  <c r="CF536" i="16"/>
  <c r="H536" i="16" s="1"/>
  <c r="H536" i="19" s="1"/>
  <c r="CF36" i="19" s="1" a="1"/>
  <c r="CF36" i="19" s="1"/>
  <c r="CP184" i="16"/>
  <c r="CF232" i="16"/>
  <c r="CP31" i="16"/>
  <c r="CP178" i="16"/>
  <c r="CF416" i="16"/>
  <c r="H416" i="16" s="1"/>
  <c r="H416" i="19" s="1"/>
  <c r="BP36" i="19" s="1" a="1"/>
  <c r="BP36" i="19" s="1"/>
  <c r="BM550" i="16"/>
  <c r="BN550" i="16" s="1"/>
  <c r="BO550" i="16" s="1"/>
  <c r="F550" i="16" s="1"/>
  <c r="F550" i="19" s="1"/>
  <c r="CP550" i="16"/>
  <c r="CF16" i="16"/>
  <c r="CF238" i="16"/>
  <c r="CF400" i="16"/>
  <c r="H400" i="16" s="1"/>
  <c r="H400" i="19" s="1"/>
  <c r="BN44" i="19" s="1" a="1"/>
  <c r="BN44" i="19" s="1"/>
  <c r="CF303" i="16"/>
  <c r="CF9" i="16"/>
  <c r="CF192" i="16"/>
  <c r="CF447" i="16"/>
  <c r="H447" i="16" s="1"/>
  <c r="H447" i="19" s="1"/>
  <c r="BT43" i="19" s="1" a="1"/>
  <c r="BT43" i="19" s="1"/>
  <c r="CF33" i="16"/>
  <c r="CF572" i="16"/>
  <c r="H572" i="16" s="1"/>
  <c r="H572" i="19" s="1"/>
  <c r="CI36" i="19" s="1" a="1"/>
  <c r="CI36" i="19" s="1"/>
  <c r="CF155" i="16"/>
  <c r="CF28" i="16"/>
  <c r="BM400" i="16"/>
  <c r="BN400" i="16" s="1"/>
  <c r="CP400" i="16"/>
  <c r="CP303" i="16"/>
  <c r="CP370" i="16"/>
  <c r="CP9" i="16"/>
  <c r="CP192" i="16"/>
  <c r="BM447" i="16"/>
  <c r="BN447" i="16" s="1"/>
  <c r="E447" i="16" s="1"/>
  <c r="E447" i="19" s="1"/>
  <c r="T43" i="19" s="1" a="1"/>
  <c r="T43" i="19" s="1"/>
  <c r="CP447" i="16"/>
  <c r="CP95" i="16"/>
  <c r="CF80" i="16"/>
  <c r="BM572" i="16"/>
  <c r="BN572" i="16" s="1"/>
  <c r="BO572" i="16" s="1"/>
  <c r="F572" i="16" s="1"/>
  <c r="F572" i="19" s="1"/>
  <c r="CP572" i="16"/>
  <c r="CP155" i="16"/>
  <c r="CP28" i="16"/>
  <c r="CF71" i="16"/>
  <c r="CF453" i="16"/>
  <c r="H453" i="16" s="1"/>
  <c r="H453" i="19" s="1"/>
  <c r="BU37" i="19" s="1" a="1"/>
  <c r="BU37" i="19" s="1"/>
  <c r="CF348" i="16"/>
  <c r="CF324" i="16"/>
  <c r="CF194" i="16"/>
  <c r="BM443" i="16"/>
  <c r="BN443" i="16" s="1"/>
  <c r="BO443" i="16" s="1"/>
  <c r="F443" i="16" s="1"/>
  <c r="F443" i="19" s="1"/>
  <c r="CP443" i="16"/>
  <c r="BM536" i="16"/>
  <c r="BN536" i="16" s="1"/>
  <c r="CP536" i="16"/>
  <c r="CF184" i="16"/>
  <c r="CP47" i="16"/>
  <c r="CF31" i="16"/>
  <c r="CF178" i="16"/>
  <c r="BM416" i="16"/>
  <c r="BN416" i="16" s="1"/>
  <c r="E416" i="16" s="1"/>
  <c r="E416" i="19" s="1"/>
  <c r="P36" i="19" s="1" a="1"/>
  <c r="P36" i="19" s="1"/>
  <c r="CP416" i="16"/>
  <c r="CF550" i="16"/>
  <c r="H550" i="16" s="1"/>
  <c r="H550" i="19" s="1"/>
  <c r="CG38" i="19" s="1" a="1"/>
  <c r="CG38" i="19" s="1"/>
  <c r="CP16" i="16"/>
  <c r="BO35" i="16"/>
  <c r="F35" i="16" s="1"/>
  <c r="F35" i="19" s="1"/>
  <c r="E35" i="16"/>
  <c r="E35" i="19" s="1"/>
  <c r="P11" i="19" s="1" a="1"/>
  <c r="P11" i="19" s="1"/>
  <c r="E131" i="16"/>
  <c r="E131" i="19" s="1"/>
  <c r="BO131" i="16"/>
  <c r="F131" i="16" s="1"/>
  <c r="F131" i="19" s="1"/>
  <c r="BO252" i="16"/>
  <c r="F252" i="16" s="1"/>
  <c r="F252" i="19" s="1"/>
  <c r="E252" i="16"/>
  <c r="E252" i="19" s="1"/>
  <c r="T26" i="19" s="1" a="1"/>
  <c r="T26" i="19" s="1"/>
  <c r="E84" i="16"/>
  <c r="E84" i="19" s="1"/>
  <c r="V12" i="19" s="1" a="1"/>
  <c r="V12" i="19" s="1"/>
  <c r="BO84" i="16"/>
  <c r="F84" i="16" s="1"/>
  <c r="F84" i="19" s="1"/>
  <c r="BO226" i="16"/>
  <c r="F226" i="16" s="1"/>
  <c r="F226" i="19" s="1"/>
  <c r="E226" i="16"/>
  <c r="E226" i="19" s="1"/>
  <c r="P24" i="19" s="1" a="1"/>
  <c r="P24" i="19" s="1"/>
  <c r="CK71" i="16"/>
  <c r="CL71" i="16" s="1"/>
  <c r="CM71" i="16" s="1"/>
  <c r="CK453" i="16"/>
  <c r="CL453" i="16" s="1"/>
  <c r="CM453" i="16" s="1"/>
  <c r="CK286" i="16"/>
  <c r="CL286" i="16" s="1"/>
  <c r="CM286" i="16" s="1"/>
  <c r="CA443" i="16"/>
  <c r="CB443" i="16" s="1"/>
  <c r="CC443" i="16" s="1"/>
  <c r="CA536" i="16"/>
  <c r="CB536" i="16" s="1"/>
  <c r="CC536" i="16" s="1"/>
  <c r="CI31" i="16"/>
  <c r="CA238" i="16"/>
  <c r="CB238" i="16" s="1"/>
  <c r="CC238" i="16" s="1"/>
  <c r="AZ31" i="16"/>
  <c r="AY31" i="16" s="1"/>
  <c r="BA31" i="16" s="1"/>
  <c r="BB31" i="16" s="1"/>
  <c r="BC31" i="16" s="1"/>
  <c r="CA400" i="16"/>
  <c r="CB400" i="16" s="1"/>
  <c r="CC400" i="16" s="1"/>
  <c r="CA303" i="16"/>
  <c r="CB303" i="16" s="1"/>
  <c r="CC303" i="16" s="1"/>
  <c r="CA192" i="16"/>
  <c r="CB192" i="16" s="1"/>
  <c r="CC192" i="16" s="1"/>
  <c r="CA572" i="16"/>
  <c r="CB572" i="16" s="1"/>
  <c r="CC572" i="16" s="1"/>
  <c r="BN202" i="16"/>
  <c r="E202" i="16" s="1"/>
  <c r="E202" i="19" s="1"/>
  <c r="N24" i="19" s="1" a="1"/>
  <c r="N24" i="19" s="1"/>
  <c r="BN451" i="16"/>
  <c r="E451" i="16" s="1"/>
  <c r="E451" i="19" s="1"/>
  <c r="U35" i="19" s="1" a="1"/>
  <c r="U35" i="19" s="1"/>
  <c r="BF31" i="16"/>
  <c r="CO27" i="16"/>
  <c r="AZ324" i="16"/>
  <c r="AY324" i="16" s="1"/>
  <c r="BA324" i="16" s="1"/>
  <c r="BB324" i="16" s="1"/>
  <c r="BC324" i="16" s="1"/>
  <c r="BN344" i="16"/>
  <c r="CK95" i="16"/>
  <c r="CL95" i="16" s="1"/>
  <c r="CM95" i="16" s="1"/>
  <c r="CA80" i="16"/>
  <c r="CB80" i="16" s="1"/>
  <c r="CC80" i="16" s="1"/>
  <c r="BN286" i="16"/>
  <c r="BN229" i="16"/>
  <c r="BN430" i="16"/>
  <c r="E430" i="16" s="1"/>
  <c r="E430" i="19" s="1"/>
  <c r="Q38" i="19" s="1" a="1"/>
  <c r="Q38" i="19" s="1"/>
  <c r="BN390" i="16"/>
  <c r="CC22" i="16"/>
  <c r="CK324" i="16"/>
  <c r="CL324" i="16" s="1"/>
  <c r="CM324" i="16" s="1"/>
  <c r="BN564" i="16"/>
  <c r="CA71" i="16"/>
  <c r="CB71" i="16" s="1"/>
  <c r="CC71" i="16" s="1"/>
  <c r="CA348" i="16"/>
  <c r="CB348" i="16" s="1"/>
  <c r="CC348" i="16" s="1"/>
  <c r="CA194" i="16"/>
  <c r="CB194" i="16" s="1"/>
  <c r="CC194" i="16" s="1"/>
  <c r="CK536" i="16"/>
  <c r="CL536" i="16" s="1"/>
  <c r="CM536" i="16" s="1"/>
  <c r="CA184" i="16"/>
  <c r="CB184" i="16" s="1"/>
  <c r="CC184" i="16" s="1"/>
  <c r="CK47" i="16"/>
  <c r="CL47" i="16" s="1"/>
  <c r="CM47" i="16" s="1"/>
  <c r="CA31" i="16"/>
  <c r="CB31" i="16" s="1"/>
  <c r="CC31" i="16" s="1"/>
  <c r="CA550" i="16"/>
  <c r="CB550" i="16" s="1"/>
  <c r="CC550" i="16" s="1"/>
  <c r="CP457" i="16"/>
  <c r="BM457" i="16"/>
  <c r="BN457" i="16" s="1"/>
  <c r="E457" i="16" s="1"/>
  <c r="E457" i="19" s="1"/>
  <c r="U41" i="19" s="1" a="1"/>
  <c r="U41" i="19" s="1"/>
  <c r="CF352" i="16"/>
  <c r="CF116" i="16"/>
  <c r="CP141" i="16"/>
  <c r="CF446" i="16"/>
  <c r="H446" i="16" s="1"/>
  <c r="H446" i="19" s="1"/>
  <c r="BT42" i="19" s="1" a="1"/>
  <c r="BT42" i="19" s="1"/>
  <c r="CP116" i="16"/>
  <c r="CF130" i="16"/>
  <c r="CP308" i="16"/>
  <c r="CF22" i="16"/>
  <c r="CF210" i="16"/>
  <c r="CF476" i="16"/>
  <c r="H476" i="16" s="1"/>
  <c r="H476" i="19" s="1"/>
  <c r="BW36" i="19" s="1" a="1"/>
  <c r="BW36" i="19" s="1"/>
  <c r="CF37" i="16"/>
  <c r="BM446" i="16"/>
  <c r="BN446" i="16" s="1"/>
  <c r="CP446" i="16"/>
  <c r="CF427" i="16"/>
  <c r="H427" i="16" s="1"/>
  <c r="H427" i="19" s="1"/>
  <c r="BQ35" i="19" s="1" a="1"/>
  <c r="BQ35" i="19" s="1"/>
  <c r="CF206" i="16"/>
  <c r="CP130" i="16"/>
  <c r="CF308" i="16"/>
  <c r="CP22" i="16"/>
  <c r="CP500" i="16"/>
  <c r="BM500" i="16"/>
  <c r="BN500" i="16" s="1"/>
  <c r="BM476" i="16"/>
  <c r="BN476" i="16" s="1"/>
  <c r="CP476" i="16"/>
  <c r="CP37" i="16"/>
  <c r="BM427" i="16"/>
  <c r="BN427" i="16" s="1"/>
  <c r="CP427" i="16"/>
  <c r="CP206" i="16"/>
  <c r="CF141" i="16"/>
  <c r="E203" i="16"/>
  <c r="E203" i="19" s="1"/>
  <c r="N25" i="19" s="1" a="1"/>
  <c r="N25" i="19" s="1"/>
  <c r="BO203" i="16"/>
  <c r="F203" i="16" s="1"/>
  <c r="F203" i="19" s="1"/>
  <c r="CA352" i="16"/>
  <c r="CB352" i="16" s="1"/>
  <c r="CC352" i="16" s="1"/>
  <c r="CA116" i="16"/>
  <c r="CB116" i="16" s="1"/>
  <c r="CC116" i="16" s="1"/>
  <c r="CK141" i="16"/>
  <c r="CL141" i="16" s="1"/>
  <c r="CM141" i="16" s="1"/>
  <c r="CE446" i="16"/>
  <c r="BY446" i="16"/>
  <c r="CD446" i="16"/>
  <c r="CA446" i="16"/>
  <c r="CB446" i="16" s="1"/>
  <c r="CC446" i="16" s="1"/>
  <c r="AZ116" i="16"/>
  <c r="AY116" i="16" s="1"/>
  <c r="BA116" i="16" s="1"/>
  <c r="BB116" i="16" s="1"/>
  <c r="BC116" i="16" s="1"/>
  <c r="CK116" i="16"/>
  <c r="CL116" i="16" s="1"/>
  <c r="CM116" i="16" s="1"/>
  <c r="BN295" i="16"/>
  <c r="CD22" i="16"/>
  <c r="CE22" i="16"/>
  <c r="BY476" i="16"/>
  <c r="CE476" i="16"/>
  <c r="CA476" i="16"/>
  <c r="CB476" i="16" s="1"/>
  <c r="CC476" i="16" s="1"/>
  <c r="BY37" i="16"/>
  <c r="CE37" i="16"/>
  <c r="CA37" i="16"/>
  <c r="CB37" i="16" s="1"/>
  <c r="CC37" i="16" s="1"/>
  <c r="CD37" i="16"/>
  <c r="CO446" i="16"/>
  <c r="CI446" i="16"/>
  <c r="CN446" i="16"/>
  <c r="BF446" i="16"/>
  <c r="AZ446" i="16"/>
  <c r="AY446" i="16" s="1"/>
  <c r="BA446" i="16" s="1"/>
  <c r="BB446" i="16" s="1"/>
  <c r="BC446" i="16" s="1"/>
  <c r="CK446" i="16"/>
  <c r="CL446" i="16" s="1"/>
  <c r="CM446" i="16" s="1"/>
  <c r="BE446" i="16"/>
  <c r="CA427" i="16"/>
  <c r="CB427" i="16" s="1"/>
  <c r="CC427" i="16" s="1"/>
  <c r="CK130" i="16"/>
  <c r="CL130" i="16" s="1"/>
  <c r="CM130" i="16" s="1"/>
  <c r="CA308" i="16"/>
  <c r="CB308" i="16" s="1"/>
  <c r="CC308" i="16" s="1"/>
  <c r="BF22" i="16"/>
  <c r="CI22" i="16"/>
  <c r="AZ22" i="16"/>
  <c r="AY22" i="16" s="1"/>
  <c r="BA22" i="16" s="1"/>
  <c r="BB22" i="16" s="1"/>
  <c r="BC22" i="16" s="1"/>
  <c r="CK22" i="16"/>
  <c r="CL22" i="16" s="1"/>
  <c r="CM22" i="16" s="1"/>
  <c r="CN22" i="16"/>
  <c r="CO22" i="16"/>
  <c r="AZ476" i="16"/>
  <c r="AY476" i="16" s="1"/>
  <c r="BA476" i="16" s="1"/>
  <c r="BB476" i="16" s="1"/>
  <c r="BC476" i="16" s="1"/>
  <c r="CO476" i="16"/>
  <c r="CN476" i="16"/>
  <c r="BE476" i="16"/>
  <c r="CI476" i="16"/>
  <c r="BF476" i="16"/>
  <c r="AZ37" i="16"/>
  <c r="AY37" i="16" s="1"/>
  <c r="BA37" i="16" s="1"/>
  <c r="BB37" i="16" s="1"/>
  <c r="BC37" i="16" s="1"/>
  <c r="BF37" i="16"/>
  <c r="CI37" i="16"/>
  <c r="CK427" i="16"/>
  <c r="CL427" i="16" s="1"/>
  <c r="CM427" i="16" s="1"/>
  <c r="CK206" i="16"/>
  <c r="CL206" i="16" s="1"/>
  <c r="CM206" i="16" s="1"/>
  <c r="CF482" i="16"/>
  <c r="H482" i="16" s="1"/>
  <c r="H482" i="19" s="1"/>
  <c r="BW42" i="19" s="1" a="1"/>
  <c r="BW42" i="19" s="1"/>
  <c r="CF35" i="16"/>
  <c r="BM481" i="16"/>
  <c r="BN481" i="16" s="1"/>
  <c r="CP481" i="16"/>
  <c r="CF471" i="16"/>
  <c r="H471" i="16" s="1"/>
  <c r="H471" i="19" s="1"/>
  <c r="BV43" i="19" s="1" a="1"/>
  <c r="BV43" i="19" s="1"/>
  <c r="CF51" i="16"/>
  <c r="CF218" i="16"/>
  <c r="CP59" i="16"/>
  <c r="BM482" i="16"/>
  <c r="BN482" i="16" s="1"/>
  <c r="CP482" i="16"/>
  <c r="CP35" i="16"/>
  <c r="CF27" i="16"/>
  <c r="CF135" i="16"/>
  <c r="BM471" i="16"/>
  <c r="BN471" i="16" s="1"/>
  <c r="BO471" i="16" s="1"/>
  <c r="F471" i="16" s="1"/>
  <c r="F471" i="19" s="1"/>
  <c r="CP471" i="16"/>
  <c r="CP51" i="16"/>
  <c r="CF576" i="16"/>
  <c r="H576" i="16" s="1"/>
  <c r="H576" i="19" s="1"/>
  <c r="CI40" i="19" s="1" a="1"/>
  <c r="CI40" i="19" s="1"/>
  <c r="CF127" i="16"/>
  <c r="CF435" i="16"/>
  <c r="H435" i="16" s="1"/>
  <c r="H435" i="19" s="1"/>
  <c r="BQ43" i="19" s="1" a="1"/>
  <c r="BQ43" i="19" s="1"/>
  <c r="CF133" i="16"/>
  <c r="CF425" i="16"/>
  <c r="H425" i="16" s="1"/>
  <c r="H425" i="19" s="1"/>
  <c r="BP45" i="19" s="1" a="1"/>
  <c r="BP45" i="19" s="1"/>
  <c r="CF24" i="16"/>
  <c r="CP27" i="16"/>
  <c r="CP135" i="16"/>
  <c r="CF75" i="16"/>
  <c r="BM576" i="16"/>
  <c r="BN576" i="16" s="1"/>
  <c r="E576" i="16" s="1"/>
  <c r="E576" i="19" s="1"/>
  <c r="CP576" i="16"/>
  <c r="CP127" i="16"/>
  <c r="CF541" i="16"/>
  <c r="H541" i="16" s="1"/>
  <c r="H541" i="19" s="1"/>
  <c r="CF41" i="19" s="1" a="1"/>
  <c r="CF41" i="19" s="1"/>
  <c r="CF391" i="16"/>
  <c r="H391" i="16" s="1"/>
  <c r="H391" i="19" s="1"/>
  <c r="BN35" i="19" s="1" a="1"/>
  <c r="BN35" i="19" s="1"/>
  <c r="CP133" i="16"/>
  <c r="BM425" i="16"/>
  <c r="BN425" i="16" s="1"/>
  <c r="CP425" i="16"/>
  <c r="CP24" i="16"/>
  <c r="CF481" i="16"/>
  <c r="H481" i="16" s="1"/>
  <c r="H481" i="19" s="1"/>
  <c r="BW41" i="19" s="1" a="1"/>
  <c r="BW41" i="19" s="1"/>
  <c r="CP75" i="16"/>
  <c r="CF143" i="16"/>
  <c r="CP218" i="16"/>
  <c r="CF59" i="16"/>
  <c r="CF252" i="16"/>
  <c r="BM541" i="16"/>
  <c r="BN541" i="16" s="1"/>
  <c r="CP541" i="16"/>
  <c r="BM391" i="16"/>
  <c r="BN391" i="16" s="1"/>
  <c r="E391" i="16" s="1"/>
  <c r="E391" i="19" s="1"/>
  <c r="N35" i="19" s="1" a="1"/>
  <c r="N35" i="19" s="1"/>
  <c r="CP391" i="16"/>
  <c r="BO197" i="16"/>
  <c r="F197" i="16" s="1"/>
  <c r="F197" i="19" s="1"/>
  <c r="E197" i="16"/>
  <c r="E197" i="19" s="1"/>
  <c r="AI17" i="19" s="1" a="1"/>
  <c r="AI17" i="19" s="1"/>
  <c r="BN385" i="16"/>
  <c r="BO385" i="16" s="1"/>
  <c r="F385" i="16" s="1"/>
  <c r="F385" i="19" s="1"/>
  <c r="CE482" i="16"/>
  <c r="CA482" i="16"/>
  <c r="CB482" i="16" s="1"/>
  <c r="CC482" i="16" s="1"/>
  <c r="BY482" i="16"/>
  <c r="BY35" i="16"/>
  <c r="CA35" i="16"/>
  <c r="CB35" i="16" s="1"/>
  <c r="CC35" i="16" s="1"/>
  <c r="CE35" i="16"/>
  <c r="CD35" i="16"/>
  <c r="BE481" i="16"/>
  <c r="CI481" i="16"/>
  <c r="AZ481" i="16"/>
  <c r="AY481" i="16" s="1"/>
  <c r="BA481" i="16" s="1"/>
  <c r="BF481" i="16"/>
  <c r="CA471" i="16"/>
  <c r="CB471" i="16" s="1"/>
  <c r="CC471" i="16" s="1"/>
  <c r="CE471" i="16"/>
  <c r="BY471" i="16"/>
  <c r="BE482" i="16"/>
  <c r="AZ482" i="16"/>
  <c r="AY482" i="16" s="1"/>
  <c r="BA482" i="16" s="1"/>
  <c r="BB482" i="16" s="1"/>
  <c r="BC482" i="16" s="1"/>
  <c r="BD482" i="16" s="1"/>
  <c r="CI482" i="16"/>
  <c r="BF482" i="16"/>
  <c r="AZ35" i="16"/>
  <c r="AY35" i="16" s="1"/>
  <c r="BA35" i="16" s="1"/>
  <c r="BB35" i="16" s="1"/>
  <c r="BC35" i="16" s="1"/>
  <c r="BF35" i="16"/>
  <c r="CI35" i="16"/>
  <c r="CD471" i="16"/>
  <c r="BY27" i="16"/>
  <c r="CE27" i="16"/>
  <c r="CA27" i="16"/>
  <c r="CB27" i="16" s="1"/>
  <c r="CC27" i="16" s="1"/>
  <c r="CE135" i="16"/>
  <c r="BY135" i="16"/>
  <c r="CD135" i="16"/>
  <c r="CA135" i="16"/>
  <c r="CB135" i="16" s="1"/>
  <c r="CC135" i="16" s="1"/>
  <c r="BF471" i="16"/>
  <c r="BE471" i="16"/>
  <c r="CI471" i="16"/>
  <c r="AZ471" i="16"/>
  <c r="AY471" i="16" s="1"/>
  <c r="BA471" i="16" s="1"/>
  <c r="BB471" i="16" s="1"/>
  <c r="BC471" i="16" s="1"/>
  <c r="BD471" i="16" s="1"/>
  <c r="BY127" i="16"/>
  <c r="CA127" i="16"/>
  <c r="CB127" i="16" s="1"/>
  <c r="CC127" i="16" s="1"/>
  <c r="CE127" i="16"/>
  <c r="CA435" i="16"/>
  <c r="CB435" i="16" s="1"/>
  <c r="CC435" i="16" s="1"/>
  <c r="BY133" i="16"/>
  <c r="CE133" i="16"/>
  <c r="CA133" i="16"/>
  <c r="CB133" i="16" s="1"/>
  <c r="CC133" i="16" s="1"/>
  <c r="BY425" i="16"/>
  <c r="CA425" i="16"/>
  <c r="CB425" i="16" s="1"/>
  <c r="CC425" i="16" s="1"/>
  <c r="CE425" i="16"/>
  <c r="CA24" i="16"/>
  <c r="CB24" i="16" s="1"/>
  <c r="CC24" i="16" s="1"/>
  <c r="BY24" i="16"/>
  <c r="CE24" i="16"/>
  <c r="CD24" i="16"/>
  <c r="AZ27" i="16"/>
  <c r="AY27" i="16" s="1"/>
  <c r="BA27" i="16" s="1"/>
  <c r="BB27" i="16" s="1"/>
  <c r="BC27" i="16" s="1"/>
  <c r="BF27" i="16"/>
  <c r="CI27" i="16"/>
  <c r="AZ135" i="16"/>
  <c r="AY135" i="16" s="1"/>
  <c r="BA135" i="16" s="1"/>
  <c r="BB135" i="16" s="1"/>
  <c r="BC135" i="16" s="1"/>
  <c r="BF135" i="16"/>
  <c r="CI135" i="16"/>
  <c r="CI576" i="16"/>
  <c r="BF127" i="16"/>
  <c r="AZ127" i="16"/>
  <c r="AY127" i="16" s="1"/>
  <c r="BA127" i="16" s="1"/>
  <c r="BB127" i="16" s="1"/>
  <c r="BC127" i="16" s="1"/>
  <c r="CI127" i="16"/>
  <c r="CK481" i="16"/>
  <c r="CL481" i="16" s="1"/>
  <c r="CM481" i="16" s="1"/>
  <c r="AZ133" i="16"/>
  <c r="AY133" i="16" s="1"/>
  <c r="BA133" i="16" s="1"/>
  <c r="BB133" i="16" s="1"/>
  <c r="BC133" i="16" s="1"/>
  <c r="BF133" i="16"/>
  <c r="CI133" i="16"/>
  <c r="BE425" i="16"/>
  <c r="AZ425" i="16"/>
  <c r="AY425" i="16" s="1"/>
  <c r="BA425" i="16" s="1"/>
  <c r="BB425" i="16" s="1"/>
  <c r="BC425" i="16" s="1"/>
  <c r="BD425" i="16" s="1"/>
  <c r="BF425" i="16"/>
  <c r="CI425" i="16"/>
  <c r="CI24" i="16"/>
  <c r="AZ24" i="16"/>
  <c r="AY24" i="16" s="1"/>
  <c r="BA24" i="16" s="1"/>
  <c r="BB24" i="16" s="1"/>
  <c r="BC24" i="16" s="1"/>
  <c r="CK24" i="16"/>
  <c r="CL24" i="16" s="1"/>
  <c r="CM24" i="16" s="1"/>
  <c r="CN24" i="16"/>
  <c r="CO24" i="16"/>
  <c r="BF24" i="16"/>
  <c r="CA481" i="16"/>
  <c r="CB481" i="16" s="1"/>
  <c r="CC481" i="16" s="1"/>
  <c r="CE481" i="16"/>
  <c r="BY481" i="16"/>
  <c r="BN297" i="16"/>
  <c r="CK576" i="16"/>
  <c r="CL576" i="16" s="1"/>
  <c r="CM576" i="16" s="1"/>
  <c r="CA252" i="16"/>
  <c r="CB252" i="16" s="1"/>
  <c r="CC252" i="16" s="1"/>
  <c r="CK541" i="16"/>
  <c r="CL541" i="16" s="1"/>
  <c r="CM541" i="16" s="1"/>
  <c r="CP563" i="16"/>
  <c r="BM563" i="16"/>
  <c r="BN563" i="16" s="1"/>
  <c r="CF449" i="16"/>
  <c r="H449" i="16" s="1"/>
  <c r="H449" i="19" s="1"/>
  <c r="BT45" i="19" s="1" a="1"/>
  <c r="BT45" i="19" s="1"/>
  <c r="BM449" i="16"/>
  <c r="BN449" i="16" s="1"/>
  <c r="CP449" i="16"/>
  <c r="CF581" i="16"/>
  <c r="H581" i="16" s="1"/>
  <c r="H581" i="19" s="1"/>
  <c r="CI45" i="19" s="1" a="1"/>
  <c r="CI45" i="19" s="1"/>
  <c r="CP459" i="16"/>
  <c r="BM459" i="16"/>
  <c r="BN459" i="16" s="1"/>
  <c r="CF311" i="16"/>
  <c r="CF567" i="16"/>
  <c r="H567" i="16" s="1"/>
  <c r="H567" i="19" s="1"/>
  <c r="CH43" i="19" s="1" a="1"/>
  <c r="CH43" i="19" s="1"/>
  <c r="CF431" i="16"/>
  <c r="H431" i="16" s="1"/>
  <c r="H431" i="19" s="1"/>
  <c r="BQ39" i="19" s="1" a="1"/>
  <c r="BQ39" i="19" s="1"/>
  <c r="CF437" i="16"/>
  <c r="H437" i="16" s="1"/>
  <c r="H437" i="19" s="1"/>
  <c r="BQ45" i="19" s="1" a="1"/>
  <c r="BQ45" i="19" s="1"/>
  <c r="BM424" i="16"/>
  <c r="BN424" i="16" s="1"/>
  <c r="E424" i="16" s="1"/>
  <c r="E424" i="19" s="1"/>
  <c r="P44" i="19" s="1" a="1"/>
  <c r="P44" i="19" s="1"/>
  <c r="CP424" i="16"/>
  <c r="CF424" i="16"/>
  <c r="H424" i="16" s="1"/>
  <c r="H424" i="19" s="1"/>
  <c r="BP44" i="19" s="1" a="1"/>
  <c r="BP44" i="19" s="1"/>
  <c r="CF342" i="16"/>
  <c r="CF119" i="16"/>
  <c r="CF274" i="16"/>
  <c r="BO340" i="16"/>
  <c r="F340" i="16" s="1"/>
  <c r="F340" i="19" s="1"/>
  <c r="E340" i="16"/>
  <c r="E340" i="19" s="1"/>
  <c r="BO346" i="16"/>
  <c r="F346" i="16" s="1"/>
  <c r="F346" i="19" s="1"/>
  <c r="E346" i="16"/>
  <c r="E346" i="19" s="1"/>
  <c r="AF24" i="19" s="1" a="1"/>
  <c r="AF24" i="19" s="1"/>
  <c r="BD408" i="16"/>
  <c r="CA274" i="16"/>
  <c r="CB274" i="16" s="1"/>
  <c r="CC274" i="16" s="1"/>
  <c r="BD454" i="16"/>
  <c r="BF563" i="16"/>
  <c r="CN563" i="16"/>
  <c r="CO563" i="16"/>
  <c r="CC563" i="16"/>
  <c r="BY449" i="16"/>
  <c r="CE449" i="16"/>
  <c r="CD449" i="16"/>
  <c r="CA449" i="16"/>
  <c r="CB449" i="16" s="1"/>
  <c r="CC449" i="16" s="1"/>
  <c r="BE449" i="16"/>
  <c r="AZ449" i="16"/>
  <c r="AY449" i="16" s="1"/>
  <c r="BA449" i="16" s="1"/>
  <c r="BB449" i="16" s="1"/>
  <c r="BC449" i="16" s="1"/>
  <c r="BD449" i="16" s="1"/>
  <c r="CI449" i="16"/>
  <c r="CO449" i="16"/>
  <c r="CK449" i="16"/>
  <c r="CL449" i="16" s="1"/>
  <c r="CM449" i="16" s="1"/>
  <c r="CN449" i="16"/>
  <c r="BF449" i="16"/>
  <c r="CA581" i="16"/>
  <c r="CB581" i="16" s="1"/>
  <c r="CC581" i="16" s="1"/>
  <c r="CA311" i="16"/>
  <c r="CB311" i="16" s="1"/>
  <c r="CC311" i="16" s="1"/>
  <c r="CA567" i="16"/>
  <c r="CB567" i="16" s="1"/>
  <c r="CC567" i="16" s="1"/>
  <c r="CA431" i="16"/>
  <c r="CB431" i="16" s="1"/>
  <c r="CC431" i="16" s="1"/>
  <c r="CA437" i="16"/>
  <c r="CB437" i="16" s="1"/>
  <c r="CC437" i="16" s="1"/>
  <c r="AZ424" i="16"/>
  <c r="AY424" i="16" s="1"/>
  <c r="BA424" i="16" s="1"/>
  <c r="BB424" i="16" s="1"/>
  <c r="BC424" i="16" s="1"/>
  <c r="BD424" i="16" s="1"/>
  <c r="BF424" i="16"/>
  <c r="CI424" i="16"/>
  <c r="BE424" i="16"/>
  <c r="BY424" i="16"/>
  <c r="CA424" i="16"/>
  <c r="CB424" i="16" s="1"/>
  <c r="CC424" i="16" s="1"/>
  <c r="CE424" i="16"/>
  <c r="CF419" i="16"/>
  <c r="H419" i="16" s="1"/>
  <c r="H419" i="19" s="1"/>
  <c r="BP39" i="19" s="1" a="1"/>
  <c r="BP39" i="19" s="1"/>
  <c r="CP419" i="16"/>
  <c r="BM419" i="16"/>
  <c r="BN419" i="16" s="1"/>
  <c r="CF421" i="16"/>
  <c r="H421" i="16" s="1"/>
  <c r="H421" i="19" s="1"/>
  <c r="BP41" i="19" s="1" a="1"/>
  <c r="BP41" i="19" s="1"/>
  <c r="CP421" i="16"/>
  <c r="BM421" i="16"/>
  <c r="BN421" i="16" s="1"/>
  <c r="CF469" i="16"/>
  <c r="H469" i="16" s="1"/>
  <c r="H469" i="19" s="1"/>
  <c r="BV41" i="19" s="1" a="1"/>
  <c r="BV41" i="19" s="1"/>
  <c r="BM469" i="16"/>
  <c r="BN469" i="16" s="1"/>
  <c r="CP469" i="16"/>
  <c r="BN211" i="16"/>
  <c r="BD392" i="16"/>
  <c r="BD428" i="16"/>
  <c r="BD577" i="16"/>
  <c r="BN380" i="16"/>
  <c r="E380" i="16" s="1"/>
  <c r="E380" i="19" s="1"/>
  <c r="AI22" i="19" s="1" a="1"/>
  <c r="AI22" i="19" s="1"/>
  <c r="BD413" i="16"/>
  <c r="BY419" i="16"/>
  <c r="CA419" i="16"/>
  <c r="CB419" i="16" s="1"/>
  <c r="CC419" i="16" s="1"/>
  <c r="CE419" i="16"/>
  <c r="BF419" i="16"/>
  <c r="AZ419" i="16"/>
  <c r="AY419" i="16" s="1"/>
  <c r="BA419" i="16" s="1"/>
  <c r="BB419" i="16" s="1"/>
  <c r="BC419" i="16" s="1"/>
  <c r="BD419" i="16" s="1"/>
  <c r="BE419" i="16"/>
  <c r="CI419" i="16"/>
  <c r="BY421" i="16"/>
  <c r="CE421" i="16"/>
  <c r="CD421" i="16"/>
  <c r="CA421" i="16"/>
  <c r="CB421" i="16" s="1"/>
  <c r="CC421" i="16" s="1"/>
  <c r="BE421" i="16"/>
  <c r="AZ421" i="16"/>
  <c r="AY421" i="16" s="1"/>
  <c r="BA421" i="16" s="1"/>
  <c r="BB421" i="16" s="1"/>
  <c r="BC421" i="16" s="1"/>
  <c r="BF421" i="16"/>
  <c r="CI421" i="16"/>
  <c r="CA469" i="16"/>
  <c r="CB469" i="16" s="1"/>
  <c r="CC469" i="16" s="1"/>
  <c r="CD469" i="16"/>
  <c r="CE469" i="16"/>
  <c r="BY469" i="16"/>
  <c r="AZ469" i="16"/>
  <c r="AY469" i="16" s="1"/>
  <c r="BA469" i="16" s="1"/>
  <c r="BB469" i="16" s="1"/>
  <c r="BC469" i="16" s="1"/>
  <c r="BD469" i="16" s="1"/>
  <c r="BE469" i="16"/>
  <c r="BF469" i="16"/>
  <c r="CI469" i="16"/>
  <c r="CF566" i="16"/>
  <c r="H566" i="16" s="1"/>
  <c r="H566" i="19" s="1"/>
  <c r="CH42" i="19" s="1" a="1"/>
  <c r="CH42" i="19" s="1"/>
  <c r="BM422" i="16"/>
  <c r="BN422" i="16" s="1"/>
  <c r="BO422" i="16" s="1"/>
  <c r="F422" i="16" s="1"/>
  <c r="F422" i="19" s="1"/>
  <c r="CP422" i="16"/>
  <c r="BM480" i="16"/>
  <c r="BN480" i="16" s="1"/>
  <c r="CP480" i="16"/>
  <c r="CP131" i="16"/>
  <c r="BM483" i="16"/>
  <c r="BN483" i="16" s="1"/>
  <c r="E483" i="16" s="1"/>
  <c r="E483" i="19" s="1"/>
  <c r="W43" i="19" s="1" a="1"/>
  <c r="W43" i="19" s="1"/>
  <c r="CP483" i="16"/>
  <c r="CF559" i="16"/>
  <c r="H559" i="16" s="1"/>
  <c r="H559" i="19" s="1"/>
  <c r="CH35" i="19" s="1" a="1"/>
  <c r="CH35" i="19" s="1"/>
  <c r="CF26" i="16"/>
  <c r="CP566" i="16"/>
  <c r="BM566" i="16"/>
  <c r="BN566" i="16" s="1"/>
  <c r="BO566" i="16" s="1"/>
  <c r="F566" i="16" s="1"/>
  <c r="F566" i="19" s="1"/>
  <c r="CF422" i="16"/>
  <c r="H422" i="16" s="1"/>
  <c r="H422" i="19" s="1"/>
  <c r="BP42" i="19" s="1" a="1"/>
  <c r="BP42" i="19" s="1"/>
  <c r="CF480" i="16"/>
  <c r="H480" i="16" s="1"/>
  <c r="H480" i="19" s="1"/>
  <c r="BW40" i="19" s="1" a="1"/>
  <c r="BW40" i="19" s="1"/>
  <c r="BM488" i="16"/>
  <c r="BN488" i="16" s="1"/>
  <c r="CP488" i="16"/>
  <c r="CF29" i="16"/>
  <c r="BM420" i="16"/>
  <c r="BN420" i="16" s="1"/>
  <c r="BO420" i="16" s="1"/>
  <c r="F420" i="16" s="1"/>
  <c r="F420" i="19" s="1"/>
  <c r="CP420" i="16"/>
  <c r="BM484" i="16"/>
  <c r="BN484" i="16" s="1"/>
  <c r="CP484" i="16"/>
  <c r="BM559" i="16"/>
  <c r="BN559" i="16" s="1"/>
  <c r="CP559" i="16"/>
  <c r="CP26" i="16"/>
  <c r="CF487" i="16"/>
  <c r="H487" i="16" s="1"/>
  <c r="H487" i="19" s="1"/>
  <c r="BZ35" i="19" s="1" a="1"/>
  <c r="BZ35" i="19" s="1"/>
  <c r="CF450" i="16"/>
  <c r="H450" i="16" s="1"/>
  <c r="H450" i="19" s="1"/>
  <c r="BU34" i="19" s="1" a="1"/>
  <c r="BU34" i="19" s="1"/>
  <c r="CF488" i="16"/>
  <c r="H488" i="16" s="1"/>
  <c r="H488" i="19" s="1"/>
  <c r="BZ36" i="19" s="1" a="1"/>
  <c r="BZ36" i="19" s="1"/>
  <c r="CP29" i="16"/>
  <c r="CF420" i="16"/>
  <c r="H420" i="16" s="1"/>
  <c r="H420" i="19" s="1"/>
  <c r="BP40" i="19" s="1" a="1"/>
  <c r="BP40" i="19" s="1"/>
  <c r="CF484" i="16"/>
  <c r="H484" i="16" s="1"/>
  <c r="H484" i="19" s="1"/>
  <c r="BW44" i="19" s="1" a="1"/>
  <c r="BW44" i="19" s="1"/>
  <c r="BM479" i="16"/>
  <c r="BN479" i="16" s="1"/>
  <c r="CP479" i="16"/>
  <c r="BM478" i="16"/>
  <c r="BN478" i="16" s="1"/>
  <c r="CP478" i="16"/>
  <c r="BM487" i="16"/>
  <c r="BN487" i="16" s="1"/>
  <c r="CP487" i="16"/>
  <c r="CP450" i="16"/>
  <c r="BM450" i="16"/>
  <c r="BN450" i="16" s="1"/>
  <c r="CF131" i="16"/>
  <c r="CF483" i="16"/>
  <c r="H483" i="16" s="1"/>
  <c r="H483" i="19" s="1"/>
  <c r="BW43" i="19" s="1" a="1"/>
  <c r="BW43" i="19" s="1"/>
  <c r="CF479" i="16"/>
  <c r="H479" i="16" s="1"/>
  <c r="H479" i="19" s="1"/>
  <c r="BW39" i="19" s="1" a="1"/>
  <c r="BW39" i="19" s="1"/>
  <c r="CF478" i="16"/>
  <c r="H478" i="16" s="1"/>
  <c r="H478" i="19" s="1"/>
  <c r="BW38" i="19" s="1" a="1"/>
  <c r="BW38" i="19" s="1"/>
  <c r="BD553" i="16"/>
  <c r="BD549" i="16"/>
  <c r="BD415" i="16"/>
  <c r="BD464" i="16"/>
  <c r="BD440" i="16"/>
  <c r="BD557" i="16"/>
  <c r="BD551" i="16"/>
  <c r="BD444" i="16"/>
  <c r="BD443" i="16"/>
  <c r="BD447" i="16"/>
  <c r="BD437" i="16"/>
  <c r="BY566" i="16"/>
  <c r="CA566" i="16"/>
  <c r="CB566" i="16" s="1"/>
  <c r="CC566" i="16" s="1"/>
  <c r="CE566" i="16"/>
  <c r="CI422" i="16"/>
  <c r="BF422" i="16"/>
  <c r="BE422" i="16"/>
  <c r="AZ422" i="16"/>
  <c r="AY422" i="16" s="1"/>
  <c r="BA422" i="16" s="1"/>
  <c r="CN422" i="16"/>
  <c r="CO480" i="16"/>
  <c r="CI480" i="16"/>
  <c r="CN480" i="16"/>
  <c r="BF480" i="16"/>
  <c r="AZ480" i="16"/>
  <c r="AY480" i="16" s="1"/>
  <c r="BA480" i="16" s="1"/>
  <c r="BB480" i="16" s="1"/>
  <c r="BC480" i="16" s="1"/>
  <c r="BD480" i="16" s="1"/>
  <c r="BE480" i="16"/>
  <c r="AZ131" i="16"/>
  <c r="AY131" i="16" s="1"/>
  <c r="BA131" i="16" s="1"/>
  <c r="BB131" i="16" s="1"/>
  <c r="BC131" i="16" s="1"/>
  <c r="BF131" i="16"/>
  <c r="CI131" i="16"/>
  <c r="CO422" i="16"/>
  <c r="CO483" i="16"/>
  <c r="CN483" i="16"/>
  <c r="BF483" i="16"/>
  <c r="CI483" i="16"/>
  <c r="AZ483" i="16"/>
  <c r="AY483" i="16" s="1"/>
  <c r="BA483" i="16" s="1"/>
  <c r="BE483" i="16"/>
  <c r="CA559" i="16"/>
  <c r="CB559" i="16" s="1"/>
  <c r="CC559" i="16" s="1"/>
  <c r="BY559" i="16"/>
  <c r="CE559" i="16"/>
  <c r="CD559" i="16"/>
  <c r="CA26" i="16"/>
  <c r="CB26" i="16" s="1"/>
  <c r="BY26" i="16"/>
  <c r="CE26" i="16"/>
  <c r="CD26" i="16"/>
  <c r="CC26" i="16"/>
  <c r="BD465" i="16"/>
  <c r="BD554" i="16"/>
  <c r="BD579" i="16"/>
  <c r="BD548" i="16"/>
  <c r="BD512" i="16"/>
  <c r="BD456" i="16"/>
  <c r="BF566" i="16"/>
  <c r="BE566" i="16"/>
  <c r="AZ566" i="16"/>
  <c r="AY566" i="16" s="1"/>
  <c r="BA566" i="16" s="1"/>
  <c r="BB566" i="16" s="1"/>
  <c r="BC566" i="16" s="1"/>
  <c r="BD566" i="16" s="1"/>
  <c r="CI566" i="16"/>
  <c r="BY422" i="16"/>
  <c r="CA422" i="16"/>
  <c r="CB422" i="16" s="1"/>
  <c r="CC422" i="16" s="1"/>
  <c r="CE422" i="16"/>
  <c r="BY480" i="16"/>
  <c r="CA480" i="16"/>
  <c r="CB480" i="16" s="1"/>
  <c r="CC480" i="16" s="1"/>
  <c r="CE480" i="16"/>
  <c r="CD480" i="16"/>
  <c r="BF488" i="16"/>
  <c r="CI488" i="16"/>
  <c r="BE488" i="16"/>
  <c r="CO488" i="16"/>
  <c r="AZ488" i="16"/>
  <c r="AY488" i="16" s="1"/>
  <c r="BA488" i="16" s="1"/>
  <c r="BB488" i="16" s="1"/>
  <c r="BC488" i="16" s="1"/>
  <c r="BD488" i="16" s="1"/>
  <c r="CN488" i="16"/>
  <c r="BY29" i="16"/>
  <c r="CA29" i="16"/>
  <c r="CB29" i="16" s="1"/>
  <c r="CC29" i="16" s="1"/>
  <c r="CE29" i="16"/>
  <c r="BF420" i="16"/>
  <c r="BE420" i="16"/>
  <c r="CI420" i="16"/>
  <c r="AZ420" i="16"/>
  <c r="AY420" i="16" s="1"/>
  <c r="BA420" i="16" s="1"/>
  <c r="BE484" i="16"/>
  <c r="CI484" i="16"/>
  <c r="AZ484" i="16"/>
  <c r="AY484" i="16" s="1"/>
  <c r="BA484" i="16" s="1"/>
  <c r="BB484" i="16" s="1"/>
  <c r="BC484" i="16" s="1"/>
  <c r="BD484" i="16" s="1"/>
  <c r="BF484" i="16"/>
  <c r="CI559" i="16"/>
  <c r="BE559" i="16"/>
  <c r="AZ559" i="16"/>
  <c r="AY559" i="16" s="1"/>
  <c r="BA559" i="16" s="1"/>
  <c r="BB559" i="16" s="1"/>
  <c r="BC559" i="16" s="1"/>
  <c r="BD559" i="16" s="1"/>
  <c r="BF559" i="16"/>
  <c r="CO559" i="16"/>
  <c r="CK559" i="16"/>
  <c r="CL559" i="16" s="1"/>
  <c r="CM559" i="16" s="1"/>
  <c r="CN559" i="16"/>
  <c r="CI26" i="16"/>
  <c r="AZ26" i="16"/>
  <c r="AY26" i="16" s="1"/>
  <c r="BA26" i="16" s="1"/>
  <c r="BB26" i="16" s="1"/>
  <c r="BC26" i="16" s="1"/>
  <c r="CO26" i="16"/>
  <c r="CN26" i="16"/>
  <c r="BF26" i="16"/>
  <c r="CK26" i="16"/>
  <c r="CL26" i="16" s="1"/>
  <c r="CM26" i="16" s="1"/>
  <c r="CK488" i="16"/>
  <c r="CL488" i="16" s="1"/>
  <c r="CM488" i="16" s="1"/>
  <c r="BD439" i="16"/>
  <c r="BD417" i="16"/>
  <c r="BD401" i="16"/>
  <c r="BD393" i="16"/>
  <c r="BD396" i="16"/>
  <c r="BD441" i="16"/>
  <c r="BD572" i="16"/>
  <c r="BB563" i="16"/>
  <c r="BC563" i="16" s="1"/>
  <c r="BD563" i="16" s="1"/>
  <c r="BY487" i="16"/>
  <c r="CA487" i="16"/>
  <c r="CB487" i="16" s="1"/>
  <c r="CC487" i="16" s="1"/>
  <c r="CE487" i="16"/>
  <c r="CD487" i="16"/>
  <c r="BY450" i="16"/>
  <c r="CE450" i="16"/>
  <c r="CD450" i="16"/>
  <c r="CA450" i="16"/>
  <c r="CB450" i="16" s="1"/>
  <c r="CC450" i="16" s="1"/>
  <c r="BY488" i="16"/>
  <c r="CA488" i="16"/>
  <c r="CB488" i="16" s="1"/>
  <c r="CC488" i="16" s="1"/>
  <c r="CE488" i="16"/>
  <c r="CD488" i="16"/>
  <c r="AZ29" i="16"/>
  <c r="AY29" i="16" s="1"/>
  <c r="BA29" i="16" s="1"/>
  <c r="BB29" i="16" s="1"/>
  <c r="BC29" i="16" s="1"/>
  <c r="BF29" i="16"/>
  <c r="CI29" i="16"/>
  <c r="BY420" i="16"/>
  <c r="CA420" i="16"/>
  <c r="CB420" i="16" s="1"/>
  <c r="CC420" i="16" s="1"/>
  <c r="CE420" i="16"/>
  <c r="BY484" i="16"/>
  <c r="CA484" i="16"/>
  <c r="CB484" i="16" s="1"/>
  <c r="CC484" i="16" s="1"/>
  <c r="CD484" i="16"/>
  <c r="CE484" i="16"/>
  <c r="AZ479" i="16"/>
  <c r="AY479" i="16" s="1"/>
  <c r="BA479" i="16" s="1"/>
  <c r="BF479" i="16"/>
  <c r="BE479" i="16"/>
  <c r="CI479" i="16"/>
  <c r="BF478" i="16"/>
  <c r="CI478" i="16"/>
  <c r="BE478" i="16"/>
  <c r="AZ478" i="16"/>
  <c r="AY478" i="16" s="1"/>
  <c r="BA478" i="16" s="1"/>
  <c r="BB478" i="16" s="1"/>
  <c r="BC478" i="16" s="1"/>
  <c r="BD478" i="16" s="1"/>
  <c r="CO478" i="16"/>
  <c r="CN478" i="16"/>
  <c r="CK484" i="16"/>
  <c r="CL484" i="16" s="1"/>
  <c r="CM484" i="16" s="1"/>
  <c r="BD560" i="16"/>
  <c r="BD427" i="16"/>
  <c r="BD581" i="16"/>
  <c r="BD546" i="16"/>
  <c r="BD452" i="16"/>
  <c r="BD399" i="16"/>
  <c r="BD460" i="16"/>
  <c r="BD580" i="16"/>
  <c r="BD500" i="16"/>
  <c r="BD418" i="16"/>
  <c r="BD569" i="16"/>
  <c r="BD397" i="16"/>
  <c r="BD463" i="16"/>
  <c r="BE487" i="16"/>
  <c r="AZ487" i="16"/>
  <c r="AY487" i="16" s="1"/>
  <c r="BA487" i="16" s="1"/>
  <c r="CI487" i="16"/>
  <c r="BF487" i="16"/>
  <c r="CO450" i="16"/>
  <c r="CI450" i="16"/>
  <c r="BE450" i="16"/>
  <c r="CK450" i="16"/>
  <c r="CL450" i="16" s="1"/>
  <c r="CM450" i="16" s="1"/>
  <c r="BF450" i="16"/>
  <c r="CN450" i="16"/>
  <c r="AZ450" i="16"/>
  <c r="AY450" i="16" s="1"/>
  <c r="BA450" i="16" s="1"/>
  <c r="BB450" i="16" s="1"/>
  <c r="BC450" i="16" s="1"/>
  <c r="CA131" i="16"/>
  <c r="CB131" i="16" s="1"/>
  <c r="CC131" i="16" s="1"/>
  <c r="CE131" i="16"/>
  <c r="BY131" i="16"/>
  <c r="CK483" i="16"/>
  <c r="CL483" i="16" s="1"/>
  <c r="CM483" i="16" s="1"/>
  <c r="BY483" i="16"/>
  <c r="CA483" i="16"/>
  <c r="CB483" i="16" s="1"/>
  <c r="CC483" i="16" s="1"/>
  <c r="CD483" i="16"/>
  <c r="CE483" i="16"/>
  <c r="BY479" i="16"/>
  <c r="CA479" i="16"/>
  <c r="CB479" i="16" s="1"/>
  <c r="CC479" i="16" s="1"/>
  <c r="CE479" i="16"/>
  <c r="CD479" i="16"/>
  <c r="BY478" i="16"/>
  <c r="CA478" i="16"/>
  <c r="CB478" i="16" s="1"/>
  <c r="CC478" i="16" s="1"/>
  <c r="CE478" i="16"/>
  <c r="CD478" i="16"/>
  <c r="CK480" i="16"/>
  <c r="CL480" i="16" s="1"/>
  <c r="CM480" i="16" s="1"/>
  <c r="CF507" i="16"/>
  <c r="H507" i="16" s="1"/>
  <c r="H507" i="19" s="1"/>
  <c r="CA43" i="19" s="1" a="1"/>
  <c r="CA43" i="19" s="1"/>
  <c r="CF501" i="16"/>
  <c r="H501" i="16" s="1"/>
  <c r="H501" i="19" s="1"/>
  <c r="CA37" i="19" s="1" a="1"/>
  <c r="CA37" i="19" s="1"/>
  <c r="CP517" i="16"/>
  <c r="BM517" i="16"/>
  <c r="BN517" i="16" s="1"/>
  <c r="BM468" i="16"/>
  <c r="CP468" i="16"/>
  <c r="CP534" i="16"/>
  <c r="BM534" i="16"/>
  <c r="BN534" i="16" s="1"/>
  <c r="CP384" i="16"/>
  <c r="CF493" i="16"/>
  <c r="H493" i="16" s="1"/>
  <c r="H493" i="19" s="1"/>
  <c r="BZ41" i="19" s="1" a="1"/>
  <c r="BZ41" i="19" s="1"/>
  <c r="CF337" i="16"/>
  <c r="CP514" i="16"/>
  <c r="BM514" i="16"/>
  <c r="BN514" i="16" s="1"/>
  <c r="CP524" i="16"/>
  <c r="BM524" i="16"/>
  <c r="BN524" i="16" s="1"/>
  <c r="CF532" i="16"/>
  <c r="H532" i="16" s="1"/>
  <c r="H532" i="19" s="1"/>
  <c r="CC44" i="19" s="1" a="1"/>
  <c r="CC44" i="19" s="1"/>
  <c r="CF522" i="16"/>
  <c r="H522" i="16" s="1"/>
  <c r="H522" i="19" s="1"/>
  <c r="CC34" i="19" s="1" a="1"/>
  <c r="CC34" i="19" s="1"/>
  <c r="CF383" i="16"/>
  <c r="CF502" i="16"/>
  <c r="H502" i="16" s="1"/>
  <c r="H502" i="19" s="1"/>
  <c r="CA38" i="19" s="1" a="1"/>
  <c r="CA38" i="19" s="1"/>
  <c r="CF519" i="16"/>
  <c r="H519" i="16" s="1"/>
  <c r="H519" i="19" s="1"/>
  <c r="CB43" i="19" s="1" a="1"/>
  <c r="CB43" i="19" s="1"/>
  <c r="CP379" i="16"/>
  <c r="CF521" i="16"/>
  <c r="H521" i="16" s="1"/>
  <c r="H521" i="19" s="1"/>
  <c r="CB45" i="19" s="1" a="1"/>
  <c r="CB45" i="19" s="1"/>
  <c r="BM503" i="16"/>
  <c r="BN503" i="16" s="1"/>
  <c r="CP503" i="16"/>
  <c r="CF378" i="16"/>
  <c r="CP202" i="16"/>
  <c r="CF534" i="16"/>
  <c r="H534" i="16" s="1"/>
  <c r="H534" i="19" s="1"/>
  <c r="CF34" i="19" s="1" a="1"/>
  <c r="CF34" i="19" s="1"/>
  <c r="CP508" i="16"/>
  <c r="BM508" i="16"/>
  <c r="BN508" i="16" s="1"/>
  <c r="CP493" i="16"/>
  <c r="BM493" i="16"/>
  <c r="BN493" i="16" s="1"/>
  <c r="CF504" i="16"/>
  <c r="H504" i="16" s="1"/>
  <c r="H504" i="19" s="1"/>
  <c r="CA40" i="19" s="1" a="1"/>
  <c r="CA40" i="19" s="1"/>
  <c r="CP381" i="16"/>
  <c r="CF535" i="16"/>
  <c r="H535" i="16" s="1"/>
  <c r="H535" i="19" s="1"/>
  <c r="CF35" i="19" s="1" a="1"/>
  <c r="CF35" i="19" s="1"/>
  <c r="CP337" i="16"/>
  <c r="CP380" i="16"/>
  <c r="CF533" i="16"/>
  <c r="H533" i="16" s="1"/>
  <c r="H533" i="19" s="1"/>
  <c r="CC45" i="19" s="1" a="1"/>
  <c r="CC45" i="19" s="1"/>
  <c r="CP532" i="16"/>
  <c r="BM532" i="16"/>
  <c r="BN532" i="16" s="1"/>
  <c r="CP526" i="16"/>
  <c r="BM526" i="16"/>
  <c r="BN526" i="16" s="1"/>
  <c r="CP518" i="16"/>
  <c r="BM518" i="16"/>
  <c r="BN518" i="16" s="1"/>
  <c r="CF511" i="16"/>
  <c r="H511" i="16" s="1"/>
  <c r="H511" i="19" s="1"/>
  <c r="CB35" i="19" s="1" a="1"/>
  <c r="CB35" i="19" s="1"/>
  <c r="BM502" i="16"/>
  <c r="BN502" i="16" s="1"/>
  <c r="CP502" i="16"/>
  <c r="CF379" i="16"/>
  <c r="CF202" i="16"/>
  <c r="CF531" i="16"/>
  <c r="H531" i="16" s="1"/>
  <c r="H531" i="19" s="1"/>
  <c r="CC43" i="19" s="1" a="1"/>
  <c r="CC43" i="19" s="1"/>
  <c r="BM504" i="16"/>
  <c r="BN504" i="16" s="1"/>
  <c r="CP504" i="16"/>
  <c r="CF381" i="16"/>
  <c r="CP574" i="16"/>
  <c r="BM574" i="16"/>
  <c r="CP523" i="16"/>
  <c r="BM523" i="16"/>
  <c r="BN523" i="16" s="1"/>
  <c r="CF556" i="16"/>
  <c r="H556" i="16" s="1"/>
  <c r="H556" i="19" s="1"/>
  <c r="CG44" i="19" s="1" a="1"/>
  <c r="CG44" i="19" s="1"/>
  <c r="CP509" i="16"/>
  <c r="BM509" i="16"/>
  <c r="BN509" i="16" s="1"/>
  <c r="CP522" i="16"/>
  <c r="BM522" i="16"/>
  <c r="BN522" i="16" s="1"/>
  <c r="CF385" i="16"/>
  <c r="CP383" i="16"/>
  <c r="CP519" i="16"/>
  <c r="BM519" i="16"/>
  <c r="BN519" i="16" s="1"/>
  <c r="CP521" i="16"/>
  <c r="BM521" i="16"/>
  <c r="BN521" i="16" s="1"/>
  <c r="CF503" i="16"/>
  <c r="H503" i="16" s="1"/>
  <c r="H503" i="19" s="1"/>
  <c r="CA39" i="19" s="1" a="1"/>
  <c r="CA39" i="19" s="1"/>
  <c r="CP378" i="16"/>
  <c r="CF573" i="16"/>
  <c r="H573" i="16" s="1"/>
  <c r="H573" i="19" s="1"/>
  <c r="CI37" i="19" s="1" a="1"/>
  <c r="CI37" i="19" s="1"/>
  <c r="CF508" i="16"/>
  <c r="H508" i="16" s="1"/>
  <c r="H508" i="19" s="1"/>
  <c r="CA44" i="19" s="1" a="1"/>
  <c r="CA44" i="19" s="1"/>
  <c r="CF335" i="16"/>
  <c r="CF491" i="16"/>
  <c r="H491" i="16" s="1"/>
  <c r="H491" i="19" s="1"/>
  <c r="BZ39" i="19" s="1" a="1"/>
  <c r="BZ39" i="19" s="1"/>
  <c r="BM506" i="16"/>
  <c r="BN506" i="16" s="1"/>
  <c r="CP506" i="16"/>
  <c r="CF555" i="16"/>
  <c r="H555" i="16" s="1"/>
  <c r="H555" i="19" s="1"/>
  <c r="CG43" i="19" s="1" a="1"/>
  <c r="CG43" i="19" s="1"/>
  <c r="CP334" i="16"/>
  <c r="CF524" i="16"/>
  <c r="H524" i="16" s="1"/>
  <c r="H524" i="19" s="1"/>
  <c r="CC36" i="19" s="1" a="1"/>
  <c r="CC36" i="19" s="1"/>
  <c r="CP513" i="16"/>
  <c r="BM513" i="16"/>
  <c r="BN513" i="16" s="1"/>
  <c r="CP571" i="16"/>
  <c r="BM571" i="16"/>
  <c r="CP525" i="16"/>
  <c r="BM525" i="16"/>
  <c r="BN525" i="16" s="1"/>
  <c r="CF537" i="16"/>
  <c r="H537" i="16" s="1"/>
  <c r="H537" i="19" s="1"/>
  <c r="CF37" i="19" s="1" a="1"/>
  <c r="CF37" i="19" s="1"/>
  <c r="CP516" i="16"/>
  <c r="BM516" i="16"/>
  <c r="BN516" i="16" s="1"/>
  <c r="CP535" i="16"/>
  <c r="BM535" i="16"/>
  <c r="BN535" i="16" s="1"/>
  <c r="CF380" i="16"/>
  <c r="CF520" i="16"/>
  <c r="H520" i="16" s="1"/>
  <c r="H520" i="19" s="1"/>
  <c r="CB44" i="19" s="1" a="1"/>
  <c r="CB44" i="19" s="1"/>
  <c r="CP520" i="16"/>
  <c r="BM520" i="16"/>
  <c r="BN520" i="16" s="1"/>
  <c r="CP507" i="16"/>
  <c r="BM507" i="16"/>
  <c r="BN507" i="16" s="1"/>
  <c r="CP556" i="16"/>
  <c r="BM556" i="16"/>
  <c r="BN556" i="16" s="1"/>
  <c r="CP533" i="16"/>
  <c r="BM533" i="16"/>
  <c r="BN533" i="16" s="1"/>
  <c r="CF509" i="16"/>
  <c r="H509" i="16" s="1"/>
  <c r="H509" i="19" s="1"/>
  <c r="CA45" i="19" s="1" a="1"/>
  <c r="CA45" i="19" s="1"/>
  <c r="CF526" i="16"/>
  <c r="H526" i="16" s="1"/>
  <c r="H526" i="19" s="1"/>
  <c r="CC38" i="19" s="1" a="1"/>
  <c r="CC38" i="19" s="1"/>
  <c r="CF518" i="16"/>
  <c r="H518" i="16" s="1"/>
  <c r="H518" i="19" s="1"/>
  <c r="CB42" i="19" s="1" a="1"/>
  <c r="CB42" i="19" s="1"/>
  <c r="CP511" i="16"/>
  <c r="BM511" i="16"/>
  <c r="BN511" i="16" s="1"/>
  <c r="CP385" i="16"/>
  <c r="CF513" i="16"/>
  <c r="H513" i="16" s="1"/>
  <c r="H513" i="19" s="1"/>
  <c r="CB37" i="19" s="1" a="1"/>
  <c r="CB37" i="19" s="1"/>
  <c r="CF571" i="16"/>
  <c r="H571" i="16" s="1"/>
  <c r="H571" i="19" s="1"/>
  <c r="CI35" i="19" s="1" a="1"/>
  <c r="CI35" i="19" s="1"/>
  <c r="BM501" i="16"/>
  <c r="BN501" i="16" s="1"/>
  <c r="CP501" i="16"/>
  <c r="CF525" i="16"/>
  <c r="H525" i="16" s="1"/>
  <c r="H525" i="19" s="1"/>
  <c r="CC37" i="19" s="1" a="1"/>
  <c r="CC37" i="19" s="1"/>
  <c r="CF517" i="16"/>
  <c r="H517" i="16" s="1"/>
  <c r="H517" i="19" s="1"/>
  <c r="CB41" i="19" s="1" a="1"/>
  <c r="CB41" i="19" s="1"/>
  <c r="CF468" i="16"/>
  <c r="H468" i="16" s="1"/>
  <c r="H468" i="19" s="1"/>
  <c r="BV40" i="19" s="1" a="1"/>
  <c r="BV40" i="19" s="1"/>
  <c r="CP573" i="16"/>
  <c r="BM573" i="16"/>
  <c r="CF384" i="16"/>
  <c r="CP537" i="16"/>
  <c r="BM537" i="16"/>
  <c r="BN537" i="16" s="1"/>
  <c r="CP335" i="16"/>
  <c r="CF516" i="16"/>
  <c r="H516" i="16" s="1"/>
  <c r="H516" i="19" s="1"/>
  <c r="CB40" i="19" s="1" a="1"/>
  <c r="CB40" i="19" s="1"/>
  <c r="CP531" i="16"/>
  <c r="BM531" i="16"/>
  <c r="BN531" i="16" s="1"/>
  <c r="CP491" i="16"/>
  <c r="BM491" i="16"/>
  <c r="BN491" i="16" s="1"/>
  <c r="CF506" i="16"/>
  <c r="H506" i="16" s="1"/>
  <c r="H506" i="19" s="1"/>
  <c r="CA42" i="19" s="1" a="1"/>
  <c r="CA42" i="19" s="1"/>
  <c r="CP555" i="16"/>
  <c r="BM555" i="16"/>
  <c r="CF574" i="16"/>
  <c r="H574" i="16" s="1"/>
  <c r="H574" i="19" s="1"/>
  <c r="CI38" i="19" s="1" a="1"/>
  <c r="CI38" i="19" s="1"/>
  <c r="CF514" i="16"/>
  <c r="H514" i="16" s="1"/>
  <c r="H514" i="19" s="1"/>
  <c r="CB38" i="19" s="1" a="1"/>
  <c r="CB38" i="19" s="1"/>
  <c r="CF334" i="16"/>
  <c r="CF523" i="16"/>
  <c r="H523" i="16" s="1"/>
  <c r="H523" i="19" s="1"/>
  <c r="CC35" i="19" s="1" a="1"/>
  <c r="CC35" i="19" s="1"/>
  <c r="BO560" i="16"/>
  <c r="F560" i="16" s="1"/>
  <c r="F560" i="19" s="1"/>
  <c r="E560" i="16"/>
  <c r="E560" i="19" s="1"/>
  <c r="BO538" i="16"/>
  <c r="F538" i="16" s="1"/>
  <c r="F538" i="19" s="1"/>
  <c r="E538" i="16"/>
  <c r="E538" i="19" s="1"/>
  <c r="BO457" i="16"/>
  <c r="F457" i="16" s="1"/>
  <c r="F457" i="19" s="1"/>
  <c r="BO553" i="16"/>
  <c r="F553" i="16" s="1"/>
  <c r="F553" i="19" s="1"/>
  <c r="E553" i="16"/>
  <c r="E553" i="19" s="1"/>
  <c r="BO417" i="16"/>
  <c r="F417" i="16" s="1"/>
  <c r="F417" i="19" s="1"/>
  <c r="E417" i="16"/>
  <c r="E417" i="19" s="1"/>
  <c r="P37" i="19" s="1" a="1"/>
  <c r="P37" i="19" s="1"/>
  <c r="BO401" i="16"/>
  <c r="F401" i="16" s="1"/>
  <c r="F401" i="19" s="1"/>
  <c r="E401" i="16"/>
  <c r="E401" i="19" s="1"/>
  <c r="N45" i="19" s="1" a="1"/>
  <c r="N45" i="19" s="1"/>
  <c r="BO432" i="16"/>
  <c r="F432" i="16" s="1"/>
  <c r="F432" i="19" s="1"/>
  <c r="E432" i="16"/>
  <c r="E432" i="19" s="1"/>
  <c r="Q40" i="19" s="1" a="1"/>
  <c r="Q40" i="19" s="1"/>
  <c r="BO400" i="16"/>
  <c r="F400" i="16" s="1"/>
  <c r="F400" i="19" s="1"/>
  <c r="E400" i="16"/>
  <c r="E400" i="19" s="1"/>
  <c r="N44" i="19" s="1" a="1"/>
  <c r="N44" i="19" s="1"/>
  <c r="BO441" i="16"/>
  <c r="F441" i="16" s="1"/>
  <c r="F441" i="19" s="1"/>
  <c r="E441" i="16"/>
  <c r="E441" i="19" s="1"/>
  <c r="T37" i="19" s="1" a="1"/>
  <c r="T37" i="19" s="1"/>
  <c r="BO404" i="16"/>
  <c r="F404" i="16" s="1"/>
  <c r="F404" i="19" s="1"/>
  <c r="E404" i="16"/>
  <c r="E404" i="19" s="1"/>
  <c r="O36" i="19" s="1" a="1"/>
  <c r="O36" i="19" s="1"/>
  <c r="BO462" i="16"/>
  <c r="F462" i="16" s="1"/>
  <c r="F462" i="19" s="1"/>
  <c r="E462" i="16"/>
  <c r="E462" i="19" s="1"/>
  <c r="V34" i="19" s="1" a="1"/>
  <c r="V34" i="19" s="1"/>
  <c r="BO410" i="16"/>
  <c r="F410" i="16" s="1"/>
  <c r="F410" i="19" s="1"/>
  <c r="E410" i="16"/>
  <c r="E410" i="19" s="1"/>
  <c r="O42" i="19" s="1" a="1"/>
  <c r="O42" i="19" s="1"/>
  <c r="BO579" i="16"/>
  <c r="F579" i="16" s="1"/>
  <c r="F579" i="19" s="1"/>
  <c r="E579" i="16"/>
  <c r="E579" i="19" s="1"/>
  <c r="BO558" i="16"/>
  <c r="F558" i="16" s="1"/>
  <c r="F558" i="19" s="1"/>
  <c r="E558" i="16"/>
  <c r="E558" i="19" s="1"/>
  <c r="BO435" i="16"/>
  <c r="F435" i="16" s="1"/>
  <c r="F435" i="19" s="1"/>
  <c r="E435" i="16"/>
  <c r="E435" i="19" s="1"/>
  <c r="Q43" i="19" s="1" a="1"/>
  <c r="Q43" i="19" s="1"/>
  <c r="BO405" i="16"/>
  <c r="F405" i="16" s="1"/>
  <c r="F405" i="19" s="1"/>
  <c r="E405" i="16"/>
  <c r="E405" i="19" s="1"/>
  <c r="O37" i="19" s="1" a="1"/>
  <c r="O37" i="19" s="1"/>
  <c r="BO545" i="16"/>
  <c r="F545" i="16" s="1"/>
  <c r="F545" i="19" s="1"/>
  <c r="E545" i="16"/>
  <c r="E545" i="19" s="1"/>
  <c r="BO411" i="16"/>
  <c r="F411" i="16" s="1"/>
  <c r="F411" i="19" s="1"/>
  <c r="E411" i="16"/>
  <c r="E411" i="19" s="1"/>
  <c r="O43" i="19" s="1" a="1"/>
  <c r="O43" i="19" s="1"/>
  <c r="BO390" i="16"/>
  <c r="F390" i="16" s="1"/>
  <c r="F390" i="19" s="1"/>
  <c r="E390" i="16"/>
  <c r="E390" i="19" s="1"/>
  <c r="N34" i="19" s="1" a="1"/>
  <c r="N34" i="19" s="1"/>
  <c r="BO437" i="16"/>
  <c r="F437" i="16" s="1"/>
  <c r="F437" i="19" s="1"/>
  <c r="E437" i="16"/>
  <c r="E437" i="19" s="1"/>
  <c r="Q45" i="19" s="1" a="1"/>
  <c r="Q45" i="19" s="1"/>
  <c r="BO497" i="16"/>
  <c r="F497" i="16" s="1"/>
  <c r="F497" i="19" s="1"/>
  <c r="E497" i="16"/>
  <c r="E497" i="19" s="1"/>
  <c r="AF45" i="19" s="1" a="1"/>
  <c r="AF45" i="19" s="1"/>
  <c r="CD507" i="16"/>
  <c r="CE507" i="16"/>
  <c r="BY507" i="16"/>
  <c r="CA507" i="16"/>
  <c r="CB507" i="16" s="1"/>
  <c r="CC507" i="16" s="1"/>
  <c r="BO254" i="16"/>
  <c r="F254" i="16" s="1"/>
  <c r="F254" i="19" s="1"/>
  <c r="E254" i="16"/>
  <c r="E254" i="19" s="1"/>
  <c r="T28" i="19" s="1" a="1"/>
  <c r="T28" i="19" s="1"/>
  <c r="BO176" i="16"/>
  <c r="F176" i="16" s="1"/>
  <c r="F176" i="19" s="1"/>
  <c r="E176" i="16"/>
  <c r="E176" i="19" s="1"/>
  <c r="AH8" i="19" s="1" a="1"/>
  <c r="AH8" i="19" s="1"/>
  <c r="BO40" i="16"/>
  <c r="F40" i="16" s="1"/>
  <c r="F40" i="19" s="1"/>
  <c r="E40" i="16"/>
  <c r="E40" i="19" s="1"/>
  <c r="P16" i="19" s="1" a="1"/>
  <c r="P16" i="19" s="1"/>
  <c r="BO41" i="16"/>
  <c r="F41" i="16" s="1"/>
  <c r="F41" i="19" s="1"/>
  <c r="E41" i="16"/>
  <c r="E41" i="19" s="1"/>
  <c r="P17" i="19" s="1" a="1"/>
  <c r="P17" i="19" s="1"/>
  <c r="BO539" i="16"/>
  <c r="F539" i="16" s="1"/>
  <c r="F539" i="19" s="1"/>
  <c r="E539" i="16"/>
  <c r="E539" i="19" s="1"/>
  <c r="CD501" i="16"/>
  <c r="CE501" i="16"/>
  <c r="BY501" i="16"/>
  <c r="CA501" i="16"/>
  <c r="CB501" i="16" s="1"/>
  <c r="CC501" i="16" s="1"/>
  <c r="BO162" i="16"/>
  <c r="F162" i="16" s="1"/>
  <c r="F162" i="19" s="1"/>
  <c r="E162" i="16"/>
  <c r="E162" i="19" s="1"/>
  <c r="AG6" i="19" s="1" a="1"/>
  <c r="AG6" i="19" s="1"/>
  <c r="BO581" i="16"/>
  <c r="F581" i="16" s="1"/>
  <c r="F581" i="19" s="1"/>
  <c r="E581" i="16"/>
  <c r="E581" i="19" s="1"/>
  <c r="CO517" i="16"/>
  <c r="CN517" i="16"/>
  <c r="CI517" i="16"/>
  <c r="BF517" i="16"/>
  <c r="BE517" i="16"/>
  <c r="CK517" i="16"/>
  <c r="CL517" i="16" s="1"/>
  <c r="CM517" i="16" s="1"/>
  <c r="AZ517" i="16"/>
  <c r="AY517" i="16" s="1"/>
  <c r="BA517" i="16" s="1"/>
  <c r="BB517" i="16" s="1"/>
  <c r="BC517" i="16" s="1"/>
  <c r="CN468" i="16"/>
  <c r="CO468" i="16"/>
  <c r="BE468" i="16"/>
  <c r="AZ468" i="16"/>
  <c r="AY468" i="16" s="1"/>
  <c r="BA468" i="16" s="1"/>
  <c r="BB468" i="16" s="1"/>
  <c r="BC468" i="16" s="1"/>
  <c r="BF468" i="16"/>
  <c r="CI468" i="16"/>
  <c r="CO534" i="16"/>
  <c r="CN534" i="16"/>
  <c r="BF534" i="16"/>
  <c r="CI534" i="16"/>
  <c r="AZ534" i="16"/>
  <c r="AY534" i="16" s="1"/>
  <c r="BA534" i="16" s="1"/>
  <c r="BB534" i="16" s="1"/>
  <c r="BC534" i="16" s="1"/>
  <c r="BE534" i="16"/>
  <c r="CK534" i="16"/>
  <c r="CL534" i="16" s="1"/>
  <c r="CM534" i="16" s="1"/>
  <c r="CN384" i="16"/>
  <c r="CO384" i="16"/>
  <c r="BF384" i="16"/>
  <c r="CK384" i="16"/>
  <c r="CL384" i="16" s="1"/>
  <c r="CM384" i="16" s="1"/>
  <c r="AZ384" i="16"/>
  <c r="AY384" i="16" s="1"/>
  <c r="BA384" i="16" s="1"/>
  <c r="BB384" i="16" s="1"/>
  <c r="BC384" i="16" s="1"/>
  <c r="CI384" i="16"/>
  <c r="BO570" i="16"/>
  <c r="F570" i="16" s="1"/>
  <c r="F570" i="19" s="1"/>
  <c r="E570" i="16"/>
  <c r="E570" i="19" s="1"/>
  <c r="BO540" i="16"/>
  <c r="F540" i="16" s="1"/>
  <c r="F540" i="19" s="1"/>
  <c r="CE493" i="16"/>
  <c r="CD493" i="16"/>
  <c r="CA493" i="16"/>
  <c r="CB493" i="16" s="1"/>
  <c r="CC493" i="16" s="1"/>
  <c r="BY493" i="16"/>
  <c r="BO536" i="16"/>
  <c r="F536" i="16" s="1"/>
  <c r="F536" i="19" s="1"/>
  <c r="E536" i="16"/>
  <c r="E536" i="19" s="1"/>
  <c r="BD410" i="16"/>
  <c r="BO322" i="16"/>
  <c r="F322" i="16" s="1"/>
  <c r="F322" i="19" s="1"/>
  <c r="E322" i="16"/>
  <c r="E322" i="19" s="1"/>
  <c r="BO315" i="16"/>
  <c r="F315" i="16" s="1"/>
  <c r="F315" i="19" s="1"/>
  <c r="E315" i="16"/>
  <c r="E315" i="19" s="1"/>
  <c r="BO407" i="16"/>
  <c r="F407" i="16" s="1"/>
  <c r="F407" i="19" s="1"/>
  <c r="E407" i="16"/>
  <c r="E407" i="19" s="1"/>
  <c r="O39" i="19" s="1" a="1"/>
  <c r="O39" i="19" s="1"/>
  <c r="CE337" i="16"/>
  <c r="CD337" i="16"/>
  <c r="CA337" i="16"/>
  <c r="CB337" i="16" s="1"/>
  <c r="CC337" i="16" s="1"/>
  <c r="BY337" i="16"/>
  <c r="CN514" i="16"/>
  <c r="BF514" i="16"/>
  <c r="CO514" i="16"/>
  <c r="AZ514" i="16"/>
  <c r="AY514" i="16" s="1"/>
  <c r="BA514" i="16" s="1"/>
  <c r="BB514" i="16" s="1"/>
  <c r="BC514" i="16" s="1"/>
  <c r="BE514" i="16"/>
  <c r="CI514" i="16"/>
  <c r="CK514" i="16"/>
  <c r="CL514" i="16" s="1"/>
  <c r="CM514" i="16" s="1"/>
  <c r="BO431" i="16"/>
  <c r="F431" i="16" s="1"/>
  <c r="F431" i="19" s="1"/>
  <c r="E431" i="16"/>
  <c r="E431" i="19" s="1"/>
  <c r="Q39" i="19" s="1" a="1"/>
  <c r="Q39" i="19" s="1"/>
  <c r="BO202" i="16"/>
  <c r="F202" i="16" s="1"/>
  <c r="F202" i="19" s="1"/>
  <c r="BO472" i="16"/>
  <c r="F472" i="16" s="1"/>
  <c r="F472" i="19" s="1"/>
  <c r="E472" i="16"/>
  <c r="E472" i="19" s="1"/>
  <c r="V44" i="19" s="1" a="1"/>
  <c r="V44" i="19" s="1"/>
  <c r="BO428" i="16"/>
  <c r="F428" i="16" s="1"/>
  <c r="F428" i="19" s="1"/>
  <c r="E428" i="16"/>
  <c r="E428" i="19" s="1"/>
  <c r="Q36" i="19" s="1" a="1"/>
  <c r="Q36" i="19" s="1"/>
  <c r="BO470" i="16"/>
  <c r="F470" i="16" s="1"/>
  <c r="F470" i="19" s="1"/>
  <c r="E470" i="16"/>
  <c r="E470" i="19" s="1"/>
  <c r="V42" i="19" s="1" a="1"/>
  <c r="V42" i="19" s="1"/>
  <c r="BO429" i="16"/>
  <c r="F429" i="16" s="1"/>
  <c r="F429" i="19" s="1"/>
  <c r="E429" i="16"/>
  <c r="E429" i="19" s="1"/>
  <c r="Q37" i="19" s="1" a="1"/>
  <c r="Q37" i="19" s="1"/>
  <c r="CO524" i="16"/>
  <c r="CN524" i="16"/>
  <c r="CI524" i="16"/>
  <c r="BF524" i="16"/>
  <c r="BE524" i="16"/>
  <c r="AZ524" i="16"/>
  <c r="AY524" i="16" s="1"/>
  <c r="BA524" i="16" s="1"/>
  <c r="BB524" i="16" s="1"/>
  <c r="BC524" i="16" s="1"/>
  <c r="CK524" i="16"/>
  <c r="CL524" i="16" s="1"/>
  <c r="CM524" i="16" s="1"/>
  <c r="BO494" i="16"/>
  <c r="F494" i="16" s="1"/>
  <c r="F494" i="19" s="1"/>
  <c r="E494" i="16"/>
  <c r="E494" i="19" s="1"/>
  <c r="BD457" i="16"/>
  <c r="BD406" i="16"/>
  <c r="BD541" i="16"/>
  <c r="CD532" i="16"/>
  <c r="CE532" i="16"/>
  <c r="BY532" i="16"/>
  <c r="CA532" i="16"/>
  <c r="CB532" i="16" s="1"/>
  <c r="CC532" i="16" s="1"/>
  <c r="BO458" i="16"/>
  <c r="F458" i="16" s="1"/>
  <c r="F458" i="19" s="1"/>
  <c r="E458" i="16"/>
  <c r="E458" i="19" s="1"/>
  <c r="U42" i="19" s="1" a="1"/>
  <c r="U42" i="19" s="1"/>
  <c r="BD409" i="16"/>
  <c r="BN378" i="16"/>
  <c r="BO331" i="16"/>
  <c r="F331" i="16" s="1"/>
  <c r="F331" i="19" s="1"/>
  <c r="E331" i="16"/>
  <c r="E331" i="19" s="1"/>
  <c r="BO310" i="16"/>
  <c r="F310" i="16" s="1"/>
  <c r="F310" i="19" s="1"/>
  <c r="E310" i="16"/>
  <c r="E310" i="19" s="1"/>
  <c r="BO282" i="16"/>
  <c r="F282" i="16" s="1"/>
  <c r="F282" i="19" s="1"/>
  <c r="E282" i="16"/>
  <c r="E282" i="19" s="1"/>
  <c r="W20" i="19" s="1" a="1"/>
  <c r="W20" i="19" s="1"/>
  <c r="BO266" i="16"/>
  <c r="F266" i="16" s="1"/>
  <c r="F266" i="19" s="1"/>
  <c r="E266" i="16"/>
  <c r="E266" i="19" s="1"/>
  <c r="U28" i="19" s="1" a="1"/>
  <c r="U28" i="19" s="1"/>
  <c r="BO250" i="16"/>
  <c r="F250" i="16" s="1"/>
  <c r="F250" i="19" s="1"/>
  <c r="E250" i="16"/>
  <c r="E250" i="19" s="1"/>
  <c r="T24" i="19" s="1" a="1"/>
  <c r="T24" i="19" s="1"/>
  <c r="BO234" i="16"/>
  <c r="F234" i="16" s="1"/>
  <c r="F234" i="19" s="1"/>
  <c r="E234" i="16"/>
  <c r="E234" i="19" s="1"/>
  <c r="Q20" i="19" s="1" a="1"/>
  <c r="Q20" i="19" s="1"/>
  <c r="CE522" i="16"/>
  <c r="CD522" i="16"/>
  <c r="BY522" i="16"/>
  <c r="CA522" i="16"/>
  <c r="CB522" i="16" s="1"/>
  <c r="CC522" i="16" s="1"/>
  <c r="BD467" i="16"/>
  <c r="BO445" i="16"/>
  <c r="F445" i="16" s="1"/>
  <c r="F445" i="19" s="1"/>
  <c r="E445" i="16"/>
  <c r="E445" i="19" s="1"/>
  <c r="T41" i="19" s="1" a="1"/>
  <c r="T41" i="19" s="1"/>
  <c r="BO425" i="16"/>
  <c r="F425" i="16" s="1"/>
  <c r="F425" i="19" s="1"/>
  <c r="E425" i="16"/>
  <c r="E425" i="19" s="1"/>
  <c r="P45" i="19" s="1" a="1"/>
  <c r="P45" i="19" s="1"/>
  <c r="BO323" i="16"/>
  <c r="F323" i="16" s="1"/>
  <c r="F323" i="19" s="1"/>
  <c r="E323" i="16"/>
  <c r="E323" i="19" s="1"/>
  <c r="BO188" i="16"/>
  <c r="F188" i="16" s="1"/>
  <c r="F188" i="19" s="1"/>
  <c r="E188" i="16"/>
  <c r="E188" i="19" s="1"/>
  <c r="AI8" i="19" s="1" a="1"/>
  <c r="AI8" i="19" s="1"/>
  <c r="BO172" i="16"/>
  <c r="F172" i="16" s="1"/>
  <c r="F172" i="19" s="1"/>
  <c r="E172" i="16"/>
  <c r="E172" i="19" s="1"/>
  <c r="AG16" i="19" s="1" a="1"/>
  <c r="AG16" i="19" s="1"/>
  <c r="BO156" i="16"/>
  <c r="F156" i="16" s="1"/>
  <c r="F156" i="19" s="1"/>
  <c r="E156" i="16"/>
  <c r="E156" i="19" s="1"/>
  <c r="AF12" i="19" s="1" a="1"/>
  <c r="AF12" i="19" s="1"/>
  <c r="BO460" i="16"/>
  <c r="F460" i="16" s="1"/>
  <c r="F460" i="19" s="1"/>
  <c r="E460" i="16"/>
  <c r="E460" i="19" s="1"/>
  <c r="U44" i="19" s="1" a="1"/>
  <c r="U44" i="19" s="1"/>
  <c r="BO373" i="16"/>
  <c r="F373" i="16" s="1"/>
  <c r="F373" i="19" s="1"/>
  <c r="E373" i="16"/>
  <c r="E373" i="19" s="1"/>
  <c r="BN337" i="16"/>
  <c r="CE383" i="16"/>
  <c r="CD383" i="16"/>
  <c r="BY383" i="16"/>
  <c r="CA383" i="16"/>
  <c r="CB383" i="16" s="1"/>
  <c r="CC383" i="16" s="1"/>
  <c r="BO543" i="16"/>
  <c r="F543" i="16" s="1"/>
  <c r="F543" i="19" s="1"/>
  <c r="E543" i="16"/>
  <c r="E543" i="19" s="1"/>
  <c r="BD499" i="16"/>
  <c r="CD502" i="16"/>
  <c r="CE502" i="16"/>
  <c r="BY502" i="16"/>
  <c r="CA502" i="16"/>
  <c r="CB502" i="16" s="1"/>
  <c r="CC502" i="16" s="1"/>
  <c r="CE519" i="16"/>
  <c r="CD519" i="16"/>
  <c r="BY519" i="16"/>
  <c r="CA519" i="16"/>
  <c r="CB519" i="16" s="1"/>
  <c r="CC519" i="16" s="1"/>
  <c r="BO500" i="16"/>
  <c r="F500" i="16" s="1"/>
  <c r="F500" i="19" s="1"/>
  <c r="E500" i="16"/>
  <c r="E500" i="19" s="1"/>
  <c r="BO562" i="16"/>
  <c r="F562" i="16" s="1"/>
  <c r="F562" i="19" s="1"/>
  <c r="E562" i="16"/>
  <c r="E562" i="19" s="1"/>
  <c r="BD550" i="16"/>
  <c r="BO548" i="16"/>
  <c r="F548" i="16" s="1"/>
  <c r="F548" i="19" s="1"/>
  <c r="E548" i="16"/>
  <c r="E548" i="19" s="1"/>
  <c r="BD497" i="16"/>
  <c r="BN505" i="16"/>
  <c r="BD451" i="16"/>
  <c r="BD432" i="16"/>
  <c r="CN379" i="16"/>
  <c r="CM379" i="16"/>
  <c r="BF379" i="16"/>
  <c r="CO379" i="16"/>
  <c r="AZ379" i="16"/>
  <c r="AY379" i="16" s="1"/>
  <c r="BA379" i="16" s="1"/>
  <c r="BB379" i="16" s="1"/>
  <c r="BC379" i="16" s="1"/>
  <c r="CI379" i="16"/>
  <c r="BO190" i="16"/>
  <c r="F190" i="16" s="1"/>
  <c r="F190" i="19" s="1"/>
  <c r="E190" i="16"/>
  <c r="E190" i="19" s="1"/>
  <c r="BO174" i="16"/>
  <c r="F174" i="16" s="1"/>
  <c r="F174" i="19" s="1"/>
  <c r="E174" i="16"/>
  <c r="E174" i="19" s="1"/>
  <c r="BO158" i="16"/>
  <c r="F158" i="16" s="1"/>
  <c r="F158" i="19" s="1"/>
  <c r="E158" i="16"/>
  <c r="E158" i="19" s="1"/>
  <c r="BO109" i="16"/>
  <c r="F109" i="16" s="1"/>
  <c r="F109" i="19" s="1"/>
  <c r="E109" i="16"/>
  <c r="E109" i="19" s="1"/>
  <c r="BO17" i="16"/>
  <c r="F17" i="16" s="1"/>
  <c r="F17" i="19" s="1"/>
  <c r="E17" i="16"/>
  <c r="E17" i="19" s="1"/>
  <c r="N17" i="19" s="1" a="1"/>
  <c r="N17" i="19" s="1"/>
  <c r="BD528" i="16"/>
  <c r="CE521" i="16"/>
  <c r="CD521" i="16"/>
  <c r="BY521" i="16"/>
  <c r="CA521" i="16"/>
  <c r="CB521" i="16" s="1"/>
  <c r="CC521" i="16" s="1"/>
  <c r="CO503" i="16"/>
  <c r="CN503" i="16"/>
  <c r="CI503" i="16"/>
  <c r="BF503" i="16"/>
  <c r="BE503" i="16"/>
  <c r="AZ503" i="16"/>
  <c r="AY503" i="16" s="1"/>
  <c r="BA503" i="16" s="1"/>
  <c r="BB503" i="16" s="1"/>
  <c r="BC503" i="16" s="1"/>
  <c r="CK503" i="16"/>
  <c r="CL503" i="16" s="1"/>
  <c r="CM503" i="16" s="1"/>
  <c r="BD430" i="16"/>
  <c r="CE378" i="16"/>
  <c r="CD378" i="16"/>
  <c r="BY378" i="16"/>
  <c r="CA378" i="16"/>
  <c r="CB378" i="16" s="1"/>
  <c r="CC378" i="16" s="1"/>
  <c r="BN334" i="16"/>
  <c r="CN202" i="16"/>
  <c r="CO202" i="16"/>
  <c r="BF202" i="16"/>
  <c r="AZ202" i="16"/>
  <c r="AY202" i="16" s="1"/>
  <c r="BA202" i="16" s="1"/>
  <c r="BB202" i="16" s="1"/>
  <c r="BC202" i="16" s="1"/>
  <c r="CI202" i="16"/>
  <c r="CK202" i="16"/>
  <c r="CL202" i="16" s="1"/>
  <c r="CM202" i="16" s="1"/>
  <c r="BD552" i="16"/>
  <c r="BO528" i="16"/>
  <c r="F528" i="16" s="1"/>
  <c r="F528" i="19" s="1"/>
  <c r="E528" i="16"/>
  <c r="E528" i="19" s="1"/>
  <c r="CD534" i="16"/>
  <c r="CE534" i="16"/>
  <c r="BY534" i="16"/>
  <c r="CA534" i="16"/>
  <c r="CB534" i="16" s="1"/>
  <c r="CC534" i="16" s="1"/>
  <c r="BD495" i="16"/>
  <c r="CO508" i="16"/>
  <c r="CN508" i="16"/>
  <c r="BF508" i="16"/>
  <c r="BE508" i="16"/>
  <c r="CI508" i="16"/>
  <c r="CK508" i="16"/>
  <c r="CL508" i="16" s="1"/>
  <c r="CM508" i="16" s="1"/>
  <c r="AZ508" i="16"/>
  <c r="AY508" i="16" s="1"/>
  <c r="BA508" i="16" s="1"/>
  <c r="BB508" i="16" s="1"/>
  <c r="BC508" i="16" s="1"/>
  <c r="BO461" i="16"/>
  <c r="F461" i="16" s="1"/>
  <c r="F461" i="19" s="1"/>
  <c r="E461" i="16"/>
  <c r="E461" i="19" s="1"/>
  <c r="U45" i="19" s="1" a="1"/>
  <c r="U45" i="19" s="1"/>
  <c r="BD442" i="16"/>
  <c r="BD400" i="16"/>
  <c r="BO130" i="16"/>
  <c r="F130" i="16" s="1"/>
  <c r="F130" i="19" s="1"/>
  <c r="E130" i="16"/>
  <c r="E130" i="19" s="1"/>
  <c r="BO45" i="16"/>
  <c r="F45" i="16" s="1"/>
  <c r="F45" i="19" s="1"/>
  <c r="E45" i="16"/>
  <c r="E45" i="19" s="1"/>
  <c r="Q9" i="19" s="1" a="1"/>
  <c r="Q9" i="19" s="1"/>
  <c r="BD561" i="16"/>
  <c r="BO499" i="16"/>
  <c r="F499" i="16" s="1"/>
  <c r="F499" i="19" s="1"/>
  <c r="E499" i="16"/>
  <c r="E499" i="19" s="1"/>
  <c r="BO475" i="16"/>
  <c r="F475" i="16" s="1"/>
  <c r="F475" i="19" s="1"/>
  <c r="E475" i="16"/>
  <c r="E475" i="19" s="1"/>
  <c r="W35" i="19" s="1" a="1"/>
  <c r="W35" i="19" s="1"/>
  <c r="BD466" i="16"/>
  <c r="BO442" i="16"/>
  <c r="F442" i="16" s="1"/>
  <c r="F442" i="19" s="1"/>
  <c r="E442" i="16"/>
  <c r="E442" i="19" s="1"/>
  <c r="T38" i="19" s="1" a="1"/>
  <c r="T38" i="19" s="1"/>
  <c r="CN493" i="16"/>
  <c r="BF493" i="16"/>
  <c r="AZ493" i="16"/>
  <c r="AY493" i="16" s="1"/>
  <c r="BA493" i="16" s="1"/>
  <c r="BB493" i="16" s="1"/>
  <c r="BC493" i="16" s="1"/>
  <c r="CO493" i="16"/>
  <c r="CI493" i="16"/>
  <c r="BE493" i="16"/>
  <c r="CK493" i="16"/>
  <c r="CL493" i="16" s="1"/>
  <c r="CM493" i="16" s="1"/>
  <c r="BD492" i="16"/>
  <c r="BO409" i="16"/>
  <c r="F409" i="16" s="1"/>
  <c r="F409" i="19" s="1"/>
  <c r="E409" i="16"/>
  <c r="E409" i="19" s="1"/>
  <c r="O41" i="19" s="1" a="1"/>
  <c r="O41" i="19" s="1"/>
  <c r="BO465" i="16"/>
  <c r="F465" i="16" s="1"/>
  <c r="F465" i="19" s="1"/>
  <c r="E465" i="16"/>
  <c r="E465" i="19" s="1"/>
  <c r="V37" i="19" s="1" a="1"/>
  <c r="V37" i="19" s="1"/>
  <c r="BD530" i="16"/>
  <c r="BO495" i="16"/>
  <c r="F495" i="16" s="1"/>
  <c r="F495" i="19" s="1"/>
  <c r="E495" i="16"/>
  <c r="E495" i="19" s="1"/>
  <c r="BD462" i="16"/>
  <c r="BD455" i="16"/>
  <c r="CD504" i="16"/>
  <c r="CE504" i="16"/>
  <c r="BY504" i="16"/>
  <c r="CA504" i="16"/>
  <c r="CB504" i="16" s="1"/>
  <c r="CC504" i="16" s="1"/>
  <c r="BD461" i="16"/>
  <c r="BD402" i="16"/>
  <c r="CN381" i="16"/>
  <c r="CI381" i="16"/>
  <c r="CO381" i="16"/>
  <c r="BF381" i="16"/>
  <c r="CK381" i="16"/>
  <c r="CL381" i="16" s="1"/>
  <c r="CM381" i="16" s="1"/>
  <c r="AZ381" i="16"/>
  <c r="AY381" i="16" s="1"/>
  <c r="BA381" i="16" s="1"/>
  <c r="BB381" i="16" s="1"/>
  <c r="BC381" i="16" s="1"/>
  <c r="BO512" i="16"/>
  <c r="F512" i="16" s="1"/>
  <c r="F512" i="19" s="1"/>
  <c r="E512" i="16"/>
  <c r="E512" i="19" s="1"/>
  <c r="AH36" i="19" s="1" a="1"/>
  <c r="AH36" i="19" s="1"/>
  <c r="BD435" i="16"/>
  <c r="BD405" i="16"/>
  <c r="BO91" i="16"/>
  <c r="F91" i="16" s="1"/>
  <c r="F91" i="19" s="1"/>
  <c r="E91" i="16"/>
  <c r="E91" i="19" s="1"/>
  <c r="W7" i="19" s="1" a="1"/>
  <c r="W7" i="19" s="1"/>
  <c r="BO75" i="16"/>
  <c r="F75" i="16" s="1"/>
  <c r="F75" i="19" s="1"/>
  <c r="E75" i="16"/>
  <c r="E75" i="19" s="1"/>
  <c r="U15" i="19" s="1" a="1"/>
  <c r="U15" i="19" s="1"/>
  <c r="BO22" i="16"/>
  <c r="F22" i="16" s="1"/>
  <c r="F22" i="19" s="1"/>
  <c r="E22" i="16"/>
  <c r="E22" i="19" s="1"/>
  <c r="O10" i="19" s="1" a="1"/>
  <c r="O10" i="19" s="1"/>
  <c r="BO6" i="16"/>
  <c r="F6" i="16" s="1"/>
  <c r="F6" i="19" s="1"/>
  <c r="E6" i="16"/>
  <c r="E6" i="19" s="1"/>
  <c r="N6" i="19" s="1" a="1"/>
  <c r="N6" i="19" s="1"/>
  <c r="BO569" i="16"/>
  <c r="F569" i="16" s="1"/>
  <c r="F569" i="19" s="1"/>
  <c r="E569" i="16"/>
  <c r="E569" i="19" s="1"/>
  <c r="CD535" i="16"/>
  <c r="CE535" i="16"/>
  <c r="BY535" i="16"/>
  <c r="CA535" i="16"/>
  <c r="CB535" i="16" s="1"/>
  <c r="CC535" i="16" s="1"/>
  <c r="BD470" i="16"/>
  <c r="BD429" i="16"/>
  <c r="BO364" i="16"/>
  <c r="F364" i="16" s="1"/>
  <c r="F364" i="19" s="1"/>
  <c r="E364" i="16"/>
  <c r="E364" i="19" s="1"/>
  <c r="AG30" i="19" s="1" a="1"/>
  <c r="AG30" i="19" s="1"/>
  <c r="BO348" i="16"/>
  <c r="F348" i="16" s="1"/>
  <c r="F348" i="19" s="1"/>
  <c r="E348" i="16"/>
  <c r="E348" i="19" s="1"/>
  <c r="BO311" i="16"/>
  <c r="F311" i="16" s="1"/>
  <c r="F311" i="19" s="1"/>
  <c r="E311" i="16"/>
  <c r="E311" i="19" s="1"/>
  <c r="BO44" i="16"/>
  <c r="F44" i="16" s="1"/>
  <c r="F44" i="19" s="1"/>
  <c r="E44" i="16"/>
  <c r="E44" i="19" s="1"/>
  <c r="Q8" i="19" s="1" a="1"/>
  <c r="Q8" i="19" s="1"/>
  <c r="BO116" i="16"/>
  <c r="F116" i="16" s="1"/>
  <c r="F116" i="19" s="1"/>
  <c r="E116" i="16"/>
  <c r="E116" i="19" s="1"/>
  <c r="BD545" i="16"/>
  <c r="BO403" i="16"/>
  <c r="F403" i="16" s="1"/>
  <c r="F403" i="19" s="1"/>
  <c r="E403" i="16"/>
  <c r="E403" i="19" s="1"/>
  <c r="O35" i="19" s="1" a="1"/>
  <c r="O35" i="19" s="1"/>
  <c r="BO419" i="16"/>
  <c r="F419" i="16" s="1"/>
  <c r="F419" i="19" s="1"/>
  <c r="E419" i="16"/>
  <c r="E419" i="19" s="1"/>
  <c r="P39" i="19" s="1" a="1"/>
  <c r="P39" i="19" s="1"/>
  <c r="BD411" i="16"/>
  <c r="BD395" i="16"/>
  <c r="CN337" i="16"/>
  <c r="BF337" i="16"/>
  <c r="CO337" i="16"/>
  <c r="AZ337" i="16"/>
  <c r="AY337" i="16" s="1"/>
  <c r="BA337" i="16" s="1"/>
  <c r="BB337" i="16" s="1"/>
  <c r="BC337" i="16" s="1"/>
  <c r="CI337" i="16"/>
  <c r="CK337" i="16"/>
  <c r="CL337" i="16" s="1"/>
  <c r="CM337" i="16" s="1"/>
  <c r="BO143" i="16"/>
  <c r="F143" i="16" s="1"/>
  <c r="F143" i="19" s="1"/>
  <c r="E143" i="16"/>
  <c r="E143" i="19" s="1"/>
  <c r="BO8" i="16"/>
  <c r="F8" i="16" s="1"/>
  <c r="F8" i="19" s="1"/>
  <c r="E8" i="16"/>
  <c r="E8" i="19" s="1"/>
  <c r="N8" i="19" s="1" a="1"/>
  <c r="N8" i="19" s="1"/>
  <c r="BO412" i="16"/>
  <c r="F412" i="16" s="1"/>
  <c r="F412" i="19" s="1"/>
  <c r="E412" i="16"/>
  <c r="E412" i="19" s="1"/>
  <c r="O44" i="19" s="1" a="1"/>
  <c r="O44" i="19" s="1"/>
  <c r="CN380" i="16"/>
  <c r="CO380" i="16"/>
  <c r="BF380" i="16"/>
  <c r="CK380" i="16"/>
  <c r="CL380" i="16" s="1"/>
  <c r="CM380" i="16" s="1"/>
  <c r="AZ380" i="16"/>
  <c r="AY380" i="16" s="1"/>
  <c r="BA380" i="16" s="1"/>
  <c r="BB380" i="16" s="1"/>
  <c r="BC380" i="16" s="1"/>
  <c r="CI380" i="16"/>
  <c r="BD438" i="16"/>
  <c r="BN384" i="16"/>
  <c r="BD494" i="16"/>
  <c r="BO394" i="16"/>
  <c r="F394" i="16" s="1"/>
  <c r="F394" i="19" s="1"/>
  <c r="E394" i="16"/>
  <c r="E394" i="19" s="1"/>
  <c r="N38" i="19" s="1" a="1"/>
  <c r="N38" i="19" s="1"/>
  <c r="BO427" i="16"/>
  <c r="F427" i="16" s="1"/>
  <c r="F427" i="19" s="1"/>
  <c r="E427" i="16"/>
  <c r="E427" i="19" s="1"/>
  <c r="Q35" i="19" s="1" a="1"/>
  <c r="Q35" i="19" s="1"/>
  <c r="BO549" i="16"/>
  <c r="F549" i="16" s="1"/>
  <c r="F549" i="19" s="1"/>
  <c r="E549" i="16"/>
  <c r="E549" i="19" s="1"/>
  <c r="BO467" i="16"/>
  <c r="F467" i="16" s="1"/>
  <c r="F467" i="19" s="1"/>
  <c r="E467" i="16"/>
  <c r="E467" i="19" s="1"/>
  <c r="V39" i="19" s="1" a="1"/>
  <c r="V39" i="19" s="1"/>
  <c r="BO455" i="16"/>
  <c r="F455" i="16" s="1"/>
  <c r="F455" i="19" s="1"/>
  <c r="E455" i="16"/>
  <c r="E455" i="19" s="1"/>
  <c r="U39" i="19" s="1" a="1"/>
  <c r="U39" i="19" s="1"/>
  <c r="BD414" i="16"/>
  <c r="CD533" i="16"/>
  <c r="CE533" i="16"/>
  <c r="BY533" i="16"/>
  <c r="CA533" i="16"/>
  <c r="CB533" i="16" s="1"/>
  <c r="CC533" i="16" s="1"/>
  <c r="CO532" i="16"/>
  <c r="CN532" i="16"/>
  <c r="BF532" i="16"/>
  <c r="CI532" i="16"/>
  <c r="BE532" i="16"/>
  <c r="AZ532" i="16"/>
  <c r="AY532" i="16" s="1"/>
  <c r="BA532" i="16" s="1"/>
  <c r="BB532" i="16" s="1"/>
  <c r="BC532" i="16" s="1"/>
  <c r="CK532" i="16"/>
  <c r="CL532" i="16" s="1"/>
  <c r="CM532" i="16" s="1"/>
  <c r="BO466" i="16"/>
  <c r="F466" i="16" s="1"/>
  <c r="F466" i="19" s="1"/>
  <c r="E466" i="16"/>
  <c r="E466" i="19" s="1"/>
  <c r="V38" i="19" s="1" a="1"/>
  <c r="V38" i="19" s="1"/>
  <c r="BN573" i="16"/>
  <c r="CN526" i="16"/>
  <c r="CO526" i="16"/>
  <c r="BF526" i="16"/>
  <c r="AZ526" i="16"/>
  <c r="AY526" i="16" s="1"/>
  <c r="BA526" i="16" s="1"/>
  <c r="BB526" i="16" s="1"/>
  <c r="BC526" i="16" s="1"/>
  <c r="CI526" i="16"/>
  <c r="BE526" i="16"/>
  <c r="CK526" i="16"/>
  <c r="CL526" i="16" s="1"/>
  <c r="CM526" i="16" s="1"/>
  <c r="CO518" i="16"/>
  <c r="CN518" i="16"/>
  <c r="CI518" i="16"/>
  <c r="BF518" i="16"/>
  <c r="BE518" i="16"/>
  <c r="AZ518" i="16"/>
  <c r="AY518" i="16" s="1"/>
  <c r="BA518" i="16" s="1"/>
  <c r="BB518" i="16" s="1"/>
  <c r="BC518" i="16" s="1"/>
  <c r="CK518" i="16"/>
  <c r="CL518" i="16" s="1"/>
  <c r="CM518" i="16" s="1"/>
  <c r="CD511" i="16"/>
  <c r="CE511" i="16"/>
  <c r="BY511" i="16"/>
  <c r="CA511" i="16"/>
  <c r="CB511" i="16" s="1"/>
  <c r="CC511" i="16" s="1"/>
  <c r="BO398" i="16"/>
  <c r="F398" i="16" s="1"/>
  <c r="F398" i="19" s="1"/>
  <c r="E398" i="16"/>
  <c r="E398" i="19" s="1"/>
  <c r="N42" i="19" s="1" a="1"/>
  <c r="N42" i="19" s="1"/>
  <c r="BO192" i="16"/>
  <c r="F192" i="16" s="1"/>
  <c r="F192" i="19" s="1"/>
  <c r="E192" i="16"/>
  <c r="E192" i="19" s="1"/>
  <c r="BO160" i="16"/>
  <c r="F160" i="16" s="1"/>
  <c r="F160" i="19" s="1"/>
  <c r="E160" i="16"/>
  <c r="E160" i="19" s="1"/>
  <c r="AF16" i="19" s="1" a="1"/>
  <c r="AF16" i="19" s="1"/>
  <c r="BO20" i="16"/>
  <c r="F20" i="16" s="1"/>
  <c r="F20" i="19" s="1"/>
  <c r="E20" i="16"/>
  <c r="E20" i="19" s="1"/>
  <c r="O8" i="19" s="1" a="1"/>
  <c r="O8" i="19" s="1"/>
  <c r="BN571" i="16"/>
  <c r="CO502" i="16"/>
  <c r="CN502" i="16"/>
  <c r="CI502" i="16"/>
  <c r="BF502" i="16"/>
  <c r="BE502" i="16"/>
  <c r="CK502" i="16"/>
  <c r="CL502" i="16" s="1"/>
  <c r="CM502" i="16" s="1"/>
  <c r="AZ502" i="16"/>
  <c r="AY502" i="16" s="1"/>
  <c r="BA502" i="16" s="1"/>
  <c r="BB502" i="16" s="1"/>
  <c r="BC502" i="16" s="1"/>
  <c r="CE379" i="16"/>
  <c r="CD379" i="16"/>
  <c r="BY379" i="16"/>
  <c r="CA379" i="16"/>
  <c r="CB379" i="16" s="1"/>
  <c r="CC379" i="16" s="1"/>
  <c r="BO194" i="16"/>
  <c r="F194" i="16" s="1"/>
  <c r="F194" i="19" s="1"/>
  <c r="E194" i="16"/>
  <c r="E194" i="19" s="1"/>
  <c r="AI14" i="19" s="1" a="1"/>
  <c r="AI14" i="19" s="1"/>
  <c r="BO113" i="16"/>
  <c r="F113" i="16" s="1"/>
  <c r="F113" i="19" s="1"/>
  <c r="E113" i="16"/>
  <c r="E113" i="19" s="1"/>
  <c r="CE202" i="16"/>
  <c r="CD202" i="16"/>
  <c r="CA202" i="16"/>
  <c r="CB202" i="16" s="1"/>
  <c r="CC202" i="16" s="1"/>
  <c r="BY202" i="16"/>
  <c r="BO561" i="16"/>
  <c r="F561" i="16" s="1"/>
  <c r="F561" i="19" s="1"/>
  <c r="E561" i="16"/>
  <c r="E561" i="19" s="1"/>
  <c r="BO336" i="16"/>
  <c r="F336" i="16" s="1"/>
  <c r="F336" i="19" s="1"/>
  <c r="E336" i="16"/>
  <c r="E336" i="19" s="1"/>
  <c r="BO53" i="16"/>
  <c r="F53" i="16" s="1"/>
  <c r="F53" i="19" s="1"/>
  <c r="E53" i="16"/>
  <c r="E53" i="19" s="1"/>
  <c r="Q17" i="19" s="1" a="1"/>
  <c r="Q17" i="19" s="1"/>
  <c r="BO492" i="16"/>
  <c r="F492" i="16" s="1"/>
  <c r="F492" i="19" s="1"/>
  <c r="E492" i="16"/>
  <c r="E492" i="19" s="1"/>
  <c r="CD531" i="16"/>
  <c r="CE531" i="16"/>
  <c r="BY531" i="16"/>
  <c r="CA531" i="16"/>
  <c r="CB531" i="16" s="1"/>
  <c r="CC531" i="16" s="1"/>
  <c r="CO504" i="16"/>
  <c r="CN504" i="16"/>
  <c r="BF504" i="16"/>
  <c r="BE504" i="16"/>
  <c r="CI504" i="16"/>
  <c r="AZ504" i="16"/>
  <c r="AY504" i="16" s="1"/>
  <c r="BA504" i="16" s="1"/>
  <c r="BB504" i="16" s="1"/>
  <c r="BC504" i="16" s="1"/>
  <c r="CK504" i="16"/>
  <c r="CL504" i="16" s="1"/>
  <c r="CM504" i="16" s="1"/>
  <c r="CE381" i="16"/>
  <c r="CD381" i="16"/>
  <c r="BY381" i="16"/>
  <c r="CA381" i="16"/>
  <c r="CB381" i="16" s="1"/>
  <c r="CC381" i="16" s="1"/>
  <c r="BO395" i="16"/>
  <c r="F395" i="16" s="1"/>
  <c r="F395" i="19" s="1"/>
  <c r="E395" i="16"/>
  <c r="E395" i="19" s="1"/>
  <c r="N39" i="19" s="1" a="1"/>
  <c r="N39" i="19" s="1"/>
  <c r="BO79" i="16"/>
  <c r="F79" i="16" s="1"/>
  <c r="F79" i="19" s="1"/>
  <c r="E79" i="16"/>
  <c r="E79" i="19" s="1"/>
  <c r="V7" i="19" s="1" a="1"/>
  <c r="V7" i="19" s="1"/>
  <c r="BO26" i="16"/>
  <c r="F26" i="16" s="1"/>
  <c r="F26" i="19" s="1"/>
  <c r="E26" i="16"/>
  <c r="E26" i="19" s="1"/>
  <c r="O14" i="19" s="1" a="1"/>
  <c r="O14" i="19" s="1"/>
  <c r="BO352" i="16"/>
  <c r="F352" i="16" s="1"/>
  <c r="F352" i="19" s="1"/>
  <c r="E352" i="16"/>
  <c r="E352" i="19" s="1"/>
  <c r="AF30" i="19" s="1" a="1"/>
  <c r="AF30" i="19" s="1"/>
  <c r="CO574" i="16"/>
  <c r="CN574" i="16"/>
  <c r="BF574" i="16"/>
  <c r="AZ574" i="16"/>
  <c r="AY574" i="16" s="1"/>
  <c r="BA574" i="16" s="1"/>
  <c r="BB574" i="16" s="1"/>
  <c r="BC574" i="16" s="1"/>
  <c r="BE574" i="16"/>
  <c r="CI574" i="16"/>
  <c r="CK574" i="16"/>
  <c r="CL574" i="16" s="1"/>
  <c r="CM574" i="16" s="1"/>
  <c r="BO529" i="16"/>
  <c r="F529" i="16" s="1"/>
  <c r="F529" i="19" s="1"/>
  <c r="E529" i="16"/>
  <c r="E529" i="19" s="1"/>
  <c r="CO523" i="16"/>
  <c r="CN523" i="16"/>
  <c r="CI523" i="16"/>
  <c r="BF523" i="16"/>
  <c r="AZ523" i="16"/>
  <c r="AY523" i="16" s="1"/>
  <c r="BA523" i="16" s="1"/>
  <c r="BB523" i="16" s="1"/>
  <c r="BC523" i="16" s="1"/>
  <c r="CK523" i="16"/>
  <c r="CL523" i="16" s="1"/>
  <c r="CM523" i="16" s="1"/>
  <c r="BE523" i="16"/>
  <c r="BD398" i="16"/>
  <c r="BO34" i="16"/>
  <c r="F34" i="16" s="1"/>
  <c r="F34" i="19" s="1"/>
  <c r="E34" i="16"/>
  <c r="E34" i="19" s="1"/>
  <c r="P10" i="19" s="1" a="1"/>
  <c r="P10" i="19" s="1"/>
  <c r="BO43" i="16"/>
  <c r="F43" i="16" s="1"/>
  <c r="F43" i="19" s="1"/>
  <c r="E43" i="16"/>
  <c r="E43" i="19" s="1"/>
  <c r="Q7" i="19" s="1" a="1"/>
  <c r="Q7" i="19" s="1"/>
  <c r="CE556" i="16"/>
  <c r="CD556" i="16"/>
  <c r="BY556" i="16"/>
  <c r="CA556" i="16"/>
  <c r="CB556" i="16" s="1"/>
  <c r="CC556" i="16" s="1"/>
  <c r="CO509" i="16"/>
  <c r="CN509" i="16"/>
  <c r="BF509" i="16"/>
  <c r="BE509" i="16"/>
  <c r="CI509" i="16"/>
  <c r="CK509" i="16"/>
  <c r="CL509" i="16" s="1"/>
  <c r="CM509" i="16" s="1"/>
  <c r="AZ509" i="16"/>
  <c r="AY509" i="16" s="1"/>
  <c r="BA509" i="16" s="1"/>
  <c r="BB509" i="16" s="1"/>
  <c r="BC509" i="16" s="1"/>
  <c r="BO327" i="16"/>
  <c r="F327" i="16" s="1"/>
  <c r="F327" i="19" s="1"/>
  <c r="E327" i="16"/>
  <c r="E327" i="19" s="1"/>
  <c r="BO306" i="16"/>
  <c r="F306" i="16" s="1"/>
  <c r="F306" i="19" s="1"/>
  <c r="E306" i="16"/>
  <c r="E306" i="19" s="1"/>
  <c r="BO278" i="16"/>
  <c r="F278" i="16" s="1"/>
  <c r="F278" i="19" s="1"/>
  <c r="E278" i="16"/>
  <c r="E278" i="19" s="1"/>
  <c r="V28" i="19" s="1" a="1"/>
  <c r="V28" i="19" s="1"/>
  <c r="BO262" i="16"/>
  <c r="F262" i="16" s="1"/>
  <c r="F262" i="19" s="1"/>
  <c r="E262" i="16"/>
  <c r="E262" i="19" s="1"/>
  <c r="U24" i="19" s="1" a="1"/>
  <c r="U24" i="19" s="1"/>
  <c r="BO246" i="16"/>
  <c r="F246" i="16" s="1"/>
  <c r="F246" i="19" s="1"/>
  <c r="E246" i="16"/>
  <c r="E246" i="19" s="1"/>
  <c r="T20" i="19" s="1" a="1"/>
  <c r="T20" i="19" s="1"/>
  <c r="BO230" i="16"/>
  <c r="F230" i="16" s="1"/>
  <c r="F230" i="19" s="1"/>
  <c r="E230" i="16"/>
  <c r="E230" i="19" s="1"/>
  <c r="P28" i="19" s="1" a="1"/>
  <c r="P28" i="19" s="1"/>
  <c r="BO541" i="16"/>
  <c r="F541" i="16" s="1"/>
  <c r="F541" i="19" s="1"/>
  <c r="E541" i="16"/>
  <c r="E541" i="19" s="1"/>
  <c r="CO522" i="16"/>
  <c r="CN522" i="16"/>
  <c r="CI522" i="16"/>
  <c r="BF522" i="16"/>
  <c r="AZ522" i="16"/>
  <c r="AY522" i="16" s="1"/>
  <c r="BA522" i="16" s="1"/>
  <c r="BB522" i="16" s="1"/>
  <c r="BC522" i="16" s="1"/>
  <c r="CK522" i="16"/>
  <c r="CL522" i="16" s="1"/>
  <c r="CM522" i="16" s="1"/>
  <c r="BE522" i="16"/>
  <c r="BO406" i="16"/>
  <c r="F406" i="16" s="1"/>
  <c r="F406" i="19" s="1"/>
  <c r="CE385" i="16"/>
  <c r="CD385" i="16"/>
  <c r="CA385" i="16"/>
  <c r="CB385" i="16" s="1"/>
  <c r="CC385" i="16" s="1"/>
  <c r="BY385" i="16"/>
  <c r="BO184" i="16"/>
  <c r="F184" i="16" s="1"/>
  <c r="F184" i="19" s="1"/>
  <c r="E184" i="16"/>
  <c r="E184" i="19" s="1"/>
  <c r="AH16" i="19" s="1" a="1"/>
  <c r="AH16" i="19" s="1"/>
  <c r="BO168" i="16"/>
  <c r="F168" i="16" s="1"/>
  <c r="F168" i="19" s="1"/>
  <c r="E168" i="16"/>
  <c r="E168" i="19" s="1"/>
  <c r="BO152" i="16"/>
  <c r="F152" i="16" s="1"/>
  <c r="F152" i="19" s="1"/>
  <c r="E152" i="16"/>
  <c r="E152" i="19" s="1"/>
  <c r="AF8" i="19" s="1" a="1"/>
  <c r="AF8" i="19" s="1"/>
  <c r="BO369" i="16"/>
  <c r="F369" i="16" s="1"/>
  <c r="F369" i="19" s="1"/>
  <c r="E369" i="16"/>
  <c r="E369" i="19" s="1"/>
  <c r="BO32" i="16"/>
  <c r="F32" i="16" s="1"/>
  <c r="F32" i="19" s="1"/>
  <c r="E32" i="16"/>
  <c r="E32" i="19" s="1"/>
  <c r="P8" i="19" s="1" a="1"/>
  <c r="P8" i="19" s="1"/>
  <c r="BO118" i="16"/>
  <c r="F118" i="16" s="1"/>
  <c r="F118" i="19" s="1"/>
  <c r="E118" i="16"/>
  <c r="E118" i="19" s="1"/>
  <c r="CN383" i="16"/>
  <c r="BF383" i="16"/>
  <c r="CO383" i="16"/>
  <c r="AZ383" i="16"/>
  <c r="AY383" i="16" s="1"/>
  <c r="BA383" i="16" s="1"/>
  <c r="BB383" i="16" s="1"/>
  <c r="BC383" i="16" s="1"/>
  <c r="CK383" i="16"/>
  <c r="CL383" i="16" s="1"/>
  <c r="CM383" i="16" s="1"/>
  <c r="CI383" i="16"/>
  <c r="BD448" i="16"/>
  <c r="CO519" i="16"/>
  <c r="CN519" i="16"/>
  <c r="CI519" i="16"/>
  <c r="BF519" i="16"/>
  <c r="AZ519" i="16"/>
  <c r="AY519" i="16" s="1"/>
  <c r="BA519" i="16" s="1"/>
  <c r="BB519" i="16" s="1"/>
  <c r="BC519" i="16" s="1"/>
  <c r="CK519" i="16"/>
  <c r="CL519" i="16" s="1"/>
  <c r="CM519" i="16" s="1"/>
  <c r="BE519" i="16"/>
  <c r="BO542" i="16"/>
  <c r="F542" i="16" s="1"/>
  <c r="F542" i="19" s="1"/>
  <c r="E542" i="16"/>
  <c r="E542" i="19" s="1"/>
  <c r="BO186" i="16"/>
  <c r="F186" i="16" s="1"/>
  <c r="F186" i="19" s="1"/>
  <c r="E186" i="16"/>
  <c r="E186" i="19" s="1"/>
  <c r="AI6" i="19" s="1" a="1"/>
  <c r="AI6" i="19" s="1"/>
  <c r="BO170" i="16"/>
  <c r="F170" i="16" s="1"/>
  <c r="F170" i="19" s="1"/>
  <c r="E170" i="16"/>
  <c r="E170" i="19" s="1"/>
  <c r="BO154" i="16"/>
  <c r="F154" i="16" s="1"/>
  <c r="F154" i="19" s="1"/>
  <c r="E154" i="16"/>
  <c r="E154" i="19" s="1"/>
  <c r="AF10" i="19" s="1" a="1"/>
  <c r="AF10" i="19" s="1"/>
  <c r="BO105" i="16"/>
  <c r="F105" i="16" s="1"/>
  <c r="F105" i="19" s="1"/>
  <c r="E105" i="16"/>
  <c r="E105" i="19" s="1"/>
  <c r="BO13" i="16"/>
  <c r="F13" i="16" s="1"/>
  <c r="F13" i="19" s="1"/>
  <c r="E13" i="16"/>
  <c r="E13" i="19" s="1"/>
  <c r="N13" i="19" s="1" a="1"/>
  <c r="N13" i="19" s="1"/>
  <c r="BO120" i="16"/>
  <c r="F120" i="16" s="1"/>
  <c r="F120" i="19" s="1"/>
  <c r="E120" i="16"/>
  <c r="E120" i="19" s="1"/>
  <c r="CO521" i="16"/>
  <c r="CN521" i="16"/>
  <c r="CI521" i="16"/>
  <c r="BF521" i="16"/>
  <c r="CK521" i="16"/>
  <c r="CL521" i="16" s="1"/>
  <c r="CM521" i="16" s="1"/>
  <c r="BE521" i="16"/>
  <c r="AZ521" i="16"/>
  <c r="AY521" i="16" s="1"/>
  <c r="BA521" i="16" s="1"/>
  <c r="BB521" i="16" s="1"/>
  <c r="BC521" i="16" s="1"/>
  <c r="CD503" i="16"/>
  <c r="CE503" i="16"/>
  <c r="BY503" i="16"/>
  <c r="CA503" i="16"/>
  <c r="CB503" i="16" s="1"/>
  <c r="CC503" i="16" s="1"/>
  <c r="CO378" i="16"/>
  <c r="CN378" i="16"/>
  <c r="BF378" i="16"/>
  <c r="CI378" i="16"/>
  <c r="AZ378" i="16"/>
  <c r="AY378" i="16" s="1"/>
  <c r="BA378" i="16" s="1"/>
  <c r="BB378" i="16" s="1"/>
  <c r="BC378" i="16" s="1"/>
  <c r="CK378" i="16"/>
  <c r="CL378" i="16" s="1"/>
  <c r="CM378" i="16" s="1"/>
  <c r="CE573" i="16"/>
  <c r="CD573" i="16"/>
  <c r="BY573" i="16"/>
  <c r="CA573" i="16"/>
  <c r="CB573" i="16" s="1"/>
  <c r="CC573" i="16" s="1"/>
  <c r="BN555" i="16"/>
  <c r="CD508" i="16"/>
  <c r="CE508" i="16"/>
  <c r="BY508" i="16"/>
  <c r="CA508" i="16"/>
  <c r="CB508" i="16" s="1"/>
  <c r="CC508" i="16" s="1"/>
  <c r="BD434" i="16"/>
  <c r="BO544" i="16"/>
  <c r="F544" i="16" s="1"/>
  <c r="F544" i="19" s="1"/>
  <c r="E544" i="16"/>
  <c r="E544" i="19" s="1"/>
  <c r="BO438" i="16"/>
  <c r="F438" i="16" s="1"/>
  <c r="F438" i="19" s="1"/>
  <c r="E438" i="16"/>
  <c r="E438" i="19" s="1"/>
  <c r="T34" i="19" s="1" a="1"/>
  <c r="T34" i="19" s="1"/>
  <c r="BO447" i="16"/>
  <c r="F447" i="16" s="1"/>
  <c r="F447" i="19" s="1"/>
  <c r="BO530" i="16"/>
  <c r="F530" i="16" s="1"/>
  <c r="F530" i="19" s="1"/>
  <c r="E530" i="16"/>
  <c r="E530" i="19" s="1"/>
  <c r="BO397" i="16"/>
  <c r="F397" i="16" s="1"/>
  <c r="F397" i="19" s="1"/>
  <c r="E397" i="16"/>
  <c r="E397" i="19" s="1"/>
  <c r="N41" i="19" s="1" a="1"/>
  <c r="N41" i="19" s="1"/>
  <c r="BD404" i="16"/>
  <c r="CE335" i="16"/>
  <c r="CD335" i="16"/>
  <c r="BY335" i="16"/>
  <c r="CA335" i="16"/>
  <c r="CB335" i="16" s="1"/>
  <c r="CC335" i="16" s="1"/>
  <c r="E550" i="16"/>
  <c r="E550" i="19" s="1"/>
  <c r="BD576" i="16"/>
  <c r="CE491" i="16"/>
  <c r="CD491" i="16"/>
  <c r="BY491" i="16"/>
  <c r="CA491" i="16"/>
  <c r="CB491" i="16" s="1"/>
  <c r="CC491" i="16" s="1"/>
  <c r="BO515" i="16"/>
  <c r="F515" i="16" s="1"/>
  <c r="F515" i="19" s="1"/>
  <c r="E515" i="16"/>
  <c r="E515" i="19" s="1"/>
  <c r="CO506" i="16"/>
  <c r="CN506" i="16"/>
  <c r="BF506" i="16"/>
  <c r="BE506" i="16"/>
  <c r="CI506" i="16"/>
  <c r="AZ506" i="16"/>
  <c r="AY506" i="16" s="1"/>
  <c r="BA506" i="16" s="1"/>
  <c r="BB506" i="16" s="1"/>
  <c r="BC506" i="16" s="1"/>
  <c r="CK506" i="16"/>
  <c r="CL506" i="16" s="1"/>
  <c r="CM506" i="16" s="1"/>
  <c r="BO444" i="16"/>
  <c r="F444" i="16" s="1"/>
  <c r="F444" i="19" s="1"/>
  <c r="E444" i="16"/>
  <c r="E444" i="19" s="1"/>
  <c r="T40" i="19" s="1" a="1"/>
  <c r="T40" i="19" s="1"/>
  <c r="BO329" i="16"/>
  <c r="F329" i="16" s="1"/>
  <c r="F329" i="19" s="1"/>
  <c r="E329" i="16"/>
  <c r="E329" i="19" s="1"/>
  <c r="BO87" i="16"/>
  <c r="F87" i="16" s="1"/>
  <c r="F87" i="19" s="1"/>
  <c r="E87" i="16"/>
  <c r="E87" i="19" s="1"/>
  <c r="V15" i="19" s="1" a="1"/>
  <c r="V15" i="19" s="1"/>
  <c r="BO18" i="16"/>
  <c r="F18" i="16" s="1"/>
  <c r="F18" i="19" s="1"/>
  <c r="E18" i="16"/>
  <c r="E18" i="19" s="1"/>
  <c r="O6" i="19" s="1" a="1"/>
  <c r="O6" i="19" s="1"/>
  <c r="CE555" i="16"/>
  <c r="CD555" i="16"/>
  <c r="BY555" i="16"/>
  <c r="CA555" i="16"/>
  <c r="CB555" i="16" s="1"/>
  <c r="CC555" i="16" s="1"/>
  <c r="BO469" i="16"/>
  <c r="F469" i="16" s="1"/>
  <c r="F469" i="19" s="1"/>
  <c r="E469" i="16"/>
  <c r="E469" i="19" s="1"/>
  <c r="V41" i="19" s="1" a="1"/>
  <c r="V41" i="19" s="1"/>
  <c r="BO376" i="16"/>
  <c r="F376" i="16" s="1"/>
  <c r="F376" i="19" s="1"/>
  <c r="E376" i="16"/>
  <c r="E376" i="19" s="1"/>
  <c r="AH30" i="19" s="1" a="1"/>
  <c r="AH30" i="19" s="1"/>
  <c r="BO360" i="16"/>
  <c r="F360" i="16" s="1"/>
  <c r="F360" i="19" s="1"/>
  <c r="E360" i="16"/>
  <c r="E360" i="19" s="1"/>
  <c r="AG26" i="19" s="1" a="1"/>
  <c r="AG26" i="19" s="1"/>
  <c r="BO307" i="16"/>
  <c r="F307" i="16" s="1"/>
  <c r="F307" i="19" s="1"/>
  <c r="E307" i="16"/>
  <c r="E307" i="19" s="1"/>
  <c r="BO38" i="16"/>
  <c r="F38" i="16" s="1"/>
  <c r="F38" i="19" s="1"/>
  <c r="E38" i="16"/>
  <c r="E38" i="19" s="1"/>
  <c r="P14" i="19" s="1" a="1"/>
  <c r="P14" i="19" s="1"/>
  <c r="BD498" i="16"/>
  <c r="CK468" i="16"/>
  <c r="CL468" i="16" s="1"/>
  <c r="CM468" i="16" s="1"/>
  <c r="BO415" i="16"/>
  <c r="F415" i="16" s="1"/>
  <c r="F415" i="19" s="1"/>
  <c r="E415" i="16"/>
  <c r="E415" i="19" s="1"/>
  <c r="P35" i="19" s="1" a="1"/>
  <c r="P35" i="19" s="1"/>
  <c r="BO399" i="16"/>
  <c r="F399" i="16" s="1"/>
  <c r="F399" i="19" s="1"/>
  <c r="E399" i="16"/>
  <c r="E399" i="19" s="1"/>
  <c r="N43" i="19" s="1" a="1"/>
  <c r="N43" i="19" s="1"/>
  <c r="BO144" i="16"/>
  <c r="F144" i="16" s="1"/>
  <c r="F144" i="19" s="1"/>
  <c r="E144" i="16"/>
  <c r="E144" i="19" s="1"/>
  <c r="CN334" i="16"/>
  <c r="BF334" i="16"/>
  <c r="CO334" i="16"/>
  <c r="AZ334" i="16"/>
  <c r="AY334" i="16" s="1"/>
  <c r="BA334" i="16" s="1"/>
  <c r="BB334" i="16" s="1"/>
  <c r="BC334" i="16" s="1"/>
  <c r="CI334" i="16"/>
  <c r="BO392" i="16"/>
  <c r="F392" i="16" s="1"/>
  <c r="F392" i="19" s="1"/>
  <c r="E392" i="16"/>
  <c r="E392" i="19" s="1"/>
  <c r="N36" i="19" s="1" a="1"/>
  <c r="N36" i="19" s="1"/>
  <c r="BO452" i="16"/>
  <c r="F452" i="16" s="1"/>
  <c r="F452" i="19" s="1"/>
  <c r="E452" i="16"/>
  <c r="E452" i="19" s="1"/>
  <c r="U36" i="19" s="1" a="1"/>
  <c r="U36" i="19" s="1"/>
  <c r="BO396" i="16"/>
  <c r="F396" i="16" s="1"/>
  <c r="F396" i="19" s="1"/>
  <c r="E396" i="16"/>
  <c r="E396" i="19" s="1"/>
  <c r="N40" i="19" s="1" a="1"/>
  <c r="N40" i="19" s="1"/>
  <c r="BO577" i="16"/>
  <c r="F577" i="16" s="1"/>
  <c r="F577" i="19" s="1"/>
  <c r="E577" i="16"/>
  <c r="E577" i="19" s="1"/>
  <c r="BO456" i="16"/>
  <c r="F456" i="16" s="1"/>
  <c r="F456" i="19" s="1"/>
  <c r="E456" i="16"/>
  <c r="E456" i="19" s="1"/>
  <c r="U40" i="19" s="1" a="1"/>
  <c r="U40" i="19" s="1"/>
  <c r="BO551" i="16"/>
  <c r="F551" i="16" s="1"/>
  <c r="F551" i="19" s="1"/>
  <c r="E551" i="16"/>
  <c r="E551" i="19" s="1"/>
  <c r="CE524" i="16"/>
  <c r="CD524" i="16"/>
  <c r="BY524" i="16"/>
  <c r="CA524" i="16"/>
  <c r="CB524" i="16" s="1"/>
  <c r="CC524" i="16" s="1"/>
  <c r="BN468" i="16"/>
  <c r="BO314" i="16"/>
  <c r="F314" i="16" s="1"/>
  <c r="F314" i="19" s="1"/>
  <c r="E314" i="16"/>
  <c r="E314" i="19" s="1"/>
  <c r="BO270" i="16"/>
  <c r="F270" i="16" s="1"/>
  <c r="F270" i="19" s="1"/>
  <c r="E270" i="16"/>
  <c r="E270" i="19" s="1"/>
  <c r="V20" i="19" s="1" a="1"/>
  <c r="V20" i="19" s="1"/>
  <c r="BO238" i="16"/>
  <c r="F238" i="16" s="1"/>
  <c r="F238" i="19" s="1"/>
  <c r="E238" i="16"/>
  <c r="E238" i="19" s="1"/>
  <c r="Q24" i="19" s="1" a="1"/>
  <c r="Q24" i="19" s="1"/>
  <c r="BO433" i="16"/>
  <c r="F433" i="16" s="1"/>
  <c r="F433" i="19" s="1"/>
  <c r="E433" i="16"/>
  <c r="E433" i="19" s="1"/>
  <c r="Q41" i="19" s="1" a="1"/>
  <c r="Q41" i="19" s="1"/>
  <c r="BO47" i="16"/>
  <c r="F47" i="16" s="1"/>
  <c r="F47" i="19" s="1"/>
  <c r="E47" i="16"/>
  <c r="E47" i="19" s="1"/>
  <c r="Q11" i="19" s="1" a="1"/>
  <c r="Q11" i="19" s="1"/>
  <c r="CO513" i="16"/>
  <c r="BF513" i="16"/>
  <c r="CN513" i="16"/>
  <c r="CK513" i="16"/>
  <c r="CL513" i="16" s="1"/>
  <c r="CM513" i="16" s="1"/>
  <c r="AZ513" i="16"/>
  <c r="AY513" i="16" s="1"/>
  <c r="BA513" i="16" s="1"/>
  <c r="BB513" i="16" s="1"/>
  <c r="BC513" i="16" s="1"/>
  <c r="CI513" i="16"/>
  <c r="BE513" i="16"/>
  <c r="BO377" i="16"/>
  <c r="F377" i="16" s="1"/>
  <c r="F377" i="19" s="1"/>
  <c r="E377" i="16"/>
  <c r="E377" i="19" s="1"/>
  <c r="BO361" i="16"/>
  <c r="F361" i="16" s="1"/>
  <c r="F361" i="19" s="1"/>
  <c r="E361" i="16"/>
  <c r="E361" i="19" s="1"/>
  <c r="AG27" i="19" s="1" a="1"/>
  <c r="AG27" i="19" s="1"/>
  <c r="BO439" i="16"/>
  <c r="F439" i="16" s="1"/>
  <c r="F439" i="19" s="1"/>
  <c r="E439" i="16"/>
  <c r="E439" i="19" s="1"/>
  <c r="T35" i="19" s="1" a="1"/>
  <c r="T35" i="19" s="1"/>
  <c r="BO413" i="16"/>
  <c r="F413" i="16" s="1"/>
  <c r="F413" i="19" s="1"/>
  <c r="E413" i="16"/>
  <c r="E413" i="19" s="1"/>
  <c r="O45" i="19" s="1" a="1"/>
  <c r="O45" i="19" s="1"/>
  <c r="CO571" i="16"/>
  <c r="BF571" i="16"/>
  <c r="CN571" i="16"/>
  <c r="CI571" i="16"/>
  <c r="AZ571" i="16"/>
  <c r="AY571" i="16" s="1"/>
  <c r="BA571" i="16" s="1"/>
  <c r="BB571" i="16" s="1"/>
  <c r="BC571" i="16" s="1"/>
  <c r="BE571" i="16"/>
  <c r="CK571" i="16"/>
  <c r="CL571" i="16" s="1"/>
  <c r="CM571" i="16" s="1"/>
  <c r="BO178" i="16"/>
  <c r="F178" i="16" s="1"/>
  <c r="F178" i="19" s="1"/>
  <c r="E178" i="16"/>
  <c r="E178" i="19" s="1"/>
  <c r="CO525" i="16"/>
  <c r="CN525" i="16"/>
  <c r="CI525" i="16"/>
  <c r="BF525" i="16"/>
  <c r="CK525" i="16"/>
  <c r="CL525" i="16" s="1"/>
  <c r="CM525" i="16" s="1"/>
  <c r="BE525" i="16"/>
  <c r="AZ525" i="16"/>
  <c r="AY525" i="16" s="1"/>
  <c r="BA525" i="16" s="1"/>
  <c r="BB525" i="16" s="1"/>
  <c r="BC525" i="16" s="1"/>
  <c r="BO380" i="16"/>
  <c r="F380" i="16" s="1"/>
  <c r="F380" i="19" s="1"/>
  <c r="BO546" i="16"/>
  <c r="F546" i="16" s="1"/>
  <c r="F546" i="19" s="1"/>
  <c r="CD537" i="16"/>
  <c r="CE537" i="16"/>
  <c r="BY537" i="16"/>
  <c r="CA537" i="16"/>
  <c r="CB537" i="16" s="1"/>
  <c r="CC537" i="16" s="1"/>
  <c r="CO516" i="16"/>
  <c r="CN516" i="16"/>
  <c r="CI516" i="16"/>
  <c r="BF516" i="16"/>
  <c r="BE516" i="16"/>
  <c r="AZ516" i="16"/>
  <c r="AY516" i="16" s="1"/>
  <c r="BA516" i="16" s="1"/>
  <c r="BB516" i="16" s="1"/>
  <c r="BC516" i="16" s="1"/>
  <c r="CK516" i="16"/>
  <c r="CL516" i="16" s="1"/>
  <c r="CM516" i="16" s="1"/>
  <c r="BO580" i="16"/>
  <c r="F580" i="16" s="1"/>
  <c r="F580" i="19" s="1"/>
  <c r="E580" i="16"/>
  <c r="E580" i="19" s="1"/>
  <c r="E436" i="16"/>
  <c r="E436" i="19" s="1"/>
  <c r="Q44" i="19" s="1" a="1"/>
  <c r="Q44" i="19" s="1"/>
  <c r="BO95" i="16"/>
  <c r="F95" i="16" s="1"/>
  <c r="F95" i="19" s="1"/>
  <c r="E95" i="16"/>
  <c r="E95" i="19" s="1"/>
  <c r="W11" i="19" s="1" a="1"/>
  <c r="W11" i="19" s="1"/>
  <c r="BO10" i="16"/>
  <c r="F10" i="16" s="1"/>
  <c r="F10" i="19" s="1"/>
  <c r="E10" i="16"/>
  <c r="E10" i="19" s="1"/>
  <c r="N10" i="19" s="1" a="1"/>
  <c r="N10" i="19" s="1"/>
  <c r="BO578" i="16"/>
  <c r="F578" i="16" s="1"/>
  <c r="F578" i="19" s="1"/>
  <c r="E578" i="16"/>
  <c r="E578" i="19" s="1"/>
  <c r="CO535" i="16"/>
  <c r="CN535" i="16"/>
  <c r="BF535" i="16"/>
  <c r="CI535" i="16"/>
  <c r="BE535" i="16"/>
  <c r="CK535" i="16"/>
  <c r="CL535" i="16" s="1"/>
  <c r="CM535" i="16" s="1"/>
  <c r="AZ535" i="16"/>
  <c r="AY535" i="16" s="1"/>
  <c r="BA535" i="16" s="1"/>
  <c r="BB535" i="16" s="1"/>
  <c r="BC535" i="16" s="1"/>
  <c r="BO368" i="16"/>
  <c r="F368" i="16" s="1"/>
  <c r="F368" i="19" s="1"/>
  <c r="E368" i="16"/>
  <c r="E368" i="19" s="1"/>
  <c r="AH22" i="19" s="1" a="1"/>
  <c r="AH22" i="19" s="1"/>
  <c r="BO300" i="16"/>
  <c r="F300" i="16" s="1"/>
  <c r="F300" i="19" s="1"/>
  <c r="E300" i="16"/>
  <c r="E300" i="19" s="1"/>
  <c r="BO117" i="16"/>
  <c r="F117" i="16" s="1"/>
  <c r="F117" i="19" s="1"/>
  <c r="E117" i="16"/>
  <c r="E117" i="19" s="1"/>
  <c r="BO464" i="16"/>
  <c r="F464" i="16" s="1"/>
  <c r="F464" i="19" s="1"/>
  <c r="E464" i="16"/>
  <c r="E464" i="19" s="1"/>
  <c r="V36" i="19" s="1" a="1"/>
  <c r="V36" i="19" s="1"/>
  <c r="E450" i="16"/>
  <c r="E450" i="19" s="1"/>
  <c r="U34" i="19" s="1" a="1"/>
  <c r="U34" i="19" s="1"/>
  <c r="BO450" i="16"/>
  <c r="F450" i="16" s="1"/>
  <c r="F450" i="19" s="1"/>
  <c r="BO142" i="16"/>
  <c r="F142" i="16" s="1"/>
  <c r="F142" i="19" s="1"/>
  <c r="E142" i="16"/>
  <c r="E142" i="19" s="1"/>
  <c r="BO12" i="16"/>
  <c r="F12" i="16" s="1"/>
  <c r="F12" i="19" s="1"/>
  <c r="E12" i="16"/>
  <c r="E12" i="19" s="1"/>
  <c r="N12" i="19" s="1" a="1"/>
  <c r="N12" i="19" s="1"/>
  <c r="CE380" i="16"/>
  <c r="CD380" i="16"/>
  <c r="CA380" i="16"/>
  <c r="CB380" i="16" s="1"/>
  <c r="CC380" i="16" s="1"/>
  <c r="BY380" i="16"/>
  <c r="CE520" i="16"/>
  <c r="CD520" i="16"/>
  <c r="BY520" i="16"/>
  <c r="CA520" i="16"/>
  <c r="CB520" i="16" s="1"/>
  <c r="CC520" i="16" s="1"/>
  <c r="BO490" i="16"/>
  <c r="F490" i="16" s="1"/>
  <c r="F490" i="19" s="1"/>
  <c r="E490" i="16"/>
  <c r="E490" i="19" s="1"/>
  <c r="AF38" i="19" s="1" a="1"/>
  <c r="AF38" i="19" s="1"/>
  <c r="BO459" i="16"/>
  <c r="F459" i="16" s="1"/>
  <c r="F459" i="19" s="1"/>
  <c r="E459" i="16"/>
  <c r="E459" i="19" s="1"/>
  <c r="U43" i="19" s="1" a="1"/>
  <c r="U43" i="19" s="1"/>
  <c r="BO554" i="16"/>
  <c r="F554" i="16" s="1"/>
  <c r="F554" i="19" s="1"/>
  <c r="E554" i="16"/>
  <c r="E554" i="19" s="1"/>
  <c r="CO520" i="16"/>
  <c r="CN520" i="16"/>
  <c r="CI520" i="16"/>
  <c r="BF520" i="16"/>
  <c r="BE520" i="16"/>
  <c r="AZ520" i="16"/>
  <c r="AY520" i="16" s="1"/>
  <c r="BA520" i="16" s="1"/>
  <c r="BB520" i="16" s="1"/>
  <c r="BC520" i="16" s="1"/>
  <c r="CK520" i="16"/>
  <c r="CL520" i="16" s="1"/>
  <c r="CM520" i="16" s="1"/>
  <c r="BD527" i="16"/>
  <c r="CO507" i="16"/>
  <c r="CN507" i="16"/>
  <c r="BF507" i="16"/>
  <c r="BE507" i="16"/>
  <c r="CI507" i="16"/>
  <c r="CK507" i="16"/>
  <c r="CL507" i="16" s="1"/>
  <c r="CM507" i="16" s="1"/>
  <c r="AZ507" i="16"/>
  <c r="AY507" i="16" s="1"/>
  <c r="BA507" i="16" s="1"/>
  <c r="BB507" i="16" s="1"/>
  <c r="BC507" i="16" s="1"/>
  <c r="BN381" i="16"/>
  <c r="BN379" i="16"/>
  <c r="CN556" i="16"/>
  <c r="BE556" i="16"/>
  <c r="CM556" i="16"/>
  <c r="CO556" i="16"/>
  <c r="BF556" i="16"/>
  <c r="AZ556" i="16"/>
  <c r="AY556" i="16" s="1"/>
  <c r="BA556" i="16" s="1"/>
  <c r="BB556" i="16" s="1"/>
  <c r="BC556" i="16" s="1"/>
  <c r="CI556" i="16"/>
  <c r="BO547" i="16"/>
  <c r="F547" i="16" s="1"/>
  <c r="F547" i="19" s="1"/>
  <c r="E547" i="16"/>
  <c r="E547" i="19" s="1"/>
  <c r="CO533" i="16"/>
  <c r="CN533" i="16"/>
  <c r="BF533" i="16"/>
  <c r="CI533" i="16"/>
  <c r="AZ533" i="16"/>
  <c r="AY533" i="16" s="1"/>
  <c r="BA533" i="16" s="1"/>
  <c r="BB533" i="16" s="1"/>
  <c r="BC533" i="16" s="1"/>
  <c r="BE533" i="16"/>
  <c r="CK533" i="16"/>
  <c r="CL533" i="16" s="1"/>
  <c r="CM533" i="16" s="1"/>
  <c r="CD509" i="16"/>
  <c r="CE509" i="16"/>
  <c r="BY509" i="16"/>
  <c r="CA509" i="16"/>
  <c r="CB509" i="16" s="1"/>
  <c r="CC509" i="16" s="1"/>
  <c r="BO473" i="16"/>
  <c r="F473" i="16" s="1"/>
  <c r="F473" i="19" s="1"/>
  <c r="E473" i="16"/>
  <c r="E473" i="19" s="1"/>
  <c r="V45" i="19" s="1" a="1"/>
  <c r="V45" i="19" s="1"/>
  <c r="BD431" i="16"/>
  <c r="BO318" i="16"/>
  <c r="F318" i="16" s="1"/>
  <c r="F318" i="19" s="1"/>
  <c r="E318" i="16"/>
  <c r="E318" i="19" s="1"/>
  <c r="BO274" i="16"/>
  <c r="F274" i="16" s="1"/>
  <c r="F274" i="19" s="1"/>
  <c r="E274" i="16"/>
  <c r="E274" i="19" s="1"/>
  <c r="V24" i="19" s="1" a="1"/>
  <c r="V24" i="19" s="1"/>
  <c r="BO258" i="16"/>
  <c r="F258" i="16" s="1"/>
  <c r="F258" i="19" s="1"/>
  <c r="E258" i="16"/>
  <c r="E258" i="19" s="1"/>
  <c r="U20" i="19" s="1" a="1"/>
  <c r="U20" i="19" s="1"/>
  <c r="BO242" i="16"/>
  <c r="F242" i="16" s="1"/>
  <c r="F242" i="19" s="1"/>
  <c r="E242" i="16"/>
  <c r="E242" i="19" s="1"/>
  <c r="Q28" i="19" s="1" a="1"/>
  <c r="Q28" i="19" s="1"/>
  <c r="BO133" i="16"/>
  <c r="F133" i="16" s="1"/>
  <c r="F133" i="19" s="1"/>
  <c r="E133" i="16"/>
  <c r="E133" i="19" s="1"/>
  <c r="BO103" i="16"/>
  <c r="F103" i="16" s="1"/>
  <c r="F103" i="19" s="1"/>
  <c r="E103" i="16"/>
  <c r="E103" i="19" s="1"/>
  <c r="BD570" i="16"/>
  <c r="CE526" i="16"/>
  <c r="CD526" i="16"/>
  <c r="BY526" i="16"/>
  <c r="CA526" i="16"/>
  <c r="CB526" i="16" s="1"/>
  <c r="CC526" i="16" s="1"/>
  <c r="CE518" i="16"/>
  <c r="CD518" i="16"/>
  <c r="BY518" i="16"/>
  <c r="CA518" i="16"/>
  <c r="CB518" i="16" s="1"/>
  <c r="CC518" i="16" s="1"/>
  <c r="CO511" i="16"/>
  <c r="CN511" i="16"/>
  <c r="BF511" i="16"/>
  <c r="BE511" i="16"/>
  <c r="CI511" i="16"/>
  <c r="AZ511" i="16"/>
  <c r="AY511" i="16" s="1"/>
  <c r="BA511" i="16" s="1"/>
  <c r="BB511" i="16" s="1"/>
  <c r="BC511" i="16" s="1"/>
  <c r="CK511" i="16"/>
  <c r="CL511" i="16" s="1"/>
  <c r="CM511" i="16" s="1"/>
  <c r="BD459" i="16"/>
  <c r="BO418" i="16"/>
  <c r="F418" i="16" s="1"/>
  <c r="F418" i="19" s="1"/>
  <c r="E418" i="16"/>
  <c r="E418" i="19" s="1"/>
  <c r="P38" i="19" s="1" a="1"/>
  <c r="P38" i="19" s="1"/>
  <c r="BO402" i="16"/>
  <c r="F402" i="16" s="1"/>
  <c r="F402" i="19" s="1"/>
  <c r="E402" i="16"/>
  <c r="E402" i="19" s="1"/>
  <c r="O34" i="19" s="1" a="1"/>
  <c r="O34" i="19" s="1"/>
  <c r="CN385" i="16"/>
  <c r="CI385" i="16"/>
  <c r="CO385" i="16"/>
  <c r="BF385" i="16"/>
  <c r="CK385" i="16"/>
  <c r="CL385" i="16" s="1"/>
  <c r="CM385" i="16" s="1"/>
  <c r="AZ385" i="16"/>
  <c r="AY385" i="16" s="1"/>
  <c r="BA385" i="16" s="1"/>
  <c r="BB385" i="16" s="1"/>
  <c r="BC385" i="16" s="1"/>
  <c r="BO196" i="16"/>
  <c r="F196" i="16" s="1"/>
  <c r="F196" i="19" s="1"/>
  <c r="E196" i="16"/>
  <c r="E196" i="19" s="1"/>
  <c r="BO180" i="16"/>
  <c r="F180" i="16" s="1"/>
  <c r="F180" i="19" s="1"/>
  <c r="E180" i="16"/>
  <c r="E180" i="19" s="1"/>
  <c r="AH12" i="19" s="1" a="1"/>
  <c r="AH12" i="19" s="1"/>
  <c r="BO164" i="16"/>
  <c r="F164" i="16" s="1"/>
  <c r="F164" i="19" s="1"/>
  <c r="E164" i="16"/>
  <c r="E164" i="19" s="1"/>
  <c r="BO148" i="16"/>
  <c r="F148" i="16" s="1"/>
  <c r="F148" i="19" s="1"/>
  <c r="E148" i="16"/>
  <c r="E148" i="19" s="1"/>
  <c r="BO135" i="16"/>
  <c r="F135" i="16" s="1"/>
  <c r="F135" i="19" s="1"/>
  <c r="E135" i="16"/>
  <c r="E135" i="19" s="1"/>
  <c r="BO145" i="16"/>
  <c r="F145" i="16" s="1"/>
  <c r="F145" i="19" s="1"/>
  <c r="E145" i="16"/>
  <c r="E145" i="19" s="1"/>
  <c r="BN574" i="16"/>
  <c r="BD547" i="16"/>
  <c r="CE513" i="16"/>
  <c r="CD513" i="16"/>
  <c r="CA513" i="16"/>
  <c r="CB513" i="16" s="1"/>
  <c r="CC513" i="16" s="1"/>
  <c r="BY513" i="16"/>
  <c r="BD472" i="16"/>
  <c r="BD407" i="16"/>
  <c r="BO365" i="16"/>
  <c r="F365" i="16" s="1"/>
  <c r="F365" i="19" s="1"/>
  <c r="E365" i="16"/>
  <c r="E365" i="19" s="1"/>
  <c r="AG31" i="19" s="1" a="1"/>
  <c r="AG31" i="19" s="1"/>
  <c r="BO123" i="16"/>
  <c r="F123" i="16" s="1"/>
  <c r="F123" i="19" s="1"/>
  <c r="E123" i="16"/>
  <c r="E123" i="19" s="1"/>
  <c r="BO24" i="16"/>
  <c r="F24" i="16" s="1"/>
  <c r="F24" i="19" s="1"/>
  <c r="E24" i="16"/>
  <c r="E24" i="19" s="1"/>
  <c r="O12" i="19" s="1" a="1"/>
  <c r="O12" i="19" s="1"/>
  <c r="E443" i="16"/>
  <c r="E443" i="19" s="1"/>
  <c r="T39" i="19" s="1" a="1"/>
  <c r="T39" i="19" s="1"/>
  <c r="BD436" i="16"/>
  <c r="BD412" i="16"/>
  <c r="BD578" i="16"/>
  <c r="BD445" i="16"/>
  <c r="BD505" i="16"/>
  <c r="CE571" i="16"/>
  <c r="CD571" i="16"/>
  <c r="BY571" i="16"/>
  <c r="CA571" i="16"/>
  <c r="CB571" i="16" s="1"/>
  <c r="CC571" i="16" s="1"/>
  <c r="BD529" i="16"/>
  <c r="CO501" i="16"/>
  <c r="CN501" i="16"/>
  <c r="CI501" i="16"/>
  <c r="BF501" i="16"/>
  <c r="BE501" i="16"/>
  <c r="CK501" i="16"/>
  <c r="CL501" i="16" s="1"/>
  <c r="CM501" i="16" s="1"/>
  <c r="AZ501" i="16"/>
  <c r="AY501" i="16" s="1"/>
  <c r="BA501" i="16" s="1"/>
  <c r="BB501" i="16" s="1"/>
  <c r="BC501" i="16" s="1"/>
  <c r="BN510" i="16"/>
  <c r="BN383" i="16"/>
  <c r="BD391" i="16"/>
  <c r="BO285" i="16"/>
  <c r="F285" i="16" s="1"/>
  <c r="F285" i="19" s="1"/>
  <c r="E285" i="16"/>
  <c r="E285" i="19" s="1"/>
  <c r="W23" i="19" s="1" a="1"/>
  <c r="W23" i="19" s="1"/>
  <c r="BO198" i="16"/>
  <c r="F198" i="16" s="1"/>
  <c r="F198" i="19" s="1"/>
  <c r="E198" i="16"/>
  <c r="E198" i="19" s="1"/>
  <c r="N20" i="19" s="1" a="1"/>
  <c r="N20" i="19" s="1"/>
  <c r="BO182" i="16"/>
  <c r="F182" i="16" s="1"/>
  <c r="F182" i="19" s="1"/>
  <c r="E182" i="16"/>
  <c r="E182" i="19" s="1"/>
  <c r="AH14" i="19" s="1" a="1"/>
  <c r="AH14" i="19" s="1"/>
  <c r="BO166" i="16"/>
  <c r="F166" i="16" s="1"/>
  <c r="F166" i="19" s="1"/>
  <c r="E166" i="16"/>
  <c r="E166" i="19" s="1"/>
  <c r="BO150" i="16"/>
  <c r="F150" i="16" s="1"/>
  <c r="F150" i="19" s="1"/>
  <c r="E150" i="16"/>
  <c r="E150" i="19" s="1"/>
  <c r="AF6" i="19" s="1" a="1"/>
  <c r="AF6" i="19" s="1"/>
  <c r="BO102" i="16"/>
  <c r="F102" i="16" s="1"/>
  <c r="F102" i="19" s="1"/>
  <c r="E102" i="16"/>
  <c r="E102" i="19" s="1"/>
  <c r="Z6" i="19" s="1" a="1"/>
  <c r="Z6" i="19" s="1"/>
  <c r="BO9" i="16"/>
  <c r="F9" i="16" s="1"/>
  <c r="F9" i="19" s="1"/>
  <c r="E9" i="16"/>
  <c r="E9" i="19" s="1"/>
  <c r="N9" i="19" s="1" a="1"/>
  <c r="N9" i="19" s="1"/>
  <c r="CE525" i="16"/>
  <c r="CD525" i="16"/>
  <c r="BY525" i="16"/>
  <c r="CA525" i="16"/>
  <c r="CB525" i="16" s="1"/>
  <c r="CC525" i="16" s="1"/>
  <c r="CE517" i="16"/>
  <c r="CD517" i="16"/>
  <c r="BY517" i="16"/>
  <c r="CA517" i="16"/>
  <c r="CB517" i="16" s="1"/>
  <c r="CC517" i="16" s="1"/>
  <c r="CE468" i="16"/>
  <c r="CD468" i="16"/>
  <c r="CA468" i="16"/>
  <c r="CB468" i="16" s="1"/>
  <c r="CC468" i="16" s="1"/>
  <c r="BY468" i="16"/>
  <c r="BD453" i="16"/>
  <c r="BO122" i="16"/>
  <c r="F122" i="16" s="1"/>
  <c r="F122" i="19" s="1"/>
  <c r="E122" i="16"/>
  <c r="E122" i="19" s="1"/>
  <c r="CO573" i="16"/>
  <c r="CN573" i="16"/>
  <c r="CI573" i="16"/>
  <c r="BF573" i="16"/>
  <c r="AZ573" i="16"/>
  <c r="AY573" i="16" s="1"/>
  <c r="BA573" i="16" s="1"/>
  <c r="BB573" i="16" s="1"/>
  <c r="BC573" i="16" s="1"/>
  <c r="BE573" i="16"/>
  <c r="CK573" i="16"/>
  <c r="CL573" i="16" s="1"/>
  <c r="CM573" i="16" s="1"/>
  <c r="BD544" i="16"/>
  <c r="BO527" i="16"/>
  <c r="F527" i="16" s="1"/>
  <c r="F527" i="19" s="1"/>
  <c r="E527" i="16"/>
  <c r="E527" i="19" s="1"/>
  <c r="BD416" i="16"/>
  <c r="CE384" i="16"/>
  <c r="CD384" i="16"/>
  <c r="CA384" i="16"/>
  <c r="CB384" i="16" s="1"/>
  <c r="CC384" i="16" s="1"/>
  <c r="BY384" i="16"/>
  <c r="BN335" i="16"/>
  <c r="BF537" i="16"/>
  <c r="CO537" i="16"/>
  <c r="CN537" i="16"/>
  <c r="BE537" i="16"/>
  <c r="AZ537" i="16"/>
  <c r="AY537" i="16" s="1"/>
  <c r="BA537" i="16" s="1"/>
  <c r="BB537" i="16" s="1"/>
  <c r="BC537" i="16" s="1"/>
  <c r="CI537" i="16"/>
  <c r="BO434" i="16"/>
  <c r="F434" i="16" s="1"/>
  <c r="F434" i="19" s="1"/>
  <c r="E434" i="16"/>
  <c r="E434" i="19" s="1"/>
  <c r="Q42" i="19" s="1" a="1"/>
  <c r="Q42" i="19" s="1"/>
  <c r="BD433" i="16"/>
  <c r="BO489" i="16"/>
  <c r="F489" i="16" s="1"/>
  <c r="F489" i="19" s="1"/>
  <c r="E489" i="16"/>
  <c r="E489" i="19" s="1"/>
  <c r="CN335" i="16"/>
  <c r="CK335" i="16"/>
  <c r="CL335" i="16" s="1"/>
  <c r="CM335" i="16" s="1"/>
  <c r="CI335" i="16"/>
  <c r="CO335" i="16"/>
  <c r="BF335" i="16"/>
  <c r="AZ335" i="16"/>
  <c r="AY335" i="16" s="1"/>
  <c r="BA335" i="16" s="1"/>
  <c r="BB335" i="16" s="1"/>
  <c r="BC335" i="16" s="1"/>
  <c r="CE516" i="16"/>
  <c r="CD516" i="16"/>
  <c r="BY516" i="16"/>
  <c r="CA516" i="16"/>
  <c r="CB516" i="16" s="1"/>
  <c r="CC516" i="16" s="1"/>
  <c r="BO557" i="16"/>
  <c r="F557" i="16" s="1"/>
  <c r="F557" i="19" s="1"/>
  <c r="E557" i="16"/>
  <c r="E557" i="19" s="1"/>
  <c r="CO531" i="16"/>
  <c r="CN531" i="16"/>
  <c r="BF531" i="16"/>
  <c r="CI531" i="16"/>
  <c r="AZ531" i="16"/>
  <c r="AY531" i="16" s="1"/>
  <c r="BA531" i="16" s="1"/>
  <c r="BB531" i="16" s="1"/>
  <c r="BC531" i="16" s="1"/>
  <c r="BE531" i="16"/>
  <c r="CK531" i="16"/>
  <c r="CL531" i="16" s="1"/>
  <c r="CM531" i="16" s="1"/>
  <c r="BO498" i="16"/>
  <c r="F498" i="16" s="1"/>
  <c r="F498" i="19" s="1"/>
  <c r="E498" i="16"/>
  <c r="E498" i="19" s="1"/>
  <c r="CN491" i="16"/>
  <c r="BF491" i="16"/>
  <c r="AZ491" i="16"/>
  <c r="AY491" i="16" s="1"/>
  <c r="BA491" i="16" s="1"/>
  <c r="BB491" i="16" s="1"/>
  <c r="BC491" i="16" s="1"/>
  <c r="CO491" i="16"/>
  <c r="CK491" i="16"/>
  <c r="CL491" i="16" s="1"/>
  <c r="CM491" i="16" s="1"/>
  <c r="BE491" i="16"/>
  <c r="CI491" i="16"/>
  <c r="BO463" i="16"/>
  <c r="F463" i="16" s="1"/>
  <c r="F463" i="19" s="1"/>
  <c r="E463" i="16"/>
  <c r="E463" i="19" s="1"/>
  <c r="V35" i="19" s="1" a="1"/>
  <c r="V35" i="19" s="1"/>
  <c r="BO321" i="16"/>
  <c r="F321" i="16" s="1"/>
  <c r="F321" i="19" s="1"/>
  <c r="E321" i="16"/>
  <c r="E321" i="19" s="1"/>
  <c r="BD496" i="16"/>
  <c r="CD506" i="16"/>
  <c r="CE506" i="16"/>
  <c r="BY506" i="16"/>
  <c r="CA506" i="16"/>
  <c r="CB506" i="16" s="1"/>
  <c r="CC506" i="16" s="1"/>
  <c r="BO440" i="16"/>
  <c r="F440" i="16" s="1"/>
  <c r="F440" i="19" s="1"/>
  <c r="E440" i="16"/>
  <c r="E440" i="19" s="1"/>
  <c r="T36" i="19" s="1" a="1"/>
  <c r="T36" i="19" s="1"/>
  <c r="BO325" i="16"/>
  <c r="F325" i="16" s="1"/>
  <c r="F325" i="19" s="1"/>
  <c r="E325" i="16"/>
  <c r="E325" i="19" s="1"/>
  <c r="BO99" i="16"/>
  <c r="F99" i="16" s="1"/>
  <c r="F99" i="19" s="1"/>
  <c r="E99" i="16"/>
  <c r="E99" i="19" s="1"/>
  <c r="W15" i="19" s="1" a="1"/>
  <c r="W15" i="19" s="1"/>
  <c r="BO83" i="16"/>
  <c r="F83" i="16" s="1"/>
  <c r="F83" i="19" s="1"/>
  <c r="E83" i="16"/>
  <c r="E83" i="19" s="1"/>
  <c r="V11" i="19" s="1" a="1"/>
  <c r="V11" i="19" s="1"/>
  <c r="BO14" i="16"/>
  <c r="F14" i="16" s="1"/>
  <c r="F14" i="19" s="1"/>
  <c r="E14" i="16"/>
  <c r="E14" i="19" s="1"/>
  <c r="N14" i="19" s="1" a="1"/>
  <c r="N14" i="19" s="1"/>
  <c r="BE555" i="16"/>
  <c r="CO555" i="16"/>
  <c r="CN555" i="16"/>
  <c r="BF555" i="16"/>
  <c r="CI555" i="16"/>
  <c r="AZ555" i="16"/>
  <c r="AY555" i="16" s="1"/>
  <c r="BA555" i="16" s="1"/>
  <c r="BB555" i="16" s="1"/>
  <c r="BC555" i="16" s="1"/>
  <c r="CK555" i="16"/>
  <c r="CL555" i="16" s="1"/>
  <c r="CM555" i="16" s="1"/>
  <c r="BD539" i="16"/>
  <c r="BD515" i="16"/>
  <c r="BO387" i="16"/>
  <c r="F387" i="16" s="1"/>
  <c r="F387" i="19" s="1"/>
  <c r="E387" i="16"/>
  <c r="E387" i="19" s="1"/>
  <c r="AI29" i="19" s="1" a="1"/>
  <c r="AI29" i="19" s="1"/>
  <c r="BO372" i="16"/>
  <c r="F372" i="16" s="1"/>
  <c r="F372" i="19" s="1"/>
  <c r="E372" i="16"/>
  <c r="E372" i="19" s="1"/>
  <c r="AH26" i="19" s="1" a="1"/>
  <c r="AH26" i="19" s="1"/>
  <c r="BO356" i="16"/>
  <c r="F356" i="16" s="1"/>
  <c r="F356" i="19" s="1"/>
  <c r="E356" i="16"/>
  <c r="E356" i="19" s="1"/>
  <c r="AG22" i="19" s="1" a="1"/>
  <c r="AG22" i="19" s="1"/>
  <c r="BO319" i="16"/>
  <c r="F319" i="16" s="1"/>
  <c r="F319" i="19" s="1"/>
  <c r="E319" i="16"/>
  <c r="E319" i="19" s="1"/>
  <c r="BO287" i="16"/>
  <c r="F287" i="16" s="1"/>
  <c r="F287" i="19" s="1"/>
  <c r="E287" i="16"/>
  <c r="E287" i="19" s="1"/>
  <c r="W25" i="19" s="1" a="1"/>
  <c r="W25" i="19" s="1"/>
  <c r="BO126" i="16"/>
  <c r="F126" i="16" s="1"/>
  <c r="F126" i="19" s="1"/>
  <c r="E126" i="16"/>
  <c r="E126" i="19" s="1"/>
  <c r="BO30" i="16"/>
  <c r="F30" i="16" s="1"/>
  <c r="F30" i="19" s="1"/>
  <c r="E30" i="16"/>
  <c r="E30" i="19" s="1"/>
  <c r="P6" i="19" s="1" a="1"/>
  <c r="P6" i="19" s="1"/>
  <c r="CE574" i="16"/>
  <c r="CD574" i="16"/>
  <c r="BY574" i="16"/>
  <c r="CA574" i="16"/>
  <c r="CB574" i="16" s="1"/>
  <c r="CC574" i="16" s="1"/>
  <c r="BD567" i="16"/>
  <c r="CK537" i="16"/>
  <c r="CL537" i="16" s="1"/>
  <c r="CM537" i="16" s="1"/>
  <c r="E449" i="16"/>
  <c r="E449" i="19" s="1"/>
  <c r="T45" i="19" s="1" a="1"/>
  <c r="T45" i="19" s="1"/>
  <c r="BO449" i="16"/>
  <c r="F449" i="16" s="1"/>
  <c r="F449" i="19" s="1"/>
  <c r="BD390" i="16"/>
  <c r="BO16" i="16"/>
  <c r="F16" i="16" s="1"/>
  <c r="F16" i="19" s="1"/>
  <c r="E16" i="16"/>
  <c r="E16" i="19" s="1"/>
  <c r="N16" i="19" s="1" a="1"/>
  <c r="N16" i="19" s="1"/>
  <c r="CE514" i="16"/>
  <c r="CD514" i="16"/>
  <c r="BY514" i="16"/>
  <c r="CA514" i="16"/>
  <c r="CB514" i="16" s="1"/>
  <c r="CC514" i="16" s="1"/>
  <c r="BO552" i="16"/>
  <c r="F552" i="16" s="1"/>
  <c r="F552" i="19" s="1"/>
  <c r="E552" i="16"/>
  <c r="E552" i="19" s="1"/>
  <c r="CA334" i="16"/>
  <c r="CB334" i="16" s="1"/>
  <c r="CC334" i="16" s="1"/>
  <c r="CE334" i="16"/>
  <c r="CD334" i="16"/>
  <c r="BY334" i="16"/>
  <c r="BD542" i="16"/>
  <c r="CE523" i="16"/>
  <c r="CD523" i="16"/>
  <c r="BY523" i="16"/>
  <c r="CA523" i="16"/>
  <c r="CB523" i="16" s="1"/>
  <c r="CC523" i="16" s="1"/>
  <c r="CK334" i="16"/>
  <c r="CL334" i="16" s="1"/>
  <c r="CM334" i="16" s="1"/>
  <c r="BO454" i="16"/>
  <c r="F454" i="16" s="1"/>
  <c r="F454" i="19" s="1"/>
  <c r="E454" i="16"/>
  <c r="E454" i="19" s="1"/>
  <c r="U38" i="19" s="1" a="1"/>
  <c r="U38" i="19" s="1"/>
  <c r="BO430" i="16"/>
  <c r="F430" i="16" s="1"/>
  <c r="F430" i="19" s="1"/>
  <c r="BO567" i="16"/>
  <c r="F567" i="16" s="1"/>
  <c r="F567" i="19" s="1"/>
  <c r="E567" i="16"/>
  <c r="E567" i="19" s="1"/>
  <c r="HY106" i="15"/>
  <c r="MW106" i="15"/>
  <c r="RY95" i="15"/>
  <c r="CQ106" i="15"/>
  <c r="JG106" i="15"/>
  <c r="PS74" i="15"/>
  <c r="PS106" i="15"/>
  <c r="UQ74" i="15"/>
  <c r="UQ75" i="15" s="1"/>
  <c r="UQ106" i="15"/>
  <c r="PN95" i="15"/>
  <c r="EP95" i="15"/>
  <c r="HB95" i="15"/>
  <c r="JN95" i="15"/>
  <c r="LZ95" i="15"/>
  <c r="EK95" i="15"/>
  <c r="JI95" i="15"/>
  <c r="OK74" i="15"/>
  <c r="OK106" i="15"/>
  <c r="TI74" i="15"/>
  <c r="TI106" i="15"/>
  <c r="HW95" i="15"/>
  <c r="OQ95" i="15"/>
  <c r="TO95" i="15"/>
  <c r="PZ95" i="15"/>
  <c r="UX95" i="15"/>
  <c r="FE95" i="15"/>
  <c r="KC106" i="15"/>
  <c r="SG74" i="15"/>
  <c r="SG106" i="15"/>
  <c r="DW95" i="15"/>
  <c r="KM95" i="15"/>
  <c r="QQ95" i="15"/>
  <c r="CP95" i="15"/>
  <c r="DV95" i="15"/>
  <c r="JZ95" i="15"/>
  <c r="LF95" i="15"/>
  <c r="ML95" i="15"/>
  <c r="NR95" i="15"/>
  <c r="HU106" i="15"/>
  <c r="MS106" i="15"/>
  <c r="PY74" i="15"/>
  <c r="PY106" i="15"/>
  <c r="UW74" i="15"/>
  <c r="UW75" i="15" s="1"/>
  <c r="UW106" i="15"/>
  <c r="EE106" i="15"/>
  <c r="KQ106" i="15"/>
  <c r="QU74" i="15"/>
  <c r="QU106" i="15"/>
  <c r="PB74" i="15"/>
  <c r="PB106" i="15"/>
  <c r="RV74" i="15"/>
  <c r="RV75" i="15" s="1"/>
  <c r="RV106" i="15"/>
  <c r="VB74" i="15"/>
  <c r="VB106" i="15"/>
  <c r="HI95" i="15"/>
  <c r="MG95" i="15"/>
  <c r="QC74" i="15"/>
  <c r="QC106" i="15"/>
  <c r="VA74" i="15"/>
  <c r="VA75" i="15" s="1"/>
  <c r="VA106" i="15"/>
  <c r="GU106" i="15"/>
  <c r="NS106" i="15"/>
  <c r="SU74" i="15"/>
  <c r="SU75" i="15" s="1"/>
  <c r="SU106" i="15"/>
  <c r="CL95" i="15"/>
  <c r="EX95" i="15"/>
  <c r="HJ95" i="15"/>
  <c r="JV95" i="15"/>
  <c r="MH95" i="15"/>
  <c r="DU106" i="15"/>
  <c r="IS95" i="15"/>
  <c r="NQ95" i="15"/>
  <c r="RM74" i="15"/>
  <c r="RM106" i="15"/>
  <c r="FK106" i="15"/>
  <c r="LW106" i="15"/>
  <c r="RS74" i="15"/>
  <c r="RS106" i="15"/>
  <c r="PF95" i="15"/>
  <c r="UD95" i="15"/>
  <c r="HA95" i="15"/>
  <c r="LY95" i="15"/>
  <c r="SW95" i="15"/>
  <c r="IA106" i="15"/>
  <c r="OU74" i="15"/>
  <c r="OU106" i="15"/>
  <c r="TS74" i="15"/>
  <c r="TS106" i="15"/>
  <c r="ED106" i="15"/>
  <c r="GP106" i="15"/>
  <c r="JB106" i="15"/>
  <c r="LN106" i="15"/>
  <c r="NZ74" i="15"/>
  <c r="NZ106" i="15"/>
  <c r="ES106" i="15"/>
  <c r="JQ95" i="15"/>
  <c r="OS74" i="15"/>
  <c r="OS106" i="15"/>
  <c r="TA95" i="15"/>
  <c r="IE106" i="15"/>
  <c r="OY74" i="15"/>
  <c r="OY106" i="15"/>
  <c r="TW74" i="15"/>
  <c r="TW106" i="15"/>
  <c r="QP74" i="15"/>
  <c r="QP106" i="15"/>
  <c r="EG95" i="15"/>
  <c r="JE106" i="15"/>
  <c r="OG95" i="15"/>
  <c r="TE74" i="15"/>
  <c r="TE75" i="15" s="1"/>
  <c r="TE106" i="15"/>
  <c r="HO95" i="15"/>
  <c r="OM95" i="15"/>
  <c r="TK95" i="15"/>
  <c r="DZ95" i="15"/>
  <c r="GL95" i="15"/>
  <c r="IX95" i="15"/>
  <c r="LJ95" i="15"/>
  <c r="NV95" i="15"/>
  <c r="FQ106" i="15"/>
  <c r="KO106" i="15"/>
  <c r="PQ95" i="15"/>
  <c r="UO95" i="15"/>
  <c r="CY106" i="15"/>
  <c r="JK106" i="15"/>
  <c r="PW74" i="15"/>
  <c r="PW106" i="15"/>
  <c r="UU74" i="15"/>
  <c r="UU75" i="15" s="1"/>
  <c r="UU106" i="15"/>
  <c r="PR95" i="15"/>
  <c r="SX95" i="15"/>
  <c r="DY106" i="15"/>
  <c r="IW95" i="15"/>
  <c r="NU95" i="15"/>
  <c r="TM74" i="15"/>
  <c r="TM75" i="15" s="1"/>
  <c r="TM106" i="15"/>
  <c r="FO95" i="15"/>
  <c r="ME95" i="15"/>
  <c r="RW95" i="15"/>
  <c r="RJ74" i="15"/>
  <c r="RJ106" i="15"/>
  <c r="EL106" i="15"/>
  <c r="GX106" i="15"/>
  <c r="JJ106" i="15"/>
  <c r="LV106" i="15"/>
  <c r="SP74" i="15"/>
  <c r="SP75" i="15" s="1"/>
  <c r="SP106" i="15"/>
  <c r="GO106" i="15"/>
  <c r="LM106" i="15"/>
  <c r="PI95" i="15"/>
  <c r="TQ95" i="15"/>
  <c r="FS95" i="15"/>
  <c r="MI95" i="15"/>
  <c r="SA95" i="15"/>
  <c r="TV74" i="15"/>
  <c r="TV106" i="15"/>
  <c r="PV74" i="15"/>
  <c r="PV106" i="15"/>
  <c r="UT74" i="15"/>
  <c r="UT75" i="15" s="1"/>
  <c r="UT106" i="15"/>
  <c r="DQ106" i="15"/>
  <c r="IO95" i="15"/>
  <c r="NM95" i="15"/>
  <c r="RI74" i="15"/>
  <c r="RI75" i="15" s="1"/>
  <c r="RI106" i="15"/>
  <c r="IM95" i="15"/>
  <c r="PC95" i="15"/>
  <c r="UA95" i="15"/>
  <c r="DB95" i="15"/>
  <c r="FN95" i="15"/>
  <c r="HZ95" i="15"/>
  <c r="KL95" i="15"/>
  <c r="MX95" i="15"/>
  <c r="FA95" i="15"/>
  <c r="JY106" i="15"/>
  <c r="SS74" i="15"/>
  <c r="SS75" i="15" s="1"/>
  <c r="SS106" i="15"/>
  <c r="GY95" i="15"/>
  <c r="OA95" i="15"/>
  <c r="SY95" i="15"/>
  <c r="TJ95" i="15"/>
  <c r="FU106" i="15"/>
  <c r="KS106" i="15"/>
  <c r="RQ74" i="15"/>
  <c r="RQ75" i="15" s="1"/>
  <c r="RQ106" i="15"/>
  <c r="DC106" i="15"/>
  <c r="JS106" i="15"/>
  <c r="QA74" i="15"/>
  <c r="QA75" i="15" s="1"/>
  <c r="QA106" i="15"/>
  <c r="UY74" i="15"/>
  <c r="UY106" i="15"/>
  <c r="ET95" i="15"/>
  <c r="FZ95" i="15"/>
  <c r="HF95" i="15"/>
  <c r="IL95" i="15"/>
  <c r="DM95" i="15"/>
  <c r="IK95" i="15"/>
  <c r="NI95" i="15"/>
  <c r="UG95" i="15"/>
  <c r="GQ95" i="15"/>
  <c r="NK95" i="15"/>
  <c r="SQ95" i="15"/>
  <c r="TN74" i="15"/>
  <c r="TN75" i="15" s="1"/>
  <c r="TN106" i="15"/>
  <c r="VF74" i="15"/>
  <c r="VF106" i="15"/>
  <c r="FM95" i="15"/>
  <c r="KK95" i="15"/>
  <c r="PM74" i="15"/>
  <c r="PM106" i="15"/>
  <c r="HY95" i="15"/>
  <c r="MW95" i="15"/>
  <c r="RY74" i="15"/>
  <c r="RY106" i="15"/>
  <c r="CQ95" i="15"/>
  <c r="JG95" i="15"/>
  <c r="PS95" i="15"/>
  <c r="UQ95" i="15"/>
  <c r="DJ106" i="15"/>
  <c r="FV106" i="15"/>
  <c r="IH106" i="15"/>
  <c r="KT106" i="15"/>
  <c r="NF106" i="15"/>
  <c r="EK106" i="15"/>
  <c r="JI106" i="15"/>
  <c r="OK95" i="15"/>
  <c r="TI95" i="15"/>
  <c r="EM106" i="15"/>
  <c r="LC106" i="15"/>
  <c r="RC74" i="15"/>
  <c r="RC75" i="15" s="1"/>
  <c r="RC106" i="15"/>
  <c r="OT74" i="15"/>
  <c r="OT75" i="15" s="1"/>
  <c r="OT106" i="15"/>
  <c r="QL74" i="15"/>
  <c r="QL75" i="15" s="1"/>
  <c r="QL106" i="15"/>
  <c r="SD74" i="15"/>
  <c r="SD75" i="15" s="1"/>
  <c r="SD106" i="15"/>
  <c r="QD74" i="15"/>
  <c r="QD106" i="15"/>
  <c r="FE106" i="15"/>
  <c r="KC95" i="15"/>
  <c r="SG95" i="15"/>
  <c r="HG106" i="15"/>
  <c r="OE74" i="15"/>
  <c r="OE75" i="15" s="1"/>
  <c r="OE106" i="15"/>
  <c r="TC74" i="15"/>
  <c r="TC106" i="15"/>
  <c r="FB106" i="15"/>
  <c r="GH106" i="15"/>
  <c r="HN106" i="15"/>
  <c r="IT106" i="15"/>
  <c r="FI95" i="15"/>
  <c r="KG95" i="15"/>
  <c r="SK95" i="15"/>
  <c r="EE95" i="15"/>
  <c r="KQ95" i="15"/>
  <c r="QU95" i="15"/>
  <c r="PB95" i="15"/>
  <c r="RV95" i="15"/>
  <c r="VB95" i="15"/>
  <c r="HI106" i="15"/>
  <c r="MG106" i="15"/>
  <c r="QC95" i="15"/>
  <c r="VA95" i="15"/>
  <c r="GU95" i="15"/>
  <c r="NS95" i="15"/>
  <c r="SU95" i="15"/>
  <c r="DR106" i="15"/>
  <c r="GD106" i="15"/>
  <c r="IP106" i="15"/>
  <c r="LB106" i="15"/>
  <c r="NN106" i="15"/>
  <c r="GG106" i="15"/>
  <c r="LE106" i="15"/>
  <c r="PA74" i="15"/>
  <c r="PA106" i="15"/>
  <c r="TY95" i="15"/>
  <c r="FK95" i="15"/>
  <c r="LW95" i="15"/>
  <c r="RS95" i="15"/>
  <c r="OX74" i="15"/>
  <c r="OX106" i="15"/>
  <c r="QX74" i="15"/>
  <c r="QX75" i="15" s="1"/>
  <c r="QX106" i="15"/>
  <c r="TR74" i="15"/>
  <c r="TR106" i="15"/>
  <c r="EO95" i="15"/>
  <c r="JM106" i="15"/>
  <c r="OO74" i="15"/>
  <c r="OO106" i="15"/>
  <c r="QK74" i="15"/>
  <c r="QK75" i="15" s="1"/>
  <c r="QK106" i="15"/>
  <c r="IA95" i="15"/>
  <c r="OU95" i="15"/>
  <c r="TS95" i="15"/>
  <c r="ED95" i="15"/>
  <c r="GP95" i="15"/>
  <c r="JB95" i="15"/>
  <c r="LN95" i="15"/>
  <c r="NZ95" i="15"/>
  <c r="HE106" i="15"/>
  <c r="MC106" i="15"/>
  <c r="QO74" i="15"/>
  <c r="QO106" i="15"/>
  <c r="IE95" i="15"/>
  <c r="OY95" i="15"/>
  <c r="TW95" i="15"/>
  <c r="QP95" i="15"/>
  <c r="EG106" i="15"/>
  <c r="JE95" i="15"/>
  <c r="OG74" i="15"/>
  <c r="OG106" i="15"/>
  <c r="TE95" i="15"/>
  <c r="EI106" i="15"/>
  <c r="KY106" i="15"/>
  <c r="QY74" i="15"/>
  <c r="QY75" i="15" s="1"/>
  <c r="QY106" i="15"/>
  <c r="CT106" i="15"/>
  <c r="FF106" i="15"/>
  <c r="HR106" i="15"/>
  <c r="KD106" i="15"/>
  <c r="MP106" i="15"/>
  <c r="IC95" i="15"/>
  <c r="NA95" i="15"/>
  <c r="SC74" i="15"/>
  <c r="SC106" i="15"/>
  <c r="CY95" i="15"/>
  <c r="JK95" i="15"/>
  <c r="PW95" i="15"/>
  <c r="UU95" i="15"/>
  <c r="RZ74" i="15"/>
  <c r="RZ106" i="15"/>
  <c r="RF74" i="15"/>
  <c r="RF106" i="15"/>
  <c r="SL74" i="15"/>
  <c r="SL106" i="15"/>
  <c r="UP74" i="15"/>
  <c r="UP106" i="15"/>
  <c r="GK106" i="15"/>
  <c r="LI106" i="15"/>
  <c r="PE95" i="15"/>
  <c r="PU74" i="15"/>
  <c r="PU106" i="15"/>
  <c r="RA95" i="15"/>
  <c r="CI106" i="15"/>
  <c r="IU106" i="15"/>
  <c r="PK74" i="15"/>
  <c r="PK106" i="15"/>
  <c r="UI74" i="15"/>
  <c r="UI106" i="15"/>
  <c r="RJ95" i="15"/>
  <c r="EL95" i="15"/>
  <c r="GX95" i="15"/>
  <c r="JJ95" i="15"/>
  <c r="LV95" i="15"/>
  <c r="SP95" i="15"/>
  <c r="EC95" i="15"/>
  <c r="JA95" i="15"/>
  <c r="NY95" i="15"/>
  <c r="RE74" i="15"/>
  <c r="RE75" i="15" s="1"/>
  <c r="RE106" i="15"/>
  <c r="CM106" i="15"/>
  <c r="JC106" i="15"/>
  <c r="PO74" i="15"/>
  <c r="PO75" i="15" s="1"/>
  <c r="PO106" i="15"/>
  <c r="UM74" i="15"/>
  <c r="UM106" i="15"/>
  <c r="TV95" i="15"/>
  <c r="PV95" i="15"/>
  <c r="UT95" i="15"/>
  <c r="DQ95" i="15"/>
  <c r="IO106" i="15"/>
  <c r="NM106" i="15"/>
  <c r="RI95" i="15"/>
  <c r="FC106" i="15"/>
  <c r="LS106" i="15"/>
  <c r="RO74" i="15"/>
  <c r="RO106" i="15"/>
  <c r="EH106" i="15"/>
  <c r="GT106" i="15"/>
  <c r="JF106" i="15"/>
  <c r="LR106" i="15"/>
  <c r="OD74" i="15"/>
  <c r="OD75" i="15" s="1"/>
  <c r="OD106" i="15"/>
  <c r="FA106" i="15"/>
  <c r="JY95" i="15"/>
  <c r="SS95" i="15"/>
  <c r="DS106" i="15"/>
  <c r="KI106" i="15"/>
  <c r="QM74" i="15"/>
  <c r="QM106" i="15"/>
  <c r="OL74" i="15"/>
  <c r="OL75" i="15" s="1"/>
  <c r="OL106" i="15"/>
  <c r="RR74" i="15"/>
  <c r="RR106" i="15"/>
  <c r="FU95" i="15"/>
  <c r="KS95" i="15"/>
  <c r="RQ95" i="15"/>
  <c r="DC95" i="15"/>
  <c r="JS95" i="15"/>
  <c r="QA95" i="15"/>
  <c r="UY95" i="15"/>
  <c r="UL74" i="15"/>
  <c r="UL75" i="15" s="1"/>
  <c r="UL106" i="15"/>
  <c r="DN106" i="15"/>
  <c r="JR106" i="15"/>
  <c r="KX106" i="15"/>
  <c r="MD106" i="15"/>
  <c r="NJ106" i="15"/>
  <c r="FY106" i="15"/>
  <c r="KW106" i="15"/>
  <c r="RU74" i="15"/>
  <c r="RU106" i="15"/>
  <c r="DG95" i="15"/>
  <c r="JW106" i="15"/>
  <c r="QE74" i="15"/>
  <c r="QE106" i="15"/>
  <c r="VC74" i="15"/>
  <c r="VC106" i="15"/>
  <c r="TN95" i="15"/>
  <c r="VF95" i="15"/>
  <c r="FM106" i="15"/>
  <c r="KK106" i="15"/>
  <c r="PM95" i="15"/>
  <c r="UK95" i="15"/>
  <c r="GA106" i="15"/>
  <c r="MM106" i="15"/>
  <c r="SE74" i="15"/>
  <c r="SE106" i="15"/>
  <c r="DJ95" i="15"/>
  <c r="FV95" i="15"/>
  <c r="IH95" i="15"/>
  <c r="KT95" i="15"/>
  <c r="NF95" i="15"/>
  <c r="GW95" i="15"/>
  <c r="LU95" i="15"/>
  <c r="QW74" i="15"/>
  <c r="QW106" i="15"/>
  <c r="EM95" i="15"/>
  <c r="LC95" i="15"/>
  <c r="RC95" i="15"/>
  <c r="OT95" i="15"/>
  <c r="QL95" i="15"/>
  <c r="SD95" i="15"/>
  <c r="QD95" i="15"/>
  <c r="HQ106" i="15"/>
  <c r="MO106" i="15"/>
  <c r="US74" i="15"/>
  <c r="US75" i="15" s="1"/>
  <c r="US106" i="15"/>
  <c r="HG95" i="15"/>
  <c r="OE95" i="15"/>
  <c r="TC95" i="15"/>
  <c r="FB95" i="15"/>
  <c r="GH95" i="15"/>
  <c r="HN95" i="15"/>
  <c r="IT95" i="15"/>
  <c r="FI106" i="15"/>
  <c r="KG106" i="15"/>
  <c r="SK74" i="15"/>
  <c r="SK106" i="15"/>
  <c r="HK106" i="15"/>
  <c r="OI74" i="15"/>
  <c r="OI106" i="15"/>
  <c r="TG74" i="15"/>
  <c r="TG75" i="15" s="1"/>
  <c r="TG106" i="15"/>
  <c r="SH74" i="15"/>
  <c r="SH106" i="15"/>
  <c r="TZ74" i="15"/>
  <c r="TZ75" i="15" s="1"/>
  <c r="TZ106" i="15"/>
  <c r="EW95" i="15"/>
  <c r="JU95" i="15"/>
  <c r="SO74" i="15"/>
  <c r="SO75" i="15" s="1"/>
  <c r="SO106" i="15"/>
  <c r="DO106" i="15"/>
  <c r="KA106" i="15"/>
  <c r="QI74" i="15"/>
  <c r="QI75" i="15" s="1"/>
  <c r="QI106" i="15"/>
  <c r="VG74" i="15"/>
  <c r="VG106" i="15"/>
  <c r="DR95" i="15"/>
  <c r="GD95" i="15"/>
  <c r="IP95" i="15"/>
  <c r="LB95" i="15"/>
  <c r="NN95" i="15"/>
  <c r="GG95" i="15"/>
  <c r="LE95" i="15"/>
  <c r="PA95" i="15"/>
  <c r="TY74" i="15"/>
  <c r="TY75" i="15" s="1"/>
  <c r="TY106" i="15"/>
  <c r="IQ106" i="15"/>
  <c r="PG74" i="15"/>
  <c r="PG75" i="15" s="1"/>
  <c r="PG106" i="15"/>
  <c r="UE74" i="15"/>
  <c r="UE106" i="15"/>
  <c r="OX95" i="15"/>
  <c r="QX95" i="15"/>
  <c r="TR95" i="15"/>
  <c r="EO106" i="15"/>
  <c r="JM95" i="15"/>
  <c r="OO95" i="15"/>
  <c r="QK95" i="15"/>
  <c r="EU106" i="15"/>
  <c r="LG106" i="15"/>
  <c r="RG74" i="15"/>
  <c r="RG75" i="15" s="1"/>
  <c r="RG106" i="15"/>
  <c r="CX106" i="15"/>
  <c r="FJ106" i="15"/>
  <c r="HV106" i="15"/>
  <c r="KH106" i="15"/>
  <c r="MT106" i="15"/>
  <c r="HE95" i="15"/>
  <c r="MC95" i="15"/>
  <c r="QO95" i="15"/>
  <c r="EY106" i="15"/>
  <c r="LO106" i="15"/>
  <c r="RK74" i="15"/>
  <c r="RK75" i="15" s="1"/>
  <c r="RK106" i="15"/>
  <c r="PJ74" i="15"/>
  <c r="PJ75" i="15" s="1"/>
  <c r="PJ106" i="15"/>
  <c r="RB74" i="15"/>
  <c r="RB106" i="15"/>
  <c r="ST74" i="15"/>
  <c r="ST106" i="15"/>
  <c r="GS106" i="15"/>
  <c r="LQ106" i="15"/>
  <c r="QS74" i="15"/>
  <c r="QS106" i="15"/>
  <c r="EI95" i="15"/>
  <c r="KY95" i="15"/>
  <c r="QY95" i="15"/>
  <c r="CT95" i="15"/>
  <c r="FF95" i="15"/>
  <c r="HR95" i="15"/>
  <c r="KD95" i="15"/>
  <c r="MP95" i="15"/>
  <c r="IC106" i="15"/>
  <c r="NA106" i="15"/>
  <c r="SC95" i="15"/>
  <c r="GE106" i="15"/>
  <c r="MU106" i="15"/>
  <c r="SI74" i="15"/>
  <c r="SI106" i="15"/>
  <c r="RZ95" i="15"/>
  <c r="RF95" i="15"/>
  <c r="SL95" i="15"/>
  <c r="UP95" i="15"/>
  <c r="GK95" i="15"/>
  <c r="LI95" i="15"/>
  <c r="PE74" i="15"/>
  <c r="PE106" i="15"/>
  <c r="PU95" i="15"/>
  <c r="RA74" i="15"/>
  <c r="RA106" i="15"/>
  <c r="CI95" i="15"/>
  <c r="IU95" i="15"/>
  <c r="PK95" i="15"/>
  <c r="UI95" i="15"/>
  <c r="DF106" i="15"/>
  <c r="FR106" i="15"/>
  <c r="ID106" i="15"/>
  <c r="KP106" i="15"/>
  <c r="NB106" i="15"/>
  <c r="EC106" i="15"/>
  <c r="JA106" i="15"/>
  <c r="NY74" i="15"/>
  <c r="NY106" i="15"/>
  <c r="RE95" i="15"/>
  <c r="CM95" i="15"/>
  <c r="JC95" i="15"/>
  <c r="PO95" i="15"/>
  <c r="UM95" i="15"/>
  <c r="RN74" i="15"/>
  <c r="RN75" i="15" s="1"/>
  <c r="RN106" i="15"/>
  <c r="UH74" i="15"/>
  <c r="UH75" i="15" s="1"/>
  <c r="UH106" i="15"/>
  <c r="GC95" i="15"/>
  <c r="LA95" i="15"/>
  <c r="OW74" i="15"/>
  <c r="OW75" i="15" s="1"/>
  <c r="OW106" i="15"/>
  <c r="TU74" i="15"/>
  <c r="TU75" i="15" s="1"/>
  <c r="TU106" i="15"/>
  <c r="FC95" i="15"/>
  <c r="LS95" i="15"/>
  <c r="RO95" i="15"/>
  <c r="EH95" i="15"/>
  <c r="GT95" i="15"/>
  <c r="JF95" i="15"/>
  <c r="LR95" i="15"/>
  <c r="OD95" i="15"/>
  <c r="HM106" i="15"/>
  <c r="MK106" i="15"/>
  <c r="QG74" i="15"/>
  <c r="QG75" i="15" s="1"/>
  <c r="QG106" i="15"/>
  <c r="VE74" i="15"/>
  <c r="VE106" i="15"/>
  <c r="DS95" i="15"/>
  <c r="KI95" i="15"/>
  <c r="QM95" i="15"/>
  <c r="OL95" i="15"/>
  <c r="RR95" i="15"/>
  <c r="IG106" i="15"/>
  <c r="NE106" i="15"/>
  <c r="UC74" i="15"/>
  <c r="UC106" i="15"/>
  <c r="GI106" i="15"/>
  <c r="NC106" i="15"/>
  <c r="SM74" i="15"/>
  <c r="SM106" i="15"/>
  <c r="UL95" i="15"/>
  <c r="DN95" i="15"/>
  <c r="JR95" i="15"/>
  <c r="KX95" i="15"/>
  <c r="MD95" i="15"/>
  <c r="NJ95" i="15"/>
  <c r="FY95" i="15"/>
  <c r="KW95" i="15"/>
  <c r="RU95" i="15"/>
  <c r="DG106" i="15"/>
  <c r="JW95" i="15"/>
  <c r="QE95" i="15"/>
  <c r="VC95" i="15"/>
  <c r="OP74" i="15"/>
  <c r="OP75" i="15" s="1"/>
  <c r="OP106" i="15"/>
  <c r="QH74" i="15"/>
  <c r="QH75" i="15" s="1"/>
  <c r="QH106" i="15"/>
  <c r="TB74" i="15"/>
  <c r="TB75" i="15" s="1"/>
  <c r="TB106" i="15"/>
  <c r="UK74" i="15"/>
  <c r="UK75" i="15" s="1"/>
  <c r="UK106" i="15"/>
  <c r="GA95" i="15"/>
  <c r="MM95" i="15"/>
  <c r="SE95" i="15"/>
  <c r="PN74" i="15"/>
  <c r="PN106" i="15"/>
  <c r="EP106" i="15"/>
  <c r="HB106" i="15"/>
  <c r="JN106" i="15"/>
  <c r="LZ106" i="15"/>
  <c r="GW106" i="15"/>
  <c r="LU106" i="15"/>
  <c r="QW95" i="15"/>
  <c r="HW106" i="15"/>
  <c r="OQ74" i="15"/>
  <c r="OQ106" i="15"/>
  <c r="TO74" i="15"/>
  <c r="TO106" i="15"/>
  <c r="PZ74" i="15"/>
  <c r="PZ106" i="15"/>
  <c r="UX74" i="15"/>
  <c r="UX106" i="15"/>
  <c r="HQ95" i="15"/>
  <c r="MO95" i="15"/>
  <c r="US95" i="15"/>
  <c r="DW106" i="15"/>
  <c r="KM106" i="15"/>
  <c r="QQ74" i="15"/>
  <c r="QQ75" i="15" s="1"/>
  <c r="QQ106" i="15"/>
  <c r="CP106" i="15"/>
  <c r="DV106" i="15"/>
  <c r="JZ106" i="15"/>
  <c r="LF106" i="15"/>
  <c r="ML106" i="15"/>
  <c r="NR106" i="15"/>
  <c r="HU95" i="15"/>
  <c r="MS95" i="15"/>
  <c r="PY95" i="15"/>
  <c r="UW95" i="15"/>
  <c r="HK95" i="15"/>
  <c r="OI95" i="15"/>
  <c r="TG95" i="15"/>
  <c r="SH95" i="15"/>
  <c r="TZ95" i="15"/>
  <c r="EW106" i="15"/>
  <c r="JU106" i="15"/>
  <c r="SO95" i="15"/>
  <c r="DO95" i="15"/>
  <c r="KA95" i="15"/>
  <c r="QI95" i="15"/>
  <c r="VG95" i="15"/>
  <c r="CL106" i="15"/>
  <c r="EX106" i="15"/>
  <c r="HJ106" i="15"/>
  <c r="JV106" i="15"/>
  <c r="MH106" i="15"/>
  <c r="DU95" i="15"/>
  <c r="IS106" i="15"/>
  <c r="NQ106" i="15"/>
  <c r="RM95" i="15"/>
  <c r="IQ95" i="15"/>
  <c r="PG95" i="15"/>
  <c r="UE95" i="15"/>
  <c r="PF74" i="15"/>
  <c r="PF75" i="15" s="1"/>
  <c r="PF106" i="15"/>
  <c r="UD74" i="15"/>
  <c r="UD106" i="15"/>
  <c r="HA106" i="15"/>
  <c r="LY106" i="15"/>
  <c r="SW74" i="15"/>
  <c r="SW106" i="15"/>
  <c r="EU95" i="15"/>
  <c r="LG95" i="15"/>
  <c r="RG95" i="15"/>
  <c r="CX95" i="15"/>
  <c r="FJ95" i="15"/>
  <c r="HV95" i="15"/>
  <c r="KH95" i="15"/>
  <c r="MT95" i="15"/>
  <c r="ES95" i="15"/>
  <c r="JQ106" i="15"/>
  <c r="OS95" i="15"/>
  <c r="TA74" i="15"/>
  <c r="TA106" i="15"/>
  <c r="EY95" i="15"/>
  <c r="LO95" i="15"/>
  <c r="RK95" i="15"/>
  <c r="PJ95" i="15"/>
  <c r="RB95" i="15"/>
  <c r="ST95" i="15"/>
  <c r="GS95" i="15"/>
  <c r="LQ95" i="15"/>
  <c r="QS95" i="15"/>
  <c r="HO106" i="15"/>
  <c r="OM74" i="15"/>
  <c r="OM106" i="15"/>
  <c r="TK74" i="15"/>
  <c r="TK106" i="15"/>
  <c r="DZ106" i="15"/>
  <c r="GL106" i="15"/>
  <c r="IX106" i="15"/>
  <c r="LJ106" i="15"/>
  <c r="NV106" i="15"/>
  <c r="FQ95" i="15"/>
  <c r="KO95" i="15"/>
  <c r="PQ74" i="15"/>
  <c r="PQ75" i="15" s="1"/>
  <c r="PQ106" i="15"/>
  <c r="UO74" i="15"/>
  <c r="UO75" i="15" s="1"/>
  <c r="UO106" i="15"/>
  <c r="GE95" i="15"/>
  <c r="MU95" i="15"/>
  <c r="SI95" i="15"/>
  <c r="PR74" i="15"/>
  <c r="PR106" i="15"/>
  <c r="SX74" i="15"/>
  <c r="SX106" i="15"/>
  <c r="DY95" i="15"/>
  <c r="IW106" i="15"/>
  <c r="NU106" i="15"/>
  <c r="TM95" i="15"/>
  <c r="FO106" i="15"/>
  <c r="ME106" i="15"/>
  <c r="RW74" i="15"/>
  <c r="RW106" i="15"/>
  <c r="DF95" i="15"/>
  <c r="FR95" i="15"/>
  <c r="ID95" i="15"/>
  <c r="KP95" i="15"/>
  <c r="NB95" i="15"/>
  <c r="GO95" i="15"/>
  <c r="LM95" i="15"/>
  <c r="PI74" i="15"/>
  <c r="PI106" i="15"/>
  <c r="TQ74" i="15"/>
  <c r="TQ106" i="15"/>
  <c r="FS106" i="15"/>
  <c r="MI106" i="15"/>
  <c r="SA74" i="15"/>
  <c r="SA106" i="15"/>
  <c r="RN95" i="15"/>
  <c r="UH95" i="15"/>
  <c r="GC106" i="15"/>
  <c r="LA106" i="15"/>
  <c r="OW95" i="15"/>
  <c r="TU95" i="15"/>
  <c r="IM106" i="15"/>
  <c r="PC74" i="15"/>
  <c r="PC75" i="15" s="1"/>
  <c r="PC106" i="15"/>
  <c r="UA74" i="15"/>
  <c r="UA106" i="15"/>
  <c r="DB106" i="15"/>
  <c r="FN106" i="15"/>
  <c r="HZ106" i="15"/>
  <c r="KL106" i="15"/>
  <c r="MX106" i="15"/>
  <c r="HM95" i="15"/>
  <c r="MK95" i="15"/>
  <c r="QG95" i="15"/>
  <c r="VE95" i="15"/>
  <c r="GY106" i="15"/>
  <c r="OA74" i="15"/>
  <c r="OA106" i="15"/>
  <c r="SY74" i="15"/>
  <c r="SY106" i="15"/>
  <c r="TJ74" i="15"/>
  <c r="TJ106" i="15"/>
  <c r="IG95" i="15"/>
  <c r="NE95" i="15"/>
  <c r="UC95" i="15"/>
  <c r="GI95" i="15"/>
  <c r="NC95" i="15"/>
  <c r="SM95" i="15"/>
  <c r="ET106" i="15"/>
  <c r="FZ106" i="15"/>
  <c r="HF106" i="15"/>
  <c r="IL106" i="15"/>
  <c r="DM106" i="15"/>
  <c r="IK106" i="15"/>
  <c r="NI106" i="15"/>
  <c r="UG74" i="15"/>
  <c r="UG75" i="15" s="1"/>
  <c r="UG106" i="15"/>
  <c r="GQ106" i="15"/>
  <c r="NK106" i="15"/>
  <c r="SQ74" i="15"/>
  <c r="SQ75" i="15" s="1"/>
  <c r="SQ106" i="15"/>
  <c r="OP95" i="15"/>
  <c r="QH95" i="15"/>
  <c r="TB95" i="15"/>
  <c r="NS8" i="15"/>
  <c r="NS76" i="15"/>
  <c r="NS9" i="15" s="1"/>
  <c r="GC8" i="15"/>
  <c r="GC76" i="15"/>
  <c r="GC9" i="15" s="1"/>
  <c r="HY61" i="15"/>
  <c r="HY60" i="15" s="1"/>
  <c r="HY62" i="15" s="1"/>
  <c r="HY63" i="15" s="1"/>
  <c r="HY64" i="15" s="1"/>
  <c r="HY67" i="15"/>
  <c r="HY99" i="15"/>
  <c r="HY103" i="15"/>
  <c r="HY105" i="15"/>
  <c r="HY104" i="15"/>
  <c r="HY101" i="15"/>
  <c r="HY102" i="15" s="1"/>
  <c r="LA75" i="15"/>
  <c r="MW61" i="15"/>
  <c r="MW60" i="15" s="1"/>
  <c r="MW62" i="15" s="1"/>
  <c r="MW63" i="15" s="1"/>
  <c r="MW64" i="15" s="1"/>
  <c r="MW67" i="15"/>
  <c r="MW99" i="15"/>
  <c r="MW103" i="15"/>
  <c r="MW104" i="15"/>
  <c r="MW105" i="15"/>
  <c r="MW101" i="15"/>
  <c r="MW102" i="15" s="1"/>
  <c r="OG75" i="15"/>
  <c r="RY88" i="15"/>
  <c r="RY93" i="15"/>
  <c r="RY94" i="15"/>
  <c r="RY90" i="15"/>
  <c r="RY91" i="15" s="1"/>
  <c r="RY92" i="15" s="1"/>
  <c r="CQ67" i="15"/>
  <c r="CQ101" i="15"/>
  <c r="CQ102" i="15" s="1"/>
  <c r="CQ103" i="15" s="1"/>
  <c r="CQ105" i="15"/>
  <c r="CQ104" i="15"/>
  <c r="CQ99" i="15"/>
  <c r="CQ61" i="15"/>
  <c r="CQ60" i="15" s="1"/>
  <c r="CQ62" i="15" s="1"/>
  <c r="CQ63" i="15" s="1"/>
  <c r="CQ64" i="15" s="1"/>
  <c r="JG67" i="15"/>
  <c r="JG101" i="15"/>
  <c r="JG102" i="15" s="1"/>
  <c r="JG103" i="15"/>
  <c r="JG104" i="15"/>
  <c r="JG105" i="15"/>
  <c r="JG99" i="15"/>
  <c r="JG61" i="15"/>
  <c r="JG60" i="15" s="1"/>
  <c r="JG62" i="15" s="1"/>
  <c r="JG63" i="15" s="1"/>
  <c r="JG64" i="15" s="1"/>
  <c r="PS66" i="15"/>
  <c r="PS67" i="15"/>
  <c r="PS99" i="15"/>
  <c r="PS101" i="15"/>
  <c r="PS102" i="15" s="1"/>
  <c r="PS103" i="15" s="1"/>
  <c r="PS105" i="15"/>
  <c r="PS104" i="15"/>
  <c r="PS61" i="15"/>
  <c r="PS60" i="15" s="1"/>
  <c r="PS62" i="15" s="1"/>
  <c r="PS63" i="15" s="1"/>
  <c r="PS64" i="15" s="1"/>
  <c r="UQ66" i="15"/>
  <c r="UQ67" i="15"/>
  <c r="UQ99" i="15"/>
  <c r="UQ101" i="15"/>
  <c r="UQ102" i="15" s="1"/>
  <c r="UQ103" i="15" s="1"/>
  <c r="UQ105" i="15"/>
  <c r="UQ104" i="15"/>
  <c r="UQ61" i="15"/>
  <c r="UQ60" i="15" s="1"/>
  <c r="UQ62" i="15" s="1"/>
  <c r="UQ63" i="15" s="1"/>
  <c r="UQ64" i="15" s="1"/>
  <c r="PN94" i="15"/>
  <c r="PN92" i="15"/>
  <c r="PN93" i="15"/>
  <c r="PN88" i="15"/>
  <c r="PN90" i="15"/>
  <c r="PN91" i="15" s="1"/>
  <c r="CT75" i="15"/>
  <c r="EP94" i="15"/>
  <c r="EP93" i="15"/>
  <c r="EP88" i="15"/>
  <c r="EP90" i="15"/>
  <c r="EP91" i="15" s="1"/>
  <c r="EP92" i="15" s="1"/>
  <c r="FF75" i="15"/>
  <c r="HB94" i="15"/>
  <c r="HB93" i="15"/>
  <c r="HB90" i="15"/>
  <c r="HB91" i="15" s="1"/>
  <c r="HB92" i="15" s="1"/>
  <c r="HB88" i="15"/>
  <c r="HR75" i="15"/>
  <c r="JN94" i="15"/>
  <c r="JN93" i="15"/>
  <c r="JN88" i="15"/>
  <c r="JN90" i="15"/>
  <c r="JN91" i="15" s="1"/>
  <c r="JN92" i="15" s="1"/>
  <c r="KD75" i="15"/>
  <c r="LZ94" i="15"/>
  <c r="LZ93" i="15"/>
  <c r="LZ88" i="15"/>
  <c r="LZ90" i="15"/>
  <c r="LZ91" i="15" s="1"/>
  <c r="LZ92" i="15" s="1"/>
  <c r="MP75" i="15"/>
  <c r="EK88" i="15"/>
  <c r="EK93" i="15"/>
  <c r="EK94" i="15"/>
  <c r="EK90" i="15"/>
  <c r="EK91" i="15" s="1"/>
  <c r="EK92" i="15" s="1"/>
  <c r="HM8" i="15"/>
  <c r="HM76" i="15"/>
  <c r="HM9" i="15" s="1"/>
  <c r="JI88" i="15"/>
  <c r="JI93" i="15"/>
  <c r="JI94" i="15"/>
  <c r="JI90" i="15"/>
  <c r="JI91" i="15" s="1"/>
  <c r="JI92" i="15" s="1"/>
  <c r="MK75" i="15"/>
  <c r="OK66" i="15"/>
  <c r="OK67" i="15"/>
  <c r="OK61" i="15"/>
  <c r="OK60" i="15" s="1"/>
  <c r="OK62" i="15" s="1"/>
  <c r="OK63" i="15" s="1"/>
  <c r="OK64" i="15" s="1"/>
  <c r="OK99" i="15"/>
  <c r="OK105" i="15"/>
  <c r="OK104" i="15"/>
  <c r="OK101" i="15"/>
  <c r="OK102" i="15" s="1"/>
  <c r="OK103" i="15" s="1"/>
  <c r="TI66" i="15"/>
  <c r="TI67" i="15"/>
  <c r="TI61" i="15"/>
  <c r="TI60" i="15" s="1"/>
  <c r="TI62" i="15" s="1"/>
  <c r="TI63" i="15" s="1"/>
  <c r="TI64" i="15" s="1"/>
  <c r="TI99" i="15"/>
  <c r="TI103" i="15"/>
  <c r="TI104" i="15"/>
  <c r="TI105" i="15"/>
  <c r="TI101" i="15"/>
  <c r="TI102" i="15" s="1"/>
  <c r="HW88" i="15"/>
  <c r="HW94" i="15"/>
  <c r="HW90" i="15"/>
  <c r="HW91" i="15" s="1"/>
  <c r="HW92" i="15" s="1"/>
  <c r="HW93" i="15"/>
  <c r="OQ88" i="15"/>
  <c r="OQ90" i="15"/>
  <c r="OQ91" i="15" s="1"/>
  <c r="OQ92" i="15" s="1"/>
  <c r="OQ94" i="15"/>
  <c r="OQ93" i="15"/>
  <c r="TO92" i="15"/>
  <c r="TO88" i="15"/>
  <c r="TO90" i="15"/>
  <c r="TO91" i="15" s="1"/>
  <c r="TO94" i="15"/>
  <c r="TO93" i="15"/>
  <c r="RZ75" i="15"/>
  <c r="PZ94" i="15"/>
  <c r="PZ93" i="15"/>
  <c r="PZ88" i="15"/>
  <c r="PZ90" i="15"/>
  <c r="PZ91" i="15" s="1"/>
  <c r="PZ92" i="15" s="1"/>
  <c r="UX94" i="15"/>
  <c r="UX92" i="15"/>
  <c r="UX93" i="15"/>
  <c r="UX88" i="15"/>
  <c r="UX90" i="15"/>
  <c r="UX91" i="15" s="1"/>
  <c r="FE88" i="15"/>
  <c r="FE93" i="15"/>
  <c r="FE90" i="15"/>
  <c r="FE91" i="15" s="1"/>
  <c r="FE92" i="15" s="1"/>
  <c r="FE94" i="15"/>
  <c r="IG8" i="15"/>
  <c r="IG76" i="15"/>
  <c r="IG9" i="15" s="1"/>
  <c r="KC61" i="15"/>
  <c r="KC60" i="15" s="1"/>
  <c r="KC62" i="15" s="1"/>
  <c r="KC63" i="15" s="1"/>
  <c r="KC64" i="15" s="1"/>
  <c r="KC67" i="15"/>
  <c r="KC99" i="15"/>
  <c r="KC105" i="15"/>
  <c r="KC104" i="15"/>
  <c r="KC101" i="15"/>
  <c r="KC102" i="15" s="1"/>
  <c r="KC103" i="15" s="1"/>
  <c r="NE75" i="15"/>
  <c r="PE75" i="15"/>
  <c r="SG66" i="15"/>
  <c r="SG67" i="15"/>
  <c r="SG99" i="15"/>
  <c r="SG104" i="15"/>
  <c r="SG105" i="15"/>
  <c r="SG61" i="15"/>
  <c r="SG60" i="15" s="1"/>
  <c r="SG62" i="15" s="1"/>
  <c r="SG63" i="15" s="1"/>
  <c r="SG64" i="15" s="1"/>
  <c r="SG101" i="15"/>
  <c r="SG102" i="15" s="1"/>
  <c r="SG103" i="15" s="1"/>
  <c r="UC75" i="15"/>
  <c r="DW88" i="15"/>
  <c r="DW92" i="15"/>
  <c r="DW93" i="15"/>
  <c r="DW94" i="15"/>
  <c r="DW90" i="15"/>
  <c r="DW91" i="15" s="1"/>
  <c r="KM88" i="15"/>
  <c r="KM90" i="15"/>
  <c r="KM91" i="15" s="1"/>
  <c r="KM92" i="15" s="1"/>
  <c r="KM93" i="15"/>
  <c r="KM94" i="15"/>
  <c r="QQ88" i="15"/>
  <c r="QQ94" i="15"/>
  <c r="QQ93" i="15"/>
  <c r="QQ90" i="15"/>
  <c r="QQ91" i="15" s="1"/>
  <c r="QQ92" i="15" s="1"/>
  <c r="CP94" i="15"/>
  <c r="CP93" i="15"/>
  <c r="CP88" i="15"/>
  <c r="CP90" i="15"/>
  <c r="CP91" i="15" s="1"/>
  <c r="CP92" i="15" s="1"/>
  <c r="DV94" i="15"/>
  <c r="DV92" i="15"/>
  <c r="DV93" i="15"/>
  <c r="DV88" i="15"/>
  <c r="DV90" i="15"/>
  <c r="DV91" i="15" s="1"/>
  <c r="EL75" i="15"/>
  <c r="FR75" i="15"/>
  <c r="GX75" i="15"/>
  <c r="ID75" i="15"/>
  <c r="JZ94" i="15"/>
  <c r="JZ92" i="15"/>
  <c r="JZ93" i="15"/>
  <c r="JZ88" i="15"/>
  <c r="JZ90" i="15"/>
  <c r="JZ91" i="15" s="1"/>
  <c r="LF94" i="15"/>
  <c r="LF92" i="15"/>
  <c r="LF93" i="15"/>
  <c r="LF88" i="15"/>
  <c r="LF90" i="15"/>
  <c r="LF91" i="15" s="1"/>
  <c r="ML94" i="15"/>
  <c r="ML93" i="15"/>
  <c r="ML88" i="15"/>
  <c r="ML90" i="15"/>
  <c r="ML91" i="15" s="1"/>
  <c r="ML92" i="15" s="1"/>
  <c r="NR94" i="15"/>
  <c r="NR92" i="15"/>
  <c r="NR93" i="15"/>
  <c r="NR88" i="15"/>
  <c r="NR90" i="15"/>
  <c r="NR91" i="15" s="1"/>
  <c r="HU67" i="15"/>
  <c r="HU99" i="15"/>
  <c r="HU105" i="15"/>
  <c r="HU104" i="15"/>
  <c r="HU101" i="15"/>
  <c r="HU102" i="15" s="1"/>
  <c r="HU103" i="15" s="1"/>
  <c r="HU61" i="15"/>
  <c r="HU60" i="15" s="1"/>
  <c r="HU62" i="15" s="1"/>
  <c r="HU63" i="15" s="1"/>
  <c r="HU64" i="15" s="1"/>
  <c r="MS67" i="15"/>
  <c r="MS99" i="15"/>
  <c r="MS103" i="15"/>
  <c r="MS104" i="15"/>
  <c r="MS105" i="15"/>
  <c r="MS101" i="15"/>
  <c r="MS102" i="15" s="1"/>
  <c r="MS61" i="15"/>
  <c r="MS60" i="15" s="1"/>
  <c r="MS62" i="15" s="1"/>
  <c r="MS63" i="15" s="1"/>
  <c r="MS64" i="15" s="1"/>
  <c r="PY61" i="15"/>
  <c r="PY60" i="15" s="1"/>
  <c r="PY62" i="15" s="1"/>
  <c r="PY63" i="15" s="1"/>
  <c r="PY64" i="15" s="1"/>
  <c r="PY66" i="15"/>
  <c r="PY65" i="15"/>
  <c r="PY67" i="15"/>
  <c r="PY99" i="15"/>
  <c r="PY104" i="15"/>
  <c r="PY105" i="15"/>
  <c r="PY101" i="15"/>
  <c r="PY102" i="15" s="1"/>
  <c r="PY103" i="15" s="1"/>
  <c r="UW66" i="15"/>
  <c r="UW65" i="15"/>
  <c r="UW67" i="15"/>
  <c r="UW61" i="15"/>
  <c r="UW60" i="15" s="1"/>
  <c r="UW62" i="15" s="1"/>
  <c r="UW63" i="15" s="1"/>
  <c r="UW64" i="15" s="1"/>
  <c r="UW99" i="15"/>
  <c r="UW104" i="15"/>
  <c r="UW103" i="15"/>
  <c r="UW105" i="15"/>
  <c r="UW101" i="15"/>
  <c r="UW102" i="15" s="1"/>
  <c r="EE75" i="15"/>
  <c r="HK75" i="15"/>
  <c r="KQ75" i="15"/>
  <c r="OI75" i="15"/>
  <c r="QU75" i="15"/>
  <c r="EE67" i="15"/>
  <c r="EE101" i="15"/>
  <c r="EE102" i="15" s="1"/>
  <c r="EE105" i="15"/>
  <c r="EE103" i="15"/>
  <c r="EE104" i="15"/>
  <c r="EE99" i="15"/>
  <c r="EE61" i="15"/>
  <c r="EE60" i="15" s="1"/>
  <c r="EE62" i="15" s="1"/>
  <c r="EE63" i="15" s="1"/>
  <c r="EE64" i="15" s="1"/>
  <c r="KQ67" i="15"/>
  <c r="KQ99" i="15"/>
  <c r="KQ104" i="15"/>
  <c r="KQ101" i="15"/>
  <c r="KQ102" i="15" s="1"/>
  <c r="KQ103" i="15" s="1"/>
  <c r="KQ105" i="15"/>
  <c r="KQ61" i="15"/>
  <c r="KQ60" i="15" s="1"/>
  <c r="KQ62" i="15" s="1"/>
  <c r="KQ63" i="15" s="1"/>
  <c r="KQ64" i="15" s="1"/>
  <c r="QU66" i="15"/>
  <c r="QU104" i="15"/>
  <c r="QU105" i="15"/>
  <c r="QU67" i="15"/>
  <c r="QU103" i="15"/>
  <c r="QU101" i="15"/>
  <c r="QU102" i="15" s="1"/>
  <c r="QU61" i="15"/>
  <c r="QU60" i="15" s="1"/>
  <c r="QU62" i="15" s="1"/>
  <c r="QU63" i="15" s="1"/>
  <c r="QU64" i="15" s="1"/>
  <c r="QU65" i="15" s="1"/>
  <c r="QU99" i="15"/>
  <c r="PB65" i="15"/>
  <c r="PB66" i="15"/>
  <c r="PB61" i="15"/>
  <c r="PB60" i="15" s="1"/>
  <c r="PB62" i="15" s="1"/>
  <c r="PB63" i="15" s="1"/>
  <c r="PB64" i="15" s="1"/>
  <c r="PB67" i="15"/>
  <c r="PB99" i="15"/>
  <c r="PB105" i="15"/>
  <c r="PB104" i="15"/>
  <c r="PB101" i="15"/>
  <c r="PB102" i="15" s="1"/>
  <c r="PB103" i="15" s="1"/>
  <c r="RV67" i="15"/>
  <c r="RV66" i="15"/>
  <c r="RV99" i="15"/>
  <c r="RV105" i="15"/>
  <c r="RV104" i="15"/>
  <c r="RV101" i="15"/>
  <c r="RV102" i="15" s="1"/>
  <c r="RV103" i="15" s="1"/>
  <c r="RV61" i="15"/>
  <c r="RV60" i="15" s="1"/>
  <c r="RV62" i="15" s="1"/>
  <c r="RV63" i="15" s="1"/>
  <c r="RV64" i="15" s="1"/>
  <c r="VB61" i="15"/>
  <c r="VB60" i="15" s="1"/>
  <c r="VB62" i="15" s="1"/>
  <c r="VB63" i="15" s="1"/>
  <c r="VB64" i="15" s="1"/>
  <c r="VB65" i="15" s="1"/>
  <c r="VB66" i="15"/>
  <c r="VB67" i="15"/>
  <c r="VB99" i="15"/>
  <c r="VB105" i="15"/>
  <c r="VB104" i="15"/>
  <c r="VB101" i="15"/>
  <c r="VB102" i="15" s="1"/>
  <c r="VB103" i="15" s="1"/>
  <c r="FM8" i="15"/>
  <c r="FM76" i="15"/>
  <c r="FM9" i="15" s="1"/>
  <c r="HI88" i="15"/>
  <c r="HI93" i="15"/>
  <c r="HI94" i="15"/>
  <c r="HI90" i="15"/>
  <c r="HI91" i="15" s="1"/>
  <c r="HI92" i="15" s="1"/>
  <c r="KK75" i="15"/>
  <c r="MG93" i="15"/>
  <c r="MG88" i="15"/>
  <c r="MG94" i="15"/>
  <c r="MG90" i="15"/>
  <c r="MG91" i="15" s="1"/>
  <c r="MG92" i="15" s="1"/>
  <c r="QC66" i="15"/>
  <c r="QC61" i="15"/>
  <c r="QC60" i="15" s="1"/>
  <c r="QC62" i="15" s="1"/>
  <c r="QC63" i="15" s="1"/>
  <c r="QC64" i="15" s="1"/>
  <c r="QC67" i="15"/>
  <c r="QC99" i="15"/>
  <c r="QC104" i="15"/>
  <c r="QC105" i="15"/>
  <c r="QC101" i="15"/>
  <c r="QC102" i="15" s="1"/>
  <c r="QC103" i="15" s="1"/>
  <c r="VA66" i="15"/>
  <c r="VA61" i="15"/>
  <c r="VA60" i="15" s="1"/>
  <c r="VA62" i="15" s="1"/>
  <c r="VA63" i="15" s="1"/>
  <c r="VA64" i="15" s="1"/>
  <c r="VA65" i="15"/>
  <c r="VA67" i="15"/>
  <c r="VA99" i="15"/>
  <c r="VA104" i="15"/>
  <c r="VA103" i="15"/>
  <c r="VA105" i="15"/>
  <c r="VA101" i="15"/>
  <c r="VA102" i="15" s="1"/>
  <c r="GU67" i="15"/>
  <c r="GU99" i="15"/>
  <c r="GU101" i="15"/>
  <c r="GU102" i="15" s="1"/>
  <c r="GU103" i="15"/>
  <c r="GU104" i="15"/>
  <c r="GU105" i="15"/>
  <c r="GU61" i="15"/>
  <c r="GU60" i="15" s="1"/>
  <c r="GU62" i="15" s="1"/>
  <c r="GU63" i="15" s="1"/>
  <c r="GU64" i="15" s="1"/>
  <c r="NS67" i="15"/>
  <c r="NS101" i="15"/>
  <c r="NS102" i="15" s="1"/>
  <c r="NS105" i="15"/>
  <c r="NS104" i="15"/>
  <c r="NS99" i="15"/>
  <c r="NS103" i="15"/>
  <c r="NS61" i="15"/>
  <c r="NS60" i="15" s="1"/>
  <c r="NS62" i="15" s="1"/>
  <c r="NS63" i="15" s="1"/>
  <c r="NS64" i="15" s="1"/>
  <c r="SU66" i="15"/>
  <c r="SU67" i="15"/>
  <c r="SU99" i="15"/>
  <c r="SU101" i="15"/>
  <c r="SU102" i="15" s="1"/>
  <c r="SU103" i="15" s="1"/>
  <c r="SU105" i="15"/>
  <c r="SU104" i="15"/>
  <c r="SU61" i="15"/>
  <c r="SU60" i="15" s="1"/>
  <c r="SU62" i="15" s="1"/>
  <c r="SU63" i="15" s="1"/>
  <c r="SU64" i="15" s="1"/>
  <c r="CL93" i="15"/>
  <c r="CL94" i="15"/>
  <c r="CL92" i="15"/>
  <c r="CL88" i="15"/>
  <c r="CL90" i="15"/>
  <c r="CL91" i="15" s="1"/>
  <c r="DB75" i="15"/>
  <c r="EX93" i="15"/>
  <c r="EX94" i="15"/>
  <c r="EX88" i="15"/>
  <c r="EX90" i="15"/>
  <c r="EX91" i="15" s="1"/>
  <c r="EX92" i="15" s="1"/>
  <c r="FN75" i="15"/>
  <c r="HJ93" i="15"/>
  <c r="HJ94" i="15"/>
  <c r="HJ92" i="15"/>
  <c r="HJ88" i="15"/>
  <c r="HJ90" i="15"/>
  <c r="HJ91" i="15" s="1"/>
  <c r="HZ75" i="15"/>
  <c r="JV93" i="15"/>
  <c r="JV94" i="15"/>
  <c r="JV88" i="15"/>
  <c r="JV90" i="15"/>
  <c r="JV91" i="15" s="1"/>
  <c r="JV92" i="15" s="1"/>
  <c r="KL75" i="15"/>
  <c r="MH94" i="15"/>
  <c r="MH93" i="15"/>
  <c r="MH88" i="15"/>
  <c r="MH90" i="15"/>
  <c r="MH91" i="15" s="1"/>
  <c r="MH92" i="15" s="1"/>
  <c r="MX75" i="15"/>
  <c r="DU67" i="15"/>
  <c r="DU99" i="15"/>
  <c r="DU104" i="15"/>
  <c r="DU105" i="15"/>
  <c r="DU101" i="15"/>
  <c r="DU102" i="15" s="1"/>
  <c r="DU103" i="15" s="1"/>
  <c r="DU61" i="15"/>
  <c r="DU60" i="15" s="1"/>
  <c r="DU62" i="15" s="1"/>
  <c r="DU63" i="15" s="1"/>
  <c r="DU64" i="15" s="1"/>
  <c r="IS88" i="15"/>
  <c r="IS93" i="15"/>
  <c r="IS92" i="15"/>
  <c r="IS94" i="15"/>
  <c r="IS90" i="15"/>
  <c r="IS91" i="15" s="1"/>
  <c r="NQ93" i="15"/>
  <c r="NQ88" i="15"/>
  <c r="NQ94" i="15"/>
  <c r="NQ90" i="15"/>
  <c r="NQ91" i="15" s="1"/>
  <c r="NQ92" i="15" s="1"/>
  <c r="RM66" i="15"/>
  <c r="RM61" i="15"/>
  <c r="RM60" i="15" s="1"/>
  <c r="RM62" i="15" s="1"/>
  <c r="RM63" i="15" s="1"/>
  <c r="RM64" i="15" s="1"/>
  <c r="RM65" i="15" s="1"/>
  <c r="RM67" i="15"/>
  <c r="RM99" i="15"/>
  <c r="RM104" i="15"/>
  <c r="RM105" i="15"/>
  <c r="RM101" i="15"/>
  <c r="RM102" i="15" s="1"/>
  <c r="RM103" i="15" s="1"/>
  <c r="FK67" i="15"/>
  <c r="FK105" i="15"/>
  <c r="FK104" i="15"/>
  <c r="FK101" i="15"/>
  <c r="FK102" i="15" s="1"/>
  <c r="FK103" i="15"/>
  <c r="FK99" i="15"/>
  <c r="FK61" i="15"/>
  <c r="FK60" i="15" s="1"/>
  <c r="FK62" i="15" s="1"/>
  <c r="FK63" i="15" s="1"/>
  <c r="FK64" i="15" s="1"/>
  <c r="LW67" i="15"/>
  <c r="LW99" i="15"/>
  <c r="LW104" i="15"/>
  <c r="LW101" i="15"/>
  <c r="LW102" i="15" s="1"/>
  <c r="LW103" i="15" s="1"/>
  <c r="LW105" i="15"/>
  <c r="LW61" i="15"/>
  <c r="LW60" i="15" s="1"/>
  <c r="LW62" i="15" s="1"/>
  <c r="LW63" i="15" s="1"/>
  <c r="LW64" i="15" s="1"/>
  <c r="RS66" i="15"/>
  <c r="RS67" i="15"/>
  <c r="RS105" i="15"/>
  <c r="RS104" i="15"/>
  <c r="RS101" i="15"/>
  <c r="RS102" i="15" s="1"/>
  <c r="RS103" i="15" s="1"/>
  <c r="RS99" i="15"/>
  <c r="RS61" i="15"/>
  <c r="RS60" i="15" s="1"/>
  <c r="RS62" i="15" s="1"/>
  <c r="RS63" i="15" s="1"/>
  <c r="RS64" i="15" s="1"/>
  <c r="PF94" i="15"/>
  <c r="PF93" i="15"/>
  <c r="PF88" i="15"/>
  <c r="PF90" i="15"/>
  <c r="PF91" i="15" s="1"/>
  <c r="PF92" i="15" s="1"/>
  <c r="PZ75" i="15"/>
  <c r="RR75" i="15"/>
  <c r="TJ75" i="15"/>
  <c r="UD94" i="15"/>
  <c r="UD93" i="15"/>
  <c r="UD88" i="15"/>
  <c r="UD90" i="15"/>
  <c r="UD91" i="15" s="1"/>
  <c r="UD92" i="15" s="1"/>
  <c r="UX75" i="15"/>
  <c r="HA88" i="15"/>
  <c r="HA93" i="15"/>
  <c r="HA90" i="15"/>
  <c r="HA91" i="15" s="1"/>
  <c r="HA92" i="15" s="1"/>
  <c r="HA94" i="15"/>
  <c r="LY90" i="15"/>
  <c r="LY91" i="15" s="1"/>
  <c r="LY92" i="15" s="1"/>
  <c r="LY93" i="15"/>
  <c r="LY88" i="15"/>
  <c r="LY94" i="15"/>
  <c r="SW88" i="15"/>
  <c r="SW93" i="15"/>
  <c r="SW94" i="15"/>
  <c r="SW90" i="15"/>
  <c r="SW91" i="15" s="1"/>
  <c r="SW92" i="15" s="1"/>
  <c r="IA67" i="15"/>
  <c r="IA101" i="15"/>
  <c r="IA102" i="15" s="1"/>
  <c r="IA103" i="15"/>
  <c r="IA104" i="15"/>
  <c r="IA105" i="15"/>
  <c r="IA99" i="15"/>
  <c r="IA61" i="15"/>
  <c r="IA60" i="15" s="1"/>
  <c r="IA62" i="15" s="1"/>
  <c r="IA63" i="15" s="1"/>
  <c r="IA64" i="15" s="1"/>
  <c r="OU66" i="15"/>
  <c r="OU67" i="15"/>
  <c r="OU99" i="15"/>
  <c r="OU101" i="15"/>
  <c r="OU102" i="15" s="1"/>
  <c r="OU103" i="15" s="1"/>
  <c r="OU104" i="15"/>
  <c r="OU105" i="15"/>
  <c r="OU61" i="15"/>
  <c r="OU60" i="15" s="1"/>
  <c r="OU62" i="15" s="1"/>
  <c r="OU63" i="15" s="1"/>
  <c r="OU64" i="15" s="1"/>
  <c r="TS66" i="15"/>
  <c r="TS67" i="15"/>
  <c r="TS99" i="15"/>
  <c r="TS101" i="15"/>
  <c r="TS102" i="15" s="1"/>
  <c r="TS105" i="15"/>
  <c r="TS104" i="15"/>
  <c r="TS103" i="15"/>
  <c r="TS61" i="15"/>
  <c r="TS60" i="15" s="1"/>
  <c r="TS62" i="15" s="1"/>
  <c r="TS63" i="15" s="1"/>
  <c r="TS64" i="15" s="1"/>
  <c r="ED67" i="15"/>
  <c r="ED99" i="15"/>
  <c r="ED105" i="15"/>
  <c r="ED104" i="15"/>
  <c r="ED101" i="15"/>
  <c r="ED102" i="15" s="1"/>
  <c r="ED103" i="15" s="1"/>
  <c r="ED61" i="15"/>
  <c r="ED60" i="15" s="1"/>
  <c r="ED62" i="15" s="1"/>
  <c r="ED63" i="15" s="1"/>
  <c r="ED64" i="15" s="1"/>
  <c r="GP67" i="15"/>
  <c r="GP99" i="15"/>
  <c r="GP103" i="15"/>
  <c r="GP105" i="15"/>
  <c r="GP104" i="15"/>
  <c r="GP101" i="15"/>
  <c r="GP102" i="15" s="1"/>
  <c r="GP61" i="15"/>
  <c r="GP60" i="15" s="1"/>
  <c r="GP62" i="15" s="1"/>
  <c r="GP63" i="15" s="1"/>
  <c r="GP64" i="15" s="1"/>
  <c r="JB67" i="15"/>
  <c r="JB99" i="15"/>
  <c r="JB105" i="15"/>
  <c r="JB104" i="15"/>
  <c r="JB101" i="15"/>
  <c r="JB102" i="15" s="1"/>
  <c r="JB103" i="15" s="1"/>
  <c r="JB61" i="15"/>
  <c r="JB60" i="15" s="1"/>
  <c r="JB62" i="15" s="1"/>
  <c r="JB63" i="15" s="1"/>
  <c r="JB64" i="15" s="1"/>
  <c r="LN67" i="15"/>
  <c r="LN99" i="15"/>
  <c r="LN105" i="15"/>
  <c r="LN104" i="15"/>
  <c r="LN101" i="15"/>
  <c r="LN102" i="15" s="1"/>
  <c r="LN103" i="15" s="1"/>
  <c r="LN61" i="15"/>
  <c r="LN60" i="15" s="1"/>
  <c r="LN62" i="15" s="1"/>
  <c r="LN63" i="15" s="1"/>
  <c r="LN64" i="15" s="1"/>
  <c r="NZ66" i="15"/>
  <c r="NZ67" i="15"/>
  <c r="NZ61" i="15"/>
  <c r="NZ60" i="15" s="1"/>
  <c r="NZ62" i="15" s="1"/>
  <c r="NZ63" i="15" s="1"/>
  <c r="NZ64" i="15" s="1"/>
  <c r="NZ99" i="15"/>
  <c r="NZ103" i="15"/>
  <c r="NZ105" i="15"/>
  <c r="NZ104" i="15"/>
  <c r="NZ101" i="15"/>
  <c r="NZ102" i="15" s="1"/>
  <c r="ES67" i="15"/>
  <c r="ES99" i="15"/>
  <c r="ES104" i="15"/>
  <c r="ES105" i="15"/>
  <c r="ES61" i="15"/>
  <c r="ES60" i="15" s="1"/>
  <c r="ES62" i="15" s="1"/>
  <c r="ES63" i="15" s="1"/>
  <c r="ES64" i="15" s="1"/>
  <c r="ES101" i="15"/>
  <c r="ES102" i="15" s="1"/>
  <c r="ES103" i="15" s="1"/>
  <c r="JQ88" i="15"/>
  <c r="JQ93" i="15"/>
  <c r="JQ90" i="15"/>
  <c r="JQ91" i="15" s="1"/>
  <c r="JQ92" i="15" s="1"/>
  <c r="JQ94" i="15"/>
  <c r="OS61" i="15"/>
  <c r="OS60" i="15" s="1"/>
  <c r="OS62" i="15" s="1"/>
  <c r="OS63" i="15" s="1"/>
  <c r="OS64" i="15" s="1"/>
  <c r="OS66" i="15"/>
  <c r="OS67" i="15"/>
  <c r="OS99" i="15"/>
  <c r="OS104" i="15"/>
  <c r="OS105" i="15"/>
  <c r="OS101" i="15"/>
  <c r="OS102" i="15" s="1"/>
  <c r="OS103" i="15" s="1"/>
  <c r="TA88" i="15"/>
  <c r="TA93" i="15"/>
  <c r="TA94" i="15"/>
  <c r="TA90" i="15"/>
  <c r="TA91" i="15" s="1"/>
  <c r="TA92" i="15" s="1"/>
  <c r="IE67" i="15"/>
  <c r="IE99" i="15"/>
  <c r="IE104" i="15"/>
  <c r="IE101" i="15"/>
  <c r="IE102" i="15" s="1"/>
  <c r="IE103" i="15" s="1"/>
  <c r="IE105" i="15"/>
  <c r="IE61" i="15"/>
  <c r="IE60" i="15" s="1"/>
  <c r="IE62" i="15" s="1"/>
  <c r="IE63" i="15" s="1"/>
  <c r="IE64" i="15" s="1"/>
  <c r="OY67" i="15"/>
  <c r="OY66" i="15"/>
  <c r="OY101" i="15"/>
  <c r="OY102" i="15" s="1"/>
  <c r="OY105" i="15"/>
  <c r="OY104" i="15"/>
  <c r="OY99" i="15"/>
  <c r="OY103" i="15"/>
  <c r="OY61" i="15"/>
  <c r="OY60" i="15" s="1"/>
  <c r="OY62" i="15" s="1"/>
  <c r="OY63" i="15" s="1"/>
  <c r="OY64" i="15" s="1"/>
  <c r="TW66" i="15"/>
  <c r="TW67" i="15"/>
  <c r="TW105" i="15"/>
  <c r="TW104" i="15"/>
  <c r="TW101" i="15"/>
  <c r="TW102" i="15" s="1"/>
  <c r="TW103" i="15" s="1"/>
  <c r="TW99" i="15"/>
  <c r="TW61" i="15"/>
  <c r="TW60" i="15" s="1"/>
  <c r="TW62" i="15" s="1"/>
  <c r="TW63" i="15" s="1"/>
  <c r="TW64" i="15" s="1"/>
  <c r="QP67" i="15"/>
  <c r="QP66" i="15"/>
  <c r="QP99" i="15"/>
  <c r="QP105" i="15"/>
  <c r="QP104" i="15"/>
  <c r="QP101" i="15"/>
  <c r="QP102" i="15" s="1"/>
  <c r="QP103" i="15" s="1"/>
  <c r="QP61" i="15"/>
  <c r="QP60" i="15" s="1"/>
  <c r="QP62" i="15" s="1"/>
  <c r="QP63" i="15" s="1"/>
  <c r="QP64" i="15" s="1"/>
  <c r="EG88" i="15"/>
  <c r="EG93" i="15"/>
  <c r="EG94" i="15"/>
  <c r="EG90" i="15"/>
  <c r="EG91" i="15" s="1"/>
  <c r="EG92" i="15" s="1"/>
  <c r="HI8" i="15"/>
  <c r="HI76" i="15"/>
  <c r="HI9" i="15" s="1"/>
  <c r="JE61" i="15"/>
  <c r="JE60" i="15" s="1"/>
  <c r="JE62" i="15" s="1"/>
  <c r="JE63" i="15" s="1"/>
  <c r="JE64" i="15" s="1"/>
  <c r="JE67" i="15"/>
  <c r="JE99" i="15"/>
  <c r="JE105" i="15"/>
  <c r="JE104" i="15"/>
  <c r="JE101" i="15"/>
  <c r="JE102" i="15" s="1"/>
  <c r="JE103" i="15" s="1"/>
  <c r="MG8" i="15"/>
  <c r="MG76" i="15"/>
  <c r="MG9" i="15" s="1"/>
  <c r="OG93" i="15"/>
  <c r="OG88" i="15"/>
  <c r="OG94" i="15"/>
  <c r="OG90" i="15"/>
  <c r="OG91" i="15" s="1"/>
  <c r="OG92" i="15" s="1"/>
  <c r="PM75" i="15"/>
  <c r="TE66" i="15"/>
  <c r="TE67" i="15"/>
  <c r="TE61" i="15"/>
  <c r="TE60" i="15" s="1"/>
  <c r="TE62" i="15" s="1"/>
  <c r="TE63" i="15" s="1"/>
  <c r="TE64" i="15" s="1"/>
  <c r="TE99" i="15"/>
  <c r="TE104" i="15"/>
  <c r="TE105" i="15"/>
  <c r="TE101" i="15"/>
  <c r="TE102" i="15" s="1"/>
  <c r="TE103" i="15" s="1"/>
  <c r="HO88" i="15"/>
  <c r="HO92" i="15"/>
  <c r="HO93" i="15"/>
  <c r="HO90" i="15"/>
  <c r="HO91" i="15" s="1"/>
  <c r="HO94" i="15"/>
  <c r="OM94" i="15"/>
  <c r="OM88" i="15"/>
  <c r="OM93" i="15"/>
  <c r="OM90" i="15"/>
  <c r="OM91" i="15" s="1"/>
  <c r="OM92" i="15" s="1"/>
  <c r="TK94" i="15"/>
  <c r="TK88" i="15"/>
  <c r="TK93" i="15"/>
  <c r="TK90" i="15"/>
  <c r="TK91" i="15" s="1"/>
  <c r="TK92" i="15" s="1"/>
  <c r="PN75" i="15"/>
  <c r="DZ94" i="15"/>
  <c r="DZ93" i="15"/>
  <c r="DZ88" i="15"/>
  <c r="DZ90" i="15"/>
  <c r="DZ91" i="15" s="1"/>
  <c r="DZ92" i="15" s="1"/>
  <c r="EP8" i="15"/>
  <c r="EP76" i="15"/>
  <c r="EP9" i="15" s="1"/>
  <c r="GL94" i="15"/>
  <c r="GL93" i="15"/>
  <c r="GL88" i="15"/>
  <c r="GL90" i="15"/>
  <c r="GL91" i="15" s="1"/>
  <c r="GL92" i="15" s="1"/>
  <c r="HB8" i="15"/>
  <c r="HB76" i="15"/>
  <c r="HB9" i="15" s="1"/>
  <c r="IX94" i="15"/>
  <c r="IX93" i="15"/>
  <c r="IX88" i="15"/>
  <c r="IX90" i="15"/>
  <c r="IX91" i="15" s="1"/>
  <c r="IX92" i="15" s="1"/>
  <c r="JN8" i="15"/>
  <c r="JN76" i="15"/>
  <c r="JN9" i="15" s="1"/>
  <c r="LJ94" i="15"/>
  <c r="LJ93" i="15"/>
  <c r="LJ88" i="15"/>
  <c r="LJ90" i="15"/>
  <c r="LJ91" i="15" s="1"/>
  <c r="LJ92" i="15" s="1"/>
  <c r="LZ8" i="15"/>
  <c r="LZ76" i="15"/>
  <c r="LZ9" i="15" s="1"/>
  <c r="NV94" i="15"/>
  <c r="NV93" i="15"/>
  <c r="NV88" i="15"/>
  <c r="NV90" i="15"/>
  <c r="NV91" i="15" s="1"/>
  <c r="NV92" i="15" s="1"/>
  <c r="FQ67" i="15"/>
  <c r="FQ99" i="15"/>
  <c r="FQ104" i="15"/>
  <c r="FQ105" i="15"/>
  <c r="FQ101" i="15"/>
  <c r="FQ102" i="15" s="1"/>
  <c r="FQ103" i="15" s="1"/>
  <c r="FQ61" i="15"/>
  <c r="FQ60" i="15" s="1"/>
  <c r="FQ62" i="15" s="1"/>
  <c r="FQ63" i="15" s="1"/>
  <c r="FQ64" i="15" s="1"/>
  <c r="KO67" i="15"/>
  <c r="KO99" i="15"/>
  <c r="KO105" i="15"/>
  <c r="KO104" i="15"/>
  <c r="KO101" i="15"/>
  <c r="KO102" i="15" s="1"/>
  <c r="KO103" i="15" s="1"/>
  <c r="KO61" i="15"/>
  <c r="KO60" i="15" s="1"/>
  <c r="KO62" i="15" s="1"/>
  <c r="KO63" i="15" s="1"/>
  <c r="KO64" i="15" s="1"/>
  <c r="PQ93" i="15"/>
  <c r="PQ88" i="15"/>
  <c r="PQ94" i="15"/>
  <c r="PQ90" i="15"/>
  <c r="PQ91" i="15" s="1"/>
  <c r="PQ92" i="15" s="1"/>
  <c r="UO93" i="15"/>
  <c r="UO88" i="15"/>
  <c r="UO90" i="15"/>
  <c r="UO91" i="15" s="1"/>
  <c r="UO92" i="15" s="1"/>
  <c r="UO94" i="15"/>
  <c r="DS8" i="15"/>
  <c r="DS76" i="15"/>
  <c r="DS9" i="15" s="1"/>
  <c r="GY8" i="15"/>
  <c r="GY76" i="15"/>
  <c r="GY9" i="15" s="1"/>
  <c r="KI8" i="15"/>
  <c r="KI76" i="15"/>
  <c r="KI9" i="15" s="1"/>
  <c r="OA75" i="15"/>
  <c r="QM75" i="15"/>
  <c r="SY75" i="15"/>
  <c r="CY67" i="15"/>
  <c r="CY99" i="15"/>
  <c r="CY101" i="15"/>
  <c r="CY102" i="15" s="1"/>
  <c r="CY103" i="15" s="1"/>
  <c r="CY105" i="15"/>
  <c r="CY104" i="15"/>
  <c r="CY61" i="15"/>
  <c r="CY60" i="15" s="1"/>
  <c r="CY62" i="15" s="1"/>
  <c r="CY63" i="15" s="1"/>
  <c r="CY64" i="15" s="1"/>
  <c r="JK67" i="15"/>
  <c r="JK99" i="15"/>
  <c r="JK104" i="15"/>
  <c r="JK101" i="15"/>
  <c r="JK102" i="15" s="1"/>
  <c r="JK103" i="15" s="1"/>
  <c r="JK105" i="15"/>
  <c r="JK61" i="15"/>
  <c r="JK60" i="15" s="1"/>
  <c r="JK62" i="15" s="1"/>
  <c r="JK63" i="15" s="1"/>
  <c r="JK64" i="15" s="1"/>
  <c r="PW66" i="15"/>
  <c r="PW67" i="15"/>
  <c r="PW105" i="15"/>
  <c r="PW104" i="15"/>
  <c r="PW101" i="15"/>
  <c r="PW102" i="15" s="1"/>
  <c r="PW103" i="15"/>
  <c r="PW99" i="15"/>
  <c r="PW61" i="15"/>
  <c r="PW60" i="15" s="1"/>
  <c r="PW62" i="15" s="1"/>
  <c r="PW63" i="15" s="1"/>
  <c r="PW64" i="15" s="1"/>
  <c r="UU66" i="15"/>
  <c r="UU67" i="15"/>
  <c r="UU103" i="15"/>
  <c r="UU105" i="15"/>
  <c r="UU104" i="15"/>
  <c r="UU101" i="15"/>
  <c r="UU102" i="15" s="1"/>
  <c r="UU99" i="15"/>
  <c r="UU61" i="15"/>
  <c r="UU60" i="15" s="1"/>
  <c r="UU62" i="15" s="1"/>
  <c r="UU63" i="15" s="1"/>
  <c r="UU64" i="15" s="1"/>
  <c r="PR94" i="15"/>
  <c r="PR93" i="15"/>
  <c r="PR88" i="15"/>
  <c r="PR90" i="15"/>
  <c r="PR91" i="15" s="1"/>
  <c r="PR92" i="15" s="1"/>
  <c r="SX94" i="15"/>
  <c r="SX93" i="15"/>
  <c r="SX92" i="15"/>
  <c r="SX88" i="15"/>
  <c r="SX90" i="15"/>
  <c r="SX91" i="15" s="1"/>
  <c r="TR75" i="15"/>
  <c r="DY61" i="15"/>
  <c r="DY60" i="15" s="1"/>
  <c r="DY62" i="15" s="1"/>
  <c r="DY63" i="15" s="1"/>
  <c r="DY64" i="15" s="1"/>
  <c r="DY67" i="15"/>
  <c r="DY99" i="15"/>
  <c r="DY105" i="15"/>
  <c r="DY104" i="15"/>
  <c r="DY101" i="15"/>
  <c r="DY102" i="15" s="1"/>
  <c r="DY103" i="15" s="1"/>
  <c r="IW88" i="15"/>
  <c r="IW93" i="15"/>
  <c r="IW90" i="15"/>
  <c r="IW91" i="15" s="1"/>
  <c r="IW92" i="15" s="1"/>
  <c r="IW94" i="15"/>
  <c r="NU90" i="15"/>
  <c r="NU91" i="15" s="1"/>
  <c r="NU92" i="15" s="1"/>
  <c r="NU88" i="15"/>
  <c r="NU93" i="15"/>
  <c r="NU94" i="15"/>
  <c r="TM66" i="15"/>
  <c r="TM67" i="15"/>
  <c r="TM99" i="15"/>
  <c r="TM104" i="15"/>
  <c r="TM105" i="15"/>
  <c r="TM101" i="15"/>
  <c r="TM102" i="15" s="1"/>
  <c r="TM103" i="15" s="1"/>
  <c r="TM61" i="15"/>
  <c r="TM60" i="15" s="1"/>
  <c r="TM62" i="15" s="1"/>
  <c r="TM63" i="15" s="1"/>
  <c r="TM64" i="15" s="1"/>
  <c r="DC8" i="15"/>
  <c r="DC76" i="15"/>
  <c r="DC9" i="15" s="1"/>
  <c r="GI8" i="15"/>
  <c r="GI76" i="15"/>
  <c r="GI9" i="15" s="1"/>
  <c r="JS8" i="15"/>
  <c r="JS76" i="15"/>
  <c r="JS9" i="15" s="1"/>
  <c r="NC8" i="15"/>
  <c r="NC76" i="15"/>
  <c r="NC9" i="15" s="1"/>
  <c r="SM75" i="15"/>
  <c r="UY75" i="15"/>
  <c r="FO88" i="15"/>
  <c r="FO90" i="15"/>
  <c r="FO91" i="15" s="1"/>
  <c r="FO92" i="15" s="1"/>
  <c r="FO93" i="15"/>
  <c r="FO94" i="15"/>
  <c r="ME88" i="15"/>
  <c r="ME90" i="15"/>
  <c r="ME91" i="15" s="1"/>
  <c r="ME92" i="15" s="1"/>
  <c r="ME94" i="15"/>
  <c r="ME93" i="15"/>
  <c r="RW90" i="15"/>
  <c r="RW91" i="15" s="1"/>
  <c r="RW92" i="15" s="1"/>
  <c r="RW94" i="15"/>
  <c r="RW93" i="15"/>
  <c r="RW88" i="15"/>
  <c r="RJ61" i="15"/>
  <c r="RJ60" i="15" s="1"/>
  <c r="RJ62" i="15" s="1"/>
  <c r="RJ63" i="15" s="1"/>
  <c r="RJ64" i="15" s="1"/>
  <c r="RJ65" i="15"/>
  <c r="RJ66" i="15"/>
  <c r="RJ67" i="15"/>
  <c r="RJ99" i="15"/>
  <c r="RJ103" i="15"/>
  <c r="RJ105" i="15"/>
  <c r="RJ104" i="15"/>
  <c r="RJ101" i="15"/>
  <c r="RJ102" i="15" s="1"/>
  <c r="EL67" i="15"/>
  <c r="EL99" i="15"/>
  <c r="EL105" i="15"/>
  <c r="EL104" i="15"/>
  <c r="EL101" i="15"/>
  <c r="EL102" i="15" s="1"/>
  <c r="EL103" i="15" s="1"/>
  <c r="EL61" i="15"/>
  <c r="EL60" i="15" s="1"/>
  <c r="EL62" i="15" s="1"/>
  <c r="EL63" i="15" s="1"/>
  <c r="EL64" i="15" s="1"/>
  <c r="GX67" i="15"/>
  <c r="GX99" i="15"/>
  <c r="GX105" i="15"/>
  <c r="GX104" i="15"/>
  <c r="GX101" i="15"/>
  <c r="GX102" i="15" s="1"/>
  <c r="GX103" i="15" s="1"/>
  <c r="GX61" i="15"/>
  <c r="GX60" i="15" s="1"/>
  <c r="GX62" i="15" s="1"/>
  <c r="GX63" i="15" s="1"/>
  <c r="GX64" i="15" s="1"/>
  <c r="JJ67" i="15"/>
  <c r="JJ99" i="15"/>
  <c r="JJ103" i="15"/>
  <c r="JJ105" i="15"/>
  <c r="JJ104" i="15"/>
  <c r="JJ101" i="15"/>
  <c r="JJ102" i="15" s="1"/>
  <c r="JJ61" i="15"/>
  <c r="JJ60" i="15" s="1"/>
  <c r="JJ62" i="15" s="1"/>
  <c r="JJ63" i="15" s="1"/>
  <c r="JJ64" i="15" s="1"/>
  <c r="LV67" i="15"/>
  <c r="LV99" i="15"/>
  <c r="LV103" i="15"/>
  <c r="LV105" i="15"/>
  <c r="LV104" i="15"/>
  <c r="LV101" i="15"/>
  <c r="LV102" i="15" s="1"/>
  <c r="LV61" i="15"/>
  <c r="LV60" i="15" s="1"/>
  <c r="LV62" i="15" s="1"/>
  <c r="LV63" i="15" s="1"/>
  <c r="LV64" i="15" s="1"/>
  <c r="SP61" i="15"/>
  <c r="SP60" i="15" s="1"/>
  <c r="SP62" i="15" s="1"/>
  <c r="SP63" i="15" s="1"/>
  <c r="SP64" i="15" s="1"/>
  <c r="SP66" i="15"/>
  <c r="SP67" i="15"/>
  <c r="SP99" i="15"/>
  <c r="SP105" i="15"/>
  <c r="SP104" i="15"/>
  <c r="SP101" i="15"/>
  <c r="SP102" i="15" s="1"/>
  <c r="SP103" i="15" s="1"/>
  <c r="GO67" i="15"/>
  <c r="GO99" i="15"/>
  <c r="GO103" i="15"/>
  <c r="GO104" i="15"/>
  <c r="GO105" i="15"/>
  <c r="GO101" i="15"/>
  <c r="GO102" i="15" s="1"/>
  <c r="GO61" i="15"/>
  <c r="GO60" i="15" s="1"/>
  <c r="GO62" i="15" s="1"/>
  <c r="GO63" i="15" s="1"/>
  <c r="GO64" i="15" s="1"/>
  <c r="LM67" i="15"/>
  <c r="LM99" i="15"/>
  <c r="LM104" i="15"/>
  <c r="LM105" i="15"/>
  <c r="LM101" i="15"/>
  <c r="LM102" i="15" s="1"/>
  <c r="LM103" i="15" s="1"/>
  <c r="LM61" i="15"/>
  <c r="LM60" i="15" s="1"/>
  <c r="LM62" i="15" s="1"/>
  <c r="LM63" i="15" s="1"/>
  <c r="LM64" i="15" s="1"/>
  <c r="PI93" i="15"/>
  <c r="PI88" i="15"/>
  <c r="PI94" i="15"/>
  <c r="PI90" i="15"/>
  <c r="PI91" i="15" s="1"/>
  <c r="PI92" i="15" s="1"/>
  <c r="TQ88" i="15"/>
  <c r="TQ93" i="15"/>
  <c r="TQ94" i="15"/>
  <c r="TQ90" i="15"/>
  <c r="TQ91" i="15" s="1"/>
  <c r="TQ92" i="15" s="1"/>
  <c r="DG8" i="15"/>
  <c r="DG76" i="15"/>
  <c r="DG9" i="15" s="1"/>
  <c r="GQ8" i="15"/>
  <c r="GQ76" i="15"/>
  <c r="GQ9" i="15" s="1"/>
  <c r="JW8" i="15"/>
  <c r="JW76" i="15"/>
  <c r="JW9" i="15" s="1"/>
  <c r="NK8" i="15"/>
  <c r="NK76" i="15"/>
  <c r="NK9" i="15" s="1"/>
  <c r="QE75" i="15"/>
  <c r="VC75" i="15"/>
  <c r="FS88" i="15"/>
  <c r="FS93" i="15"/>
  <c r="FS94" i="15"/>
  <c r="FS90" i="15"/>
  <c r="FS91" i="15" s="1"/>
  <c r="FS92" i="15" s="1"/>
  <c r="MI88" i="15"/>
  <c r="MI92" i="15"/>
  <c r="MI94" i="15"/>
  <c r="MI93" i="15"/>
  <c r="MI90" i="15"/>
  <c r="MI91" i="15" s="1"/>
  <c r="SA88" i="15"/>
  <c r="SA92" i="15"/>
  <c r="SA94" i="15"/>
  <c r="SA93" i="15"/>
  <c r="SA90" i="15"/>
  <c r="SA91" i="15" s="1"/>
  <c r="TV61" i="15"/>
  <c r="TV60" i="15" s="1"/>
  <c r="TV62" i="15" s="1"/>
  <c r="TV63" i="15" s="1"/>
  <c r="TV64" i="15" s="1"/>
  <c r="TV65" i="15"/>
  <c r="TV66" i="15"/>
  <c r="TV67" i="15"/>
  <c r="TV99" i="15"/>
  <c r="TV103" i="15"/>
  <c r="TV105" i="15"/>
  <c r="TV104" i="15"/>
  <c r="TV101" i="15"/>
  <c r="TV102" i="15" s="1"/>
  <c r="PV65" i="15"/>
  <c r="PV66" i="15"/>
  <c r="PV61" i="15"/>
  <c r="PV60" i="15" s="1"/>
  <c r="PV62" i="15" s="1"/>
  <c r="PV63" i="15" s="1"/>
  <c r="PV64" i="15" s="1"/>
  <c r="PV67" i="15"/>
  <c r="PV99" i="15"/>
  <c r="PV105" i="15"/>
  <c r="PV104" i="15"/>
  <c r="PV101" i="15"/>
  <c r="PV102" i="15" s="1"/>
  <c r="PV103" i="15" s="1"/>
  <c r="UT61" i="15"/>
  <c r="UT60" i="15" s="1"/>
  <c r="UT62" i="15" s="1"/>
  <c r="UT63" i="15" s="1"/>
  <c r="UT64" i="15" s="1"/>
  <c r="UT66" i="15"/>
  <c r="UT67" i="15"/>
  <c r="UT65" i="15"/>
  <c r="UT99" i="15"/>
  <c r="UT103" i="15"/>
  <c r="UT105" i="15"/>
  <c r="UT104" i="15"/>
  <c r="UT101" i="15"/>
  <c r="UT102" i="15" s="1"/>
  <c r="DQ61" i="15"/>
  <c r="DQ60" i="15" s="1"/>
  <c r="DQ62" i="15" s="1"/>
  <c r="DQ63" i="15" s="1"/>
  <c r="DQ64" i="15" s="1"/>
  <c r="DQ67" i="15"/>
  <c r="DQ99" i="15"/>
  <c r="DQ104" i="15"/>
  <c r="DQ105" i="15"/>
  <c r="DQ101" i="15"/>
  <c r="DQ102" i="15" s="1"/>
  <c r="DQ103" i="15" s="1"/>
  <c r="GS8" i="15"/>
  <c r="GS76" i="15"/>
  <c r="GS9" i="15" s="1"/>
  <c r="IO88" i="15"/>
  <c r="IO93" i="15"/>
  <c r="IO94" i="15"/>
  <c r="IO90" i="15"/>
  <c r="IO91" i="15" s="1"/>
  <c r="IO92" i="15" s="1"/>
  <c r="LQ8" i="15"/>
  <c r="LQ76" i="15"/>
  <c r="LQ9" i="15" s="1"/>
  <c r="NM93" i="15"/>
  <c r="NM88" i="15"/>
  <c r="NM94" i="15"/>
  <c r="NM90" i="15"/>
  <c r="NM91" i="15" s="1"/>
  <c r="NM92" i="15" s="1"/>
  <c r="RI66" i="15"/>
  <c r="RI61" i="15"/>
  <c r="RI60" i="15" s="1"/>
  <c r="RI62" i="15" s="1"/>
  <c r="RI63" i="15" s="1"/>
  <c r="RI64" i="15" s="1"/>
  <c r="RI67" i="15"/>
  <c r="RI99" i="15"/>
  <c r="RI103" i="15"/>
  <c r="RI104" i="15"/>
  <c r="RI105" i="15"/>
  <c r="RI101" i="15"/>
  <c r="RI102" i="15" s="1"/>
  <c r="IM88" i="15"/>
  <c r="IM92" i="15"/>
  <c r="IM94" i="15"/>
  <c r="IM93" i="15"/>
  <c r="IM90" i="15"/>
  <c r="IM91" i="15" s="1"/>
  <c r="PC94" i="15"/>
  <c r="PC93" i="15"/>
  <c r="PC88" i="15"/>
  <c r="PC90" i="15"/>
  <c r="PC91" i="15" s="1"/>
  <c r="PC92" i="15" s="1"/>
  <c r="UA94" i="15"/>
  <c r="UA88" i="15"/>
  <c r="UA93" i="15"/>
  <c r="UA90" i="15"/>
  <c r="UA91" i="15" s="1"/>
  <c r="UA92" i="15" s="1"/>
  <c r="DB93" i="15"/>
  <c r="DB94" i="15"/>
  <c r="DB88" i="15"/>
  <c r="DB90" i="15"/>
  <c r="DB91" i="15" s="1"/>
  <c r="DB92" i="15" s="1"/>
  <c r="DR8" i="15"/>
  <c r="DR76" i="15"/>
  <c r="DR9" i="15" s="1"/>
  <c r="FN93" i="15"/>
  <c r="FN94" i="15"/>
  <c r="FN90" i="15"/>
  <c r="FN91" i="15" s="1"/>
  <c r="FN92" i="15" s="1"/>
  <c r="FN88" i="15"/>
  <c r="GD8" i="15"/>
  <c r="GD76" i="15"/>
  <c r="GD9" i="15" s="1"/>
  <c r="HZ93" i="15"/>
  <c r="HZ94" i="15"/>
  <c r="HZ92" i="15"/>
  <c r="HZ88" i="15"/>
  <c r="HZ90" i="15"/>
  <c r="HZ91" i="15" s="1"/>
  <c r="IP8" i="15"/>
  <c r="IP76" i="15"/>
  <c r="IP9" i="15" s="1"/>
  <c r="KL93" i="15"/>
  <c r="KL94" i="15"/>
  <c r="KL90" i="15"/>
  <c r="KL91" i="15" s="1"/>
  <c r="KL92" i="15" s="1"/>
  <c r="KL88" i="15"/>
  <c r="LB8" i="15"/>
  <c r="LB76" i="15"/>
  <c r="LB9" i="15" s="1"/>
  <c r="MX94" i="15"/>
  <c r="MX93" i="15"/>
  <c r="MX88" i="15"/>
  <c r="MX90" i="15"/>
  <c r="MX91" i="15" s="1"/>
  <c r="MX92" i="15" s="1"/>
  <c r="NN8" i="15"/>
  <c r="NN76" i="15"/>
  <c r="NN9" i="15" s="1"/>
  <c r="FA88" i="15"/>
  <c r="FA93" i="15"/>
  <c r="FA94" i="15"/>
  <c r="FA90" i="15"/>
  <c r="FA91" i="15" s="1"/>
  <c r="FA92" i="15" s="1"/>
  <c r="IC8" i="15"/>
  <c r="IC76" i="15"/>
  <c r="IC9" i="15" s="1"/>
  <c r="JY67" i="15"/>
  <c r="JY99" i="15"/>
  <c r="JY105" i="15"/>
  <c r="JY104" i="15"/>
  <c r="JY101" i="15"/>
  <c r="JY102" i="15" s="1"/>
  <c r="JY103" i="15" s="1"/>
  <c r="JY61" i="15"/>
  <c r="JY60" i="15" s="1"/>
  <c r="JY62" i="15" s="1"/>
  <c r="JY63" i="15" s="1"/>
  <c r="JY64" i="15" s="1"/>
  <c r="NA8" i="15"/>
  <c r="NA76" i="15"/>
  <c r="NA9" i="15" s="1"/>
  <c r="PA75" i="15"/>
  <c r="SS66" i="15"/>
  <c r="SS61" i="15"/>
  <c r="SS60" i="15" s="1"/>
  <c r="SS62" i="15" s="1"/>
  <c r="SS63" i="15" s="1"/>
  <c r="SS64" i="15" s="1"/>
  <c r="SS67" i="15"/>
  <c r="SS65" i="15"/>
  <c r="SS99" i="15"/>
  <c r="SS104" i="15"/>
  <c r="SS105" i="15"/>
  <c r="SS101" i="15"/>
  <c r="SS102" i="15" s="1"/>
  <c r="SS103" i="15" s="1"/>
  <c r="GY88" i="15"/>
  <c r="GY90" i="15"/>
  <c r="GY91" i="15" s="1"/>
  <c r="GY92" i="15" s="1"/>
  <c r="GY93" i="15"/>
  <c r="GY94" i="15"/>
  <c r="OA88" i="15"/>
  <c r="OA92" i="15"/>
  <c r="OA90" i="15"/>
  <c r="OA91" i="15" s="1"/>
  <c r="OA94" i="15"/>
  <c r="OA93" i="15"/>
  <c r="SY92" i="15"/>
  <c r="SY90" i="15"/>
  <c r="SY91" i="15" s="1"/>
  <c r="SY94" i="15"/>
  <c r="SY88" i="15"/>
  <c r="SY93" i="15"/>
  <c r="OX75" i="15"/>
  <c r="RF75" i="15"/>
  <c r="TJ94" i="15"/>
  <c r="TJ93" i="15"/>
  <c r="TJ88" i="15"/>
  <c r="TJ90" i="15"/>
  <c r="TJ91" i="15" s="1"/>
  <c r="TJ92" i="15" s="1"/>
  <c r="UD75" i="15"/>
  <c r="DY8" i="15"/>
  <c r="DY76" i="15"/>
  <c r="DY9" i="15" s="1"/>
  <c r="FU61" i="15"/>
  <c r="FU60" i="15" s="1"/>
  <c r="FU62" i="15" s="1"/>
  <c r="FU63" i="15" s="1"/>
  <c r="FU64" i="15" s="1"/>
  <c r="FU67" i="15"/>
  <c r="FU99" i="15"/>
  <c r="FU104" i="15"/>
  <c r="FU105" i="15"/>
  <c r="FU101" i="15"/>
  <c r="FU102" i="15" s="1"/>
  <c r="FU103" i="15" s="1"/>
  <c r="IW75" i="15"/>
  <c r="KS61" i="15"/>
  <c r="KS60" i="15" s="1"/>
  <c r="KS62" i="15" s="1"/>
  <c r="KS63" i="15" s="1"/>
  <c r="KS64" i="15" s="1"/>
  <c r="KS67" i="15"/>
  <c r="KS99" i="15"/>
  <c r="KS105" i="15"/>
  <c r="KS104" i="15"/>
  <c r="KS101" i="15"/>
  <c r="KS102" i="15" s="1"/>
  <c r="KS103" i="15" s="1"/>
  <c r="NU75" i="15"/>
  <c r="RQ66" i="15"/>
  <c r="RQ67" i="15"/>
  <c r="RQ99" i="15"/>
  <c r="RQ104" i="15"/>
  <c r="RQ105" i="15"/>
  <c r="RQ61" i="15"/>
  <c r="RQ60" i="15" s="1"/>
  <c r="RQ62" i="15" s="1"/>
  <c r="RQ63" i="15" s="1"/>
  <c r="RQ64" i="15" s="1"/>
  <c r="RQ101" i="15"/>
  <c r="RQ102" i="15" s="1"/>
  <c r="RQ103" i="15" s="1"/>
  <c r="DC67" i="15"/>
  <c r="DC101" i="15"/>
  <c r="DC102" i="15" s="1"/>
  <c r="DC103" i="15" s="1"/>
  <c r="DC99" i="15"/>
  <c r="DC105" i="15"/>
  <c r="DC104" i="15"/>
  <c r="DC61" i="15"/>
  <c r="DC60" i="15" s="1"/>
  <c r="DC62" i="15" s="1"/>
  <c r="DC63" i="15" s="1"/>
  <c r="DC64" i="15" s="1"/>
  <c r="JS67" i="15"/>
  <c r="JS105" i="15"/>
  <c r="JS99" i="15"/>
  <c r="JS104" i="15"/>
  <c r="JS101" i="15"/>
  <c r="JS102" i="15" s="1"/>
  <c r="JS103" i="15" s="1"/>
  <c r="JS61" i="15"/>
  <c r="JS60" i="15" s="1"/>
  <c r="JS62" i="15" s="1"/>
  <c r="JS63" i="15" s="1"/>
  <c r="JS64" i="15" s="1"/>
  <c r="QA66" i="15"/>
  <c r="QA67" i="15"/>
  <c r="QA99" i="15"/>
  <c r="QA101" i="15"/>
  <c r="QA102" i="15" s="1"/>
  <c r="QA103" i="15" s="1"/>
  <c r="QA104" i="15"/>
  <c r="QA105" i="15"/>
  <c r="QA61" i="15"/>
  <c r="QA60" i="15" s="1"/>
  <c r="QA62" i="15" s="1"/>
  <c r="QA63" i="15" s="1"/>
  <c r="QA64" i="15" s="1"/>
  <c r="UY66" i="15"/>
  <c r="UY67" i="15"/>
  <c r="UY99" i="15"/>
  <c r="UY101" i="15"/>
  <c r="UY102" i="15" s="1"/>
  <c r="UY105" i="15"/>
  <c r="UY104" i="15"/>
  <c r="UY103" i="15"/>
  <c r="UY61" i="15"/>
  <c r="UY60" i="15" s="1"/>
  <c r="UY62" i="15" s="1"/>
  <c r="UY63" i="15" s="1"/>
  <c r="UY64" i="15" s="1"/>
  <c r="CX75" i="15"/>
  <c r="ET94" i="15"/>
  <c r="ET93" i="15"/>
  <c r="ET92" i="15"/>
  <c r="ET88" i="15"/>
  <c r="ET90" i="15"/>
  <c r="ET91" i="15" s="1"/>
  <c r="FZ94" i="15"/>
  <c r="FZ93" i="15"/>
  <c r="FZ88" i="15"/>
  <c r="FZ90" i="15"/>
  <c r="FZ91" i="15" s="1"/>
  <c r="FZ92" i="15" s="1"/>
  <c r="HF94" i="15"/>
  <c r="HF93" i="15"/>
  <c r="HF88" i="15"/>
  <c r="HF90" i="15"/>
  <c r="HF91" i="15" s="1"/>
  <c r="HF92" i="15" s="1"/>
  <c r="IL94" i="15"/>
  <c r="IL93" i="15"/>
  <c r="IL92" i="15"/>
  <c r="IL88" i="15"/>
  <c r="IL90" i="15"/>
  <c r="IL91" i="15" s="1"/>
  <c r="JB75" i="15"/>
  <c r="KH75" i="15"/>
  <c r="LN75" i="15"/>
  <c r="MT75" i="15"/>
  <c r="DM88" i="15"/>
  <c r="DM93" i="15"/>
  <c r="DM90" i="15"/>
  <c r="DM91" i="15" s="1"/>
  <c r="DM92" i="15" s="1"/>
  <c r="DM94" i="15"/>
  <c r="IK88" i="15"/>
  <c r="IK93" i="15"/>
  <c r="IK90" i="15"/>
  <c r="IK91" i="15" s="1"/>
  <c r="IK92" i="15"/>
  <c r="IK94" i="15"/>
  <c r="NI88" i="15"/>
  <c r="NI90" i="15"/>
  <c r="NI91" i="15" s="1"/>
  <c r="NI93" i="15"/>
  <c r="NI92" i="15"/>
  <c r="NI94" i="15"/>
  <c r="UG93" i="15"/>
  <c r="UG88" i="15"/>
  <c r="UG94" i="15"/>
  <c r="UG90" i="15"/>
  <c r="UG91" i="15" s="1"/>
  <c r="UG92" i="15" s="1"/>
  <c r="GQ88" i="15"/>
  <c r="GQ92" i="15"/>
  <c r="GQ90" i="15"/>
  <c r="GQ91" i="15" s="1"/>
  <c r="GQ94" i="15"/>
  <c r="GQ93" i="15"/>
  <c r="NK88" i="15"/>
  <c r="NK94" i="15"/>
  <c r="NK93" i="15"/>
  <c r="NK90" i="15"/>
  <c r="NK91" i="15" s="1"/>
  <c r="NK92" i="15" s="1"/>
  <c r="SQ88" i="15"/>
  <c r="SQ94" i="15"/>
  <c r="SQ93" i="15"/>
  <c r="SQ90" i="15"/>
  <c r="SQ91" i="15" s="1"/>
  <c r="SQ92" i="15" s="1"/>
  <c r="TN66" i="15"/>
  <c r="TN61" i="15"/>
  <c r="TN60" i="15" s="1"/>
  <c r="TN62" i="15" s="1"/>
  <c r="TN63" i="15" s="1"/>
  <c r="TN64" i="15" s="1"/>
  <c r="TN67" i="15"/>
  <c r="TN65" i="15"/>
  <c r="TN99" i="15"/>
  <c r="TN103" i="15"/>
  <c r="TN105" i="15"/>
  <c r="TN104" i="15"/>
  <c r="TN101" i="15"/>
  <c r="TN102" i="15" s="1"/>
  <c r="VF61" i="15"/>
  <c r="VF60" i="15" s="1"/>
  <c r="VF62" i="15" s="1"/>
  <c r="VF63" i="15" s="1"/>
  <c r="VF64" i="15" s="1"/>
  <c r="VF65" i="15"/>
  <c r="VF66" i="15"/>
  <c r="VF67" i="15"/>
  <c r="VF99" i="15"/>
  <c r="VF103" i="15"/>
  <c r="VF105" i="15"/>
  <c r="VF104" i="15"/>
  <c r="VF101" i="15"/>
  <c r="VF102" i="15" s="1"/>
  <c r="OC8" i="15"/>
  <c r="OC76" i="15"/>
  <c r="OC9" i="15" s="1"/>
  <c r="FM88" i="15"/>
  <c r="FM93" i="15"/>
  <c r="FM92" i="15"/>
  <c r="FM94" i="15"/>
  <c r="FM90" i="15"/>
  <c r="FM91" i="15" s="1"/>
  <c r="KK88" i="15"/>
  <c r="KK93" i="15"/>
  <c r="KK92" i="15"/>
  <c r="KK94" i="15"/>
  <c r="KK90" i="15"/>
  <c r="KK91" i="15" s="1"/>
  <c r="PM66" i="15"/>
  <c r="PM67" i="15"/>
  <c r="PM61" i="15"/>
  <c r="PM60" i="15" s="1"/>
  <c r="PM62" i="15" s="1"/>
  <c r="PM63" i="15" s="1"/>
  <c r="PM64" i="15" s="1"/>
  <c r="PM65" i="15"/>
  <c r="PM99" i="15"/>
  <c r="PM104" i="15"/>
  <c r="PM105" i="15"/>
  <c r="PM101" i="15"/>
  <c r="PM102" i="15" s="1"/>
  <c r="PM103" i="15" s="1"/>
  <c r="KA8" i="15"/>
  <c r="KA76" i="15"/>
  <c r="KA9" i="15" s="1"/>
  <c r="HY88" i="15"/>
  <c r="HY93" i="15"/>
  <c r="HY92" i="15"/>
  <c r="HY94" i="15"/>
  <c r="HY90" i="15"/>
  <c r="HY91" i="15" s="1"/>
  <c r="MW88" i="15"/>
  <c r="MW93" i="15"/>
  <c r="MW94" i="15"/>
  <c r="MW90" i="15"/>
  <c r="MW91" i="15" s="1"/>
  <c r="MW92" i="15" s="1"/>
  <c r="RY66" i="15"/>
  <c r="RY67" i="15"/>
  <c r="RY61" i="15"/>
  <c r="RY60" i="15" s="1"/>
  <c r="RY62" i="15" s="1"/>
  <c r="RY63" i="15" s="1"/>
  <c r="RY64" i="15" s="1"/>
  <c r="RY99" i="15"/>
  <c r="RY104" i="15"/>
  <c r="RY105" i="15"/>
  <c r="RY101" i="15"/>
  <c r="RY102" i="15" s="1"/>
  <c r="RY103" i="15" s="1"/>
  <c r="FC8" i="15"/>
  <c r="FC76" i="15"/>
  <c r="FC9" i="15" s="1"/>
  <c r="IM8" i="15"/>
  <c r="IM76" i="15"/>
  <c r="IM9" i="15" s="1"/>
  <c r="LS8" i="15"/>
  <c r="LS76" i="15"/>
  <c r="LS9" i="15" s="1"/>
  <c r="RO75" i="15"/>
  <c r="UA75" i="15"/>
  <c r="CQ88" i="15"/>
  <c r="CQ92" i="15"/>
  <c r="CQ93" i="15"/>
  <c r="CQ90" i="15"/>
  <c r="CQ91" i="15" s="1"/>
  <c r="CQ94" i="15"/>
  <c r="JG88" i="15"/>
  <c r="JG93" i="15"/>
  <c r="JG94" i="15"/>
  <c r="JG90" i="15"/>
  <c r="JG91" i="15" s="1"/>
  <c r="JG92" i="15" s="1"/>
  <c r="PS88" i="15"/>
  <c r="PS94" i="15"/>
  <c r="PS93" i="15"/>
  <c r="PS90" i="15"/>
  <c r="PS91" i="15" s="1"/>
  <c r="PS92" i="15" s="1"/>
  <c r="UQ88" i="15"/>
  <c r="UQ94" i="15"/>
  <c r="UQ93" i="15"/>
  <c r="UQ90" i="15"/>
  <c r="UQ91" i="15" s="1"/>
  <c r="UQ92" i="15" s="1"/>
  <c r="DJ67" i="15"/>
  <c r="DJ61" i="15"/>
  <c r="DJ60" i="15" s="1"/>
  <c r="DJ62" i="15" s="1"/>
  <c r="DJ63" i="15" s="1"/>
  <c r="DJ64" i="15" s="1"/>
  <c r="DJ99" i="15"/>
  <c r="DJ105" i="15"/>
  <c r="DJ104" i="15"/>
  <c r="DJ101" i="15"/>
  <c r="DJ102" i="15" s="1"/>
  <c r="DJ103" i="15" s="1"/>
  <c r="FV61" i="15"/>
  <c r="FV60" i="15" s="1"/>
  <c r="FV62" i="15" s="1"/>
  <c r="FV63" i="15" s="1"/>
  <c r="FV64" i="15" s="1"/>
  <c r="FV67" i="15"/>
  <c r="FV99" i="15"/>
  <c r="FV105" i="15"/>
  <c r="FV104" i="15"/>
  <c r="FV101" i="15"/>
  <c r="FV102" i="15" s="1"/>
  <c r="FV103" i="15" s="1"/>
  <c r="IH61" i="15"/>
  <c r="IH60" i="15" s="1"/>
  <c r="IH62" i="15" s="1"/>
  <c r="IH63" i="15" s="1"/>
  <c r="IH64" i="15" s="1"/>
  <c r="IH67" i="15"/>
  <c r="IH99" i="15"/>
  <c r="IH103" i="15"/>
  <c r="IH105" i="15"/>
  <c r="IH104" i="15"/>
  <c r="IH101" i="15"/>
  <c r="IH102" i="15" s="1"/>
  <c r="KT61" i="15"/>
  <c r="KT60" i="15" s="1"/>
  <c r="KT62" i="15" s="1"/>
  <c r="KT63" i="15" s="1"/>
  <c r="KT64" i="15" s="1"/>
  <c r="KT67" i="15"/>
  <c r="KT99" i="15"/>
  <c r="KT103" i="15"/>
  <c r="KT105" i="15"/>
  <c r="KT104" i="15"/>
  <c r="KT101" i="15"/>
  <c r="KT102" i="15" s="1"/>
  <c r="NF61" i="15"/>
  <c r="NF60" i="15" s="1"/>
  <c r="NF62" i="15" s="1"/>
  <c r="NF63" i="15" s="1"/>
  <c r="NF64" i="15" s="1"/>
  <c r="NF67" i="15"/>
  <c r="NF99" i="15"/>
  <c r="NF105" i="15"/>
  <c r="NF104" i="15"/>
  <c r="NF101" i="15"/>
  <c r="NF102" i="15" s="1"/>
  <c r="NF103" i="15" s="1"/>
  <c r="EK67" i="15"/>
  <c r="EK99" i="15"/>
  <c r="EK103" i="15"/>
  <c r="EK104" i="15"/>
  <c r="EK105" i="15"/>
  <c r="EK101" i="15"/>
  <c r="EK102" i="15" s="1"/>
  <c r="EK61" i="15"/>
  <c r="EK60" i="15" s="1"/>
  <c r="EK62" i="15" s="1"/>
  <c r="EK63" i="15" s="1"/>
  <c r="EK64" i="15" s="1"/>
  <c r="JI67" i="15"/>
  <c r="JI99" i="15"/>
  <c r="JI103" i="15"/>
  <c r="JI105" i="15"/>
  <c r="JI104" i="15"/>
  <c r="JI101" i="15"/>
  <c r="JI102" i="15" s="1"/>
  <c r="JI61" i="15"/>
  <c r="JI60" i="15" s="1"/>
  <c r="JI62" i="15" s="1"/>
  <c r="JI63" i="15" s="1"/>
  <c r="JI64" i="15" s="1"/>
  <c r="OK88" i="15"/>
  <c r="OK90" i="15"/>
  <c r="OK91" i="15" s="1"/>
  <c r="OK93" i="15"/>
  <c r="OK94" i="15"/>
  <c r="OK92" i="15"/>
  <c r="TI88" i="15"/>
  <c r="TI90" i="15"/>
  <c r="TI91" i="15" s="1"/>
  <c r="TI93" i="15"/>
  <c r="TI94" i="15"/>
  <c r="TI92" i="15"/>
  <c r="EM8" i="15"/>
  <c r="EM76" i="15"/>
  <c r="EM9" i="15" s="1"/>
  <c r="HW8" i="15"/>
  <c r="HW76" i="15"/>
  <c r="HW9" i="15" s="1"/>
  <c r="LC8" i="15"/>
  <c r="LC76" i="15"/>
  <c r="LC9" i="15" s="1"/>
  <c r="OQ75" i="15"/>
  <c r="TO75" i="15"/>
  <c r="EM67" i="15"/>
  <c r="EM101" i="15"/>
  <c r="EM102" i="15" s="1"/>
  <c r="EM105" i="15"/>
  <c r="EM99" i="15"/>
  <c r="EM104" i="15"/>
  <c r="EM103" i="15"/>
  <c r="EM61" i="15"/>
  <c r="EM60" i="15" s="1"/>
  <c r="EM62" i="15" s="1"/>
  <c r="EM63" i="15" s="1"/>
  <c r="EM64" i="15" s="1"/>
  <c r="LC104" i="15"/>
  <c r="LC67" i="15"/>
  <c r="LC101" i="15"/>
  <c r="LC102" i="15" s="1"/>
  <c r="LC103" i="15" s="1"/>
  <c r="LC105" i="15"/>
  <c r="LC61" i="15"/>
  <c r="LC60" i="15" s="1"/>
  <c r="LC62" i="15" s="1"/>
  <c r="LC63" i="15" s="1"/>
  <c r="LC64" i="15" s="1"/>
  <c r="LC99" i="15"/>
  <c r="RC66" i="15"/>
  <c r="RC67" i="15"/>
  <c r="RC105" i="15"/>
  <c r="RC104" i="15"/>
  <c r="RC101" i="15"/>
  <c r="RC102" i="15" s="1"/>
  <c r="RC103" i="15" s="1"/>
  <c r="RC99" i="15"/>
  <c r="RC61" i="15"/>
  <c r="RC60" i="15" s="1"/>
  <c r="RC62" i="15" s="1"/>
  <c r="RC63" i="15" s="1"/>
  <c r="RC64" i="15" s="1"/>
  <c r="OT67" i="15"/>
  <c r="OT66" i="15"/>
  <c r="OT99" i="15"/>
  <c r="OT105" i="15"/>
  <c r="OT104" i="15"/>
  <c r="OT101" i="15"/>
  <c r="OT102" i="15" s="1"/>
  <c r="OT103" i="15" s="1"/>
  <c r="OT61" i="15"/>
  <c r="OT60" i="15" s="1"/>
  <c r="OT62" i="15" s="1"/>
  <c r="OT63" i="15" s="1"/>
  <c r="OT64" i="15" s="1"/>
  <c r="QL66" i="15"/>
  <c r="QL67" i="15"/>
  <c r="QL61" i="15"/>
  <c r="QL60" i="15" s="1"/>
  <c r="QL62" i="15" s="1"/>
  <c r="QL63" i="15" s="1"/>
  <c r="QL64" i="15" s="1"/>
  <c r="QL99" i="15"/>
  <c r="QL103" i="15"/>
  <c r="QL105" i="15"/>
  <c r="QL104" i="15"/>
  <c r="QL101" i="15"/>
  <c r="QL102" i="15" s="1"/>
  <c r="SD61" i="15"/>
  <c r="SD60" i="15" s="1"/>
  <c r="SD62" i="15" s="1"/>
  <c r="SD63" i="15" s="1"/>
  <c r="SD64" i="15" s="1"/>
  <c r="SD65" i="15"/>
  <c r="SD66" i="15"/>
  <c r="SD67" i="15"/>
  <c r="SD99" i="15"/>
  <c r="SD103" i="15"/>
  <c r="SD105" i="15"/>
  <c r="SD104" i="15"/>
  <c r="SD101" i="15"/>
  <c r="SD102" i="15" s="1"/>
  <c r="QD61" i="15"/>
  <c r="QD60" i="15" s="1"/>
  <c r="QD62" i="15" s="1"/>
  <c r="QD63" i="15" s="1"/>
  <c r="QD64" i="15" s="1"/>
  <c r="QD66" i="15"/>
  <c r="QD67" i="15"/>
  <c r="QD99" i="15"/>
  <c r="QD105" i="15"/>
  <c r="QD104" i="15"/>
  <c r="QD101" i="15"/>
  <c r="QD102" i="15" s="1"/>
  <c r="QD103" i="15" s="1"/>
  <c r="FE61" i="15"/>
  <c r="FE60" i="15" s="1"/>
  <c r="FE62" i="15" s="1"/>
  <c r="FE63" i="15" s="1"/>
  <c r="FE64" i="15" s="1"/>
  <c r="FE67" i="15"/>
  <c r="FE99" i="15"/>
  <c r="FE103" i="15"/>
  <c r="FE104" i="15"/>
  <c r="FE105" i="15"/>
  <c r="FE101" i="15"/>
  <c r="FE102" i="15" s="1"/>
  <c r="KC88" i="15"/>
  <c r="KC93" i="15"/>
  <c r="KC90" i="15"/>
  <c r="KC91" i="15" s="1"/>
  <c r="KC94" i="15"/>
  <c r="KC92" i="15"/>
  <c r="SG88" i="15"/>
  <c r="SG90" i="15"/>
  <c r="SG91" i="15" s="1"/>
  <c r="SG93" i="15"/>
  <c r="SG92" i="15"/>
  <c r="SG94" i="15"/>
  <c r="CI8" i="15"/>
  <c r="CI76" i="15"/>
  <c r="CI9" i="15" s="1"/>
  <c r="FO8" i="15"/>
  <c r="FO76" i="15"/>
  <c r="FO9" i="15" s="1"/>
  <c r="IU8" i="15"/>
  <c r="IU76" i="15"/>
  <c r="IU9" i="15" s="1"/>
  <c r="ME8" i="15"/>
  <c r="ME76" i="15"/>
  <c r="ME9" i="15" s="1"/>
  <c r="PK75" i="15"/>
  <c r="RW75" i="15"/>
  <c r="UI75" i="15"/>
  <c r="HG67" i="15"/>
  <c r="HG105" i="15"/>
  <c r="HG104" i="15"/>
  <c r="HG101" i="15"/>
  <c r="HG102" i="15" s="1"/>
  <c r="HG103" i="15" s="1"/>
  <c r="HG99" i="15"/>
  <c r="HG61" i="15"/>
  <c r="HG60" i="15" s="1"/>
  <c r="HG62" i="15" s="1"/>
  <c r="HG63" i="15" s="1"/>
  <c r="HG64" i="15" s="1"/>
  <c r="OE66" i="15"/>
  <c r="OE67" i="15"/>
  <c r="OE99" i="15"/>
  <c r="OE103" i="15"/>
  <c r="OE101" i="15"/>
  <c r="OE102" i="15" s="1"/>
  <c r="OE105" i="15"/>
  <c r="OE104" i="15"/>
  <c r="OE61" i="15"/>
  <c r="OE60" i="15" s="1"/>
  <c r="OE62" i="15" s="1"/>
  <c r="OE63" i="15" s="1"/>
  <c r="OE64" i="15" s="1"/>
  <c r="TC66" i="15"/>
  <c r="TC67" i="15"/>
  <c r="TC99" i="15"/>
  <c r="TC101" i="15"/>
  <c r="TC102" i="15" s="1"/>
  <c r="TC103" i="15"/>
  <c r="TC105" i="15"/>
  <c r="TC104" i="15"/>
  <c r="TC61" i="15"/>
  <c r="TC60" i="15" s="1"/>
  <c r="TC62" i="15" s="1"/>
  <c r="TC63" i="15" s="1"/>
  <c r="TC64" i="15" s="1"/>
  <c r="FB67" i="15"/>
  <c r="FB99" i="15"/>
  <c r="FB103" i="15"/>
  <c r="FB105" i="15"/>
  <c r="FB104" i="15"/>
  <c r="FB101" i="15"/>
  <c r="FB102" i="15" s="1"/>
  <c r="FB61" i="15"/>
  <c r="FB60" i="15" s="1"/>
  <c r="FB62" i="15" s="1"/>
  <c r="FB63" i="15" s="1"/>
  <c r="FB64" i="15" s="1"/>
  <c r="GH67" i="15"/>
  <c r="GH99" i="15"/>
  <c r="GH103" i="15"/>
  <c r="GH105" i="15"/>
  <c r="GH104" i="15"/>
  <c r="GH101" i="15"/>
  <c r="GH102" i="15" s="1"/>
  <c r="GH61" i="15"/>
  <c r="GH60" i="15" s="1"/>
  <c r="GH62" i="15" s="1"/>
  <c r="GH63" i="15" s="1"/>
  <c r="GH64" i="15" s="1"/>
  <c r="HN67" i="15"/>
  <c r="HN99" i="15"/>
  <c r="HN103" i="15"/>
  <c r="HN105" i="15"/>
  <c r="HN104" i="15"/>
  <c r="HN101" i="15"/>
  <c r="HN102" i="15" s="1"/>
  <c r="HN61" i="15"/>
  <c r="HN60" i="15" s="1"/>
  <c r="HN62" i="15" s="1"/>
  <c r="HN63" i="15" s="1"/>
  <c r="HN64" i="15" s="1"/>
  <c r="IT67" i="15"/>
  <c r="IT99" i="15"/>
  <c r="IT105" i="15"/>
  <c r="IT104" i="15"/>
  <c r="IT101" i="15"/>
  <c r="IT102" i="15" s="1"/>
  <c r="IT103" i="15" s="1"/>
  <c r="IT61" i="15"/>
  <c r="IT60" i="15" s="1"/>
  <c r="IT62" i="15" s="1"/>
  <c r="IT63" i="15" s="1"/>
  <c r="IT64" i="15" s="1"/>
  <c r="DM75" i="15"/>
  <c r="FI88" i="15"/>
  <c r="FI93" i="15"/>
  <c r="FI90" i="15"/>
  <c r="FI91" i="15" s="1"/>
  <c r="FI92" i="15"/>
  <c r="FI94" i="15"/>
  <c r="IK75" i="15"/>
  <c r="KG88" i="15"/>
  <c r="KG93" i="15"/>
  <c r="KG90" i="15"/>
  <c r="KG91" i="15" s="1"/>
  <c r="KG92" i="15"/>
  <c r="KG94" i="15"/>
  <c r="NI75" i="15"/>
  <c r="PI75" i="15"/>
  <c r="SK93" i="15"/>
  <c r="SK94" i="15"/>
  <c r="SK88" i="15"/>
  <c r="SK90" i="15"/>
  <c r="SK91" i="15" s="1"/>
  <c r="SK92" i="15" s="1"/>
  <c r="EE88" i="15"/>
  <c r="EE90" i="15"/>
  <c r="EE91" i="15" s="1"/>
  <c r="EE92" i="15" s="1"/>
  <c r="EE94" i="15"/>
  <c r="EE93" i="15"/>
  <c r="KQ88" i="15"/>
  <c r="KQ92" i="15"/>
  <c r="KQ93" i="15"/>
  <c r="KQ94" i="15"/>
  <c r="KQ90" i="15"/>
  <c r="KQ91" i="15" s="1"/>
  <c r="QU88" i="15"/>
  <c r="QU90" i="15"/>
  <c r="QU91" i="15" s="1"/>
  <c r="QU92" i="15" s="1"/>
  <c r="QU94" i="15"/>
  <c r="QU93" i="15"/>
  <c r="PB94" i="15"/>
  <c r="PB93" i="15"/>
  <c r="PB88" i="15"/>
  <c r="PB90" i="15"/>
  <c r="PB91" i="15" s="1"/>
  <c r="PB92" i="15" s="1"/>
  <c r="PV75" i="15"/>
  <c r="RV94" i="15"/>
  <c r="RV92" i="15"/>
  <c r="RV93" i="15"/>
  <c r="RV88" i="15"/>
  <c r="RV90" i="15"/>
  <c r="RV91" i="15" s="1"/>
  <c r="VB94" i="15"/>
  <c r="VB92" i="15"/>
  <c r="VB93" i="15"/>
  <c r="VB88" i="15"/>
  <c r="VB90" i="15"/>
  <c r="VB91" i="15" s="1"/>
  <c r="HI61" i="15"/>
  <c r="HI60" i="15" s="1"/>
  <c r="HI62" i="15" s="1"/>
  <c r="HI63" i="15" s="1"/>
  <c r="HI64" i="15" s="1"/>
  <c r="HI67" i="15"/>
  <c r="HI99" i="15"/>
  <c r="HI104" i="15"/>
  <c r="HI105" i="15"/>
  <c r="HI101" i="15"/>
  <c r="HI102" i="15" s="1"/>
  <c r="HI103" i="15" s="1"/>
  <c r="MG61" i="15"/>
  <c r="MG60" i="15" s="1"/>
  <c r="MG62" i="15" s="1"/>
  <c r="MG63" i="15" s="1"/>
  <c r="MG64" i="15" s="1"/>
  <c r="MG67" i="15"/>
  <c r="MG99" i="15"/>
  <c r="MG103" i="15"/>
  <c r="MG104" i="15"/>
  <c r="MG105" i="15"/>
  <c r="MG101" i="15"/>
  <c r="MG102" i="15" s="1"/>
  <c r="QC88" i="15"/>
  <c r="QC93" i="15"/>
  <c r="QC94" i="15"/>
  <c r="QC90" i="15"/>
  <c r="QC91" i="15" s="1"/>
  <c r="QC92" i="15" s="1"/>
  <c r="VA88" i="15"/>
  <c r="VA93" i="15"/>
  <c r="VA94" i="15"/>
  <c r="VA90" i="15"/>
  <c r="VA91" i="15" s="1"/>
  <c r="VA92" i="15" s="1"/>
  <c r="GU88" i="15"/>
  <c r="GU92" i="15"/>
  <c r="GU93" i="15"/>
  <c r="GU94" i="15"/>
  <c r="GU90" i="15"/>
  <c r="GU91" i="15" s="1"/>
  <c r="NS88" i="15"/>
  <c r="NS92" i="15"/>
  <c r="NS94" i="15"/>
  <c r="NS90" i="15"/>
  <c r="NS91" i="15" s="1"/>
  <c r="NS93" i="15"/>
  <c r="SU88" i="15"/>
  <c r="SU94" i="15"/>
  <c r="SU93" i="15"/>
  <c r="SU90" i="15"/>
  <c r="SU91" i="15" s="1"/>
  <c r="SU92" i="15" s="1"/>
  <c r="DR61" i="15"/>
  <c r="DR60" i="15" s="1"/>
  <c r="DR62" i="15" s="1"/>
  <c r="DR63" i="15" s="1"/>
  <c r="DR64" i="15" s="1"/>
  <c r="DR67" i="15"/>
  <c r="DR99" i="15"/>
  <c r="DR105" i="15"/>
  <c r="DR104" i="15"/>
  <c r="DR101" i="15"/>
  <c r="DR102" i="15" s="1"/>
  <c r="DR103" i="15" s="1"/>
  <c r="GD61" i="15"/>
  <c r="GD60" i="15" s="1"/>
  <c r="GD62" i="15" s="1"/>
  <c r="GD63" i="15" s="1"/>
  <c r="GD64" i="15" s="1"/>
  <c r="GD67" i="15"/>
  <c r="GD99" i="15"/>
  <c r="GD103" i="15"/>
  <c r="GD105" i="15"/>
  <c r="GD104" i="15"/>
  <c r="GD101" i="15"/>
  <c r="GD102" i="15" s="1"/>
  <c r="IP61" i="15"/>
  <c r="IP60" i="15" s="1"/>
  <c r="IP62" i="15" s="1"/>
  <c r="IP63" i="15" s="1"/>
  <c r="IP64" i="15" s="1"/>
  <c r="IP67" i="15"/>
  <c r="IP99" i="15"/>
  <c r="IP103" i="15"/>
  <c r="IP105" i="15"/>
  <c r="IP104" i="15"/>
  <c r="IP101" i="15"/>
  <c r="IP102" i="15" s="1"/>
  <c r="LB61" i="15"/>
  <c r="LB60" i="15" s="1"/>
  <c r="LB62" i="15" s="1"/>
  <c r="LB63" i="15" s="1"/>
  <c r="LB64" i="15" s="1"/>
  <c r="LB67" i="15"/>
  <c r="LB99" i="15"/>
  <c r="LB105" i="15"/>
  <c r="LB104" i="15"/>
  <c r="LB101" i="15"/>
  <c r="LB102" i="15" s="1"/>
  <c r="LB103" i="15" s="1"/>
  <c r="NN61" i="15"/>
  <c r="NN60" i="15" s="1"/>
  <c r="NN62" i="15" s="1"/>
  <c r="NN63" i="15" s="1"/>
  <c r="NN64" i="15" s="1"/>
  <c r="NN67" i="15"/>
  <c r="NN99" i="15"/>
  <c r="NN105" i="15"/>
  <c r="NN104" i="15"/>
  <c r="NN101" i="15"/>
  <c r="NN102" i="15" s="1"/>
  <c r="NN103" i="15" s="1"/>
  <c r="EK8" i="15"/>
  <c r="EK76" i="15"/>
  <c r="EK9" i="15" s="1"/>
  <c r="GG67" i="15"/>
  <c r="GG99" i="15"/>
  <c r="GG104" i="15"/>
  <c r="GG105" i="15"/>
  <c r="GG101" i="15"/>
  <c r="GG102" i="15" s="1"/>
  <c r="GG103" i="15" s="1"/>
  <c r="GG61" i="15"/>
  <c r="GG60" i="15" s="1"/>
  <c r="GG62" i="15" s="1"/>
  <c r="GG63" i="15" s="1"/>
  <c r="GG64" i="15" s="1"/>
  <c r="JI8" i="15"/>
  <c r="JI76" i="15"/>
  <c r="JI9" i="15" s="1"/>
  <c r="LE67" i="15"/>
  <c r="LE99" i="15"/>
  <c r="LE105" i="15"/>
  <c r="LE104" i="15"/>
  <c r="LE101" i="15"/>
  <c r="LE102" i="15" s="1"/>
  <c r="LE103" i="15" s="1"/>
  <c r="LE61" i="15"/>
  <c r="LE60" i="15" s="1"/>
  <c r="LE62" i="15" s="1"/>
  <c r="LE63" i="15" s="1"/>
  <c r="LE64" i="15" s="1"/>
  <c r="PA66" i="15"/>
  <c r="PA61" i="15"/>
  <c r="PA60" i="15" s="1"/>
  <c r="PA62" i="15" s="1"/>
  <c r="PA63" i="15" s="1"/>
  <c r="PA64" i="15" s="1"/>
  <c r="PA67" i="15"/>
  <c r="PA99" i="15"/>
  <c r="PA103" i="15"/>
  <c r="PA104" i="15"/>
  <c r="PA105" i="15"/>
  <c r="PA101" i="15"/>
  <c r="PA102" i="15" s="1"/>
  <c r="TY88" i="15"/>
  <c r="TY93" i="15"/>
  <c r="TY90" i="15"/>
  <c r="TY91" i="15" s="1"/>
  <c r="TY92" i="15"/>
  <c r="TY94" i="15"/>
  <c r="VE75" i="15"/>
  <c r="FK88" i="15"/>
  <c r="FK92" i="15"/>
  <c r="FK94" i="15"/>
  <c r="FK90" i="15"/>
  <c r="FK91" i="15" s="1"/>
  <c r="FK93" i="15"/>
  <c r="LW88" i="15"/>
  <c r="LW92" i="15"/>
  <c r="LW90" i="15"/>
  <c r="LW91" i="15" s="1"/>
  <c r="LW94" i="15"/>
  <c r="LW93" i="15"/>
  <c r="RS88" i="15"/>
  <c r="RS94" i="15"/>
  <c r="RS90" i="15"/>
  <c r="RS91" i="15" s="1"/>
  <c r="RS92" i="15" s="1"/>
  <c r="RS93" i="15"/>
  <c r="OX61" i="15"/>
  <c r="OX60" i="15" s="1"/>
  <c r="OX62" i="15" s="1"/>
  <c r="OX63" i="15" s="1"/>
  <c r="OX64" i="15" s="1"/>
  <c r="OX65" i="15"/>
  <c r="OX66" i="15"/>
  <c r="OX67" i="15"/>
  <c r="OX99" i="15"/>
  <c r="OX103" i="15"/>
  <c r="OX105" i="15"/>
  <c r="OX104" i="15"/>
  <c r="OX101" i="15"/>
  <c r="OX102" i="15" s="1"/>
  <c r="QX61" i="15"/>
  <c r="QX60" i="15" s="1"/>
  <c r="QX62" i="15" s="1"/>
  <c r="QX63" i="15" s="1"/>
  <c r="QX64" i="15" s="1"/>
  <c r="QX65" i="15"/>
  <c r="QX66" i="15"/>
  <c r="QX67" i="15"/>
  <c r="QX99" i="15"/>
  <c r="QX103" i="15"/>
  <c r="QX105" i="15"/>
  <c r="QX104" i="15"/>
  <c r="QX101" i="15"/>
  <c r="QX102" i="15" s="1"/>
  <c r="TR67" i="15"/>
  <c r="TR66" i="15"/>
  <c r="TR99" i="15"/>
  <c r="TR105" i="15"/>
  <c r="TR104" i="15"/>
  <c r="TR101" i="15"/>
  <c r="TR102" i="15" s="1"/>
  <c r="TR103" i="15" s="1"/>
  <c r="TR61" i="15"/>
  <c r="TR60" i="15" s="1"/>
  <c r="TR62" i="15" s="1"/>
  <c r="TR63" i="15" s="1"/>
  <c r="TR64" i="15" s="1"/>
  <c r="EO88" i="15"/>
  <c r="EO93" i="15"/>
  <c r="EO90" i="15"/>
  <c r="EO91" i="15" s="1"/>
  <c r="EO92" i="15"/>
  <c r="EO94" i="15"/>
  <c r="HQ75" i="15"/>
  <c r="JM61" i="15"/>
  <c r="JM60" i="15" s="1"/>
  <c r="JM62" i="15" s="1"/>
  <c r="JM63" i="15" s="1"/>
  <c r="JM64" i="15" s="1"/>
  <c r="JM67" i="15"/>
  <c r="JM99" i="15"/>
  <c r="JM105" i="15"/>
  <c r="JM104" i="15"/>
  <c r="JM101" i="15"/>
  <c r="JM102" i="15" s="1"/>
  <c r="JM103" i="15" s="1"/>
  <c r="MO75" i="15"/>
  <c r="OO66" i="15"/>
  <c r="OO67" i="15"/>
  <c r="OO65" i="15"/>
  <c r="OO99" i="15"/>
  <c r="OO104" i="15"/>
  <c r="OO105" i="15"/>
  <c r="OO61" i="15"/>
  <c r="OO60" i="15" s="1"/>
  <c r="OO62" i="15" s="1"/>
  <c r="OO63" i="15" s="1"/>
  <c r="OO64" i="15" s="1"/>
  <c r="OO101" i="15"/>
  <c r="OO102" i="15" s="1"/>
  <c r="OO103" i="15" s="1"/>
  <c r="QK66" i="15"/>
  <c r="QK67" i="15"/>
  <c r="QK99" i="15"/>
  <c r="QK104" i="15"/>
  <c r="QK105" i="15"/>
  <c r="QK101" i="15"/>
  <c r="QK102" i="15" s="1"/>
  <c r="QK103" i="15" s="1"/>
  <c r="QK61" i="15"/>
  <c r="QK60" i="15" s="1"/>
  <c r="QK62" i="15" s="1"/>
  <c r="QK63" i="15" s="1"/>
  <c r="QK64" i="15" s="1"/>
  <c r="SG75" i="15"/>
  <c r="IA88" i="15"/>
  <c r="IA90" i="15"/>
  <c r="IA91" i="15" s="1"/>
  <c r="IA92" i="15" s="1"/>
  <c r="IA93" i="15"/>
  <c r="IA94" i="15"/>
  <c r="OU92" i="15"/>
  <c r="OU94" i="15"/>
  <c r="OU88" i="15"/>
  <c r="OU90" i="15"/>
  <c r="OU91" i="15" s="1"/>
  <c r="OU93" i="15"/>
  <c r="TS94" i="15"/>
  <c r="TS88" i="15"/>
  <c r="TS93" i="15"/>
  <c r="TS90" i="15"/>
  <c r="TS91" i="15" s="1"/>
  <c r="TS92" i="15" s="1"/>
  <c r="ED94" i="15"/>
  <c r="ED93" i="15"/>
  <c r="ED92" i="15"/>
  <c r="ED88" i="15"/>
  <c r="ED90" i="15"/>
  <c r="ED91" i="15" s="1"/>
  <c r="ET75" i="15"/>
  <c r="GP94" i="15"/>
  <c r="GP93" i="15"/>
  <c r="GP88" i="15"/>
  <c r="GP90" i="15"/>
  <c r="GP91" i="15" s="1"/>
  <c r="GP92" i="15" s="1"/>
  <c r="HF75" i="15"/>
  <c r="JB94" i="15"/>
  <c r="JB93" i="15"/>
  <c r="JB92" i="15"/>
  <c r="JB88" i="15"/>
  <c r="JB90" i="15"/>
  <c r="JB91" i="15" s="1"/>
  <c r="JR75" i="15"/>
  <c r="LN94" i="15"/>
  <c r="LN93" i="15"/>
  <c r="LN88" i="15"/>
  <c r="LN90" i="15"/>
  <c r="LN91" i="15" s="1"/>
  <c r="LN92" i="15" s="1"/>
  <c r="MD75" i="15"/>
  <c r="NZ94" i="15"/>
  <c r="NZ93" i="15"/>
  <c r="NZ90" i="15"/>
  <c r="NZ91" i="15" s="1"/>
  <c r="NZ92" i="15" s="1"/>
  <c r="NZ88" i="15"/>
  <c r="FI75" i="15"/>
  <c r="HE67" i="15"/>
  <c r="HE99" i="15"/>
  <c r="HE104" i="15"/>
  <c r="HE105" i="15"/>
  <c r="HE61" i="15"/>
  <c r="HE60" i="15" s="1"/>
  <c r="HE62" i="15" s="1"/>
  <c r="HE63" i="15" s="1"/>
  <c r="HE64" i="15" s="1"/>
  <c r="HE101" i="15"/>
  <c r="HE102" i="15" s="1"/>
  <c r="HE103" i="15" s="1"/>
  <c r="KG75" i="15"/>
  <c r="MC67" i="15"/>
  <c r="MC99" i="15"/>
  <c r="MC104" i="15"/>
  <c r="MC105" i="15"/>
  <c r="MC61" i="15"/>
  <c r="MC60" i="15" s="1"/>
  <c r="MC62" i="15" s="1"/>
  <c r="MC63" i="15" s="1"/>
  <c r="MC64" i="15" s="1"/>
  <c r="MC101" i="15"/>
  <c r="MC102" i="15" s="1"/>
  <c r="MC103" i="15" s="1"/>
  <c r="QO61" i="15"/>
  <c r="QO60" i="15" s="1"/>
  <c r="QO62" i="15" s="1"/>
  <c r="QO63" i="15" s="1"/>
  <c r="QO64" i="15" s="1"/>
  <c r="QO66" i="15"/>
  <c r="QO65" i="15"/>
  <c r="QO67" i="15"/>
  <c r="QO99" i="15"/>
  <c r="QO104" i="15"/>
  <c r="QO105" i="15"/>
  <c r="QO101" i="15"/>
  <c r="QO102" i="15" s="1"/>
  <c r="QO103" i="15" s="1"/>
  <c r="SK75" i="15"/>
  <c r="IE88" i="15"/>
  <c r="IE93" i="15"/>
  <c r="IE94" i="15"/>
  <c r="IE90" i="15"/>
  <c r="IE91" i="15" s="1"/>
  <c r="IE92" i="15" s="1"/>
  <c r="OY88" i="15"/>
  <c r="OY92" i="15"/>
  <c r="OY90" i="15"/>
  <c r="OY91" i="15" s="1"/>
  <c r="OY94" i="15"/>
  <c r="OY93" i="15"/>
  <c r="TW88" i="15"/>
  <c r="TW94" i="15"/>
  <c r="TW93" i="15"/>
  <c r="TW90" i="15"/>
  <c r="TW91" i="15" s="1"/>
  <c r="TW92" i="15" s="1"/>
  <c r="QP94" i="15"/>
  <c r="QP93" i="15"/>
  <c r="QP88" i="15"/>
  <c r="QP90" i="15"/>
  <c r="QP91" i="15" s="1"/>
  <c r="QP92" i="15" s="1"/>
  <c r="VF75" i="15"/>
  <c r="EG61" i="15"/>
  <c r="EG60" i="15" s="1"/>
  <c r="EG62" i="15" s="1"/>
  <c r="EG63" i="15" s="1"/>
  <c r="EG64" i="15" s="1"/>
  <c r="EG67" i="15"/>
  <c r="EG99" i="15"/>
  <c r="EG103" i="15"/>
  <c r="EG104" i="15"/>
  <c r="EG105" i="15"/>
  <c r="EG101" i="15"/>
  <c r="EG102" i="15" s="1"/>
  <c r="JE88" i="15"/>
  <c r="JE93" i="15"/>
  <c r="JE92" i="15"/>
  <c r="JE94" i="15"/>
  <c r="JE90" i="15"/>
  <c r="JE91" i="15" s="1"/>
  <c r="OG66" i="15"/>
  <c r="OG67" i="15"/>
  <c r="OG61" i="15"/>
  <c r="OG60" i="15" s="1"/>
  <c r="OG62" i="15" s="1"/>
  <c r="OG63" i="15" s="1"/>
  <c r="OG64" i="15" s="1"/>
  <c r="OG65" i="15"/>
  <c r="OG99" i="15"/>
  <c r="OG103" i="15"/>
  <c r="OG104" i="15"/>
  <c r="OG105" i="15"/>
  <c r="OG101" i="15"/>
  <c r="OG102" i="15" s="1"/>
  <c r="TE93" i="15"/>
  <c r="TE88" i="15"/>
  <c r="TE94" i="15"/>
  <c r="TE90" i="15"/>
  <c r="TE91" i="15" s="1"/>
  <c r="TE92" i="15" s="1"/>
  <c r="EI75" i="15"/>
  <c r="HO75" i="15"/>
  <c r="KY75" i="15"/>
  <c r="OM75" i="15"/>
  <c r="TK75" i="15"/>
  <c r="EI67" i="15"/>
  <c r="EI99" i="15"/>
  <c r="EI101" i="15"/>
  <c r="EI102" i="15" s="1"/>
  <c r="EI103" i="15" s="1"/>
  <c r="EI105" i="15"/>
  <c r="EI104" i="15"/>
  <c r="EI61" i="15"/>
  <c r="EI60" i="15" s="1"/>
  <c r="EI62" i="15" s="1"/>
  <c r="EI63" i="15" s="1"/>
  <c r="EI64" i="15" s="1"/>
  <c r="KY67" i="15"/>
  <c r="KY99" i="15"/>
  <c r="KY104" i="15"/>
  <c r="KY105" i="15"/>
  <c r="KY101" i="15"/>
  <c r="KY102" i="15" s="1"/>
  <c r="KY103" i="15" s="1"/>
  <c r="KY61" i="15"/>
  <c r="KY60" i="15" s="1"/>
  <c r="KY62" i="15" s="1"/>
  <c r="KY63" i="15" s="1"/>
  <c r="KY64" i="15" s="1"/>
  <c r="QY66" i="15"/>
  <c r="QY67" i="15"/>
  <c r="QY99" i="15"/>
  <c r="QY101" i="15"/>
  <c r="QY102" i="15" s="1"/>
  <c r="QY103" i="15"/>
  <c r="QY105" i="15"/>
  <c r="QY104" i="15"/>
  <c r="QY61" i="15"/>
  <c r="QY60" i="15" s="1"/>
  <c r="QY62" i="15" s="1"/>
  <c r="QY63" i="15" s="1"/>
  <c r="QY64" i="15" s="1"/>
  <c r="CT67" i="15"/>
  <c r="CT99" i="15"/>
  <c r="CT103" i="15"/>
  <c r="CT105" i="15"/>
  <c r="CT104" i="15"/>
  <c r="CT101" i="15"/>
  <c r="CT102" i="15" s="1"/>
  <c r="CT61" i="15"/>
  <c r="CT60" i="15" s="1"/>
  <c r="CT62" i="15" s="1"/>
  <c r="CT63" i="15" s="1"/>
  <c r="CT64" i="15" s="1"/>
  <c r="FF61" i="15"/>
  <c r="FF60" i="15" s="1"/>
  <c r="FF62" i="15" s="1"/>
  <c r="FF63" i="15" s="1"/>
  <c r="FF64" i="15" s="1"/>
  <c r="FF67" i="15"/>
  <c r="FF99" i="15"/>
  <c r="FF103" i="15"/>
  <c r="FF105" i="15"/>
  <c r="FF104" i="15"/>
  <c r="FF101" i="15"/>
  <c r="FF102" i="15" s="1"/>
  <c r="HR61" i="15"/>
  <c r="HR60" i="15" s="1"/>
  <c r="HR62" i="15" s="1"/>
  <c r="HR63" i="15" s="1"/>
  <c r="HR64" i="15" s="1"/>
  <c r="HR67" i="15"/>
  <c r="HR99" i="15"/>
  <c r="HR105" i="15"/>
  <c r="HR104" i="15"/>
  <c r="HR101" i="15"/>
  <c r="HR102" i="15" s="1"/>
  <c r="HR103" i="15" s="1"/>
  <c r="KD61" i="15"/>
  <c r="KD60" i="15" s="1"/>
  <c r="KD62" i="15" s="1"/>
  <c r="KD63" i="15" s="1"/>
  <c r="KD64" i="15" s="1"/>
  <c r="KD67" i="15"/>
  <c r="KD99" i="15"/>
  <c r="KD103" i="15"/>
  <c r="KD105" i="15"/>
  <c r="KD104" i="15"/>
  <c r="KD101" i="15"/>
  <c r="KD102" i="15" s="1"/>
  <c r="MP61" i="15"/>
  <c r="MP60" i="15" s="1"/>
  <c r="MP62" i="15" s="1"/>
  <c r="MP63" i="15" s="1"/>
  <c r="MP64" i="15" s="1"/>
  <c r="MP67" i="15"/>
  <c r="MP99" i="15"/>
  <c r="MP105" i="15"/>
  <c r="MP104" i="15"/>
  <c r="MP101" i="15"/>
  <c r="MP102" i="15" s="1"/>
  <c r="MP103" i="15" s="1"/>
  <c r="GG75" i="15"/>
  <c r="IC88" i="15"/>
  <c r="IC93" i="15"/>
  <c r="IC92" i="15"/>
  <c r="IC94" i="15"/>
  <c r="IC90" i="15"/>
  <c r="IC91" i="15" s="1"/>
  <c r="LE75" i="15"/>
  <c r="NA88" i="15"/>
  <c r="NA93" i="15"/>
  <c r="NA94" i="15"/>
  <c r="NA90" i="15"/>
  <c r="NA91" i="15" s="1"/>
  <c r="NA92" i="15" s="1"/>
  <c r="OK75" i="15"/>
  <c r="SC66" i="15"/>
  <c r="SC67" i="15"/>
  <c r="SC61" i="15"/>
  <c r="SC60" i="15" s="1"/>
  <c r="SC62" i="15" s="1"/>
  <c r="SC63" i="15" s="1"/>
  <c r="SC64" i="15" s="1"/>
  <c r="SC99" i="15"/>
  <c r="SC104" i="15"/>
  <c r="SC105" i="15"/>
  <c r="SC101" i="15"/>
  <c r="SC102" i="15" s="1"/>
  <c r="SC103" i="15" s="1"/>
  <c r="TI75" i="15"/>
  <c r="CY88" i="15"/>
  <c r="CY94" i="15"/>
  <c r="CY90" i="15"/>
  <c r="CY91" i="15" s="1"/>
  <c r="CY92" i="15" s="1"/>
  <c r="CY93" i="15"/>
  <c r="JK88" i="15"/>
  <c r="JK92" i="15"/>
  <c r="JK90" i="15"/>
  <c r="JK91" i="15" s="1"/>
  <c r="JK93" i="15"/>
  <c r="JK94" i="15"/>
  <c r="PW92" i="15"/>
  <c r="PW94" i="15"/>
  <c r="PW88" i="15"/>
  <c r="PW90" i="15"/>
  <c r="PW91" i="15" s="1"/>
  <c r="PW93" i="15"/>
  <c r="UU94" i="15"/>
  <c r="UU88" i="15"/>
  <c r="UU90" i="15"/>
  <c r="UU91" i="15" s="1"/>
  <c r="UU92" i="15" s="1"/>
  <c r="UU93" i="15"/>
  <c r="RZ61" i="15"/>
  <c r="RZ60" i="15" s="1"/>
  <c r="RZ62" i="15" s="1"/>
  <c r="RZ63" i="15" s="1"/>
  <c r="RZ64" i="15" s="1"/>
  <c r="RZ66" i="15"/>
  <c r="RZ67" i="15"/>
  <c r="RZ99" i="15"/>
  <c r="RZ105" i="15"/>
  <c r="RZ104" i="15"/>
  <c r="RZ101" i="15"/>
  <c r="RZ102" i="15" s="1"/>
  <c r="RZ103" i="15" s="1"/>
  <c r="RF67" i="15"/>
  <c r="RF66" i="15"/>
  <c r="RF99" i="15"/>
  <c r="RF105" i="15"/>
  <c r="RF104" i="15"/>
  <c r="RF101" i="15"/>
  <c r="RF102" i="15" s="1"/>
  <c r="RF103" i="15" s="1"/>
  <c r="RF61" i="15"/>
  <c r="RF60" i="15" s="1"/>
  <c r="RF62" i="15" s="1"/>
  <c r="RF63" i="15" s="1"/>
  <c r="RF64" i="15" s="1"/>
  <c r="SL65" i="15"/>
  <c r="SL67" i="15"/>
  <c r="SL66" i="15"/>
  <c r="SL99" i="15"/>
  <c r="SL105" i="15"/>
  <c r="SL104" i="15"/>
  <c r="SL61" i="15"/>
  <c r="SL60" i="15" s="1"/>
  <c r="SL62" i="15" s="1"/>
  <c r="SL63" i="15" s="1"/>
  <c r="SL64" i="15" s="1"/>
  <c r="SL101" i="15"/>
  <c r="SL102" i="15" s="1"/>
  <c r="SL103" i="15" s="1"/>
  <c r="UP61" i="15"/>
  <c r="UP60" i="15" s="1"/>
  <c r="UP62" i="15" s="1"/>
  <c r="UP63" i="15" s="1"/>
  <c r="UP64" i="15" s="1"/>
  <c r="UP65" i="15"/>
  <c r="UP66" i="15"/>
  <c r="UP67" i="15"/>
  <c r="UP99" i="15"/>
  <c r="UP103" i="15"/>
  <c r="UP105" i="15"/>
  <c r="UP104" i="15"/>
  <c r="UP101" i="15"/>
  <c r="UP102" i="15" s="1"/>
  <c r="EO75" i="15"/>
  <c r="GK61" i="15"/>
  <c r="GK60" i="15" s="1"/>
  <c r="GK62" i="15" s="1"/>
  <c r="GK63" i="15" s="1"/>
  <c r="GK64" i="15" s="1"/>
  <c r="GK67" i="15"/>
  <c r="GK99" i="15"/>
  <c r="GK103" i="15"/>
  <c r="GK104" i="15"/>
  <c r="GK105" i="15"/>
  <c r="GK101" i="15"/>
  <c r="GK102" i="15" s="1"/>
  <c r="JM75" i="15"/>
  <c r="LI61" i="15"/>
  <c r="LI60" i="15" s="1"/>
  <c r="LI62" i="15" s="1"/>
  <c r="LI63" i="15" s="1"/>
  <c r="LI64" i="15" s="1"/>
  <c r="LI67" i="15"/>
  <c r="LI99" i="15"/>
  <c r="LI103" i="15"/>
  <c r="LI105" i="15"/>
  <c r="LI104" i="15"/>
  <c r="LI101" i="15"/>
  <c r="LI102" i="15" s="1"/>
  <c r="PE88" i="15"/>
  <c r="PE90" i="15"/>
  <c r="PE91" i="15" s="1"/>
  <c r="PE93" i="15"/>
  <c r="PE92" i="15"/>
  <c r="PE94" i="15"/>
  <c r="PU66" i="15"/>
  <c r="PU67" i="15"/>
  <c r="PU65" i="15"/>
  <c r="PU99" i="15"/>
  <c r="PU104" i="15"/>
  <c r="PU105" i="15"/>
  <c r="PU101" i="15"/>
  <c r="PU102" i="15" s="1"/>
  <c r="PU103" i="15" s="1"/>
  <c r="PU61" i="15"/>
  <c r="PU60" i="15" s="1"/>
  <c r="PU62" i="15" s="1"/>
  <c r="PU63" i="15" s="1"/>
  <c r="PU64" i="15" s="1"/>
  <c r="RA88" i="15"/>
  <c r="RA93" i="15"/>
  <c r="RA92" i="15"/>
  <c r="RA90" i="15"/>
  <c r="RA91" i="15" s="1"/>
  <c r="RA94" i="15"/>
  <c r="SW75" i="15"/>
  <c r="CI67" i="15"/>
  <c r="CI99" i="15"/>
  <c r="CI101" i="15"/>
  <c r="CI102" i="15" s="1"/>
  <c r="CI103" i="15" s="1"/>
  <c r="CI105" i="15"/>
  <c r="CI104" i="15"/>
  <c r="CI61" i="15"/>
  <c r="CI60" i="15" s="1"/>
  <c r="CI62" i="15" s="1"/>
  <c r="CI63" i="15" s="1"/>
  <c r="CI64" i="15" s="1"/>
  <c r="IU67" i="15"/>
  <c r="IU99" i="15"/>
  <c r="IU104" i="15"/>
  <c r="IU101" i="15"/>
  <c r="IU102" i="15" s="1"/>
  <c r="IU105" i="15"/>
  <c r="IU103" i="15"/>
  <c r="IU61" i="15"/>
  <c r="IU60" i="15" s="1"/>
  <c r="IU62" i="15" s="1"/>
  <c r="IU63" i="15" s="1"/>
  <c r="IU64" i="15" s="1"/>
  <c r="PK66" i="15"/>
  <c r="PK67" i="15"/>
  <c r="PK99" i="15"/>
  <c r="PK101" i="15"/>
  <c r="PK102" i="15" s="1"/>
  <c r="PK103" i="15" s="1"/>
  <c r="PK104" i="15"/>
  <c r="PK105" i="15"/>
  <c r="PK61" i="15"/>
  <c r="PK60" i="15" s="1"/>
  <c r="PK62" i="15" s="1"/>
  <c r="PK63" i="15" s="1"/>
  <c r="PK64" i="15" s="1"/>
  <c r="UI66" i="15"/>
  <c r="UI67" i="15"/>
  <c r="UI99" i="15"/>
  <c r="UI101" i="15"/>
  <c r="UI102" i="15" s="1"/>
  <c r="UI105" i="15"/>
  <c r="UI104" i="15"/>
  <c r="UI103" i="15"/>
  <c r="UI61" i="15"/>
  <c r="UI60" i="15" s="1"/>
  <c r="UI62" i="15" s="1"/>
  <c r="UI63" i="15" s="1"/>
  <c r="UI64" i="15" s="1"/>
  <c r="RJ94" i="15"/>
  <c r="RJ93" i="15"/>
  <c r="RJ88" i="15"/>
  <c r="RJ90" i="15"/>
  <c r="RJ91" i="15" s="1"/>
  <c r="RJ92" i="15" s="1"/>
  <c r="CP75" i="15"/>
  <c r="EL94" i="15"/>
  <c r="EL93" i="15"/>
  <c r="EL88" i="15"/>
  <c r="EL90" i="15"/>
  <c r="EL91" i="15" s="1"/>
  <c r="EL92" i="15" s="1"/>
  <c r="FB75" i="15"/>
  <c r="GX94" i="15"/>
  <c r="GX93" i="15"/>
  <c r="GX88" i="15"/>
  <c r="GX90" i="15"/>
  <c r="GX91" i="15" s="1"/>
  <c r="GX92" i="15" s="1"/>
  <c r="HN75" i="15"/>
  <c r="JJ94" i="15"/>
  <c r="JJ93" i="15"/>
  <c r="JJ88" i="15"/>
  <c r="JJ90" i="15"/>
  <c r="JJ91" i="15" s="1"/>
  <c r="JJ92" i="15" s="1"/>
  <c r="JZ75" i="15"/>
  <c r="LV94" i="15"/>
  <c r="LV93" i="15"/>
  <c r="LV88" i="15"/>
  <c r="LV90" i="15"/>
  <c r="LV91" i="15" s="1"/>
  <c r="LV92" i="15" s="1"/>
  <c r="ML75" i="15"/>
  <c r="SP94" i="15"/>
  <c r="SP93" i="15"/>
  <c r="SP88" i="15"/>
  <c r="SP90" i="15"/>
  <c r="SP91" i="15" s="1"/>
  <c r="SP92" i="15" s="1"/>
  <c r="EC88" i="15"/>
  <c r="EC93" i="15"/>
  <c r="EC90" i="15"/>
  <c r="EC91" i="15" s="1"/>
  <c r="EC92" i="15"/>
  <c r="EC94" i="15"/>
  <c r="HE75" i="15"/>
  <c r="JA88" i="15"/>
  <c r="JA93" i="15"/>
  <c r="JA90" i="15"/>
  <c r="JA91" i="15" s="1"/>
  <c r="JA92" i="15"/>
  <c r="JA94" i="15"/>
  <c r="MC75" i="15"/>
  <c r="NY93" i="15"/>
  <c r="NY88" i="15"/>
  <c r="NY94" i="15"/>
  <c r="NY90" i="15"/>
  <c r="NY91" i="15" s="1"/>
  <c r="NY92" i="15" s="1"/>
  <c r="RE61" i="15"/>
  <c r="RE60" i="15" s="1"/>
  <c r="RE62" i="15" s="1"/>
  <c r="RE63" i="15" s="1"/>
  <c r="RE64" i="15" s="1"/>
  <c r="RE66" i="15"/>
  <c r="RE67" i="15"/>
  <c r="RE99" i="15"/>
  <c r="RE104" i="15"/>
  <c r="RE105" i="15"/>
  <c r="RE101" i="15"/>
  <c r="RE102" i="15" s="1"/>
  <c r="RE103" i="15" s="1"/>
  <c r="TA75" i="15"/>
  <c r="CM67" i="15"/>
  <c r="CM101" i="15"/>
  <c r="CM102" i="15" s="1"/>
  <c r="CM103" i="15" s="1"/>
  <c r="CM99" i="15"/>
  <c r="CM104" i="15"/>
  <c r="CM105" i="15"/>
  <c r="CM61" i="15"/>
  <c r="CM60" i="15" s="1"/>
  <c r="CM62" i="15" s="1"/>
  <c r="CM63" i="15" s="1"/>
  <c r="CM64" i="15" s="1"/>
  <c r="JC67" i="15"/>
  <c r="JC105" i="15"/>
  <c r="JC99" i="15"/>
  <c r="JC104" i="15"/>
  <c r="JC101" i="15"/>
  <c r="JC102" i="15" s="1"/>
  <c r="JC103" i="15"/>
  <c r="JC61" i="15"/>
  <c r="JC60" i="15" s="1"/>
  <c r="JC62" i="15" s="1"/>
  <c r="JC63" i="15" s="1"/>
  <c r="JC64" i="15" s="1"/>
  <c r="PO66" i="15"/>
  <c r="PO67" i="15"/>
  <c r="PO104" i="15"/>
  <c r="PO105" i="15"/>
  <c r="PO101" i="15"/>
  <c r="PO102" i="15" s="1"/>
  <c r="PO103" i="15" s="1"/>
  <c r="PO99" i="15"/>
  <c r="PO61" i="15"/>
  <c r="PO60" i="15" s="1"/>
  <c r="PO62" i="15" s="1"/>
  <c r="PO63" i="15" s="1"/>
  <c r="PO64" i="15" s="1"/>
  <c r="UM66" i="15"/>
  <c r="UM67" i="15"/>
  <c r="UM105" i="15"/>
  <c r="UM104" i="15"/>
  <c r="UM101" i="15"/>
  <c r="UM102" i="15" s="1"/>
  <c r="UM103" i="15" s="1"/>
  <c r="UM99" i="15"/>
  <c r="UM61" i="15"/>
  <c r="UM60" i="15" s="1"/>
  <c r="UM62" i="15" s="1"/>
  <c r="UM63" i="15" s="1"/>
  <c r="UM64" i="15" s="1"/>
  <c r="TV94" i="15"/>
  <c r="TV93" i="15"/>
  <c r="TV88" i="15"/>
  <c r="TV90" i="15"/>
  <c r="TV91" i="15" s="1"/>
  <c r="TV92" i="15" s="1"/>
  <c r="PV94" i="15"/>
  <c r="PV93" i="15"/>
  <c r="PV88" i="15"/>
  <c r="PV90" i="15"/>
  <c r="PV91" i="15" s="1"/>
  <c r="PV92" i="15" s="1"/>
  <c r="QP75" i="15"/>
  <c r="UT94" i="15"/>
  <c r="UT93" i="15"/>
  <c r="UT92" i="15"/>
  <c r="UT88" i="15"/>
  <c r="UT90" i="15"/>
  <c r="UT91" i="15" s="1"/>
  <c r="DQ88" i="15"/>
  <c r="DQ93" i="15"/>
  <c r="DQ94" i="15"/>
  <c r="DQ90" i="15"/>
  <c r="DQ91" i="15" s="1"/>
  <c r="DQ92" i="15" s="1"/>
  <c r="IO61" i="15"/>
  <c r="IO60" i="15" s="1"/>
  <c r="IO62" i="15" s="1"/>
  <c r="IO63" i="15" s="1"/>
  <c r="IO64" i="15" s="1"/>
  <c r="IO67" i="15"/>
  <c r="IO99" i="15"/>
  <c r="IO105" i="15"/>
  <c r="IO104" i="15"/>
  <c r="IO101" i="15"/>
  <c r="IO102" i="15" s="1"/>
  <c r="IO103" i="15" s="1"/>
  <c r="NM61" i="15"/>
  <c r="NM60" i="15" s="1"/>
  <c r="NM62" i="15" s="1"/>
  <c r="NM63" i="15" s="1"/>
  <c r="NM64" i="15" s="1"/>
  <c r="NM67" i="15"/>
  <c r="NM99" i="15"/>
  <c r="NM103" i="15"/>
  <c r="NM104" i="15"/>
  <c r="NM105" i="15"/>
  <c r="NM101" i="15"/>
  <c r="NM102" i="15" s="1"/>
  <c r="RI93" i="15"/>
  <c r="RI94" i="15"/>
  <c r="RI88" i="15"/>
  <c r="RI90" i="15"/>
  <c r="RI91" i="15" s="1"/>
  <c r="RI92" i="15" s="1"/>
  <c r="FC67" i="15"/>
  <c r="FC101" i="15"/>
  <c r="FC102" i="15" s="1"/>
  <c r="FC103" i="15" s="1"/>
  <c r="FC105" i="15"/>
  <c r="FC104" i="15"/>
  <c r="FC99" i="15"/>
  <c r="FC61" i="15"/>
  <c r="FC60" i="15" s="1"/>
  <c r="FC62" i="15" s="1"/>
  <c r="FC63" i="15" s="1"/>
  <c r="FC64" i="15" s="1"/>
  <c r="LS67" i="15"/>
  <c r="LS104" i="15"/>
  <c r="LS103" i="15"/>
  <c r="LS101" i="15"/>
  <c r="LS102" i="15" s="1"/>
  <c r="LS105" i="15"/>
  <c r="LS61" i="15"/>
  <c r="LS60" i="15" s="1"/>
  <c r="LS62" i="15" s="1"/>
  <c r="LS63" i="15" s="1"/>
  <c r="LS64" i="15" s="1"/>
  <c r="LS99" i="15"/>
  <c r="RO66" i="15"/>
  <c r="RO67" i="15"/>
  <c r="RO99" i="15"/>
  <c r="RO101" i="15"/>
  <c r="RO102" i="15" s="1"/>
  <c r="RO103" i="15"/>
  <c r="RO105" i="15"/>
  <c r="RO104" i="15"/>
  <c r="RO61" i="15"/>
  <c r="RO60" i="15" s="1"/>
  <c r="RO62" i="15" s="1"/>
  <c r="RO63" i="15" s="1"/>
  <c r="RO64" i="15" s="1"/>
  <c r="EH61" i="15"/>
  <c r="EH60" i="15" s="1"/>
  <c r="EH62" i="15" s="1"/>
  <c r="EH63" i="15" s="1"/>
  <c r="EH64" i="15" s="1"/>
  <c r="EH67" i="15"/>
  <c r="EH99" i="15"/>
  <c r="EH105" i="15"/>
  <c r="EH104" i="15"/>
  <c r="EH101" i="15"/>
  <c r="EH102" i="15" s="1"/>
  <c r="EH103" i="15" s="1"/>
  <c r="GT61" i="15"/>
  <c r="GT60" i="15" s="1"/>
  <c r="GT62" i="15" s="1"/>
  <c r="GT63" i="15" s="1"/>
  <c r="GT64" i="15" s="1"/>
  <c r="GT67" i="15"/>
  <c r="GT99" i="15"/>
  <c r="GT103" i="15"/>
  <c r="GT105" i="15"/>
  <c r="GT104" i="15"/>
  <c r="GT101" i="15"/>
  <c r="GT102" i="15" s="1"/>
  <c r="JF61" i="15"/>
  <c r="JF60" i="15" s="1"/>
  <c r="JF62" i="15" s="1"/>
  <c r="JF63" i="15" s="1"/>
  <c r="JF64" i="15" s="1"/>
  <c r="JF67" i="15"/>
  <c r="JF99" i="15"/>
  <c r="JF105" i="15"/>
  <c r="JF104" i="15"/>
  <c r="JF101" i="15"/>
  <c r="JF102" i="15" s="1"/>
  <c r="JF103" i="15" s="1"/>
  <c r="LR61" i="15"/>
  <c r="LR60" i="15" s="1"/>
  <c r="LR62" i="15" s="1"/>
  <c r="LR63" i="15" s="1"/>
  <c r="LR64" i="15" s="1"/>
  <c r="LR67" i="15"/>
  <c r="LR99" i="15"/>
  <c r="LR103" i="15"/>
  <c r="LR105" i="15"/>
  <c r="LR104" i="15"/>
  <c r="LR101" i="15"/>
  <c r="LR102" i="15" s="1"/>
  <c r="OD67" i="15"/>
  <c r="OD66" i="15"/>
  <c r="OD99" i="15"/>
  <c r="OD103" i="15"/>
  <c r="OD105" i="15"/>
  <c r="OD104" i="15"/>
  <c r="OD101" i="15"/>
  <c r="OD102" i="15" s="1"/>
  <c r="OD61" i="15"/>
  <c r="OD60" i="15" s="1"/>
  <c r="OD62" i="15" s="1"/>
  <c r="OD63" i="15" s="1"/>
  <c r="OD64" i="15" s="1"/>
  <c r="FA67" i="15"/>
  <c r="FA99" i="15"/>
  <c r="FA104" i="15"/>
  <c r="FA105" i="15"/>
  <c r="FA101" i="15"/>
  <c r="FA102" i="15" s="1"/>
  <c r="FA103" i="15" s="1"/>
  <c r="FA61" i="15"/>
  <c r="FA60" i="15" s="1"/>
  <c r="FA62" i="15" s="1"/>
  <c r="FA63" i="15" s="1"/>
  <c r="FA64" i="15" s="1"/>
  <c r="JY88" i="15"/>
  <c r="JY93" i="15"/>
  <c r="JY92" i="15"/>
  <c r="JY94" i="15"/>
  <c r="JY90" i="15"/>
  <c r="JY91" i="15" s="1"/>
  <c r="SS90" i="15"/>
  <c r="SS91" i="15" s="1"/>
  <c r="SS93" i="15"/>
  <c r="SS88" i="15"/>
  <c r="SS92" i="15"/>
  <c r="SS94" i="15"/>
  <c r="DS67" i="15"/>
  <c r="DS99" i="15"/>
  <c r="DS103" i="15"/>
  <c r="DS101" i="15"/>
  <c r="DS102" i="15" s="1"/>
  <c r="DS104" i="15"/>
  <c r="DS105" i="15"/>
  <c r="DS61" i="15"/>
  <c r="DS60" i="15" s="1"/>
  <c r="DS62" i="15" s="1"/>
  <c r="DS63" i="15" s="1"/>
  <c r="DS64" i="15" s="1"/>
  <c r="KI67" i="15"/>
  <c r="KI99" i="15"/>
  <c r="KI104" i="15"/>
  <c r="KI105" i="15"/>
  <c r="KI101" i="15"/>
  <c r="KI102" i="15" s="1"/>
  <c r="KI103" i="15"/>
  <c r="KI61" i="15"/>
  <c r="KI60" i="15" s="1"/>
  <c r="KI62" i="15" s="1"/>
  <c r="KI63" i="15" s="1"/>
  <c r="KI64" i="15" s="1"/>
  <c r="QM66" i="15"/>
  <c r="QM67" i="15"/>
  <c r="QM105" i="15"/>
  <c r="QM104" i="15"/>
  <c r="QM101" i="15"/>
  <c r="QM102" i="15" s="1"/>
  <c r="QM103" i="15"/>
  <c r="QM99" i="15"/>
  <c r="QM61" i="15"/>
  <c r="QM60" i="15" s="1"/>
  <c r="QM62" i="15" s="1"/>
  <c r="QM63" i="15" s="1"/>
  <c r="QM64" i="15" s="1"/>
  <c r="OL61" i="15"/>
  <c r="OL60" i="15" s="1"/>
  <c r="OL62" i="15" s="1"/>
  <c r="OL63" i="15" s="1"/>
  <c r="OL64" i="15" s="1"/>
  <c r="OL66" i="15"/>
  <c r="OL67" i="15"/>
  <c r="OL99" i="15"/>
  <c r="OL103" i="15"/>
  <c r="OL105" i="15"/>
  <c r="OL104" i="15"/>
  <c r="OL101" i="15"/>
  <c r="OL102" i="15" s="1"/>
  <c r="RR66" i="15"/>
  <c r="RR67" i="15"/>
  <c r="RR65" i="15"/>
  <c r="RR61" i="15"/>
  <c r="RR60" i="15" s="1"/>
  <c r="RR62" i="15" s="1"/>
  <c r="RR63" i="15" s="1"/>
  <c r="RR64" i="15" s="1"/>
  <c r="RR99" i="15"/>
  <c r="RR105" i="15"/>
  <c r="RR104" i="15"/>
  <c r="RR101" i="15"/>
  <c r="RR102" i="15" s="1"/>
  <c r="RR103" i="15" s="1"/>
  <c r="FU88" i="15"/>
  <c r="FU93" i="15"/>
  <c r="FU94" i="15"/>
  <c r="FU90" i="15"/>
  <c r="FU91" i="15" s="1"/>
  <c r="FU92" i="15" s="1"/>
  <c r="KS88" i="15"/>
  <c r="KS93" i="15"/>
  <c r="KS90" i="15"/>
  <c r="KS91" i="15" s="1"/>
  <c r="KS92" i="15" s="1"/>
  <c r="KS94" i="15"/>
  <c r="RQ88" i="15"/>
  <c r="RQ90" i="15"/>
  <c r="RQ91" i="15" s="1"/>
  <c r="RQ92" i="15" s="1"/>
  <c r="RQ93" i="15"/>
  <c r="RQ94" i="15"/>
  <c r="DC88" i="15"/>
  <c r="DC90" i="15"/>
  <c r="DC91" i="15" s="1"/>
  <c r="DC92" i="15" s="1"/>
  <c r="DC93" i="15"/>
  <c r="DC94" i="15"/>
  <c r="JS88" i="15"/>
  <c r="JS92" i="15"/>
  <c r="JS90" i="15"/>
  <c r="JS91" i="15" s="1"/>
  <c r="JS94" i="15"/>
  <c r="JS93" i="15"/>
  <c r="QA88" i="15"/>
  <c r="QA90" i="15"/>
  <c r="QA91" i="15" s="1"/>
  <c r="QA92" i="15" s="1"/>
  <c r="QA94" i="15"/>
  <c r="QA93" i="15"/>
  <c r="UY88" i="15"/>
  <c r="UY90" i="15"/>
  <c r="UY91" i="15" s="1"/>
  <c r="UY92" i="15" s="1"/>
  <c r="UY94" i="15"/>
  <c r="UY93" i="15"/>
  <c r="UL61" i="15"/>
  <c r="UL60" i="15" s="1"/>
  <c r="UL62" i="15" s="1"/>
  <c r="UL63" i="15" s="1"/>
  <c r="UL64" i="15" s="1"/>
  <c r="UL66" i="15"/>
  <c r="UL67" i="15"/>
  <c r="UL99" i="15"/>
  <c r="UL105" i="15"/>
  <c r="UL104" i="15"/>
  <c r="UL101" i="15"/>
  <c r="UL102" i="15" s="1"/>
  <c r="UL103" i="15" s="1"/>
  <c r="DN67" i="15"/>
  <c r="DN99" i="15"/>
  <c r="DN105" i="15"/>
  <c r="DN104" i="15"/>
  <c r="DN101" i="15"/>
  <c r="DN102" i="15" s="1"/>
  <c r="DN103" i="15" s="1"/>
  <c r="DN61" i="15"/>
  <c r="DN60" i="15" s="1"/>
  <c r="DN62" i="15" s="1"/>
  <c r="DN63" i="15" s="1"/>
  <c r="DN64" i="15" s="1"/>
  <c r="JR67" i="15"/>
  <c r="JR99" i="15"/>
  <c r="JR105" i="15"/>
  <c r="JR104" i="15"/>
  <c r="JR61" i="15"/>
  <c r="JR60" i="15" s="1"/>
  <c r="JR62" i="15" s="1"/>
  <c r="JR63" i="15" s="1"/>
  <c r="JR64" i="15" s="1"/>
  <c r="JR101" i="15"/>
  <c r="JR102" i="15" s="1"/>
  <c r="JR103" i="15" s="1"/>
  <c r="KX67" i="15"/>
  <c r="KX99" i="15"/>
  <c r="KX105" i="15"/>
  <c r="KX104" i="15"/>
  <c r="KX101" i="15"/>
  <c r="KX102" i="15" s="1"/>
  <c r="KX103" i="15" s="1"/>
  <c r="KX61" i="15"/>
  <c r="KX60" i="15" s="1"/>
  <c r="KX62" i="15" s="1"/>
  <c r="KX63" i="15" s="1"/>
  <c r="KX64" i="15" s="1"/>
  <c r="MD67" i="15"/>
  <c r="MD99" i="15"/>
  <c r="MD105" i="15"/>
  <c r="MD104" i="15"/>
  <c r="MD61" i="15"/>
  <c r="MD60" i="15" s="1"/>
  <c r="MD62" i="15" s="1"/>
  <c r="MD63" i="15" s="1"/>
  <c r="MD64" i="15" s="1"/>
  <c r="MD101" i="15"/>
  <c r="MD102" i="15" s="1"/>
  <c r="MD103" i="15" s="1"/>
  <c r="NJ67" i="15"/>
  <c r="NJ99" i="15"/>
  <c r="NJ105" i="15"/>
  <c r="NJ104" i="15"/>
  <c r="NJ101" i="15"/>
  <c r="NJ102" i="15" s="1"/>
  <c r="NJ103" i="15" s="1"/>
  <c r="NJ61" i="15"/>
  <c r="NJ60" i="15" s="1"/>
  <c r="NJ62" i="15" s="1"/>
  <c r="NJ63" i="15" s="1"/>
  <c r="NJ64" i="15" s="1"/>
  <c r="EC8" i="15"/>
  <c r="EC76" i="15"/>
  <c r="EC9" i="15" s="1"/>
  <c r="FY67" i="15"/>
  <c r="FY99" i="15"/>
  <c r="FY104" i="15"/>
  <c r="FY105" i="15"/>
  <c r="FY61" i="15"/>
  <c r="FY60" i="15" s="1"/>
  <c r="FY62" i="15" s="1"/>
  <c r="FY63" i="15" s="1"/>
  <c r="FY64" i="15" s="1"/>
  <c r="FY101" i="15"/>
  <c r="FY102" i="15" s="1"/>
  <c r="FY103" i="15" s="1"/>
  <c r="JA8" i="15"/>
  <c r="JA76" i="15"/>
  <c r="JA9" i="15" s="1"/>
  <c r="KW67" i="15"/>
  <c r="KW99" i="15"/>
  <c r="KW104" i="15"/>
  <c r="KW105" i="15"/>
  <c r="KW61" i="15"/>
  <c r="KW60" i="15" s="1"/>
  <c r="KW62" i="15" s="1"/>
  <c r="KW63" i="15" s="1"/>
  <c r="KW64" i="15" s="1"/>
  <c r="KW101" i="15"/>
  <c r="KW102" i="15" s="1"/>
  <c r="KW103" i="15" s="1"/>
  <c r="NY75" i="15"/>
  <c r="RU61" i="15"/>
  <c r="RU60" i="15" s="1"/>
  <c r="RU62" i="15" s="1"/>
  <c r="RU63" i="15" s="1"/>
  <c r="RU64" i="15" s="1"/>
  <c r="RU66" i="15"/>
  <c r="RU67" i="15"/>
  <c r="RU99" i="15"/>
  <c r="RU103" i="15"/>
  <c r="RU104" i="15"/>
  <c r="RU105" i="15"/>
  <c r="RU101" i="15"/>
  <c r="RU102" i="15" s="1"/>
  <c r="TQ75" i="15"/>
  <c r="DG88" i="15"/>
  <c r="DG92" i="15"/>
  <c r="DG93" i="15"/>
  <c r="DG94" i="15"/>
  <c r="DG90" i="15"/>
  <c r="DG91" i="15" s="1"/>
  <c r="JW67" i="15"/>
  <c r="JW101" i="15"/>
  <c r="JW102" i="15" s="1"/>
  <c r="JW103" i="15"/>
  <c r="JW104" i="15"/>
  <c r="JW99" i="15"/>
  <c r="JW105" i="15"/>
  <c r="JW61" i="15"/>
  <c r="JW60" i="15" s="1"/>
  <c r="JW62" i="15" s="1"/>
  <c r="JW63" i="15" s="1"/>
  <c r="JW64" i="15" s="1"/>
  <c r="QE66" i="15"/>
  <c r="QE67" i="15"/>
  <c r="QE104" i="15"/>
  <c r="QE105" i="15"/>
  <c r="QE101" i="15"/>
  <c r="QE102" i="15" s="1"/>
  <c r="QE103" i="15"/>
  <c r="QE61" i="15"/>
  <c r="QE60" i="15" s="1"/>
  <c r="QE62" i="15" s="1"/>
  <c r="QE63" i="15" s="1"/>
  <c r="QE64" i="15" s="1"/>
  <c r="QE99" i="15"/>
  <c r="VC65" i="15"/>
  <c r="VC66" i="15"/>
  <c r="VC67" i="15"/>
  <c r="VC105" i="15"/>
  <c r="VC104" i="15"/>
  <c r="VC101" i="15"/>
  <c r="VC102" i="15" s="1"/>
  <c r="VC103" i="15" s="1"/>
  <c r="VC61" i="15"/>
  <c r="VC60" i="15" s="1"/>
  <c r="VC62" i="15" s="1"/>
  <c r="VC63" i="15" s="1"/>
  <c r="VC64" i="15" s="1"/>
  <c r="VC99" i="15"/>
  <c r="ST75" i="15"/>
  <c r="TN94" i="15"/>
  <c r="TN93" i="15"/>
  <c r="TN92" i="15"/>
  <c r="TN88" i="15"/>
  <c r="TN90" i="15"/>
  <c r="TN91" i="15" s="1"/>
  <c r="VF94" i="15"/>
  <c r="VF93" i="15"/>
  <c r="VF88" i="15"/>
  <c r="VF90" i="15"/>
  <c r="VF91" i="15" s="1"/>
  <c r="VF92" i="15" s="1"/>
  <c r="DQ8" i="15"/>
  <c r="DQ76" i="15"/>
  <c r="DQ9" i="15" s="1"/>
  <c r="FM61" i="15"/>
  <c r="FM60" i="15" s="1"/>
  <c r="FM62" i="15" s="1"/>
  <c r="FM63" i="15" s="1"/>
  <c r="FM64" i="15" s="1"/>
  <c r="FM67" i="15"/>
  <c r="FM99" i="15"/>
  <c r="FM103" i="15"/>
  <c r="FM104" i="15"/>
  <c r="FM105" i="15"/>
  <c r="FM101" i="15"/>
  <c r="FM102" i="15" s="1"/>
  <c r="IO8" i="15"/>
  <c r="IO76" i="15"/>
  <c r="IO9" i="15" s="1"/>
  <c r="KK61" i="15"/>
  <c r="KK60" i="15" s="1"/>
  <c r="KK62" i="15" s="1"/>
  <c r="KK63" i="15" s="1"/>
  <c r="KK64" i="15" s="1"/>
  <c r="KK67" i="15"/>
  <c r="KK99" i="15"/>
  <c r="KK104" i="15"/>
  <c r="KK105" i="15"/>
  <c r="KK101" i="15"/>
  <c r="KK102" i="15" s="1"/>
  <c r="KK103" i="15" s="1"/>
  <c r="NM8" i="15"/>
  <c r="NM76" i="15"/>
  <c r="NM9" i="15" s="1"/>
  <c r="PM88" i="15"/>
  <c r="PM92" i="15"/>
  <c r="PM93" i="15"/>
  <c r="PM94" i="15"/>
  <c r="PM90" i="15"/>
  <c r="PM91" i="15" s="1"/>
  <c r="QS75" i="15"/>
  <c r="UK88" i="15"/>
  <c r="UK92" i="15"/>
  <c r="UK93" i="15"/>
  <c r="UK94" i="15"/>
  <c r="UK90" i="15"/>
  <c r="UK91" i="15" s="1"/>
  <c r="GA67" i="15"/>
  <c r="GA105" i="15"/>
  <c r="GA104" i="15"/>
  <c r="GA101" i="15"/>
  <c r="GA102" i="15" s="1"/>
  <c r="GA103" i="15"/>
  <c r="GA99" i="15"/>
  <c r="GA61" i="15"/>
  <c r="GA60" i="15" s="1"/>
  <c r="GA62" i="15" s="1"/>
  <c r="GA63" i="15" s="1"/>
  <c r="GA64" i="15" s="1"/>
  <c r="MM67" i="15"/>
  <c r="MM99" i="15"/>
  <c r="MM104" i="15"/>
  <c r="MM101" i="15"/>
  <c r="MM102" i="15" s="1"/>
  <c r="MM103" i="15" s="1"/>
  <c r="MM105" i="15"/>
  <c r="MM61" i="15"/>
  <c r="MM60" i="15" s="1"/>
  <c r="MM62" i="15" s="1"/>
  <c r="MM63" i="15" s="1"/>
  <c r="MM64" i="15" s="1"/>
  <c r="SE66" i="15"/>
  <c r="SE67" i="15"/>
  <c r="SE99" i="15"/>
  <c r="SE101" i="15"/>
  <c r="SE102" i="15" s="1"/>
  <c r="SE103" i="15" s="1"/>
  <c r="SE105" i="15"/>
  <c r="SE104" i="15"/>
  <c r="SE61" i="15"/>
  <c r="SE60" i="15" s="1"/>
  <c r="SE62" i="15" s="1"/>
  <c r="SE63" i="15" s="1"/>
  <c r="SE64" i="15" s="1"/>
  <c r="DJ94" i="15"/>
  <c r="DJ93" i="15"/>
  <c r="DJ88" i="15"/>
  <c r="DJ90" i="15"/>
  <c r="DJ91" i="15" s="1"/>
  <c r="DJ92" i="15" s="1"/>
  <c r="DZ8" i="15"/>
  <c r="DZ76" i="15"/>
  <c r="DZ9" i="15" s="1"/>
  <c r="FV94" i="15"/>
  <c r="FV93" i="15"/>
  <c r="FV88" i="15"/>
  <c r="FV90" i="15"/>
  <c r="FV91" i="15" s="1"/>
  <c r="FV92" i="15" s="1"/>
  <c r="GL8" i="15"/>
  <c r="GL76" i="15"/>
  <c r="GL9" i="15" s="1"/>
  <c r="IH94" i="15"/>
  <c r="IH93" i="15"/>
  <c r="IH88" i="15"/>
  <c r="IH90" i="15"/>
  <c r="IH91" i="15" s="1"/>
  <c r="IH92" i="15" s="1"/>
  <c r="IX8" i="15"/>
  <c r="IX76" i="15"/>
  <c r="IX9" i="15" s="1"/>
  <c r="KT94" i="15"/>
  <c r="KT93" i="15"/>
  <c r="KT88" i="15"/>
  <c r="KT90" i="15"/>
  <c r="KT91" i="15" s="1"/>
  <c r="KT92" i="15" s="1"/>
  <c r="LJ8" i="15"/>
  <c r="LJ76" i="15"/>
  <c r="LJ9" i="15" s="1"/>
  <c r="NF94" i="15"/>
  <c r="NF93" i="15"/>
  <c r="NF88" i="15"/>
  <c r="NF90" i="15"/>
  <c r="NF91" i="15" s="1"/>
  <c r="NF92" i="15" s="1"/>
  <c r="NV8" i="15"/>
  <c r="NV76" i="15"/>
  <c r="NV9" i="15" s="1"/>
  <c r="FA8" i="15"/>
  <c r="FA76" i="15"/>
  <c r="FA9" i="15" s="1"/>
  <c r="GW88" i="15"/>
  <c r="GW93" i="15"/>
  <c r="GW92" i="15"/>
  <c r="GW94" i="15"/>
  <c r="GW90" i="15"/>
  <c r="GW91" i="15" s="1"/>
  <c r="JY8" i="15"/>
  <c r="JY76" i="15"/>
  <c r="JY9" i="15" s="1"/>
  <c r="LU88" i="15"/>
  <c r="LU92" i="15"/>
  <c r="LU93" i="15"/>
  <c r="LU94" i="15"/>
  <c r="LU90" i="15"/>
  <c r="LU91" i="15" s="1"/>
  <c r="QW66" i="15"/>
  <c r="QW67" i="15"/>
  <c r="QW65" i="15"/>
  <c r="QW61" i="15"/>
  <c r="QW60" i="15" s="1"/>
  <c r="QW62" i="15" s="1"/>
  <c r="QW63" i="15" s="1"/>
  <c r="QW64" i="15" s="1"/>
  <c r="QW99" i="15"/>
  <c r="QW103" i="15"/>
  <c r="QW104" i="15"/>
  <c r="QW105" i="15"/>
  <c r="QW101" i="15"/>
  <c r="QW102" i="15" s="1"/>
  <c r="SC75" i="15"/>
  <c r="EM88" i="15"/>
  <c r="EM90" i="15"/>
  <c r="EM91" i="15" s="1"/>
  <c r="EM92" i="15" s="1"/>
  <c r="EM93" i="15"/>
  <c r="EM94" i="15"/>
  <c r="LC88" i="15"/>
  <c r="LC90" i="15"/>
  <c r="LC91" i="15" s="1"/>
  <c r="LC92" i="15" s="1"/>
  <c r="LC94" i="15"/>
  <c r="LC93" i="15"/>
  <c r="RC88" i="15"/>
  <c r="RC90" i="15"/>
  <c r="RC91" i="15" s="1"/>
  <c r="RC92" i="15" s="1"/>
  <c r="RC94" i="15"/>
  <c r="RC93" i="15"/>
  <c r="OT94" i="15"/>
  <c r="OT92" i="15"/>
  <c r="OT93" i="15"/>
  <c r="OT88" i="15"/>
  <c r="OT90" i="15"/>
  <c r="OT91" i="15" s="1"/>
  <c r="PR75" i="15"/>
  <c r="QL94" i="15"/>
  <c r="QL93" i="15"/>
  <c r="QL92" i="15"/>
  <c r="QL88" i="15"/>
  <c r="QL90" i="15"/>
  <c r="QL91" i="15" s="1"/>
  <c r="SD92" i="15"/>
  <c r="SD94" i="15"/>
  <c r="SD93" i="15"/>
  <c r="SD90" i="15"/>
  <c r="SD91" i="15" s="1"/>
  <c r="SD88" i="15"/>
  <c r="SX75" i="15"/>
  <c r="UP75" i="15"/>
  <c r="QD94" i="15"/>
  <c r="QD92" i="15"/>
  <c r="QD93" i="15"/>
  <c r="QD88" i="15"/>
  <c r="QD90" i="15"/>
  <c r="QD91" i="15" s="1"/>
  <c r="FU8" i="15"/>
  <c r="FU76" i="15"/>
  <c r="FU9" i="15" s="1"/>
  <c r="HQ61" i="15"/>
  <c r="HQ60" i="15" s="1"/>
  <c r="HQ62" i="15" s="1"/>
  <c r="HQ63" i="15" s="1"/>
  <c r="HQ64" i="15" s="1"/>
  <c r="HQ67" i="15"/>
  <c r="HQ99" i="15"/>
  <c r="HQ105" i="15"/>
  <c r="HQ104" i="15"/>
  <c r="HQ101" i="15"/>
  <c r="HQ102" i="15" s="1"/>
  <c r="HQ103" i="15" s="1"/>
  <c r="KS75" i="15"/>
  <c r="MO61" i="15"/>
  <c r="MO60" i="15" s="1"/>
  <c r="MO62" i="15" s="1"/>
  <c r="MO63" i="15" s="1"/>
  <c r="MO64" i="15" s="1"/>
  <c r="MO67" i="15"/>
  <c r="MO99" i="15"/>
  <c r="MO105" i="15"/>
  <c r="MO104" i="15"/>
  <c r="MO101" i="15"/>
  <c r="MO102" i="15" s="1"/>
  <c r="MO103" i="15" s="1"/>
  <c r="PU75" i="15"/>
  <c r="US66" i="15"/>
  <c r="US61" i="15"/>
  <c r="US60" i="15" s="1"/>
  <c r="US62" i="15" s="1"/>
  <c r="US63" i="15" s="1"/>
  <c r="US64" i="15" s="1"/>
  <c r="US67" i="15"/>
  <c r="US65" i="15"/>
  <c r="US99" i="15"/>
  <c r="US104" i="15"/>
  <c r="US105" i="15"/>
  <c r="US101" i="15"/>
  <c r="US102" i="15" s="1"/>
  <c r="US103" i="15" s="1"/>
  <c r="HG88" i="15"/>
  <c r="HG90" i="15"/>
  <c r="HG91" i="15" s="1"/>
  <c r="HG92" i="15" s="1"/>
  <c r="HG94" i="15"/>
  <c r="HG93" i="15"/>
  <c r="OE88" i="15"/>
  <c r="OE94" i="15"/>
  <c r="OE93" i="15"/>
  <c r="OE90" i="15"/>
  <c r="OE91" i="15" s="1"/>
  <c r="OE92" i="15" s="1"/>
  <c r="TC88" i="15"/>
  <c r="TC94" i="15"/>
  <c r="TC93" i="15"/>
  <c r="TC90" i="15"/>
  <c r="TC91" i="15" s="1"/>
  <c r="TC92" i="15" s="1"/>
  <c r="RJ75" i="15"/>
  <c r="DF8" i="15"/>
  <c r="DF76" i="15"/>
  <c r="DF9" i="15" s="1"/>
  <c r="FB94" i="15"/>
  <c r="FB93" i="15"/>
  <c r="FB88" i="15"/>
  <c r="FB90" i="15"/>
  <c r="FB91" i="15" s="1"/>
  <c r="FB92" i="15" s="1"/>
  <c r="GH94" i="15"/>
  <c r="GH92" i="15"/>
  <c r="GH93" i="15"/>
  <c r="GH88" i="15"/>
  <c r="GH90" i="15"/>
  <c r="GH91" i="15" s="1"/>
  <c r="HN94" i="15"/>
  <c r="HN93" i="15"/>
  <c r="HN88" i="15"/>
  <c r="HN90" i="15"/>
  <c r="HN91" i="15" s="1"/>
  <c r="HN92" i="15" s="1"/>
  <c r="IT94" i="15"/>
  <c r="IT92" i="15"/>
  <c r="IT93" i="15"/>
  <c r="IT88" i="15"/>
  <c r="IT90" i="15"/>
  <c r="IT91" i="15" s="1"/>
  <c r="JJ8" i="15"/>
  <c r="JJ76" i="15"/>
  <c r="JJ9" i="15" s="1"/>
  <c r="KP8" i="15"/>
  <c r="KP76" i="15"/>
  <c r="KP9" i="15" s="1"/>
  <c r="LV8" i="15"/>
  <c r="LV76" i="15"/>
  <c r="LV9" i="15" s="1"/>
  <c r="NB8" i="15"/>
  <c r="NB76" i="15"/>
  <c r="NB9" i="15" s="1"/>
  <c r="FI67" i="15"/>
  <c r="FI99" i="15"/>
  <c r="FI103" i="15"/>
  <c r="FI104" i="15"/>
  <c r="FI105" i="15"/>
  <c r="FI101" i="15"/>
  <c r="FI102" i="15" s="1"/>
  <c r="FI61" i="15"/>
  <c r="FI60" i="15" s="1"/>
  <c r="FI62" i="15" s="1"/>
  <c r="FI63" i="15" s="1"/>
  <c r="FI64" i="15" s="1"/>
  <c r="KG67" i="15"/>
  <c r="KG99" i="15"/>
  <c r="KG104" i="15"/>
  <c r="KG105" i="15"/>
  <c r="KG101" i="15"/>
  <c r="KG102" i="15" s="1"/>
  <c r="KG103" i="15" s="1"/>
  <c r="KG61" i="15"/>
  <c r="KG60" i="15" s="1"/>
  <c r="KG62" i="15" s="1"/>
  <c r="KG63" i="15" s="1"/>
  <c r="KG64" i="15" s="1"/>
  <c r="SK61" i="15"/>
  <c r="SK60" i="15" s="1"/>
  <c r="SK62" i="15" s="1"/>
  <c r="SK63" i="15" s="1"/>
  <c r="SK64" i="15" s="1"/>
  <c r="SK66" i="15"/>
  <c r="SK65" i="15"/>
  <c r="SK67" i="15"/>
  <c r="SK99" i="15"/>
  <c r="SK104" i="15"/>
  <c r="SK105" i="15"/>
  <c r="SK101" i="15"/>
  <c r="SK102" i="15" s="1"/>
  <c r="SK103" i="15" s="1"/>
  <c r="CM8" i="15"/>
  <c r="CM76" i="15"/>
  <c r="CM9" i="15" s="1"/>
  <c r="FS8" i="15"/>
  <c r="FS76" i="15"/>
  <c r="FS9" i="15" s="1"/>
  <c r="JC8" i="15"/>
  <c r="JC76" i="15"/>
  <c r="JC9" i="15" s="1"/>
  <c r="MI8" i="15"/>
  <c r="MI76" i="15"/>
  <c r="MI9" i="15" s="1"/>
  <c r="SA75" i="15"/>
  <c r="UM75" i="15"/>
  <c r="HK67" i="15"/>
  <c r="HK99" i="15"/>
  <c r="HK101" i="15"/>
  <c r="HK102" i="15" s="1"/>
  <c r="HK103" i="15" s="1"/>
  <c r="HK104" i="15"/>
  <c r="HK105" i="15"/>
  <c r="HK61" i="15"/>
  <c r="HK60" i="15" s="1"/>
  <c r="HK62" i="15" s="1"/>
  <c r="HK63" i="15" s="1"/>
  <c r="HK64" i="15" s="1"/>
  <c r="OI66" i="15"/>
  <c r="OI67" i="15"/>
  <c r="OI101" i="15"/>
  <c r="OI102" i="15" s="1"/>
  <c r="OI105" i="15"/>
  <c r="OI99" i="15"/>
  <c r="OI104" i="15"/>
  <c r="OI103" i="15"/>
  <c r="OI61" i="15"/>
  <c r="OI60" i="15" s="1"/>
  <c r="OI62" i="15" s="1"/>
  <c r="OI63" i="15" s="1"/>
  <c r="OI64" i="15" s="1"/>
  <c r="TG65" i="15"/>
  <c r="TG66" i="15"/>
  <c r="TG67" i="15"/>
  <c r="TG105" i="15"/>
  <c r="TG104" i="15"/>
  <c r="TG101" i="15"/>
  <c r="TG102" i="15" s="1"/>
  <c r="TG103" i="15" s="1"/>
  <c r="TG61" i="15"/>
  <c r="TG60" i="15" s="1"/>
  <c r="TG62" i="15" s="1"/>
  <c r="TG63" i="15" s="1"/>
  <c r="TG64" i="15" s="1"/>
  <c r="TG99" i="15"/>
  <c r="SH66" i="15"/>
  <c r="SH61" i="15"/>
  <c r="SH60" i="15" s="1"/>
  <c r="SH62" i="15" s="1"/>
  <c r="SH63" i="15" s="1"/>
  <c r="SH64" i="15" s="1"/>
  <c r="SH67" i="15"/>
  <c r="SH99" i="15"/>
  <c r="SH103" i="15"/>
  <c r="SH105" i="15"/>
  <c r="SH104" i="15"/>
  <c r="SH101" i="15"/>
  <c r="SH102" i="15" s="1"/>
  <c r="TZ61" i="15"/>
  <c r="TZ60" i="15" s="1"/>
  <c r="TZ62" i="15" s="1"/>
  <c r="TZ63" i="15" s="1"/>
  <c r="TZ64" i="15" s="1"/>
  <c r="TZ66" i="15"/>
  <c r="TZ67" i="15"/>
  <c r="TZ99" i="15"/>
  <c r="TZ105" i="15"/>
  <c r="TZ104" i="15"/>
  <c r="TZ101" i="15"/>
  <c r="TZ102" i="15" s="1"/>
  <c r="TZ103" i="15" s="1"/>
  <c r="EW88" i="15"/>
  <c r="EW93" i="15"/>
  <c r="EW92" i="15"/>
  <c r="EW94" i="15"/>
  <c r="EW90" i="15"/>
  <c r="EW91" i="15" s="1"/>
  <c r="HY75" i="15"/>
  <c r="JU88" i="15"/>
  <c r="JU93" i="15"/>
  <c r="JU94" i="15"/>
  <c r="JU90" i="15"/>
  <c r="JU91" i="15" s="1"/>
  <c r="JU92" i="15" s="1"/>
  <c r="MW75" i="15"/>
  <c r="SO66" i="15"/>
  <c r="SO61" i="15"/>
  <c r="SO60" i="15" s="1"/>
  <c r="SO62" i="15" s="1"/>
  <c r="SO63" i="15" s="1"/>
  <c r="SO64" i="15" s="1"/>
  <c r="SO65" i="15"/>
  <c r="SO67" i="15"/>
  <c r="SO99" i="15"/>
  <c r="SO104" i="15"/>
  <c r="SO105" i="15"/>
  <c r="SO101" i="15"/>
  <c r="SO102" i="15" s="1"/>
  <c r="SO103" i="15" s="1"/>
  <c r="DO67" i="15"/>
  <c r="DO101" i="15"/>
  <c r="DO102" i="15" s="1"/>
  <c r="DO105" i="15"/>
  <c r="DO104" i="15"/>
  <c r="DO99" i="15"/>
  <c r="DO103" i="15"/>
  <c r="DO61" i="15"/>
  <c r="DO60" i="15" s="1"/>
  <c r="DO62" i="15" s="1"/>
  <c r="DO63" i="15" s="1"/>
  <c r="DO64" i="15" s="1"/>
  <c r="KA67" i="15"/>
  <c r="KA99" i="15"/>
  <c r="KA104" i="15"/>
  <c r="KA101" i="15"/>
  <c r="KA102" i="15" s="1"/>
  <c r="KA105" i="15"/>
  <c r="KA103" i="15"/>
  <c r="KA61" i="15"/>
  <c r="KA60" i="15" s="1"/>
  <c r="KA62" i="15" s="1"/>
  <c r="KA63" i="15" s="1"/>
  <c r="KA64" i="15" s="1"/>
  <c r="QI66" i="15"/>
  <c r="QI67" i="15"/>
  <c r="QI99" i="15"/>
  <c r="QI101" i="15"/>
  <c r="QI102" i="15" s="1"/>
  <c r="QI103" i="15" s="1"/>
  <c r="QI105" i="15"/>
  <c r="QI104" i="15"/>
  <c r="QI61" i="15"/>
  <c r="QI60" i="15" s="1"/>
  <c r="QI62" i="15" s="1"/>
  <c r="QI63" i="15" s="1"/>
  <c r="QI64" i="15" s="1"/>
  <c r="VG66" i="15"/>
  <c r="VG67" i="15"/>
  <c r="VG99" i="15"/>
  <c r="VG101" i="15"/>
  <c r="VG102" i="15" s="1"/>
  <c r="VG103" i="15"/>
  <c r="VG105" i="15"/>
  <c r="VG104" i="15"/>
  <c r="VG61" i="15"/>
  <c r="VG60" i="15" s="1"/>
  <c r="VG62" i="15" s="1"/>
  <c r="VG63" i="15" s="1"/>
  <c r="VG64" i="15" s="1"/>
  <c r="DR93" i="15"/>
  <c r="DR94" i="15"/>
  <c r="DR88" i="15"/>
  <c r="DR90" i="15"/>
  <c r="DR91" i="15" s="1"/>
  <c r="DR92" i="15" s="1"/>
  <c r="EH75" i="15"/>
  <c r="GD93" i="15"/>
  <c r="GD94" i="15"/>
  <c r="GD92" i="15"/>
  <c r="GD88" i="15"/>
  <c r="GD90" i="15"/>
  <c r="GD91" i="15" s="1"/>
  <c r="GT75" i="15"/>
  <c r="IP93" i="15"/>
  <c r="IP94" i="15"/>
  <c r="IP88" i="15"/>
  <c r="IP90" i="15"/>
  <c r="IP91" i="15" s="1"/>
  <c r="IP92" i="15" s="1"/>
  <c r="JF75" i="15"/>
  <c r="LB94" i="15"/>
  <c r="LB93" i="15"/>
  <c r="LB88" i="15"/>
  <c r="LB90" i="15"/>
  <c r="LB91" i="15" s="1"/>
  <c r="LB92" i="15" s="1"/>
  <c r="LR75" i="15"/>
  <c r="NN94" i="15"/>
  <c r="NN93" i="15"/>
  <c r="NN88" i="15"/>
  <c r="NN90" i="15"/>
  <c r="NN91" i="15" s="1"/>
  <c r="NN92" i="15" s="1"/>
  <c r="GG88" i="15"/>
  <c r="GG93" i="15"/>
  <c r="GG92" i="15"/>
  <c r="GG94" i="15"/>
  <c r="GG90" i="15"/>
  <c r="GG91" i="15" s="1"/>
  <c r="LE88" i="15"/>
  <c r="LE92" i="15"/>
  <c r="LE93" i="15"/>
  <c r="LE94" i="15"/>
  <c r="LE90" i="15"/>
  <c r="LE91" i="15" s="1"/>
  <c r="PA88" i="15"/>
  <c r="PA93" i="15"/>
  <c r="PA90" i="15"/>
  <c r="PA91" i="15" s="1"/>
  <c r="PA92" i="15" s="1"/>
  <c r="PA94" i="15"/>
  <c r="TY66" i="15"/>
  <c r="TY67" i="15"/>
  <c r="TY61" i="15"/>
  <c r="TY60" i="15" s="1"/>
  <c r="TY62" i="15" s="1"/>
  <c r="TY63" i="15" s="1"/>
  <c r="TY64" i="15" s="1"/>
  <c r="TY65" i="15"/>
  <c r="TY99" i="15"/>
  <c r="TY103" i="15"/>
  <c r="TY104" i="15"/>
  <c r="TY105" i="15"/>
  <c r="TY101" i="15"/>
  <c r="TY102" i="15" s="1"/>
  <c r="IQ67" i="15"/>
  <c r="IQ101" i="15"/>
  <c r="IQ102" i="15" s="1"/>
  <c r="IQ103" i="15"/>
  <c r="IQ104" i="15"/>
  <c r="IQ99" i="15"/>
  <c r="IQ105" i="15"/>
  <c r="IQ61" i="15"/>
  <c r="IQ60" i="15" s="1"/>
  <c r="IQ62" i="15" s="1"/>
  <c r="IQ63" i="15" s="1"/>
  <c r="IQ64" i="15" s="1"/>
  <c r="PG66" i="15"/>
  <c r="PG67" i="15"/>
  <c r="PG105" i="15"/>
  <c r="PG104" i="15"/>
  <c r="PG101" i="15"/>
  <c r="PG102" i="15" s="1"/>
  <c r="PG103" i="15" s="1"/>
  <c r="PG99" i="15"/>
  <c r="PG61" i="15"/>
  <c r="PG60" i="15" s="1"/>
  <c r="PG62" i="15" s="1"/>
  <c r="PG63" i="15" s="1"/>
  <c r="PG64" i="15" s="1"/>
  <c r="UE66" i="15"/>
  <c r="UE67" i="15"/>
  <c r="UE105" i="15"/>
  <c r="UE104" i="15"/>
  <c r="UE101" i="15"/>
  <c r="UE102" i="15" s="1"/>
  <c r="UE103" i="15" s="1"/>
  <c r="UE99" i="15"/>
  <c r="UE61" i="15"/>
  <c r="UE60" i="15" s="1"/>
  <c r="UE62" i="15" s="1"/>
  <c r="UE63" i="15" s="1"/>
  <c r="UE64" i="15" s="1"/>
  <c r="OX94" i="15"/>
  <c r="OX92" i="15"/>
  <c r="OX93" i="15"/>
  <c r="OX88" i="15"/>
  <c r="OX90" i="15"/>
  <c r="OX91" i="15" s="1"/>
  <c r="QX94" i="15"/>
  <c r="QX93" i="15"/>
  <c r="QX88" i="15"/>
  <c r="QX90" i="15"/>
  <c r="QX91" i="15" s="1"/>
  <c r="QX92" i="15" s="1"/>
  <c r="TR94" i="15"/>
  <c r="TR93" i="15"/>
  <c r="TR88" i="15"/>
  <c r="TR90" i="15"/>
  <c r="TR91" i="15" s="1"/>
  <c r="TR92" i="15" s="1"/>
  <c r="EO61" i="15"/>
  <c r="EO60" i="15" s="1"/>
  <c r="EO62" i="15" s="1"/>
  <c r="EO63" i="15" s="1"/>
  <c r="EO64" i="15" s="1"/>
  <c r="EO67" i="15"/>
  <c r="EO99" i="15"/>
  <c r="EO103" i="15"/>
  <c r="EO105" i="15"/>
  <c r="EO104" i="15"/>
  <c r="EO101" i="15"/>
  <c r="EO102" i="15" s="1"/>
  <c r="JM88" i="15"/>
  <c r="JM93" i="15"/>
  <c r="JM90" i="15"/>
  <c r="JM91" i="15" s="1"/>
  <c r="JM92" i="15" s="1"/>
  <c r="JM94" i="15"/>
  <c r="OO88" i="15"/>
  <c r="OO93" i="15"/>
  <c r="OO94" i="15"/>
  <c r="OO90" i="15"/>
  <c r="OO91" i="15" s="1"/>
  <c r="OO92" i="15" s="1"/>
  <c r="QK88" i="15"/>
  <c r="QK93" i="15"/>
  <c r="QK94" i="15"/>
  <c r="QK90" i="15"/>
  <c r="QK91" i="15" s="1"/>
  <c r="QK92" i="15" s="1"/>
  <c r="EU67" i="15"/>
  <c r="EU101" i="15"/>
  <c r="EU102" i="15" s="1"/>
  <c r="EU103" i="15" s="1"/>
  <c r="EU105" i="15"/>
  <c r="EU99" i="15"/>
  <c r="EU104" i="15"/>
  <c r="EU61" i="15"/>
  <c r="EU60" i="15" s="1"/>
  <c r="EU62" i="15" s="1"/>
  <c r="EU63" i="15" s="1"/>
  <c r="EU64" i="15" s="1"/>
  <c r="LG67" i="15"/>
  <c r="LG99" i="15"/>
  <c r="LG104" i="15"/>
  <c r="LG101" i="15"/>
  <c r="LG102" i="15" s="1"/>
  <c r="LG103" i="15" s="1"/>
  <c r="LG105" i="15"/>
  <c r="LG61" i="15"/>
  <c r="LG60" i="15" s="1"/>
  <c r="LG62" i="15" s="1"/>
  <c r="LG63" i="15" s="1"/>
  <c r="LG64" i="15" s="1"/>
  <c r="RG66" i="15"/>
  <c r="RG67" i="15"/>
  <c r="RG99" i="15"/>
  <c r="RG101" i="15"/>
  <c r="RG102" i="15" s="1"/>
  <c r="RG103" i="15"/>
  <c r="RG105" i="15"/>
  <c r="RG104" i="15"/>
  <c r="RG61" i="15"/>
  <c r="RG60" i="15" s="1"/>
  <c r="RG62" i="15" s="1"/>
  <c r="RG63" i="15" s="1"/>
  <c r="RG64" i="15" s="1"/>
  <c r="CX61" i="15"/>
  <c r="CX60" i="15" s="1"/>
  <c r="CX62" i="15" s="1"/>
  <c r="CX63" i="15" s="1"/>
  <c r="CX64" i="15" s="1"/>
  <c r="CX67" i="15"/>
  <c r="CX99" i="15"/>
  <c r="CX105" i="15"/>
  <c r="CX104" i="15"/>
  <c r="CX101" i="15"/>
  <c r="CX102" i="15" s="1"/>
  <c r="CX103" i="15" s="1"/>
  <c r="FJ67" i="15"/>
  <c r="FJ99" i="15"/>
  <c r="FJ105" i="15"/>
  <c r="FJ104" i="15"/>
  <c r="FJ61" i="15"/>
  <c r="FJ60" i="15" s="1"/>
  <c r="FJ62" i="15" s="1"/>
  <c r="FJ63" i="15" s="1"/>
  <c r="FJ64" i="15" s="1"/>
  <c r="FJ101" i="15"/>
  <c r="FJ102" i="15" s="1"/>
  <c r="FJ103" i="15" s="1"/>
  <c r="HV67" i="15"/>
  <c r="HV99" i="15"/>
  <c r="HV105" i="15"/>
  <c r="HV104" i="15"/>
  <c r="HV61" i="15"/>
  <c r="HV60" i="15" s="1"/>
  <c r="HV62" i="15" s="1"/>
  <c r="HV63" i="15" s="1"/>
  <c r="HV64" i="15" s="1"/>
  <c r="HV101" i="15"/>
  <c r="HV102" i="15" s="1"/>
  <c r="HV103" i="15" s="1"/>
  <c r="KH67" i="15"/>
  <c r="KH99" i="15"/>
  <c r="KH105" i="15"/>
  <c r="KH104" i="15"/>
  <c r="KH61" i="15"/>
  <c r="KH60" i="15" s="1"/>
  <c r="KH62" i="15" s="1"/>
  <c r="KH63" i="15" s="1"/>
  <c r="KH64" i="15" s="1"/>
  <c r="KH101" i="15"/>
  <c r="KH102" i="15" s="1"/>
  <c r="KH103" i="15" s="1"/>
  <c r="MT67" i="15"/>
  <c r="MT99" i="15"/>
  <c r="MT105" i="15"/>
  <c r="MT104" i="15"/>
  <c r="MT61" i="15"/>
  <c r="MT60" i="15" s="1"/>
  <c r="MT62" i="15" s="1"/>
  <c r="MT63" i="15" s="1"/>
  <c r="MT64" i="15" s="1"/>
  <c r="MT101" i="15"/>
  <c r="MT102" i="15" s="1"/>
  <c r="MT103" i="15" s="1"/>
  <c r="HE88" i="15"/>
  <c r="HE93" i="15"/>
  <c r="HE90" i="15"/>
  <c r="HE91" i="15" s="1"/>
  <c r="HE92" i="15" s="1"/>
  <c r="HE94" i="15"/>
  <c r="MC88" i="15"/>
  <c r="MC93" i="15"/>
  <c r="MC94" i="15"/>
  <c r="MC90" i="15"/>
  <c r="MC91" i="15" s="1"/>
  <c r="MC92" i="15" s="1"/>
  <c r="QO88" i="15"/>
  <c r="QO92" i="15"/>
  <c r="QO93" i="15"/>
  <c r="QO94" i="15"/>
  <c r="QO90" i="15"/>
  <c r="QO91" i="15" s="1"/>
  <c r="EY67" i="15"/>
  <c r="EY99" i="15"/>
  <c r="EY103" i="15"/>
  <c r="EY101" i="15"/>
  <c r="EY102" i="15" s="1"/>
  <c r="EY104" i="15"/>
  <c r="EY105" i="15"/>
  <c r="EY61" i="15"/>
  <c r="EY60" i="15" s="1"/>
  <c r="EY62" i="15" s="1"/>
  <c r="EY63" i="15" s="1"/>
  <c r="EY64" i="15" s="1"/>
  <c r="LO67" i="15"/>
  <c r="LO99" i="15"/>
  <c r="LO104" i="15"/>
  <c r="LO105" i="15"/>
  <c r="LO101" i="15"/>
  <c r="LO102" i="15" s="1"/>
  <c r="LO103" i="15"/>
  <c r="LO61" i="15"/>
  <c r="LO60" i="15" s="1"/>
  <c r="LO62" i="15" s="1"/>
  <c r="LO63" i="15" s="1"/>
  <c r="LO64" i="15" s="1"/>
  <c r="RK65" i="15"/>
  <c r="RK66" i="15"/>
  <c r="RK67" i="15"/>
  <c r="RK105" i="15"/>
  <c r="RK104" i="15"/>
  <c r="RK101" i="15"/>
  <c r="RK102" i="15" s="1"/>
  <c r="RK103" i="15"/>
  <c r="RK61" i="15"/>
  <c r="RK60" i="15" s="1"/>
  <c r="RK62" i="15" s="1"/>
  <c r="RK63" i="15" s="1"/>
  <c r="RK64" i="15" s="1"/>
  <c r="RK99" i="15"/>
  <c r="PJ67" i="15"/>
  <c r="PJ66" i="15"/>
  <c r="PJ99" i="15"/>
  <c r="PJ105" i="15"/>
  <c r="PJ104" i="15"/>
  <c r="PJ101" i="15"/>
  <c r="PJ102" i="15" s="1"/>
  <c r="PJ103" i="15" s="1"/>
  <c r="PJ61" i="15"/>
  <c r="PJ60" i="15" s="1"/>
  <c r="PJ62" i="15" s="1"/>
  <c r="PJ63" i="15" s="1"/>
  <c r="PJ64" i="15" s="1"/>
  <c r="RB66" i="15"/>
  <c r="RB61" i="15"/>
  <c r="RB60" i="15" s="1"/>
  <c r="RB62" i="15" s="1"/>
  <c r="RB63" i="15" s="1"/>
  <c r="RB64" i="15" s="1"/>
  <c r="RB67" i="15"/>
  <c r="RB99" i="15"/>
  <c r="RB103" i="15"/>
  <c r="RB105" i="15"/>
  <c r="RB104" i="15"/>
  <c r="RB101" i="15"/>
  <c r="RB102" i="15" s="1"/>
  <c r="ST65" i="15"/>
  <c r="ST66" i="15"/>
  <c r="ST61" i="15"/>
  <c r="ST60" i="15" s="1"/>
  <c r="ST62" i="15" s="1"/>
  <c r="ST63" i="15" s="1"/>
  <c r="ST64" i="15" s="1"/>
  <c r="ST67" i="15"/>
  <c r="ST99" i="15"/>
  <c r="ST103" i="15"/>
  <c r="ST105" i="15"/>
  <c r="ST104" i="15"/>
  <c r="ST101" i="15"/>
  <c r="ST102" i="15" s="1"/>
  <c r="EW8" i="15"/>
  <c r="EW76" i="15"/>
  <c r="EW9" i="15" s="1"/>
  <c r="GS61" i="15"/>
  <c r="GS60" i="15" s="1"/>
  <c r="GS62" i="15" s="1"/>
  <c r="GS63" i="15" s="1"/>
  <c r="GS64" i="15" s="1"/>
  <c r="GS67" i="15"/>
  <c r="GS99" i="15"/>
  <c r="GS104" i="15"/>
  <c r="GS105" i="15"/>
  <c r="GS101" i="15"/>
  <c r="GS102" i="15" s="1"/>
  <c r="GS103" i="15" s="1"/>
  <c r="JU8" i="15"/>
  <c r="JU76" i="15"/>
  <c r="JU9" i="15" s="1"/>
  <c r="LQ61" i="15"/>
  <c r="LQ60" i="15" s="1"/>
  <c r="LQ62" i="15" s="1"/>
  <c r="LQ63" i="15" s="1"/>
  <c r="LQ64" i="15" s="1"/>
  <c r="LQ67" i="15"/>
  <c r="LQ99" i="15"/>
  <c r="LQ103" i="15"/>
  <c r="LQ104" i="15"/>
  <c r="LQ105" i="15"/>
  <c r="LQ101" i="15"/>
  <c r="LQ102" i="15" s="1"/>
  <c r="QS66" i="15"/>
  <c r="QS65" i="15"/>
  <c r="QS67" i="15"/>
  <c r="QS61" i="15"/>
  <c r="QS60" i="15" s="1"/>
  <c r="QS62" i="15" s="1"/>
  <c r="QS63" i="15" s="1"/>
  <c r="QS64" i="15" s="1"/>
  <c r="QS99" i="15"/>
  <c r="QS103" i="15"/>
  <c r="QS104" i="15"/>
  <c r="QS105" i="15"/>
  <c r="QS101" i="15"/>
  <c r="QS102" i="15" s="1"/>
  <c r="RY75" i="15"/>
  <c r="EI88" i="15"/>
  <c r="EI93" i="15"/>
  <c r="EI94" i="15"/>
  <c r="EI90" i="15"/>
  <c r="EI91" i="15" s="1"/>
  <c r="EI92" i="15" s="1"/>
  <c r="KY88" i="15"/>
  <c r="KY94" i="15"/>
  <c r="KY90" i="15"/>
  <c r="KY91" i="15" s="1"/>
  <c r="KY92" i="15" s="1"/>
  <c r="KY93" i="15"/>
  <c r="QY94" i="15"/>
  <c r="QY88" i="15"/>
  <c r="QY93" i="15"/>
  <c r="QY90" i="15"/>
  <c r="QY91" i="15" s="1"/>
  <c r="QY92" i="15" s="1"/>
  <c r="CT94" i="15"/>
  <c r="CT93" i="15"/>
  <c r="CT88" i="15"/>
  <c r="CT90" i="15"/>
  <c r="CT91" i="15" s="1"/>
  <c r="CT92" i="15" s="1"/>
  <c r="DJ8" i="15"/>
  <c r="DJ76" i="15"/>
  <c r="DJ9" i="15" s="1"/>
  <c r="FF94" i="15"/>
  <c r="FF93" i="15"/>
  <c r="FF88" i="15"/>
  <c r="FF90" i="15"/>
  <c r="FF91" i="15" s="1"/>
  <c r="FF92" i="15" s="1"/>
  <c r="FV8" i="15"/>
  <c r="FV76" i="15"/>
  <c r="FV9" i="15" s="1"/>
  <c r="HR94" i="15"/>
  <c r="HR93" i="15"/>
  <c r="HR88" i="15"/>
  <c r="HR90" i="15"/>
  <c r="HR91" i="15" s="1"/>
  <c r="HR92" i="15" s="1"/>
  <c r="IH8" i="15"/>
  <c r="IH76" i="15"/>
  <c r="IH9" i="15" s="1"/>
  <c r="KD94" i="15"/>
  <c r="KD93" i="15"/>
  <c r="KD88" i="15"/>
  <c r="KD90" i="15"/>
  <c r="KD91" i="15" s="1"/>
  <c r="KD92" i="15" s="1"/>
  <c r="KT8" i="15"/>
  <c r="KT76" i="15"/>
  <c r="KT9" i="15" s="1"/>
  <c r="MP94" i="15"/>
  <c r="MP93" i="15"/>
  <c r="MP88" i="15"/>
  <c r="MP90" i="15"/>
  <c r="MP91" i="15" s="1"/>
  <c r="MP92" i="15" s="1"/>
  <c r="NF8" i="15"/>
  <c r="NF76" i="15"/>
  <c r="NF9" i="15" s="1"/>
  <c r="IC67" i="15"/>
  <c r="IC99" i="15"/>
  <c r="IC103" i="15"/>
  <c r="IC105" i="15"/>
  <c r="IC104" i="15"/>
  <c r="IC101" i="15"/>
  <c r="IC102" i="15" s="1"/>
  <c r="IC61" i="15"/>
  <c r="IC60" i="15" s="1"/>
  <c r="IC62" i="15" s="1"/>
  <c r="IC63" i="15" s="1"/>
  <c r="IC64" i="15" s="1"/>
  <c r="NA67" i="15"/>
  <c r="NA99" i="15"/>
  <c r="NA104" i="15"/>
  <c r="NA105" i="15"/>
  <c r="NA101" i="15"/>
  <c r="NA102" i="15" s="1"/>
  <c r="NA103" i="15" s="1"/>
  <c r="NA61" i="15"/>
  <c r="NA60" i="15" s="1"/>
  <c r="NA62" i="15" s="1"/>
  <c r="NA63" i="15" s="1"/>
  <c r="NA64" i="15" s="1"/>
  <c r="SC93" i="15"/>
  <c r="SC88" i="15"/>
  <c r="SC90" i="15"/>
  <c r="SC91" i="15" s="1"/>
  <c r="SC92" i="15"/>
  <c r="SC94" i="15"/>
  <c r="FK8" i="15"/>
  <c r="FK76" i="15"/>
  <c r="FK9" i="15" s="1"/>
  <c r="IQ8" i="15"/>
  <c r="IQ76" i="15"/>
  <c r="IQ9" i="15" s="1"/>
  <c r="LW8" i="15"/>
  <c r="LW76" i="15"/>
  <c r="LW9" i="15" s="1"/>
  <c r="RS75" i="15"/>
  <c r="UE75" i="15"/>
  <c r="GE67" i="15"/>
  <c r="GE99" i="15"/>
  <c r="GE101" i="15"/>
  <c r="GE102" i="15" s="1"/>
  <c r="GE103" i="15" s="1"/>
  <c r="GE104" i="15"/>
  <c r="GE105" i="15"/>
  <c r="GE61" i="15"/>
  <c r="GE60" i="15" s="1"/>
  <c r="GE62" i="15" s="1"/>
  <c r="GE63" i="15" s="1"/>
  <c r="GE64" i="15" s="1"/>
  <c r="MU67" i="15"/>
  <c r="MU101" i="15"/>
  <c r="MU102" i="15" s="1"/>
  <c r="MU105" i="15"/>
  <c r="MU103" i="15"/>
  <c r="MU104" i="15"/>
  <c r="MU99" i="15"/>
  <c r="MU61" i="15"/>
  <c r="MU60" i="15" s="1"/>
  <c r="MU62" i="15" s="1"/>
  <c r="MU63" i="15" s="1"/>
  <c r="MU64" i="15" s="1"/>
  <c r="SI66" i="15"/>
  <c r="SI67" i="15"/>
  <c r="SI105" i="15"/>
  <c r="SI104" i="15"/>
  <c r="SI101" i="15"/>
  <c r="SI102" i="15" s="1"/>
  <c r="SI103" i="15" s="1"/>
  <c r="SI99" i="15"/>
  <c r="SI61" i="15"/>
  <c r="SI60" i="15" s="1"/>
  <c r="SI62" i="15" s="1"/>
  <c r="SI63" i="15" s="1"/>
  <c r="SI64" i="15" s="1"/>
  <c r="RZ94" i="15"/>
  <c r="RZ93" i="15"/>
  <c r="RZ88" i="15"/>
  <c r="RZ90" i="15"/>
  <c r="RZ91" i="15" s="1"/>
  <c r="RZ92" i="15" s="1"/>
  <c r="RF94" i="15"/>
  <c r="RF92" i="15"/>
  <c r="RF93" i="15"/>
  <c r="RF88" i="15"/>
  <c r="RF90" i="15"/>
  <c r="RF91" i="15" s="1"/>
  <c r="SL94" i="15"/>
  <c r="SL93" i="15"/>
  <c r="SL88" i="15"/>
  <c r="SL90" i="15"/>
  <c r="SL91" i="15" s="1"/>
  <c r="SL92" i="15" s="1"/>
  <c r="UP94" i="15"/>
  <c r="UP93" i="15"/>
  <c r="UP88" i="15"/>
  <c r="UP90" i="15"/>
  <c r="UP91" i="15" s="1"/>
  <c r="UP92" i="15" s="1"/>
  <c r="QD75" i="15"/>
  <c r="GK88" i="15"/>
  <c r="GK93" i="15"/>
  <c r="GK90" i="15"/>
  <c r="GK91" i="15" s="1"/>
  <c r="GK92" i="15" s="1"/>
  <c r="GK94" i="15"/>
  <c r="LI88" i="15"/>
  <c r="LI90" i="15"/>
  <c r="LI91" i="15" s="1"/>
  <c r="LI92" i="15" s="1"/>
  <c r="LI93" i="15"/>
  <c r="LI94" i="15"/>
  <c r="PE66" i="15"/>
  <c r="PE67" i="15"/>
  <c r="PE99" i="15"/>
  <c r="PE104" i="15"/>
  <c r="PE105" i="15"/>
  <c r="PE61" i="15"/>
  <c r="PE60" i="15" s="1"/>
  <c r="PE62" i="15" s="1"/>
  <c r="PE63" i="15" s="1"/>
  <c r="PE64" i="15" s="1"/>
  <c r="PE101" i="15"/>
  <c r="PE102" i="15" s="1"/>
  <c r="PE103" i="15" s="1"/>
  <c r="PU88" i="15"/>
  <c r="PU90" i="15"/>
  <c r="PU91" i="15" s="1"/>
  <c r="PU93" i="15"/>
  <c r="PU92" i="15"/>
  <c r="PU94" i="15"/>
  <c r="RA66" i="15"/>
  <c r="RA67" i="15"/>
  <c r="RA99" i="15"/>
  <c r="RA104" i="15"/>
  <c r="RA105" i="15"/>
  <c r="RA101" i="15"/>
  <c r="RA102" i="15" s="1"/>
  <c r="RA103" i="15" s="1"/>
  <c r="RA61" i="15"/>
  <c r="RA60" i="15" s="1"/>
  <c r="RA62" i="15" s="1"/>
  <c r="RA63" i="15" s="1"/>
  <c r="RA64" i="15" s="1"/>
  <c r="EU8" i="15"/>
  <c r="EU76" i="15"/>
  <c r="EU9" i="15" s="1"/>
  <c r="IA8" i="15"/>
  <c r="IA76" i="15"/>
  <c r="IA9" i="15" s="1"/>
  <c r="LG8" i="15"/>
  <c r="LG76" i="15"/>
  <c r="LG9" i="15" s="1"/>
  <c r="OU75" i="15"/>
  <c r="TS75" i="15"/>
  <c r="CI88" i="15"/>
  <c r="CI90" i="15"/>
  <c r="CI91" i="15" s="1"/>
  <c r="CI92" i="15" s="1"/>
  <c r="CI94" i="15"/>
  <c r="CI93" i="15"/>
  <c r="IU88" i="15"/>
  <c r="IU92" i="15"/>
  <c r="IU93" i="15"/>
  <c r="IU94" i="15"/>
  <c r="IU90" i="15"/>
  <c r="IU91" i="15" s="1"/>
  <c r="PK90" i="15"/>
  <c r="PK91" i="15" s="1"/>
  <c r="PK92" i="15" s="1"/>
  <c r="PK94" i="15"/>
  <c r="PK88" i="15"/>
  <c r="PK93" i="15"/>
  <c r="UI92" i="15"/>
  <c r="UI90" i="15"/>
  <c r="UI91" i="15" s="1"/>
  <c r="UI94" i="15"/>
  <c r="UI93" i="15"/>
  <c r="UI88" i="15"/>
  <c r="DF61" i="15"/>
  <c r="DF60" i="15" s="1"/>
  <c r="DF62" i="15" s="1"/>
  <c r="DF63" i="15" s="1"/>
  <c r="DF64" i="15" s="1"/>
  <c r="DF67" i="15"/>
  <c r="DF99" i="15"/>
  <c r="DF103" i="15"/>
  <c r="DF105" i="15"/>
  <c r="DF104" i="15"/>
  <c r="DF101" i="15"/>
  <c r="DF102" i="15" s="1"/>
  <c r="FR67" i="15"/>
  <c r="FR99" i="15"/>
  <c r="FR105" i="15"/>
  <c r="FR104" i="15"/>
  <c r="FR101" i="15"/>
  <c r="FR102" i="15" s="1"/>
  <c r="FR103" i="15" s="1"/>
  <c r="FR61" i="15"/>
  <c r="FR60" i="15" s="1"/>
  <c r="FR62" i="15" s="1"/>
  <c r="FR63" i="15" s="1"/>
  <c r="FR64" i="15" s="1"/>
  <c r="ID67" i="15"/>
  <c r="ID99" i="15"/>
  <c r="ID105" i="15"/>
  <c r="ID104" i="15"/>
  <c r="ID101" i="15"/>
  <c r="ID102" i="15" s="1"/>
  <c r="ID103" i="15" s="1"/>
  <c r="ID61" i="15"/>
  <c r="ID60" i="15" s="1"/>
  <c r="ID62" i="15" s="1"/>
  <c r="ID63" i="15" s="1"/>
  <c r="ID64" i="15" s="1"/>
  <c r="KP67" i="15"/>
  <c r="KP99" i="15"/>
  <c r="KP103" i="15"/>
  <c r="KP105" i="15"/>
  <c r="KP104" i="15"/>
  <c r="KP101" i="15"/>
  <c r="KP102" i="15" s="1"/>
  <c r="KP61" i="15"/>
  <c r="KP60" i="15" s="1"/>
  <c r="KP62" i="15" s="1"/>
  <c r="KP63" i="15" s="1"/>
  <c r="KP64" i="15" s="1"/>
  <c r="NB67" i="15"/>
  <c r="NB99" i="15"/>
  <c r="NB105" i="15"/>
  <c r="NB104" i="15"/>
  <c r="NB101" i="15"/>
  <c r="NB102" i="15" s="1"/>
  <c r="NB103" i="15" s="1"/>
  <c r="NB61" i="15"/>
  <c r="NB60" i="15" s="1"/>
  <c r="NB62" i="15" s="1"/>
  <c r="NB63" i="15" s="1"/>
  <c r="NB64" i="15" s="1"/>
  <c r="EC67" i="15"/>
  <c r="EC99" i="15"/>
  <c r="EC104" i="15"/>
  <c r="EC105" i="15"/>
  <c r="EC101" i="15"/>
  <c r="EC102" i="15" s="1"/>
  <c r="EC103" i="15" s="1"/>
  <c r="EC61" i="15"/>
  <c r="EC60" i="15" s="1"/>
  <c r="EC62" i="15" s="1"/>
  <c r="EC63" i="15" s="1"/>
  <c r="EC64" i="15" s="1"/>
  <c r="JA67" i="15"/>
  <c r="JA99" i="15"/>
  <c r="JA104" i="15"/>
  <c r="JA105" i="15"/>
  <c r="JA101" i="15"/>
  <c r="JA102" i="15" s="1"/>
  <c r="JA103" i="15" s="1"/>
  <c r="JA61" i="15"/>
  <c r="JA60" i="15" s="1"/>
  <c r="JA62" i="15" s="1"/>
  <c r="JA63" i="15" s="1"/>
  <c r="JA64" i="15" s="1"/>
  <c r="NY66" i="15"/>
  <c r="NY67" i="15"/>
  <c r="NY65" i="15"/>
  <c r="NY99" i="15"/>
  <c r="NY104" i="15"/>
  <c r="NY105" i="15"/>
  <c r="NY101" i="15"/>
  <c r="NY102" i="15" s="1"/>
  <c r="NY103" i="15" s="1"/>
  <c r="NY61" i="15"/>
  <c r="NY60" i="15" s="1"/>
  <c r="NY62" i="15" s="1"/>
  <c r="NY63" i="15" s="1"/>
  <c r="NY64" i="15" s="1"/>
  <c r="RE88" i="15"/>
  <c r="RE92" i="15"/>
  <c r="RE93" i="15"/>
  <c r="RE94" i="15"/>
  <c r="RE90" i="15"/>
  <c r="RE91" i="15" s="1"/>
  <c r="EY8" i="15"/>
  <c r="EY76" i="15"/>
  <c r="EY9" i="15" s="1"/>
  <c r="IE8" i="15"/>
  <c r="IE76" i="15"/>
  <c r="IE9" i="15" s="1"/>
  <c r="LO8" i="15"/>
  <c r="LO76" i="15"/>
  <c r="LO9" i="15" s="1"/>
  <c r="OY75" i="15"/>
  <c r="TW75" i="15"/>
  <c r="CM88" i="15"/>
  <c r="CM93" i="15"/>
  <c r="CM94" i="15"/>
  <c r="CM90" i="15"/>
  <c r="CM91" i="15" s="1"/>
  <c r="CM92" i="15" s="1"/>
  <c r="JC88" i="15"/>
  <c r="JC90" i="15"/>
  <c r="JC91" i="15" s="1"/>
  <c r="JC92" i="15" s="1"/>
  <c r="JC94" i="15"/>
  <c r="JC93" i="15"/>
  <c r="PO88" i="15"/>
  <c r="PO92" i="15"/>
  <c r="PO94" i="15"/>
  <c r="PO93" i="15"/>
  <c r="PO90" i="15"/>
  <c r="PO91" i="15" s="1"/>
  <c r="UM88" i="15"/>
  <c r="UM94" i="15"/>
  <c r="UM93" i="15"/>
  <c r="UM90" i="15"/>
  <c r="UM91" i="15" s="1"/>
  <c r="UM92" i="15" s="1"/>
  <c r="RN65" i="15"/>
  <c r="RN66" i="15"/>
  <c r="RN61" i="15"/>
  <c r="RN60" i="15" s="1"/>
  <c r="RN62" i="15" s="1"/>
  <c r="RN63" i="15" s="1"/>
  <c r="RN64" i="15" s="1"/>
  <c r="RN67" i="15"/>
  <c r="RN99" i="15"/>
  <c r="RN105" i="15"/>
  <c r="RN104" i="15"/>
  <c r="RN101" i="15"/>
  <c r="RN102" i="15" s="1"/>
  <c r="RN103" i="15" s="1"/>
  <c r="UH67" i="15"/>
  <c r="UH66" i="15"/>
  <c r="UH99" i="15"/>
  <c r="UH105" i="15"/>
  <c r="UH104" i="15"/>
  <c r="UH101" i="15"/>
  <c r="UH102" i="15" s="1"/>
  <c r="UH103" i="15" s="1"/>
  <c r="UH61" i="15"/>
  <c r="UH60" i="15" s="1"/>
  <c r="UH62" i="15" s="1"/>
  <c r="UH63" i="15" s="1"/>
  <c r="UH64" i="15" s="1"/>
  <c r="EG8" i="15"/>
  <c r="EG76" i="15"/>
  <c r="EG9" i="15" s="1"/>
  <c r="GC88" i="15"/>
  <c r="GC93" i="15"/>
  <c r="GC94" i="15"/>
  <c r="GC90" i="15"/>
  <c r="GC91" i="15" s="1"/>
  <c r="GC92" i="15" s="1"/>
  <c r="JE8" i="15"/>
  <c r="JE76" i="15"/>
  <c r="JE9" i="15" s="1"/>
  <c r="LA88" i="15"/>
  <c r="LA93" i="15"/>
  <c r="LA94" i="15"/>
  <c r="LA90" i="15"/>
  <c r="LA91" i="15" s="1"/>
  <c r="LA92" i="15" s="1"/>
  <c r="OW66" i="15"/>
  <c r="OW61" i="15"/>
  <c r="OW60" i="15" s="1"/>
  <c r="OW62" i="15" s="1"/>
  <c r="OW63" i="15" s="1"/>
  <c r="OW64" i="15" s="1"/>
  <c r="OW67" i="15"/>
  <c r="OW65" i="15"/>
  <c r="OW99" i="15"/>
  <c r="OW104" i="15"/>
  <c r="OW105" i="15"/>
  <c r="OW101" i="15"/>
  <c r="OW102" i="15" s="1"/>
  <c r="OW103" i="15" s="1"/>
  <c r="QC75" i="15"/>
  <c r="TU66" i="15"/>
  <c r="TU61" i="15"/>
  <c r="TU60" i="15" s="1"/>
  <c r="TU62" i="15" s="1"/>
  <c r="TU63" i="15" s="1"/>
  <c r="TU64" i="15" s="1"/>
  <c r="TU67" i="15"/>
  <c r="TU99" i="15"/>
  <c r="TU104" i="15"/>
  <c r="TU103" i="15"/>
  <c r="TU105" i="15"/>
  <c r="TU101" i="15"/>
  <c r="TU102" i="15" s="1"/>
  <c r="FC88" i="15"/>
  <c r="FC93" i="15"/>
  <c r="FC90" i="15"/>
  <c r="FC91" i="15" s="1"/>
  <c r="FC92" i="15" s="1"/>
  <c r="FC94" i="15"/>
  <c r="LS88" i="15"/>
  <c r="LS94" i="15"/>
  <c r="LS90" i="15"/>
  <c r="LS91" i="15" s="1"/>
  <c r="LS92" i="15" s="1"/>
  <c r="LS93" i="15"/>
  <c r="RO94" i="15"/>
  <c r="RO88" i="15"/>
  <c r="RO93" i="15"/>
  <c r="RO90" i="15"/>
  <c r="RO91" i="15" s="1"/>
  <c r="RO92" i="15" s="1"/>
  <c r="OC65" i="15"/>
  <c r="CL8" i="15"/>
  <c r="CL76" i="15"/>
  <c r="CL9" i="15" s="1"/>
  <c r="EH93" i="15"/>
  <c r="EH94" i="15"/>
  <c r="EH92" i="15"/>
  <c r="EH88" i="15"/>
  <c r="EH90" i="15"/>
  <c r="EH91" i="15" s="1"/>
  <c r="EX8" i="15"/>
  <c r="EX76" i="15"/>
  <c r="EX9" i="15" s="1"/>
  <c r="GT93" i="15"/>
  <c r="GT94" i="15"/>
  <c r="GT92" i="15"/>
  <c r="GT88" i="15"/>
  <c r="GT90" i="15"/>
  <c r="GT91" i="15" s="1"/>
  <c r="HJ8" i="15"/>
  <c r="HJ76" i="15"/>
  <c r="HJ9" i="15" s="1"/>
  <c r="JF93" i="15"/>
  <c r="JF94" i="15"/>
  <c r="JF88" i="15"/>
  <c r="JF90" i="15"/>
  <c r="JF91" i="15" s="1"/>
  <c r="JF92" i="15" s="1"/>
  <c r="JV8" i="15"/>
  <c r="JV76" i="15"/>
  <c r="JV9" i="15" s="1"/>
  <c r="LR94" i="15"/>
  <c r="LR93" i="15"/>
  <c r="LR88" i="15"/>
  <c r="LR90" i="15"/>
  <c r="LR91" i="15" s="1"/>
  <c r="LR92" i="15" s="1"/>
  <c r="MH8" i="15"/>
  <c r="MH76" i="15"/>
  <c r="MH9" i="15" s="1"/>
  <c r="OD94" i="15"/>
  <c r="OD92" i="15"/>
  <c r="OD93" i="15"/>
  <c r="OD88" i="15"/>
  <c r="OD90" i="15"/>
  <c r="OD91" i="15" s="1"/>
  <c r="FQ8" i="15"/>
  <c r="FQ76" i="15"/>
  <c r="FQ9" i="15" s="1"/>
  <c r="HM67" i="15"/>
  <c r="HM99" i="15"/>
  <c r="HM103" i="15"/>
  <c r="HM104" i="15"/>
  <c r="HM105" i="15"/>
  <c r="HM101" i="15"/>
  <c r="HM102" i="15" s="1"/>
  <c r="HM61" i="15"/>
  <c r="HM60" i="15" s="1"/>
  <c r="HM62" i="15" s="1"/>
  <c r="HM63" i="15" s="1"/>
  <c r="HM64" i="15" s="1"/>
  <c r="KO8" i="15"/>
  <c r="KO76" i="15"/>
  <c r="KO9" i="15" s="1"/>
  <c r="MK67" i="15"/>
  <c r="MK99" i="15"/>
  <c r="MK105" i="15"/>
  <c r="MK104" i="15"/>
  <c r="MK101" i="15"/>
  <c r="MK102" i="15" s="1"/>
  <c r="MK103" i="15" s="1"/>
  <c r="MK61" i="15"/>
  <c r="MK60" i="15" s="1"/>
  <c r="MK62" i="15" s="1"/>
  <c r="MK63" i="15" s="1"/>
  <c r="MK64" i="15" s="1"/>
  <c r="QG66" i="15"/>
  <c r="QG61" i="15"/>
  <c r="QG60" i="15" s="1"/>
  <c r="QG62" i="15" s="1"/>
  <c r="QG63" i="15" s="1"/>
  <c r="QG64" i="15" s="1"/>
  <c r="QG67" i="15"/>
  <c r="QG99" i="15"/>
  <c r="QG104" i="15"/>
  <c r="QG105" i="15"/>
  <c r="QG101" i="15"/>
  <c r="QG102" i="15" s="1"/>
  <c r="QG103" i="15" s="1"/>
  <c r="RM75" i="15"/>
  <c r="VE66" i="15"/>
  <c r="VE67" i="15"/>
  <c r="VE61" i="15"/>
  <c r="VE60" i="15" s="1"/>
  <c r="VE62" i="15" s="1"/>
  <c r="VE63" i="15" s="1"/>
  <c r="VE64" i="15" s="1"/>
  <c r="VE99" i="15"/>
  <c r="VE104" i="15"/>
  <c r="VE105" i="15"/>
  <c r="VE101" i="15"/>
  <c r="VE102" i="15" s="1"/>
  <c r="VE103" i="15" s="1"/>
  <c r="DS88" i="15"/>
  <c r="DS92" i="15"/>
  <c r="DS90" i="15"/>
  <c r="DS91" i="15" s="1"/>
  <c r="DS93" i="15"/>
  <c r="DS94" i="15"/>
  <c r="KI88" i="15"/>
  <c r="KI94" i="15"/>
  <c r="KI90" i="15"/>
  <c r="KI91" i="15" s="1"/>
  <c r="KI92" i="15" s="1"/>
  <c r="KI93" i="15"/>
  <c r="QM90" i="15"/>
  <c r="QM91" i="15" s="1"/>
  <c r="QM92" i="15" s="1"/>
  <c r="QM94" i="15"/>
  <c r="QM88" i="15"/>
  <c r="QM93" i="15"/>
  <c r="OL94" i="15"/>
  <c r="OL93" i="15"/>
  <c r="OL88" i="15"/>
  <c r="OL90" i="15"/>
  <c r="OL91" i="15" s="1"/>
  <c r="OL92" i="15" s="1"/>
  <c r="RR94" i="15"/>
  <c r="RR93" i="15"/>
  <c r="RR92" i="15"/>
  <c r="RR88" i="15"/>
  <c r="RR90" i="15"/>
  <c r="RR91" i="15" s="1"/>
  <c r="SL75" i="15"/>
  <c r="GK75" i="15"/>
  <c r="IG61" i="15"/>
  <c r="IG60" i="15" s="1"/>
  <c r="IG62" i="15" s="1"/>
  <c r="IG63" i="15" s="1"/>
  <c r="IG64" i="15" s="1"/>
  <c r="IG67" i="15"/>
  <c r="IG99" i="15"/>
  <c r="IG105" i="15"/>
  <c r="IG104" i="15"/>
  <c r="IG101" i="15"/>
  <c r="IG102" i="15" s="1"/>
  <c r="IG103" i="15" s="1"/>
  <c r="LI75" i="15"/>
  <c r="NE61" i="15"/>
  <c r="NE60" i="15" s="1"/>
  <c r="NE62" i="15" s="1"/>
  <c r="NE63" i="15" s="1"/>
  <c r="NE64" i="15" s="1"/>
  <c r="NE67" i="15"/>
  <c r="NE99" i="15"/>
  <c r="NE105" i="15"/>
  <c r="NE104" i="15"/>
  <c r="NE101" i="15"/>
  <c r="NE102" i="15" s="1"/>
  <c r="NE103" i="15" s="1"/>
  <c r="OO75" i="15"/>
  <c r="RA75" i="15"/>
  <c r="UC66" i="15"/>
  <c r="UC61" i="15"/>
  <c r="UC60" i="15" s="1"/>
  <c r="UC62" i="15" s="1"/>
  <c r="UC63" i="15" s="1"/>
  <c r="UC64" i="15" s="1"/>
  <c r="UC67" i="15"/>
  <c r="UC99" i="15"/>
  <c r="UC104" i="15"/>
  <c r="UC103" i="15"/>
  <c r="UC105" i="15"/>
  <c r="UC101" i="15"/>
  <c r="UC102" i="15" s="1"/>
  <c r="GI67" i="15"/>
  <c r="GI104" i="15"/>
  <c r="GI105" i="15"/>
  <c r="GI101" i="15"/>
  <c r="GI102" i="15" s="1"/>
  <c r="GI103" i="15"/>
  <c r="GI61" i="15"/>
  <c r="GI60" i="15" s="1"/>
  <c r="GI62" i="15" s="1"/>
  <c r="GI63" i="15" s="1"/>
  <c r="GI64" i="15" s="1"/>
  <c r="GI99" i="15"/>
  <c r="NC67" i="15"/>
  <c r="NC101" i="15"/>
  <c r="NC102" i="15" s="1"/>
  <c r="NC105" i="15"/>
  <c r="NC99" i="15"/>
  <c r="NC104" i="15"/>
  <c r="NC103" i="15"/>
  <c r="NC61" i="15"/>
  <c r="NC60" i="15" s="1"/>
  <c r="NC62" i="15" s="1"/>
  <c r="NC63" i="15" s="1"/>
  <c r="NC64" i="15" s="1"/>
  <c r="SM66" i="15"/>
  <c r="SM67" i="15"/>
  <c r="SM99" i="15"/>
  <c r="SM101" i="15"/>
  <c r="SM102" i="15" s="1"/>
  <c r="SM103" i="15" s="1"/>
  <c r="SM105" i="15"/>
  <c r="SM104" i="15"/>
  <c r="SM61" i="15"/>
  <c r="SM60" i="15" s="1"/>
  <c r="SM62" i="15" s="1"/>
  <c r="SM63" i="15" s="1"/>
  <c r="SM64" i="15" s="1"/>
  <c r="UL94" i="15"/>
  <c r="UL92" i="15"/>
  <c r="UL93" i="15"/>
  <c r="UL88" i="15"/>
  <c r="UL90" i="15"/>
  <c r="UL91" i="15" s="1"/>
  <c r="DN94" i="15"/>
  <c r="DN93" i="15"/>
  <c r="DN88" i="15"/>
  <c r="DN90" i="15"/>
  <c r="DN91" i="15" s="1"/>
  <c r="DN92" i="15" s="1"/>
  <c r="ED75" i="15"/>
  <c r="FJ75" i="15"/>
  <c r="GP75" i="15"/>
  <c r="HV75" i="15"/>
  <c r="JR94" i="15"/>
  <c r="JR93" i="15"/>
  <c r="JR88" i="15"/>
  <c r="JR90" i="15"/>
  <c r="JR91" i="15" s="1"/>
  <c r="JR92" i="15" s="1"/>
  <c r="KX94" i="15"/>
  <c r="KX93" i="15"/>
  <c r="KX92" i="15"/>
  <c r="KX88" i="15"/>
  <c r="KX90" i="15"/>
  <c r="KX91" i="15" s="1"/>
  <c r="MD94" i="15"/>
  <c r="MD93" i="15"/>
  <c r="MD92" i="15"/>
  <c r="MD88" i="15"/>
  <c r="MD90" i="15"/>
  <c r="MD91" i="15" s="1"/>
  <c r="NJ94" i="15"/>
  <c r="NJ93" i="15"/>
  <c r="NJ88" i="15"/>
  <c r="NJ90" i="15"/>
  <c r="NJ91" i="15" s="1"/>
  <c r="NJ92" i="15" s="1"/>
  <c r="NZ75" i="15"/>
  <c r="FY88" i="15"/>
  <c r="FY93" i="15"/>
  <c r="FY90" i="15"/>
  <c r="FY91" i="15" s="1"/>
  <c r="FY92" i="15" s="1"/>
  <c r="FY94" i="15"/>
  <c r="KW88" i="15"/>
  <c r="KW90" i="15"/>
  <c r="KW91" i="15" s="1"/>
  <c r="KW92" i="15" s="1"/>
  <c r="KW93" i="15"/>
  <c r="KW94" i="15"/>
  <c r="RU93" i="15"/>
  <c r="RU88" i="15"/>
  <c r="RU94" i="15"/>
  <c r="RU90" i="15"/>
  <c r="RU91" i="15" s="1"/>
  <c r="RU92" i="15" s="1"/>
  <c r="DG67" i="15"/>
  <c r="DG101" i="15"/>
  <c r="DG102" i="15" s="1"/>
  <c r="DG105" i="15"/>
  <c r="DG104" i="15"/>
  <c r="DG103" i="15"/>
  <c r="DG99" i="15"/>
  <c r="DG61" i="15"/>
  <c r="DG60" i="15" s="1"/>
  <c r="DG62" i="15" s="1"/>
  <c r="DG63" i="15" s="1"/>
  <c r="DG64" i="15" s="1"/>
  <c r="JW88" i="15"/>
  <c r="JW93" i="15"/>
  <c r="JW94" i="15"/>
  <c r="JW90" i="15"/>
  <c r="JW91" i="15" s="1"/>
  <c r="JW92" i="15" s="1"/>
  <c r="QE88" i="15"/>
  <c r="QE94" i="15"/>
  <c r="QE90" i="15"/>
  <c r="QE91" i="15" s="1"/>
  <c r="QE92" i="15" s="1"/>
  <c r="QE93" i="15"/>
  <c r="VC88" i="15"/>
  <c r="VC94" i="15"/>
  <c r="VC93" i="15"/>
  <c r="VC90" i="15"/>
  <c r="VC91" i="15" s="1"/>
  <c r="VC92" i="15" s="1"/>
  <c r="OP66" i="15"/>
  <c r="OP61" i="15"/>
  <c r="OP60" i="15" s="1"/>
  <c r="OP62" i="15" s="1"/>
  <c r="OP63" i="15" s="1"/>
  <c r="OP64" i="15" s="1"/>
  <c r="OP67" i="15"/>
  <c r="OP99" i="15"/>
  <c r="OP103" i="15"/>
  <c r="OP105" i="15"/>
  <c r="OP104" i="15"/>
  <c r="OP101" i="15"/>
  <c r="OP102" i="15" s="1"/>
  <c r="QH65" i="15"/>
  <c r="QH66" i="15"/>
  <c r="QH61" i="15"/>
  <c r="QH60" i="15" s="1"/>
  <c r="QH62" i="15" s="1"/>
  <c r="QH63" i="15" s="1"/>
  <c r="QH64" i="15" s="1"/>
  <c r="QH67" i="15"/>
  <c r="QH99" i="15"/>
  <c r="QH105" i="15"/>
  <c r="QH104" i="15"/>
  <c r="QH101" i="15"/>
  <c r="QH102" i="15" s="1"/>
  <c r="QH103" i="15" s="1"/>
  <c r="TB67" i="15"/>
  <c r="TB66" i="15"/>
  <c r="TB99" i="15"/>
  <c r="TB105" i="15"/>
  <c r="TB104" i="15"/>
  <c r="TB101" i="15"/>
  <c r="TB102" i="15" s="1"/>
  <c r="TB103" i="15" s="1"/>
  <c r="TB61" i="15"/>
  <c r="TB60" i="15" s="1"/>
  <c r="TB62" i="15" s="1"/>
  <c r="TB63" i="15" s="1"/>
  <c r="TB64" i="15" s="1"/>
  <c r="QT8" i="15"/>
  <c r="QT76" i="15"/>
  <c r="QT9" i="15" s="1"/>
  <c r="UK66" i="15"/>
  <c r="UK61" i="15"/>
  <c r="UK60" i="15" s="1"/>
  <c r="UK62" i="15" s="1"/>
  <c r="UK63" i="15" s="1"/>
  <c r="UK64" i="15" s="1"/>
  <c r="UK67" i="15"/>
  <c r="UK99" i="15"/>
  <c r="UK104" i="15"/>
  <c r="UK105" i="15"/>
  <c r="UK101" i="15"/>
  <c r="UK102" i="15" s="1"/>
  <c r="UK103" i="15" s="1"/>
  <c r="DO8" i="15"/>
  <c r="DO76" i="15"/>
  <c r="DO9" i="15" s="1"/>
  <c r="GU8" i="15"/>
  <c r="GU76" i="15"/>
  <c r="GU9" i="15" s="1"/>
  <c r="VG75" i="15"/>
  <c r="GA88" i="15"/>
  <c r="GA94" i="15"/>
  <c r="GA93" i="15"/>
  <c r="GA90" i="15"/>
  <c r="GA91" i="15" s="1"/>
  <c r="GA92" i="15" s="1"/>
  <c r="MM88" i="15"/>
  <c r="MM92" i="15"/>
  <c r="MM90" i="15"/>
  <c r="MM91" i="15" s="1"/>
  <c r="MM94" i="15"/>
  <c r="MM93" i="15"/>
  <c r="SE88" i="15"/>
  <c r="SE94" i="15"/>
  <c r="SE93" i="15"/>
  <c r="SE90" i="15"/>
  <c r="SE91" i="15" s="1"/>
  <c r="SE92" i="15" s="1"/>
  <c r="PN61" i="15"/>
  <c r="PN60" i="15" s="1"/>
  <c r="PN62" i="15" s="1"/>
  <c r="PN63" i="15" s="1"/>
  <c r="PN64" i="15" s="1"/>
  <c r="PN65" i="15"/>
  <c r="PN66" i="15"/>
  <c r="PN67" i="15"/>
  <c r="PN99" i="15"/>
  <c r="PN103" i="15"/>
  <c r="PN105" i="15"/>
  <c r="PN104" i="15"/>
  <c r="PN101" i="15"/>
  <c r="PN102" i="15" s="1"/>
  <c r="EP61" i="15"/>
  <c r="EP60" i="15" s="1"/>
  <c r="EP62" i="15" s="1"/>
  <c r="EP63" i="15" s="1"/>
  <c r="EP64" i="15" s="1"/>
  <c r="EP67" i="15"/>
  <c r="EP99" i="15"/>
  <c r="EP105" i="15"/>
  <c r="EP104" i="15"/>
  <c r="EP101" i="15"/>
  <c r="EP102" i="15" s="1"/>
  <c r="EP103" i="15" s="1"/>
  <c r="HB61" i="15"/>
  <c r="HB60" i="15" s="1"/>
  <c r="HB62" i="15" s="1"/>
  <c r="HB63" i="15" s="1"/>
  <c r="HB64" i="15" s="1"/>
  <c r="HB67" i="15"/>
  <c r="HB99" i="15"/>
  <c r="HB105" i="15"/>
  <c r="HB104" i="15"/>
  <c r="HB101" i="15"/>
  <c r="HB102" i="15" s="1"/>
  <c r="HB103" i="15" s="1"/>
  <c r="JN61" i="15"/>
  <c r="JN60" i="15" s="1"/>
  <c r="JN62" i="15" s="1"/>
  <c r="JN63" i="15" s="1"/>
  <c r="JN64" i="15" s="1"/>
  <c r="JN67" i="15"/>
  <c r="JN99" i="15"/>
  <c r="JN105" i="15"/>
  <c r="JN104" i="15"/>
  <c r="JN101" i="15"/>
  <c r="JN102" i="15" s="1"/>
  <c r="JN103" i="15" s="1"/>
  <c r="LZ61" i="15"/>
  <c r="LZ60" i="15" s="1"/>
  <c r="LZ62" i="15" s="1"/>
  <c r="LZ63" i="15" s="1"/>
  <c r="LZ64" i="15" s="1"/>
  <c r="LZ67" i="15"/>
  <c r="LZ99" i="15"/>
  <c r="LZ103" i="15"/>
  <c r="LZ105" i="15"/>
  <c r="LZ104" i="15"/>
  <c r="LZ101" i="15"/>
  <c r="LZ102" i="15" s="1"/>
  <c r="GW67" i="15"/>
  <c r="GW99" i="15"/>
  <c r="GW104" i="15"/>
  <c r="GW105" i="15"/>
  <c r="GW101" i="15"/>
  <c r="GW102" i="15" s="1"/>
  <c r="GW103" i="15" s="1"/>
  <c r="GW61" i="15"/>
  <c r="GW60" i="15" s="1"/>
  <c r="GW62" i="15" s="1"/>
  <c r="GW63" i="15" s="1"/>
  <c r="GW64" i="15" s="1"/>
  <c r="LU67" i="15"/>
  <c r="LU99" i="15"/>
  <c r="LU105" i="15"/>
  <c r="LU104" i="15"/>
  <c r="LU101" i="15"/>
  <c r="LU102" i="15" s="1"/>
  <c r="LU103" i="15" s="1"/>
  <c r="LU61" i="15"/>
  <c r="LU60" i="15" s="1"/>
  <c r="LU62" i="15" s="1"/>
  <c r="LU63" i="15" s="1"/>
  <c r="LU64" i="15" s="1"/>
  <c r="QW88" i="15"/>
  <c r="QW90" i="15"/>
  <c r="QW91" i="15" s="1"/>
  <c r="QW93" i="15"/>
  <c r="QW94" i="15"/>
  <c r="QW92" i="15"/>
  <c r="CY75" i="15"/>
  <c r="GE75" i="15"/>
  <c r="JK75" i="15"/>
  <c r="MU75" i="15"/>
  <c r="PW75" i="15"/>
  <c r="SI75" i="15"/>
  <c r="HW67" i="15"/>
  <c r="HW105" i="15"/>
  <c r="HW99" i="15"/>
  <c r="HW104" i="15"/>
  <c r="HW101" i="15"/>
  <c r="HW102" i="15" s="1"/>
  <c r="HW103" i="15" s="1"/>
  <c r="HW61" i="15"/>
  <c r="HW60" i="15" s="1"/>
  <c r="HW62" i="15" s="1"/>
  <c r="HW63" i="15" s="1"/>
  <c r="HW64" i="15" s="1"/>
  <c r="OQ66" i="15"/>
  <c r="OQ67" i="15"/>
  <c r="OQ101" i="15"/>
  <c r="OQ102" i="15" s="1"/>
  <c r="OQ103" i="15" s="1"/>
  <c r="OQ105" i="15"/>
  <c r="OQ99" i="15"/>
  <c r="OQ104" i="15"/>
  <c r="OQ61" i="15"/>
  <c r="OQ60" i="15" s="1"/>
  <c r="OQ62" i="15" s="1"/>
  <c r="OQ63" i="15" s="1"/>
  <c r="OQ64" i="15" s="1"/>
  <c r="TO66" i="15"/>
  <c r="TO67" i="15"/>
  <c r="TO105" i="15"/>
  <c r="TO104" i="15"/>
  <c r="TO101" i="15"/>
  <c r="TO102" i="15" s="1"/>
  <c r="TO103" i="15" s="1"/>
  <c r="TO99" i="15"/>
  <c r="TO61" i="15"/>
  <c r="TO60" i="15" s="1"/>
  <c r="TO62" i="15" s="1"/>
  <c r="TO63" i="15" s="1"/>
  <c r="TO64" i="15" s="1"/>
  <c r="PZ67" i="15"/>
  <c r="PZ66" i="15"/>
  <c r="PZ99" i="15"/>
  <c r="PZ105" i="15"/>
  <c r="PZ104" i="15"/>
  <c r="PZ61" i="15"/>
  <c r="PZ60" i="15" s="1"/>
  <c r="PZ62" i="15" s="1"/>
  <c r="PZ63" i="15" s="1"/>
  <c r="PZ64" i="15" s="1"/>
  <c r="PZ101" i="15"/>
  <c r="PZ102" i="15" s="1"/>
  <c r="PZ103" i="15" s="1"/>
  <c r="UX67" i="15"/>
  <c r="UX66" i="15"/>
  <c r="UX99" i="15"/>
  <c r="UX103" i="15"/>
  <c r="UX105" i="15"/>
  <c r="UX104" i="15"/>
  <c r="UX101" i="15"/>
  <c r="UX102" i="15" s="1"/>
  <c r="UX61" i="15"/>
  <c r="UX60" i="15" s="1"/>
  <c r="UX62" i="15" s="1"/>
  <c r="UX63" i="15" s="1"/>
  <c r="UX64" i="15" s="1"/>
  <c r="HQ88" i="15"/>
  <c r="HQ93" i="15"/>
  <c r="HQ90" i="15"/>
  <c r="HQ91" i="15" s="1"/>
  <c r="HQ92" i="15"/>
  <c r="HQ94" i="15"/>
  <c r="MO88" i="15"/>
  <c r="MO93" i="15"/>
  <c r="MO90" i="15"/>
  <c r="MO91" i="15" s="1"/>
  <c r="MO92" i="15" s="1"/>
  <c r="MO94" i="15"/>
  <c r="US88" i="15"/>
  <c r="US90" i="15"/>
  <c r="US91" i="15" s="1"/>
  <c r="US92" i="15" s="1"/>
  <c r="US93" i="15"/>
  <c r="US94" i="15"/>
  <c r="DW8" i="15"/>
  <c r="DW76" i="15"/>
  <c r="DW9" i="15" s="1"/>
  <c r="HG8" i="15"/>
  <c r="HG76" i="15"/>
  <c r="HG9" i="15" s="1"/>
  <c r="KM8" i="15"/>
  <c r="KM76" i="15"/>
  <c r="KM9" i="15" s="1"/>
  <c r="TC75" i="15"/>
  <c r="DW67" i="15"/>
  <c r="DW101" i="15"/>
  <c r="DW102" i="15" s="1"/>
  <c r="DW105" i="15"/>
  <c r="DW103" i="15"/>
  <c r="DW104" i="15"/>
  <c r="DW99" i="15"/>
  <c r="DW61" i="15"/>
  <c r="DW60" i="15" s="1"/>
  <c r="DW62" i="15" s="1"/>
  <c r="DW63" i="15" s="1"/>
  <c r="DW64" i="15" s="1"/>
  <c r="KM67" i="15"/>
  <c r="KM104" i="15"/>
  <c r="KM103" i="15"/>
  <c r="KM101" i="15"/>
  <c r="KM102" i="15" s="1"/>
  <c r="KM105" i="15"/>
  <c r="KM99" i="15"/>
  <c r="KM61" i="15"/>
  <c r="KM60" i="15" s="1"/>
  <c r="KM62" i="15" s="1"/>
  <c r="KM63" i="15" s="1"/>
  <c r="KM64" i="15" s="1"/>
  <c r="QQ66" i="15"/>
  <c r="QQ67" i="15"/>
  <c r="QQ99" i="15"/>
  <c r="QQ101" i="15"/>
  <c r="QQ102" i="15" s="1"/>
  <c r="QQ103" i="15"/>
  <c r="QQ104" i="15"/>
  <c r="QQ105" i="15"/>
  <c r="QQ61" i="15"/>
  <c r="QQ60" i="15" s="1"/>
  <c r="QQ62" i="15" s="1"/>
  <c r="QQ63" i="15" s="1"/>
  <c r="QQ64" i="15" s="1"/>
  <c r="CP61" i="15"/>
  <c r="CP60" i="15" s="1"/>
  <c r="CP62" i="15" s="1"/>
  <c r="CP63" i="15" s="1"/>
  <c r="CP64" i="15" s="1"/>
  <c r="CP67" i="15"/>
  <c r="CP99" i="15"/>
  <c r="CP105" i="15"/>
  <c r="CP104" i="15"/>
  <c r="CP101" i="15"/>
  <c r="CP102" i="15" s="1"/>
  <c r="CP103" i="15" s="1"/>
  <c r="DV67" i="15"/>
  <c r="DV99" i="15"/>
  <c r="DV105" i="15"/>
  <c r="DV104" i="15"/>
  <c r="DV101" i="15"/>
  <c r="DV102" i="15" s="1"/>
  <c r="DV103" i="15" s="1"/>
  <c r="DV61" i="15"/>
  <c r="DV60" i="15" s="1"/>
  <c r="DV62" i="15" s="1"/>
  <c r="DV63" i="15" s="1"/>
  <c r="DV64" i="15" s="1"/>
  <c r="JZ67" i="15"/>
  <c r="JZ99" i="15"/>
  <c r="JZ103" i="15"/>
  <c r="JZ105" i="15"/>
  <c r="JZ104" i="15"/>
  <c r="JZ101" i="15"/>
  <c r="JZ102" i="15" s="1"/>
  <c r="JZ61" i="15"/>
  <c r="JZ60" i="15" s="1"/>
  <c r="JZ62" i="15" s="1"/>
  <c r="JZ63" i="15" s="1"/>
  <c r="JZ64" i="15" s="1"/>
  <c r="LF67" i="15"/>
  <c r="LF99" i="15"/>
  <c r="LF105" i="15"/>
  <c r="LF104" i="15"/>
  <c r="LF101" i="15"/>
  <c r="LF102" i="15" s="1"/>
  <c r="LF103" i="15" s="1"/>
  <c r="LF61" i="15"/>
  <c r="LF60" i="15" s="1"/>
  <c r="LF62" i="15" s="1"/>
  <c r="LF63" i="15" s="1"/>
  <c r="LF64" i="15" s="1"/>
  <c r="ML67" i="15"/>
  <c r="ML99" i="15"/>
  <c r="ML105" i="15"/>
  <c r="ML104" i="15"/>
  <c r="ML101" i="15"/>
  <c r="ML102" i="15" s="1"/>
  <c r="ML103" i="15" s="1"/>
  <c r="ML61" i="15"/>
  <c r="ML60" i="15" s="1"/>
  <c r="ML62" i="15" s="1"/>
  <c r="ML63" i="15" s="1"/>
  <c r="ML64" i="15" s="1"/>
  <c r="NR67" i="15"/>
  <c r="NR99" i="15"/>
  <c r="NR105" i="15"/>
  <c r="NR104" i="15"/>
  <c r="NR101" i="15"/>
  <c r="NR102" i="15" s="1"/>
  <c r="NR103" i="15" s="1"/>
  <c r="NR61" i="15"/>
  <c r="NR60" i="15" s="1"/>
  <c r="NR62" i="15" s="1"/>
  <c r="NR63" i="15" s="1"/>
  <c r="NR64" i="15" s="1"/>
  <c r="FY8" i="15"/>
  <c r="FY76" i="15"/>
  <c r="FY9" i="15" s="1"/>
  <c r="HU88" i="15"/>
  <c r="HU93" i="15"/>
  <c r="HU90" i="15"/>
  <c r="HU91" i="15" s="1"/>
  <c r="HU92" i="15" s="1"/>
  <c r="HU94" i="15"/>
  <c r="KW8" i="15"/>
  <c r="KW76" i="15"/>
  <c r="KW9" i="15" s="1"/>
  <c r="MS90" i="15"/>
  <c r="MS91" i="15" s="1"/>
  <c r="MS93" i="15"/>
  <c r="MS88" i="15"/>
  <c r="MS92" i="15"/>
  <c r="MS94" i="15"/>
  <c r="PY93" i="15"/>
  <c r="PY94" i="15"/>
  <c r="PY88" i="15"/>
  <c r="PY90" i="15"/>
  <c r="PY91" i="15" s="1"/>
  <c r="PY92" i="15" s="1"/>
  <c r="RU75" i="15"/>
  <c r="UW93" i="15"/>
  <c r="UW88" i="15"/>
  <c r="UW94" i="15"/>
  <c r="UW90" i="15"/>
  <c r="UW91" i="15" s="1"/>
  <c r="UW92" i="15" s="1"/>
  <c r="HK88" i="15"/>
  <c r="HK92" i="15"/>
  <c r="HK93" i="15"/>
  <c r="HK94" i="15"/>
  <c r="HK90" i="15"/>
  <c r="HK91" i="15" s="1"/>
  <c r="OI88" i="15"/>
  <c r="OI92" i="15"/>
  <c r="OI90" i="15"/>
  <c r="OI91" i="15" s="1"/>
  <c r="OI94" i="15"/>
  <c r="OI93" i="15"/>
  <c r="TG88" i="15"/>
  <c r="TG92" i="15"/>
  <c r="TG90" i="15"/>
  <c r="TG91" i="15" s="1"/>
  <c r="TG94" i="15"/>
  <c r="TG93" i="15"/>
  <c r="TV75" i="15"/>
  <c r="SH94" i="15"/>
  <c r="SH93" i="15"/>
  <c r="SH88" i="15"/>
  <c r="SH90" i="15"/>
  <c r="SH91" i="15" s="1"/>
  <c r="SH92" i="15" s="1"/>
  <c r="TZ94" i="15"/>
  <c r="TZ93" i="15"/>
  <c r="TZ88" i="15"/>
  <c r="TZ90" i="15"/>
  <c r="TZ91" i="15" s="1"/>
  <c r="TZ92" i="15" s="1"/>
  <c r="EW61" i="15"/>
  <c r="EW60" i="15" s="1"/>
  <c r="EW62" i="15" s="1"/>
  <c r="EW63" i="15" s="1"/>
  <c r="EW64" i="15" s="1"/>
  <c r="EW67" i="15"/>
  <c r="EW99" i="15"/>
  <c r="EW104" i="15"/>
  <c r="EW105" i="15"/>
  <c r="EW101" i="15"/>
  <c r="EW102" i="15" s="1"/>
  <c r="EW103" i="15" s="1"/>
  <c r="JU61" i="15"/>
  <c r="JU60" i="15" s="1"/>
  <c r="JU62" i="15" s="1"/>
  <c r="JU63" i="15" s="1"/>
  <c r="JU64" i="15" s="1"/>
  <c r="JU67" i="15"/>
  <c r="JU99" i="15"/>
  <c r="JU105" i="15"/>
  <c r="JU104" i="15"/>
  <c r="JU101" i="15"/>
  <c r="JU102" i="15" s="1"/>
  <c r="JU103" i="15" s="1"/>
  <c r="SO88" i="15"/>
  <c r="SO93" i="15"/>
  <c r="SO94" i="15"/>
  <c r="SO90" i="15"/>
  <c r="SO91" i="15" s="1"/>
  <c r="SO92" i="15" s="1"/>
  <c r="DO88" i="15"/>
  <c r="DO94" i="15"/>
  <c r="DO93" i="15"/>
  <c r="DO90" i="15"/>
  <c r="DO91" i="15" s="1"/>
  <c r="DO92" i="15" s="1"/>
  <c r="KA88" i="15"/>
  <c r="KA92" i="15"/>
  <c r="KA93" i="15"/>
  <c r="KA90" i="15"/>
  <c r="KA91" i="15" s="1"/>
  <c r="KA94" i="15"/>
  <c r="QI88" i="15"/>
  <c r="QI94" i="15"/>
  <c r="QI93" i="15"/>
  <c r="QI90" i="15"/>
  <c r="QI91" i="15" s="1"/>
  <c r="QI92" i="15" s="1"/>
  <c r="VG88" i="15"/>
  <c r="VG94" i="15"/>
  <c r="VG93" i="15"/>
  <c r="VG90" i="15"/>
  <c r="VG91" i="15" s="1"/>
  <c r="VG92" i="15" s="1"/>
  <c r="CL61" i="15"/>
  <c r="CL60" i="15" s="1"/>
  <c r="CL62" i="15" s="1"/>
  <c r="CL63" i="15" s="1"/>
  <c r="CL64" i="15" s="1"/>
  <c r="CL67" i="15"/>
  <c r="CL99" i="15"/>
  <c r="CL105" i="15"/>
  <c r="CL104" i="15"/>
  <c r="CL101" i="15"/>
  <c r="CL102" i="15" s="1"/>
  <c r="CL103" i="15" s="1"/>
  <c r="EX61" i="15"/>
  <c r="EX60" i="15" s="1"/>
  <c r="EX62" i="15" s="1"/>
  <c r="EX63" i="15" s="1"/>
  <c r="EX64" i="15" s="1"/>
  <c r="EX67" i="15"/>
  <c r="EX99" i="15"/>
  <c r="EX103" i="15"/>
  <c r="EX105" i="15"/>
  <c r="EX104" i="15"/>
  <c r="EX101" i="15"/>
  <c r="EX102" i="15" s="1"/>
  <c r="HJ61" i="15"/>
  <c r="HJ60" i="15" s="1"/>
  <c r="HJ62" i="15" s="1"/>
  <c r="HJ63" i="15" s="1"/>
  <c r="HJ64" i="15" s="1"/>
  <c r="HJ67" i="15"/>
  <c r="HJ99" i="15"/>
  <c r="HJ105" i="15"/>
  <c r="HJ104" i="15"/>
  <c r="HJ101" i="15"/>
  <c r="HJ102" i="15" s="1"/>
  <c r="HJ103" i="15" s="1"/>
  <c r="JV61" i="15"/>
  <c r="JV60" i="15" s="1"/>
  <c r="JV62" i="15" s="1"/>
  <c r="JV63" i="15" s="1"/>
  <c r="JV64" i="15" s="1"/>
  <c r="JV67" i="15"/>
  <c r="JV99" i="15"/>
  <c r="JV105" i="15"/>
  <c r="JV104" i="15"/>
  <c r="JV101" i="15"/>
  <c r="JV102" i="15" s="1"/>
  <c r="JV103" i="15" s="1"/>
  <c r="MH61" i="15"/>
  <c r="MH60" i="15" s="1"/>
  <c r="MH62" i="15" s="1"/>
  <c r="MH63" i="15" s="1"/>
  <c r="MH64" i="15" s="1"/>
  <c r="MH67" i="15"/>
  <c r="MH99" i="15"/>
  <c r="MH105" i="15"/>
  <c r="MH104" i="15"/>
  <c r="MH101" i="15"/>
  <c r="MH102" i="15" s="1"/>
  <c r="MH103" i="15" s="1"/>
  <c r="DU88" i="15"/>
  <c r="DU93" i="15"/>
  <c r="DU94" i="15"/>
  <c r="DU90" i="15"/>
  <c r="DU91" i="15" s="1"/>
  <c r="DU92" i="15" s="1"/>
  <c r="GW8" i="15"/>
  <c r="GW76" i="15"/>
  <c r="GW9" i="15" s="1"/>
  <c r="IS67" i="15"/>
  <c r="IS99" i="15"/>
  <c r="IS105" i="15"/>
  <c r="IS104" i="15"/>
  <c r="IS101" i="15"/>
  <c r="IS102" i="15" s="1"/>
  <c r="IS103" i="15" s="1"/>
  <c r="IS61" i="15"/>
  <c r="IS60" i="15" s="1"/>
  <c r="IS62" i="15" s="1"/>
  <c r="IS63" i="15" s="1"/>
  <c r="IS64" i="15" s="1"/>
  <c r="LU8" i="15"/>
  <c r="LU76" i="15"/>
  <c r="LU9" i="15" s="1"/>
  <c r="NQ67" i="15"/>
  <c r="NQ99" i="15"/>
  <c r="NQ104" i="15"/>
  <c r="NQ105" i="15"/>
  <c r="NQ101" i="15"/>
  <c r="NQ102" i="15" s="1"/>
  <c r="NQ103" i="15" s="1"/>
  <c r="NQ61" i="15"/>
  <c r="NQ60" i="15" s="1"/>
  <c r="NQ62" i="15" s="1"/>
  <c r="NQ63" i="15" s="1"/>
  <c r="NQ64" i="15" s="1"/>
  <c r="RM88" i="15"/>
  <c r="RM93" i="15"/>
  <c r="RM90" i="15"/>
  <c r="RM91" i="15" s="1"/>
  <c r="RM92" i="15" s="1"/>
  <c r="RM94" i="15"/>
  <c r="IQ88" i="15"/>
  <c r="IQ90" i="15"/>
  <c r="IQ91" i="15" s="1"/>
  <c r="IQ92" i="15" s="1"/>
  <c r="IQ93" i="15"/>
  <c r="IQ94" i="15"/>
  <c r="PG88" i="15"/>
  <c r="PG94" i="15"/>
  <c r="PG90" i="15"/>
  <c r="PG91" i="15" s="1"/>
  <c r="PG92" i="15" s="1"/>
  <c r="PG93" i="15"/>
  <c r="UE92" i="15"/>
  <c r="UE88" i="15"/>
  <c r="UE94" i="15"/>
  <c r="UE90" i="15"/>
  <c r="UE91" i="15" s="1"/>
  <c r="UE93" i="15"/>
  <c r="PF66" i="15"/>
  <c r="PF67" i="15"/>
  <c r="PF61" i="15"/>
  <c r="PF60" i="15" s="1"/>
  <c r="PF62" i="15" s="1"/>
  <c r="PF63" i="15" s="1"/>
  <c r="PF64" i="15" s="1"/>
  <c r="PF99" i="15"/>
  <c r="PF105" i="15"/>
  <c r="PF104" i="15"/>
  <c r="PF101" i="15"/>
  <c r="PF102" i="15" s="1"/>
  <c r="PF103" i="15" s="1"/>
  <c r="UD61" i="15"/>
  <c r="UD60" i="15" s="1"/>
  <c r="UD62" i="15" s="1"/>
  <c r="UD63" i="15" s="1"/>
  <c r="UD64" i="15" s="1"/>
  <c r="UD66" i="15"/>
  <c r="UD67" i="15"/>
  <c r="UD65" i="15"/>
  <c r="UD99" i="15"/>
  <c r="UD105" i="15"/>
  <c r="UD104" i="15"/>
  <c r="UD101" i="15"/>
  <c r="UD102" i="15" s="1"/>
  <c r="UD103" i="15" s="1"/>
  <c r="FE75" i="15"/>
  <c r="HA61" i="15"/>
  <c r="HA60" i="15" s="1"/>
  <c r="HA62" i="15" s="1"/>
  <c r="HA63" i="15" s="1"/>
  <c r="HA64" i="15" s="1"/>
  <c r="HA67" i="15"/>
  <c r="HA99" i="15"/>
  <c r="HA104" i="15"/>
  <c r="HA105" i="15"/>
  <c r="HA101" i="15"/>
  <c r="HA102" i="15" s="1"/>
  <c r="HA103" i="15" s="1"/>
  <c r="KC75" i="15"/>
  <c r="LY61" i="15"/>
  <c r="LY60" i="15" s="1"/>
  <c r="LY62" i="15" s="1"/>
  <c r="LY63" i="15" s="1"/>
  <c r="LY64" i="15" s="1"/>
  <c r="LY67" i="15"/>
  <c r="LY99" i="15"/>
  <c r="LY105" i="15"/>
  <c r="LY104" i="15"/>
  <c r="LY101" i="15"/>
  <c r="LY102" i="15" s="1"/>
  <c r="LY103" i="15" s="1"/>
  <c r="SW66" i="15"/>
  <c r="SW67" i="15"/>
  <c r="SW65" i="15"/>
  <c r="SW99" i="15"/>
  <c r="SW104" i="15"/>
  <c r="SW105" i="15"/>
  <c r="SW101" i="15"/>
  <c r="SW102" i="15" s="1"/>
  <c r="SW103" i="15" s="1"/>
  <c r="SW61" i="15"/>
  <c r="SW60" i="15" s="1"/>
  <c r="SW62" i="15" s="1"/>
  <c r="SW63" i="15" s="1"/>
  <c r="SW64" i="15" s="1"/>
  <c r="EU88" i="15"/>
  <c r="EU92" i="15"/>
  <c r="EU90" i="15"/>
  <c r="EU91" i="15" s="1"/>
  <c r="EU94" i="15"/>
  <c r="EU93" i="15"/>
  <c r="LG88" i="15"/>
  <c r="LG94" i="15"/>
  <c r="LG93" i="15"/>
  <c r="LG90" i="15"/>
  <c r="LG91" i="15" s="1"/>
  <c r="LG92" i="15" s="1"/>
  <c r="RG94" i="15"/>
  <c r="RG88" i="15"/>
  <c r="RG93" i="15"/>
  <c r="RG90" i="15"/>
  <c r="RG91" i="15" s="1"/>
  <c r="RG92" i="15" s="1"/>
  <c r="CX94" i="15"/>
  <c r="CX93" i="15"/>
  <c r="CX88" i="15"/>
  <c r="CX90" i="15"/>
  <c r="CX91" i="15" s="1"/>
  <c r="CX92" i="15" s="1"/>
  <c r="DN75" i="15"/>
  <c r="FJ94" i="15"/>
  <c r="FJ93" i="15"/>
  <c r="FJ92" i="15"/>
  <c r="FJ88" i="15"/>
  <c r="FJ90" i="15"/>
  <c r="FJ91" i="15" s="1"/>
  <c r="FZ75" i="15"/>
  <c r="HV94" i="15"/>
  <c r="HV93" i="15"/>
  <c r="HV88" i="15"/>
  <c r="HV90" i="15"/>
  <c r="HV91" i="15" s="1"/>
  <c r="HV92" i="15" s="1"/>
  <c r="IL75" i="15"/>
  <c r="KH94" i="15"/>
  <c r="KH93" i="15"/>
  <c r="KH92" i="15"/>
  <c r="KH88" i="15"/>
  <c r="KH90" i="15"/>
  <c r="KH91" i="15" s="1"/>
  <c r="KX75" i="15"/>
  <c r="MT94" i="15"/>
  <c r="MT93" i="15"/>
  <c r="MT92" i="15"/>
  <c r="MT90" i="15"/>
  <c r="MT91" i="15" s="1"/>
  <c r="MT88" i="15"/>
  <c r="NJ75" i="15"/>
  <c r="ES88" i="15"/>
  <c r="ES93" i="15"/>
  <c r="ES92" i="15"/>
  <c r="ES94" i="15"/>
  <c r="ES90" i="15"/>
  <c r="ES91" i="15" s="1"/>
  <c r="HU75" i="15"/>
  <c r="JQ67" i="15"/>
  <c r="JQ99" i="15"/>
  <c r="JQ105" i="15"/>
  <c r="JQ104" i="15"/>
  <c r="JQ61" i="15"/>
  <c r="JQ60" i="15" s="1"/>
  <c r="JQ62" i="15" s="1"/>
  <c r="JQ63" i="15" s="1"/>
  <c r="JQ64" i="15" s="1"/>
  <c r="JQ101" i="15"/>
  <c r="JQ102" i="15" s="1"/>
  <c r="JQ103" i="15" s="1"/>
  <c r="MS75" i="15"/>
  <c r="OS88" i="15"/>
  <c r="OS93" i="15"/>
  <c r="OS94" i="15"/>
  <c r="OS90" i="15"/>
  <c r="OS91" i="15" s="1"/>
  <c r="OS92" i="15" s="1"/>
  <c r="PY75" i="15"/>
  <c r="TA61" i="15"/>
  <c r="TA60" i="15" s="1"/>
  <c r="TA62" i="15" s="1"/>
  <c r="TA63" i="15" s="1"/>
  <c r="TA64" i="15" s="1"/>
  <c r="TA66" i="15"/>
  <c r="TA65" i="15"/>
  <c r="TA67" i="15"/>
  <c r="TA99" i="15"/>
  <c r="TA104" i="15"/>
  <c r="TA105" i="15"/>
  <c r="TA101" i="15"/>
  <c r="TA102" i="15" s="1"/>
  <c r="TA103" i="15" s="1"/>
  <c r="EY88" i="15"/>
  <c r="EY93" i="15"/>
  <c r="EY94" i="15"/>
  <c r="EY90" i="15"/>
  <c r="EY91" i="15" s="1"/>
  <c r="EY92" i="15" s="1"/>
  <c r="LO88" i="15"/>
  <c r="LO92" i="15"/>
  <c r="LO90" i="15"/>
  <c r="LO91" i="15" s="1"/>
  <c r="LO94" i="15"/>
  <c r="LO93" i="15"/>
  <c r="RK88" i="15"/>
  <c r="RK94" i="15"/>
  <c r="RK93" i="15"/>
  <c r="RK90" i="15"/>
  <c r="RK91" i="15" s="1"/>
  <c r="RK92" i="15" s="1"/>
  <c r="PJ94" i="15"/>
  <c r="PJ92" i="15"/>
  <c r="PJ93" i="15"/>
  <c r="PJ88" i="15"/>
  <c r="PJ90" i="15"/>
  <c r="PJ91" i="15" s="1"/>
  <c r="RB94" i="15"/>
  <c r="RB93" i="15"/>
  <c r="RB90" i="15"/>
  <c r="RB91" i="15" s="1"/>
  <c r="RB92" i="15" s="1"/>
  <c r="RB88" i="15"/>
  <c r="ST94" i="15"/>
  <c r="ST93" i="15"/>
  <c r="ST88" i="15"/>
  <c r="ST90" i="15"/>
  <c r="ST91" i="15" s="1"/>
  <c r="ST92" i="15" s="1"/>
  <c r="GS88" i="15"/>
  <c r="GS93" i="15"/>
  <c r="GS94" i="15"/>
  <c r="GS90" i="15"/>
  <c r="GS91" i="15" s="1"/>
  <c r="GS92" i="15" s="1"/>
  <c r="LQ88" i="15"/>
  <c r="LQ93" i="15"/>
  <c r="LQ94" i="15"/>
  <c r="LQ90" i="15"/>
  <c r="LQ91" i="15" s="1"/>
  <c r="LQ92" i="15" s="1"/>
  <c r="QS93" i="15"/>
  <c r="QS88" i="15"/>
  <c r="QS94" i="15"/>
  <c r="QS90" i="15"/>
  <c r="QS91" i="15" s="1"/>
  <c r="QS92" i="15" s="1"/>
  <c r="CQ75" i="15"/>
  <c r="GA75" i="15"/>
  <c r="JG75" i="15"/>
  <c r="MM75" i="15"/>
  <c r="PS75" i="15"/>
  <c r="SE75" i="15"/>
  <c r="HO67" i="15"/>
  <c r="HO104" i="15"/>
  <c r="HO105" i="15"/>
  <c r="HO101" i="15"/>
  <c r="HO102" i="15" s="1"/>
  <c r="HO103" i="15" s="1"/>
  <c r="HO61" i="15"/>
  <c r="HO60" i="15" s="1"/>
  <c r="HO62" i="15" s="1"/>
  <c r="HO63" i="15" s="1"/>
  <c r="HO64" i="15" s="1"/>
  <c r="HO99" i="15"/>
  <c r="OM66" i="15"/>
  <c r="OM67" i="15"/>
  <c r="OM99" i="15"/>
  <c r="OM103" i="15"/>
  <c r="OM105" i="15"/>
  <c r="OM101" i="15"/>
  <c r="OM102" i="15" s="1"/>
  <c r="OM104" i="15"/>
  <c r="OM61" i="15"/>
  <c r="OM60" i="15" s="1"/>
  <c r="OM62" i="15" s="1"/>
  <c r="OM63" i="15" s="1"/>
  <c r="OM64" i="15" s="1"/>
  <c r="TK66" i="15"/>
  <c r="TK67" i="15"/>
  <c r="TK99" i="15"/>
  <c r="TK101" i="15"/>
  <c r="TK102" i="15" s="1"/>
  <c r="TK103" i="15" s="1"/>
  <c r="TK105" i="15"/>
  <c r="TK104" i="15"/>
  <c r="TK61" i="15"/>
  <c r="TK60" i="15" s="1"/>
  <c r="TK62" i="15" s="1"/>
  <c r="TK63" i="15" s="1"/>
  <c r="TK64" i="15" s="1"/>
  <c r="DZ61" i="15"/>
  <c r="DZ60" i="15" s="1"/>
  <c r="DZ62" i="15" s="1"/>
  <c r="DZ63" i="15" s="1"/>
  <c r="DZ64" i="15" s="1"/>
  <c r="DZ67" i="15"/>
  <c r="DZ99" i="15"/>
  <c r="DZ105" i="15"/>
  <c r="DZ104" i="15"/>
  <c r="DZ101" i="15"/>
  <c r="DZ102" i="15" s="1"/>
  <c r="DZ103" i="15" s="1"/>
  <c r="GL61" i="15"/>
  <c r="GL60" i="15" s="1"/>
  <c r="GL62" i="15" s="1"/>
  <c r="GL63" i="15" s="1"/>
  <c r="GL64" i="15" s="1"/>
  <c r="GL67" i="15"/>
  <c r="GL99" i="15"/>
  <c r="GL105" i="15"/>
  <c r="GL104" i="15"/>
  <c r="GL101" i="15"/>
  <c r="GL102" i="15" s="1"/>
  <c r="GL103" i="15" s="1"/>
  <c r="IX61" i="15"/>
  <c r="IX60" i="15" s="1"/>
  <c r="IX62" i="15" s="1"/>
  <c r="IX63" i="15" s="1"/>
  <c r="IX64" i="15" s="1"/>
  <c r="IX67" i="15"/>
  <c r="IX99" i="15"/>
  <c r="IX103" i="15"/>
  <c r="IX105" i="15"/>
  <c r="IX104" i="15"/>
  <c r="IX101" i="15"/>
  <c r="IX102" i="15" s="1"/>
  <c r="LJ61" i="15"/>
  <c r="LJ60" i="15" s="1"/>
  <c r="LJ62" i="15" s="1"/>
  <c r="LJ63" i="15" s="1"/>
  <c r="LJ64" i="15" s="1"/>
  <c r="LJ67" i="15"/>
  <c r="LJ99" i="15"/>
  <c r="LJ105" i="15"/>
  <c r="LJ104" i="15"/>
  <c r="LJ101" i="15"/>
  <c r="LJ102" i="15" s="1"/>
  <c r="LJ103" i="15" s="1"/>
  <c r="NV61" i="15"/>
  <c r="NV60" i="15" s="1"/>
  <c r="NV62" i="15" s="1"/>
  <c r="NV63" i="15" s="1"/>
  <c r="NV64" i="15" s="1"/>
  <c r="NV67" i="15"/>
  <c r="NV99" i="15"/>
  <c r="NV105" i="15"/>
  <c r="NV104" i="15"/>
  <c r="NV101" i="15"/>
  <c r="NV102" i="15" s="1"/>
  <c r="NV103" i="15" s="1"/>
  <c r="DU75" i="15"/>
  <c r="FQ88" i="15"/>
  <c r="FQ93" i="15"/>
  <c r="FQ92" i="15"/>
  <c r="FQ94" i="15"/>
  <c r="FQ90" i="15"/>
  <c r="FQ91" i="15" s="1"/>
  <c r="IS75" i="15"/>
  <c r="KO88" i="15"/>
  <c r="KO93" i="15"/>
  <c r="KO94" i="15"/>
  <c r="KO90" i="15"/>
  <c r="KO91" i="15" s="1"/>
  <c r="KO92" i="15" s="1"/>
  <c r="NQ75" i="15"/>
  <c r="PQ66" i="15"/>
  <c r="PQ65" i="15"/>
  <c r="PQ67" i="15"/>
  <c r="PQ61" i="15"/>
  <c r="PQ60" i="15" s="1"/>
  <c r="PQ62" i="15" s="1"/>
  <c r="PQ63" i="15" s="1"/>
  <c r="PQ64" i="15" s="1"/>
  <c r="PQ99" i="15"/>
  <c r="PQ103" i="15"/>
  <c r="PQ104" i="15"/>
  <c r="PQ105" i="15"/>
  <c r="PQ101" i="15"/>
  <c r="PQ102" i="15" s="1"/>
  <c r="QW75" i="15"/>
  <c r="UO66" i="15"/>
  <c r="UO67" i="15"/>
  <c r="UO61" i="15"/>
  <c r="UO60" i="15" s="1"/>
  <c r="UO62" i="15" s="1"/>
  <c r="UO63" i="15" s="1"/>
  <c r="UO64" i="15" s="1"/>
  <c r="UO65" i="15"/>
  <c r="UO99" i="15"/>
  <c r="UO104" i="15"/>
  <c r="UO105" i="15"/>
  <c r="UO101" i="15"/>
  <c r="UO102" i="15" s="1"/>
  <c r="UO103" i="15" s="1"/>
  <c r="GE88" i="15"/>
  <c r="GE90" i="15"/>
  <c r="GE91" i="15" s="1"/>
  <c r="GE92" i="15" s="1"/>
  <c r="GE93" i="15"/>
  <c r="GE94" i="15"/>
  <c r="MU88" i="15"/>
  <c r="MU92" i="15"/>
  <c r="MU94" i="15"/>
  <c r="MU90" i="15"/>
  <c r="MU91" i="15" s="1"/>
  <c r="MU93" i="15"/>
  <c r="SI92" i="15"/>
  <c r="SI94" i="15"/>
  <c r="SI88" i="15"/>
  <c r="SI90" i="15"/>
  <c r="SI91" i="15" s="1"/>
  <c r="SI93" i="15"/>
  <c r="PR65" i="15"/>
  <c r="PR61" i="15"/>
  <c r="PR60" i="15" s="1"/>
  <c r="PR62" i="15" s="1"/>
  <c r="PR63" i="15" s="1"/>
  <c r="PR64" i="15" s="1"/>
  <c r="PR66" i="15"/>
  <c r="PR67" i="15"/>
  <c r="PR99" i="15"/>
  <c r="PR105" i="15"/>
  <c r="PR104" i="15"/>
  <c r="PR101" i="15"/>
  <c r="PR102" i="15" s="1"/>
  <c r="PR103" i="15" s="1"/>
  <c r="SX66" i="15"/>
  <c r="SX67" i="15"/>
  <c r="SX61" i="15"/>
  <c r="SX60" i="15" s="1"/>
  <c r="SX62" i="15" s="1"/>
  <c r="SX63" i="15" s="1"/>
  <c r="SX64" i="15" s="1"/>
  <c r="SX99" i="15"/>
  <c r="SX105" i="15"/>
  <c r="SX104" i="15"/>
  <c r="SX101" i="15"/>
  <c r="SX102" i="15" s="1"/>
  <c r="SX103" i="15" s="1"/>
  <c r="DY88" i="15"/>
  <c r="DY93" i="15"/>
  <c r="DY90" i="15"/>
  <c r="DY91" i="15" s="1"/>
  <c r="DY92" i="15" s="1"/>
  <c r="DY94" i="15"/>
  <c r="HA75" i="15"/>
  <c r="IW61" i="15"/>
  <c r="IW60" i="15" s="1"/>
  <c r="IW62" i="15" s="1"/>
  <c r="IW63" i="15" s="1"/>
  <c r="IW64" i="15" s="1"/>
  <c r="IW67" i="15"/>
  <c r="IW99" i="15"/>
  <c r="IW103" i="15"/>
  <c r="IW105" i="15"/>
  <c r="IW104" i="15"/>
  <c r="IW101" i="15"/>
  <c r="IW102" i="15" s="1"/>
  <c r="LY75" i="15"/>
  <c r="NU61" i="15"/>
  <c r="NU60" i="15" s="1"/>
  <c r="NU62" i="15" s="1"/>
  <c r="NU63" i="15" s="1"/>
  <c r="NU64" i="15" s="1"/>
  <c r="NU67" i="15"/>
  <c r="NU99" i="15"/>
  <c r="NU103" i="15"/>
  <c r="NU105" i="15"/>
  <c r="NU104" i="15"/>
  <c r="NU101" i="15"/>
  <c r="NU102" i="15" s="1"/>
  <c r="TM88" i="15"/>
  <c r="TM93" i="15"/>
  <c r="TM90" i="15"/>
  <c r="TM91" i="15" s="1"/>
  <c r="TM92" i="15" s="1"/>
  <c r="TM94" i="15"/>
  <c r="FO67" i="15"/>
  <c r="FO99" i="15"/>
  <c r="FO101" i="15"/>
  <c r="FO102" i="15" s="1"/>
  <c r="FO103" i="15" s="1"/>
  <c r="FO104" i="15"/>
  <c r="FO105" i="15"/>
  <c r="FO61" i="15"/>
  <c r="FO60" i="15" s="1"/>
  <c r="FO62" i="15" s="1"/>
  <c r="FO63" i="15" s="1"/>
  <c r="FO64" i="15" s="1"/>
  <c r="ME67" i="15"/>
  <c r="ME99" i="15"/>
  <c r="ME104" i="15"/>
  <c r="ME105" i="15"/>
  <c r="ME101" i="15"/>
  <c r="ME102" i="15" s="1"/>
  <c r="ME103" i="15" s="1"/>
  <c r="ME61" i="15"/>
  <c r="ME60" i="15" s="1"/>
  <c r="ME62" i="15" s="1"/>
  <c r="ME63" i="15" s="1"/>
  <c r="ME64" i="15" s="1"/>
  <c r="RW66" i="15"/>
  <c r="RW67" i="15"/>
  <c r="RW99" i="15"/>
  <c r="RW101" i="15"/>
  <c r="RW102" i="15" s="1"/>
  <c r="RW103" i="15" s="1"/>
  <c r="RW105" i="15"/>
  <c r="RW104" i="15"/>
  <c r="RW61" i="15"/>
  <c r="RW60" i="15" s="1"/>
  <c r="RW62" i="15" s="1"/>
  <c r="RW63" i="15" s="1"/>
  <c r="RW64" i="15" s="1"/>
  <c r="DF94" i="15"/>
  <c r="DF93" i="15"/>
  <c r="DF88" i="15"/>
  <c r="DF90" i="15"/>
  <c r="DF91" i="15" s="1"/>
  <c r="DF92" i="15" s="1"/>
  <c r="DV75" i="15"/>
  <c r="FR94" i="15"/>
  <c r="FR92" i="15"/>
  <c r="FR93" i="15"/>
  <c r="FR88" i="15"/>
  <c r="FR90" i="15"/>
  <c r="FR91" i="15" s="1"/>
  <c r="GH75" i="15"/>
  <c r="ID94" i="15"/>
  <c r="ID93" i="15"/>
  <c r="ID88" i="15"/>
  <c r="ID90" i="15"/>
  <c r="ID91" i="15" s="1"/>
  <c r="ID92" i="15" s="1"/>
  <c r="IT75" i="15"/>
  <c r="KP94" i="15"/>
  <c r="KP92" i="15"/>
  <c r="KP93" i="15"/>
  <c r="KP88" i="15"/>
  <c r="KP90" i="15"/>
  <c r="KP91" i="15" s="1"/>
  <c r="LF75" i="15"/>
  <c r="NB94" i="15"/>
  <c r="NB93" i="15"/>
  <c r="NB88" i="15"/>
  <c r="NB90" i="15"/>
  <c r="NB91" i="15" s="1"/>
  <c r="NB92" i="15" s="1"/>
  <c r="NR75" i="15"/>
  <c r="TF65" i="15"/>
  <c r="ES75" i="15"/>
  <c r="GO88" i="15"/>
  <c r="GO93" i="15"/>
  <c r="GO90" i="15"/>
  <c r="GO91" i="15" s="1"/>
  <c r="GO92" i="15"/>
  <c r="GO94" i="15"/>
  <c r="JQ75" i="15"/>
  <c r="LM88" i="15"/>
  <c r="LM93" i="15"/>
  <c r="LM90" i="15"/>
  <c r="LM91" i="15" s="1"/>
  <c r="LM92" i="15" s="1"/>
  <c r="LM94" i="15"/>
  <c r="PI61" i="15"/>
  <c r="PI60" i="15" s="1"/>
  <c r="PI62" i="15" s="1"/>
  <c r="PI63" i="15" s="1"/>
  <c r="PI64" i="15" s="1"/>
  <c r="PI66" i="15"/>
  <c r="PI67" i="15"/>
  <c r="PI99" i="15"/>
  <c r="PI104" i="15"/>
  <c r="PI105" i="15"/>
  <c r="PI101" i="15"/>
  <c r="PI102" i="15" s="1"/>
  <c r="PI103" i="15" s="1"/>
  <c r="QO75" i="15"/>
  <c r="TQ61" i="15"/>
  <c r="TQ60" i="15" s="1"/>
  <c r="TQ62" i="15" s="1"/>
  <c r="TQ63" i="15" s="1"/>
  <c r="TQ64" i="15" s="1"/>
  <c r="TQ66" i="15"/>
  <c r="TQ65" i="15"/>
  <c r="TQ67" i="15"/>
  <c r="TQ99" i="15"/>
  <c r="TQ104" i="15"/>
  <c r="TQ103" i="15"/>
  <c r="TQ105" i="15"/>
  <c r="TQ101" i="15"/>
  <c r="TQ102" i="15" s="1"/>
  <c r="FS67" i="15"/>
  <c r="FS104" i="15"/>
  <c r="FS105" i="15"/>
  <c r="FS101" i="15"/>
  <c r="FS102" i="15" s="1"/>
  <c r="FS103" i="15" s="1"/>
  <c r="FS99" i="15"/>
  <c r="FS61" i="15"/>
  <c r="FS60" i="15" s="1"/>
  <c r="FS62" i="15" s="1"/>
  <c r="FS63" i="15" s="1"/>
  <c r="FS64" i="15" s="1"/>
  <c r="MI67" i="15"/>
  <c r="MI104" i="15"/>
  <c r="MI103" i="15"/>
  <c r="MI105" i="15"/>
  <c r="MI101" i="15"/>
  <c r="MI102" i="15" s="1"/>
  <c r="MI99" i="15"/>
  <c r="MI61" i="15"/>
  <c r="MI60" i="15" s="1"/>
  <c r="MI62" i="15" s="1"/>
  <c r="MI63" i="15" s="1"/>
  <c r="MI64" i="15" s="1"/>
  <c r="SA66" i="15"/>
  <c r="SA67" i="15"/>
  <c r="SA105" i="15"/>
  <c r="SA104" i="15"/>
  <c r="SA103" i="15"/>
  <c r="SA101" i="15"/>
  <c r="SA102" i="15" s="1"/>
  <c r="SA99" i="15"/>
  <c r="SA61" i="15"/>
  <c r="SA60" i="15" s="1"/>
  <c r="SA62" i="15" s="1"/>
  <c r="SA63" i="15" s="1"/>
  <c r="SA64" i="15" s="1"/>
  <c r="PB75" i="15"/>
  <c r="RN94" i="15"/>
  <c r="RN93" i="15"/>
  <c r="RN88" i="15"/>
  <c r="RN90" i="15"/>
  <c r="RN91" i="15" s="1"/>
  <c r="RN92" i="15" s="1"/>
  <c r="SH75" i="15"/>
  <c r="UH94" i="15"/>
  <c r="UH93" i="15"/>
  <c r="UH88" i="15"/>
  <c r="UH90" i="15"/>
  <c r="UH91" i="15" s="1"/>
  <c r="UH92" i="15" s="1"/>
  <c r="VB75" i="15"/>
  <c r="GC61" i="15"/>
  <c r="GC60" i="15" s="1"/>
  <c r="GC62" i="15" s="1"/>
  <c r="GC63" i="15" s="1"/>
  <c r="GC64" i="15" s="1"/>
  <c r="GC67" i="15"/>
  <c r="GC99" i="15"/>
  <c r="GC104" i="15"/>
  <c r="GC105" i="15"/>
  <c r="GC101" i="15"/>
  <c r="GC102" i="15" s="1"/>
  <c r="GC103" i="15" s="1"/>
  <c r="LA61" i="15"/>
  <c r="LA60" i="15" s="1"/>
  <c r="LA62" i="15" s="1"/>
  <c r="LA63" i="15" s="1"/>
  <c r="LA64" i="15" s="1"/>
  <c r="LA67" i="15"/>
  <c r="LA99" i="15"/>
  <c r="LA104" i="15"/>
  <c r="LA105" i="15"/>
  <c r="LA101" i="15"/>
  <c r="LA102" i="15" s="1"/>
  <c r="LA103" i="15" s="1"/>
  <c r="OW93" i="15"/>
  <c r="OW88" i="15"/>
  <c r="OW94" i="15"/>
  <c r="OW90" i="15"/>
  <c r="OW91" i="15" s="1"/>
  <c r="OW92" i="15" s="1"/>
  <c r="TU93" i="15"/>
  <c r="TU88" i="15"/>
  <c r="TU94" i="15"/>
  <c r="TU90" i="15"/>
  <c r="TU91" i="15" s="1"/>
  <c r="TU92" i="15" s="1"/>
  <c r="IM67" i="15"/>
  <c r="IM105" i="15"/>
  <c r="IM99" i="15"/>
  <c r="IM104" i="15"/>
  <c r="IM101" i="15"/>
  <c r="IM102" i="15" s="1"/>
  <c r="IM103" i="15"/>
  <c r="IM61" i="15"/>
  <c r="IM60" i="15" s="1"/>
  <c r="IM62" i="15" s="1"/>
  <c r="IM63" i="15" s="1"/>
  <c r="IM64" i="15" s="1"/>
  <c r="PC66" i="15"/>
  <c r="PC67" i="15"/>
  <c r="PC99" i="15"/>
  <c r="PC101" i="15"/>
  <c r="PC102" i="15" s="1"/>
  <c r="PC103" i="15" s="1"/>
  <c r="PC105" i="15"/>
  <c r="PC104" i="15"/>
  <c r="PC61" i="15"/>
  <c r="PC60" i="15" s="1"/>
  <c r="PC62" i="15" s="1"/>
  <c r="PC63" i="15" s="1"/>
  <c r="PC64" i="15" s="1"/>
  <c r="UA66" i="15"/>
  <c r="UA67" i="15"/>
  <c r="UA99" i="15"/>
  <c r="UA101" i="15"/>
  <c r="UA102" i="15" s="1"/>
  <c r="UA103" i="15"/>
  <c r="UA105" i="15"/>
  <c r="UA104" i="15"/>
  <c r="UA61" i="15"/>
  <c r="UA60" i="15" s="1"/>
  <c r="UA62" i="15" s="1"/>
  <c r="UA63" i="15" s="1"/>
  <c r="UA64" i="15" s="1"/>
  <c r="DB67" i="15"/>
  <c r="DB61" i="15"/>
  <c r="DB60" i="15" s="1"/>
  <c r="DB62" i="15" s="1"/>
  <c r="DB63" i="15" s="1"/>
  <c r="DB64" i="15" s="1"/>
  <c r="DB99" i="15"/>
  <c r="DB105" i="15"/>
  <c r="DB104" i="15"/>
  <c r="DB101" i="15"/>
  <c r="DB102" i="15" s="1"/>
  <c r="DB103" i="15" s="1"/>
  <c r="FN61" i="15"/>
  <c r="FN60" i="15" s="1"/>
  <c r="FN62" i="15" s="1"/>
  <c r="FN63" i="15" s="1"/>
  <c r="FN64" i="15" s="1"/>
  <c r="FN67" i="15"/>
  <c r="FN99" i="15"/>
  <c r="FN105" i="15"/>
  <c r="FN104" i="15"/>
  <c r="FN101" i="15"/>
  <c r="FN102" i="15" s="1"/>
  <c r="FN103" i="15" s="1"/>
  <c r="HZ61" i="15"/>
  <c r="HZ60" i="15" s="1"/>
  <c r="HZ62" i="15" s="1"/>
  <c r="HZ63" i="15" s="1"/>
  <c r="HZ64" i="15" s="1"/>
  <c r="HZ67" i="15"/>
  <c r="HZ99" i="15"/>
  <c r="HZ105" i="15"/>
  <c r="HZ104" i="15"/>
  <c r="HZ101" i="15"/>
  <c r="HZ102" i="15" s="1"/>
  <c r="HZ103" i="15" s="1"/>
  <c r="KL61" i="15"/>
  <c r="KL60" i="15" s="1"/>
  <c r="KL62" i="15" s="1"/>
  <c r="KL63" i="15" s="1"/>
  <c r="KL64" i="15" s="1"/>
  <c r="KL67" i="15"/>
  <c r="KL99" i="15"/>
  <c r="KL103" i="15"/>
  <c r="KL105" i="15"/>
  <c r="KL104" i="15"/>
  <c r="KL101" i="15"/>
  <c r="KL102" i="15" s="1"/>
  <c r="MX61" i="15"/>
  <c r="MX60" i="15" s="1"/>
  <c r="MX62" i="15" s="1"/>
  <c r="MX63" i="15" s="1"/>
  <c r="MX64" i="15" s="1"/>
  <c r="MX67" i="15"/>
  <c r="MX99" i="15"/>
  <c r="MX105" i="15"/>
  <c r="MX104" i="15"/>
  <c r="MX101" i="15"/>
  <c r="MX102" i="15" s="1"/>
  <c r="MX103" i="15" s="1"/>
  <c r="HM88" i="15"/>
  <c r="HM93" i="15"/>
  <c r="HM92" i="15"/>
  <c r="HM94" i="15"/>
  <c r="HM90" i="15"/>
  <c r="HM91" i="15" s="1"/>
  <c r="MK93" i="15"/>
  <c r="MK94" i="15"/>
  <c r="MK88" i="15"/>
  <c r="MK90" i="15"/>
  <c r="MK91" i="15" s="1"/>
  <c r="MK92" i="15" s="1"/>
  <c r="QG90" i="15"/>
  <c r="QG91" i="15" s="1"/>
  <c r="QG92" i="15" s="1"/>
  <c r="QG93" i="15"/>
  <c r="QG88" i="15"/>
  <c r="QG94" i="15"/>
  <c r="VE90" i="15"/>
  <c r="VE91" i="15" s="1"/>
  <c r="VE93" i="15"/>
  <c r="VE92" i="15"/>
  <c r="VE88" i="15"/>
  <c r="VE94" i="15"/>
  <c r="GY67" i="15"/>
  <c r="GY104" i="15"/>
  <c r="GY105" i="15"/>
  <c r="GY103" i="15"/>
  <c r="GY101" i="15"/>
  <c r="GY102" i="15" s="1"/>
  <c r="GY61" i="15"/>
  <c r="GY60" i="15" s="1"/>
  <c r="GY62" i="15" s="1"/>
  <c r="GY63" i="15" s="1"/>
  <c r="GY64" i="15" s="1"/>
  <c r="GY99" i="15"/>
  <c r="OA66" i="15"/>
  <c r="OA67" i="15"/>
  <c r="OA101" i="15"/>
  <c r="OA102" i="15" s="1"/>
  <c r="OA103" i="15" s="1"/>
  <c r="OA105" i="15"/>
  <c r="OA104" i="15"/>
  <c r="OA99" i="15"/>
  <c r="OA61" i="15"/>
  <c r="OA60" i="15" s="1"/>
  <c r="OA62" i="15" s="1"/>
  <c r="OA63" i="15" s="1"/>
  <c r="OA64" i="15" s="1"/>
  <c r="SY66" i="15"/>
  <c r="SY67" i="15"/>
  <c r="SY105" i="15"/>
  <c r="SY104" i="15"/>
  <c r="SY101" i="15"/>
  <c r="SY102" i="15" s="1"/>
  <c r="SY103" i="15"/>
  <c r="SY99" i="15"/>
  <c r="SY61" i="15"/>
  <c r="SY60" i="15" s="1"/>
  <c r="SY62" i="15" s="1"/>
  <c r="SY63" i="15" s="1"/>
  <c r="SY64" i="15" s="1"/>
  <c r="TJ61" i="15"/>
  <c r="TJ60" i="15" s="1"/>
  <c r="TJ62" i="15" s="1"/>
  <c r="TJ63" i="15" s="1"/>
  <c r="TJ64" i="15" s="1"/>
  <c r="TJ65" i="15"/>
  <c r="TJ66" i="15"/>
  <c r="TJ67" i="15"/>
  <c r="TJ99" i="15"/>
  <c r="TJ103" i="15"/>
  <c r="TJ105" i="15"/>
  <c r="TJ104" i="15"/>
  <c r="TJ101" i="15"/>
  <c r="TJ102" i="15" s="1"/>
  <c r="IG88" i="15"/>
  <c r="IG93" i="15"/>
  <c r="IG90" i="15"/>
  <c r="IG91" i="15" s="1"/>
  <c r="IG94" i="15"/>
  <c r="IG92" i="15"/>
  <c r="NE93" i="15"/>
  <c r="NE88" i="15"/>
  <c r="NE90" i="15"/>
  <c r="NE91" i="15" s="1"/>
  <c r="NE92" i="15" s="1"/>
  <c r="NE94" i="15"/>
  <c r="UC88" i="15"/>
  <c r="UC90" i="15"/>
  <c r="UC91" i="15" s="1"/>
  <c r="UC92" i="15" s="1"/>
  <c r="UC93" i="15"/>
  <c r="UC94" i="15"/>
  <c r="GI88" i="15"/>
  <c r="GI92" i="15"/>
  <c r="GI93" i="15"/>
  <c r="GI94" i="15"/>
  <c r="GI90" i="15"/>
  <c r="GI91" i="15" s="1"/>
  <c r="NC88" i="15"/>
  <c r="NC94" i="15"/>
  <c r="NC93" i="15"/>
  <c r="NC90" i="15"/>
  <c r="NC91" i="15" s="1"/>
  <c r="NC92" i="15" s="1"/>
  <c r="SM88" i="15"/>
  <c r="SM90" i="15"/>
  <c r="SM91" i="15" s="1"/>
  <c r="SM92" i="15" s="1"/>
  <c r="SM94" i="15"/>
  <c r="SM93" i="15"/>
  <c r="ET67" i="15"/>
  <c r="ET99" i="15"/>
  <c r="ET105" i="15"/>
  <c r="ET104" i="15"/>
  <c r="ET61" i="15"/>
  <c r="ET60" i="15" s="1"/>
  <c r="ET62" i="15" s="1"/>
  <c r="ET63" i="15" s="1"/>
  <c r="ET64" i="15" s="1"/>
  <c r="ET101" i="15"/>
  <c r="ET102" i="15" s="1"/>
  <c r="ET103" i="15" s="1"/>
  <c r="FZ67" i="15"/>
  <c r="FZ99" i="15"/>
  <c r="FZ103" i="15"/>
  <c r="FZ105" i="15"/>
  <c r="FZ104" i="15"/>
  <c r="FZ101" i="15"/>
  <c r="FZ102" i="15" s="1"/>
  <c r="FZ61" i="15"/>
  <c r="FZ60" i="15" s="1"/>
  <c r="FZ62" i="15" s="1"/>
  <c r="FZ63" i="15" s="1"/>
  <c r="FZ64" i="15" s="1"/>
  <c r="HF67" i="15"/>
  <c r="HF99" i="15"/>
  <c r="HF105" i="15"/>
  <c r="HF104" i="15"/>
  <c r="HF61" i="15"/>
  <c r="HF60" i="15" s="1"/>
  <c r="HF62" i="15" s="1"/>
  <c r="HF63" i="15" s="1"/>
  <c r="HF64" i="15" s="1"/>
  <c r="HF101" i="15"/>
  <c r="HF102" i="15" s="1"/>
  <c r="HF103" i="15" s="1"/>
  <c r="IL67" i="15"/>
  <c r="IL99" i="15"/>
  <c r="IL105" i="15"/>
  <c r="IL104" i="15"/>
  <c r="IL101" i="15"/>
  <c r="IL102" i="15" s="1"/>
  <c r="IL103" i="15" s="1"/>
  <c r="IL61" i="15"/>
  <c r="IL60" i="15" s="1"/>
  <c r="IL62" i="15" s="1"/>
  <c r="IL63" i="15" s="1"/>
  <c r="IL64" i="15" s="1"/>
  <c r="DM67" i="15"/>
  <c r="DM99" i="15"/>
  <c r="DM104" i="15"/>
  <c r="DM105" i="15"/>
  <c r="DM61" i="15"/>
  <c r="DM60" i="15" s="1"/>
  <c r="DM62" i="15" s="1"/>
  <c r="DM63" i="15" s="1"/>
  <c r="DM64" i="15" s="1"/>
  <c r="DM101" i="15"/>
  <c r="DM102" i="15" s="1"/>
  <c r="DM103" i="15" s="1"/>
  <c r="GO8" i="15"/>
  <c r="GO76" i="15"/>
  <c r="GO9" i="15" s="1"/>
  <c r="IK67" i="15"/>
  <c r="IK99" i="15"/>
  <c r="IK105" i="15"/>
  <c r="IK104" i="15"/>
  <c r="IK61" i="15"/>
  <c r="IK60" i="15" s="1"/>
  <c r="IK62" i="15" s="1"/>
  <c r="IK63" i="15" s="1"/>
  <c r="IK64" i="15" s="1"/>
  <c r="IK101" i="15"/>
  <c r="IK102" i="15" s="1"/>
  <c r="IK103" i="15" s="1"/>
  <c r="LM8" i="15"/>
  <c r="LM76" i="15"/>
  <c r="LM9" i="15" s="1"/>
  <c r="NI67" i="15"/>
  <c r="NI99" i="15"/>
  <c r="NI104" i="15"/>
  <c r="NI105" i="15"/>
  <c r="NI61" i="15"/>
  <c r="NI60" i="15" s="1"/>
  <c r="NI62" i="15" s="1"/>
  <c r="NI63" i="15" s="1"/>
  <c r="NI64" i="15" s="1"/>
  <c r="NI101" i="15"/>
  <c r="NI102" i="15" s="1"/>
  <c r="NI103" i="15" s="1"/>
  <c r="OS75" i="15"/>
  <c r="UG66" i="15"/>
  <c r="UG67" i="15"/>
  <c r="UG61" i="15"/>
  <c r="UG60" i="15" s="1"/>
  <c r="UG62" i="15" s="1"/>
  <c r="UG63" i="15" s="1"/>
  <c r="UG64" i="15" s="1"/>
  <c r="UG99" i="15"/>
  <c r="UG104" i="15"/>
  <c r="UG103" i="15"/>
  <c r="UG105" i="15"/>
  <c r="UG101" i="15"/>
  <c r="UG102" i="15" s="1"/>
  <c r="GQ67" i="15"/>
  <c r="GQ105" i="15"/>
  <c r="GQ104" i="15"/>
  <c r="GQ101" i="15"/>
  <c r="GQ102" i="15" s="1"/>
  <c r="GQ103" i="15" s="1"/>
  <c r="GQ99" i="15"/>
  <c r="GQ61" i="15"/>
  <c r="GQ60" i="15" s="1"/>
  <c r="GQ62" i="15" s="1"/>
  <c r="GQ63" i="15" s="1"/>
  <c r="GQ64" i="15" s="1"/>
  <c r="NK67" i="15"/>
  <c r="NK101" i="15"/>
  <c r="NK102" i="15" s="1"/>
  <c r="NK105" i="15"/>
  <c r="NK99" i="15"/>
  <c r="NK103" i="15"/>
  <c r="NK104" i="15"/>
  <c r="NK61" i="15"/>
  <c r="NK60" i="15" s="1"/>
  <c r="NK62" i="15" s="1"/>
  <c r="NK63" i="15" s="1"/>
  <c r="NK64" i="15" s="1"/>
  <c r="SQ65" i="15"/>
  <c r="SQ66" i="15"/>
  <c r="SQ67" i="15"/>
  <c r="SQ105" i="15"/>
  <c r="SQ104" i="15"/>
  <c r="SQ101" i="15"/>
  <c r="SQ102" i="15" s="1"/>
  <c r="SQ103" i="15" s="1"/>
  <c r="SQ61" i="15"/>
  <c r="SQ60" i="15" s="1"/>
  <c r="SQ62" i="15" s="1"/>
  <c r="SQ63" i="15" s="1"/>
  <c r="SQ64" i="15" s="1"/>
  <c r="SQ99" i="15"/>
  <c r="OP94" i="15"/>
  <c r="OP93" i="15"/>
  <c r="OP92" i="15"/>
  <c r="OP88" i="15"/>
  <c r="OP90" i="15"/>
  <c r="OP91" i="15" s="1"/>
  <c r="QH94" i="15"/>
  <c r="QH93" i="15"/>
  <c r="QH88" i="15"/>
  <c r="QH90" i="15"/>
  <c r="QH91" i="15" s="1"/>
  <c r="QH92" i="15" s="1"/>
  <c r="RB75" i="15"/>
  <c r="TB94" i="15"/>
  <c r="TB93" i="15"/>
  <c r="TB88" i="15"/>
  <c r="TB90" i="15"/>
  <c r="TB91" i="15" s="1"/>
  <c r="TB92" i="15" s="1"/>
  <c r="OH8" i="15"/>
  <c r="OH76" i="15"/>
  <c r="OH9" i="15" s="1"/>
  <c r="TF8" i="15"/>
  <c r="TF76" i="15"/>
  <c r="TF9" i="15" s="1"/>
  <c r="BQ95" i="15"/>
  <c r="AJ106" i="15"/>
  <c r="BP95" i="15"/>
  <c r="AV95" i="15"/>
  <c r="AJ95" i="15"/>
  <c r="V95" i="15"/>
  <c r="BH106" i="15"/>
  <c r="BX106" i="15"/>
  <c r="BA95" i="15"/>
  <c r="BT95" i="15"/>
  <c r="T106" i="15"/>
  <c r="BY106" i="15"/>
  <c r="BW106" i="15"/>
  <c r="AN106" i="15"/>
  <c r="CC95" i="15"/>
  <c r="CG106" i="15"/>
  <c r="Y95" i="15"/>
  <c r="AZ106" i="15"/>
  <c r="AW95" i="15"/>
  <c r="AQ95" i="15"/>
  <c r="BT106" i="15"/>
  <c r="W95" i="15"/>
  <c r="AO106" i="15"/>
  <c r="BW95" i="15"/>
  <c r="BQ106" i="15"/>
  <c r="AZ95" i="15"/>
  <c r="AW106" i="15"/>
  <c r="AG95" i="15"/>
  <c r="AB106" i="15"/>
  <c r="AR106" i="15"/>
  <c r="BU106" i="15"/>
  <c r="AS106" i="15"/>
  <c r="BH95" i="15"/>
  <c r="BX95" i="15"/>
  <c r="BA106" i="15"/>
  <c r="BL106" i="15"/>
  <c r="CB106" i="15"/>
  <c r="BM95" i="15"/>
  <c r="BI95" i="15"/>
  <c r="T95" i="15"/>
  <c r="AN95" i="15"/>
  <c r="CC106" i="15"/>
  <c r="Y106" i="15"/>
  <c r="V106" i="15"/>
  <c r="CF95" i="15"/>
  <c r="BE106" i="15"/>
  <c r="AC106" i="15"/>
  <c r="AF95" i="15"/>
  <c r="AK106" i="15"/>
  <c r="BY95" i="15"/>
  <c r="CG95" i="15"/>
  <c r="AS95" i="15"/>
  <c r="AG106" i="15"/>
  <c r="AB95" i="15"/>
  <c r="AR95" i="15"/>
  <c r="BU95" i="15"/>
  <c r="BP106" i="15"/>
  <c r="CF106" i="15"/>
  <c r="BE95" i="15"/>
  <c r="AC95" i="15"/>
  <c r="AQ106" i="15"/>
  <c r="AF106" i="15"/>
  <c r="AV106" i="15"/>
  <c r="BL95" i="15"/>
  <c r="CB95" i="15"/>
  <c r="BM106" i="15"/>
  <c r="BI106" i="15"/>
  <c r="AK95" i="15"/>
  <c r="W106" i="15"/>
  <c r="AO95" i="15"/>
  <c r="BQ94" i="15"/>
  <c r="BQ93" i="15"/>
  <c r="BQ88" i="15"/>
  <c r="BQ90" i="15"/>
  <c r="BQ91" i="15" s="1"/>
  <c r="BQ92" i="15" s="1"/>
  <c r="BG8" i="15"/>
  <c r="BG76" i="15"/>
  <c r="BG9" i="15" s="1"/>
  <c r="AQ8" i="15"/>
  <c r="AQ76" i="15"/>
  <c r="AQ9" i="15" s="1"/>
  <c r="CC8" i="15"/>
  <c r="CC76" i="15"/>
  <c r="CC9" i="15" s="1"/>
  <c r="AJ67" i="15"/>
  <c r="AJ99" i="15"/>
  <c r="AJ105" i="15"/>
  <c r="AJ104" i="15"/>
  <c r="AJ61" i="15"/>
  <c r="AJ60" i="15" s="1"/>
  <c r="AJ62" i="15" s="1"/>
  <c r="AJ63" i="15" s="1"/>
  <c r="AJ64" i="15" s="1"/>
  <c r="AJ101" i="15"/>
  <c r="AJ102" i="15" s="1"/>
  <c r="AJ103" i="15" s="1"/>
  <c r="BP94" i="15"/>
  <c r="BP93" i="15"/>
  <c r="BP92" i="15"/>
  <c r="BP88" i="15"/>
  <c r="BP90" i="15"/>
  <c r="BP91" i="15" s="1"/>
  <c r="AV94" i="15"/>
  <c r="AV93" i="15"/>
  <c r="AV92" i="15"/>
  <c r="AV88" i="15"/>
  <c r="AV90" i="15"/>
  <c r="AV91" i="15" s="1"/>
  <c r="AJ94" i="15"/>
  <c r="AJ93" i="15"/>
  <c r="AJ88" i="15"/>
  <c r="AJ90" i="15"/>
  <c r="AJ91" i="15" s="1"/>
  <c r="AJ92" i="15" s="1"/>
  <c r="V88" i="15"/>
  <c r="V93" i="15"/>
  <c r="V94" i="15"/>
  <c r="V90" i="15"/>
  <c r="V91" i="15" s="1"/>
  <c r="V92" i="15" s="1"/>
  <c r="X8" i="15"/>
  <c r="X76" i="15"/>
  <c r="X9" i="15" s="1"/>
  <c r="BH67" i="15"/>
  <c r="BH104" i="15"/>
  <c r="BH99" i="15"/>
  <c r="BH105" i="15"/>
  <c r="BH101" i="15"/>
  <c r="BH102" i="15" s="1"/>
  <c r="BH103" i="15" s="1"/>
  <c r="BH61" i="15"/>
  <c r="BH60" i="15" s="1"/>
  <c r="BH62" i="15" s="1"/>
  <c r="BH63" i="15" s="1"/>
  <c r="BH64" i="15" s="1"/>
  <c r="BX67" i="15"/>
  <c r="BX99" i="15"/>
  <c r="BX104" i="15"/>
  <c r="BX101" i="15"/>
  <c r="BX102" i="15" s="1"/>
  <c r="BX103" i="15" s="1"/>
  <c r="BX105" i="15"/>
  <c r="BX61" i="15"/>
  <c r="BX60" i="15" s="1"/>
  <c r="BX62" i="15" s="1"/>
  <c r="BX63" i="15" s="1"/>
  <c r="BX64" i="15" s="1"/>
  <c r="AY8" i="15"/>
  <c r="AY76" i="15"/>
  <c r="AY9" i="15" s="1"/>
  <c r="AN8" i="15"/>
  <c r="AN76" i="15"/>
  <c r="AN9" i="15" s="1"/>
  <c r="BA94" i="15"/>
  <c r="BA93" i="15"/>
  <c r="BA88" i="15"/>
  <c r="BA90" i="15"/>
  <c r="BA91" i="15" s="1"/>
  <c r="BA92" i="15" s="1"/>
  <c r="AI8" i="15"/>
  <c r="AI76" i="15"/>
  <c r="AI9" i="15" s="1"/>
  <c r="BT94" i="15"/>
  <c r="BT93" i="15"/>
  <c r="BT88" i="15"/>
  <c r="BT90" i="15"/>
  <c r="BT91" i="15" s="1"/>
  <c r="BT92" i="15" s="1"/>
  <c r="AW8" i="15"/>
  <c r="AW76" i="15"/>
  <c r="AW9" i="15" s="1"/>
  <c r="AA8" i="15"/>
  <c r="AA76" i="15"/>
  <c r="AA9" i="15" s="1"/>
  <c r="T67" i="15"/>
  <c r="T99" i="15"/>
  <c r="T105" i="15"/>
  <c r="T104" i="15"/>
  <c r="T61" i="15"/>
  <c r="T60" i="15" s="1"/>
  <c r="T62" i="15" s="1"/>
  <c r="T63" i="15" s="1"/>
  <c r="T64" i="15" s="1"/>
  <c r="T101" i="15"/>
  <c r="T102" i="15" s="1"/>
  <c r="T103" i="15" s="1"/>
  <c r="BE8" i="15"/>
  <c r="BE76" i="15"/>
  <c r="BE9" i="15" s="1"/>
  <c r="AC75" i="15"/>
  <c r="BY104" i="15"/>
  <c r="BY67" i="15"/>
  <c r="BY105" i="15"/>
  <c r="BY99" i="15"/>
  <c r="BY101" i="15"/>
  <c r="BY102" i="15" s="1"/>
  <c r="BY103" i="15"/>
  <c r="BY61" i="15"/>
  <c r="BY60" i="15" s="1"/>
  <c r="BY62" i="15" s="1"/>
  <c r="BY63" i="15" s="1"/>
  <c r="BY64" i="15" s="1"/>
  <c r="BW67" i="15"/>
  <c r="BW104" i="15"/>
  <c r="BW105" i="15"/>
  <c r="BW99" i="15"/>
  <c r="BW61" i="15"/>
  <c r="BW60" i="15" s="1"/>
  <c r="BW62" i="15" s="1"/>
  <c r="BW63" i="15" s="1"/>
  <c r="BW64" i="15" s="1"/>
  <c r="BW101" i="15"/>
  <c r="BW102" i="15" s="1"/>
  <c r="BW103" i="15" s="1"/>
  <c r="AN67" i="15"/>
  <c r="AN105" i="15"/>
  <c r="AN99" i="15"/>
  <c r="AN104" i="15"/>
  <c r="AN101" i="15"/>
  <c r="AN102" i="15" s="1"/>
  <c r="AN103" i="15" s="1"/>
  <c r="AN61" i="15"/>
  <c r="AN60" i="15" s="1"/>
  <c r="AN62" i="15" s="1"/>
  <c r="AN63" i="15" s="1"/>
  <c r="AN64" i="15" s="1"/>
  <c r="BH8" i="15"/>
  <c r="BH76" i="15"/>
  <c r="BH9" i="15" s="1"/>
  <c r="BX8" i="15"/>
  <c r="BX76" i="15"/>
  <c r="BX9" i="15" s="1"/>
  <c r="CC94" i="15"/>
  <c r="CC93" i="15"/>
  <c r="CC88" i="15"/>
  <c r="CC90" i="15"/>
  <c r="CC91" i="15" s="1"/>
  <c r="CC92" i="15" s="1"/>
  <c r="CG104" i="15"/>
  <c r="CG99" i="15"/>
  <c r="CG101" i="15"/>
  <c r="CG102" i="15" s="1"/>
  <c r="CG103" i="15"/>
  <c r="CG67" i="15"/>
  <c r="CG105" i="15"/>
  <c r="CG61" i="15"/>
  <c r="CG60" i="15" s="1"/>
  <c r="CG62" i="15" s="1"/>
  <c r="CG63" i="15" s="1"/>
  <c r="CG64" i="15" s="1"/>
  <c r="Y94" i="15"/>
  <c r="Y93" i="15"/>
  <c r="Y88" i="15"/>
  <c r="Y90" i="15"/>
  <c r="Y91" i="15" s="1"/>
  <c r="Y92" i="15" s="1"/>
  <c r="AZ67" i="15"/>
  <c r="AZ99" i="15"/>
  <c r="AZ105" i="15"/>
  <c r="AZ104" i="15"/>
  <c r="AZ101" i="15"/>
  <c r="AZ102" i="15" s="1"/>
  <c r="AZ103" i="15" s="1"/>
  <c r="AZ61" i="15"/>
  <c r="AZ60" i="15" s="1"/>
  <c r="AZ62" i="15" s="1"/>
  <c r="AZ63" i="15" s="1"/>
  <c r="AZ64" i="15" s="1"/>
  <c r="AW94" i="15"/>
  <c r="AW93" i="15"/>
  <c r="AW90" i="15"/>
  <c r="AW91" i="15" s="1"/>
  <c r="AW92" i="15" s="1"/>
  <c r="AW88" i="15"/>
  <c r="AQ93" i="15"/>
  <c r="AQ88" i="15"/>
  <c r="AQ90" i="15"/>
  <c r="AQ91" i="15" s="1"/>
  <c r="AQ92" i="15" s="1"/>
  <c r="AQ94" i="15"/>
  <c r="BT67" i="15"/>
  <c r="BT105" i="15"/>
  <c r="BT104" i="15"/>
  <c r="BT99" i="15"/>
  <c r="BT101" i="15"/>
  <c r="BT102" i="15" s="1"/>
  <c r="BT103" i="15" s="1"/>
  <c r="BT61" i="15"/>
  <c r="BT60" i="15" s="1"/>
  <c r="BT62" i="15" s="1"/>
  <c r="BT63" i="15" s="1"/>
  <c r="BT64" i="15" s="1"/>
  <c r="CG8" i="15"/>
  <c r="CG76" i="15"/>
  <c r="CG9" i="15" s="1"/>
  <c r="AB8" i="15"/>
  <c r="AB76" i="15"/>
  <c r="AB9" i="15" s="1"/>
  <c r="BL8" i="15"/>
  <c r="BL76" i="15"/>
  <c r="BL9" i="15" s="1"/>
  <c r="W93" i="15"/>
  <c r="W88" i="15"/>
  <c r="W90" i="15"/>
  <c r="W91" i="15" s="1"/>
  <c r="W92" i="15" s="1"/>
  <c r="W94" i="15"/>
  <c r="AO67" i="15"/>
  <c r="AO104" i="15"/>
  <c r="AO103" i="15"/>
  <c r="AO105" i="15"/>
  <c r="AO99" i="15"/>
  <c r="AO101" i="15"/>
  <c r="AO102" i="15" s="1"/>
  <c r="AO61" i="15"/>
  <c r="AO60" i="15" s="1"/>
  <c r="AO62" i="15" s="1"/>
  <c r="AO63" i="15" s="1"/>
  <c r="AO64" i="15" s="1"/>
  <c r="BW93" i="15"/>
  <c r="BW88" i="15"/>
  <c r="BW90" i="15"/>
  <c r="BW91" i="15" s="1"/>
  <c r="BW92" i="15" s="1"/>
  <c r="BW94" i="15"/>
  <c r="BQ104" i="15"/>
  <c r="BQ67" i="15"/>
  <c r="BQ99" i="15"/>
  <c r="BQ101" i="15"/>
  <c r="BQ102" i="15" s="1"/>
  <c r="BQ103" i="15"/>
  <c r="BQ105" i="15"/>
  <c r="BQ61" i="15"/>
  <c r="BQ60" i="15" s="1"/>
  <c r="BQ62" i="15" s="1"/>
  <c r="BQ63" i="15" s="1"/>
  <c r="BQ64" i="15" s="1"/>
  <c r="AZ94" i="15"/>
  <c r="AZ93" i="15"/>
  <c r="AZ88" i="15"/>
  <c r="AZ92" i="15"/>
  <c r="AZ90" i="15"/>
  <c r="AZ91" i="15" s="1"/>
  <c r="AW67" i="15"/>
  <c r="AW104" i="15"/>
  <c r="AW99" i="15"/>
  <c r="AW105" i="15"/>
  <c r="AW101" i="15"/>
  <c r="AW102" i="15" s="1"/>
  <c r="AW103" i="15" s="1"/>
  <c r="AW61" i="15"/>
  <c r="AW60" i="15" s="1"/>
  <c r="AW62" i="15" s="1"/>
  <c r="AW63" i="15" s="1"/>
  <c r="AW64" i="15" s="1"/>
  <c r="AG94" i="15"/>
  <c r="AG93" i="15"/>
  <c r="AG90" i="15"/>
  <c r="AG91" i="15" s="1"/>
  <c r="AG92" i="15" s="1"/>
  <c r="AG88" i="15"/>
  <c r="BA8" i="15"/>
  <c r="BA76" i="15"/>
  <c r="BA9" i="15" s="1"/>
  <c r="AB67" i="15"/>
  <c r="AB99" i="15"/>
  <c r="AB104" i="15"/>
  <c r="AB105" i="15"/>
  <c r="AB61" i="15"/>
  <c r="AB60" i="15" s="1"/>
  <c r="AB62" i="15" s="1"/>
  <c r="AB63" i="15" s="1"/>
  <c r="AB64" i="15" s="1"/>
  <c r="AB101" i="15"/>
  <c r="AB102" i="15" s="1"/>
  <c r="AB103" i="15" s="1"/>
  <c r="AR67" i="15"/>
  <c r="AR103" i="15"/>
  <c r="AR104" i="15"/>
  <c r="AR99" i="15"/>
  <c r="AR101" i="15"/>
  <c r="AR102" i="15" s="1"/>
  <c r="AR105" i="15"/>
  <c r="AR61" i="15"/>
  <c r="AR60" i="15" s="1"/>
  <c r="AR62" i="15" s="1"/>
  <c r="AR63" i="15" s="1"/>
  <c r="AR64" i="15" s="1"/>
  <c r="BM8" i="15"/>
  <c r="BM76" i="15"/>
  <c r="BM9" i="15" s="1"/>
  <c r="Y8" i="15"/>
  <c r="Y76" i="15"/>
  <c r="Y9" i="15" s="1"/>
  <c r="BU67" i="15"/>
  <c r="BU104" i="15"/>
  <c r="BU105" i="15"/>
  <c r="BU99" i="15"/>
  <c r="BU61" i="15"/>
  <c r="BU60" i="15" s="1"/>
  <c r="BU62" i="15" s="1"/>
  <c r="BU63" i="15" s="1"/>
  <c r="BU64" i="15" s="1"/>
  <c r="BU101" i="15"/>
  <c r="BU102" i="15" s="1"/>
  <c r="BU103" i="15" s="1"/>
  <c r="AS104" i="15"/>
  <c r="AS67" i="15"/>
  <c r="AS105" i="15"/>
  <c r="AS103" i="15"/>
  <c r="AS61" i="15"/>
  <c r="AS60" i="15" s="1"/>
  <c r="AS62" i="15" s="1"/>
  <c r="AS63" i="15" s="1"/>
  <c r="AS64" i="15" s="1"/>
  <c r="AS99" i="15"/>
  <c r="AS101" i="15"/>
  <c r="AS102" i="15" s="1"/>
  <c r="BH94" i="15"/>
  <c r="BH93" i="15"/>
  <c r="BH92" i="15"/>
  <c r="BH88" i="15"/>
  <c r="BH90" i="15"/>
  <c r="BH91" i="15" s="1"/>
  <c r="BX94" i="15"/>
  <c r="BX93" i="15"/>
  <c r="BX88" i="15"/>
  <c r="BX90" i="15"/>
  <c r="BX91" i="15" s="1"/>
  <c r="BX92" i="15" s="1"/>
  <c r="BU75" i="15"/>
  <c r="AS75" i="15"/>
  <c r="AO75" i="15"/>
  <c r="BA67" i="15"/>
  <c r="BA104" i="15"/>
  <c r="BA99" i="15"/>
  <c r="BA105" i="15"/>
  <c r="BA61" i="15"/>
  <c r="BA60" i="15" s="1"/>
  <c r="BA62" i="15" s="1"/>
  <c r="BA63" i="15" s="1"/>
  <c r="BA64" i="15" s="1"/>
  <c r="BA101" i="15"/>
  <c r="BA102" i="15" s="1"/>
  <c r="BA103" i="15" s="1"/>
  <c r="BL67" i="15"/>
  <c r="BL104" i="15"/>
  <c r="BL99" i="15"/>
  <c r="BL105" i="15"/>
  <c r="BL61" i="15"/>
  <c r="BL60" i="15" s="1"/>
  <c r="BL62" i="15" s="1"/>
  <c r="BL63" i="15" s="1"/>
  <c r="BL64" i="15" s="1"/>
  <c r="BL101" i="15"/>
  <c r="BL102" i="15" s="1"/>
  <c r="BL103" i="15" s="1"/>
  <c r="CB67" i="15"/>
  <c r="CB103" i="15"/>
  <c r="CB104" i="15"/>
  <c r="CB99" i="15"/>
  <c r="CB105" i="15"/>
  <c r="CB61" i="15"/>
  <c r="CB60" i="15" s="1"/>
  <c r="CB62" i="15" s="1"/>
  <c r="CB63" i="15" s="1"/>
  <c r="CB64" i="15" s="1"/>
  <c r="CB101" i="15"/>
  <c r="CB102" i="15" s="1"/>
  <c r="BM94" i="15"/>
  <c r="BM93" i="15"/>
  <c r="BM88" i="15"/>
  <c r="BM90" i="15"/>
  <c r="BM91" i="15" s="1"/>
  <c r="BM92" i="15" s="1"/>
  <c r="BI94" i="15"/>
  <c r="BI93" i="15"/>
  <c r="BI90" i="15"/>
  <c r="BI91" i="15" s="1"/>
  <c r="BI92" i="15" s="1"/>
  <c r="BI88" i="15"/>
  <c r="AJ75" i="15"/>
  <c r="AZ75" i="15"/>
  <c r="BT75" i="15"/>
  <c r="V75" i="15"/>
  <c r="T94" i="15"/>
  <c r="T93" i="15"/>
  <c r="T92" i="15"/>
  <c r="T88" i="15"/>
  <c r="T90" i="15"/>
  <c r="T91" i="15" s="1"/>
  <c r="AH8" i="15"/>
  <c r="AH76" i="15"/>
  <c r="AH9" i="15" s="1"/>
  <c r="AN94" i="15"/>
  <c r="AN93" i="15"/>
  <c r="AN92" i="15"/>
  <c r="AN88" i="15"/>
  <c r="AN90" i="15"/>
  <c r="AN91" i="15" s="1"/>
  <c r="CC67" i="15"/>
  <c r="CC104" i="15"/>
  <c r="CC99" i="15"/>
  <c r="CC105" i="15"/>
  <c r="CC103" i="15"/>
  <c r="CC101" i="15"/>
  <c r="CC102" i="15" s="1"/>
  <c r="CC61" i="15"/>
  <c r="CC60" i="15" s="1"/>
  <c r="CC62" i="15" s="1"/>
  <c r="CC63" i="15" s="1"/>
  <c r="CC64" i="15" s="1"/>
  <c r="BO8" i="15"/>
  <c r="BO76" i="15"/>
  <c r="BO9" i="15" s="1"/>
  <c r="Y67" i="15"/>
  <c r="Y104" i="15"/>
  <c r="Y105" i="15"/>
  <c r="Y99" i="15"/>
  <c r="Y101" i="15"/>
  <c r="Y102" i="15" s="1"/>
  <c r="Y103" i="15" s="1"/>
  <c r="Y61" i="15"/>
  <c r="Y60" i="15" s="1"/>
  <c r="Y62" i="15" s="1"/>
  <c r="Y63" i="15" s="1"/>
  <c r="Y64" i="15" s="1"/>
  <c r="CE76" i="15"/>
  <c r="CE9" i="15" s="1"/>
  <c r="CE8" i="15"/>
  <c r="V105" i="15"/>
  <c r="V67" i="15"/>
  <c r="V104" i="15"/>
  <c r="V101" i="15"/>
  <c r="V102" i="15" s="1"/>
  <c r="V103" i="15"/>
  <c r="V99" i="15"/>
  <c r="V61" i="15"/>
  <c r="V60" i="15" s="1"/>
  <c r="V62" i="15" s="1"/>
  <c r="V63" i="15" s="1"/>
  <c r="V64" i="15" s="1"/>
  <c r="BI8" i="15"/>
  <c r="BI76" i="15"/>
  <c r="BI9" i="15" s="1"/>
  <c r="CF94" i="15"/>
  <c r="CF93" i="15"/>
  <c r="CF92" i="15"/>
  <c r="CF88" i="15"/>
  <c r="CF90" i="15"/>
  <c r="CF91" i="15" s="1"/>
  <c r="BE67" i="15"/>
  <c r="BE104" i="15"/>
  <c r="BE103" i="15"/>
  <c r="BE105" i="15"/>
  <c r="BE101" i="15"/>
  <c r="BE102" i="15" s="1"/>
  <c r="BE99" i="15"/>
  <c r="BE61" i="15"/>
  <c r="BE60" i="15" s="1"/>
  <c r="BE62" i="15" s="1"/>
  <c r="BE63" i="15" s="1"/>
  <c r="BE64" i="15" s="1"/>
  <c r="AC104" i="15"/>
  <c r="AC67" i="15"/>
  <c r="AC105" i="15"/>
  <c r="AC103" i="15"/>
  <c r="AC61" i="15"/>
  <c r="AC60" i="15" s="1"/>
  <c r="AC62" i="15" s="1"/>
  <c r="AC63" i="15" s="1"/>
  <c r="AC64" i="15" s="1"/>
  <c r="AC99" i="15"/>
  <c r="AC101" i="15"/>
  <c r="AC102" i="15" s="1"/>
  <c r="AF94" i="15"/>
  <c r="AF93" i="15"/>
  <c r="AF88" i="15"/>
  <c r="AF90" i="15"/>
  <c r="AF91" i="15" s="1"/>
  <c r="AF92" i="15" s="1"/>
  <c r="W8" i="15"/>
  <c r="W76" i="15"/>
  <c r="W9" i="15" s="1"/>
  <c r="BY8" i="15"/>
  <c r="BY76" i="15"/>
  <c r="BY9" i="15" s="1"/>
  <c r="AK104" i="15"/>
  <c r="AK67" i="15"/>
  <c r="AK99" i="15"/>
  <c r="AK101" i="15"/>
  <c r="AK102" i="15" s="1"/>
  <c r="AK103" i="15" s="1"/>
  <c r="AK105" i="15"/>
  <c r="AK61" i="15"/>
  <c r="AK60" i="15" s="1"/>
  <c r="AK62" i="15" s="1"/>
  <c r="AK63" i="15" s="1"/>
  <c r="AK64" i="15" s="1"/>
  <c r="AR8" i="15"/>
  <c r="AR76" i="15"/>
  <c r="AR9" i="15" s="1"/>
  <c r="CB8" i="15"/>
  <c r="CB76" i="15"/>
  <c r="CB9" i="15" s="1"/>
  <c r="BY94" i="15"/>
  <c r="BY93" i="15"/>
  <c r="BY88" i="15"/>
  <c r="BY90" i="15"/>
  <c r="BY91" i="15" s="1"/>
  <c r="BY92" i="15" s="1"/>
  <c r="CG94" i="15"/>
  <c r="CG93" i="15"/>
  <c r="CG90" i="15"/>
  <c r="CG91" i="15" s="1"/>
  <c r="CG92" i="15" s="1"/>
  <c r="CG88" i="15"/>
  <c r="AS94" i="15"/>
  <c r="AS93" i="15"/>
  <c r="AS92" i="15"/>
  <c r="AS88" i="15"/>
  <c r="AS90" i="15"/>
  <c r="AS91" i="15" s="1"/>
  <c r="AG67" i="15"/>
  <c r="AG104" i="15"/>
  <c r="AG99" i="15"/>
  <c r="AG101" i="15"/>
  <c r="AG102" i="15" s="1"/>
  <c r="AG105" i="15"/>
  <c r="AG103" i="15"/>
  <c r="AG61" i="15"/>
  <c r="AG60" i="15" s="1"/>
  <c r="AG62" i="15" s="1"/>
  <c r="AG63" i="15" s="1"/>
  <c r="AG64" i="15" s="1"/>
  <c r="AB94" i="15"/>
  <c r="AB93" i="15"/>
  <c r="AB92" i="15"/>
  <c r="AB88" i="15"/>
  <c r="AB90" i="15"/>
  <c r="AB91" i="15" s="1"/>
  <c r="AR94" i="15"/>
  <c r="AR93" i="15"/>
  <c r="AR88" i="15"/>
  <c r="AR90" i="15"/>
  <c r="AR91" i="15" s="1"/>
  <c r="AR92" i="15" s="1"/>
  <c r="T75" i="15"/>
  <c r="BU94" i="15"/>
  <c r="BU93" i="15"/>
  <c r="BU92" i="15"/>
  <c r="BU88" i="15"/>
  <c r="BU90" i="15"/>
  <c r="BU91" i="15" s="1"/>
  <c r="BP67" i="15"/>
  <c r="BP99" i="15"/>
  <c r="BP105" i="15"/>
  <c r="BP104" i="15"/>
  <c r="BP61" i="15"/>
  <c r="BP60" i="15" s="1"/>
  <c r="BP62" i="15" s="1"/>
  <c r="BP63" i="15" s="1"/>
  <c r="BP64" i="15" s="1"/>
  <c r="BP101" i="15"/>
  <c r="BP102" i="15" s="1"/>
  <c r="BP103" i="15" s="1"/>
  <c r="CF67" i="15"/>
  <c r="CF99" i="15"/>
  <c r="CF105" i="15"/>
  <c r="CF104" i="15"/>
  <c r="CF61" i="15"/>
  <c r="CF60" i="15" s="1"/>
  <c r="CF62" i="15" s="1"/>
  <c r="CF63" i="15" s="1"/>
  <c r="CF64" i="15" s="1"/>
  <c r="CF101" i="15"/>
  <c r="CF102" i="15" s="1"/>
  <c r="CF103" i="15" s="1"/>
  <c r="BE94" i="15"/>
  <c r="BE93" i="15"/>
  <c r="BE88" i="15"/>
  <c r="BE90" i="15"/>
  <c r="BE91" i="15" s="1"/>
  <c r="BE92" i="15" s="1"/>
  <c r="BW75" i="15"/>
  <c r="AC94" i="15"/>
  <c r="AC93" i="15"/>
  <c r="AC92" i="15"/>
  <c r="AC88" i="15"/>
  <c r="AC90" i="15"/>
  <c r="AC91" i="15" s="1"/>
  <c r="AQ67" i="15"/>
  <c r="AQ104" i="15"/>
  <c r="AQ105" i="15"/>
  <c r="AQ103" i="15"/>
  <c r="AQ61" i="15"/>
  <c r="AQ60" i="15" s="1"/>
  <c r="AQ62" i="15" s="1"/>
  <c r="AQ63" i="15" s="1"/>
  <c r="AQ64" i="15" s="1"/>
  <c r="AQ99" i="15"/>
  <c r="AF67" i="15"/>
  <c r="AF103" i="15"/>
  <c r="AF99" i="15"/>
  <c r="AF104" i="15"/>
  <c r="AF105" i="15"/>
  <c r="AF61" i="15"/>
  <c r="AF60" i="15" s="1"/>
  <c r="AF62" i="15" s="1"/>
  <c r="AF63" i="15" s="1"/>
  <c r="AF64" i="15" s="1"/>
  <c r="AF101" i="15"/>
  <c r="AF102" i="15" s="1"/>
  <c r="AV67" i="15"/>
  <c r="AV99" i="15"/>
  <c r="AV104" i="15"/>
  <c r="AV105" i="15"/>
  <c r="AV101" i="15"/>
  <c r="AV102" i="15" s="1"/>
  <c r="AV103" i="15" s="1"/>
  <c r="AV61" i="15"/>
  <c r="AV60" i="15" s="1"/>
  <c r="AV62" i="15" s="1"/>
  <c r="AV63" i="15" s="1"/>
  <c r="AV64" i="15" s="1"/>
  <c r="AG75" i="15"/>
  <c r="AK75" i="15"/>
  <c r="BL94" i="15"/>
  <c r="BL93" i="15"/>
  <c r="BL92" i="15"/>
  <c r="BL88" i="15"/>
  <c r="BL90" i="15"/>
  <c r="BL91" i="15" s="1"/>
  <c r="CB94" i="15"/>
  <c r="CB93" i="15"/>
  <c r="CB92" i="15"/>
  <c r="CB88" i="15"/>
  <c r="CB90" i="15"/>
  <c r="CB91" i="15" s="1"/>
  <c r="BM67" i="15"/>
  <c r="BM104" i="15"/>
  <c r="BM101" i="15"/>
  <c r="BM102" i="15" s="1"/>
  <c r="BM99" i="15"/>
  <c r="BM105" i="15"/>
  <c r="BM103" i="15"/>
  <c r="BM61" i="15"/>
  <c r="BM60" i="15" s="1"/>
  <c r="BM62" i="15" s="1"/>
  <c r="BM63" i="15" s="1"/>
  <c r="BM64" i="15" s="1"/>
  <c r="BI104" i="15"/>
  <c r="BI67" i="15"/>
  <c r="BI99" i="15"/>
  <c r="BI105" i="15"/>
  <c r="BI101" i="15"/>
  <c r="BI102" i="15" s="1"/>
  <c r="BI103" i="15" s="1"/>
  <c r="BI61" i="15"/>
  <c r="BI60" i="15" s="1"/>
  <c r="BI62" i="15" s="1"/>
  <c r="BI63" i="15" s="1"/>
  <c r="BI64" i="15" s="1"/>
  <c r="AK94" i="15"/>
  <c r="AK93" i="15"/>
  <c r="AK92" i="15"/>
  <c r="AK88" i="15"/>
  <c r="AK90" i="15"/>
  <c r="AK91" i="15" s="1"/>
  <c r="BN8" i="15"/>
  <c r="BN76" i="15"/>
  <c r="BN9" i="15" s="1"/>
  <c r="W67" i="15"/>
  <c r="W101" i="15"/>
  <c r="W102" i="15" s="1"/>
  <c r="W104" i="15"/>
  <c r="W103" i="15"/>
  <c r="W99" i="15"/>
  <c r="W105" i="15"/>
  <c r="W61" i="15"/>
  <c r="W60" i="15" s="1"/>
  <c r="W62" i="15" s="1"/>
  <c r="W63" i="15" s="1"/>
  <c r="W64" i="15" s="1"/>
  <c r="AO94" i="15"/>
  <c r="AO92" i="15"/>
  <c r="AO93" i="15"/>
  <c r="AO88" i="15"/>
  <c r="AO90" i="15"/>
  <c r="AO91" i="15" s="1"/>
  <c r="AF75" i="15"/>
  <c r="AV75" i="15"/>
  <c r="BP75" i="15"/>
  <c r="CF75" i="15"/>
  <c r="BQ75" i="15"/>
  <c r="Q119" i="15"/>
  <c r="Q12" i="15" s="1"/>
  <c r="O95" i="15"/>
  <c r="O105" i="15"/>
  <c r="O61" i="15"/>
  <c r="O60" i="15" s="1"/>
  <c r="O62" i="15" s="1"/>
  <c r="O63" i="15" s="1"/>
  <c r="O64" i="15" s="1"/>
  <c r="O101" i="15"/>
  <c r="O102" i="15" s="1"/>
  <c r="O103" i="15" s="1"/>
  <c r="O104" i="15"/>
  <c r="R71" i="15"/>
  <c r="O66" i="15"/>
  <c r="O88" i="15"/>
  <c r="K93" i="15"/>
  <c r="O99" i="15"/>
  <c r="K90" i="15"/>
  <c r="K91" i="15" s="1"/>
  <c r="K92" i="15" s="1"/>
  <c r="G71" i="15"/>
  <c r="O92" i="15"/>
  <c r="O74" i="15"/>
  <c r="O106" i="15"/>
  <c r="Q70" i="15"/>
  <c r="L58" i="15"/>
  <c r="L24" i="15"/>
  <c r="L85" i="15" s="1"/>
  <c r="J93" i="15"/>
  <c r="P71" i="15"/>
  <c r="F71" i="15"/>
  <c r="K95" i="15"/>
  <c r="J95" i="15"/>
  <c r="R58" i="15"/>
  <c r="R24" i="15"/>
  <c r="R85" i="15" s="1"/>
  <c r="P70" i="15"/>
  <c r="I58" i="15"/>
  <c r="I24" i="15"/>
  <c r="I85" i="15" s="1"/>
  <c r="Q58" i="15"/>
  <c r="Q24" i="15"/>
  <c r="Q85" i="15" s="1"/>
  <c r="P58" i="15"/>
  <c r="P24" i="15"/>
  <c r="P85" i="15" s="1"/>
  <c r="I11" i="15"/>
  <c r="K88" i="15"/>
  <c r="J75" i="15"/>
  <c r="J76" i="15" s="1"/>
  <c r="J9" i="15" s="1"/>
  <c r="J88" i="15"/>
  <c r="G58" i="15"/>
  <c r="G24" i="15"/>
  <c r="G85" i="15" s="1"/>
  <c r="N58" i="15"/>
  <c r="N24" i="15"/>
  <c r="N85" i="15" s="1"/>
  <c r="F58" i="15"/>
  <c r="F24" i="15"/>
  <c r="F85" i="15" s="1"/>
  <c r="S71" i="15"/>
  <c r="S70" i="15"/>
  <c r="S119" i="15"/>
  <c r="S12" i="15" s="1"/>
  <c r="S11" i="15"/>
  <c r="S58" i="15"/>
  <c r="S24" i="15"/>
  <c r="S85" i="15" s="1"/>
  <c r="O65" i="15"/>
  <c r="O75" i="15"/>
  <c r="M58" i="15"/>
  <c r="M24" i="15"/>
  <c r="M85" i="15" s="1"/>
  <c r="M70" i="15"/>
  <c r="M71" i="15"/>
  <c r="M119" i="15"/>
  <c r="M12" i="15" s="1"/>
  <c r="M11" i="15"/>
  <c r="K75" i="15"/>
  <c r="H119" i="15"/>
  <c r="H12" i="15" s="1"/>
  <c r="H11" i="15"/>
  <c r="H71" i="15"/>
  <c r="H70" i="15"/>
  <c r="H58" i="15"/>
  <c r="H24" i="15"/>
  <c r="H85" i="15" s="1"/>
  <c r="E117" i="15"/>
  <c r="E69" i="15"/>
  <c r="E24" i="15"/>
  <c r="E85" i="15" s="1"/>
  <c r="E93" i="15" s="1"/>
  <c r="E58" i="15"/>
  <c r="E110" i="15"/>
  <c r="E70" i="15"/>
  <c r="E90" i="15"/>
  <c r="E91" i="15" s="1"/>
  <c r="E99" i="15"/>
  <c r="E118" i="15"/>
  <c r="E11" i="15" s="1"/>
  <c r="L73" i="15"/>
  <c r="R73" i="15"/>
  <c r="I73" i="15"/>
  <c r="P73" i="15"/>
  <c r="N73" i="15"/>
  <c r="G73" i="15"/>
  <c r="F73" i="15"/>
  <c r="Q73" i="15"/>
  <c r="S73" i="15"/>
  <c r="M73" i="15"/>
  <c r="H73" i="15"/>
  <c r="E73" i="15"/>
  <c r="F95" i="15" a="1"/>
  <c r="R95" i="15" a="1"/>
  <c r="M106" i="15" a="1"/>
  <c r="H95" i="15" a="1"/>
  <c r="L106" i="15" a="1"/>
  <c r="R106" i="15" a="1"/>
  <c r="I106" i="15" a="1"/>
  <c r="I95" i="15" a="1"/>
  <c r="S106" i="15" a="1"/>
  <c r="M95" i="15" a="1"/>
  <c r="G95" i="15" a="1"/>
  <c r="N95" i="15" a="1"/>
  <c r="L95" i="15" a="1"/>
  <c r="Q106" i="15" a="1"/>
  <c r="F106" i="15" a="1"/>
  <c r="P106" i="15" a="1"/>
  <c r="P95" i="15" a="1"/>
  <c r="S95" i="15" a="1"/>
  <c r="E95" i="15" a="1"/>
  <c r="N106" i="15" a="1"/>
  <c r="Q95" i="15" a="1"/>
  <c r="G106" i="15" a="1"/>
  <c r="H106" i="15" a="1"/>
  <c r="E106" i="15" a="1"/>
  <c r="E566" i="16" l="1"/>
  <c r="E566" i="19" s="1"/>
  <c r="BO391" i="16"/>
  <c r="F391" i="16" s="1"/>
  <c r="F391" i="19" s="1"/>
  <c r="BO451" i="16"/>
  <c r="F451" i="16" s="1"/>
  <c r="F451" i="19" s="1"/>
  <c r="E448" i="16"/>
  <c r="E448" i="19" s="1"/>
  <c r="T44" i="19" s="1" a="1"/>
  <c r="T44" i="19" s="1"/>
  <c r="AI40" i="19" a="1"/>
  <c r="AI40" i="19" s="1"/>
  <c r="AG36" i="19" a="1"/>
  <c r="AG36" i="19" s="1"/>
  <c r="BO416" i="16"/>
  <c r="F416" i="16" s="1"/>
  <c r="F416" i="19" s="1"/>
  <c r="AI41" i="19" a="1"/>
  <c r="AI41" i="19" s="1"/>
  <c r="AI42" i="19" a="1"/>
  <c r="AI42" i="19" s="1"/>
  <c r="AF43" i="19" a="1"/>
  <c r="AF43" i="19" s="1"/>
  <c r="AF40" i="19" a="1"/>
  <c r="AF40" i="19" s="1"/>
  <c r="E414" i="16"/>
  <c r="E414" i="19" s="1"/>
  <c r="P34" i="19" s="1" a="1"/>
  <c r="P34" i="19" s="1"/>
  <c r="BO424" i="16"/>
  <c r="F424" i="16" s="1"/>
  <c r="F424" i="19" s="1"/>
  <c r="AG35" i="19" a="1"/>
  <c r="AG35" i="19" s="1"/>
  <c r="E572" i="16"/>
  <c r="E572" i="19" s="1"/>
  <c r="E471" i="16"/>
  <c r="E471" i="19" s="1"/>
  <c r="V43" i="19" s="1" a="1"/>
  <c r="V43" i="19" s="1"/>
  <c r="E393" i="16"/>
  <c r="E393" i="19" s="1"/>
  <c r="N37" i="19" s="1" a="1"/>
  <c r="N37" i="19" s="1"/>
  <c r="AF42" i="19" a="1"/>
  <c r="AF42" i="19" s="1"/>
  <c r="AG34" i="19" a="1"/>
  <c r="AG34" i="19" s="1"/>
  <c r="BO483" i="16"/>
  <c r="F483" i="16" s="1"/>
  <c r="F483" i="19" s="1"/>
  <c r="BO576" i="16"/>
  <c r="F576" i="16" s="1"/>
  <c r="F576" i="19" s="1"/>
  <c r="AF44" i="19" a="1"/>
  <c r="AF44" i="19" s="1"/>
  <c r="AH6" i="19" a="1"/>
  <c r="AH6" i="19" s="1"/>
  <c r="AB6" i="19" a="1"/>
  <c r="AB6" i="19" s="1"/>
  <c r="AH21" i="19" a="1"/>
  <c r="AH21" i="19" s="1"/>
  <c r="AB21" i="19" a="1"/>
  <c r="AB21" i="19" s="1"/>
  <c r="AH23" i="19" a="1"/>
  <c r="AH23" i="19" s="1"/>
  <c r="AB23" i="19" a="1"/>
  <c r="AB23" i="19" s="1"/>
  <c r="AH20" i="19" a="1"/>
  <c r="AH20" i="19" s="1"/>
  <c r="AB20" i="19" a="1"/>
  <c r="AB20" i="19" s="1"/>
  <c r="AC12" i="19" a="1"/>
  <c r="AC12" i="19" s="1"/>
  <c r="AI12" i="19" a="1"/>
  <c r="AI12" i="19" s="1"/>
  <c r="AB11" i="19" a="1"/>
  <c r="AB11" i="19" s="1"/>
  <c r="AH11" i="19" a="1"/>
  <c r="AH11" i="19" s="1"/>
  <c r="AF26" i="19" a="1"/>
  <c r="AF26" i="19" s="1"/>
  <c r="Z26" i="19" a="1"/>
  <c r="Z26" i="19" s="1"/>
  <c r="AB15" i="19" a="1"/>
  <c r="AB15" i="19" s="1"/>
  <c r="AH15" i="19" a="1"/>
  <c r="AH15" i="19" s="1"/>
  <c r="AF11" i="19" a="1"/>
  <c r="AF11" i="19" s="1"/>
  <c r="Z11" i="19" a="1"/>
  <c r="Z11" i="19" s="1"/>
  <c r="AG7" i="19" a="1"/>
  <c r="AG7" i="19" s="1"/>
  <c r="AA7" i="19" a="1"/>
  <c r="AA7" i="19" s="1"/>
  <c r="AB13" i="19" a="1"/>
  <c r="AB13" i="19" s="1"/>
  <c r="AH13" i="19" a="1"/>
  <c r="AH13" i="19" s="1"/>
  <c r="AA12" i="19" a="1"/>
  <c r="AA12" i="19" s="1"/>
  <c r="AG12" i="19" a="1"/>
  <c r="AG12" i="19" s="1"/>
  <c r="Z9" i="19" a="1"/>
  <c r="Z9" i="19" s="1"/>
  <c r="AF9" i="19" a="1"/>
  <c r="AF9" i="19" s="1"/>
  <c r="AA10" i="19" a="1"/>
  <c r="AA10" i="19" s="1"/>
  <c r="AG10" i="19" a="1"/>
  <c r="AG10" i="19" s="1"/>
  <c r="AC26" i="19" a="1"/>
  <c r="AC26" i="19" s="1"/>
  <c r="AF17" i="19" a="1"/>
  <c r="AF17" i="19" s="1"/>
  <c r="Z17" i="19" a="1"/>
  <c r="Z17" i="19" s="1"/>
  <c r="AC21" i="19" a="1"/>
  <c r="AC21" i="19" s="1"/>
  <c r="AB24" i="19" a="1"/>
  <c r="AB24" i="19" s="1"/>
  <c r="AH24" i="19" a="1"/>
  <c r="AH24" i="19" s="1"/>
  <c r="Z7" i="19" a="1"/>
  <c r="Z7" i="19" s="1"/>
  <c r="AF7" i="19" a="1"/>
  <c r="AF7" i="19" s="1"/>
  <c r="AG9" i="19" a="1"/>
  <c r="AG9" i="19" s="1"/>
  <c r="AA9" i="19" a="1"/>
  <c r="AA9" i="19" s="1"/>
  <c r="AA21" i="19" a="1"/>
  <c r="AA21" i="19" s="1"/>
  <c r="AG21" i="19" a="1"/>
  <c r="AG21" i="19" s="1"/>
  <c r="AH31" i="19" a="1"/>
  <c r="AH31" i="19" s="1"/>
  <c r="AB31" i="19" a="1"/>
  <c r="AB31" i="19" s="1"/>
  <c r="AI11" i="19" a="1"/>
  <c r="AI11" i="19" s="1"/>
  <c r="AC11" i="19" a="1"/>
  <c r="AC11" i="19" s="1"/>
  <c r="AG8" i="19" a="1"/>
  <c r="AG8" i="19" s="1"/>
  <c r="AA8" i="19" a="1"/>
  <c r="AA8" i="19" s="1"/>
  <c r="AA25" i="19" a="1"/>
  <c r="AA25" i="19" s="1"/>
  <c r="AG25" i="19" a="1"/>
  <c r="AG25" i="19" s="1"/>
  <c r="AA24" i="19" a="1"/>
  <c r="AA24" i="19" s="1"/>
  <c r="AG24" i="19" a="1"/>
  <c r="AG24" i="19" s="1"/>
  <c r="AC28" i="19" a="1"/>
  <c r="AC28" i="19" s="1"/>
  <c r="AI28" i="19" a="1"/>
  <c r="AI28" i="19" s="1"/>
  <c r="AF15" i="19" a="1"/>
  <c r="AF15" i="19" s="1"/>
  <c r="Z15" i="19" a="1"/>
  <c r="Z15" i="19" s="1"/>
  <c r="AI10" i="19" a="1"/>
  <c r="AI10" i="19" s="1"/>
  <c r="AC10" i="19" a="1"/>
  <c r="AC10" i="19" s="1"/>
  <c r="AF13" i="19" a="1"/>
  <c r="AF13" i="19" s="1"/>
  <c r="Z13" i="19" a="1"/>
  <c r="Z13" i="19" s="1"/>
  <c r="AI30" i="19" a="1"/>
  <c r="AI30" i="19" s="1"/>
  <c r="AC30" i="19" a="1"/>
  <c r="AC30" i="19" s="1"/>
  <c r="AF14" i="19" a="1"/>
  <c r="AF14" i="19" s="1"/>
  <c r="Z14" i="19" a="1"/>
  <c r="Z14" i="19" s="1"/>
  <c r="AG28" i="19" a="1"/>
  <c r="AG28" i="19" s="1"/>
  <c r="AA28" i="19" a="1"/>
  <c r="AA28" i="19" s="1"/>
  <c r="AH29" i="19" a="1"/>
  <c r="AH29" i="19" s="1"/>
  <c r="AB29" i="19" a="1"/>
  <c r="AB29" i="19" s="1"/>
  <c r="AB10" i="19" a="1"/>
  <c r="AB10" i="19" s="1"/>
  <c r="AH10" i="19" a="1"/>
  <c r="AH10" i="19" s="1"/>
  <c r="AH27" i="19" a="1"/>
  <c r="AH27" i="19" s="1"/>
  <c r="AB27" i="19" a="1"/>
  <c r="AB27" i="19" s="1"/>
  <c r="AG14" i="19" a="1"/>
  <c r="AG14" i="19" s="1"/>
  <c r="AA14" i="19" a="1"/>
  <c r="AA14" i="19" s="1"/>
  <c r="AG15" i="19" a="1"/>
  <c r="AG15" i="19" s="1"/>
  <c r="AA15" i="19" a="1"/>
  <c r="AA15" i="19" s="1"/>
  <c r="AC13" i="19" a="1"/>
  <c r="AC13" i="19" s="1"/>
  <c r="AI13" i="19" a="1"/>
  <c r="AI13" i="19" s="1"/>
  <c r="AC16" i="19" a="1"/>
  <c r="AC16" i="19" s="1"/>
  <c r="AI16" i="19" a="1"/>
  <c r="AI16" i="19" s="1"/>
  <c r="AG20" i="19" a="1"/>
  <c r="AG20" i="19" s="1"/>
  <c r="AA20" i="19" a="1"/>
  <c r="AA20" i="19" s="1"/>
  <c r="AH25" i="19" a="1"/>
  <c r="AH25" i="19" s="1"/>
  <c r="AB25" i="19" a="1"/>
  <c r="AB25" i="19" s="1"/>
  <c r="AA29" i="19" a="1"/>
  <c r="AA29" i="19" s="1"/>
  <c r="AG29" i="19" a="1"/>
  <c r="AG29" i="19" s="1"/>
  <c r="AI9" i="19" a="1"/>
  <c r="AI9" i="19" s="1"/>
  <c r="AC9" i="19" a="1"/>
  <c r="AC9" i="19" s="1"/>
  <c r="Z45" i="19" a="1"/>
  <c r="Z45" i="19" s="1"/>
  <c r="Z44" i="19" a="1"/>
  <c r="Z44" i="19" s="1"/>
  <c r="AA34" i="19" a="1"/>
  <c r="AA34" i="19" s="1"/>
  <c r="AC40" i="19" a="1"/>
  <c r="AC40" i="19" s="1"/>
  <c r="AA36" i="19" a="1"/>
  <c r="AA36" i="19" s="1"/>
  <c r="Z37" i="19" a="1"/>
  <c r="Z37" i="19" s="1"/>
  <c r="Z38" i="19" a="1"/>
  <c r="Z38" i="19" s="1"/>
  <c r="AC42" i="19" a="1"/>
  <c r="AC42" i="19" s="1"/>
  <c r="AC41" i="19" a="1"/>
  <c r="AC41" i="19" s="1"/>
  <c r="Z40" i="19" a="1"/>
  <c r="Z40" i="19" s="1"/>
  <c r="AB36" i="19" a="1"/>
  <c r="AB36" i="19" s="1"/>
  <c r="Z43" i="19" a="1"/>
  <c r="Z43" i="19" s="1"/>
  <c r="AA35" i="19" a="1"/>
  <c r="AA35" i="19" s="1"/>
  <c r="AC39" i="19" a="1"/>
  <c r="AC39" i="19" s="1"/>
  <c r="AB39" i="19" a="1"/>
  <c r="AB39" i="19" s="1"/>
  <c r="Z42" i="19" a="1"/>
  <c r="Z42" i="19" s="1"/>
  <c r="BO453" i="16"/>
  <c r="F453" i="16" s="1"/>
  <c r="F453" i="19" s="1"/>
  <c r="BO408" i="16"/>
  <c r="F408" i="16" s="1"/>
  <c r="F408" i="19" s="1"/>
  <c r="BO496" i="16"/>
  <c r="F496" i="16" s="1"/>
  <c r="F496" i="19" s="1"/>
  <c r="E385" i="16"/>
  <c r="E385" i="19" s="1"/>
  <c r="BO575" i="16"/>
  <c r="F575" i="16" s="1"/>
  <c r="F575" i="19" s="1"/>
  <c r="E575" i="16"/>
  <c r="E575" i="19" s="1"/>
  <c r="AI39" i="19" s="1" a="1"/>
  <c r="AI39" i="19" s="1"/>
  <c r="BO343" i="16"/>
  <c r="F343" i="16" s="1"/>
  <c r="F343" i="19" s="1"/>
  <c r="E343" i="16"/>
  <c r="E343" i="19" s="1"/>
  <c r="BO486" i="16"/>
  <c r="F486" i="16" s="1"/>
  <c r="F486" i="19" s="1"/>
  <c r="E486" i="16"/>
  <c r="E486" i="19" s="1"/>
  <c r="Z34" i="19" s="1" a="1"/>
  <c r="Z34" i="19" s="1"/>
  <c r="BO423" i="16"/>
  <c r="F423" i="16" s="1"/>
  <c r="F423" i="19" s="1"/>
  <c r="E423" i="16"/>
  <c r="E423" i="19" s="1"/>
  <c r="P43" i="19" s="1" a="1"/>
  <c r="P43" i="19" s="1"/>
  <c r="BO224" i="16"/>
  <c r="F224" i="16" s="1"/>
  <c r="F224" i="19" s="1"/>
  <c r="E224" i="16"/>
  <c r="E224" i="19" s="1"/>
  <c r="P22" i="19" s="1" a="1"/>
  <c r="P22" i="19" s="1"/>
  <c r="E215" i="16"/>
  <c r="E215" i="19" s="1"/>
  <c r="O25" i="19" s="1" a="1"/>
  <c r="O25" i="19" s="1"/>
  <c r="BO215" i="16"/>
  <c r="F215" i="16" s="1"/>
  <c r="F215" i="19" s="1"/>
  <c r="BO426" i="16"/>
  <c r="F426" i="16" s="1"/>
  <c r="F426" i="19" s="1"/>
  <c r="E426" i="16"/>
  <c r="E426" i="19" s="1"/>
  <c r="Q34" i="19" s="1" a="1"/>
  <c r="Q34" i="19" s="1"/>
  <c r="BO127" i="16"/>
  <c r="F127" i="16" s="1"/>
  <c r="F127" i="19" s="1"/>
  <c r="E127" i="16"/>
  <c r="E127" i="19" s="1"/>
  <c r="E286" i="16"/>
  <c r="E286" i="19" s="1"/>
  <c r="W24" i="19" s="1" a="1"/>
  <c r="W24" i="19" s="1"/>
  <c r="BO286" i="16"/>
  <c r="F286" i="16" s="1"/>
  <c r="F286" i="19" s="1"/>
  <c r="E564" i="16"/>
  <c r="E564" i="19" s="1"/>
  <c r="BO564" i="16"/>
  <c r="F564" i="16" s="1"/>
  <c r="F564" i="19" s="1"/>
  <c r="BD476" i="16"/>
  <c r="E229" i="16"/>
  <c r="E229" i="19" s="1"/>
  <c r="P27" i="19" s="1" a="1"/>
  <c r="P27" i="19" s="1"/>
  <c r="BO229" i="16"/>
  <c r="F229" i="16" s="1"/>
  <c r="F229" i="19" s="1"/>
  <c r="BO344" i="16"/>
  <c r="F344" i="16" s="1"/>
  <c r="F344" i="19" s="1"/>
  <c r="E344" i="16"/>
  <c r="E344" i="19" s="1"/>
  <c r="AF22" i="19" s="1" a="1"/>
  <c r="AF22" i="19" s="1"/>
  <c r="E422" i="16"/>
  <c r="E422" i="19" s="1"/>
  <c r="P42" i="19" s="1" a="1"/>
  <c r="P42" i="19" s="1"/>
  <c r="BO476" i="16"/>
  <c r="F476" i="16" s="1"/>
  <c r="F476" i="19" s="1"/>
  <c r="E476" i="16"/>
  <c r="E476" i="19" s="1"/>
  <c r="W36" i="19" s="1" a="1"/>
  <c r="W36" i="19" s="1"/>
  <c r="E420" i="16"/>
  <c r="E420" i="19" s="1"/>
  <c r="P40" i="19" s="1" a="1"/>
  <c r="P40" i="19" s="1"/>
  <c r="E446" i="16"/>
  <c r="E446" i="19" s="1"/>
  <c r="T42" i="19" s="1" a="1"/>
  <c r="T42" i="19" s="1"/>
  <c r="BO446" i="16"/>
  <c r="F446" i="16" s="1"/>
  <c r="F446" i="19" s="1"/>
  <c r="BD446" i="16"/>
  <c r="E295" i="16"/>
  <c r="E295" i="19" s="1"/>
  <c r="BO295" i="16"/>
  <c r="F295" i="16" s="1"/>
  <c r="F295" i="19" s="1"/>
  <c r="BD509" i="16"/>
  <c r="E297" i="16"/>
  <c r="E297" i="19" s="1"/>
  <c r="BO297" i="16"/>
  <c r="F297" i="16" s="1"/>
  <c r="F297" i="19" s="1"/>
  <c r="BB481" i="16"/>
  <c r="BC481" i="16" s="1"/>
  <c r="BD481" i="16" s="1"/>
  <c r="BO481" i="16"/>
  <c r="F481" i="16" s="1"/>
  <c r="F481" i="19" s="1"/>
  <c r="E481" i="16"/>
  <c r="E481" i="19" s="1"/>
  <c r="W41" i="19" s="1" a="1"/>
  <c r="W41" i="19" s="1"/>
  <c r="BD524" i="16"/>
  <c r="BO482" i="16"/>
  <c r="F482" i="16" s="1"/>
  <c r="F482" i="19" s="1"/>
  <c r="E482" i="16"/>
  <c r="E482" i="19" s="1"/>
  <c r="W42" i="19" s="1" a="1"/>
  <c r="W42" i="19" s="1"/>
  <c r="BD526" i="16"/>
  <c r="BD537" i="16"/>
  <c r="BD421" i="16"/>
  <c r="E563" i="16"/>
  <c r="E563" i="19" s="1"/>
  <c r="AH39" i="19" s="1" a="1"/>
  <c r="AH39" i="19" s="1"/>
  <c r="BO563" i="16"/>
  <c r="F563" i="16" s="1"/>
  <c r="F563" i="19" s="1"/>
  <c r="BD517" i="16"/>
  <c r="BD555" i="16"/>
  <c r="BD531" i="16"/>
  <c r="BD573" i="16"/>
  <c r="BD501" i="16"/>
  <c r="BD556" i="16"/>
  <c r="BD520" i="16"/>
  <c r="BD522" i="16"/>
  <c r="BD534" i="16"/>
  <c r="BD450" i="16"/>
  <c r="BO211" i="16"/>
  <c r="F211" i="16" s="1"/>
  <c r="F211" i="19" s="1"/>
  <c r="E211" i="16"/>
  <c r="E211" i="19" s="1"/>
  <c r="O21" i="19" s="1" a="1"/>
  <c r="O21" i="19" s="1"/>
  <c r="E421" i="16"/>
  <c r="E421" i="19" s="1"/>
  <c r="P41" i="19" s="1" a="1"/>
  <c r="P41" i="19" s="1"/>
  <c r="BO421" i="16"/>
  <c r="F421" i="16" s="1"/>
  <c r="F421" i="19" s="1"/>
  <c r="BD571" i="16"/>
  <c r="BD521" i="16"/>
  <c r="BD523" i="16"/>
  <c r="BD502" i="16"/>
  <c r="BD508" i="16"/>
  <c r="BB487" i="16"/>
  <c r="BC487" i="16" s="1"/>
  <c r="BD487" i="16" s="1"/>
  <c r="BB479" i="16"/>
  <c r="BC479" i="16" s="1"/>
  <c r="BD479" i="16" s="1"/>
  <c r="BB420" i="16"/>
  <c r="BC420" i="16" s="1"/>
  <c r="BD420" i="16" s="1"/>
  <c r="BB483" i="16"/>
  <c r="BC483" i="16" s="1"/>
  <c r="BD483" i="16" s="1"/>
  <c r="BB422" i="16"/>
  <c r="BC422" i="16" s="1"/>
  <c r="BD422" i="16" s="1"/>
  <c r="BO487" i="16"/>
  <c r="F487" i="16" s="1"/>
  <c r="F487" i="19" s="1"/>
  <c r="E487" i="16"/>
  <c r="E487" i="19" s="1"/>
  <c r="BO478" i="16"/>
  <c r="F478" i="16" s="1"/>
  <c r="F478" i="19" s="1"/>
  <c r="E478" i="16"/>
  <c r="E478" i="19" s="1"/>
  <c r="W38" i="19" s="1" a="1"/>
  <c r="W38" i="19" s="1"/>
  <c r="E479" i="16"/>
  <c r="E479" i="19" s="1"/>
  <c r="W39" i="19" s="1" a="1"/>
  <c r="W39" i="19" s="1"/>
  <c r="BO479" i="16"/>
  <c r="F479" i="16" s="1"/>
  <c r="F479" i="19" s="1"/>
  <c r="E559" i="16"/>
  <c r="E559" i="19" s="1"/>
  <c r="BO559" i="16"/>
  <c r="F559" i="16" s="1"/>
  <c r="F559" i="19" s="1"/>
  <c r="E484" i="16"/>
  <c r="E484" i="19" s="1"/>
  <c r="W44" i="19" s="1" a="1"/>
  <c r="W44" i="19" s="1"/>
  <c r="BO484" i="16"/>
  <c r="F484" i="16" s="1"/>
  <c r="F484" i="19" s="1"/>
  <c r="BO488" i="16"/>
  <c r="F488" i="16" s="1"/>
  <c r="F488" i="19" s="1"/>
  <c r="E488" i="16"/>
  <c r="E488" i="19" s="1"/>
  <c r="AF36" i="19" s="1" a="1"/>
  <c r="AF36" i="19" s="1"/>
  <c r="BO480" i="16"/>
  <c r="F480" i="16" s="1"/>
  <c r="F480" i="19" s="1"/>
  <c r="E480" i="16"/>
  <c r="E480" i="19" s="1"/>
  <c r="W40" i="19" s="1" a="1"/>
  <c r="W40" i="19" s="1"/>
  <c r="BO501" i="16"/>
  <c r="F501" i="16" s="1"/>
  <c r="F501" i="19" s="1"/>
  <c r="E501" i="16"/>
  <c r="E501" i="19" s="1"/>
  <c r="AG37" i="19" s="1" a="1"/>
  <c r="AG37" i="19" s="1"/>
  <c r="BO525" i="16"/>
  <c r="F525" i="16" s="1"/>
  <c r="F525" i="19" s="1"/>
  <c r="E525" i="16"/>
  <c r="E525" i="19" s="1"/>
  <c r="BO517" i="16"/>
  <c r="F517" i="16" s="1"/>
  <c r="F517" i="19" s="1"/>
  <c r="E517" i="16"/>
  <c r="E517" i="19" s="1"/>
  <c r="AH41" i="19" s="1" a="1"/>
  <c r="AH41" i="19" s="1"/>
  <c r="BO513" i="16"/>
  <c r="F513" i="16" s="1"/>
  <c r="F513" i="19" s="1"/>
  <c r="E513" i="16"/>
  <c r="E513" i="19" s="1"/>
  <c r="AH37" i="19" s="1" a="1"/>
  <c r="AH37" i="19" s="1"/>
  <c r="BO523" i="16"/>
  <c r="F523" i="16" s="1"/>
  <c r="F523" i="19" s="1"/>
  <c r="E523" i="16"/>
  <c r="E523" i="19" s="1"/>
  <c r="BO574" i="16"/>
  <c r="F574" i="16" s="1"/>
  <c r="F574" i="19" s="1"/>
  <c r="E574" i="16"/>
  <c r="E574" i="19" s="1"/>
  <c r="BO522" i="16"/>
  <c r="F522" i="16" s="1"/>
  <c r="F522" i="19" s="1"/>
  <c r="E522" i="16"/>
  <c r="E522" i="19" s="1"/>
  <c r="AI34" i="19" s="1" a="1"/>
  <c r="AI34" i="19" s="1"/>
  <c r="BO571" i="16"/>
  <c r="F571" i="16" s="1"/>
  <c r="F571" i="19" s="1"/>
  <c r="E571" i="16"/>
  <c r="E571" i="19" s="1"/>
  <c r="BO524" i="16"/>
  <c r="F524" i="16" s="1"/>
  <c r="F524" i="19" s="1"/>
  <c r="E524" i="16"/>
  <c r="E524" i="19" s="1"/>
  <c r="AI36" i="19" s="1" a="1"/>
  <c r="AI36" i="19" s="1"/>
  <c r="BO516" i="16"/>
  <c r="F516" i="16" s="1"/>
  <c r="F516" i="19" s="1"/>
  <c r="E516" i="16"/>
  <c r="E516" i="19" s="1"/>
  <c r="AH40" i="19" s="1" a="1"/>
  <c r="AH40" i="19" s="1"/>
  <c r="BO511" i="16"/>
  <c r="F511" i="16" s="1"/>
  <c r="F511" i="19" s="1"/>
  <c r="E511" i="16"/>
  <c r="E511" i="19" s="1"/>
  <c r="AH35" i="19" s="1" a="1"/>
  <c r="AH35" i="19" s="1"/>
  <c r="BO383" i="16"/>
  <c r="F383" i="16" s="1"/>
  <c r="F383" i="19" s="1"/>
  <c r="E383" i="16"/>
  <c r="E383" i="19" s="1"/>
  <c r="BO381" i="16"/>
  <c r="F381" i="16" s="1"/>
  <c r="F381" i="19" s="1"/>
  <c r="E381" i="16"/>
  <c r="E381" i="19" s="1"/>
  <c r="AI23" i="19" s="1" a="1"/>
  <c r="AI23" i="19" s="1"/>
  <c r="BD507" i="16"/>
  <c r="BD525" i="16"/>
  <c r="BD513" i="16"/>
  <c r="BO468" i="16"/>
  <c r="F468" i="16" s="1"/>
  <c r="F468" i="19" s="1"/>
  <c r="E468" i="16"/>
  <c r="E468" i="19" s="1"/>
  <c r="V40" i="19" s="1" a="1"/>
  <c r="V40" i="19" s="1"/>
  <c r="BO503" i="16"/>
  <c r="F503" i="16" s="1"/>
  <c r="F503" i="19" s="1"/>
  <c r="E503" i="16"/>
  <c r="E503" i="19" s="1"/>
  <c r="AG39" i="19" s="1" a="1"/>
  <c r="AG39" i="19" s="1"/>
  <c r="BO493" i="16"/>
  <c r="F493" i="16" s="1"/>
  <c r="F493" i="19" s="1"/>
  <c r="E493" i="16"/>
  <c r="E493" i="19" s="1"/>
  <c r="AF41" i="19" s="1" a="1"/>
  <c r="AF41" i="19" s="1"/>
  <c r="BD518" i="16"/>
  <c r="BO384" i="16"/>
  <c r="F384" i="16" s="1"/>
  <c r="F384" i="19" s="1"/>
  <c r="E384" i="16"/>
  <c r="E384" i="19" s="1"/>
  <c r="AI26" i="19" s="1" a="1"/>
  <c r="AI26" i="19" s="1"/>
  <c r="E537" i="16"/>
  <c r="E537" i="19" s="1"/>
  <c r="AF37" i="19" s="1" a="1"/>
  <c r="AF37" i="19" s="1"/>
  <c r="BO537" i="16"/>
  <c r="F537" i="16" s="1"/>
  <c r="F537" i="19" s="1"/>
  <c r="BO514" i="16"/>
  <c r="F514" i="16" s="1"/>
  <c r="F514" i="19" s="1"/>
  <c r="E514" i="16"/>
  <c r="E514" i="19" s="1"/>
  <c r="AH38" i="19" s="1" a="1"/>
  <c r="AH38" i="19" s="1"/>
  <c r="BD514" i="16"/>
  <c r="BO335" i="16"/>
  <c r="F335" i="16" s="1"/>
  <c r="F335" i="19" s="1"/>
  <c r="E335" i="16"/>
  <c r="E335" i="19" s="1"/>
  <c r="BO533" i="16"/>
  <c r="F533" i="16" s="1"/>
  <c r="F533" i="19" s="1"/>
  <c r="E533" i="16"/>
  <c r="E533" i="19" s="1"/>
  <c r="AI45" i="19" s="1" a="1"/>
  <c r="AI45" i="19" s="1"/>
  <c r="BO510" i="16"/>
  <c r="F510" i="16" s="1"/>
  <c r="F510" i="19" s="1"/>
  <c r="E510" i="16"/>
  <c r="E510" i="19" s="1"/>
  <c r="AH34" i="19" s="1" a="1"/>
  <c r="AH34" i="19" s="1"/>
  <c r="BO556" i="16"/>
  <c r="F556" i="16" s="1"/>
  <c r="F556" i="19" s="1"/>
  <c r="E556" i="16"/>
  <c r="E556" i="19" s="1"/>
  <c r="BD516" i="16"/>
  <c r="BO521" i="16"/>
  <c r="F521" i="16" s="1"/>
  <c r="F521" i="19" s="1"/>
  <c r="E521" i="16"/>
  <c r="E521" i="19" s="1"/>
  <c r="AH45" i="19" s="1" a="1"/>
  <c r="AH45" i="19" s="1"/>
  <c r="BO507" i="16"/>
  <c r="F507" i="16" s="1"/>
  <c r="F507" i="19" s="1"/>
  <c r="E507" i="16"/>
  <c r="E507" i="19" s="1"/>
  <c r="AG43" i="19" s="1" a="1"/>
  <c r="AG43" i="19" s="1"/>
  <c r="BD506" i="16"/>
  <c r="E491" i="16"/>
  <c r="E491" i="19" s="1"/>
  <c r="AF39" i="19" s="1" a="1"/>
  <c r="AF39" i="19" s="1"/>
  <c r="BO491" i="16"/>
  <c r="F491" i="16" s="1"/>
  <c r="F491" i="19" s="1"/>
  <c r="BD519" i="16"/>
  <c r="BD574" i="16"/>
  <c r="BD504" i="16"/>
  <c r="BO573" i="16"/>
  <c r="F573" i="16" s="1"/>
  <c r="F573" i="19" s="1"/>
  <c r="E573" i="16"/>
  <c r="E573" i="19" s="1"/>
  <c r="BD493" i="16"/>
  <c r="BO531" i="16"/>
  <c r="F531" i="16" s="1"/>
  <c r="F531" i="19" s="1"/>
  <c r="E531" i="16"/>
  <c r="E531" i="19" s="1"/>
  <c r="AI43" i="19" s="1" a="1"/>
  <c r="AI43" i="19" s="1"/>
  <c r="BO505" i="16"/>
  <c r="F505" i="16" s="1"/>
  <c r="F505" i="19" s="1"/>
  <c r="E505" i="16"/>
  <c r="E505" i="19" s="1"/>
  <c r="AG41" i="19" s="1" a="1"/>
  <c r="AG41" i="19" s="1"/>
  <c r="BO526" i="16"/>
  <c r="F526" i="16" s="1"/>
  <c r="F526" i="19" s="1"/>
  <c r="E526" i="16"/>
  <c r="E526" i="19" s="1"/>
  <c r="BO337" i="16"/>
  <c r="F337" i="16" s="1"/>
  <c r="F337" i="19" s="1"/>
  <c r="E337" i="16"/>
  <c r="E337" i="19" s="1"/>
  <c r="BO506" i="16"/>
  <c r="F506" i="16" s="1"/>
  <c r="F506" i="19" s="1"/>
  <c r="E506" i="16"/>
  <c r="E506" i="19" s="1"/>
  <c r="AG42" i="19" s="1" a="1"/>
  <c r="AG42" i="19" s="1"/>
  <c r="BO504" i="16"/>
  <c r="F504" i="16" s="1"/>
  <c r="F504" i="19" s="1"/>
  <c r="E504" i="16"/>
  <c r="E504" i="19" s="1"/>
  <c r="AG40" i="19" s="1" a="1"/>
  <c r="AG40" i="19" s="1"/>
  <c r="BO379" i="16"/>
  <c r="F379" i="16" s="1"/>
  <c r="F379" i="19" s="1"/>
  <c r="E379" i="16"/>
  <c r="E379" i="19" s="1"/>
  <c r="AI21" i="19" s="1" a="1"/>
  <c r="AI21" i="19" s="1"/>
  <c r="BO519" i="16"/>
  <c r="F519" i="16" s="1"/>
  <c r="F519" i="19" s="1"/>
  <c r="E519" i="16"/>
  <c r="E519" i="19" s="1"/>
  <c r="AH43" i="19" s="1" a="1"/>
  <c r="AH43" i="19" s="1"/>
  <c r="BO534" i="16"/>
  <c r="F534" i="16" s="1"/>
  <c r="F534" i="19" s="1"/>
  <c r="E534" i="16"/>
  <c r="E534" i="19" s="1"/>
  <c r="AF34" i="19" s="1" a="1"/>
  <c r="AF34" i="19" s="1"/>
  <c r="BD491" i="16"/>
  <c r="BD511" i="16"/>
  <c r="BD533" i="16"/>
  <c r="BO509" i="16"/>
  <c r="F509" i="16" s="1"/>
  <c r="F509" i="19" s="1"/>
  <c r="E509" i="16"/>
  <c r="E509" i="19" s="1"/>
  <c r="AG45" i="19" s="1" a="1"/>
  <c r="AG45" i="19" s="1"/>
  <c r="BD535" i="16"/>
  <c r="BO520" i="16"/>
  <c r="F520" i="16" s="1"/>
  <c r="F520" i="19" s="1"/>
  <c r="E520" i="16"/>
  <c r="E520" i="19" s="1"/>
  <c r="AH44" i="19" s="1" a="1"/>
  <c r="AH44" i="19" s="1"/>
  <c r="BO555" i="16"/>
  <c r="F555" i="16" s="1"/>
  <c r="F555" i="19" s="1"/>
  <c r="E555" i="16"/>
  <c r="E555" i="19" s="1"/>
  <c r="BD532" i="16"/>
  <c r="BO518" i="16"/>
  <c r="F518" i="16" s="1"/>
  <c r="F518" i="19" s="1"/>
  <c r="E518" i="16"/>
  <c r="E518" i="19" s="1"/>
  <c r="AH42" i="19" s="1" a="1"/>
  <c r="AH42" i="19" s="1"/>
  <c r="BO532" i="16"/>
  <c r="F532" i="16" s="1"/>
  <c r="F532" i="19" s="1"/>
  <c r="E532" i="16"/>
  <c r="E532" i="19" s="1"/>
  <c r="AI44" i="19" s="1" a="1"/>
  <c r="AI44" i="19" s="1"/>
  <c r="BO334" i="16"/>
  <c r="F334" i="16" s="1"/>
  <c r="F334" i="19" s="1"/>
  <c r="E334" i="16"/>
  <c r="E334" i="19" s="1"/>
  <c r="BD503" i="16"/>
  <c r="BO378" i="16"/>
  <c r="F378" i="16" s="1"/>
  <c r="F378" i="19" s="1"/>
  <c r="E378" i="16"/>
  <c r="E378" i="19" s="1"/>
  <c r="AI20" i="19" s="1" a="1"/>
  <c r="AI20" i="19" s="1"/>
  <c r="BD468" i="16"/>
  <c r="BO535" i="16"/>
  <c r="F535" i="16" s="1"/>
  <c r="F535" i="19" s="1"/>
  <c r="E535" i="16"/>
  <c r="E535" i="19" s="1"/>
  <c r="BO502" i="16"/>
  <c r="F502" i="16" s="1"/>
  <c r="F502" i="19" s="1"/>
  <c r="E502" i="16"/>
  <c r="E502" i="19" s="1"/>
  <c r="AG38" i="19" s="1" a="1"/>
  <c r="AG38" i="19" s="1"/>
  <c r="BO508" i="16"/>
  <c r="F508" i="16" s="1"/>
  <c r="F508" i="19" s="1"/>
  <c r="E508" i="16"/>
  <c r="E508" i="19" s="1"/>
  <c r="OS8" i="15"/>
  <c r="OS76" i="15"/>
  <c r="OS9" i="15" s="1"/>
  <c r="UG65" i="15"/>
  <c r="SY65" i="15"/>
  <c r="UA65" i="15"/>
  <c r="PS8" i="15"/>
  <c r="PS76" i="15"/>
  <c r="PS9" i="15" s="1"/>
  <c r="CQ8" i="15"/>
  <c r="CQ76" i="15"/>
  <c r="CQ9" i="15" s="1"/>
  <c r="TN8" i="15"/>
  <c r="TN76" i="15"/>
  <c r="TN9" i="15" s="1"/>
  <c r="UW8" i="15"/>
  <c r="UW76" i="15"/>
  <c r="UW9" i="15" s="1"/>
  <c r="MS8" i="15"/>
  <c r="MS76" i="15"/>
  <c r="MS9" i="15" s="1"/>
  <c r="HU8" i="15"/>
  <c r="HU76" i="15"/>
  <c r="HU9" i="15" s="1"/>
  <c r="KX8" i="15"/>
  <c r="KX76" i="15"/>
  <c r="KX9" i="15" s="1"/>
  <c r="FZ8" i="15"/>
  <c r="FZ76" i="15"/>
  <c r="FZ9" i="15" s="1"/>
  <c r="KC8" i="15"/>
  <c r="KC76" i="15"/>
  <c r="KC9" i="15" s="1"/>
  <c r="FE8" i="15"/>
  <c r="FE76" i="15"/>
  <c r="FE9" i="15" s="1"/>
  <c r="RN8" i="15"/>
  <c r="RN76" i="15"/>
  <c r="RN9" i="15" s="1"/>
  <c r="QQ65" i="15"/>
  <c r="QQ8" i="15"/>
  <c r="QQ76" i="15"/>
  <c r="QQ9" i="15" s="1"/>
  <c r="PZ65" i="15"/>
  <c r="PW8" i="15"/>
  <c r="PW76" i="15"/>
  <c r="PW9" i="15" s="1"/>
  <c r="CY8" i="15"/>
  <c r="CY76" i="15"/>
  <c r="CY9" i="15" s="1"/>
  <c r="VG8" i="15"/>
  <c r="VG76" i="15"/>
  <c r="VG9" i="15" s="1"/>
  <c r="OP65" i="15"/>
  <c r="GP8" i="15"/>
  <c r="GP76" i="15"/>
  <c r="GP9" i="15" s="1"/>
  <c r="VE65" i="15"/>
  <c r="RM8" i="15"/>
  <c r="RM76" i="15"/>
  <c r="RM9" i="15" s="1"/>
  <c r="QG65" i="15"/>
  <c r="RK8" i="15"/>
  <c r="RK76" i="15"/>
  <c r="RK9" i="15" s="1"/>
  <c r="RG8" i="15"/>
  <c r="RG76" i="15"/>
  <c r="RG9" i="15" s="1"/>
  <c r="PE65" i="15"/>
  <c r="PG8" i="15"/>
  <c r="PG76" i="15"/>
  <c r="PG9" i="15" s="1"/>
  <c r="RY8" i="15"/>
  <c r="RY76" i="15"/>
  <c r="RY9" i="15" s="1"/>
  <c r="RG65" i="15"/>
  <c r="LR8" i="15"/>
  <c r="LR76" i="15"/>
  <c r="LR9" i="15" s="1"/>
  <c r="GT8" i="15"/>
  <c r="GT76" i="15"/>
  <c r="GT9" i="15" s="1"/>
  <c r="VG65" i="15"/>
  <c r="TU8" i="15"/>
  <c r="TU76" i="15"/>
  <c r="TU9" i="15" s="1"/>
  <c r="PO8" i="15"/>
  <c r="PO76" i="15"/>
  <c r="PO9" i="15" s="1"/>
  <c r="PU8" i="15"/>
  <c r="PU76" i="15"/>
  <c r="PU9" i="15" s="1"/>
  <c r="KS8" i="15"/>
  <c r="KS76" i="15"/>
  <c r="KS9" i="15" s="1"/>
  <c r="SX8" i="15"/>
  <c r="SX76" i="15"/>
  <c r="SX9" i="15" s="1"/>
  <c r="SC8" i="15"/>
  <c r="SC76" i="15"/>
  <c r="SC9" i="15" s="1"/>
  <c r="PJ8" i="15"/>
  <c r="PJ76" i="15"/>
  <c r="PJ9" i="15" s="1"/>
  <c r="OL65" i="15"/>
  <c r="JZ8" i="15"/>
  <c r="JZ76" i="15"/>
  <c r="JZ9" i="15" s="1"/>
  <c r="FB8" i="15"/>
  <c r="FB76" i="15"/>
  <c r="FB9" i="15" s="1"/>
  <c r="UI65" i="15"/>
  <c r="SW8" i="15"/>
  <c r="SW76" i="15"/>
  <c r="SW9" i="15" s="1"/>
  <c r="TI8" i="15"/>
  <c r="TI76" i="15"/>
  <c r="TI9" i="15" s="1"/>
  <c r="LE8" i="15"/>
  <c r="LE76" i="15"/>
  <c r="LE9" i="15" s="1"/>
  <c r="KY8" i="15"/>
  <c r="KY76" i="15"/>
  <c r="KY9" i="15" s="1"/>
  <c r="OP8" i="15"/>
  <c r="OP76" i="15"/>
  <c r="OP9" i="15" s="1"/>
  <c r="SK8" i="15"/>
  <c r="SK76" i="15"/>
  <c r="SK9" i="15" s="1"/>
  <c r="TR65" i="15"/>
  <c r="QG8" i="15"/>
  <c r="QG76" i="15"/>
  <c r="QG9" i="15" s="1"/>
  <c r="PA65" i="15"/>
  <c r="PI8" i="15"/>
  <c r="PI76" i="15"/>
  <c r="PI9" i="15" s="1"/>
  <c r="RW8" i="15"/>
  <c r="RW76" i="15"/>
  <c r="RW9" i="15" s="1"/>
  <c r="OQ8" i="15"/>
  <c r="OQ76" i="15"/>
  <c r="OQ9" i="15" s="1"/>
  <c r="PC8" i="15"/>
  <c r="PC76" i="15"/>
  <c r="PC9" i="15" s="1"/>
  <c r="KH8" i="15"/>
  <c r="KH76" i="15"/>
  <c r="KH9" i="15" s="1"/>
  <c r="QA65" i="15"/>
  <c r="PA8" i="15"/>
  <c r="PA76" i="15"/>
  <c r="PA9" i="15" s="1"/>
  <c r="VC8" i="15"/>
  <c r="VC76" i="15"/>
  <c r="VC9" i="15" s="1"/>
  <c r="UY8" i="15"/>
  <c r="UY76" i="15"/>
  <c r="UY9" i="15" s="1"/>
  <c r="QL8" i="15"/>
  <c r="QL76" i="15"/>
  <c r="QL9" i="15" s="1"/>
  <c r="OA8" i="15"/>
  <c r="OA76" i="15"/>
  <c r="OA9" i="15" s="1"/>
  <c r="PN8" i="15"/>
  <c r="PN76" i="15"/>
  <c r="PN9" i="15" s="1"/>
  <c r="UK8" i="15"/>
  <c r="UK76" i="15"/>
  <c r="UK9" i="15" s="1"/>
  <c r="TE65" i="15"/>
  <c r="QP65" i="15"/>
  <c r="NZ65" i="15"/>
  <c r="RR8" i="15"/>
  <c r="RR76" i="15"/>
  <c r="RR9" i="15" s="1"/>
  <c r="MX8" i="15"/>
  <c r="MX76" i="15"/>
  <c r="MX9" i="15" s="1"/>
  <c r="HZ8" i="15"/>
  <c r="HZ76" i="15"/>
  <c r="HZ9" i="15" s="1"/>
  <c r="DB8" i="15"/>
  <c r="DB76" i="15"/>
  <c r="DB9" i="15" s="1"/>
  <c r="QC65" i="15"/>
  <c r="QU8" i="15"/>
  <c r="QU76" i="15"/>
  <c r="QU9" i="15" s="1"/>
  <c r="EE8" i="15"/>
  <c r="EE76" i="15"/>
  <c r="EE9" i="15" s="1"/>
  <c r="FR8" i="15"/>
  <c r="FR76" i="15"/>
  <c r="FR9" i="15" s="1"/>
  <c r="MP8" i="15"/>
  <c r="MP76" i="15"/>
  <c r="MP9" i="15" s="1"/>
  <c r="HR8" i="15"/>
  <c r="HR76" i="15"/>
  <c r="HR9" i="15" s="1"/>
  <c r="CT8" i="15"/>
  <c r="CT76" i="15"/>
  <c r="CT9" i="15" s="1"/>
  <c r="OG8" i="15"/>
  <c r="OG76" i="15"/>
  <c r="OG9" i="15" s="1"/>
  <c r="LA8" i="15"/>
  <c r="LA76" i="15"/>
  <c r="LA9" i="15" s="1"/>
  <c r="UH8" i="15"/>
  <c r="UH76" i="15"/>
  <c r="UH9" i="15" s="1"/>
  <c r="OA65" i="15"/>
  <c r="PC65" i="15"/>
  <c r="VB8" i="15"/>
  <c r="VB76" i="15"/>
  <c r="VB9" i="15" s="1"/>
  <c r="PB8" i="15"/>
  <c r="PB76" i="15"/>
  <c r="PB9" i="15" s="1"/>
  <c r="PI65" i="15"/>
  <c r="JQ8" i="15"/>
  <c r="JQ76" i="15"/>
  <c r="JQ9" i="15" s="1"/>
  <c r="NR8" i="15"/>
  <c r="NR76" i="15"/>
  <c r="NR9" i="15" s="1"/>
  <c r="IT8" i="15"/>
  <c r="IT76" i="15"/>
  <c r="IT9" i="15" s="1"/>
  <c r="DV8" i="15"/>
  <c r="DV76" i="15"/>
  <c r="DV9" i="15" s="1"/>
  <c r="NQ8" i="15"/>
  <c r="NQ76" i="15"/>
  <c r="NQ9" i="15" s="1"/>
  <c r="DU8" i="15"/>
  <c r="DU76" i="15"/>
  <c r="DU9" i="15" s="1"/>
  <c r="TK65" i="15"/>
  <c r="MM8" i="15"/>
  <c r="MM76" i="15"/>
  <c r="MM9" i="15" s="1"/>
  <c r="UT8" i="15"/>
  <c r="UT76" i="15"/>
  <c r="UT9" i="15" s="1"/>
  <c r="TV8" i="15"/>
  <c r="TV76" i="15"/>
  <c r="TV9" i="15" s="1"/>
  <c r="OE8" i="15"/>
  <c r="OE76" i="15"/>
  <c r="OE9" i="15" s="1"/>
  <c r="TO65" i="15"/>
  <c r="MU8" i="15"/>
  <c r="MU76" i="15"/>
  <c r="MU9" i="15" s="1"/>
  <c r="SU8" i="15"/>
  <c r="SU76" i="15"/>
  <c r="SU9" i="15" s="1"/>
  <c r="UK65" i="15"/>
  <c r="FJ8" i="15"/>
  <c r="FJ76" i="15"/>
  <c r="FJ9" i="15" s="1"/>
  <c r="SM65" i="15"/>
  <c r="UC65" i="15"/>
  <c r="RA8" i="15"/>
  <c r="RA76" i="15"/>
  <c r="RA9" i="15" s="1"/>
  <c r="QX8" i="15"/>
  <c r="QX76" i="15"/>
  <c r="QX9" i="15" s="1"/>
  <c r="QC8" i="15"/>
  <c r="QC76" i="15"/>
  <c r="QC9" i="15" s="1"/>
  <c r="UH65" i="15"/>
  <c r="OY8" i="15"/>
  <c r="OY76" i="15"/>
  <c r="OY9" i="15" s="1"/>
  <c r="OU8" i="15"/>
  <c r="OU76" i="15"/>
  <c r="OU9" i="15" s="1"/>
  <c r="QD8" i="15"/>
  <c r="QD76" i="15"/>
  <c r="QD9" i="15" s="1"/>
  <c r="OT8" i="15"/>
  <c r="OT76" i="15"/>
  <c r="OT9" i="15" s="1"/>
  <c r="UE65" i="15"/>
  <c r="QI65" i="15"/>
  <c r="HY8" i="15"/>
  <c r="HY76" i="15"/>
  <c r="HY9" i="15" s="1"/>
  <c r="SH65" i="15"/>
  <c r="NY8" i="15"/>
  <c r="NY76" i="15"/>
  <c r="NY9" i="15" s="1"/>
  <c r="QM65" i="15"/>
  <c r="OD65" i="15"/>
  <c r="RE65" i="15"/>
  <c r="MC8" i="15"/>
  <c r="MC76" i="15"/>
  <c r="MC9" i="15" s="1"/>
  <c r="PK65" i="15"/>
  <c r="TK8" i="15"/>
  <c r="TK76" i="15"/>
  <c r="TK9" i="15" s="1"/>
  <c r="HO8" i="15"/>
  <c r="HO76" i="15"/>
  <c r="HO9" i="15" s="1"/>
  <c r="VF8" i="15"/>
  <c r="VF76" i="15"/>
  <c r="VF9" i="15" s="1"/>
  <c r="KG8" i="15"/>
  <c r="KG76" i="15"/>
  <c r="KG9" i="15" s="1"/>
  <c r="FI8" i="15"/>
  <c r="FI76" i="15"/>
  <c r="FI9" i="15" s="1"/>
  <c r="JR8" i="15"/>
  <c r="JR76" i="15"/>
  <c r="JR9" i="15" s="1"/>
  <c r="ET8" i="15"/>
  <c r="ET76" i="15"/>
  <c r="ET9" i="15" s="1"/>
  <c r="PV8" i="15"/>
  <c r="PV76" i="15"/>
  <c r="PV9" i="15" s="1"/>
  <c r="NI8" i="15"/>
  <c r="NI76" i="15"/>
  <c r="NI9" i="15" s="1"/>
  <c r="DM8" i="15"/>
  <c r="DM76" i="15"/>
  <c r="DM9" i="15" s="1"/>
  <c r="PK8" i="15"/>
  <c r="PK76" i="15"/>
  <c r="PK9" i="15" s="1"/>
  <c r="JB8" i="15"/>
  <c r="JB76" i="15"/>
  <c r="JB9" i="15" s="1"/>
  <c r="NU8" i="15"/>
  <c r="NU76" i="15"/>
  <c r="NU9" i="15" s="1"/>
  <c r="IW8" i="15"/>
  <c r="IW76" i="15"/>
  <c r="IW9" i="15" s="1"/>
  <c r="RF8" i="15"/>
  <c r="RF76" i="15"/>
  <c r="RF9" i="15" s="1"/>
  <c r="SQ8" i="15"/>
  <c r="SQ76" i="15"/>
  <c r="SQ9" i="15" s="1"/>
  <c r="SM8" i="15"/>
  <c r="SM76" i="15"/>
  <c r="SM9" i="15" s="1"/>
  <c r="TM65" i="15"/>
  <c r="TR8" i="15"/>
  <c r="TR76" i="15"/>
  <c r="TR9" i="15" s="1"/>
  <c r="TW65" i="15"/>
  <c r="OS65" i="15"/>
  <c r="TS65" i="15"/>
  <c r="UX8" i="15"/>
  <c r="UX76" i="15"/>
  <c r="UX9" i="15" s="1"/>
  <c r="PZ8" i="15"/>
  <c r="PZ76" i="15"/>
  <c r="PZ9" i="15" s="1"/>
  <c r="KK8" i="15"/>
  <c r="KK76" i="15"/>
  <c r="KK9" i="15" s="1"/>
  <c r="OI8" i="15"/>
  <c r="OI76" i="15"/>
  <c r="OI9" i="15" s="1"/>
  <c r="SP8" i="15"/>
  <c r="SP76" i="15"/>
  <c r="SP9" i="15" s="1"/>
  <c r="EL8" i="15"/>
  <c r="EL76" i="15"/>
  <c r="EL9" i="15" s="1"/>
  <c r="PE8" i="15"/>
  <c r="PE76" i="15"/>
  <c r="PE9" i="15" s="1"/>
  <c r="PQ8" i="15"/>
  <c r="PQ76" i="15"/>
  <c r="PQ9" i="15" s="1"/>
  <c r="OK65" i="15"/>
  <c r="RE8" i="15"/>
  <c r="RE76" i="15"/>
  <c r="RE9" i="15" s="1"/>
  <c r="SA65" i="15"/>
  <c r="QO8" i="15"/>
  <c r="QO76" i="15"/>
  <c r="QO9" i="15" s="1"/>
  <c r="SX65" i="15"/>
  <c r="OM65" i="15"/>
  <c r="UQ8" i="15"/>
  <c r="UQ76" i="15"/>
  <c r="UQ9" i="15" s="1"/>
  <c r="JG8" i="15"/>
  <c r="JG76" i="15"/>
  <c r="JG9" i="15" s="1"/>
  <c r="PY8" i="15"/>
  <c r="PY76" i="15"/>
  <c r="PY9" i="15" s="1"/>
  <c r="NJ8" i="15"/>
  <c r="NJ76" i="15"/>
  <c r="NJ9" i="15" s="1"/>
  <c r="IL8" i="15"/>
  <c r="IL76" i="15"/>
  <c r="IL9" i="15" s="1"/>
  <c r="DN8" i="15"/>
  <c r="DN76" i="15"/>
  <c r="DN9" i="15" s="1"/>
  <c r="PF65" i="15"/>
  <c r="SS8" i="15"/>
  <c r="SS76" i="15"/>
  <c r="SS9" i="15" s="1"/>
  <c r="RU8" i="15"/>
  <c r="RU76" i="15"/>
  <c r="RU9" i="15" s="1"/>
  <c r="OQ65" i="15"/>
  <c r="UU8" i="15"/>
  <c r="UU76" i="15"/>
  <c r="UU9" i="15" s="1"/>
  <c r="JK8" i="15"/>
  <c r="JK76" i="15"/>
  <c r="JK9" i="15" s="1"/>
  <c r="QI8" i="15"/>
  <c r="QI76" i="15"/>
  <c r="QI9" i="15" s="1"/>
  <c r="TB65" i="15"/>
  <c r="NZ8" i="15"/>
  <c r="NZ76" i="15"/>
  <c r="NZ9" i="15" s="1"/>
  <c r="ED8" i="15"/>
  <c r="ED76" i="15"/>
  <c r="ED9" i="15" s="1"/>
  <c r="OO8" i="15"/>
  <c r="OO76" i="15"/>
  <c r="OO9" i="15" s="1"/>
  <c r="LI8" i="15"/>
  <c r="LI76" i="15"/>
  <c r="LI9" i="15" s="1"/>
  <c r="GK8" i="15"/>
  <c r="GK76" i="15"/>
  <c r="GK9" i="15" s="1"/>
  <c r="PF8" i="15"/>
  <c r="PF76" i="15"/>
  <c r="PF9" i="15" s="1"/>
  <c r="TU65" i="15"/>
  <c r="RA65" i="15"/>
  <c r="UE8" i="15"/>
  <c r="UE76" i="15"/>
  <c r="UE9" i="15" s="1"/>
  <c r="RB65" i="15"/>
  <c r="PJ65" i="15"/>
  <c r="PG65" i="15"/>
  <c r="OD8" i="15"/>
  <c r="OD76" i="15"/>
  <c r="OD9" i="15" s="1"/>
  <c r="JF8" i="15"/>
  <c r="JF76" i="15"/>
  <c r="JF9" i="15" s="1"/>
  <c r="EH8" i="15"/>
  <c r="EH76" i="15"/>
  <c r="EH9" i="15" s="1"/>
  <c r="OW8" i="15"/>
  <c r="OW76" i="15"/>
  <c r="OW9" i="15" s="1"/>
  <c r="TZ65" i="15"/>
  <c r="OI65" i="15"/>
  <c r="UM8" i="15"/>
  <c r="UM76" i="15"/>
  <c r="UM9" i="15" s="1"/>
  <c r="RJ8" i="15"/>
  <c r="RJ76" i="15"/>
  <c r="RJ9" i="15" s="1"/>
  <c r="QE65" i="15"/>
  <c r="RU65" i="15"/>
  <c r="UL65" i="15"/>
  <c r="RO65" i="15"/>
  <c r="TZ8" i="15"/>
  <c r="TZ76" i="15"/>
  <c r="TZ9" i="15" s="1"/>
  <c r="UM65" i="15"/>
  <c r="TA8" i="15"/>
  <c r="TA76" i="15"/>
  <c r="TA9" i="15" s="1"/>
  <c r="ML8" i="15"/>
  <c r="ML76" i="15"/>
  <c r="ML9" i="15" s="1"/>
  <c r="HN8" i="15"/>
  <c r="HN76" i="15"/>
  <c r="HN9" i="15" s="1"/>
  <c r="CP8" i="15"/>
  <c r="CP76" i="15"/>
  <c r="CP9" i="15" s="1"/>
  <c r="RF65" i="15"/>
  <c r="RZ65" i="15"/>
  <c r="SC65" i="15"/>
  <c r="OK8" i="15"/>
  <c r="OK76" i="15"/>
  <c r="OK9" i="15" s="1"/>
  <c r="GG8" i="15"/>
  <c r="GG76" i="15"/>
  <c r="GG9" i="15" s="1"/>
  <c r="QY65" i="15"/>
  <c r="QY8" i="15"/>
  <c r="QY76" i="15"/>
  <c r="QY9" i="15" s="1"/>
  <c r="EI8" i="15"/>
  <c r="EI76" i="15"/>
  <c r="EI9" i="15" s="1"/>
  <c r="RV8" i="15"/>
  <c r="RV76" i="15"/>
  <c r="RV9" i="15" s="1"/>
  <c r="QK65" i="15"/>
  <c r="MO8" i="15"/>
  <c r="MO76" i="15"/>
  <c r="MO9" i="15" s="1"/>
  <c r="HQ8" i="15"/>
  <c r="HQ76" i="15"/>
  <c r="HQ9" i="15" s="1"/>
  <c r="VE8" i="15"/>
  <c r="VE76" i="15"/>
  <c r="VE9" i="15" s="1"/>
  <c r="UG8" i="15"/>
  <c r="UG76" i="15"/>
  <c r="UG9" i="15" s="1"/>
  <c r="TC65" i="15"/>
  <c r="QD65" i="15"/>
  <c r="QL65" i="15"/>
  <c r="OT65" i="15"/>
  <c r="TO8" i="15"/>
  <c r="TO76" i="15"/>
  <c r="TO9" i="15" s="1"/>
  <c r="UA8" i="15"/>
  <c r="UA76" i="15"/>
  <c r="UA9" i="15" s="1"/>
  <c r="RY65" i="15"/>
  <c r="MT8" i="15"/>
  <c r="MT76" i="15"/>
  <c r="MT9" i="15" s="1"/>
  <c r="CX8" i="15"/>
  <c r="CX76" i="15"/>
  <c r="CX9" i="15" s="1"/>
  <c r="RQ65" i="15"/>
  <c r="OX8" i="15"/>
  <c r="OX76" i="15"/>
  <c r="OX9" i="15" s="1"/>
  <c r="TY8" i="15"/>
  <c r="TY76" i="15"/>
  <c r="TY9" i="15" s="1"/>
  <c r="RI65" i="15"/>
  <c r="QE8" i="15"/>
  <c r="QE76" i="15"/>
  <c r="QE9" i="15" s="1"/>
  <c r="SP65" i="15"/>
  <c r="QA8" i="15"/>
  <c r="QA76" i="15"/>
  <c r="QA9" i="15" s="1"/>
  <c r="UU65" i="15"/>
  <c r="SY8" i="15"/>
  <c r="SY76" i="15"/>
  <c r="SY9" i="15" s="1"/>
  <c r="PM8" i="15"/>
  <c r="PM76" i="15"/>
  <c r="PM9" i="15" s="1"/>
  <c r="OY65" i="15"/>
  <c r="OU65" i="15"/>
  <c r="KL8" i="15"/>
  <c r="KL76" i="15"/>
  <c r="KL9" i="15" s="1"/>
  <c r="FN8" i="15"/>
  <c r="FN76" i="15"/>
  <c r="FN9" i="15" s="1"/>
  <c r="SU65" i="15"/>
  <c r="RI8" i="15"/>
  <c r="RI76" i="15"/>
  <c r="RI9" i="15" s="1"/>
  <c r="RV65" i="15"/>
  <c r="KQ8" i="15"/>
  <c r="KQ76" i="15"/>
  <c r="KQ9" i="15" s="1"/>
  <c r="ID8" i="15"/>
  <c r="ID76" i="15"/>
  <c r="ID9" i="15" s="1"/>
  <c r="SG65" i="15"/>
  <c r="NE8" i="15"/>
  <c r="NE76" i="15"/>
  <c r="NE9" i="15" s="1"/>
  <c r="TI65" i="15"/>
  <c r="KD8" i="15"/>
  <c r="KD76" i="15"/>
  <c r="KD9" i="15" s="1"/>
  <c r="FF8" i="15"/>
  <c r="FF76" i="15"/>
  <c r="FF9" i="15" s="1"/>
  <c r="UQ65" i="15"/>
  <c r="TE8" i="15"/>
  <c r="TE76" i="15"/>
  <c r="TE9" i="15" s="1"/>
  <c r="RB8" i="15"/>
  <c r="RB76" i="15"/>
  <c r="RB9" i="15" s="1"/>
  <c r="SH8" i="15"/>
  <c r="SH76" i="15"/>
  <c r="SH9" i="15" s="1"/>
  <c r="ES8" i="15"/>
  <c r="ES76" i="15"/>
  <c r="ES9" i="15" s="1"/>
  <c r="LF8" i="15"/>
  <c r="LF76" i="15"/>
  <c r="LF9" i="15" s="1"/>
  <c r="GH8" i="15"/>
  <c r="GH76" i="15"/>
  <c r="GH9" i="15" s="1"/>
  <c r="RW65" i="15"/>
  <c r="QK8" i="15"/>
  <c r="QK76" i="15"/>
  <c r="QK9" i="15" s="1"/>
  <c r="LY8" i="15"/>
  <c r="LY76" i="15"/>
  <c r="LY9" i="15" s="1"/>
  <c r="HA8" i="15"/>
  <c r="HA76" i="15"/>
  <c r="HA9" i="15" s="1"/>
  <c r="QW8" i="15"/>
  <c r="QW76" i="15"/>
  <c r="QW9" i="15" s="1"/>
  <c r="IS8" i="15"/>
  <c r="IS76" i="15"/>
  <c r="IS9" i="15" s="1"/>
  <c r="SE8" i="15"/>
  <c r="SE76" i="15"/>
  <c r="SE9" i="15" s="1"/>
  <c r="GA8" i="15"/>
  <c r="GA76" i="15"/>
  <c r="GA9" i="15" s="1"/>
  <c r="QH8" i="15"/>
  <c r="QH76" i="15"/>
  <c r="QH9" i="15" s="1"/>
  <c r="US8" i="15"/>
  <c r="US76" i="15"/>
  <c r="US9" i="15" s="1"/>
  <c r="TC8" i="15"/>
  <c r="TC76" i="15"/>
  <c r="TC9" i="15" s="1"/>
  <c r="UX65" i="15"/>
  <c r="SI8" i="15"/>
  <c r="SI76" i="15"/>
  <c r="SI9" i="15" s="1"/>
  <c r="GE8" i="15"/>
  <c r="GE76" i="15"/>
  <c r="GE9" i="15" s="1"/>
  <c r="HV8" i="15"/>
  <c r="HV76" i="15"/>
  <c r="HV9" i="15" s="1"/>
  <c r="SL8" i="15"/>
  <c r="SL76" i="15"/>
  <c r="SL9" i="15" s="1"/>
  <c r="VA8" i="15"/>
  <c r="VA76" i="15"/>
  <c r="VA9" i="15" s="1"/>
  <c r="TW8" i="15"/>
  <c r="TW76" i="15"/>
  <c r="TW9" i="15" s="1"/>
  <c r="TS8" i="15"/>
  <c r="TS76" i="15"/>
  <c r="TS9" i="15" s="1"/>
  <c r="SI65" i="15"/>
  <c r="RS8" i="15"/>
  <c r="RS76" i="15"/>
  <c r="RS9" i="15" s="1"/>
  <c r="OL8" i="15"/>
  <c r="OL76" i="15"/>
  <c r="OL9" i="15" s="1"/>
  <c r="MW8" i="15"/>
  <c r="MW76" i="15"/>
  <c r="MW9" i="15" s="1"/>
  <c r="SA8" i="15"/>
  <c r="SA76" i="15"/>
  <c r="SA9" i="15" s="1"/>
  <c r="RQ8" i="15"/>
  <c r="RQ76" i="15"/>
  <c r="RQ9" i="15" s="1"/>
  <c r="UP8" i="15"/>
  <c r="UP76" i="15"/>
  <c r="UP9" i="15" s="1"/>
  <c r="PR8" i="15"/>
  <c r="PR76" i="15"/>
  <c r="PR9" i="15" s="1"/>
  <c r="SE65" i="15"/>
  <c r="QS8" i="15"/>
  <c r="QS76" i="15"/>
  <c r="QS9" i="15" s="1"/>
  <c r="ST8" i="15"/>
  <c r="ST76" i="15"/>
  <c r="ST9" i="15" s="1"/>
  <c r="TQ8" i="15"/>
  <c r="TQ76" i="15"/>
  <c r="TQ9" i="15" s="1"/>
  <c r="QP8" i="15"/>
  <c r="QP76" i="15"/>
  <c r="QP9" i="15" s="1"/>
  <c r="PO65" i="15"/>
  <c r="HE8" i="15"/>
  <c r="HE76" i="15"/>
  <c r="HE9" i="15" s="1"/>
  <c r="JM8" i="15"/>
  <c r="JM76" i="15"/>
  <c r="JM9" i="15" s="1"/>
  <c r="EO8" i="15"/>
  <c r="EO76" i="15"/>
  <c r="EO9" i="15" s="1"/>
  <c r="OM8" i="15"/>
  <c r="OM76" i="15"/>
  <c r="OM9" i="15" s="1"/>
  <c r="MD8" i="15"/>
  <c r="MD76" i="15"/>
  <c r="MD9" i="15" s="1"/>
  <c r="HF8" i="15"/>
  <c r="HF76" i="15"/>
  <c r="HF9" i="15" s="1"/>
  <c r="UL8" i="15"/>
  <c r="UL76" i="15"/>
  <c r="UL9" i="15" s="1"/>
  <c r="SG8" i="15"/>
  <c r="SG76" i="15"/>
  <c r="SG9" i="15" s="1"/>
  <c r="TB8" i="15"/>
  <c r="TB76" i="15"/>
  <c r="TB9" i="15" s="1"/>
  <c r="IK8" i="15"/>
  <c r="IK76" i="15"/>
  <c r="IK9" i="15" s="1"/>
  <c r="OE65" i="15"/>
  <c r="UI8" i="15"/>
  <c r="UI76" i="15"/>
  <c r="UI9" i="15" s="1"/>
  <c r="RC65" i="15"/>
  <c r="RC8" i="15"/>
  <c r="RC76" i="15"/>
  <c r="RC9" i="15" s="1"/>
  <c r="RO8" i="15"/>
  <c r="RO76" i="15"/>
  <c r="RO9" i="15" s="1"/>
  <c r="LN8" i="15"/>
  <c r="LN76" i="15"/>
  <c r="LN9" i="15" s="1"/>
  <c r="UY65" i="15"/>
  <c r="TM8" i="15"/>
  <c r="TM76" i="15"/>
  <c r="TM9" i="15" s="1"/>
  <c r="UD8" i="15"/>
  <c r="UD76" i="15"/>
  <c r="UD9" i="15" s="1"/>
  <c r="SO8" i="15"/>
  <c r="SO76" i="15"/>
  <c r="SO9" i="15" s="1"/>
  <c r="SD8" i="15"/>
  <c r="SD76" i="15"/>
  <c r="SD9" i="15" s="1"/>
  <c r="PW65" i="15"/>
  <c r="QM8" i="15"/>
  <c r="QM76" i="15"/>
  <c r="QM9" i="15" s="1"/>
  <c r="TJ8" i="15"/>
  <c r="TJ76" i="15"/>
  <c r="TJ9" i="15" s="1"/>
  <c r="RS65" i="15"/>
  <c r="TG8" i="15"/>
  <c r="TG76" i="15"/>
  <c r="TG9" i="15" s="1"/>
  <c r="HK8" i="15"/>
  <c r="HK76" i="15"/>
  <c r="HK9" i="15" s="1"/>
  <c r="GX8" i="15"/>
  <c r="GX76" i="15"/>
  <c r="GX9" i="15" s="1"/>
  <c r="UC8" i="15"/>
  <c r="UC76" i="15"/>
  <c r="UC9" i="15" s="1"/>
  <c r="RZ8" i="15"/>
  <c r="RZ76" i="15"/>
  <c r="RZ9" i="15" s="1"/>
  <c r="UO8" i="15"/>
  <c r="UO76" i="15"/>
  <c r="UO9" i="15" s="1"/>
  <c r="MK8" i="15"/>
  <c r="MK76" i="15"/>
  <c r="MK9" i="15" s="1"/>
  <c r="PS65" i="15"/>
  <c r="AF8" i="15"/>
  <c r="AF76" i="15"/>
  <c r="AF9" i="15" s="1"/>
  <c r="CF8" i="15"/>
  <c r="CF76" i="15"/>
  <c r="CF9" i="15" s="1"/>
  <c r="AG8" i="15"/>
  <c r="AG76" i="15"/>
  <c r="AG9" i="15" s="1"/>
  <c r="AZ8" i="15"/>
  <c r="AZ76" i="15"/>
  <c r="AZ9" i="15" s="1"/>
  <c r="BQ8" i="15"/>
  <c r="BQ76" i="15"/>
  <c r="BQ9" i="15" s="1"/>
  <c r="BT8" i="15"/>
  <c r="BT76" i="15"/>
  <c r="BT9" i="15" s="1"/>
  <c r="BP8" i="15"/>
  <c r="BP76" i="15"/>
  <c r="BP9" i="15" s="1"/>
  <c r="AJ8" i="15"/>
  <c r="AJ76" i="15"/>
  <c r="AJ9" i="15" s="1"/>
  <c r="AO8" i="15"/>
  <c r="AO76" i="15"/>
  <c r="AO9" i="15" s="1"/>
  <c r="AC8" i="15"/>
  <c r="AC76" i="15"/>
  <c r="AC9" i="15" s="1"/>
  <c r="AK8" i="15"/>
  <c r="AK76" i="15"/>
  <c r="AK9" i="15" s="1"/>
  <c r="T8" i="15"/>
  <c r="T76" i="15"/>
  <c r="T9" i="15" s="1"/>
  <c r="BU8" i="15"/>
  <c r="BU76" i="15"/>
  <c r="BU9" i="15" s="1"/>
  <c r="AV8" i="15"/>
  <c r="AV76" i="15"/>
  <c r="AV9" i="15" s="1"/>
  <c r="BW8" i="15"/>
  <c r="BW76" i="15"/>
  <c r="BW9" i="15" s="1"/>
  <c r="V8" i="15"/>
  <c r="V76" i="15"/>
  <c r="V9" i="15" s="1"/>
  <c r="AS8" i="15"/>
  <c r="AS76" i="15"/>
  <c r="AS9" i="15" s="1"/>
  <c r="J8" i="15"/>
  <c r="Q74" i="15"/>
  <c r="Q75" i="15" s="1"/>
  <c r="F74" i="15"/>
  <c r="F75" i="15" s="1"/>
  <c r="G74" i="15"/>
  <c r="G75" i="15" s="1"/>
  <c r="L95" i="15"/>
  <c r="N74" i="15"/>
  <c r="N75" i="15" s="1"/>
  <c r="P74" i="15"/>
  <c r="P75" i="15" s="1"/>
  <c r="I74" i="15"/>
  <c r="I75" i="15" s="1"/>
  <c r="R74" i="15"/>
  <c r="R75" i="15" s="1"/>
  <c r="L106" i="15"/>
  <c r="L74" i="15"/>
  <c r="L75" i="15" s="1"/>
  <c r="L76" i="15" s="1"/>
  <c r="L9" i="15" s="1"/>
  <c r="Q66" i="15"/>
  <c r="F66" i="15"/>
  <c r="G66" i="15"/>
  <c r="L88" i="15"/>
  <c r="L90" i="15"/>
  <c r="L91" i="15" s="1"/>
  <c r="L92" i="15" s="1"/>
  <c r="L93" i="15"/>
  <c r="L94" i="15"/>
  <c r="N66" i="15"/>
  <c r="P66" i="15"/>
  <c r="I66" i="15"/>
  <c r="R66" i="15"/>
  <c r="L104" i="15"/>
  <c r="L101" i="15"/>
  <c r="L102" i="15" s="1"/>
  <c r="L103" i="15" s="1"/>
  <c r="L66" i="15"/>
  <c r="L67" i="15"/>
  <c r="L105" i="15"/>
  <c r="L61" i="15"/>
  <c r="L60" i="15" s="1"/>
  <c r="L62" i="15" s="1"/>
  <c r="L99" i="15"/>
  <c r="G106" i="15"/>
  <c r="P95" i="15"/>
  <c r="I95" i="15"/>
  <c r="R95" i="15"/>
  <c r="N95" i="15"/>
  <c r="P106" i="15"/>
  <c r="I106" i="15"/>
  <c r="N106" i="15"/>
  <c r="Q95" i="15"/>
  <c r="F106" i="15"/>
  <c r="R106" i="15"/>
  <c r="F95" i="15"/>
  <c r="G95" i="15"/>
  <c r="Q106" i="15"/>
  <c r="G105" i="15"/>
  <c r="G67" i="15"/>
  <c r="G104" i="15"/>
  <c r="G99" i="15"/>
  <c r="G61" i="15"/>
  <c r="G60" i="15" s="1"/>
  <c r="G62" i="15" s="1"/>
  <c r="G63" i="15" s="1"/>
  <c r="G64" i="15" s="1"/>
  <c r="G101" i="15"/>
  <c r="G102" i="15" s="1"/>
  <c r="G103" i="15" s="1"/>
  <c r="P93" i="15"/>
  <c r="P88" i="15"/>
  <c r="P90" i="15"/>
  <c r="P91" i="15" s="1"/>
  <c r="P92" i="15" s="1"/>
  <c r="P94" i="15"/>
  <c r="I90" i="15"/>
  <c r="I91" i="15" s="1"/>
  <c r="I88" i="15"/>
  <c r="I94" i="15"/>
  <c r="I93" i="15"/>
  <c r="I92" i="15"/>
  <c r="R88" i="15"/>
  <c r="R94" i="15"/>
  <c r="R90" i="15"/>
  <c r="R91" i="15" s="1"/>
  <c r="R92" i="15" s="1"/>
  <c r="R93" i="15"/>
  <c r="N90" i="15"/>
  <c r="N91" i="15" s="1"/>
  <c r="N92" i="15" s="1"/>
  <c r="N88" i="15"/>
  <c r="N94" i="15"/>
  <c r="N93" i="15"/>
  <c r="P104" i="15"/>
  <c r="P99" i="15"/>
  <c r="P67" i="15"/>
  <c r="P101" i="15"/>
  <c r="P102" i="15" s="1"/>
  <c r="P103" i="15" s="1"/>
  <c r="P61" i="15"/>
  <c r="P60" i="15" s="1"/>
  <c r="P62" i="15" s="1"/>
  <c r="P63" i="15" s="1"/>
  <c r="P64" i="15" s="1"/>
  <c r="P65" i="15" s="1"/>
  <c r="P105" i="15"/>
  <c r="I105" i="15"/>
  <c r="I99" i="15"/>
  <c r="I61" i="15"/>
  <c r="I60" i="15" s="1"/>
  <c r="I62" i="15" s="1"/>
  <c r="I101" i="15"/>
  <c r="I102" i="15" s="1"/>
  <c r="I103" i="15" s="1"/>
  <c r="I104" i="15"/>
  <c r="I67" i="15"/>
  <c r="N104" i="15"/>
  <c r="N61" i="15"/>
  <c r="N60" i="15" s="1"/>
  <c r="N62" i="15" s="1"/>
  <c r="N63" i="15" s="1"/>
  <c r="N64" i="15" s="1"/>
  <c r="N67" i="15"/>
  <c r="N99" i="15"/>
  <c r="N105" i="15"/>
  <c r="N101" i="15"/>
  <c r="N102" i="15" s="1"/>
  <c r="N103" i="15" s="1"/>
  <c r="Q94" i="15"/>
  <c r="Q88" i="15"/>
  <c r="Q93" i="15"/>
  <c r="Q90" i="15"/>
  <c r="Q91" i="15" s="1"/>
  <c r="Q92" i="15" s="1"/>
  <c r="F105" i="15"/>
  <c r="F61" i="15"/>
  <c r="F60" i="15" s="1"/>
  <c r="F62" i="15" s="1"/>
  <c r="F63" i="15" s="1"/>
  <c r="F64" i="15" s="1"/>
  <c r="F99" i="15"/>
  <c r="F104" i="15"/>
  <c r="F101" i="15"/>
  <c r="F102" i="15" s="1"/>
  <c r="F103" i="15" s="1"/>
  <c r="F67" i="15"/>
  <c r="R67" i="15"/>
  <c r="R61" i="15"/>
  <c r="R60" i="15" s="1"/>
  <c r="R62" i="15" s="1"/>
  <c r="R63" i="15" s="1"/>
  <c r="R64" i="15" s="1"/>
  <c r="R105" i="15"/>
  <c r="R104" i="15"/>
  <c r="R99" i="15"/>
  <c r="R101" i="15"/>
  <c r="R102" i="15" s="1"/>
  <c r="R103" i="15" s="1"/>
  <c r="F88" i="15"/>
  <c r="F93" i="15"/>
  <c r="F90" i="15"/>
  <c r="F91" i="15" s="1"/>
  <c r="F92" i="15" s="1"/>
  <c r="F94" i="15"/>
  <c r="G88" i="15"/>
  <c r="G90" i="15"/>
  <c r="G91" i="15" s="1"/>
  <c r="G92" i="15" s="1"/>
  <c r="G94" i="15"/>
  <c r="G93" i="15"/>
  <c r="Q99" i="15"/>
  <c r="Q67" i="15"/>
  <c r="Q61" i="15"/>
  <c r="Q60" i="15" s="1"/>
  <c r="Q62" i="15" s="1"/>
  <c r="Q63" i="15" s="1"/>
  <c r="Q64" i="15" s="1"/>
  <c r="Q104" i="15"/>
  <c r="Q101" i="15"/>
  <c r="Q102" i="15" s="1"/>
  <c r="Q103" i="15" s="1"/>
  <c r="Q105" i="15"/>
  <c r="S95" i="15"/>
  <c r="S106" i="15"/>
  <c r="S74" i="15"/>
  <c r="S75" i="15" s="1"/>
  <c r="S94" i="15"/>
  <c r="S93" i="15"/>
  <c r="S88" i="15"/>
  <c r="S90" i="15"/>
  <c r="S91" i="15" s="1"/>
  <c r="S92" i="15" s="1"/>
  <c r="S67" i="15"/>
  <c r="S105" i="15"/>
  <c r="S104" i="15"/>
  <c r="S99" i="15"/>
  <c r="S66" i="15"/>
  <c r="S61" i="15"/>
  <c r="S60" i="15" s="1"/>
  <c r="S62" i="15" s="1"/>
  <c r="S63" i="15" s="1"/>
  <c r="S64" i="15" s="1"/>
  <c r="S101" i="15"/>
  <c r="S102" i="15" s="1"/>
  <c r="S103" i="15" s="1"/>
  <c r="O8" i="15"/>
  <c r="O76" i="15"/>
  <c r="O9" i="15" s="1"/>
  <c r="M95" i="15"/>
  <c r="M106" i="15"/>
  <c r="M74" i="15"/>
  <c r="M75" i="15" s="1"/>
  <c r="M94" i="15"/>
  <c r="M93" i="15"/>
  <c r="M88" i="15"/>
  <c r="M90" i="15"/>
  <c r="M91" i="15" s="1"/>
  <c r="M92" i="15" s="1"/>
  <c r="M104" i="15"/>
  <c r="M67" i="15"/>
  <c r="M105" i="15"/>
  <c r="M99" i="15"/>
  <c r="M66" i="15"/>
  <c r="M61" i="15"/>
  <c r="M60" i="15" s="1"/>
  <c r="M62" i="15" s="1"/>
  <c r="M63" i="15" s="1"/>
  <c r="M64" i="15" s="1"/>
  <c r="M101" i="15"/>
  <c r="M102" i="15" s="1"/>
  <c r="M103" i="15" s="1"/>
  <c r="K76" i="15"/>
  <c r="K9" i="15" s="1"/>
  <c r="K8" i="15"/>
  <c r="H95" i="15"/>
  <c r="H106" i="15"/>
  <c r="H74" i="15"/>
  <c r="H75" i="15" s="1"/>
  <c r="H94" i="15"/>
  <c r="H93" i="15"/>
  <c r="H88" i="15"/>
  <c r="H90" i="15"/>
  <c r="H91" i="15" s="1"/>
  <c r="H92" i="15" s="1"/>
  <c r="H67" i="15"/>
  <c r="H105" i="15"/>
  <c r="H104" i="15"/>
  <c r="H66" i="15"/>
  <c r="H99" i="15"/>
  <c r="H61" i="15"/>
  <c r="H60" i="15" s="1"/>
  <c r="H62" i="15" s="1"/>
  <c r="H63" i="15" s="1"/>
  <c r="H64" i="15" s="1"/>
  <c r="H101" i="15"/>
  <c r="H102" i="15" s="1"/>
  <c r="H103" i="15" s="1"/>
  <c r="E119" i="15"/>
  <c r="E12" i="15" s="1"/>
  <c r="E74" i="15"/>
  <c r="E61" i="15"/>
  <c r="E60" i="15" s="1"/>
  <c r="E62" i="15" s="1"/>
  <c r="E63" i="15" s="1"/>
  <c r="E64" i="15" s="1"/>
  <c r="E66" i="15"/>
  <c r="E92" i="15"/>
  <c r="E94" i="15"/>
  <c r="E106" i="15"/>
  <c r="E95" i="15"/>
  <c r="E101" i="15"/>
  <c r="E102" i="15" s="1"/>
  <c r="E103" i="15" s="1"/>
  <c r="E71" i="15"/>
  <c r="E104" i="15"/>
  <c r="E67" i="15"/>
  <c r="E105" i="15"/>
  <c r="E88" i="15"/>
  <c r="L8" i="15" l="1"/>
  <c r="AG44" i="19" a="1"/>
  <c r="AG44" i="19" s="1"/>
  <c r="AF35" i="19" a="1"/>
  <c r="AF35" i="19" s="1"/>
  <c r="AI38" i="19" a="1"/>
  <c r="AI38" i="19" s="1"/>
  <c r="AI35" i="19" a="1"/>
  <c r="AI35" i="19" s="1"/>
  <c r="AI37" i="19" a="1"/>
  <c r="AI37" i="19" s="1"/>
  <c r="AC24" i="19" a="1"/>
  <c r="AC24" i="19" s="1"/>
  <c r="AI24" i="19" a="1"/>
  <c r="AI24" i="19" s="1"/>
  <c r="AF21" i="19" a="1"/>
  <c r="AF21" i="19" s="1"/>
  <c r="Z21" i="19" a="1"/>
  <c r="Z21" i="19" s="1"/>
  <c r="AF23" i="19" a="1"/>
  <c r="AF23" i="19" s="1"/>
  <c r="Z23" i="19" a="1"/>
  <c r="Z23" i="19" s="1"/>
  <c r="AH7" i="19" a="1"/>
  <c r="AH7" i="19" s="1"/>
  <c r="AB7" i="19" a="1"/>
  <c r="AB7" i="19" s="1"/>
  <c r="AI27" i="19" a="1"/>
  <c r="AI27" i="19" s="1"/>
  <c r="AC27" i="19" a="1"/>
  <c r="AC27" i="19" s="1"/>
  <c r="AI25" i="19" a="1"/>
  <c r="AI25" i="19" s="1"/>
  <c r="AC25" i="19" a="1"/>
  <c r="AC25" i="19" s="1"/>
  <c r="AC38" i="19" a="1"/>
  <c r="AC38" i="19" s="1"/>
  <c r="AC45" i="19" a="1"/>
  <c r="AC45" i="19" s="1"/>
  <c r="Z41" i="19" a="1"/>
  <c r="Z41" i="19" s="1"/>
  <c r="AA38" i="19" a="1"/>
  <c r="AA38" i="19" s="1"/>
  <c r="AB42" i="19" a="1"/>
  <c r="AB42" i="19" s="1"/>
  <c r="AA45" i="19" a="1"/>
  <c r="AA45" i="19" s="1"/>
  <c r="AA43" i="19" a="1"/>
  <c r="AA43" i="19" s="1"/>
  <c r="AB40" i="19" a="1"/>
  <c r="AB40" i="19" s="1"/>
  <c r="AB37" i="19" a="1"/>
  <c r="AB37" i="19" s="1"/>
  <c r="AC37" i="19" a="1"/>
  <c r="AC37" i="19" s="1"/>
  <c r="Z35" i="19" a="1"/>
  <c r="Z35" i="19" s="1"/>
  <c r="AB44" i="19" a="1"/>
  <c r="AB44" i="19" s="1"/>
  <c r="AA42" i="19" a="1"/>
  <c r="AA42" i="19" s="1"/>
  <c r="AC43" i="19" a="1"/>
  <c r="AC43" i="19" s="1"/>
  <c r="AA44" i="19" a="1"/>
  <c r="AA44" i="19" s="1"/>
  <c r="AC44" i="19" a="1"/>
  <c r="AC44" i="19" s="1"/>
  <c r="Z39" i="19" a="1"/>
  <c r="Z39" i="19" s="1"/>
  <c r="AB45" i="19" a="1"/>
  <c r="AB45" i="19" s="1"/>
  <c r="AB38" i="19" a="1"/>
  <c r="AB38" i="19" s="1"/>
  <c r="AB35" i="19" a="1"/>
  <c r="AB35" i="19" s="1"/>
  <c r="AC36" i="19" a="1"/>
  <c r="AC36" i="19" s="1"/>
  <c r="AC34" i="19" a="1"/>
  <c r="AC34" i="19" s="1"/>
  <c r="AC35" i="19" a="1"/>
  <c r="AC35" i="19" s="1"/>
  <c r="AB41" i="19" a="1"/>
  <c r="AB41" i="19" s="1"/>
  <c r="AA37" i="19" a="1"/>
  <c r="AA37" i="19" s="1"/>
  <c r="Z36" i="19" a="1"/>
  <c r="Z36" i="19" s="1"/>
  <c r="AB43" i="19" a="1"/>
  <c r="AB43" i="19" s="1"/>
  <c r="AA40" i="19" a="1"/>
  <c r="AA40" i="19" s="1"/>
  <c r="AA41" i="19" a="1"/>
  <c r="AA41" i="19" s="1"/>
  <c r="AB34" i="19" a="1"/>
  <c r="AB34" i="19" s="1"/>
  <c r="AA39" i="19" a="1"/>
  <c r="AA39" i="19" s="1"/>
  <c r="M65" i="15"/>
  <c r="N65" i="15"/>
  <c r="R76" i="15"/>
  <c r="R9" i="15" s="1"/>
  <c r="R8" i="15"/>
  <c r="L63" i="15"/>
  <c r="L64" i="15" s="1"/>
  <c r="L65" i="15" s="1"/>
  <c r="F65" i="15"/>
  <c r="F8" i="15"/>
  <c r="F76" i="15"/>
  <c r="F9" i="15" s="1"/>
  <c r="I76" i="15"/>
  <c r="I9" i="15" s="1"/>
  <c r="I8" i="15"/>
  <c r="G8" i="15"/>
  <c r="G76" i="15"/>
  <c r="G9" i="15" s="1"/>
  <c r="I63" i="15"/>
  <c r="I64" i="15" s="1"/>
  <c r="I65" i="15" s="1"/>
  <c r="H65" i="15"/>
  <c r="R65" i="15"/>
  <c r="P8" i="15"/>
  <c r="P76" i="15"/>
  <c r="P9" i="15" s="1"/>
  <c r="G65" i="15"/>
  <c r="Q65" i="15"/>
  <c r="N8" i="15"/>
  <c r="N76" i="15"/>
  <c r="N9" i="15" s="1"/>
  <c r="Q8" i="15"/>
  <c r="Q76" i="15"/>
  <c r="Q9" i="15" s="1"/>
  <c r="E75" i="15"/>
  <c r="S8" i="15"/>
  <c r="S76" i="15"/>
  <c r="S9" i="15" s="1"/>
  <c r="S65" i="15"/>
  <c r="M76" i="15"/>
  <c r="M9" i="15" s="1"/>
  <c r="M8" i="15"/>
  <c r="H76" i="15"/>
  <c r="H9" i="15" s="1"/>
  <c r="H8" i="15"/>
  <c r="E65" i="15"/>
  <c r="E80" i="3"/>
  <c r="F17" i="3"/>
  <c r="G16" i="3"/>
  <c r="H16" i="3"/>
  <c r="F16" i="3"/>
  <c r="F51" i="3" s="1"/>
  <c r="I16" i="3"/>
  <c r="G17" i="3" s="1"/>
  <c r="F78" i="3"/>
  <c r="CK88" i="3" a="1"/>
  <c r="CK88" i="3" s="1"/>
  <c r="CJ88" i="3" a="1"/>
  <c r="CJ88" i="3" s="1"/>
  <c r="CI88" i="3" a="1"/>
  <c r="CI88" i="3" s="1"/>
  <c r="CH88" i="3" a="1"/>
  <c r="CH88" i="3" s="1"/>
  <c r="CG88" i="3" a="1"/>
  <c r="CG88" i="3" s="1"/>
  <c r="CF88" i="3" a="1"/>
  <c r="CF88" i="3" s="1"/>
  <c r="CE88" i="3" a="1"/>
  <c r="CE88" i="3" s="1"/>
  <c r="CD88" i="3" a="1"/>
  <c r="CD88" i="3" s="1"/>
  <c r="CC88" i="3" a="1"/>
  <c r="CC88" i="3" s="1"/>
  <c r="CB88" i="3" a="1"/>
  <c r="CB88" i="3" s="1"/>
  <c r="CA88" i="3" a="1"/>
  <c r="CA88" i="3" s="1"/>
  <c r="BZ88" i="3" a="1"/>
  <c r="BZ88" i="3" s="1"/>
  <c r="BY88" i="3" a="1"/>
  <c r="BY88" i="3" s="1"/>
  <c r="BX88" i="3" a="1"/>
  <c r="BX88" i="3" s="1"/>
  <c r="BW88" i="3" a="1"/>
  <c r="BW88" i="3" s="1"/>
  <c r="BV88" i="3" a="1"/>
  <c r="BV88" i="3" s="1"/>
  <c r="BU88" i="3" a="1"/>
  <c r="BU88" i="3" s="1"/>
  <c r="BT88" i="3" a="1"/>
  <c r="BT88" i="3" s="1"/>
  <c r="BS88" i="3" a="1"/>
  <c r="BS88" i="3" s="1"/>
  <c r="BR88" i="3" a="1"/>
  <c r="BR88" i="3" s="1"/>
  <c r="BQ88" i="3" a="1"/>
  <c r="BQ88" i="3" s="1"/>
  <c r="BP88" i="3" a="1"/>
  <c r="BP88" i="3" s="1"/>
  <c r="BO88" i="3" a="1"/>
  <c r="BO88" i="3" s="1"/>
  <c r="BN88" i="3" a="1"/>
  <c r="BN88" i="3" s="1"/>
  <c r="BM88" i="3" a="1"/>
  <c r="BM88" i="3" s="1"/>
  <c r="BL88" i="3" a="1"/>
  <c r="BL88" i="3" s="1"/>
  <c r="BK88" i="3" a="1"/>
  <c r="BK88" i="3" s="1"/>
  <c r="BJ88" i="3" a="1"/>
  <c r="BJ88" i="3" s="1"/>
  <c r="BI88" i="3" a="1"/>
  <c r="BI88" i="3" s="1"/>
  <c r="BH88" i="3" a="1"/>
  <c r="BH88" i="3" s="1"/>
  <c r="BG88" i="3" a="1"/>
  <c r="BG88" i="3" s="1"/>
  <c r="BF88" i="3" a="1"/>
  <c r="BF88" i="3" s="1"/>
  <c r="BE88" i="3" a="1"/>
  <c r="BE88" i="3" s="1"/>
  <c r="BD88" i="3" a="1"/>
  <c r="BD88" i="3" s="1"/>
  <c r="BC88" i="3" a="1"/>
  <c r="BC88" i="3" s="1"/>
  <c r="BB88" i="3" a="1"/>
  <c r="BB88" i="3" s="1"/>
  <c r="BA88" i="3" a="1"/>
  <c r="BA88" i="3" s="1"/>
  <c r="AZ88" i="3" a="1"/>
  <c r="AZ88" i="3" s="1"/>
  <c r="AY88" i="3" a="1"/>
  <c r="AY88" i="3" s="1"/>
  <c r="AX88" i="3" a="1"/>
  <c r="AX88" i="3" s="1"/>
  <c r="AW88" i="3" a="1"/>
  <c r="AW88" i="3" s="1"/>
  <c r="AV88" i="3" a="1"/>
  <c r="AV88" i="3" s="1"/>
  <c r="AU88" i="3" a="1"/>
  <c r="AU88" i="3" s="1"/>
  <c r="AT88" i="3" a="1"/>
  <c r="AT88" i="3" s="1"/>
  <c r="AS88" i="3" a="1"/>
  <c r="AS88" i="3" s="1"/>
  <c r="AR88" i="3" a="1"/>
  <c r="AR88" i="3" s="1"/>
  <c r="AQ88" i="3" a="1"/>
  <c r="AQ88" i="3" s="1"/>
  <c r="AP88" i="3" a="1"/>
  <c r="AP88" i="3" s="1"/>
  <c r="AO88" i="3" a="1"/>
  <c r="AO88" i="3" s="1"/>
  <c r="AN88" i="3" a="1"/>
  <c r="AN88" i="3" s="1"/>
  <c r="AM88" i="3" a="1"/>
  <c r="AM88" i="3" s="1"/>
  <c r="AL88" i="3" a="1"/>
  <c r="AL88" i="3" s="1"/>
  <c r="AK88" i="3" a="1"/>
  <c r="AK88" i="3" s="1"/>
  <c r="AJ88" i="3" a="1"/>
  <c r="AJ88" i="3" s="1"/>
  <c r="AI88" i="3" a="1"/>
  <c r="AI88" i="3" s="1"/>
  <c r="AH88" i="3" a="1"/>
  <c r="AH88" i="3" s="1"/>
  <c r="AG88" i="3" a="1"/>
  <c r="AG88" i="3" s="1"/>
  <c r="AF88" i="3" a="1"/>
  <c r="AF88" i="3" s="1"/>
  <c r="AE88" i="3" a="1"/>
  <c r="AE88" i="3" s="1"/>
  <c r="AD88" i="3" a="1"/>
  <c r="AD88" i="3" s="1"/>
  <c r="AC88" i="3" a="1"/>
  <c r="AC88" i="3" s="1"/>
  <c r="AB88" i="3" a="1"/>
  <c r="AB88" i="3" s="1"/>
  <c r="AA88" i="3" a="1"/>
  <c r="AA88" i="3" s="1"/>
  <c r="Z88" i="3" a="1"/>
  <c r="Z88" i="3" s="1"/>
  <c r="Y88" i="3" a="1"/>
  <c r="Y88" i="3" s="1"/>
  <c r="X88" i="3" a="1"/>
  <c r="X88" i="3" s="1"/>
  <c r="W88" i="3" a="1"/>
  <c r="W88" i="3" s="1"/>
  <c r="V88" i="3" a="1"/>
  <c r="V88" i="3" s="1"/>
  <c r="S88" i="3" a="1"/>
  <c r="S88" i="3" s="1"/>
  <c r="R88" i="3" a="1"/>
  <c r="R88" i="3" s="1"/>
  <c r="Q88" i="3" a="1"/>
  <c r="Q88" i="3" s="1"/>
  <c r="P88" i="3" a="1"/>
  <c r="P88" i="3" s="1"/>
  <c r="O88" i="3" a="1"/>
  <c r="O88" i="3" s="1"/>
  <c r="N88" i="3" a="1"/>
  <c r="N88" i="3" s="1"/>
  <c r="K88" i="3" a="1"/>
  <c r="K88" i="3" s="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K99" i="3" a="1"/>
  <c r="BU99" i="3" a="1"/>
  <c r="AM99" i="3" a="1"/>
  <c r="CH99" i="3" a="1"/>
  <c r="BB99" i="3" a="1"/>
  <c r="E99" i="3" a="1"/>
  <c r="AH99" i="3" a="1"/>
  <c r="BK99" i="3" a="1"/>
  <c r="Y99" i="3" a="1"/>
  <c r="BX99" i="3" a="1"/>
  <c r="AG99" i="3" a="1"/>
  <c r="CG99" i="3" a="1"/>
  <c r="AY99" i="3" a="1"/>
  <c r="BN99" i="3" a="1"/>
  <c r="F99" i="3" a="1"/>
  <c r="AR99" i="3" a="1"/>
  <c r="BO99" i="3" a="1"/>
  <c r="AE99" i="3" a="1"/>
  <c r="CB99" i="3" a="1"/>
  <c r="AF99" i="3" a="1"/>
  <c r="BM99" i="3" a="1"/>
  <c r="AC99" i="3" a="1"/>
  <c r="BZ99" i="3" a="1"/>
  <c r="BA99" i="3" a="1"/>
  <c r="BC99" i="3" a="1"/>
  <c r="AP99" i="3" a="1"/>
  <c r="AQ99" i="3" a="1"/>
  <c r="BF99" i="3" a="1"/>
  <c r="L99" i="3" a="1"/>
  <c r="O99" i="3" a="1"/>
  <c r="CK99" i="3" a="1"/>
  <c r="AX99" i="3" a="1"/>
  <c r="J99" i="3" a="1"/>
  <c r="CA99" i="3" a="1"/>
  <c r="T99" i="3" a="1"/>
  <c r="AT99" i="3" a="1"/>
  <c r="AI99" i="3" a="1"/>
  <c r="AL99" i="3" a="1"/>
  <c r="AW99" i="3" a="1"/>
  <c r="BL99" i="3" a="1"/>
  <c r="CF99" i="3" a="1"/>
  <c r="BI99" i="3" a="1"/>
  <c r="R99" i="3" a="1"/>
  <c r="CJ99" i="3" a="1"/>
  <c r="AN99" i="3" a="1"/>
  <c r="AB99" i="3" a="1"/>
  <c r="CI99" i="3" a="1"/>
  <c r="BP99" i="3" a="1"/>
  <c r="BY99" i="3" a="1"/>
  <c r="N99" i="3" a="1"/>
  <c r="V99" i="3" a="1"/>
  <c r="BG99" i="3" a="1"/>
  <c r="BT99" i="3" a="1"/>
  <c r="BE99" i="3" a="1"/>
  <c r="BR99" i="3" a="1"/>
  <c r="U99" i="3" a="1"/>
  <c r="AS99" i="3" a="1"/>
  <c r="BH99" i="3" a="1"/>
  <c r="BQ99" i="3" a="1"/>
  <c r="CD99" i="3" a="1"/>
  <c r="AA99" i="3" a="1"/>
  <c r="CE99" i="3" a="1"/>
  <c r="AD99" i="3" a="1"/>
  <c r="BS99" i="3" a="1"/>
  <c r="Z99" i="3" a="1"/>
  <c r="BV99" i="3" a="1"/>
  <c r="BW99" i="3" a="1"/>
  <c r="BD99" i="3" a="1"/>
  <c r="W99" i="3" a="1"/>
  <c r="CC99" i="3" a="1"/>
  <c r="AU99" i="3" a="1"/>
  <c r="X99" i="3" a="1"/>
  <c r="BJ99" i="3" a="1"/>
  <c r="AZ99" i="3" a="1"/>
  <c r="AV99" i="3" a="1"/>
  <c r="S99" i="3" a="1"/>
  <c r="M99" i="3" a="1"/>
  <c r="AO99" i="3" a="1"/>
  <c r="G99" i="3" a="1"/>
  <c r="E76" i="15" l="1"/>
  <c r="E9" i="15" s="1"/>
  <c r="E8" i="15"/>
  <c r="J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P99" i="3"/>
  <c r="AX99" i="3"/>
  <c r="O99" i="3"/>
  <c r="S99" i="3"/>
  <c r="Y99" i="3"/>
  <c r="AC99" i="3"/>
  <c r="AE99" i="3"/>
  <c r="AI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U99" i="3"/>
  <c r="W99" i="3"/>
  <c r="AA99" i="3"/>
  <c r="AG99" i="3"/>
  <c r="BA99" i="3"/>
  <c r="G99" i="3"/>
  <c r="F99" i="3"/>
  <c r="E99" i="3"/>
  <c r="I17" i="3"/>
  <c r="J113" i="3" l="1"/>
  <c r="AG26" i="3" l="1"/>
  <c r="AG29" i="3" s="1"/>
  <c r="AF26" i="3"/>
  <c r="AF29" i="3" s="1"/>
  <c r="AD26" i="3"/>
  <c r="AD29" i="3" s="1"/>
  <c r="I8" i="11"/>
  <c r="K8" i="11"/>
  <c r="M8" i="11"/>
  <c r="O8" i="11"/>
  <c r="Q8" i="11"/>
  <c r="S8" i="11"/>
  <c r="G8" i="11"/>
  <c r="E8" i="11"/>
  <c r="N57" i="2"/>
  <c r="O57" i="2"/>
  <c r="P57" i="2"/>
  <c r="Q57" i="2"/>
  <c r="R57" i="2"/>
  <c r="S57" i="2"/>
  <c r="J57" i="2"/>
  <c r="K57" i="2"/>
  <c r="L57" i="2"/>
  <c r="M57" i="2"/>
  <c r="I57" i="2"/>
  <c r="H57"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AJ99" i="3" a="1"/>
  <c r="Q99" i="3" a="1"/>
  <c r="I99" i="3" a="1"/>
  <c r="AK99" i="3" a="1"/>
  <c r="P99" i="3" a="1"/>
  <c r="H99" i="3" a="1"/>
  <c r="H99" i="3" l="1"/>
  <c r="P99" i="3"/>
  <c r="AK99" i="3"/>
  <c r="I99" i="3"/>
  <c r="Q99" i="3"/>
  <c r="AJ99" i="3"/>
  <c r="V16" i="3"/>
  <c r="X17" i="3" s="1"/>
  <c r="AJ101" i="3"/>
  <c r="AJ29" i="3"/>
  <c r="AI101" i="3"/>
  <c r="AI29" i="3"/>
  <c r="AK29" i="3"/>
  <c r="AK101" i="3"/>
  <c r="AH29" i="3"/>
  <c r="AH101" i="3"/>
  <c r="AF17" i="3"/>
  <c r="AB17" i="3"/>
  <c r="T17" i="3"/>
  <c r="G11" i="11"/>
  <c r="H11" i="11"/>
  <c r="G12" i="11"/>
  <c r="H12" i="11"/>
  <c r="G13" i="11"/>
  <c r="H13" i="11"/>
  <c r="Y17" i="3" l="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T108" i="3" s="1"/>
  <c r="T109" i="3" s="1"/>
  <c r="S106" i="3"/>
  <c r="R106"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T66" i="3"/>
  <c r="T88" i="3" a="1"/>
  <c r="U66" i="3"/>
  <c r="U88" i="3" a="1"/>
  <c r="U20" i="11"/>
  <c r="V20" i="11"/>
  <c r="AG20" i="11"/>
  <c r="AO19" i="11"/>
  <c r="AC20" i="11"/>
  <c r="Y20" i="11"/>
  <c r="AD20" i="11"/>
  <c r="W20" i="11"/>
  <c r="X20" i="11"/>
  <c r="AJ20" i="11"/>
  <c r="AB20" i="11"/>
  <c r="AQ20" i="11"/>
  <c r="S20" i="11"/>
  <c r="AL20" i="11"/>
  <c r="AF20" i="11"/>
  <c r="AN20" i="11"/>
  <c r="AO20" i="11"/>
  <c r="AP20" i="11"/>
  <c r="T20" i="11"/>
  <c r="AK20" i="11"/>
  <c r="AA20" i="11"/>
  <c r="AH20" i="11"/>
  <c r="AR20" i="11"/>
  <c r="Z20" i="11"/>
  <c r="AE20" i="11"/>
  <c r="AI20" i="11"/>
  <c r="AM20" i="11"/>
  <c r="U88" i="3" l="1"/>
  <c r="U105" i="3" s="1"/>
  <c r="T88" i="3"/>
  <c r="T105" i="3" s="1"/>
  <c r="BH86" i="3"/>
  <c r="AD66" i="3"/>
  <c r="AD67" i="3" s="1"/>
  <c r="Z66" i="3"/>
  <c r="Z67" i="3" s="1"/>
  <c r="AN93" i="3"/>
  <c r="AN98" i="3" s="1"/>
  <c r="AR86" i="3"/>
  <c r="V66" i="3"/>
  <c r="V67" i="3" s="1"/>
  <c r="N66" i="3"/>
  <c r="N67" i="3" s="1"/>
  <c r="O66" i="3"/>
  <c r="O67" i="3" s="1"/>
  <c r="BJ121" i="3"/>
  <c r="BU86" i="3"/>
  <c r="CJ86" i="3"/>
  <c r="N108" i="3"/>
  <c r="N109" i="3" s="1"/>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58" i="2"/>
  <c r="K15" i="11" s="1"/>
  <c r="N58"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CG60" i="3"/>
  <c r="CG54" i="3"/>
  <c r="CG53" i="3" s="1"/>
  <c r="CG55" i="3" s="1"/>
  <c r="CG56" i="3" s="1"/>
  <c r="CG57" i="3" s="1"/>
  <c r="CH54" i="3"/>
  <c r="CH53" i="3" s="1"/>
  <c r="CH55" i="3" s="1"/>
  <c r="CH56" i="3" s="1"/>
  <c r="CH57" i="3" s="1"/>
  <c r="Q67" i="3"/>
  <c r="O58" i="2"/>
  <c r="N15" i="11" s="1"/>
  <c r="M58"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J105"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Y102" i="3"/>
  <c r="Y103"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N111" i="3"/>
  <c r="N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P105" i="3" s="1"/>
  <c r="Q102" i="3"/>
  <c r="Q103" i="3" s="1"/>
  <c r="Q105" i="3" s="1"/>
  <c r="O60" i="3"/>
  <c r="AK47" i="11"/>
  <c r="AK48" i="11" s="1"/>
  <c r="Q16" i="1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F63" i="2"/>
  <c r="E27" i="11" s="1"/>
  <c r="F64" i="2"/>
  <c r="E28" i="11" s="1"/>
  <c r="E48" i="2"/>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H48" i="2"/>
  <c r="AI48" i="2"/>
  <c r="AJ48" i="2"/>
  <c r="AK48" i="2"/>
  <c r="AL48" i="2"/>
  <c r="AM48" i="2"/>
  <c r="AN48" i="2"/>
  <c r="AO48" i="2"/>
  <c r="AP48" i="2"/>
  <c r="AQ48" i="2"/>
  <c r="AR48" i="2"/>
  <c r="AS48" i="2"/>
  <c r="E49" i="2"/>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AJ49" i="2"/>
  <c r="AK49" i="2"/>
  <c r="AL49" i="2"/>
  <c r="AM49" i="2"/>
  <c r="AN49" i="2"/>
  <c r="AO49" i="2"/>
  <c r="AP49" i="2"/>
  <c r="AQ49" i="2"/>
  <c r="AR49" i="2"/>
  <c r="AS49" i="2"/>
  <c r="E50" i="2"/>
  <c r="E51" i="2" s="1"/>
  <c r="F50" i="2"/>
  <c r="F51" i="2" s="1"/>
  <c r="G50" i="2"/>
  <c r="G51" i="2" s="1"/>
  <c r="H50" i="2"/>
  <c r="H51" i="2" s="1"/>
  <c r="I50" i="2"/>
  <c r="I51" i="2" s="1"/>
  <c r="J50" i="2"/>
  <c r="J51" i="2" s="1"/>
  <c r="K50" i="2"/>
  <c r="K51" i="2" s="1"/>
  <c r="L50" i="2"/>
  <c r="L51" i="2" s="1"/>
  <c r="M50" i="2"/>
  <c r="M51" i="2" s="1"/>
  <c r="N50" i="2"/>
  <c r="N51" i="2" s="1"/>
  <c r="O50" i="2"/>
  <c r="P50" i="2"/>
  <c r="P51" i="2" s="1"/>
  <c r="Q50" i="2"/>
  <c r="Q51" i="2" s="1"/>
  <c r="R50" i="2"/>
  <c r="R51" i="2" s="1"/>
  <c r="S50" i="2"/>
  <c r="S51" i="2" s="1"/>
  <c r="T50" i="2"/>
  <c r="U50" i="2"/>
  <c r="U51" i="2" s="1"/>
  <c r="V50" i="2"/>
  <c r="V51" i="2" s="1"/>
  <c r="W50" i="2"/>
  <c r="X50" i="2"/>
  <c r="X51" i="2" s="1"/>
  <c r="Y50" i="2"/>
  <c r="Y51" i="2" s="1"/>
  <c r="Z50" i="2"/>
  <c r="Z51" i="2" s="1"/>
  <c r="AA50" i="2"/>
  <c r="AB50" i="2"/>
  <c r="AB51" i="2" s="1"/>
  <c r="AC50" i="2"/>
  <c r="AC51" i="2" s="1"/>
  <c r="AD50" i="2"/>
  <c r="AD51" i="2" s="1"/>
  <c r="AE50" i="2"/>
  <c r="AF50" i="2"/>
  <c r="AG50" i="2"/>
  <c r="AG51" i="2" s="1"/>
  <c r="AH50" i="2"/>
  <c r="AH51" i="2" s="1"/>
  <c r="AI50" i="2"/>
  <c r="AJ50" i="2"/>
  <c r="AK50" i="2"/>
  <c r="AK51" i="2" s="1"/>
  <c r="AL50" i="2"/>
  <c r="AL51" i="2" s="1"/>
  <c r="AM50" i="2"/>
  <c r="AM51" i="2" s="1"/>
  <c r="AN50" i="2"/>
  <c r="AN51" i="2" s="1"/>
  <c r="AO50" i="2"/>
  <c r="AO51" i="2" s="1"/>
  <c r="AP50" i="2"/>
  <c r="AP51" i="2" s="1"/>
  <c r="AQ50" i="2"/>
  <c r="AR50" i="2"/>
  <c r="AR51" i="2" s="1"/>
  <c r="AS50" i="2"/>
  <c r="AS51" i="2" s="1"/>
  <c r="O51" i="2"/>
  <c r="T51" i="2"/>
  <c r="W51" i="2"/>
  <c r="AA51" i="2"/>
  <c r="AE51" i="2"/>
  <c r="AF51" i="2"/>
  <c r="AI51" i="2"/>
  <c r="AJ51" i="2"/>
  <c r="AQ51" i="2"/>
  <c r="E52" i="2"/>
  <c r="E53" i="2" s="1"/>
  <c r="F52" i="2"/>
  <c r="G52" i="2"/>
  <c r="H52" i="2"/>
  <c r="I52" i="2"/>
  <c r="J52" i="2"/>
  <c r="K52" i="2"/>
  <c r="L52" i="2"/>
  <c r="M52" i="2"/>
  <c r="N52" i="2"/>
  <c r="O52" i="2"/>
  <c r="P52" i="2"/>
  <c r="Q52" i="2"/>
  <c r="R52" i="2"/>
  <c r="S52" i="2"/>
  <c r="T52" i="2"/>
  <c r="U52" i="2"/>
  <c r="V52" i="2"/>
  <c r="W52" i="2"/>
  <c r="X52" i="2"/>
  <c r="Y52" i="2"/>
  <c r="Z52" i="2"/>
  <c r="AA52" i="2"/>
  <c r="AB52" i="2"/>
  <c r="AC52" i="2"/>
  <c r="AD52" i="2"/>
  <c r="AE52" i="2"/>
  <c r="AF52" i="2"/>
  <c r="AG52" i="2"/>
  <c r="AH52" i="2"/>
  <c r="AI52" i="2"/>
  <c r="AJ52" i="2"/>
  <c r="AK52" i="2"/>
  <c r="AL52" i="2"/>
  <c r="AM52" i="2"/>
  <c r="AN52" i="2"/>
  <c r="AO52" i="2"/>
  <c r="AP52" i="2"/>
  <c r="AQ52" i="2"/>
  <c r="AR52" i="2"/>
  <c r="AS52" i="2"/>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AJ53" i="2"/>
  <c r="AK53" i="2"/>
  <c r="AL53" i="2"/>
  <c r="AM53" i="2"/>
  <c r="AN53" i="2"/>
  <c r="AO53" i="2"/>
  <c r="AP53" i="2"/>
  <c r="AQ53" i="2"/>
  <c r="AR53" i="2"/>
  <c r="AS53" i="2"/>
  <c r="F57" i="2"/>
  <c r="G57" i="2"/>
  <c r="AA19" i="11"/>
  <c r="AM19" i="11"/>
  <c r="K20" i="11"/>
  <c r="AE19" i="11"/>
  <c r="AN19" i="11"/>
  <c r="V19" i="11"/>
  <c r="L20" i="11"/>
  <c r="M20" i="11"/>
  <c r="N20" i="11"/>
  <c r="AI19" i="11"/>
  <c r="M17" i="11" l="1"/>
  <c r="Q17" i="11"/>
  <c r="N68" i="3"/>
  <c r="Z68" i="3"/>
  <c r="AD68" i="3"/>
  <c r="AN97" i="3"/>
  <c r="V68" i="3"/>
  <c r="AN86" i="3"/>
  <c r="BU87" i="3"/>
  <c r="O68" i="3"/>
  <c r="O69" i="3" s="1"/>
  <c r="AK86" i="3"/>
  <c r="AE87" i="3"/>
  <c r="AP19" i="11"/>
  <c r="AB19" i="11"/>
  <c r="AQ19" i="11"/>
  <c r="S19" i="11"/>
  <c r="AF19" i="11"/>
  <c r="W19" i="11"/>
  <c r="AL19" i="11"/>
  <c r="T19" i="11"/>
  <c r="AJ19" i="11"/>
  <c r="AD19" i="11"/>
  <c r="AC19" i="11"/>
  <c r="AK19" i="11"/>
  <c r="X19" i="11"/>
  <c r="Y19" i="11"/>
  <c r="I19" i="11"/>
  <c r="Z19" i="11"/>
  <c r="AH19" i="11"/>
  <c r="U19" i="11"/>
  <c r="J19" i="11"/>
  <c r="AG19" i="11"/>
  <c r="AR19" i="11"/>
  <c r="R24" i="9" l="1"/>
  <c r="S24" i="9" s="1"/>
  <c r="P68" i="3"/>
  <c r="P69" i="3" s="1"/>
  <c r="AJ87" i="3"/>
  <c r="AH68" i="3"/>
  <c r="AH69" i="3" s="1"/>
  <c r="AK68" i="3"/>
  <c r="AK69" i="3" s="1"/>
  <c r="AG29" i="11"/>
  <c r="AJ68" i="3"/>
  <c r="AJ69" i="3" s="1"/>
  <c r="Q68" i="3"/>
  <c r="Q69" i="3" s="1"/>
  <c r="AN87" i="3"/>
  <c r="CF87" i="3"/>
  <c r="BX87" i="3"/>
  <c r="AI68" i="3"/>
  <c r="AI69" i="3" s="1"/>
  <c r="Z87" i="3"/>
  <c r="V120" i="3"/>
  <c r="V121" i="3" s="1"/>
  <c r="AC29" i="11"/>
  <c r="AK87" i="3"/>
  <c r="AI87" i="3"/>
  <c r="AF29" i="11"/>
  <c r="AE29" i="11"/>
  <c r="Q83" i="3"/>
  <c r="Q84" i="3" s="1"/>
  <c r="Q85" i="3" s="1"/>
  <c r="Q87" i="3"/>
  <c r="N83" i="3"/>
  <c r="N84" i="3" s="1"/>
  <c r="N85" i="3" s="1"/>
  <c r="N87" i="3"/>
  <c r="AB29" i="11"/>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H86" i="3"/>
  <c r="AH97" i="3"/>
  <c r="AH94" i="3"/>
  <c r="AH95" i="3" s="1"/>
  <c r="AH96" i="3" s="1"/>
  <c r="AH112" i="3"/>
  <c r="AH120" i="3"/>
  <c r="N15" i="9" s="1"/>
  <c r="O15" i="9" s="1"/>
  <c r="AK94" i="3"/>
  <c r="AK95" i="3" s="1"/>
  <c r="AK96" i="3" s="1"/>
  <c r="AI94" i="3"/>
  <c r="AI95" i="3" s="1"/>
  <c r="AI96" i="3" s="1"/>
  <c r="AI86" i="3"/>
  <c r="U87" i="3"/>
  <c r="U83" i="3"/>
  <c r="U84" i="3" s="1"/>
  <c r="U85" i="3" s="1"/>
  <c r="AD69" i="3"/>
  <c r="AG83" i="3"/>
  <c r="AG84" i="3" s="1"/>
  <c r="AG85" i="3" s="1"/>
  <c r="AG87" i="3"/>
  <c r="AF56" i="3"/>
  <c r="AF57" i="3" s="1"/>
  <c r="AF58" i="3"/>
  <c r="AG56" i="3"/>
  <c r="AG57" i="3" s="1"/>
  <c r="AG58" i="3" s="1"/>
  <c r="AG94" i="3"/>
  <c r="AG95" i="3" s="1"/>
  <c r="AG96" i="3" s="1"/>
  <c r="AF87" i="3"/>
  <c r="AG98" i="3"/>
  <c r="AG97" i="3"/>
  <c r="AD112" i="3"/>
  <c r="AD120" i="3"/>
  <c r="N14" i="9" s="1"/>
  <c r="O14" i="9" s="1"/>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O29" i="11"/>
  <c r="M29" i="11"/>
  <c r="P83" i="3"/>
  <c r="P84" i="3" s="1"/>
  <c r="P85" i="3" s="1"/>
  <c r="P87" i="3"/>
  <c r="N29" i="11"/>
  <c r="N69" i="3"/>
  <c r="P94" i="3"/>
  <c r="P95" i="3" s="1"/>
  <c r="P96" i="3" s="1"/>
  <c r="P97" i="3"/>
  <c r="P98"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63" i="2"/>
  <c r="AR27" i="11" s="1"/>
  <c r="AR63" i="2"/>
  <c r="AQ27" i="11" s="1"/>
  <c r="AQ63" i="2"/>
  <c r="AP27" i="11" s="1"/>
  <c r="AP63" i="2"/>
  <c r="AO27" i="11" s="1"/>
  <c r="AO63" i="2"/>
  <c r="AN27" i="11" s="1"/>
  <c r="AN63" i="2"/>
  <c r="AM27" i="11" s="1"/>
  <c r="AM63" i="2"/>
  <c r="AL27" i="11" s="1"/>
  <c r="AL63" i="2"/>
  <c r="AK27" i="11" s="1"/>
  <c r="AK63" i="2"/>
  <c r="AJ27" i="11" s="1"/>
  <c r="AJ63" i="2"/>
  <c r="AI27" i="11" s="1"/>
  <c r="AI63" i="2"/>
  <c r="AH27" i="11" s="1"/>
  <c r="AH63" i="2"/>
  <c r="AG27" i="11" s="1"/>
  <c r="AG63" i="2"/>
  <c r="AF27" i="11" s="1"/>
  <c r="AF63" i="2"/>
  <c r="AE27" i="11" s="1"/>
  <c r="AE63" i="2"/>
  <c r="AD27" i="11" s="1"/>
  <c r="AD63" i="2"/>
  <c r="AC27" i="11" s="1"/>
  <c r="AC63" i="2"/>
  <c r="AB27" i="11" s="1"/>
  <c r="AB63" i="2"/>
  <c r="AA27" i="11" s="1"/>
  <c r="AA63" i="2"/>
  <c r="Z27" i="11" s="1"/>
  <c r="Z63" i="2"/>
  <c r="Y27" i="11" s="1"/>
  <c r="Y63" i="2"/>
  <c r="X27" i="11" s="1"/>
  <c r="X63" i="2"/>
  <c r="W27" i="11" s="1"/>
  <c r="W63" i="2"/>
  <c r="V27" i="11" s="1"/>
  <c r="V63" i="2"/>
  <c r="U27" i="11" s="1"/>
  <c r="U63" i="2"/>
  <c r="T27" i="11" s="1"/>
  <c r="T63" i="2"/>
  <c r="S27" i="11" s="1"/>
  <c r="S63" i="2"/>
  <c r="R27" i="11" s="1"/>
  <c r="R63" i="2"/>
  <c r="Q27" i="11" s="1"/>
  <c r="Q63" i="2"/>
  <c r="P27" i="11" s="1"/>
  <c r="P63" i="2"/>
  <c r="O27" i="11" s="1"/>
  <c r="O63" i="2"/>
  <c r="N27" i="11" s="1"/>
  <c r="N63" i="2"/>
  <c r="M27" i="11" s="1"/>
  <c r="M63" i="2"/>
  <c r="L27" i="11" s="1"/>
  <c r="L63" i="2"/>
  <c r="K27" i="11" s="1"/>
  <c r="K63" i="2"/>
  <c r="J27" i="11" s="1"/>
  <c r="J63" i="2"/>
  <c r="I27" i="11" s="1"/>
  <c r="I63" i="2"/>
  <c r="H27" i="11" s="1"/>
  <c r="H63" i="2"/>
  <c r="G27" i="11" s="1"/>
  <c r="AS64" i="2"/>
  <c r="AR28" i="11" s="1"/>
  <c r="AR64" i="2"/>
  <c r="AQ28" i="11" s="1"/>
  <c r="AQ64" i="2"/>
  <c r="AP28" i="11" s="1"/>
  <c r="AP64" i="2"/>
  <c r="AO28" i="11" s="1"/>
  <c r="AO64" i="2"/>
  <c r="AN28" i="11" s="1"/>
  <c r="AN64" i="2"/>
  <c r="AM28" i="11" s="1"/>
  <c r="AM64" i="2"/>
  <c r="AL28" i="11" s="1"/>
  <c r="AL64" i="2"/>
  <c r="AK28" i="11" s="1"/>
  <c r="AK64" i="2"/>
  <c r="AJ28" i="11" s="1"/>
  <c r="AJ64" i="2"/>
  <c r="AI28" i="11" s="1"/>
  <c r="AI64" i="2"/>
  <c r="AH28" i="11" s="1"/>
  <c r="AH64" i="2"/>
  <c r="AG28" i="11" s="1"/>
  <c r="AG64" i="2"/>
  <c r="AF28" i="11" s="1"/>
  <c r="AF64" i="2"/>
  <c r="AE28" i="11" s="1"/>
  <c r="AE64" i="2"/>
  <c r="AD28" i="11" s="1"/>
  <c r="AD64" i="2"/>
  <c r="AC28" i="11" s="1"/>
  <c r="AC64" i="2"/>
  <c r="AB28" i="11" s="1"/>
  <c r="AB64" i="2"/>
  <c r="AA28" i="11" s="1"/>
  <c r="AA64" i="2"/>
  <c r="Z28" i="11" s="1"/>
  <c r="Z64" i="2"/>
  <c r="Y28" i="11" s="1"/>
  <c r="Y64" i="2"/>
  <c r="X28" i="11" s="1"/>
  <c r="X64" i="2"/>
  <c r="W28" i="11" s="1"/>
  <c r="W64" i="2"/>
  <c r="V28" i="11" s="1"/>
  <c r="V64" i="2"/>
  <c r="U28" i="11" s="1"/>
  <c r="U64" i="2"/>
  <c r="T28" i="11" s="1"/>
  <c r="T64" i="2"/>
  <c r="S28" i="11" s="1"/>
  <c r="S64" i="2"/>
  <c r="R28" i="11" s="1"/>
  <c r="R64" i="2"/>
  <c r="Q28" i="11" s="1"/>
  <c r="Q64" i="2"/>
  <c r="P28" i="11" s="1"/>
  <c r="P64" i="2"/>
  <c r="O28" i="11" s="1"/>
  <c r="O64" i="2"/>
  <c r="N28" i="11" s="1"/>
  <c r="N64" i="2"/>
  <c r="M28" i="11" s="1"/>
  <c r="M64" i="2"/>
  <c r="L28" i="11" s="1"/>
  <c r="L64" i="2"/>
  <c r="K28" i="11" s="1"/>
  <c r="K64" i="2"/>
  <c r="J28" i="11" s="1"/>
  <c r="J64" i="2"/>
  <c r="I28" i="11" s="1"/>
  <c r="I64" i="2"/>
  <c r="H28" i="11" s="1"/>
  <c r="H64" i="2"/>
  <c r="G28" i="11" s="1"/>
  <c r="G64" i="2"/>
  <c r="F28" i="11" s="1"/>
  <c r="H65" i="2"/>
  <c r="I65" i="2"/>
  <c r="J65" i="2"/>
  <c r="K65" i="2"/>
  <c r="E64" i="2"/>
  <c r="G63" i="2"/>
  <c r="F27" i="11" s="1"/>
  <c r="E63" i="2"/>
  <c r="K48" i="9"/>
  <c r="K47" i="9"/>
  <c r="I39" i="9"/>
  <c r="K39" i="9" s="1"/>
  <c r="J37" i="9"/>
  <c r="J38" i="9" s="1"/>
  <c r="I37" i="9"/>
  <c r="I38" i="9" s="1"/>
  <c r="J35" i="9"/>
  <c r="J36" i="9" s="1"/>
  <c r="I35" i="9"/>
  <c r="I36" i="9" s="1"/>
  <c r="F28" i="9"/>
  <c r="N12" i="9"/>
  <c r="O12"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9" i="2"/>
  <c r="T100" i="2" s="1"/>
  <c r="V99" i="2"/>
  <c r="V100" i="2" s="1"/>
  <c r="X99" i="2"/>
  <c r="X100" i="2" s="1"/>
  <c r="Z99" i="2"/>
  <c r="I18" i="9" s="1"/>
  <c r="J18" i="9" s="1"/>
  <c r="AB99" i="2"/>
  <c r="I19" i="9" s="1"/>
  <c r="J19" i="9" s="1"/>
  <c r="AD99" i="2"/>
  <c r="AD100" i="2" s="1"/>
  <c r="AF99" i="2"/>
  <c r="AF100" i="2" s="1"/>
  <c r="AH99" i="2"/>
  <c r="AH100" i="2" s="1"/>
  <c r="AJ99" i="2"/>
  <c r="AJ100" i="2" s="1"/>
  <c r="AL99" i="2"/>
  <c r="AL100" i="2" s="1"/>
  <c r="AN99" i="2"/>
  <c r="I25" i="9" s="1"/>
  <c r="J25" i="9" s="1"/>
  <c r="AP99" i="2"/>
  <c r="AP100" i="2" s="1"/>
  <c r="AR99" i="2"/>
  <c r="AR100" i="2" s="1"/>
  <c r="T96" i="2"/>
  <c r="T97" i="2" s="1"/>
  <c r="V96" i="2"/>
  <c r="V97" i="2" s="1"/>
  <c r="X96" i="2"/>
  <c r="X97" i="2" s="1"/>
  <c r="Z96" i="2"/>
  <c r="G18" i="9" s="1"/>
  <c r="H18" i="9" s="1"/>
  <c r="AB96" i="2"/>
  <c r="AB97" i="2" s="1"/>
  <c r="AD96" i="2"/>
  <c r="AD97" i="2" s="1"/>
  <c r="AF96" i="2"/>
  <c r="G21" i="9" s="1"/>
  <c r="H21" i="9" s="1"/>
  <c r="AH96" i="2"/>
  <c r="AH97" i="2" s="1"/>
  <c r="AJ96" i="2"/>
  <c r="AJ97" i="2" s="1"/>
  <c r="AL96" i="2"/>
  <c r="G24" i="9" s="1"/>
  <c r="H24" i="9" s="1"/>
  <c r="AN96" i="2"/>
  <c r="G25" i="9" s="1"/>
  <c r="H25" i="9" s="1"/>
  <c r="AP96" i="2"/>
  <c r="AP97" i="2" s="1"/>
  <c r="AR96" i="2"/>
  <c r="AR97" i="2" s="1"/>
  <c r="Z97" i="2"/>
  <c r="T93" i="2"/>
  <c r="T94" i="2" s="1"/>
  <c r="V93" i="2"/>
  <c r="V94" i="2" s="1"/>
  <c r="X93" i="2"/>
  <c r="E17" i="9" s="1"/>
  <c r="F17" i="9" s="1"/>
  <c r="Z93" i="2"/>
  <c r="E18" i="9" s="1"/>
  <c r="F18" i="9" s="1"/>
  <c r="AB93" i="2"/>
  <c r="E19" i="9" s="1"/>
  <c r="F19" i="9" s="1"/>
  <c r="AD93" i="2"/>
  <c r="AD94" i="2" s="1"/>
  <c r="AF93" i="2"/>
  <c r="AF94" i="2" s="1"/>
  <c r="AH93" i="2"/>
  <c r="AH94" i="2" s="1"/>
  <c r="AJ93" i="2"/>
  <c r="E23" i="9" s="1"/>
  <c r="F23" i="9" s="1"/>
  <c r="AL93" i="2"/>
  <c r="AL94" i="2" s="1"/>
  <c r="AN93" i="2"/>
  <c r="E25" i="9" s="1"/>
  <c r="F25" i="9" s="1"/>
  <c r="AP93" i="2"/>
  <c r="AP94" i="2" s="1"/>
  <c r="AR93" i="2"/>
  <c r="AR94" i="2" s="1"/>
  <c r="E15" i="9"/>
  <c r="F15" i="9" s="1"/>
  <c r="E101" i="3"/>
  <c r="E100" i="3"/>
  <c r="K58" i="3"/>
  <c r="E51" i="3"/>
  <c r="M88" i="3" a="1"/>
  <c r="E88" i="3" a="1"/>
  <c r="J106" i="2"/>
  <c r="I22" i="9" l="1"/>
  <c r="J22" i="9" s="1"/>
  <c r="Z100" i="2"/>
  <c r="N117" i="3"/>
  <c r="E88" i="3"/>
  <c r="M88" i="3"/>
  <c r="M105" i="3" s="1"/>
  <c r="F66" i="3"/>
  <c r="E17" i="11" s="1"/>
  <c r="AH117" i="3"/>
  <c r="L15" i="9" s="1"/>
  <c r="M15" i="9" s="1"/>
  <c r="P58" i="2" l="1"/>
  <c r="O15" i="11" s="1"/>
  <c r="R58" i="2"/>
  <c r="Q15" i="11" s="1"/>
  <c r="I23" i="9"/>
  <c r="J23" i="9" s="1"/>
  <c r="Q58" i="2"/>
  <c r="P15" i="11" s="1"/>
  <c r="S58"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F102" i="3"/>
  <c r="F103" i="3" s="1"/>
  <c r="G108" i="3"/>
  <c r="G109" i="3" s="1"/>
  <c r="G111" i="3" s="1"/>
  <c r="I102" i="3"/>
  <c r="I103" i="3" s="1"/>
  <c r="I105" i="3" s="1"/>
  <c r="F67" i="3"/>
  <c r="K111" i="3"/>
  <c r="K112" i="3" s="1"/>
  <c r="K82" i="3"/>
  <c r="M81" i="3"/>
  <c r="M80" i="3" s="1"/>
  <c r="M82" i="3" s="1"/>
  <c r="M83" i="3" s="1"/>
  <c r="M84" i="3" s="1"/>
  <c r="J81" i="3"/>
  <c r="G82" i="3"/>
  <c r="E81" i="3"/>
  <c r="E82" i="3" s="1"/>
  <c r="E92" i="3"/>
  <c r="E91" i="3" s="1"/>
  <c r="E93" i="3" s="1"/>
  <c r="E86" i="3" s="1"/>
  <c r="F82" i="3"/>
  <c r="H102" i="3"/>
  <c r="H103" i="3" s="1"/>
  <c r="H105" i="3" s="1"/>
  <c r="F63" i="3"/>
  <c r="E102" i="3"/>
  <c r="E103" i="3" s="1"/>
  <c r="G102" i="3"/>
  <c r="G103" i="3" s="1"/>
  <c r="N10" i="9"/>
  <c r="O10" i="9" s="1"/>
  <c r="H108" i="3"/>
  <c r="H109" i="3" s="1"/>
  <c r="H111" i="3" s="1"/>
  <c r="H112" i="3" s="1"/>
  <c r="I108" i="3"/>
  <c r="I109" i="3" s="1"/>
  <c r="I111" i="3" s="1"/>
  <c r="I112" i="3" s="1"/>
  <c r="L10" i="9"/>
  <c r="M10" i="9" s="1"/>
  <c r="G17" i="9"/>
  <c r="H17" i="9" s="1"/>
  <c r="AB94" i="2"/>
  <c r="E24" i="9"/>
  <c r="F24" i="9" s="1"/>
  <c r="I27" i="9"/>
  <c r="J27" i="9" s="1"/>
  <c r="AB100" i="2"/>
  <c r="G23" i="9"/>
  <c r="H23" i="9" s="1"/>
  <c r="E26" i="9"/>
  <c r="F26" i="9" s="1"/>
  <c r="G27" i="9"/>
  <c r="H27" i="9" s="1"/>
  <c r="I15" i="9"/>
  <c r="J15" i="9" s="1"/>
  <c r="Z94" i="2"/>
  <c r="G16" i="9"/>
  <c r="H16" i="9" s="1"/>
  <c r="AL97" i="2"/>
  <c r="E27" i="9"/>
  <c r="F27" i="9" s="1"/>
  <c r="AN94" i="2"/>
  <c r="G20" i="9"/>
  <c r="H20" i="9" s="1"/>
  <c r="AJ94" i="2"/>
  <c r="I26" i="9"/>
  <c r="J26" i="9" s="1"/>
  <c r="X94" i="2"/>
  <c r="I21" i="9"/>
  <c r="J21" i="9" s="1"/>
  <c r="K35" i="9"/>
  <c r="K36" i="9" s="1"/>
  <c r="K37" i="9"/>
  <c r="K38" i="9" s="1"/>
  <c r="I40" i="9"/>
  <c r="K40" i="9" s="1"/>
  <c r="I17" i="9"/>
  <c r="J17" i="9" s="1"/>
  <c r="AN100" i="2"/>
  <c r="AN97" i="2"/>
  <c r="AF97" i="2"/>
  <c r="E16" i="9"/>
  <c r="F16" i="9" s="1"/>
  <c r="I16" i="9"/>
  <c r="J16" i="9" s="1"/>
  <c r="I20" i="9"/>
  <c r="J20" i="9" s="1"/>
  <c r="I24" i="9"/>
  <c r="J24" i="9" s="1"/>
  <c r="G15" i="9"/>
  <c r="H15" i="9" s="1"/>
  <c r="G19" i="9"/>
  <c r="H19" i="9" s="1"/>
  <c r="G26" i="9"/>
  <c r="H26" i="9" s="1"/>
  <c r="E22" i="9"/>
  <c r="F22" i="9" s="1"/>
  <c r="E21" i="9"/>
  <c r="F21" i="9" s="1"/>
  <c r="E20" i="9"/>
  <c r="F20" i="9" s="1"/>
  <c r="M19" i="11"/>
  <c r="Q19" i="11"/>
  <c r="N19" i="11"/>
  <c r="P19" i="11"/>
  <c r="O20" i="11"/>
  <c r="O19" i="11"/>
  <c r="R19" i="11"/>
  <c r="R20" i="11"/>
  <c r="K19" i="11"/>
  <c r="Q20" i="11"/>
  <c r="P20" i="11"/>
  <c r="L19" i="11"/>
  <c r="AD117" i="3" l="1"/>
  <c r="R21" i="11"/>
  <c r="Q21" i="11"/>
  <c r="AF69" i="3"/>
  <c r="P21" i="11"/>
  <c r="O21" i="11"/>
  <c r="AB69" i="3"/>
  <c r="Z117" i="3"/>
  <c r="M21" i="11"/>
  <c r="N21" i="11"/>
  <c r="X69" i="3"/>
  <c r="V117" i="3"/>
  <c r="K21" i="11"/>
  <c r="L21" i="11"/>
  <c r="T69" i="3"/>
  <c r="R117" i="3"/>
  <c r="J87" i="3"/>
  <c r="M87" i="3"/>
  <c r="H29" i="11"/>
  <c r="G29" i="11"/>
  <c r="F29" i="11"/>
  <c r="E29" i="11"/>
  <c r="AE43" i="11"/>
  <c r="P21" i="9"/>
  <c r="Q21" i="9" s="1"/>
  <c r="E87" i="3"/>
  <c r="E83" i="3"/>
  <c r="E84" i="3" s="1"/>
  <c r="E85" i="3" s="1"/>
  <c r="E94" i="3"/>
  <c r="J120" i="3"/>
  <c r="F93" i="3"/>
  <c r="G93" i="3"/>
  <c r="G112" i="3"/>
  <c r="E110" i="3"/>
  <c r="E59" i="3"/>
  <c r="G59" i="3"/>
  <c r="H59" i="3"/>
  <c r="I59" i="3"/>
  <c r="K59" i="3"/>
  <c r="J59" i="3"/>
  <c r="AD118" i="3" l="1"/>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E52" i="3"/>
  <c r="F60" i="3"/>
  <c r="F52" i="3"/>
  <c r="I65" i="3"/>
  <c r="I66" i="3" s="1"/>
  <c r="H65" i="3"/>
  <c r="G65" i="3"/>
  <c r="J65" i="3"/>
  <c r="E61" i="3"/>
  <c r="E62" i="3"/>
  <c r="E64" i="3" s="1"/>
  <c r="E65" i="3"/>
  <c r="I52" i="3"/>
  <c r="G52" i="3"/>
  <c r="H52" i="3"/>
  <c r="G61" i="3"/>
  <c r="G62" i="3"/>
  <c r="G64" i="3" s="1"/>
  <c r="K65" i="3"/>
  <c r="L65" i="3"/>
  <c r="M65" i="3"/>
  <c r="H61" i="3"/>
  <c r="H62" i="3"/>
  <c r="H64" i="3" s="1"/>
  <c r="I61" i="3"/>
  <c r="I62" i="3"/>
  <c r="I63" i="3" s="1"/>
  <c r="E9" i="11"/>
  <c r="J70" i="3"/>
  <c r="G9" i="11" s="1"/>
  <c r="E59" i="2"/>
  <c r="F110" i="3"/>
  <c r="F106" i="3"/>
  <c r="F107" i="3"/>
  <c r="F68" i="2"/>
  <c r="F67" i="2"/>
  <c r="G65" i="2"/>
  <c r="G66" i="2" s="1"/>
  <c r="G68" i="2"/>
  <c r="G67" i="2"/>
  <c r="CL115" i="3"/>
  <c r="F113" i="3"/>
  <c r="E70" i="2"/>
  <c r="AS70" i="2"/>
  <c r="AR70" i="2"/>
  <c r="AQ70" i="2"/>
  <c r="AP70" i="2"/>
  <c r="AP71" i="2" s="1"/>
  <c r="AP72" i="2" s="1"/>
  <c r="AO70" i="2"/>
  <c r="AN70" i="2"/>
  <c r="AM70" i="2"/>
  <c r="AL70" i="2"/>
  <c r="AK70" i="2"/>
  <c r="AJ70" i="2"/>
  <c r="AI70" i="2"/>
  <c r="AH70" i="2"/>
  <c r="AH73" i="2" s="1"/>
  <c r="AG70" i="2"/>
  <c r="AF70" i="2"/>
  <c r="AE70" i="2"/>
  <c r="AD70" i="2"/>
  <c r="AC70" i="2"/>
  <c r="AB70" i="2"/>
  <c r="AA70" i="2"/>
  <c r="Z70" i="2"/>
  <c r="Y70" i="2"/>
  <c r="X70" i="2"/>
  <c r="W70" i="2"/>
  <c r="V70" i="2"/>
  <c r="V73" i="2" s="1"/>
  <c r="U70" i="2"/>
  <c r="T70" i="2"/>
  <c r="S70" i="2"/>
  <c r="R70" i="2"/>
  <c r="Q70" i="2"/>
  <c r="P70" i="2"/>
  <c r="O70" i="2"/>
  <c r="N70" i="2"/>
  <c r="M70" i="2"/>
  <c r="L70" i="2"/>
  <c r="K70" i="2"/>
  <c r="J70" i="2"/>
  <c r="I70" i="2"/>
  <c r="H70" i="2"/>
  <c r="G70" i="2"/>
  <c r="F70" i="2"/>
  <c r="F79" i="2"/>
  <c r="F80" i="2" s="1"/>
  <c r="F85" i="2"/>
  <c r="F81" i="2"/>
  <c r="F83" i="2"/>
  <c r="F82" i="2"/>
  <c r="G79" i="2"/>
  <c r="G80" i="2" s="1"/>
  <c r="G85" i="2"/>
  <c r="G81" i="2"/>
  <c r="G83" i="2"/>
  <c r="G82" i="2"/>
  <c r="AS65" i="2"/>
  <c r="AS66" i="2" s="1"/>
  <c r="AR65" i="2"/>
  <c r="AR66" i="2" s="1"/>
  <c r="AQ65" i="2"/>
  <c r="AQ66" i="2" s="1"/>
  <c r="AP65" i="2"/>
  <c r="AP66" i="2" s="1"/>
  <c r="AO65" i="2"/>
  <c r="AO66" i="2" s="1"/>
  <c r="AN65" i="2"/>
  <c r="AN66" i="2" s="1"/>
  <c r="AM65" i="2"/>
  <c r="AM66" i="2" s="1"/>
  <c r="AL65" i="2"/>
  <c r="AL66" i="2" s="1"/>
  <c r="AK65" i="2"/>
  <c r="AK66" i="2" s="1"/>
  <c r="AJ65" i="2"/>
  <c r="AJ66" i="2" s="1"/>
  <c r="AI65" i="2"/>
  <c r="AI66" i="2" s="1"/>
  <c r="AH65" i="2"/>
  <c r="AH66" i="2" s="1"/>
  <c r="AG65" i="2"/>
  <c r="AG66" i="2" s="1"/>
  <c r="AF65" i="2"/>
  <c r="AF66" i="2" s="1"/>
  <c r="AE65" i="2"/>
  <c r="AE66" i="2" s="1"/>
  <c r="AD65" i="2"/>
  <c r="AD66" i="2" s="1"/>
  <c r="AC65" i="2"/>
  <c r="AC66" i="2" s="1"/>
  <c r="AB65" i="2"/>
  <c r="AB66" i="2" s="1"/>
  <c r="AA65" i="2"/>
  <c r="AA66" i="2" s="1"/>
  <c r="Z65" i="2"/>
  <c r="Z66" i="2" s="1"/>
  <c r="Y65" i="2"/>
  <c r="Y66" i="2" s="1"/>
  <c r="X65" i="2"/>
  <c r="X66" i="2" s="1"/>
  <c r="W65" i="2"/>
  <c r="W66" i="2" s="1"/>
  <c r="V65" i="2"/>
  <c r="V66" i="2" s="1"/>
  <c r="U65" i="2"/>
  <c r="U66" i="2" s="1"/>
  <c r="T65" i="2"/>
  <c r="T66" i="2" s="1"/>
  <c r="S65" i="2"/>
  <c r="S66" i="2" s="1"/>
  <c r="R65" i="2"/>
  <c r="R66" i="2" s="1"/>
  <c r="Q65" i="2"/>
  <c r="Q66" i="2" s="1"/>
  <c r="P65" i="2"/>
  <c r="P66" i="2" s="1"/>
  <c r="O65" i="2"/>
  <c r="O66" i="2" s="1"/>
  <c r="N65" i="2"/>
  <c r="N66" i="2" s="1"/>
  <c r="M65" i="2"/>
  <c r="M66" i="2" s="1"/>
  <c r="L65" i="2"/>
  <c r="L66" i="2" s="1"/>
  <c r="K66" i="2"/>
  <c r="J66" i="2"/>
  <c r="I66" i="2"/>
  <c r="H66" i="2"/>
  <c r="F65" i="2"/>
  <c r="F66" i="2" s="1"/>
  <c r="E65" i="2"/>
  <c r="E66" i="2" s="1"/>
  <c r="E106" i="3"/>
  <c r="E107" i="3"/>
  <c r="T59" i="2"/>
  <c r="S22" i="11" s="1"/>
  <c r="U59" i="2"/>
  <c r="T22" i="11" s="1"/>
  <c r="V59" i="2"/>
  <c r="U22" i="11" s="1"/>
  <c r="W59" i="2"/>
  <c r="V22" i="11" s="1"/>
  <c r="X59" i="2"/>
  <c r="W22" i="11" s="1"/>
  <c r="Y59" i="2"/>
  <c r="X22" i="11" s="1"/>
  <c r="Z59" i="2"/>
  <c r="Y22" i="11" s="1"/>
  <c r="AA59" i="2"/>
  <c r="Z22" i="11" s="1"/>
  <c r="AB59" i="2"/>
  <c r="AA22" i="11" s="1"/>
  <c r="AC59" i="2"/>
  <c r="AB22" i="11" s="1"/>
  <c r="AD59" i="2"/>
  <c r="AC22" i="11" s="1"/>
  <c r="AE59" i="2"/>
  <c r="AD22" i="11" s="1"/>
  <c r="AF59" i="2"/>
  <c r="AE22" i="11" s="1"/>
  <c r="AG59" i="2"/>
  <c r="AF22" i="11" s="1"/>
  <c r="AH59" i="2"/>
  <c r="AG22" i="11" s="1"/>
  <c r="AI59" i="2"/>
  <c r="AH22" i="11" s="1"/>
  <c r="AJ59" i="2"/>
  <c r="AI22" i="11" s="1"/>
  <c r="AK59" i="2"/>
  <c r="AJ22" i="11" s="1"/>
  <c r="AL59" i="2"/>
  <c r="AK22" i="11" s="1"/>
  <c r="AM59" i="2"/>
  <c r="AL22" i="11" s="1"/>
  <c r="AN59" i="2"/>
  <c r="AM22" i="11" s="1"/>
  <c r="AO59" i="2"/>
  <c r="AN22" i="11" s="1"/>
  <c r="AP59" i="2"/>
  <c r="AO22" i="11" s="1"/>
  <c r="AQ59" i="2"/>
  <c r="AP22" i="11" s="1"/>
  <c r="AR59" i="2"/>
  <c r="AQ22" i="11" s="1"/>
  <c r="AS59" i="2"/>
  <c r="AR22" i="11" s="1"/>
  <c r="E79" i="2"/>
  <c r="E80" i="2" s="1"/>
  <c r="E85" i="2"/>
  <c r="E81" i="2"/>
  <c r="E83" i="2"/>
  <c r="E82" i="2"/>
  <c r="E88" i="2"/>
  <c r="E89" i="2" s="1"/>
  <c r="E68" i="2"/>
  <c r="E67" i="2"/>
  <c r="E62" i="2"/>
  <c r="E76" i="2"/>
  <c r="E77" i="2" s="1"/>
  <c r="AN73" i="2"/>
  <c r="AB73" i="2"/>
  <c r="AB71" i="2"/>
  <c r="AB72" i="2" s="1"/>
  <c r="G62" i="2"/>
  <c r="H79" i="2"/>
  <c r="H80" i="2" s="1"/>
  <c r="H85" i="2"/>
  <c r="H81" i="2"/>
  <c r="H83" i="2"/>
  <c r="H82" i="2"/>
  <c r="H68" i="2"/>
  <c r="H67" i="2"/>
  <c r="H62" i="2"/>
  <c r="AR88" i="2"/>
  <c r="AS88" i="2"/>
  <c r="AP88" i="2"/>
  <c r="AQ88" i="2"/>
  <c r="AN88" i="2"/>
  <c r="AO88" i="2"/>
  <c r="AL88" i="2"/>
  <c r="AM88" i="2"/>
  <c r="AJ88" i="2"/>
  <c r="AK88" i="2"/>
  <c r="AH88" i="2"/>
  <c r="AI88" i="2"/>
  <c r="AF88" i="2"/>
  <c r="AG88" i="2"/>
  <c r="AD88" i="2"/>
  <c r="AE88" i="2"/>
  <c r="AB88" i="2"/>
  <c r="AC88" i="2"/>
  <c r="Z88" i="2"/>
  <c r="AA88" i="2"/>
  <c r="X88" i="2"/>
  <c r="Y88" i="2"/>
  <c r="V88" i="2"/>
  <c r="W88" i="2"/>
  <c r="T88" i="2"/>
  <c r="U88" i="2"/>
  <c r="AR76" i="2"/>
  <c r="AS76" i="2"/>
  <c r="AP76" i="2"/>
  <c r="AQ76" i="2"/>
  <c r="AN76" i="2"/>
  <c r="AO76" i="2"/>
  <c r="AL76" i="2"/>
  <c r="AM76" i="2"/>
  <c r="AJ76" i="2"/>
  <c r="AK76" i="2"/>
  <c r="AH76" i="2"/>
  <c r="AI76" i="2"/>
  <c r="AF76" i="2"/>
  <c r="AG76" i="2"/>
  <c r="AD76" i="2"/>
  <c r="AE76" i="2"/>
  <c r="AB76" i="2"/>
  <c r="AC76" i="2"/>
  <c r="Z76" i="2"/>
  <c r="AA76" i="2"/>
  <c r="X76" i="2"/>
  <c r="Y76" i="2"/>
  <c r="V76" i="2"/>
  <c r="W76" i="2"/>
  <c r="T76" i="2"/>
  <c r="U76" i="2"/>
  <c r="AS79" i="2"/>
  <c r="AS80" i="2" s="1"/>
  <c r="AS85" i="2"/>
  <c r="AS81" i="2"/>
  <c r="AS83" i="2"/>
  <c r="AS82" i="2"/>
  <c r="AR79" i="2"/>
  <c r="AR80" i="2" s="1"/>
  <c r="AR85" i="2"/>
  <c r="AR81" i="2"/>
  <c r="AR83" i="2"/>
  <c r="AR82" i="2"/>
  <c r="AQ79" i="2"/>
  <c r="AQ80" i="2" s="1"/>
  <c r="AQ85" i="2"/>
  <c r="AQ81" i="2"/>
  <c r="AQ83" i="2"/>
  <c r="AQ82" i="2"/>
  <c r="AP79" i="2"/>
  <c r="AP80" i="2" s="1"/>
  <c r="AP85" i="2"/>
  <c r="AP81" i="2"/>
  <c r="AP83" i="2"/>
  <c r="AP82" i="2"/>
  <c r="AO79" i="2"/>
  <c r="AO80" i="2" s="1"/>
  <c r="AO85" i="2"/>
  <c r="AO81" i="2"/>
  <c r="AO83" i="2"/>
  <c r="AO82" i="2"/>
  <c r="AN79" i="2"/>
  <c r="AN80" i="2" s="1"/>
  <c r="AN85" i="2"/>
  <c r="AN81" i="2"/>
  <c r="AN83" i="2"/>
  <c r="AN82" i="2"/>
  <c r="AM79" i="2"/>
  <c r="AM80" i="2" s="1"/>
  <c r="AM85" i="2"/>
  <c r="AM81" i="2"/>
  <c r="AM83" i="2"/>
  <c r="AM82" i="2"/>
  <c r="AL79" i="2"/>
  <c r="AL80" i="2" s="1"/>
  <c r="AL85" i="2"/>
  <c r="AL81" i="2"/>
  <c r="AL83" i="2"/>
  <c r="AL82" i="2"/>
  <c r="AK79" i="2"/>
  <c r="AK80" i="2" s="1"/>
  <c r="AK85" i="2"/>
  <c r="AK81" i="2"/>
  <c r="AK83" i="2"/>
  <c r="AK82" i="2"/>
  <c r="AJ79" i="2"/>
  <c r="AJ80" i="2" s="1"/>
  <c r="AJ85" i="2"/>
  <c r="AJ81" i="2"/>
  <c r="AJ83" i="2"/>
  <c r="AJ82" i="2"/>
  <c r="AI79" i="2"/>
  <c r="AI80" i="2" s="1"/>
  <c r="AI85" i="2"/>
  <c r="AI81" i="2"/>
  <c r="AI83" i="2"/>
  <c r="AI82" i="2"/>
  <c r="AH79" i="2"/>
  <c r="AH80" i="2" s="1"/>
  <c r="AH85" i="2"/>
  <c r="AH81" i="2"/>
  <c r="AH83" i="2"/>
  <c r="AH82" i="2"/>
  <c r="AG79" i="2"/>
  <c r="AG80" i="2" s="1"/>
  <c r="AG85" i="2"/>
  <c r="AG81" i="2"/>
  <c r="AG83" i="2"/>
  <c r="AG82" i="2"/>
  <c r="AF79" i="2"/>
  <c r="AF80" i="2" s="1"/>
  <c r="AF85" i="2"/>
  <c r="AF81" i="2"/>
  <c r="AF83" i="2"/>
  <c r="AF82" i="2"/>
  <c r="AE79" i="2"/>
  <c r="AE80" i="2" s="1"/>
  <c r="AE85" i="2"/>
  <c r="AE81" i="2"/>
  <c r="AE83" i="2"/>
  <c r="AE82" i="2"/>
  <c r="AD79" i="2"/>
  <c r="AD80" i="2" s="1"/>
  <c r="AD85" i="2"/>
  <c r="AD81" i="2"/>
  <c r="AD83" i="2"/>
  <c r="AD82" i="2"/>
  <c r="AC79" i="2"/>
  <c r="AC80" i="2" s="1"/>
  <c r="AC85" i="2"/>
  <c r="AC81" i="2"/>
  <c r="AC83" i="2"/>
  <c r="AC82" i="2"/>
  <c r="AB79" i="2"/>
  <c r="AB80" i="2" s="1"/>
  <c r="AB85" i="2"/>
  <c r="AB81" i="2"/>
  <c r="AB83" i="2"/>
  <c r="AB82" i="2"/>
  <c r="AA79" i="2"/>
  <c r="AA80" i="2" s="1"/>
  <c r="AA85" i="2"/>
  <c r="AA81" i="2"/>
  <c r="AA83" i="2"/>
  <c r="AA82" i="2"/>
  <c r="Z79" i="2"/>
  <c r="Z80" i="2" s="1"/>
  <c r="Z85" i="2"/>
  <c r="Z81" i="2"/>
  <c r="Z83" i="2"/>
  <c r="Z82" i="2"/>
  <c r="Y79" i="2"/>
  <c r="Y80" i="2" s="1"/>
  <c r="Y85" i="2"/>
  <c r="Y81" i="2"/>
  <c r="Y83" i="2"/>
  <c r="Y82" i="2"/>
  <c r="X79" i="2"/>
  <c r="X80" i="2" s="1"/>
  <c r="X85" i="2"/>
  <c r="X81" i="2"/>
  <c r="X83" i="2"/>
  <c r="X82" i="2"/>
  <c r="W79" i="2"/>
  <c r="W80" i="2" s="1"/>
  <c r="W85" i="2"/>
  <c r="W81" i="2"/>
  <c r="W83" i="2"/>
  <c r="W82" i="2"/>
  <c r="V79" i="2"/>
  <c r="V80" i="2" s="1"/>
  <c r="V85" i="2"/>
  <c r="V81" i="2"/>
  <c r="V83" i="2"/>
  <c r="V82" i="2"/>
  <c r="U79" i="2"/>
  <c r="U80" i="2" s="1"/>
  <c r="U85" i="2"/>
  <c r="U81" i="2"/>
  <c r="U83" i="2"/>
  <c r="U82" i="2"/>
  <c r="T79" i="2"/>
  <c r="T80" i="2" s="1"/>
  <c r="T85" i="2"/>
  <c r="T81" i="2"/>
  <c r="T83" i="2"/>
  <c r="T82" i="2"/>
  <c r="S79" i="2"/>
  <c r="S80" i="2" s="1"/>
  <c r="S85" i="2"/>
  <c r="S81" i="2"/>
  <c r="S83" i="2"/>
  <c r="S82" i="2"/>
  <c r="R79" i="2"/>
  <c r="R80" i="2" s="1"/>
  <c r="R85" i="2"/>
  <c r="R81" i="2"/>
  <c r="R83" i="2"/>
  <c r="R82" i="2"/>
  <c r="Q79" i="2"/>
  <c r="Q80" i="2" s="1"/>
  <c r="Q85" i="2"/>
  <c r="Q81" i="2"/>
  <c r="Q83" i="2"/>
  <c r="Q82" i="2"/>
  <c r="P79" i="2"/>
  <c r="P80" i="2" s="1"/>
  <c r="P85" i="2"/>
  <c r="P81" i="2"/>
  <c r="P83" i="2"/>
  <c r="P82" i="2"/>
  <c r="O79" i="2"/>
  <c r="O80" i="2" s="1"/>
  <c r="O85" i="2"/>
  <c r="O81" i="2"/>
  <c r="O83" i="2"/>
  <c r="O82" i="2"/>
  <c r="N79" i="2"/>
  <c r="N80" i="2" s="1"/>
  <c r="N85" i="2"/>
  <c r="N81" i="2"/>
  <c r="N83" i="2"/>
  <c r="N82" i="2"/>
  <c r="M79" i="2"/>
  <c r="M80" i="2" s="1"/>
  <c r="M85" i="2"/>
  <c r="M81" i="2"/>
  <c r="M83" i="2"/>
  <c r="M82" i="2"/>
  <c r="L79" i="2"/>
  <c r="L80" i="2" s="1"/>
  <c r="L85" i="2"/>
  <c r="L81" i="2"/>
  <c r="L83" i="2"/>
  <c r="L82" i="2"/>
  <c r="K79" i="2"/>
  <c r="K80" i="2" s="1"/>
  <c r="K85" i="2"/>
  <c r="K81" i="2"/>
  <c r="K83" i="2"/>
  <c r="K82" i="2"/>
  <c r="J79" i="2"/>
  <c r="J80" i="2" s="1"/>
  <c r="J85" i="2"/>
  <c r="J81" i="2"/>
  <c r="J83" i="2"/>
  <c r="J82" i="2"/>
  <c r="I79" i="2"/>
  <c r="I80" i="2" s="1"/>
  <c r="I85" i="2"/>
  <c r="I81" i="2"/>
  <c r="I83" i="2"/>
  <c r="I82" i="2"/>
  <c r="AS68" i="2"/>
  <c r="AS67" i="2"/>
  <c r="AS62" i="2"/>
  <c r="AR68" i="2"/>
  <c r="AR67" i="2"/>
  <c r="AR62" i="2"/>
  <c r="AQ68" i="2"/>
  <c r="AQ67" i="2"/>
  <c r="AQ62" i="2"/>
  <c r="AP68" i="2"/>
  <c r="AP67" i="2"/>
  <c r="AP62" i="2"/>
  <c r="AO68" i="2"/>
  <c r="AO67" i="2"/>
  <c r="AO62" i="2"/>
  <c r="AN68" i="2"/>
  <c r="AN67" i="2"/>
  <c r="AN62" i="2"/>
  <c r="AM68" i="2"/>
  <c r="AM67" i="2"/>
  <c r="AM62" i="2"/>
  <c r="AL68" i="2"/>
  <c r="AL67" i="2"/>
  <c r="AL62" i="2"/>
  <c r="AK68" i="2"/>
  <c r="AK67" i="2"/>
  <c r="AK62" i="2"/>
  <c r="AJ68" i="2"/>
  <c r="AJ67" i="2"/>
  <c r="AJ62" i="2"/>
  <c r="AI68" i="2"/>
  <c r="AI67" i="2"/>
  <c r="AI62" i="2"/>
  <c r="AH68" i="2"/>
  <c r="AH67" i="2"/>
  <c r="AH62" i="2"/>
  <c r="AG68" i="2"/>
  <c r="AG67" i="2"/>
  <c r="AG62" i="2"/>
  <c r="AF68" i="2"/>
  <c r="AF67" i="2"/>
  <c r="AF62" i="2"/>
  <c r="AE68" i="2"/>
  <c r="AE67" i="2"/>
  <c r="AE62" i="2"/>
  <c r="AD68" i="2"/>
  <c r="AD67" i="2"/>
  <c r="AD62" i="2"/>
  <c r="AC68" i="2"/>
  <c r="AC67" i="2"/>
  <c r="AC62" i="2"/>
  <c r="AB68" i="2"/>
  <c r="AB67" i="2"/>
  <c r="AB62" i="2"/>
  <c r="AA68" i="2"/>
  <c r="AA67" i="2"/>
  <c r="AA62" i="2"/>
  <c r="Z68" i="2"/>
  <c r="Z67" i="2"/>
  <c r="Z62" i="2"/>
  <c r="Y68" i="2"/>
  <c r="Y67" i="2"/>
  <c r="Y62" i="2"/>
  <c r="X68" i="2"/>
  <c r="X67" i="2"/>
  <c r="X62" i="2"/>
  <c r="W68" i="2"/>
  <c r="W67" i="2"/>
  <c r="W62" i="2"/>
  <c r="V68" i="2"/>
  <c r="V67" i="2"/>
  <c r="V62" i="2"/>
  <c r="U68" i="2"/>
  <c r="U67" i="2"/>
  <c r="U62" i="2"/>
  <c r="T68" i="2"/>
  <c r="T67" i="2"/>
  <c r="T62" i="2"/>
  <c r="S68" i="2"/>
  <c r="S67" i="2"/>
  <c r="S62" i="2"/>
  <c r="R68" i="2"/>
  <c r="R67" i="2"/>
  <c r="R62" i="2"/>
  <c r="Q68" i="2"/>
  <c r="Q67" i="2"/>
  <c r="Q62" i="2"/>
  <c r="P68" i="2"/>
  <c r="P67" i="2"/>
  <c r="P62" i="2"/>
  <c r="O68" i="2"/>
  <c r="O67" i="2"/>
  <c r="O62" i="2"/>
  <c r="N68" i="2"/>
  <c r="N67" i="2"/>
  <c r="N62" i="2"/>
  <c r="M68" i="2"/>
  <c r="M67" i="2"/>
  <c r="M62" i="2"/>
  <c r="L68" i="2"/>
  <c r="L67" i="2"/>
  <c r="L62" i="2"/>
  <c r="K68" i="2"/>
  <c r="K67" i="2"/>
  <c r="K62" i="2"/>
  <c r="J68" i="2"/>
  <c r="J67" i="2"/>
  <c r="J62" i="2"/>
  <c r="I68" i="2"/>
  <c r="I67" i="2"/>
  <c r="I62" i="2"/>
  <c r="F62" i="2"/>
  <c r="J115" i="3"/>
  <c r="F115" i="3"/>
  <c r="AT91" i="2"/>
  <c r="AL91" i="2"/>
  <c r="AN91" i="2"/>
  <c r="AP91" i="2"/>
  <c r="AR91" i="2"/>
  <c r="AF91" i="2"/>
  <c r="AH91" i="2"/>
  <c r="AJ91" i="2"/>
  <c r="X91" i="2"/>
  <c r="Z91" i="2"/>
  <c r="AB91" i="2"/>
  <c r="AD91" i="2"/>
  <c r="T91" i="2"/>
  <c r="V91" i="2"/>
  <c r="L91" i="2"/>
  <c r="N91" i="2"/>
  <c r="P91" i="2"/>
  <c r="R91" i="2"/>
  <c r="H91" i="2"/>
  <c r="J91" i="2"/>
  <c r="F91" i="2"/>
  <c r="L88" i="3" a="1"/>
  <c r="L88" i="3" l="1"/>
  <c r="L105" i="3" s="1"/>
  <c r="G66" i="3"/>
  <c r="F17" i="11" s="1"/>
  <c r="H66" i="3"/>
  <c r="L85" i="3"/>
  <c r="U77" i="2"/>
  <c r="T30" i="11"/>
  <c r="T32" i="11" s="1"/>
  <c r="T33" i="11" s="1"/>
  <c r="AO77" i="2"/>
  <c r="AN30" i="11"/>
  <c r="AN32" i="11" s="1"/>
  <c r="AN33" i="11" s="1"/>
  <c r="AQ89" i="2"/>
  <c r="AP35" i="11"/>
  <c r="AP36" i="11" s="1"/>
  <c r="Y77" i="2"/>
  <c r="X30" i="11"/>
  <c r="X32" i="11" s="1"/>
  <c r="X33" i="11" s="1"/>
  <c r="AG77" i="2"/>
  <c r="AF30" i="11"/>
  <c r="AF32" i="11" s="1"/>
  <c r="AF33" i="11" s="1"/>
  <c r="AS77" i="2"/>
  <c r="AR30" i="11"/>
  <c r="AR32" i="11" s="1"/>
  <c r="AR33" i="11" s="1"/>
  <c r="AA89" i="2"/>
  <c r="Z35" i="11"/>
  <c r="Z36" i="11" s="1"/>
  <c r="AI89" i="2"/>
  <c r="AH35" i="11"/>
  <c r="AH36" i="11" s="1"/>
  <c r="T77" i="2"/>
  <c r="S30" i="11"/>
  <c r="S32" i="11" s="1"/>
  <c r="S33" i="11" s="1"/>
  <c r="X77" i="2"/>
  <c r="W30" i="11"/>
  <c r="W32" i="11" s="1"/>
  <c r="W33" i="11" s="1"/>
  <c r="AB77" i="2"/>
  <c r="AA30" i="11"/>
  <c r="AA32" i="11" s="1"/>
  <c r="AA33" i="11" s="1"/>
  <c r="AF77" i="2"/>
  <c r="AE30" i="11"/>
  <c r="AE32" i="11" s="1"/>
  <c r="AE33" i="11" s="1"/>
  <c r="AJ77" i="2"/>
  <c r="AI30" i="11"/>
  <c r="AI32" i="11" s="1"/>
  <c r="AI33" i="11" s="1"/>
  <c r="AN77" i="2"/>
  <c r="AM30" i="11"/>
  <c r="AM32" i="11" s="1"/>
  <c r="AM33" i="11" s="1"/>
  <c r="AR77" i="2"/>
  <c r="AQ30" i="11"/>
  <c r="AQ32" i="11" s="1"/>
  <c r="AQ33" i="11" s="1"/>
  <c r="V89" i="2"/>
  <c r="U35" i="11"/>
  <c r="U36" i="11" s="1"/>
  <c r="Z89" i="2"/>
  <c r="Y35" i="11"/>
  <c r="Y36" i="11" s="1"/>
  <c r="AD89" i="2"/>
  <c r="AC35" i="11"/>
  <c r="AC36" i="11" s="1"/>
  <c r="AH89" i="2"/>
  <c r="AG35" i="11"/>
  <c r="AG36" i="11" s="1"/>
  <c r="AL89" i="2"/>
  <c r="AK35" i="11"/>
  <c r="AK36" i="11" s="1"/>
  <c r="AP89" i="2"/>
  <c r="AO35" i="11"/>
  <c r="AO36" i="11" s="1"/>
  <c r="V71" i="2"/>
  <c r="V72" i="2" s="1"/>
  <c r="AC77" i="2"/>
  <c r="AB30" i="11"/>
  <c r="AB32" i="11" s="1"/>
  <c r="AB33" i="11" s="1"/>
  <c r="AK77" i="2"/>
  <c r="AJ30" i="11"/>
  <c r="AJ32" i="11" s="1"/>
  <c r="AJ33" i="11" s="1"/>
  <c r="W89" i="2"/>
  <c r="V35" i="11"/>
  <c r="V36" i="11" s="1"/>
  <c r="AE89" i="2"/>
  <c r="AD35" i="11"/>
  <c r="AD36" i="11" s="1"/>
  <c r="AM89" i="2"/>
  <c r="AL35" i="11"/>
  <c r="AL36" i="11" s="1"/>
  <c r="W77" i="2"/>
  <c r="V30" i="11"/>
  <c r="V32" i="11" s="1"/>
  <c r="V33" i="11" s="1"/>
  <c r="AA77" i="2"/>
  <c r="Z30" i="11"/>
  <c r="Z32" i="11" s="1"/>
  <c r="Z33" i="11" s="1"/>
  <c r="AE77" i="2"/>
  <c r="AD30" i="11"/>
  <c r="AD32" i="11" s="1"/>
  <c r="AD33" i="11" s="1"/>
  <c r="AI77" i="2"/>
  <c r="AH30" i="11"/>
  <c r="AH32" i="11" s="1"/>
  <c r="AH33" i="11" s="1"/>
  <c r="AM77" i="2"/>
  <c r="AL30" i="11"/>
  <c r="AL32" i="11" s="1"/>
  <c r="AL33" i="11" s="1"/>
  <c r="AQ77" i="2"/>
  <c r="AP30" i="11"/>
  <c r="AP32" i="11" s="1"/>
  <c r="AP33" i="11" s="1"/>
  <c r="U89" i="2"/>
  <c r="T35" i="11"/>
  <c r="T36" i="11" s="1"/>
  <c r="Y89" i="2"/>
  <c r="X35" i="11"/>
  <c r="X36" i="11" s="1"/>
  <c r="AC89" i="2"/>
  <c r="AB35" i="11"/>
  <c r="AB36" i="11" s="1"/>
  <c r="AG89" i="2"/>
  <c r="AF35" i="11"/>
  <c r="AF36" i="11" s="1"/>
  <c r="AK89" i="2"/>
  <c r="AJ35" i="11"/>
  <c r="AJ36" i="11" s="1"/>
  <c r="AO89" i="2"/>
  <c r="AN35" i="11"/>
  <c r="AN36" i="11" s="1"/>
  <c r="AS89" i="2"/>
  <c r="AR35" i="11"/>
  <c r="AR36" i="11" s="1"/>
  <c r="G78" i="3"/>
  <c r="V77" i="2"/>
  <c r="U30" i="11"/>
  <c r="U32" i="11" s="1"/>
  <c r="U33" i="11" s="1"/>
  <c r="Z77" i="2"/>
  <c r="Y30" i="11"/>
  <c r="Y32" i="11" s="1"/>
  <c r="Y33" i="11" s="1"/>
  <c r="AD77" i="2"/>
  <c r="AC30" i="11"/>
  <c r="AC32" i="11" s="1"/>
  <c r="AC33" i="11" s="1"/>
  <c r="AH77" i="2"/>
  <c r="AG30" i="11"/>
  <c r="AG32" i="11" s="1"/>
  <c r="AG33" i="11" s="1"/>
  <c r="AL77" i="2"/>
  <c r="AK30" i="11"/>
  <c r="AK32" i="11" s="1"/>
  <c r="AK33" i="11" s="1"/>
  <c r="AP77" i="2"/>
  <c r="AO30" i="11"/>
  <c r="AO32" i="11" s="1"/>
  <c r="AO33" i="11" s="1"/>
  <c r="X89" i="2"/>
  <c r="W35" i="11"/>
  <c r="W36" i="11" s="1"/>
  <c r="AB89" i="2"/>
  <c r="AA35" i="11"/>
  <c r="AA36" i="11" s="1"/>
  <c r="AF89" i="2"/>
  <c r="AE35" i="11"/>
  <c r="AE36" i="11" s="1"/>
  <c r="AJ89" i="2"/>
  <c r="AI35" i="11"/>
  <c r="AI36" i="11" s="1"/>
  <c r="AN89" i="2"/>
  <c r="AM35" i="11"/>
  <c r="AM36" i="11" s="1"/>
  <c r="AR89" i="2"/>
  <c r="AQ35" i="11"/>
  <c r="AQ36" i="11" s="1"/>
  <c r="R25" i="11"/>
  <c r="P25" i="11"/>
  <c r="F18" i="11"/>
  <c r="L64" i="3"/>
  <c r="T89" i="2"/>
  <c r="S35" i="11"/>
  <c r="S36" i="11"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54" i="2"/>
  <c r="H55" i="2"/>
  <c r="L54" i="2"/>
  <c r="L55" i="2"/>
  <c r="P54" i="2"/>
  <c r="P55" i="2"/>
  <c r="T54" i="2"/>
  <c r="T55" i="2"/>
  <c r="X54" i="2"/>
  <c r="X55" i="2"/>
  <c r="AB54" i="2"/>
  <c r="AB55" i="2"/>
  <c r="AF54" i="2"/>
  <c r="AF55" i="2"/>
  <c r="AJ54" i="2"/>
  <c r="AJ55" i="2"/>
  <c r="AN54" i="2"/>
  <c r="AN55" i="2"/>
  <c r="AR54" i="2"/>
  <c r="AR55" i="2"/>
  <c r="O54" i="2"/>
  <c r="O55" i="2"/>
  <c r="I71" i="2"/>
  <c r="I72" i="2" s="1"/>
  <c r="I54" i="2"/>
  <c r="I55" i="2"/>
  <c r="M55" i="2"/>
  <c r="M54" i="2"/>
  <c r="Q54" i="2"/>
  <c r="Q55" i="2"/>
  <c r="U73" i="2"/>
  <c r="U55" i="2"/>
  <c r="U54" i="2"/>
  <c r="U56" i="2" s="1"/>
  <c r="Y54" i="2"/>
  <c r="Y55" i="2"/>
  <c r="AC55" i="2"/>
  <c r="AC54" i="2"/>
  <c r="AC56" i="2" s="1"/>
  <c r="AG55" i="2"/>
  <c r="AG54" i="2"/>
  <c r="AK54" i="2"/>
  <c r="AK55" i="2"/>
  <c r="AO55" i="2"/>
  <c r="AO54" i="2"/>
  <c r="AS55" i="2"/>
  <c r="AS54" i="2"/>
  <c r="AS56" i="2" s="1"/>
  <c r="G71" i="2"/>
  <c r="G72" i="2" s="1"/>
  <c r="G54" i="2"/>
  <c r="G55" i="2"/>
  <c r="K54" i="2"/>
  <c r="K55" i="2"/>
  <c r="S54" i="2"/>
  <c r="S55" i="2"/>
  <c r="W54" i="2"/>
  <c r="W56" i="2" s="1"/>
  <c r="W55" i="2"/>
  <c r="AA54" i="2"/>
  <c r="AA55" i="2"/>
  <c r="AE54" i="2"/>
  <c r="AE56" i="2" s="1"/>
  <c r="AE55" i="2"/>
  <c r="AI54" i="2"/>
  <c r="AI55" i="2"/>
  <c r="AM54" i="2"/>
  <c r="AM56" i="2" s="1"/>
  <c r="AM55" i="2"/>
  <c r="AQ54" i="2"/>
  <c r="AQ55" i="2"/>
  <c r="AE71" i="2"/>
  <c r="AE72" i="2" s="1"/>
  <c r="F73" i="2"/>
  <c r="F55" i="2"/>
  <c r="F54" i="2"/>
  <c r="J55" i="2"/>
  <c r="J54" i="2"/>
  <c r="N55" i="2"/>
  <c r="N54" i="2"/>
  <c r="R55" i="2"/>
  <c r="R54" i="2"/>
  <c r="V55" i="2"/>
  <c r="V54" i="2"/>
  <c r="Z55" i="2"/>
  <c r="Z54" i="2"/>
  <c r="AD55" i="2"/>
  <c r="AD54" i="2"/>
  <c r="AH55" i="2"/>
  <c r="AH54" i="2"/>
  <c r="AL73" i="2"/>
  <c r="AL55" i="2"/>
  <c r="AL54" i="2"/>
  <c r="AL56" i="2" s="1"/>
  <c r="AP73" i="2"/>
  <c r="AP55" i="2"/>
  <c r="AP54" i="2"/>
  <c r="E71" i="2"/>
  <c r="E72" i="2" s="1"/>
  <c r="E55" i="2"/>
  <c r="E54" i="2"/>
  <c r="AQ60" i="2"/>
  <c r="AI60" i="2"/>
  <c r="AA60" i="2"/>
  <c r="W60" i="2"/>
  <c r="AL60" i="2"/>
  <c r="AD60" i="2"/>
  <c r="V60" i="2"/>
  <c r="AE60" i="2"/>
  <c r="I73" i="2"/>
  <c r="AL71" i="2"/>
  <c r="AL72" i="2" s="1"/>
  <c r="AS60" i="2"/>
  <c r="AO60" i="2"/>
  <c r="AK60" i="2"/>
  <c r="AG60" i="2"/>
  <c r="AC60" i="2"/>
  <c r="Y60" i="2"/>
  <c r="U60" i="2"/>
  <c r="AM60" i="2"/>
  <c r="AP60" i="2"/>
  <c r="AH60" i="2"/>
  <c r="Z60" i="2"/>
  <c r="E73" i="2"/>
  <c r="E74" i="2" s="1"/>
  <c r="AR60" i="2"/>
  <c r="AN60" i="2"/>
  <c r="AJ60" i="2"/>
  <c r="AF60" i="2"/>
  <c r="AB60" i="2"/>
  <c r="X60" i="2"/>
  <c r="T60" i="2"/>
  <c r="E60"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71" i="2"/>
  <c r="R72" i="2" s="1"/>
  <c r="W73" i="2"/>
  <c r="AH71" i="2"/>
  <c r="AH72" i="2" s="1"/>
  <c r="AH74" i="2" s="1"/>
  <c r="AH75" i="2" s="1"/>
  <c r="AM71" i="2"/>
  <c r="AM72" i="2" s="1"/>
  <c r="AQ71" i="2"/>
  <c r="AQ72" i="2" s="1"/>
  <c r="AN69" i="2"/>
  <c r="M69" i="2"/>
  <c r="AH69" i="2"/>
  <c r="L69" i="2"/>
  <c r="W69" i="2"/>
  <c r="AN71" i="2"/>
  <c r="AN72" i="2" s="1"/>
  <c r="AG69" i="2"/>
  <c r="O69" i="2"/>
  <c r="T71" i="2"/>
  <c r="T72" i="2" s="1"/>
  <c r="AF69" i="2"/>
  <c r="N69" i="2"/>
  <c r="AB74" i="2"/>
  <c r="AB75" i="2" s="1"/>
  <c r="H67" i="3"/>
  <c r="I67" i="3"/>
  <c r="AQ69" i="2"/>
  <c r="AP84" i="2"/>
  <c r="AP86" i="2" s="1"/>
  <c r="AP87" i="2" s="1"/>
  <c r="H71" i="2"/>
  <c r="H72" i="2" s="1"/>
  <c r="P71" i="2"/>
  <c r="P72" i="2" s="1"/>
  <c r="I69" i="2"/>
  <c r="J69" i="2"/>
  <c r="X69" i="2"/>
  <c r="Y84" i="2"/>
  <c r="Y86" i="2" s="1"/>
  <c r="Y87" i="2" s="1"/>
  <c r="AH84" i="2"/>
  <c r="AH86" i="2" s="1"/>
  <c r="AH87" i="2" s="1"/>
  <c r="H73" i="2"/>
  <c r="P73" i="2"/>
  <c r="AJ73" i="2"/>
  <c r="T69" i="2"/>
  <c r="AM69" i="2"/>
  <c r="AG84" i="2"/>
  <c r="AG86" i="2" s="1"/>
  <c r="AG87" i="2" s="1"/>
  <c r="AO84" i="2"/>
  <c r="AO86" i="2" s="1"/>
  <c r="AO87" i="2" s="1"/>
  <c r="T73" i="2"/>
  <c r="AR69" i="2"/>
  <c r="AS69" i="2"/>
  <c r="J84" i="2"/>
  <c r="J86" i="2" s="1"/>
  <c r="J87" i="2" s="1"/>
  <c r="R84" i="2"/>
  <c r="R86" i="2" s="1"/>
  <c r="R87" i="2" s="1"/>
  <c r="J71" i="2"/>
  <c r="J72" i="2" s="1"/>
  <c r="AD71" i="2"/>
  <c r="AD72" i="2" s="1"/>
  <c r="AN74" i="2"/>
  <c r="AN75" i="2" s="1"/>
  <c r="K69" i="2"/>
  <c r="S69" i="2"/>
  <c r="Q84" i="2"/>
  <c r="Q86" i="2" s="1"/>
  <c r="Q87" i="2" s="1"/>
  <c r="Z84" i="2"/>
  <c r="Z86" i="2" s="1"/>
  <c r="Z87" i="2" s="1"/>
  <c r="H69" i="2"/>
  <c r="J73" i="2"/>
  <c r="S73" i="2"/>
  <c r="Y71" i="2"/>
  <c r="Y72" i="2" s="1"/>
  <c r="AD73" i="2"/>
  <c r="AJ71" i="2"/>
  <c r="AJ72" i="2" s="1"/>
  <c r="AB69" i="2"/>
  <c r="AC69" i="2"/>
  <c r="AD69" i="2"/>
  <c r="AE69" i="2"/>
  <c r="I84" i="2"/>
  <c r="I86" i="2" s="1"/>
  <c r="I87" i="2" s="1"/>
  <c r="K71" i="2"/>
  <c r="K72" i="2" s="1"/>
  <c r="N71" i="2"/>
  <c r="N72" i="2" s="1"/>
  <c r="AR71" i="2"/>
  <c r="AR72" i="2" s="1"/>
  <c r="E69" i="2"/>
  <c r="P69" i="2"/>
  <c r="Q69" i="2"/>
  <c r="R69" i="2"/>
  <c r="Y69" i="2"/>
  <c r="Z69" i="2"/>
  <c r="AA69" i="2"/>
  <c r="AJ69" i="2"/>
  <c r="K73" i="2"/>
  <c r="N73" i="2"/>
  <c r="AR73" i="2"/>
  <c r="AI69" i="2"/>
  <c r="M73" i="2"/>
  <c r="S71" i="2"/>
  <c r="S72" i="2" s="1"/>
  <c r="W71" i="2"/>
  <c r="W72" i="2" s="1"/>
  <c r="AA71" i="2"/>
  <c r="AA72" i="2" s="1"/>
  <c r="U69" i="2"/>
  <c r="V69" i="2"/>
  <c r="AK69" i="2"/>
  <c r="AL69" i="2"/>
  <c r="K84" i="2"/>
  <c r="K86" i="2" s="1"/>
  <c r="K87" i="2" s="1"/>
  <c r="N84" i="2"/>
  <c r="N86" i="2" s="1"/>
  <c r="N87" i="2" s="1"/>
  <c r="S84" i="2"/>
  <c r="S86" i="2" s="1"/>
  <c r="S87" i="2" s="1"/>
  <c r="V84" i="2"/>
  <c r="V86" i="2" s="1"/>
  <c r="V87" i="2" s="1"/>
  <c r="AA84" i="2"/>
  <c r="AA86" i="2" s="1"/>
  <c r="AA87" i="2" s="1"/>
  <c r="AD84" i="2"/>
  <c r="AD86" i="2" s="1"/>
  <c r="AI84" i="2"/>
  <c r="AI86" i="2" s="1"/>
  <c r="AI87" i="2" s="1"/>
  <c r="AL84" i="2"/>
  <c r="AL86" i="2" s="1"/>
  <c r="AL87" i="2" s="1"/>
  <c r="AQ84" i="2"/>
  <c r="AQ86" i="2" s="1"/>
  <c r="AQ87" i="2" s="1"/>
  <c r="L71" i="2"/>
  <c r="L72" i="2" s="1"/>
  <c r="O71" i="2"/>
  <c r="O72" i="2" s="1"/>
  <c r="R73" i="2"/>
  <c r="V74" i="2"/>
  <c r="V75" i="2" s="1"/>
  <c r="Y73" i="2"/>
  <c r="AF71" i="2"/>
  <c r="AF72" i="2" s="1"/>
  <c r="E84" i="2"/>
  <c r="E86" i="2" s="1"/>
  <c r="E87" i="2" s="1"/>
  <c r="G84" i="2"/>
  <c r="G86" i="2" s="1"/>
  <c r="G87" i="2" s="1"/>
  <c r="F69" i="2"/>
  <c r="AO69" i="2"/>
  <c r="AP69" i="2"/>
  <c r="M84" i="2"/>
  <c r="M86" i="2" s="1"/>
  <c r="M87" i="2" s="1"/>
  <c r="U84" i="2"/>
  <c r="U86" i="2" s="1"/>
  <c r="U87" i="2" s="1"/>
  <c r="AC84" i="2"/>
  <c r="AC86" i="2" s="1"/>
  <c r="AC87" i="2" s="1"/>
  <c r="AK84" i="2"/>
  <c r="AK86" i="2" s="1"/>
  <c r="AK87" i="2" s="1"/>
  <c r="AS84" i="2"/>
  <c r="AS86" i="2" s="1"/>
  <c r="AS87" i="2" s="1"/>
  <c r="L73" i="2"/>
  <c r="O73" i="2"/>
  <c r="X71" i="2"/>
  <c r="X72" i="2" s="1"/>
  <c r="Z71" i="2"/>
  <c r="Z72" i="2" s="1"/>
  <c r="AF73" i="2"/>
  <c r="F71" i="2"/>
  <c r="F72" i="2" s="1"/>
  <c r="F74" i="2" s="1"/>
  <c r="F75" i="2" s="1"/>
  <c r="O84" i="2"/>
  <c r="O86" i="2" s="1"/>
  <c r="O87" i="2" s="1"/>
  <c r="W84" i="2"/>
  <c r="W86" i="2" s="1"/>
  <c r="W87" i="2" s="1"/>
  <c r="AE84" i="2"/>
  <c r="AE86" i="2" s="1"/>
  <c r="AE87" i="2" s="1"/>
  <c r="AM84" i="2"/>
  <c r="AM86" i="2" s="1"/>
  <c r="AM87" i="2" s="1"/>
  <c r="Q71" i="2"/>
  <c r="Q72" i="2" s="1"/>
  <c r="X73" i="2"/>
  <c r="Z73" i="2"/>
  <c r="AI71" i="2"/>
  <c r="AI72" i="2" s="1"/>
  <c r="H84" i="2"/>
  <c r="H86" i="2" s="1"/>
  <c r="H87" i="2" s="1"/>
  <c r="AG73" i="2"/>
  <c r="AG71" i="2"/>
  <c r="AG72" i="2" s="1"/>
  <c r="L84" i="2"/>
  <c r="L86" i="2" s="1"/>
  <c r="L87" i="2" s="1"/>
  <c r="P84" i="2"/>
  <c r="P86" i="2" s="1"/>
  <c r="P87" i="2" s="1"/>
  <c r="X84" i="2"/>
  <c r="X86" i="2" s="1"/>
  <c r="X87" i="2" s="1"/>
  <c r="AF84" i="2"/>
  <c r="AF86" i="2" s="1"/>
  <c r="AF87" i="2" s="1"/>
  <c r="AJ84" i="2"/>
  <c r="AJ86" i="2" s="1"/>
  <c r="AJ87" i="2" s="1"/>
  <c r="AN84" i="2"/>
  <c r="AN86" i="2" s="1"/>
  <c r="AN87" i="2" s="1"/>
  <c r="AK73" i="2"/>
  <c r="AK71" i="2"/>
  <c r="AK72" i="2" s="1"/>
  <c r="T84" i="2"/>
  <c r="T86" i="2" s="1"/>
  <c r="T87" i="2" s="1"/>
  <c r="AB84" i="2"/>
  <c r="AB86" i="2" s="1"/>
  <c r="AB87" i="2" s="1"/>
  <c r="AR84" i="2"/>
  <c r="AR86" i="2" s="1"/>
  <c r="AR87" i="2" s="1"/>
  <c r="Q73" i="2"/>
  <c r="F84" i="2"/>
  <c r="F86" i="2" s="1"/>
  <c r="F87" i="2" s="1"/>
  <c r="AC73" i="2"/>
  <c r="AC71" i="2"/>
  <c r="AC72" i="2" s="1"/>
  <c r="AS73" i="2"/>
  <c r="AS71" i="2"/>
  <c r="AS72" i="2" s="1"/>
  <c r="G69" i="2"/>
  <c r="AD87" i="2"/>
  <c r="M71" i="2"/>
  <c r="M72" i="2" s="1"/>
  <c r="U71" i="2"/>
  <c r="U72" i="2" s="1"/>
  <c r="AO73" i="2"/>
  <c r="AO71" i="2"/>
  <c r="AO72" i="2" s="1"/>
  <c r="AP74" i="2"/>
  <c r="AP75" i="2" s="1"/>
  <c r="G73" i="2"/>
  <c r="AA73" i="2"/>
  <c r="AE73" i="2"/>
  <c r="AI73" i="2"/>
  <c r="AM73" i="2"/>
  <c r="AQ73"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M66" i="3"/>
  <c r="L66" i="3"/>
  <c r="F19" i="11"/>
  <c r="AL74" i="2" l="1"/>
  <c r="AL75" i="2" s="1"/>
  <c r="U74" i="2"/>
  <c r="U75" i="2" s="1"/>
  <c r="AP56" i="2"/>
  <c r="AD56" i="2"/>
  <c r="V56" i="2"/>
  <c r="M56" i="2"/>
  <c r="M59" i="2" s="1"/>
  <c r="F58" i="2"/>
  <c r="E15" i="11" s="1"/>
  <c r="E57" i="20"/>
  <c r="E18" i="11"/>
  <c r="L60" i="3"/>
  <c r="G87" i="3"/>
  <c r="H87" i="3"/>
  <c r="G81" i="3"/>
  <c r="G83" i="3"/>
  <c r="G84" i="3" s="1"/>
  <c r="G85" i="3" s="1"/>
  <c r="AO56" i="2"/>
  <c r="G58" i="2"/>
  <c r="F15" i="11" s="1"/>
  <c r="L87" i="3"/>
  <c r="Q56" i="2"/>
  <c r="Q59" i="2" s="1"/>
  <c r="Q60" i="2" s="1"/>
  <c r="N56" i="2"/>
  <c r="N59" i="2" s="1"/>
  <c r="K56" i="2"/>
  <c r="K59" i="2" s="1"/>
  <c r="J22" i="11" s="1"/>
  <c r="E56" i="2"/>
  <c r="I74" i="2"/>
  <c r="I75" i="2" s="1"/>
  <c r="I76" i="2" s="1"/>
  <c r="H30" i="11" s="1"/>
  <c r="H32" i="11" s="1"/>
  <c r="H33" i="11" s="1"/>
  <c r="I56" i="2"/>
  <c r="I59" i="2" s="1"/>
  <c r="H22" i="11" s="1"/>
  <c r="I60" i="3"/>
  <c r="I94" i="3"/>
  <c r="I95" i="3" s="1"/>
  <c r="I96" i="3" s="1"/>
  <c r="L22" i="11"/>
  <c r="M88" i="2"/>
  <c r="M60" i="2"/>
  <c r="F76" i="2"/>
  <c r="E30" i="11" s="1"/>
  <c r="E32" i="11" s="1"/>
  <c r="G74" i="2"/>
  <c r="G75" i="2" s="1"/>
  <c r="G76" i="2" s="1"/>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75" i="2"/>
  <c r="F56" i="2"/>
  <c r="F59" i="2" s="1"/>
  <c r="E22" i="11" s="1"/>
  <c r="W74" i="2"/>
  <c r="W75" i="2" s="1"/>
  <c r="AG56" i="2"/>
  <c r="AK56" i="2"/>
  <c r="AR56" i="2"/>
  <c r="AJ56" i="2"/>
  <c r="AB56" i="2"/>
  <c r="T56" i="2"/>
  <c r="L56" i="2"/>
  <c r="L59" i="2" s="1"/>
  <c r="L93" i="2" s="1"/>
  <c r="AQ74" i="2"/>
  <c r="AQ75" i="2" s="1"/>
  <c r="AQ56" i="2"/>
  <c r="AI56" i="2"/>
  <c r="AA56" i="2"/>
  <c r="S56" i="2"/>
  <c r="S59" i="2" s="1"/>
  <c r="G56" i="2"/>
  <c r="G59" i="2" s="1"/>
  <c r="AE74" i="2"/>
  <c r="AE75" i="2" s="1"/>
  <c r="AF74" i="2"/>
  <c r="AF75" i="2" s="1"/>
  <c r="L74" i="2"/>
  <c r="L75" i="2" s="1"/>
  <c r="L76" i="2" s="1"/>
  <c r="R74" i="2"/>
  <c r="R75" i="2" s="1"/>
  <c r="R76" i="2" s="1"/>
  <c r="AH56" i="2"/>
  <c r="Z56" i="2"/>
  <c r="R56" i="2"/>
  <c r="R59" i="2" s="1"/>
  <c r="R93" i="2" s="1"/>
  <c r="J56" i="2"/>
  <c r="J59" i="2" s="1"/>
  <c r="Y56" i="2"/>
  <c r="O56" i="2"/>
  <c r="O59" i="2" s="1"/>
  <c r="AN56" i="2"/>
  <c r="AF56" i="2"/>
  <c r="X56" i="2"/>
  <c r="P56" i="2"/>
  <c r="P59" i="2" s="1"/>
  <c r="H56" i="2"/>
  <c r="H59"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74" i="2"/>
  <c r="AM75" i="2" s="1"/>
  <c r="M74" i="2"/>
  <c r="M75" i="2" s="1"/>
  <c r="M76" i="2" s="1"/>
  <c r="AD74" i="2"/>
  <c r="AD75" i="2" s="1"/>
  <c r="O74" i="2"/>
  <c r="O75" i="2" s="1"/>
  <c r="O76" i="2" s="1"/>
  <c r="S74" i="2"/>
  <c r="S75" i="2" s="1"/>
  <c r="S76" i="2" s="1"/>
  <c r="J74" i="2"/>
  <c r="J75" i="2" s="1"/>
  <c r="J76" i="2" s="1"/>
  <c r="J96" i="2" s="1"/>
  <c r="H74" i="2"/>
  <c r="H75" i="2" s="1"/>
  <c r="H76" i="2" s="1"/>
  <c r="Q74" i="2"/>
  <c r="Q75" i="2" s="1"/>
  <c r="Q76" i="2" s="1"/>
  <c r="AR74" i="2"/>
  <c r="AR75" i="2" s="1"/>
  <c r="T74" i="2"/>
  <c r="T75" i="2" s="1"/>
  <c r="AI74" i="2"/>
  <c r="AI75" i="2" s="1"/>
  <c r="Y74" i="2"/>
  <c r="Y75" i="2" s="1"/>
  <c r="P74" i="2"/>
  <c r="P75" i="2" s="1"/>
  <c r="P76" i="2" s="1"/>
  <c r="AC74" i="2"/>
  <c r="AC75" i="2" s="1"/>
  <c r="X74" i="2"/>
  <c r="X75" i="2" s="1"/>
  <c r="I68" i="3"/>
  <c r="I69" i="3" s="1"/>
  <c r="AK74" i="2"/>
  <c r="AK75" i="2" s="1"/>
  <c r="AJ74" i="2"/>
  <c r="AJ75" i="2" s="1"/>
  <c r="K74" i="2"/>
  <c r="K75" i="2" s="1"/>
  <c r="K76" i="2" s="1"/>
  <c r="N74" i="2"/>
  <c r="N75" i="2" s="1"/>
  <c r="N76" i="2" s="1"/>
  <c r="AA74" i="2"/>
  <c r="AA75" i="2" s="1"/>
  <c r="AG74" i="2"/>
  <c r="AG75" i="2" s="1"/>
  <c r="Z74" i="2"/>
  <c r="Z75" i="2" s="1"/>
  <c r="AO74" i="2"/>
  <c r="AO75" i="2" s="1"/>
  <c r="AS74" i="2"/>
  <c r="AS75" i="2" s="1"/>
  <c r="K69" i="3"/>
  <c r="F112" i="3"/>
  <c r="F20" i="11"/>
  <c r="E19" i="11"/>
  <c r="E20" i="11"/>
  <c r="J93" i="2" l="1"/>
  <c r="K60" i="2"/>
  <c r="K88" i="2"/>
  <c r="J35" i="11" s="1"/>
  <c r="J36" i="11" s="1"/>
  <c r="E21" i="11"/>
  <c r="I87" i="3"/>
  <c r="H94" i="3"/>
  <c r="H95" i="3" s="1"/>
  <c r="H96" i="3" s="1"/>
  <c r="F21" i="11"/>
  <c r="J94" i="2"/>
  <c r="E10" i="9"/>
  <c r="F10" i="9" s="1"/>
  <c r="R96" i="2"/>
  <c r="H98" i="3"/>
  <c r="R94" i="2"/>
  <c r="E14" i="9"/>
  <c r="F14" i="9" s="1"/>
  <c r="P93" i="2"/>
  <c r="L94" i="2"/>
  <c r="E11" i="9"/>
  <c r="F11" i="9" s="1"/>
  <c r="N60" i="2"/>
  <c r="N93" i="2"/>
  <c r="H97" i="3"/>
  <c r="L94" i="3"/>
  <c r="L95" i="3" s="1"/>
  <c r="L96" i="3" s="1"/>
  <c r="L97" i="3"/>
  <c r="L98" i="3"/>
  <c r="M97" i="3"/>
  <c r="M98" i="3"/>
  <c r="L58" i="3"/>
  <c r="R97" i="2"/>
  <c r="G14" i="9"/>
  <c r="H14" i="9" s="1"/>
  <c r="P96" i="2"/>
  <c r="P97" i="2" s="1"/>
  <c r="N96" i="2"/>
  <c r="N97" i="2" s="1"/>
  <c r="L96" i="2"/>
  <c r="L97" i="2" s="1"/>
  <c r="J97" i="2"/>
  <c r="G10" i="9"/>
  <c r="H10" i="9" s="1"/>
  <c r="P22" i="11"/>
  <c r="Q88" i="2"/>
  <c r="Q89" i="2" s="1"/>
  <c r="N88" i="2"/>
  <c r="M22" i="11"/>
  <c r="I77" i="2"/>
  <c r="I60" i="2"/>
  <c r="I88" i="2"/>
  <c r="I89" i="2" s="1"/>
  <c r="F77" i="2"/>
  <c r="S77" i="2"/>
  <c r="R30" i="11"/>
  <c r="R32" i="11" s="1"/>
  <c r="R33" i="11" s="1"/>
  <c r="R22" i="11"/>
  <c r="S88" i="2"/>
  <c r="S60" i="2"/>
  <c r="Q22" i="11"/>
  <c r="R88" i="2"/>
  <c r="R60" i="2"/>
  <c r="R77" i="2"/>
  <c r="Q30" i="11"/>
  <c r="Q77" i="2"/>
  <c r="P30" i="11"/>
  <c r="P32" i="11" s="1"/>
  <c r="P33" i="11" s="1"/>
  <c r="O22" i="11"/>
  <c r="P88" i="2"/>
  <c r="P99" i="2" s="1"/>
  <c r="P60" i="2"/>
  <c r="P77" i="2"/>
  <c r="O30" i="11"/>
  <c r="N22" i="11"/>
  <c r="O88" i="2"/>
  <c r="O60" i="2"/>
  <c r="O77" i="2"/>
  <c r="N30" i="11"/>
  <c r="N32" i="11" s="1"/>
  <c r="N33" i="11" s="1"/>
  <c r="N77" i="2"/>
  <c r="M30" i="11"/>
  <c r="M77" i="2"/>
  <c r="L30" i="11"/>
  <c r="L32" i="11" s="1"/>
  <c r="L33" i="11" s="1"/>
  <c r="M89" i="2"/>
  <c r="L35" i="11"/>
  <c r="L36" i="11" s="1"/>
  <c r="K22" i="11"/>
  <c r="L88" i="2"/>
  <c r="L99" i="2" s="1"/>
  <c r="L60" i="2"/>
  <c r="L77" i="2"/>
  <c r="K30" i="11"/>
  <c r="K77" i="2"/>
  <c r="J30" i="11"/>
  <c r="J32" i="11" s="1"/>
  <c r="J33" i="11" s="1"/>
  <c r="K89" i="2"/>
  <c r="I22" i="11"/>
  <c r="J88" i="2"/>
  <c r="J99" i="2" s="1"/>
  <c r="J60" i="2"/>
  <c r="J77" i="2"/>
  <c r="I30" i="11"/>
  <c r="H77" i="2"/>
  <c r="G30" i="11"/>
  <c r="H96" i="2"/>
  <c r="G22" i="11"/>
  <c r="H93" i="2"/>
  <c r="H88" i="2"/>
  <c r="H60" i="2"/>
  <c r="G77" i="2"/>
  <c r="F30" i="11"/>
  <c r="E33" i="11"/>
  <c r="F69" i="3"/>
  <c r="F117" i="3"/>
  <c r="M58" i="3"/>
  <c r="F60" i="2"/>
  <c r="F93" i="2"/>
  <c r="E8" i="9" s="1"/>
  <c r="F22" i="11"/>
  <c r="F88" i="2"/>
  <c r="F96" i="2"/>
  <c r="F97" i="2" s="1"/>
  <c r="G60" i="2"/>
  <c r="G88" i="2"/>
  <c r="CL120" i="3"/>
  <c r="G13" i="9" l="1"/>
  <c r="H13" i="9" s="1"/>
  <c r="I58" i="2"/>
  <c r="H15" i="11" s="1"/>
  <c r="K58" i="2"/>
  <c r="J15" i="11" s="1"/>
  <c r="R99" i="2"/>
  <c r="I14" i="9" s="1"/>
  <c r="J14" i="9" s="1"/>
  <c r="I40" i="11"/>
  <c r="Q40" i="11"/>
  <c r="Q24" i="11"/>
  <c r="N94" i="2"/>
  <c r="E12" i="9"/>
  <c r="F12" i="9" s="1"/>
  <c r="M40" i="11"/>
  <c r="M24" i="11"/>
  <c r="J58" i="2"/>
  <c r="I15" i="11" s="1"/>
  <c r="H58" i="2"/>
  <c r="G15" i="11" s="1"/>
  <c r="K40" i="11"/>
  <c r="K24" i="11"/>
  <c r="O40" i="11"/>
  <c r="O24" i="11"/>
  <c r="G12" i="9"/>
  <c r="H12" i="9" s="1"/>
  <c r="E13" i="9"/>
  <c r="F13" i="9" s="1"/>
  <c r="P94"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100" i="2"/>
  <c r="P100" i="2"/>
  <c r="I13" i="9"/>
  <c r="J13" i="9" s="1"/>
  <c r="N89" i="2"/>
  <c r="N99" i="2"/>
  <c r="L100" i="2"/>
  <c r="I11" i="9"/>
  <c r="J11" i="9" s="1"/>
  <c r="I10" i="9"/>
  <c r="J10" i="9" s="1"/>
  <c r="J100" i="2"/>
  <c r="H99" i="2"/>
  <c r="H35" i="11"/>
  <c r="H36" i="11" s="1"/>
  <c r="P35" i="11"/>
  <c r="P36" i="11" s="1"/>
  <c r="M35" i="11"/>
  <c r="M36" i="11" s="1"/>
  <c r="G32" i="11"/>
  <c r="G45" i="11"/>
  <c r="G40" i="11"/>
  <c r="F99" i="2"/>
  <c r="E50" i="11" s="1"/>
  <c r="AS50" i="11" s="1"/>
  <c r="AS53" i="11" s="1"/>
  <c r="N29" i="9"/>
  <c r="O29" i="9" s="1"/>
  <c r="S89" i="2"/>
  <c r="R35" i="11"/>
  <c r="R36" i="11" s="1"/>
  <c r="R89" i="2"/>
  <c r="Q35" i="11"/>
  <c r="Q36" i="11" s="1"/>
  <c r="P89" i="2"/>
  <c r="O35" i="11"/>
  <c r="O36" i="11" s="1"/>
  <c r="O89" i="2"/>
  <c r="N35" i="11"/>
  <c r="N36" i="11" s="1"/>
  <c r="L89" i="2"/>
  <c r="K35" i="11"/>
  <c r="K36" i="11" s="1"/>
  <c r="J89" i="2"/>
  <c r="I35" i="11"/>
  <c r="I36" i="11" s="1"/>
  <c r="AT93" i="2"/>
  <c r="H89" i="2"/>
  <c r="G35" i="11"/>
  <c r="G36" i="11" s="1"/>
  <c r="H97" i="2"/>
  <c r="G9" i="9"/>
  <c r="H9" i="9" s="1"/>
  <c r="H94" i="2"/>
  <c r="E9" i="9"/>
  <c r="F9" i="9" s="1"/>
  <c r="F32" i="11"/>
  <c r="E45" i="11"/>
  <c r="G8" i="9"/>
  <c r="H8" i="9" s="1"/>
  <c r="G89" i="2"/>
  <c r="F35" i="11"/>
  <c r="F36" i="11" s="1"/>
  <c r="F89" i="2"/>
  <c r="E35" i="11"/>
  <c r="E36" i="11" s="1"/>
  <c r="E40" i="11"/>
  <c r="E23" i="11"/>
  <c r="E41" i="11" s="1"/>
  <c r="E24" i="11" s="1"/>
  <c r="L8" i="9"/>
  <c r="M8" i="9" s="1"/>
  <c r="AT96" i="2"/>
  <c r="G29" i="9" s="1"/>
  <c r="H29" i="9" s="1"/>
  <c r="F118" i="3"/>
  <c r="F8" i="9"/>
  <c r="F94" i="2"/>
  <c r="CL121" i="3"/>
  <c r="H19" i="11"/>
  <c r="G20" i="11"/>
  <c r="I20" i="11"/>
  <c r="H20" i="11"/>
  <c r="J20" i="11"/>
  <c r="G19" i="11"/>
  <c r="I21" i="11" l="1"/>
  <c r="I24" i="11" s="1"/>
  <c r="I25" i="11" s="1"/>
  <c r="J21" i="11"/>
  <c r="J24" i="11" s="1"/>
  <c r="J25" i="11"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100" i="2"/>
  <c r="I12" i="9"/>
  <c r="J12" i="9" s="1"/>
  <c r="H100" i="2"/>
  <c r="I9" i="9"/>
  <c r="J9" i="9" s="1"/>
  <c r="O48" i="11"/>
  <c r="R13" i="9"/>
  <c r="S13" i="9" s="1"/>
  <c r="G33" i="11"/>
  <c r="G47" i="11"/>
  <c r="AS40" i="11"/>
  <c r="AT99" i="2"/>
  <c r="AT100" i="2" s="1"/>
  <c r="F100" i="2"/>
  <c r="I8" i="9"/>
  <c r="J8" i="9" s="1"/>
  <c r="E25" i="11"/>
  <c r="F33" i="11"/>
  <c r="E47" i="11"/>
  <c r="AT97" i="2"/>
  <c r="J28" i="9"/>
  <c r="E29" i="9"/>
  <c r="F29" i="9" s="1"/>
  <c r="AT94" i="2"/>
  <c r="I42" i="11" l="1"/>
  <c r="I43" i="11" s="1"/>
  <c r="G24" i="1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G25" i="11" l="1"/>
  <c r="G42" i="11"/>
  <c r="P9" i="9" s="1"/>
  <c r="Q9" i="9" s="1"/>
  <c r="L29" i="9"/>
  <c r="M29" i="9" s="1"/>
  <c r="CL118" i="3"/>
  <c r="P29" i="9"/>
  <c r="Q29" i="9" s="1"/>
  <c r="P8" i="9"/>
  <c r="Q8" i="9" s="1"/>
  <c r="E43" i="11"/>
  <c r="G43" i="11" l="1"/>
  <c r="AQ43" i="11" l="1"/>
  <c r="Q27" i="9"/>
  <c r="AK100" i="3" l="1"/>
  <c r="AK102" i="3" s="1"/>
  <c r="AK103" i="3" s="1"/>
  <c r="AH29" i="11" l="1"/>
  <c r="AK105" i="3"/>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27" authorId="1" shapeId="0" xr:uid="{00000000-0006-0000-0100-000003000000}">
      <text>
        <r>
          <rPr>
            <sz val="12"/>
            <color rgb="FF000000"/>
            <rFont val="Times New Roman"/>
            <family val="1"/>
          </rPr>
          <t>Added in V2</t>
        </r>
      </text>
    </comment>
    <comment ref="D33" authorId="1" shapeId="0" xr:uid="{00000000-0006-0000-0100-000004000000}">
      <text>
        <r>
          <rPr>
            <sz val="12"/>
            <color rgb="FF000000"/>
            <rFont val="Times New Roman"/>
            <family val="1"/>
          </rPr>
          <t>Added in V3</t>
        </r>
      </text>
    </comment>
    <comment ref="D34"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40"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4" authorId="1" shapeId="0" xr:uid="{00000000-0006-0000-0100-000007000000}">
      <text>
        <r>
          <rPr>
            <sz val="12"/>
            <color indexed="81"/>
            <rFont val="Times New Roman"/>
            <family val="1"/>
          </rPr>
          <t>Added in V3</t>
        </r>
      </text>
    </comment>
    <comment ref="D52" authorId="1" shapeId="0" xr:uid="{00000000-0006-0000-0100-000008000000}">
      <text>
        <r>
          <rPr>
            <sz val="12"/>
            <color indexed="81"/>
            <rFont val="Times New Roman"/>
            <family val="1"/>
          </rPr>
          <t>Added in V3</t>
        </r>
      </text>
    </comment>
    <comment ref="D54" authorId="1" shapeId="0" xr:uid="{00000000-0006-0000-0100-000009000000}">
      <text>
        <r>
          <rPr>
            <sz val="12"/>
            <color indexed="81"/>
            <rFont val="Times New Roman"/>
            <family val="1"/>
          </rPr>
          <t>Edited in V3</t>
        </r>
      </text>
    </comment>
    <comment ref="D55" authorId="1" shapeId="0" xr:uid="{00000000-0006-0000-0100-00000A000000}">
      <text>
        <r>
          <rPr>
            <sz val="12"/>
            <color indexed="81"/>
            <rFont val="Times New Roman"/>
            <family val="1"/>
          </rPr>
          <t>Edited in V3</t>
        </r>
      </text>
    </comment>
    <comment ref="D56" authorId="1" shapeId="0" xr:uid="{00000000-0006-0000-0100-00000B000000}">
      <text>
        <r>
          <rPr>
            <sz val="12"/>
            <color indexed="81"/>
            <rFont val="Times New Roman"/>
            <family val="1"/>
          </rPr>
          <t>Edited in V3</t>
        </r>
      </text>
    </comment>
    <comment ref="D75"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9"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1" authorId="0" shapeId="0" xr:uid="{617797FF-6310-4B23-8D47-5C323CA01C5E}">
      <text>
        <r>
          <rPr>
            <sz val="14"/>
            <color rgb="FF000000"/>
            <rFont val="Times New Roman"/>
            <family val="1"/>
          </rPr>
          <t>Includes the curb width if present.</t>
        </r>
      </text>
    </comment>
    <comment ref="D25" authorId="0" shapeId="0" xr:uid="{656603A2-1E0A-443F-8B0A-BBA7F2BDD659}">
      <text>
        <r>
          <rPr>
            <sz val="14"/>
            <color rgb="FF000000"/>
            <rFont val="Times New Roman"/>
            <family val="1"/>
          </rPr>
          <t>Included in Annex 1, showed at the end of this sheet.</t>
        </r>
      </text>
    </comment>
    <comment ref="D31" authorId="0" shapeId="0" xr:uid="{98991F40-1368-4EFD-8A1B-CC62040EAF55}">
      <text>
        <r>
          <rPr>
            <sz val="12"/>
            <color rgb="FF000000"/>
            <rFont val="Times New Roman"/>
            <family val="1"/>
          </rPr>
          <t>Added in V2</t>
        </r>
      </text>
    </comment>
    <comment ref="D32" authorId="0" shapeId="0" xr:uid="{E1C2B0DF-26B0-4A9D-A944-D04A2BA20A37}">
      <text>
        <r>
          <rPr>
            <sz val="12"/>
            <color rgb="FF000000"/>
            <rFont val="Times New Roman"/>
            <family val="1"/>
          </rPr>
          <t>Added in V3</t>
        </r>
      </text>
    </comment>
    <comment ref="D33" authorId="0" shapeId="0" xr:uid="{FFECD7F9-4F21-4D32-818C-03F19B464475}">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9" authorId="0" shapeId="0" xr:uid="{B6889C0C-75F4-4B82-A80C-761F19928FC5}">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3" authorId="0" shapeId="0" xr:uid="{23731A0E-CC39-4EC5-BBC4-68E9611B3884}">
      <text>
        <r>
          <rPr>
            <sz val="12"/>
            <color indexed="81"/>
            <rFont val="Times New Roman"/>
            <family val="1"/>
          </rPr>
          <t>Added in V3</t>
        </r>
      </text>
    </comment>
    <comment ref="D51" authorId="0" shapeId="0" xr:uid="{EA7B635C-AD14-40EB-9BBD-5D4FCFA3D01E}">
      <text>
        <r>
          <rPr>
            <sz val="12"/>
            <color indexed="81"/>
            <rFont val="Times New Roman"/>
            <family val="1"/>
          </rPr>
          <t>Added in V3</t>
        </r>
      </text>
    </comment>
    <comment ref="D53" authorId="0" shapeId="0" xr:uid="{DEC45DD1-398D-438F-BC14-702B9E9F4F32}">
      <text>
        <r>
          <rPr>
            <sz val="12"/>
            <color indexed="81"/>
            <rFont val="Times New Roman"/>
            <family val="1"/>
          </rPr>
          <t>Edited in V3</t>
        </r>
      </text>
    </comment>
    <comment ref="D54" authorId="0" shapeId="0" xr:uid="{B79FC90E-A95D-4F44-90B4-1EB1ACD8DE8C}">
      <text>
        <r>
          <rPr>
            <sz val="12"/>
            <color indexed="81"/>
            <rFont val="Times New Roman"/>
            <family val="1"/>
          </rPr>
          <t>Edited in V3</t>
        </r>
      </text>
    </comment>
    <comment ref="D55" authorId="0" shapeId="0" xr:uid="{96CD26F3-726F-4190-AD3C-E7A62ED9C05C}">
      <text>
        <r>
          <rPr>
            <sz val="12"/>
            <color indexed="81"/>
            <rFont val="Times New Roman"/>
            <family val="1"/>
          </rPr>
          <t>Edited in V3</t>
        </r>
      </text>
    </comment>
    <comment ref="D75" authorId="0" shapeId="0" xr:uid="{BD0D0B5C-3525-4597-9479-8F0B84370266}">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9" authorId="0" shapeId="0" xr:uid="{F5E4A6B8-37E5-4BC4-9D03-57B0D2F7EDD5}">
      <text>
        <r>
          <rPr>
            <sz val="12"/>
            <color indexed="81"/>
            <rFont val="Times New Roman"/>
            <family val="1"/>
          </rPr>
          <t>Edited in V3</t>
        </r>
        <r>
          <rPr>
            <sz val="10"/>
            <color indexed="81"/>
            <rFont val="Calibr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6" authorId="0" shapeId="0" xr:uid="{E290205C-F546-4247-9615-98B3CE02BEA1}">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42" authorId="0" shapeId="0" xr:uid="{38251B83-5D8F-4C83-9D30-9F0104B77BF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43" authorId="0" shapeId="0" xr:uid="{3C4CA60F-09E3-4CBE-A2D5-1B26F235C3B3}">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53" authorId="0" shapeId="0" xr:uid="{D1EC5167-59E5-457A-8A14-6A41D058E2C0}">
      <text>
        <r>
          <rPr>
            <sz val="12"/>
            <color indexed="81"/>
            <rFont val="Times New Roman"/>
            <family val="1"/>
          </rPr>
          <t>Added in V3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5" authorId="0" shapeId="0" xr:uid="{A1EE197D-459C-4B78-B8E8-7624612133D3}">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AJ5" authorId="0" shapeId="0" xr:uid="{F0A5B94E-F226-404E-AFC6-0F3AF187589D}">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AK5" authorId="0" shapeId="0" xr:uid="{97AA4432-AE5F-4CFB-8DE6-0A17645615BD}">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AU5" authorId="0" shapeId="0" xr:uid="{9AD41A8B-DD1F-480B-8678-640F1EE6ADFE}">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<sst xmlns="http://schemas.openxmlformats.org/spreadsheetml/2006/main" count="6562" uniqueCount="496">
  <si>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</si>
  <si>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</si>
  <si>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</si>
  <si>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</si>
  <si>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</si>
  <si>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</si>
  <si>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</si>
  <si>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</si>
  <si>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</si>
  <si>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</si>
  <si>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</si>
  <si>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</si>
  <si>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</si>
  <si>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</si>
  <si>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</si>
  <si>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</si>
  <si>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</si>
  <si>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</si>
  <si>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</si>
  <si>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</si>
  <si>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</si>
  <si>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</si>
  <si>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</si>
  <si>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</si>
  <si>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</si>
  <si>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</si>
  <si>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</si>
  <si>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</si>
  <si>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</si>
  <si>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</si>
  <si>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</si>
  <si>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</si>
  <si>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</si>
  <si>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</si>
  <si>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</si>
  <si>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</si>
  <si>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</si>
  <si>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</si>
  <si>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</si>
  <si>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</si>
  <si>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</si>
  <si>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</si>
  <si>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</si>
  <si>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</si>
  <si>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</si>
  <si>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</si>
  <si>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</si>
  <si>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</si>
  <si>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</si>
  <si>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</si>
  <si>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</si>
  <si>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</si>
  <si>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</si>
  <si>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</si>
  <si>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</si>
  <si>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</si>
  <si>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</si>
  <si>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</si>
  <si>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</si>
  <si>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</si>
  <si>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</si>
  <si>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</si>
  <si>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</si>
  <si>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</si>
  <si>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</si>
  <si>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</si>
  <si>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</si>
  <si>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</si>
  <si>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</si>
  <si>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</si>
  <si>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</si>
  <si>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</si>
  <si>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</si>
  <si>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</si>
  <si>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</si>
  <si>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</si>
  <si>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</si>
  <si>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</si>
  <si>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</si>
  <si>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</si>
  <si>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</si>
  <si>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</si>
  <si>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</si>
  <si>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</si>
  <si>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</si>
  <si>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</si>
  <si>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</si>
  <si>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</si>
  <si>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</si>
  <si>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</si>
  <si>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</si>
  <si>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</si>
  <si>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</si>
  <si>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</si>
  <si>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</si>
  <si>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</si>
  <si>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</si>
  <si>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</si>
  <si>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</si>
  <si>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</si>
  <si>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</si>
  <si>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</si>
  <si>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</si>
  <si>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</si>
  <si>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</si>
  <si>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</si>
  <si>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</si>
  <si>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</si>
  <si>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</si>
  <si>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</si>
  <si>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</si>
  <si>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</si>
  <si>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</si>
  <si>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</si>
  <si>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</si>
  <si>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</si>
  <si>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</si>
  <si>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</si>
  <si>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</si>
  <si>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</si>
  <si>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</si>
  <si>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</si>
  <si>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</si>
  <si>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</si>
  <si>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</si>
  <si>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</si>
  <si>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</si>
  <si>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</si>
  <si>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</si>
  <si>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</si>
  <si>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</si>
  <si>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</si>
  <si>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</si>
  <si>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</si>
  <si>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</si>
  <si>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</si>
  <si>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</si>
  <si>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</si>
  <si>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</si>
  <si>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</si>
  <si>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</si>
  <si>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</si>
  <si>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</si>
  <si>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</si>
  <si>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</si>
  <si>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</si>
  <si>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</si>
  <si>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</si>
  <si>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</si>
  <si>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</si>
  <si>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</si>
  <si>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</si>
  <si>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</si>
  <si>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</si>
  <si>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</si>
  <si>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</si>
  <si>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</si>
  <si>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</si>
  <si>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</si>
  <si>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</si>
  <si>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</si>
  <si>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</si>
  <si>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</si>
  <si>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</si>
  <si>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</si>
  <si>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</si>
  <si>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</si>
  <si>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</si>
  <si>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</si>
  <si>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</si>
  <si>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</si>
  <si>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</si>
  <si>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</si>
  <si>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</si>
  <si>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</si>
  <si>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</si>
  <si>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</si>
  <si>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</si>
  <si>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</si>
  <si>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</si>
  <si>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</si>
  <si>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</si>
  <si>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</si>
  <si>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</si>
  <si>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</si>
  <si>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</si>
  <si>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</si>
  <si>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</si>
  <si>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</si>
  <si>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</si>
  <si>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</si>
  <si>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</si>
  <si>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</si>
  <si>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</si>
  <si>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</si>
  <si>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</si>
  <si>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</si>
  <si>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</si>
  <si>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</si>
  <si>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</si>
  <si>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</si>
  <si>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</si>
  <si>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</si>
  <si>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</si>
  <si>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</si>
  <si>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</si>
  <si>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</si>
  <si>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</si>
  <si>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</si>
  <si>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</si>
  <si>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</si>
  <si>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</si>
  <si>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</si>
  <si>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</si>
  <si>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</si>
  <si>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</si>
  <si>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</si>
  <si>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</si>
  <si>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</si>
  <si>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</si>
  <si>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</si>
  <si>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</si>
  <si>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</si>
  <si>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</si>
  <si>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</si>
  <si>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</si>
  <si>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</si>
  <si>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</si>
  <si>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</si>
  <si>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</si>
  <si>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</si>
  <si>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</si>
  <si>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</si>
  <si>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</si>
  <si>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</si>
  <si>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</si>
  <si>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</si>
  <si>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</si>
  <si>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</si>
  <si>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</si>
  <si>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</si>
  <si>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</si>
  <si>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</si>
  <si>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</si>
  <si>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</si>
  <si>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</si>
  <si>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</si>
  <si>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</si>
  <si>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</si>
  <si>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</si>
  <si>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</si>
  <si>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</si>
  <si>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</si>
  <si>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</si>
  <si>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</si>
  <si>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</si>
  <si>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</si>
  <si>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</si>
  <si>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</si>
  <si>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</si>
  <si>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</si>
  <si>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</si>
  <si>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</si>
  <si>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</si>
  <si>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</si>
  <si>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</si>
  <si>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</si>
  <si>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</si>
  <si>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</si>
  <si>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</si>
  <si>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</si>
  <si>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</si>
  <si>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</si>
  <si>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</si>
  <si>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</si>
  <si>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</si>
  <si>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</si>
  <si>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</si>
  <si>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</si>
  <si>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</si>
  <si>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</si>
  <si>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</si>
  <si>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</si>
  <si>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</si>
  <si>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</si>
  <si>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</si>
  <si>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</si>
  <si>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</si>
  <si>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</si>
  <si>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</si>
  <si>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</si>
  <si>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</si>
  <si>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</si>
  <si>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</si>
  <si>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</si>
  <si>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</si>
  <si>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</si>
  <si>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</si>
  <si>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</si>
  <si>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</si>
  <si>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</si>
  <si>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</si>
  <si>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</si>
  <si>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</si>
  <si>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</si>
  <si>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</si>
  <si>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</si>
  <si>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</si>
  <si>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</si>
  <si>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</si>
  <si>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</si>
  <si>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</si>
  <si>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</si>
  <si>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</si>
  <si>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</si>
  <si>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</si>
  <si>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</si>
  <si>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</si>
  <si>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</si>
  <si>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</si>
  <si>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</si>
  <si>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</si>
  <si>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</si>
  <si>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</si>
  <si>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</si>
  <si>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</si>
  <si>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</si>
  <si>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</si>
  <si>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</si>
  <si>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</si>
  <si>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</si>
  <si>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</si>
  <si>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</si>
  <si>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</si>
  <si>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</si>
  <si>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</si>
  <si>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</si>
  <si>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</si>
  <si>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</si>
  <si>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</si>
  <si>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</si>
  <si>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</si>
  <si>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</si>
  <si>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</si>
  <si>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</si>
  <si>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</si>
  <si>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</si>
  <si>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</si>
  <si>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</si>
  <si>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</si>
  <si>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</si>
  <si>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</si>
  <si>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</si>
  <si>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</si>
  <si>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</si>
  <si>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</si>
  <si>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</si>
  <si>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</si>
  <si>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</si>
  <si>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</si>
  <si>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</si>
  <si>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</si>
  <si>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</si>
  <si>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</si>
  <si>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</si>
  <si>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</si>
  <si>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</si>
  <si>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</si>
  <si>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</si>
  <si>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</si>
  <si>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</si>
  <si>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</si>
  <si>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</si>
  <si>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</si>
  <si>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</si>
  <si>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</si>
  <si>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</si>
  <si>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</si>
  <si>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</si>
  <si>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</si>
  <si>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</si>
  <si>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</si>
  <si>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</si>
  <si>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</si>
  <si>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</si>
  <si>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</si>
  <si>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</si>
  <si>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</si>
  <si>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</si>
  <si>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</si>
  <si>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</si>
  <si>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</si>
  <si>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</si>
  <si>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</si>
  <si>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</si>
  <si>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</si>
  <si>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</si>
  <si>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</si>
  <si>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</si>
  <si>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</si>
  <si>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</si>
  <si>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</si>
  <si>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</si>
  <si>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</si>
  <si>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</si>
  <si>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</si>
  <si>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</si>
  <si>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</si>
  <si>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</si>
  <si>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</si>
  <si>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</si>
  <si>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</si>
  <si>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</si>
  <si>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</si>
  <si>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</si>
  <si>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</si>
  <si>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</si>
  <si>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</si>
  <si>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</si>
  <si>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</si>
  <si>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</si>
  <si>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</si>
  <si>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</si>
  <si>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</si>
  <si>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</si>
  <si>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</si>
  <si>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</si>
  <si>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</si>
  <si>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</si>
  <si>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</si>
  <si>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</si>
  <si>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</si>
  <si>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</si>
  <si>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</si>
  <si>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</si>
  <si>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</si>
  <si>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</si>
  <si>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</si>
  <si>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</si>
  <si>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</si>
  <si>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</si>
  <si>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</si>
  <si>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</si>
  <si>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</si>
  <si>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</si>
  <si>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</si>
  <si>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</si>
  <si>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</si>
  <si>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</si>
  <si>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</si>
  <si>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</si>
  <si>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</si>
  <si>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</si>
  <si>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</si>
  <si>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</si>
  <si>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</si>
  <si>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</si>
  <si>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</si>
  <si>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</si>
  <si>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</si>
  <si>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</si>
  <si>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</si>
  <si>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</si>
  <si>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</si>
  <si>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</si>
  <si>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</si>
  <si>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</si>
  <si>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</si>
  <si>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</si>
  <si>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</si>
  <si>
    <t>Volume</t>
  </si>
  <si>
    <t>Speed</t>
  </si>
  <si>
    <t>Lanes</t>
  </si>
  <si>
    <t>Signal</t>
  </si>
  <si>
    <t>Signalization</t>
  </si>
  <si>
    <t>Overall</t>
  </si>
  <si>
    <t>General output</t>
  </si>
  <si>
    <t>Ped vol</t>
  </si>
  <si>
    <t>Bike vol</t>
  </si>
  <si>
    <t>Control</t>
  </si>
  <si>
    <r>
      <t>I</t>
    </r>
    <r>
      <rPr>
        <vertAlign val="subscript"/>
        <sz val="10"/>
        <color theme="1"/>
        <rFont val="Times New Roman"/>
        <family val="1"/>
      </rPr>
      <t>b, new</t>
    </r>
  </si>
  <si>
    <t>Proposed bicycle LOS Score for intersection</t>
  </si>
  <si>
    <r>
      <t>I</t>
    </r>
    <r>
      <rPr>
        <vertAlign val="subscript"/>
        <sz val="10"/>
        <color theme="1"/>
        <rFont val="Times New Roman"/>
        <family val="1"/>
      </rPr>
      <t>b, int new</t>
    </r>
  </si>
  <si>
    <t>Pavement</t>
  </si>
  <si>
    <r>
      <t>W</t>
    </r>
    <r>
      <rPr>
        <vertAlign val="subscript"/>
        <sz val="10"/>
        <color theme="1"/>
        <rFont val="Times New Roman"/>
        <family val="1"/>
      </rPr>
      <t>e</t>
    </r>
    <r>
      <rPr>
        <sz val="10"/>
        <color theme="1"/>
        <rFont val="Times New Roman"/>
        <family val="1"/>
      </rPr>
      <t>*</t>
    </r>
  </si>
  <si>
    <t>Proposed effective width</t>
  </si>
  <si>
    <t>Height of barrier between street and bike lane</t>
  </si>
  <si>
    <t>Height of barrier between street and sidewalk</t>
  </si>
  <si>
    <r>
      <t>h</t>
    </r>
    <r>
      <rPr>
        <vertAlign val="subscript"/>
        <sz val="10"/>
        <color theme="1"/>
        <rFont val="Times New Roman"/>
        <family val="1"/>
      </rPr>
      <t>blst</t>
    </r>
  </si>
  <si>
    <r>
      <t>h</t>
    </r>
    <r>
      <rPr>
        <vertAlign val="subscript"/>
        <sz val="10"/>
        <color theme="1"/>
        <rFont val="Times New Roman"/>
        <family val="1"/>
      </rPr>
      <t>blsw</t>
    </r>
  </si>
  <si>
    <r>
      <t>bar</t>
    </r>
    <r>
      <rPr>
        <vertAlign val="subscript"/>
        <sz val="10"/>
        <color theme="1"/>
        <rFont val="Times New Roman"/>
        <family val="1"/>
      </rPr>
      <t>blsw</t>
    </r>
  </si>
  <si>
    <r>
      <t>bar</t>
    </r>
    <r>
      <rPr>
        <vertAlign val="subscript"/>
        <sz val="10"/>
        <color theme="1"/>
        <rFont val="Times New Roman"/>
        <family val="1"/>
      </rPr>
      <t>blst</t>
    </r>
  </si>
  <si>
    <t>div</t>
  </si>
  <si>
    <t>curb</t>
  </si>
  <si>
    <r>
      <t>p</t>
    </r>
    <r>
      <rPr>
        <vertAlign val="subscript"/>
        <sz val="10"/>
        <color theme="1"/>
        <rFont val="Times New Roman"/>
        <family val="1"/>
      </rPr>
      <t>strp</t>
    </r>
  </si>
  <si>
    <t>sharebl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</si>
</sst>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37"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
      <b/>
      <sz val="12"/>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33">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right style="medium">
        <color indexed="64"/>
      </right>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42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165" fontId="21" fillId="8" borderId="1"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 xfId="0" applyNumberFormat="1" applyFont="1" applyFill="1" applyBorder="1" applyAlignment="1">
      <alignment horizontal="center" vertical="center"/>
    </xf>
    <xf numFmtId="165"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6" borderId="0"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4" borderId="0" xfId="0" applyFont="1" applyFill="1" applyBorder="1" applyAlignment="1">
      <alignment horizontal="center" vertical="center"/>
    </xf>
    <xf numFmtId="2" fontId="21" fillId="4" borderId="0" xfId="0" applyNumberFormat="1"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left" vertical="top"/>
    </xf>
    <xf numFmtId="0" fontId="2" fillId="4" borderId="0" xfId="0" applyFont="1" applyFill="1" applyBorder="1" applyAlignment="1">
      <alignment horizontal="left" vertical="center"/>
    </xf>
    <xf numFmtId="0" fontId="2" fillId="5" borderId="16" xfId="0" quotePrefix="1" applyFont="1" applyFill="1" applyBorder="1" applyAlignment="1">
      <alignment horizontal="center" vertical="center"/>
    </xf>
    <xf numFmtId="0" fontId="3" fillId="5" borderId="7" xfId="0" applyFont="1" applyFill="1" applyBorder="1" applyAlignment="1">
      <alignment horizontal="center" vertical="center"/>
    </xf>
    <xf numFmtId="0" fontId="3" fillId="5" borderId="28" xfId="0" applyFont="1" applyFill="1" applyBorder="1" applyAlignment="1">
      <alignment horizontal="center" vertical="center"/>
    </xf>
    <xf numFmtId="0" fontId="3" fillId="5" borderId="7" xfId="0" applyFont="1" applyFill="1" applyBorder="1" applyAlignment="1">
      <alignment vertical="center"/>
    </xf>
    <xf numFmtId="0" fontId="3" fillId="5" borderId="8" xfId="0" applyFont="1" applyFill="1" applyBorder="1" applyAlignment="1">
      <alignment vertical="center"/>
    </xf>
    <xf numFmtId="0" fontId="21" fillId="8" borderId="28" xfId="0" applyFont="1" applyFill="1" applyBorder="1" applyAlignment="1">
      <alignment horizontal="center" vertical="center"/>
    </xf>
    <xf numFmtId="0" fontId="0" fillId="0" borderId="7" xfId="0" applyBorder="1"/>
    <xf numFmtId="0" fontId="0" fillId="0" borderId="0" xfId="0" applyBorder="1"/>
    <xf numFmtId="0" fontId="0" fillId="0" borderId="8" xfId="0" applyBorder="1"/>
    <xf numFmtId="164" fontId="21" fillId="8" borderId="0" xfId="0" applyNumberFormat="1" applyFont="1" applyFill="1" applyBorder="1" applyAlignment="1">
      <alignment horizontal="center" vertical="center"/>
    </xf>
    <xf numFmtId="2" fontId="21" fillId="8" borderId="7" xfId="0" applyNumberFormat="1" applyFont="1" applyFill="1" applyBorder="1" applyAlignment="1">
      <alignment horizontal="center" vertical="center"/>
    </xf>
    <xf numFmtId="164" fontId="21" fillId="8" borderId="28" xfId="0" applyNumberFormat="1" applyFont="1" applyFill="1" applyBorder="1" applyAlignment="1">
      <alignment horizontal="center" vertical="center"/>
    </xf>
    <xf numFmtId="0" fontId="3" fillId="5" borderId="21" xfId="0" applyFont="1" applyFill="1" applyBorder="1" applyAlignment="1">
      <alignment vertical="center"/>
    </xf>
    <xf numFmtId="2" fontId="21" fillId="8" borderId="0" xfId="0" applyNumberFormat="1" applyFont="1" applyFill="1" applyBorder="1" applyAlignment="1">
      <alignment horizontal="center" vertical="center"/>
    </xf>
    <xf numFmtId="0" fontId="3" fillId="5" borderId="29" xfId="0" applyFont="1" applyFill="1" applyBorder="1" applyAlignment="1">
      <alignment horizontal="center" vertical="center"/>
    </xf>
    <xf numFmtId="0" fontId="3" fillId="5" borderId="30" xfId="0" applyFont="1" applyFill="1" applyBorder="1" applyAlignment="1">
      <alignment vertical="center"/>
    </xf>
    <xf numFmtId="0" fontId="2" fillId="4" borderId="8" xfId="0" applyFont="1" applyFill="1" applyBorder="1" applyAlignment="1">
      <alignment horizontal="left" vertical="center"/>
    </xf>
    <xf numFmtId="0" fontId="21" fillId="8" borderId="28" xfId="0" applyFont="1" applyFill="1" applyBorder="1" applyAlignment="1">
      <alignment vertical="center"/>
    </xf>
    <xf numFmtId="0" fontId="2" fillId="4" borderId="7" xfId="0" applyFont="1" applyFill="1" applyBorder="1" applyAlignment="1">
      <alignment horizontal="center" vertical="center"/>
    </xf>
    <xf numFmtId="2" fontId="21" fillId="4" borderId="7" xfId="0" applyNumberFormat="1" applyFont="1" applyFill="1" applyBorder="1" applyAlignment="1">
      <alignment horizontal="center" vertical="center"/>
    </xf>
    <xf numFmtId="0" fontId="21" fillId="4" borderId="8" xfId="0" applyFont="1" applyFill="1" applyBorder="1" applyAlignment="1">
      <alignment horizontal="center" vertical="center"/>
    </xf>
    <xf numFmtId="0" fontId="2" fillId="4" borderId="7" xfId="0" applyFont="1" applyFill="1" applyBorder="1" applyAlignment="1">
      <alignment horizontal="left" vertical="top"/>
    </xf>
    <xf numFmtId="0" fontId="2" fillId="4" borderId="8" xfId="0" applyFont="1" applyFill="1" applyBorder="1" applyAlignment="1">
      <alignment horizontal="left" vertical="top"/>
    </xf>
    <xf numFmtId="0" fontId="3" fillId="2" borderId="7"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7" xfId="0" applyFont="1" applyFill="1" applyBorder="1" applyAlignment="1">
      <alignment vertical="center"/>
    </xf>
    <xf numFmtId="0" fontId="3" fillId="7" borderId="8" xfId="0" applyFont="1" applyFill="1" applyBorder="1" applyAlignment="1">
      <alignment vertical="center"/>
    </xf>
    <xf numFmtId="1" fontId="3" fillId="2" borderId="7" xfId="1" applyNumberFormat="1" applyFont="1" applyFill="1" applyBorder="1" applyAlignment="1">
      <alignment horizontal="center" vertical="center"/>
    </xf>
    <xf numFmtId="9" fontId="21" fillId="7" borderId="28" xfId="1" applyFont="1" applyFill="1" applyBorder="1" applyAlignment="1">
      <alignment horizontal="center" vertical="center"/>
    </xf>
    <xf numFmtId="2" fontId="0" fillId="0" borderId="0" xfId="0" applyNumberFormat="1" applyBorder="1"/>
    <xf numFmtId="11" fontId="2" fillId="4" borderId="0" xfId="0" applyNumberFormat="1" applyFont="1" applyFill="1" applyBorder="1" applyAlignment="1">
      <alignment horizontal="left" vertical="center"/>
    </xf>
    <xf numFmtId="11" fontId="3" fillId="5" borderId="1" xfId="0" applyNumberFormat="1" applyFont="1" applyFill="1" applyBorder="1" applyAlignment="1">
      <alignment horizontal="center" vertical="center"/>
    </xf>
    <xf numFmtId="11" fontId="3" fillId="5" borderId="0" xfId="0" applyNumberFormat="1" applyFont="1" applyFill="1" applyBorder="1" applyAlignment="1">
      <alignment vertical="center"/>
    </xf>
    <xf numFmtId="11" fontId="21" fillId="8" borderId="1" xfId="0" applyNumberFormat="1" applyFont="1" applyFill="1" applyBorder="1" applyAlignment="1">
      <alignment horizontal="center" vertical="center"/>
    </xf>
    <xf numFmtId="11" fontId="0" fillId="0" borderId="0" xfId="0" applyNumberFormat="1" applyBorder="1"/>
    <xf numFmtId="0" fontId="36" fillId="0" borderId="0" xfId="0" applyFont="1"/>
    <xf numFmtId="0" fontId="0" fillId="0" borderId="4" xfId="0" applyBorder="1"/>
    <xf numFmtId="0" fontId="0" fillId="0" borderId="5" xfId="0" applyBorder="1"/>
    <xf numFmtId="0" fontId="36" fillId="0" borderId="5" xfId="0" applyFont="1" applyBorder="1" applyAlignment="1">
      <alignment horizontal="right"/>
    </xf>
    <xf numFmtId="0" fontId="0" fillId="0" borderId="5" xfId="0" applyBorder="1" applyAlignment="1">
      <alignment horizontal="right"/>
    </xf>
    <xf numFmtId="0" fontId="0" fillId="0" borderId="6" xfId="0" applyBorder="1"/>
    <xf numFmtId="0" fontId="36" fillId="0" borderId="7" xfId="0" applyFont="1" applyBorder="1" applyAlignment="1">
      <alignment horizontal="left"/>
    </xf>
    <xf numFmtId="2" fontId="0" fillId="0" borderId="8" xfId="0" applyNumberFormat="1" applyBorder="1"/>
    <xf numFmtId="0" fontId="0" fillId="0" borderId="7" xfId="0" applyBorder="1" applyAlignment="1">
      <alignment horizontal="left"/>
    </xf>
    <xf numFmtId="0" fontId="0" fillId="0" borderId="9" xfId="0" applyBorder="1"/>
    <xf numFmtId="0" fontId="0" fillId="0" borderId="10" xfId="0" applyBorder="1"/>
    <xf numFmtId="2" fontId="0" fillId="0" borderId="10" xfId="0" applyNumberFormat="1" applyBorder="1"/>
    <xf numFmtId="2" fontId="0" fillId="0" borderId="11" xfId="0" applyNumberFormat="1" applyBorder="1"/>
    <xf numFmtId="0" fontId="0" fillId="0" borderId="0" xfId="0" applyFill="1"/>
    <xf numFmtId="0" fontId="3" fillId="0" borderId="0" xfId="0" applyFont="1" applyFill="1" applyAlignment="1">
      <alignment horizontal="center" vertical="center"/>
    </xf>
    <xf numFmtId="0" fontId="3" fillId="5" borderId="32" xfId="0" applyFont="1" applyFill="1" applyBorder="1" applyAlignment="1">
      <alignment vertical="center"/>
    </xf>
    <xf numFmtId="0" fontId="3" fillId="5" borderId="10" xfId="0" applyFont="1" applyFill="1" applyBorder="1" applyAlignment="1">
      <alignment vertical="center"/>
    </xf>
    <xf numFmtId="0" fontId="3" fillId="5" borderId="11" xfId="0" applyFont="1" applyFill="1" applyBorder="1" applyAlignment="1">
      <alignment vertical="center"/>
    </xf>
    <xf numFmtId="0" fontId="3" fillId="0" borderId="4" xfId="0" applyFont="1" applyFill="1" applyBorder="1"/>
    <xf numFmtId="0" fontId="3" fillId="0" borderId="5" xfId="0" applyFont="1" applyFill="1" applyBorder="1"/>
    <xf numFmtId="0" fontId="0" fillId="0" borderId="5" xfId="0" applyFill="1" applyBorder="1"/>
    <xf numFmtId="0" fontId="0" fillId="0" borderId="6" xfId="0" applyFill="1" applyBorder="1"/>
    <xf numFmtId="0" fontId="3" fillId="0" borderId="7" xfId="0" applyFont="1" applyFill="1" applyBorder="1"/>
    <xf numFmtId="0" fontId="3" fillId="0" borderId="0" xfId="0" applyFont="1" applyFill="1" applyBorder="1"/>
    <xf numFmtId="0" fontId="0" fillId="0" borderId="0" xfId="0" applyFill="1" applyBorder="1"/>
    <xf numFmtId="0" fontId="0" fillId="0" borderId="8" xfId="0" applyFill="1" applyBorder="1"/>
    <xf numFmtId="0" fontId="2" fillId="0" borderId="7"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3" fillId="5" borderId="9" xfId="0" applyFont="1" applyFill="1" applyBorder="1" applyAlignment="1">
      <alignment vertical="center"/>
    </xf>
    <xf numFmtId="0" fontId="5" fillId="3" borderId="1" xfId="0" applyFont="1" applyFill="1" applyBorder="1" applyAlignment="1">
      <alignment horizontal="center" vertical="center"/>
    </xf>
    <xf numFmtId="0" fontId="2" fillId="5"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2" borderId="1" xfId="0" applyFont="1" applyFill="1" applyBorder="1" applyAlignment="1">
      <alignment horizont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7" fillId="3" borderId="2" xfId="0" applyFont="1" applyFill="1" applyBorder="1" applyAlignment="1">
      <alignment horizontal="center" vertical="center" wrapText="1"/>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0" fontId="3" fillId="5" borderId="3"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21" fillId="6" borderId="0" xfId="0" applyFont="1" applyFill="1" applyAlignment="1">
      <alignment horizontal="center" vertical="center"/>
    </xf>
    <xf numFmtId="0" fontId="3" fillId="5" borderId="3"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2" fillId="4" borderId="7" xfId="0" applyFont="1" applyFill="1" applyBorder="1" applyAlignment="1">
      <alignment horizontal="left" vertical="center"/>
    </xf>
    <xf numFmtId="0" fontId="2" fillId="4" borderId="0" xfId="0" applyFont="1" applyFill="1" applyBorder="1" applyAlignment="1">
      <alignment horizontal="left" vertical="center"/>
    </xf>
    <xf numFmtId="0" fontId="2" fillId="4" borderId="8" xfId="0" applyFont="1" applyFill="1" applyBorder="1" applyAlignment="1">
      <alignment horizontal="left" vertical="center"/>
    </xf>
    <xf numFmtId="0" fontId="5" fillId="3" borderId="1" xfId="0" applyFont="1" applyFill="1" applyBorder="1" applyAlignment="1">
      <alignment horizontal="left" vertical="center"/>
    </xf>
    <xf numFmtId="0" fontId="5" fillId="3" borderId="0" xfId="0" applyFont="1" applyFill="1" applyBorder="1" applyAlignment="1">
      <alignment horizontal="left" vertical="center"/>
    </xf>
    <xf numFmtId="0" fontId="2" fillId="4" borderId="0"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31" xfId="0" applyFont="1" applyFill="1" applyBorder="1" applyAlignment="1">
      <alignment horizontal="center" vertical="center"/>
    </xf>
    <xf numFmtId="0" fontId="2" fillId="4" borderId="7" xfId="0" applyFont="1" applyFill="1" applyBorder="1" applyAlignment="1">
      <alignment horizontal="left" vertical="top"/>
    </xf>
    <xf numFmtId="0" fontId="2" fillId="4" borderId="0" xfId="0" applyFont="1" applyFill="1" applyBorder="1" applyAlignment="1">
      <alignment horizontal="left" vertical="top"/>
    </xf>
    <xf numFmtId="0" fontId="2" fillId="4" borderId="8" xfId="0" applyFont="1" applyFill="1" applyBorder="1" applyAlignment="1">
      <alignment horizontal="left" vertical="top"/>
    </xf>
    <xf numFmtId="0" fontId="5" fillId="3" borderId="4" xfId="0" applyFont="1" applyFill="1" applyBorder="1" applyAlignment="1">
      <alignment horizontal="left" vertical="top"/>
    </xf>
    <xf numFmtId="0" fontId="5" fillId="3" borderId="5" xfId="0" applyFont="1" applyFill="1" applyBorder="1" applyAlignment="1">
      <alignment horizontal="left" vertical="top"/>
    </xf>
    <xf numFmtId="0" fontId="5" fillId="3" borderId="6" xfId="0" applyFont="1" applyFill="1" applyBorder="1" applyAlignment="1">
      <alignment horizontal="left" vertical="top"/>
    </xf>
    <xf numFmtId="0" fontId="36" fillId="0" borderId="0" xfId="0" applyFont="1" applyBorder="1" applyAlignment="1">
      <alignment horizontal="center"/>
    </xf>
    <xf numFmtId="0" fontId="36" fillId="0" borderId="8" xfId="0" applyFont="1" applyBorder="1" applyAlignment="1">
      <alignment horizontal="center"/>
    </xf>
    <xf numFmtId="0" fontId="36" fillId="0" borderId="0" xfId="0" applyFont="1" applyBorder="1" applyAlignment="1">
      <alignment horizontal="center" vertical="center" textRotation="90"/>
    </xf>
    <xf numFmtId="0" fontId="36" fillId="0" borderId="10" xfId="0" applyFont="1" applyBorder="1" applyAlignment="1">
      <alignment horizontal="center" vertical="center" textRotation="90"/>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2" fillId="0" borderId="0" xfId="0" applyFont="1" applyFill="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112</xdr:row>
      <xdr:rowOff>10584</xdr:rowOff>
    </xdr:from>
    <xdr:to>
      <xdr:col>5</xdr:col>
      <xdr:colOff>86225</xdr:colOff>
      <xdr:row>130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110</xdr:row>
      <xdr:rowOff>95250</xdr:rowOff>
    </xdr:from>
    <xdr:to>
      <xdr:col>12</xdr:col>
      <xdr:colOff>581026</xdr:colOff>
      <xdr:row>117</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95249</xdr:colOff>
      <xdr:row>112</xdr:row>
      <xdr:rowOff>10584</xdr:rowOff>
    </xdr:from>
    <xdr:to>
      <xdr:col>5</xdr:col>
      <xdr:colOff>29075</xdr:colOff>
      <xdr:row>130</xdr:row>
      <xdr:rowOff>116419</xdr:rowOff>
    </xdr:to>
    <xdr:pic>
      <xdr:nvPicPr>
        <xdr:cNvPr id="2" name="Picture 1">
          <a:extLst>
            <a:ext uri="{FF2B5EF4-FFF2-40B4-BE49-F238E27FC236}">
              <a16:creationId xmlns:a16="http://schemas.microsoft.com/office/drawing/2014/main" id="{E68F28D4-891B-41A1-BE9D-BC385915748B}"/>
            </a:ext>
          </a:extLst>
        </xdr:cNvPr>
        <xdr:cNvPicPr>
          <a:picLocks noChangeAspect="1"/>
        </xdr:cNvPicPr>
      </xdr:nvPicPr>
      <xdr:blipFill>
        <a:blip xmlns:r="http://schemas.openxmlformats.org/officeDocument/2006/relationships" r:embed="rId1"/>
        <a:stretch>
          <a:fillRect/>
        </a:stretch>
      </xdr:blipFill>
      <xdr:spPr>
        <a:xfrm>
          <a:off x="352424" y="20051184"/>
          <a:ext cx="4724901" cy="3020485"/>
        </a:xfrm>
        <a:prstGeom prst="rect">
          <a:avLst/>
        </a:prstGeom>
      </xdr:spPr>
    </xdr:pic>
    <xdr:clientData/>
  </xdr:twoCellAnchor>
  <xdr:twoCellAnchor editAs="oneCell">
    <xdr:from>
      <xdr:col>7</xdr:col>
      <xdr:colOff>333375</xdr:colOff>
      <xdr:row>112</xdr:row>
      <xdr:rowOff>47625</xdr:rowOff>
    </xdr:from>
    <xdr:to>
      <xdr:col>13</xdr:col>
      <xdr:colOff>685801</xdr:colOff>
      <xdr:row>119</xdr:row>
      <xdr:rowOff>47625</xdr:rowOff>
    </xdr:to>
    <xdr:pic>
      <xdr:nvPicPr>
        <xdr:cNvPr id="3" name="Picture 2">
          <a:extLst>
            <a:ext uri="{FF2B5EF4-FFF2-40B4-BE49-F238E27FC236}">
              <a16:creationId xmlns:a16="http://schemas.microsoft.com/office/drawing/2014/main" id="{48359148-E0AF-40C8-BC51-59F8F75B61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67475" y="19888200"/>
          <a:ext cx="5324476"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G19" sqref="G19"/>
    </sheetView>
  </sheetViews>
  <sheetFormatPr defaultColWidth="9" defaultRowHeight="15.75" x14ac:dyDescent="0.25"/>
  <cols>
    <col min="1" max="1" width="2.125" style="183" customWidth="1"/>
    <col min="2" max="2" width="9" style="183"/>
    <col min="3" max="3" width="4.375" style="185" bestFit="1" customWidth="1"/>
    <col min="4" max="4" width="15.875" style="185" bestFit="1" customWidth="1"/>
    <col min="5" max="5" width="10.375" style="183" bestFit="1" customWidth="1"/>
    <col min="6" max="6" width="10.375" style="183" customWidth="1"/>
    <col min="7" max="20" width="9" style="183"/>
    <col min="21" max="21" width="5.5" style="183" customWidth="1"/>
    <col min="22" max="22" width="6.375" style="183" bestFit="1" customWidth="1"/>
    <col min="23" max="23" width="9.625" style="183" bestFit="1" customWidth="1"/>
    <col min="24" max="16384" width="9" style="183"/>
  </cols>
  <sheetData>
    <row r="1" spans="2:28" ht="16.5" thickBot="1" x14ac:dyDescent="0.3"/>
    <row r="2" spans="2:28" x14ac:dyDescent="0.25">
      <c r="B2" s="189"/>
      <c r="C2" s="190"/>
      <c r="D2" s="190"/>
      <c r="E2" s="191"/>
      <c r="F2" s="191"/>
      <c r="G2" s="191"/>
      <c r="H2" s="191"/>
      <c r="I2" s="191"/>
      <c r="J2" s="191"/>
      <c r="K2" s="191"/>
      <c r="L2" s="191"/>
      <c r="M2" s="191"/>
      <c r="N2" s="191"/>
      <c r="O2" s="191"/>
      <c r="P2" s="191"/>
      <c r="Q2" s="191"/>
      <c r="R2" s="191"/>
      <c r="S2" s="191"/>
      <c r="T2" s="192"/>
    </row>
    <row r="3" spans="2:28" x14ac:dyDescent="0.25">
      <c r="B3" s="193"/>
      <c r="C3" s="187"/>
      <c r="D3" s="187"/>
      <c r="E3" s="184"/>
      <c r="F3" s="184"/>
      <c r="G3" s="380" t="s">
        <v>464</v>
      </c>
      <c r="H3" s="380"/>
      <c r="I3" s="380"/>
      <c r="J3" s="380"/>
      <c r="K3" s="380"/>
      <c r="L3" s="380"/>
      <c r="M3" s="184"/>
      <c r="N3" s="184"/>
      <c r="O3" s="184"/>
      <c r="P3" s="184"/>
      <c r="Q3" s="184"/>
      <c r="R3" s="184"/>
      <c r="S3" s="184"/>
      <c r="T3" s="194"/>
    </row>
    <row r="4" spans="2:28" x14ac:dyDescent="0.25">
      <c r="B4" s="193"/>
      <c r="C4" s="187"/>
      <c r="D4" s="187"/>
      <c r="E4" s="184"/>
      <c r="F4" s="184"/>
      <c r="G4" s="184"/>
      <c r="H4" s="184"/>
      <c r="I4" s="184"/>
      <c r="J4" s="184"/>
      <c r="K4" s="184"/>
      <c r="L4" s="184"/>
      <c r="M4" s="184"/>
      <c r="N4" s="184"/>
      <c r="O4" s="184"/>
      <c r="P4" s="184"/>
      <c r="Q4" s="184"/>
      <c r="R4" s="184"/>
      <c r="S4" s="184"/>
      <c r="T4" s="194"/>
    </row>
    <row r="5" spans="2:28" x14ac:dyDescent="0.25">
      <c r="B5" s="193"/>
      <c r="C5" s="199"/>
      <c r="D5" s="199"/>
      <c r="E5" s="381" t="s">
        <v>327</v>
      </c>
      <c r="F5" s="378"/>
      <c r="G5" s="378"/>
      <c r="H5" s="378"/>
      <c r="I5" s="378"/>
      <c r="J5" s="378"/>
      <c r="K5" s="378" t="s">
        <v>328</v>
      </c>
      <c r="L5" s="378"/>
      <c r="M5" s="378"/>
      <c r="N5" s="378"/>
      <c r="O5" s="379"/>
      <c r="P5" s="365" t="s">
        <v>192</v>
      </c>
      <c r="Q5" s="366"/>
      <c r="R5" s="366"/>
      <c r="S5" s="366"/>
      <c r="T5" s="194"/>
    </row>
    <row r="6" spans="2:28" ht="16.5" thickBot="1" x14ac:dyDescent="0.3">
      <c r="B6" s="193"/>
      <c r="C6" s="201"/>
      <c r="D6" s="201" t="s">
        <v>350</v>
      </c>
      <c r="E6" s="381" t="s">
        <v>69</v>
      </c>
      <c r="F6" s="378"/>
      <c r="G6" s="378" t="s">
        <v>70</v>
      </c>
      <c r="H6" s="378"/>
      <c r="I6" s="378" t="s">
        <v>63</v>
      </c>
      <c r="J6" s="379"/>
      <c r="K6" s="220"/>
      <c r="L6" s="378" t="s">
        <v>69</v>
      </c>
      <c r="M6" s="378"/>
      <c r="N6" s="378" t="s">
        <v>70</v>
      </c>
      <c r="O6" s="379"/>
      <c r="P6" s="378" t="s">
        <v>69</v>
      </c>
      <c r="Q6" s="378"/>
      <c r="R6" s="378" t="s">
        <v>70</v>
      </c>
      <c r="S6" s="379"/>
      <c r="T6" s="194"/>
    </row>
    <row r="7" spans="2:28" ht="27.75" thickBot="1" x14ac:dyDescent="0.3">
      <c r="B7" s="193"/>
      <c r="C7" s="214" t="s">
        <v>329</v>
      </c>
      <c r="D7" s="214"/>
      <c r="E7" s="215" t="s">
        <v>338</v>
      </c>
      <c r="F7" s="216" t="s">
        <v>330</v>
      </c>
      <c r="G7" s="217" t="s">
        <v>331</v>
      </c>
      <c r="H7" s="217" t="s">
        <v>330</v>
      </c>
      <c r="I7" s="216" t="s">
        <v>339</v>
      </c>
      <c r="J7" s="218" t="s">
        <v>330</v>
      </c>
      <c r="K7" s="219" t="s">
        <v>367</v>
      </c>
      <c r="L7" s="217" t="s">
        <v>341</v>
      </c>
      <c r="M7" s="217" t="s">
        <v>330</v>
      </c>
      <c r="N7" s="216" t="s">
        <v>340</v>
      </c>
      <c r="O7" s="218" t="s">
        <v>330</v>
      </c>
      <c r="P7" s="221" t="s">
        <v>368</v>
      </c>
      <c r="Q7" s="217" t="s">
        <v>330</v>
      </c>
      <c r="R7" s="216" t="s">
        <v>342</v>
      </c>
      <c r="S7" s="218" t="s">
        <v>330</v>
      </c>
      <c r="T7" s="194"/>
      <c r="V7" s="181" t="s">
        <v>336</v>
      </c>
      <c r="W7" s="182" t="s">
        <v>335</v>
      </c>
    </row>
    <row r="8" spans="2:28" x14ac:dyDescent="0.25">
      <c r="B8" s="193"/>
      <c r="C8" s="109">
        <v>1</v>
      </c>
      <c r="D8" s="109" t="s">
        <v>356</v>
      </c>
      <c r="E8" s="178">
        <f>Links!F93</f>
        <v>1.4003964760236025</v>
      </c>
      <c r="F8" s="179" t="str">
        <f t="shared" ref="F8:F29" si="0">IF(E8="","",IF(E8&lt;=$W$8,$V$8,IF(E8&lt;=$W$9,$V$9,IF(E8&lt;=$W$10,$V$10,IF(E8&lt;=$W$11,$V$11,IF(E8&lt;=$W$12,$V$12,$V$13))))))</f>
        <v>A</v>
      </c>
      <c r="G8" s="171">
        <f>Links!F96</f>
        <v>4.0161952421554714</v>
      </c>
      <c r="H8" s="171" t="str">
        <f t="shared" ref="H8:H29" si="1">IF(G8="","",IF(G8&lt;=$W$8,$V$8,IF(G8&lt;=$W$9,$V$9,IF(G8&lt;=$W$10,$V$10,IF(G8&lt;=$W$11,$V$11,IF(G8&lt;=$W$12,$V$12,$V$13))))))</f>
        <v>D</v>
      </c>
      <c r="I8" s="179">
        <f>Links!F99</f>
        <v>1.7658449627305508</v>
      </c>
      <c r="J8" s="200" t="str">
        <f t="shared" ref="J8:J29" si="2">IF(I8="","",IF(I8&lt;=$W$8,$V$8,IF(I8&lt;=$W$9,$V$9,IF(I8&lt;=$W$10,$V$10,IF(I8&lt;=$W$11,$V$11,IF(I8&lt;=$W$12,$V$12,$V$13))))))</f>
        <v>A</v>
      </c>
      <c r="K8" s="213" t="s">
        <v>359</v>
      </c>
      <c r="L8" s="171">
        <f>Intersections!F117</f>
        <v>2.6137476156342201</v>
      </c>
      <c r="M8" s="171" t="str">
        <f t="shared" ref="M8:M29" si="3">IF(L8="-","-",IF(L8&lt;=$W$8,$V$8,IF(L8&lt;=$W$9,$V$9,IF(L8&lt;=$W$10,$V$10,IF(L8&lt;=$W$11,$V$11,IF(L8&lt;=$W$12,$V$12,$V$13))))))</f>
        <v>B</v>
      </c>
      <c r="N8" s="179">
        <f>Intersections!F120</f>
        <v>2.7107749999999995</v>
      </c>
      <c r="O8" s="200" t="str">
        <f t="shared" ref="O8:O29" si="4">IF(N8="","",IF(N8&lt;=$W$8,$V$8,IF(N8&lt;=$W$9,$V$9,IF(N8&lt;=$W$10,$V$10,IF(N8&lt;=$W$11,$V$11,IF(N8&lt;=$W$12,$V$12,$V$13))))))</f>
        <v>B</v>
      </c>
      <c r="P8" s="168">
        <f>Segments!E42</f>
        <v>1.9213440479363686</v>
      </c>
      <c r="Q8" s="171" t="str">
        <f>IF(P8="","",IF(P8&lt;=$W$8,$V$8,IF(P8&lt;=$W$9,$V$9,IF(P8&lt;=$W$10,$V$10,IF(P8&lt;=$W$11,$V$11,IF(P8&lt;=$W$12,$V$12,$V$13))))))</f>
        <v>A</v>
      </c>
      <c r="R8" s="179">
        <f>Segments!E47</f>
        <v>2.8899496613036053</v>
      </c>
      <c r="S8" s="200" t="str">
        <f>IF(R8="","",IF(R8&lt;=$W$8,$V$8,IF(R8&lt;=$W$9,$V$9,IF(R8&lt;=$W$10,$V$10,IF(R8&lt;=$W$11,$V$11,IF(R8&lt;=$W$12,$V$12,$V$13))))))</f>
        <v>C</v>
      </c>
      <c r="T8" s="194"/>
      <c r="V8" s="209" t="s">
        <v>326</v>
      </c>
      <c r="W8" s="180">
        <v>2</v>
      </c>
      <c r="AB8" s="186"/>
    </row>
    <row r="9" spans="2:28" x14ac:dyDescent="0.25">
      <c r="B9" s="193"/>
      <c r="C9" s="109">
        <v>2</v>
      </c>
      <c r="D9" s="109" t="s">
        <v>357</v>
      </c>
      <c r="E9" s="178">
        <f>Links!H93</f>
        <v>1.514146476023603</v>
      </c>
      <c r="F9" s="179" t="str">
        <f t="shared" si="0"/>
        <v>A</v>
      </c>
      <c r="G9" s="171">
        <f>Links!H96</f>
        <v>4.0877220914732444</v>
      </c>
      <c r="H9" s="171" t="str">
        <f t="shared" si="1"/>
        <v>D</v>
      </c>
      <c r="I9" s="179">
        <f>Links!H99</f>
        <v>1.7829074627305508</v>
      </c>
      <c r="J9" s="200" t="str">
        <f t="shared" si="2"/>
        <v>A</v>
      </c>
      <c r="K9" s="213" t="s">
        <v>360</v>
      </c>
      <c r="L9" s="171">
        <f>Intersections!J117</f>
        <v>2.0399954640252118</v>
      </c>
      <c r="M9" s="171" t="str">
        <f t="shared" si="3"/>
        <v>B</v>
      </c>
      <c r="N9" s="179">
        <f>Intersections!J120</f>
        <v>2.2087249999999994</v>
      </c>
      <c r="O9" s="200" t="str">
        <f t="shared" si="4"/>
        <v>B</v>
      </c>
      <c r="P9" s="168">
        <f>Segments!G42</f>
        <v>1.4253604781503924</v>
      </c>
      <c r="Q9" s="171" t="str">
        <f t="shared" ref="Q9:Q27" si="5">IF(P9="","",IF(P9&lt;=$W$8,$V$8,IF(P9&lt;=$W$9,$V$9,IF(P9&lt;=$W$10,$V$10,IF(P9&lt;=$W$11,$V$11,IF(P9&lt;=$W$12,$V$12,$V$13))))))</f>
        <v>A</v>
      </c>
      <c r="R9" s="179" t="e">
        <f>Segments!G47</f>
        <v>#DIV/0!</v>
      </c>
      <c r="S9" s="200" t="e">
        <f>IF(R9="","",IF(R9&lt;=$W$8,$V$8,IF(R9&lt;=$W$9,$V$9,IF(R9&lt;=$W$10,$V$10,IF(R9&lt;=$W$11,$V$11,IF(R9&lt;=$W$12,$V$12,$V$13))))))</f>
        <v>#DIV/0!</v>
      </c>
      <c r="T9" s="194"/>
      <c r="V9" s="209" t="s">
        <v>325</v>
      </c>
      <c r="W9" s="180">
        <v>2.75</v>
      </c>
    </row>
    <row r="10" spans="2:28" x14ac:dyDescent="0.25">
      <c r="B10" s="193"/>
      <c r="C10" s="109">
        <v>3</v>
      </c>
      <c r="D10" s="109" t="s">
        <v>358</v>
      </c>
      <c r="E10" s="178">
        <f>Links!J93</f>
        <v>2.0178958466638228</v>
      </c>
      <c r="F10" s="179" t="str">
        <f t="shared" si="0"/>
        <v>B</v>
      </c>
      <c r="G10" s="171">
        <f>Links!J96</f>
        <v>4.3456421891764423</v>
      </c>
      <c r="H10" s="171" t="str">
        <f t="shared" si="1"/>
        <v>E</v>
      </c>
      <c r="I10" s="179">
        <f>Links!J99</f>
        <v>1.8584698683265839</v>
      </c>
      <c r="J10" s="200" t="str">
        <f t="shared" si="2"/>
        <v>A</v>
      </c>
      <c r="K10" s="213" t="s">
        <v>361</v>
      </c>
      <c r="L10" s="171">
        <f>Intersections!N117</f>
        <v>2.7298069022034546</v>
      </c>
      <c r="M10" s="171" t="str">
        <f t="shared" si="3"/>
        <v>B</v>
      </c>
      <c r="N10" s="179">
        <f>Intersections!N120</f>
        <v>3.2047249999999998</v>
      </c>
      <c r="O10" s="200" t="str">
        <f t="shared" si="4"/>
        <v>C</v>
      </c>
      <c r="P10" s="168">
        <f>Segments!I42</f>
        <v>2.2972238190438503</v>
      </c>
      <c r="Q10" s="171" t="str">
        <f t="shared" si="5"/>
        <v>B</v>
      </c>
      <c r="R10" s="179" t="e">
        <f>Segments!I47</f>
        <v>#DIV/0!</v>
      </c>
      <c r="S10" s="200" t="e">
        <f t="shared" ref="S10" si="6">IF(R10="","",IF(R10&lt;=$W$8,$V$8,IF(R10&lt;=$W$9,$V$9,IF(R10&lt;=$W$10,$V$10,IF(R10&lt;=$W$11,$V$11,IF(R10&lt;=$W$12,$V$12,$V$13))))))</f>
        <v>#DIV/0!</v>
      </c>
      <c r="T10" s="194"/>
      <c r="V10" s="209" t="s">
        <v>160</v>
      </c>
      <c r="W10" s="180">
        <v>3.5</v>
      </c>
    </row>
    <row r="11" spans="2:28" x14ac:dyDescent="0.25">
      <c r="B11" s="193"/>
      <c r="C11" s="109">
        <v>4</v>
      </c>
      <c r="D11" s="109" t="s">
        <v>355</v>
      </c>
      <c r="E11" s="178">
        <f>Links!L93</f>
        <v>2.0906414342001698</v>
      </c>
      <c r="F11" s="179" t="str">
        <f t="shared" si="0"/>
        <v>B</v>
      </c>
      <c r="G11" s="171">
        <f>Links!L96</f>
        <v>4.0490137569543307</v>
      </c>
      <c r="H11" s="171" t="str">
        <f t="shared" si="1"/>
        <v>D</v>
      </c>
      <c r="I11" s="179">
        <f>Links!L99</f>
        <v>1.8693817064570357</v>
      </c>
      <c r="J11" s="200" t="str">
        <f t="shared" si="2"/>
        <v>A</v>
      </c>
      <c r="K11" s="213" t="s">
        <v>362</v>
      </c>
      <c r="L11" s="171">
        <f>Intersections!R117</f>
        <v>2.2377169516427688</v>
      </c>
      <c r="M11" s="171" t="str">
        <f t="shared" si="3"/>
        <v>B</v>
      </c>
      <c r="N11" s="179">
        <f>Intersections!R120</f>
        <v>2.0597749999999992</v>
      </c>
      <c r="O11" s="200" t="str">
        <f t="shared" si="4"/>
        <v>B</v>
      </c>
      <c r="P11" s="168">
        <f>Segments!K42</f>
        <v>1.8140164483819625</v>
      </c>
      <c r="Q11" s="171" t="str">
        <f t="shared" si="5"/>
        <v>A</v>
      </c>
      <c r="R11" s="179" t="e">
        <f>Segments!K47</f>
        <v>#DIV/0!</v>
      </c>
      <c r="S11" s="200" t="e">
        <f t="shared" ref="S11" si="7">IF(R11="","",IF(R11&lt;=$W$8,$V$8,IF(R11&lt;=$W$9,$V$9,IF(R11&lt;=$W$10,$V$10,IF(R11&lt;=$W$11,$V$11,IF(R11&lt;=$W$12,$V$12,$V$13))))))</f>
        <v>#DIV/0!</v>
      </c>
      <c r="T11" s="194"/>
      <c r="V11" s="209" t="s">
        <v>332</v>
      </c>
      <c r="W11" s="180">
        <v>4.25</v>
      </c>
    </row>
    <row r="12" spans="2:28" x14ac:dyDescent="0.25">
      <c r="B12" s="193"/>
      <c r="C12" s="109">
        <v>5</v>
      </c>
      <c r="D12" s="109" t="s">
        <v>351</v>
      </c>
      <c r="E12" s="178">
        <f>Links!N93</f>
        <v>1.8296513252853428</v>
      </c>
      <c r="F12" s="179" t="str">
        <f t="shared" si="0"/>
        <v>A</v>
      </c>
      <c r="G12" s="171">
        <f>Links!N96</f>
        <v>4.2210550268287879</v>
      </c>
      <c r="H12" s="171" t="str">
        <f t="shared" si="1"/>
        <v>D</v>
      </c>
      <c r="I12" s="179">
        <f>Links!N99</f>
        <v>1.8302331901198117</v>
      </c>
      <c r="J12" s="200" t="str">
        <f t="shared" si="2"/>
        <v>A</v>
      </c>
      <c r="K12" s="213" t="s">
        <v>363</v>
      </c>
      <c r="L12" s="171">
        <f>Intersections!V117</f>
        <v>2.2093809944067542</v>
      </c>
      <c r="M12" s="171" t="str">
        <f t="shared" si="3"/>
        <v>B</v>
      </c>
      <c r="N12" s="179">
        <f>Intersections!V120</f>
        <v>2.7701750000000001</v>
      </c>
      <c r="O12" s="200" t="str">
        <f t="shared" si="4"/>
        <v>C</v>
      </c>
      <c r="P12" s="168">
        <f>Segments!M42</f>
        <v>1.6989884232478407</v>
      </c>
      <c r="Q12" s="171" t="str">
        <f t="shared" si="5"/>
        <v>A</v>
      </c>
      <c r="R12" s="179">
        <f>Segments!M47</f>
        <v>2.9994825296671896</v>
      </c>
      <c r="S12" s="200" t="str">
        <f t="shared" ref="S12" si="8">IF(R12="","",IF(R12&lt;=$W$8,$V$8,IF(R12&lt;=$W$9,$V$9,IF(R12&lt;=$W$10,$V$10,IF(R12&lt;=$W$11,$V$11,IF(R12&lt;=$W$12,$V$12,$V$13))))))</f>
        <v>C</v>
      </c>
      <c r="T12" s="194"/>
      <c r="V12" s="209" t="s">
        <v>230</v>
      </c>
      <c r="W12" s="180">
        <v>5</v>
      </c>
    </row>
    <row r="13" spans="2:28" ht="16.5" thickBot="1" x14ac:dyDescent="0.3">
      <c r="B13" s="193"/>
      <c r="C13" s="109">
        <v>6</v>
      </c>
      <c r="D13" s="109" t="s">
        <v>352</v>
      </c>
      <c r="E13" s="178">
        <f>Links!P93</f>
        <v>1.6124653316123219</v>
      </c>
      <c r="F13" s="179" t="str">
        <f t="shared" si="0"/>
        <v>A</v>
      </c>
      <c r="G13" s="171">
        <f>Links!P96</f>
        <v>4.1905335237873569</v>
      </c>
      <c r="H13" s="171" t="str">
        <f t="shared" si="1"/>
        <v>D</v>
      </c>
      <c r="I13" s="179">
        <f>Links!P99</f>
        <v>1.7976552910688586</v>
      </c>
      <c r="J13" s="200" t="str">
        <f t="shared" si="2"/>
        <v>A</v>
      </c>
      <c r="K13" s="213" t="s">
        <v>364</v>
      </c>
      <c r="L13" s="171">
        <f>Intersections!Z117</f>
        <v>2.1410783676786238</v>
      </c>
      <c r="M13" s="171" t="str">
        <f t="shared" si="3"/>
        <v>B</v>
      </c>
      <c r="N13" s="179">
        <f>Intersections!Z120</f>
        <v>2.2171999999999992</v>
      </c>
      <c r="O13" s="200" t="str">
        <f t="shared" si="4"/>
        <v>B</v>
      </c>
      <c r="P13" s="168">
        <f>Segments!O42</f>
        <v>1.6512962383702037</v>
      </c>
      <c r="Q13" s="171" t="str">
        <f t="shared" si="5"/>
        <v>A</v>
      </c>
      <c r="R13" s="179" t="e">
        <f>Segments!O47</f>
        <v>#DIV/0!</v>
      </c>
      <c r="S13" s="200" t="e">
        <f t="shared" ref="S13" si="9">IF(R13="","",IF(R13&lt;=$W$8,$V$8,IF(R13&lt;=$W$9,$V$9,IF(R13&lt;=$W$10,$V$10,IF(R13&lt;=$W$11,$V$11,IF(R13&lt;=$W$12,$V$12,$V$13))))))</f>
        <v>#DIV/0!</v>
      </c>
      <c r="T13" s="194"/>
      <c r="V13" s="210" t="s">
        <v>333</v>
      </c>
      <c r="W13" s="211" t="s">
        <v>404</v>
      </c>
    </row>
    <row r="14" spans="2:28" x14ac:dyDescent="0.25">
      <c r="B14" s="193"/>
      <c r="C14" s="109">
        <v>7</v>
      </c>
      <c r="D14" s="109" t="s">
        <v>353</v>
      </c>
      <c r="E14" s="178">
        <f>Links!R93</f>
        <v>1.621565331612322</v>
      </c>
      <c r="F14" s="179" t="str">
        <f t="shared" si="0"/>
        <v>A</v>
      </c>
      <c r="G14" s="171">
        <f>Links!R96</f>
        <v>4.1952608307630443</v>
      </c>
      <c r="H14" s="171" t="str">
        <f t="shared" si="1"/>
        <v>D</v>
      </c>
      <c r="I14" s="179">
        <f>Links!R99</f>
        <v>1.7990202910688586</v>
      </c>
      <c r="J14" s="200" t="str">
        <f t="shared" si="2"/>
        <v>A</v>
      </c>
      <c r="K14" s="213" t="s">
        <v>365</v>
      </c>
      <c r="L14" s="171">
        <f>Intersections!AD117</f>
        <v>1.899554646039306</v>
      </c>
      <c r="M14" s="171" t="str">
        <f t="shared" si="3"/>
        <v>A</v>
      </c>
      <c r="N14" s="179">
        <f>Intersections!AD120</f>
        <v>2.3857249999999994</v>
      </c>
      <c r="O14" s="200" t="str">
        <f t="shared" si="4"/>
        <v>B</v>
      </c>
      <c r="P14" s="168">
        <f>Segments!Q42</f>
        <v>1.4642983890727139</v>
      </c>
      <c r="Q14" s="171" t="str">
        <f t="shared" si="5"/>
        <v>A</v>
      </c>
      <c r="R14" s="179" t="e">
        <f>Segments!Q47</f>
        <v>#DIV/0!</v>
      </c>
      <c r="S14" s="200" t="e">
        <f t="shared" ref="S14" si="10">IF(R14="","",IF(R14&lt;=$W$8,$V$8,IF(R14&lt;=$W$9,$V$9,IF(R14&lt;=$W$10,$V$10,IF(R14&lt;=$W$11,$V$11,IF(R14&lt;=$W$12,$V$12,$V$13))))))</f>
        <v>#DIV/0!</v>
      </c>
      <c r="T14" s="194"/>
    </row>
    <row r="15" spans="2:28" x14ac:dyDescent="0.25">
      <c r="B15" s="193"/>
      <c r="C15" s="109">
        <v>8</v>
      </c>
      <c r="D15" s="109" t="s">
        <v>354</v>
      </c>
      <c r="E15" s="178" t="str">
        <f>Links!T93</f>
        <v/>
      </c>
      <c r="F15" s="179" t="str">
        <f t="shared" si="0"/>
        <v/>
      </c>
      <c r="G15" s="171" t="str">
        <f>Links!T96</f>
        <v/>
      </c>
      <c r="H15" s="171" t="str">
        <f t="shared" si="1"/>
        <v/>
      </c>
      <c r="I15" s="179" t="str">
        <f>Links!T99</f>
        <v/>
      </c>
      <c r="J15" s="200" t="str">
        <f t="shared" si="2"/>
        <v/>
      </c>
      <c r="K15" s="213" t="s">
        <v>366</v>
      </c>
      <c r="L15" s="171">
        <f>Intersections!AH117</f>
        <v>2.1093521370504922</v>
      </c>
      <c r="M15" s="171" t="str">
        <f t="shared" si="3"/>
        <v>B</v>
      </c>
      <c r="N15" s="179">
        <f>Intersections!AH120</f>
        <v>2.5933249999999997</v>
      </c>
      <c r="O15" s="200" t="str">
        <f t="shared" si="4"/>
        <v>B</v>
      </c>
      <c r="P15" s="168" t="str">
        <f>Segments!S42</f>
        <v/>
      </c>
      <c r="Q15" s="171" t="str">
        <f t="shared" si="5"/>
        <v/>
      </c>
      <c r="R15" s="179" t="str">
        <f>Segments!S47</f>
        <v/>
      </c>
      <c r="S15" s="200" t="str">
        <f t="shared" ref="S15" si="11">IF(R15="","",IF(R15&lt;=$W$8,$V$8,IF(R15&lt;=$W$9,$V$9,IF(R15&lt;=$W$10,$V$10,IF(R15&lt;=$W$11,$V$11,IF(R15&lt;=$W$12,$V$12,$V$13))))))</f>
        <v/>
      </c>
      <c r="T15" s="194"/>
    </row>
    <row r="16" spans="2:28" x14ac:dyDescent="0.25">
      <c r="B16" s="193"/>
      <c r="C16" s="109">
        <v>9</v>
      </c>
      <c r="D16" s="109"/>
      <c r="E16" s="178" t="str">
        <f>Links!V93</f>
        <v/>
      </c>
      <c r="F16" s="179" t="str">
        <f t="shared" si="0"/>
        <v/>
      </c>
      <c r="G16" s="171" t="str">
        <f>Links!V96</f>
        <v/>
      </c>
      <c r="H16" s="171" t="str">
        <f t="shared" si="1"/>
        <v/>
      </c>
      <c r="I16" s="179" t="str">
        <f>Links!V99</f>
        <v/>
      </c>
      <c r="J16" s="200" t="str">
        <f t="shared" si="2"/>
        <v/>
      </c>
      <c r="K16" s="213"/>
      <c r="L16" s="171"/>
      <c r="M16" s="171"/>
      <c r="N16" s="179" t="str">
        <f>Intersections!AL120</f>
        <v/>
      </c>
      <c r="O16" s="200" t="str">
        <f t="shared" si="4"/>
        <v/>
      </c>
      <c r="P16" s="168" t="str">
        <f>Segments!U42</f>
        <v/>
      </c>
      <c r="Q16" s="171" t="str">
        <f t="shared" si="5"/>
        <v/>
      </c>
      <c r="R16" s="179" t="str">
        <f>Segments!U47</f>
        <v/>
      </c>
      <c r="S16" s="200" t="str">
        <f t="shared" ref="S16" si="12">IF(R16="","",IF(R16&lt;=$W$8,$V$8,IF(R16&lt;=$W$9,$V$9,IF(R16&lt;=$W$10,$V$10,IF(R16&lt;=$W$11,$V$11,IF(R16&lt;=$W$12,$V$12,$V$13))))))</f>
        <v/>
      </c>
      <c r="T16" s="194"/>
    </row>
    <row r="17" spans="2:24" x14ac:dyDescent="0.25">
      <c r="B17" s="193"/>
      <c r="C17" s="109">
        <v>10</v>
      </c>
      <c r="D17" s="109"/>
      <c r="E17" s="178" t="str">
        <f>Links!X93</f>
        <v/>
      </c>
      <c r="F17" s="179" t="str">
        <f t="shared" si="0"/>
        <v/>
      </c>
      <c r="G17" s="171" t="str">
        <f>Links!X96</f>
        <v/>
      </c>
      <c r="H17" s="171" t="str">
        <f t="shared" si="1"/>
        <v/>
      </c>
      <c r="I17" s="179" t="str">
        <f>Links!X99</f>
        <v/>
      </c>
      <c r="J17" s="200" t="str">
        <f t="shared" si="2"/>
        <v/>
      </c>
      <c r="K17" s="213"/>
      <c r="L17" s="171"/>
      <c r="M17" s="171"/>
      <c r="N17" s="179" t="str">
        <f>Intersections!AP120</f>
        <v/>
      </c>
      <c r="O17" s="200" t="str">
        <f t="shared" si="4"/>
        <v/>
      </c>
      <c r="P17" s="168" t="str">
        <f>Segments!W42</f>
        <v/>
      </c>
      <c r="Q17" s="171" t="str">
        <f t="shared" si="5"/>
        <v/>
      </c>
      <c r="R17" s="179" t="str">
        <f>Segments!W47</f>
        <v/>
      </c>
      <c r="S17" s="200" t="str">
        <f t="shared" ref="S17" si="13">IF(R17="","",IF(R17&lt;=$W$8,$V$8,IF(R17&lt;=$W$9,$V$9,IF(R17&lt;=$W$10,$V$10,IF(R17&lt;=$W$11,$V$11,IF(R17&lt;=$W$12,$V$12,$V$13))))))</f>
        <v/>
      </c>
      <c r="T17" s="194"/>
    </row>
    <row r="18" spans="2:24" x14ac:dyDescent="0.25">
      <c r="B18" s="193"/>
      <c r="C18" s="109">
        <v>11</v>
      </c>
      <c r="D18" s="109"/>
      <c r="E18" s="178" t="str">
        <f>Links!Z93</f>
        <v/>
      </c>
      <c r="F18" s="179" t="str">
        <f t="shared" si="0"/>
        <v/>
      </c>
      <c r="G18" s="171" t="str">
        <f>Links!Z96</f>
        <v/>
      </c>
      <c r="H18" s="171" t="str">
        <f t="shared" si="1"/>
        <v/>
      </c>
      <c r="I18" s="179" t="str">
        <f>Links!Z99</f>
        <v/>
      </c>
      <c r="J18" s="200" t="str">
        <f t="shared" si="2"/>
        <v/>
      </c>
      <c r="K18" s="213"/>
      <c r="L18" s="171"/>
      <c r="M18" s="171"/>
      <c r="N18" s="179" t="str">
        <f>Intersections!AT120</f>
        <v/>
      </c>
      <c r="O18" s="200" t="str">
        <f t="shared" si="4"/>
        <v/>
      </c>
      <c r="P18" s="168" t="str">
        <f>Segments!Y42</f>
        <v/>
      </c>
      <c r="Q18" s="171" t="str">
        <f t="shared" si="5"/>
        <v/>
      </c>
      <c r="R18" s="179" t="str">
        <f>Segments!Y47</f>
        <v/>
      </c>
      <c r="S18" s="200" t="str">
        <f t="shared" ref="S18" si="14">IF(R18="","",IF(R18&lt;=$W$8,$V$8,IF(R18&lt;=$W$9,$V$9,IF(R18&lt;=$W$10,$V$10,IF(R18&lt;=$W$11,$V$11,IF(R18&lt;=$W$12,$V$12,$V$13))))))</f>
        <v/>
      </c>
      <c r="T18" s="194"/>
    </row>
    <row r="19" spans="2:24" x14ac:dyDescent="0.25">
      <c r="B19" s="193"/>
      <c r="C19" s="109">
        <v>12</v>
      </c>
      <c r="D19" s="109"/>
      <c r="E19" s="178" t="str">
        <f>Links!AB93</f>
        <v/>
      </c>
      <c r="F19" s="179" t="str">
        <f t="shared" si="0"/>
        <v/>
      </c>
      <c r="G19" s="171" t="str">
        <f>Links!AB96</f>
        <v/>
      </c>
      <c r="H19" s="171" t="str">
        <f t="shared" si="1"/>
        <v/>
      </c>
      <c r="I19" s="179" t="str">
        <f>Links!AB99</f>
        <v/>
      </c>
      <c r="J19" s="200" t="str">
        <f t="shared" si="2"/>
        <v/>
      </c>
      <c r="K19" s="213"/>
      <c r="L19" s="171"/>
      <c r="M19" s="171"/>
      <c r="N19" s="179" t="str">
        <f>Intersections!AX120</f>
        <v/>
      </c>
      <c r="O19" s="200" t="str">
        <f t="shared" si="4"/>
        <v/>
      </c>
      <c r="P19" s="168" t="str">
        <f>Segments!AA42</f>
        <v/>
      </c>
      <c r="Q19" s="171" t="str">
        <f t="shared" si="5"/>
        <v/>
      </c>
      <c r="R19" s="179" t="str">
        <f>Segments!AA47</f>
        <v/>
      </c>
      <c r="S19" s="200" t="str">
        <f t="shared" ref="S19" si="15">IF(R19="","",IF(R19&lt;=$W$8,$V$8,IF(R19&lt;=$W$9,$V$9,IF(R19&lt;=$W$10,$V$10,IF(R19&lt;=$W$11,$V$11,IF(R19&lt;=$W$12,$V$12,$V$13))))))</f>
        <v/>
      </c>
      <c r="T19" s="194"/>
    </row>
    <row r="20" spans="2:24" x14ac:dyDescent="0.25">
      <c r="B20" s="193"/>
      <c r="C20" s="109">
        <v>13</v>
      </c>
      <c r="D20" s="109"/>
      <c r="E20" s="178" t="str">
        <f>Links!AD93</f>
        <v/>
      </c>
      <c r="F20" s="179" t="str">
        <f t="shared" si="0"/>
        <v/>
      </c>
      <c r="G20" s="171" t="str">
        <f>Links!AD96</f>
        <v/>
      </c>
      <c r="H20" s="171" t="str">
        <f t="shared" si="1"/>
        <v/>
      </c>
      <c r="I20" s="179" t="str">
        <f>Links!AD99</f>
        <v/>
      </c>
      <c r="J20" s="200" t="str">
        <f t="shared" si="2"/>
        <v/>
      </c>
      <c r="K20" s="213"/>
      <c r="L20" s="171"/>
      <c r="M20" s="171"/>
      <c r="N20" s="179" t="str">
        <f>Intersections!BB120</f>
        <v/>
      </c>
      <c r="O20" s="200" t="str">
        <f t="shared" si="4"/>
        <v/>
      </c>
      <c r="P20" s="168" t="str">
        <f>Segments!AC42</f>
        <v/>
      </c>
      <c r="Q20" s="171" t="str">
        <f t="shared" si="5"/>
        <v/>
      </c>
      <c r="R20" s="179" t="str">
        <f>Segments!AC47</f>
        <v/>
      </c>
      <c r="S20" s="200" t="str">
        <f t="shared" ref="S20" si="16">IF(R20="","",IF(R20&lt;=$W$8,$V$8,IF(R20&lt;=$W$9,$V$9,IF(R20&lt;=$W$10,$V$10,IF(R20&lt;=$W$11,$V$11,IF(R20&lt;=$W$12,$V$12,$V$13))))))</f>
        <v/>
      </c>
      <c r="T20" s="194"/>
    </row>
    <row r="21" spans="2:24" x14ac:dyDescent="0.25">
      <c r="B21" s="193"/>
      <c r="C21" s="109">
        <v>14</v>
      </c>
      <c r="D21" s="109"/>
      <c r="E21" s="178" t="str">
        <f>Links!AF93</f>
        <v/>
      </c>
      <c r="F21" s="179" t="str">
        <f t="shared" si="0"/>
        <v/>
      </c>
      <c r="G21" s="171" t="str">
        <f>Links!AF96</f>
        <v/>
      </c>
      <c r="H21" s="171" t="str">
        <f t="shared" si="1"/>
        <v/>
      </c>
      <c r="I21" s="179" t="str">
        <f>Links!AF99</f>
        <v/>
      </c>
      <c r="J21" s="200" t="str">
        <f t="shared" si="2"/>
        <v/>
      </c>
      <c r="K21" s="213"/>
      <c r="L21" s="171"/>
      <c r="M21" s="171"/>
      <c r="N21" s="179" t="str">
        <f>Intersections!BF120</f>
        <v/>
      </c>
      <c r="O21" s="200" t="str">
        <f t="shared" si="4"/>
        <v/>
      </c>
      <c r="P21" s="168" t="str">
        <f>Segments!AE42</f>
        <v/>
      </c>
      <c r="Q21" s="171" t="str">
        <f t="shared" si="5"/>
        <v/>
      </c>
      <c r="R21" s="179" t="str">
        <f>Segments!AE47</f>
        <v/>
      </c>
      <c r="S21" s="200" t="str">
        <f t="shared" ref="S21" si="17">IF(R21="","",IF(R21&lt;=$W$8,$V$8,IF(R21&lt;=$W$9,$V$9,IF(R21&lt;=$W$10,$V$10,IF(R21&lt;=$W$11,$V$11,IF(R21&lt;=$W$12,$V$12,$V$13))))))</f>
        <v/>
      </c>
      <c r="T21" s="194"/>
    </row>
    <row r="22" spans="2:24" x14ac:dyDescent="0.25">
      <c r="B22" s="193"/>
      <c r="C22" s="109">
        <v>15</v>
      </c>
      <c r="D22" s="109"/>
      <c r="E22" s="178" t="str">
        <f>Links!AH93</f>
        <v/>
      </c>
      <c r="F22" s="179" t="str">
        <f t="shared" si="0"/>
        <v/>
      </c>
      <c r="G22" s="171" t="str">
        <f>Links!AH96</f>
        <v/>
      </c>
      <c r="H22" s="171" t="str">
        <f t="shared" si="1"/>
        <v/>
      </c>
      <c r="I22" s="179" t="str">
        <f>Links!AH99</f>
        <v/>
      </c>
      <c r="J22" s="200" t="str">
        <f t="shared" si="2"/>
        <v/>
      </c>
      <c r="K22" s="213"/>
      <c r="L22" s="171"/>
      <c r="M22" s="171"/>
      <c r="N22" s="179" t="str">
        <f>Intersections!BJ120</f>
        <v/>
      </c>
      <c r="O22" s="200" t="str">
        <f t="shared" si="4"/>
        <v/>
      </c>
      <c r="P22" s="168" t="str">
        <f>Segments!AG42</f>
        <v/>
      </c>
      <c r="Q22" s="171" t="str">
        <f t="shared" si="5"/>
        <v/>
      </c>
      <c r="R22" s="179" t="str">
        <f>Segments!AG47</f>
        <v/>
      </c>
      <c r="S22" s="200" t="str">
        <f t="shared" ref="S22" si="18">IF(R22="","",IF(R22&lt;=$W$8,$V$8,IF(R22&lt;=$W$9,$V$9,IF(R22&lt;=$W$10,$V$10,IF(R22&lt;=$W$11,$V$11,IF(R22&lt;=$W$12,$V$12,$V$13))))))</f>
        <v/>
      </c>
      <c r="T22" s="194"/>
    </row>
    <row r="23" spans="2:24" x14ac:dyDescent="0.25">
      <c r="B23" s="193"/>
      <c r="C23" s="109">
        <v>16</v>
      </c>
      <c r="D23" s="109"/>
      <c r="E23" s="178" t="str">
        <f>Links!AJ93</f>
        <v/>
      </c>
      <c r="F23" s="179" t="str">
        <f t="shared" si="0"/>
        <v/>
      </c>
      <c r="G23" s="171" t="str">
        <f>Links!AJ96</f>
        <v/>
      </c>
      <c r="H23" s="171" t="str">
        <f t="shared" si="1"/>
        <v/>
      </c>
      <c r="I23" s="179" t="str">
        <f>Links!AJ99</f>
        <v/>
      </c>
      <c r="J23" s="200" t="str">
        <f t="shared" si="2"/>
        <v/>
      </c>
      <c r="K23" s="213"/>
      <c r="L23" s="171"/>
      <c r="M23" s="171"/>
      <c r="N23" s="179" t="str">
        <f>Intersections!BN120</f>
        <v/>
      </c>
      <c r="O23" s="200" t="str">
        <f t="shared" si="4"/>
        <v/>
      </c>
      <c r="P23" s="168" t="str">
        <f>Segments!AI42</f>
        <v/>
      </c>
      <c r="Q23" s="171" t="str">
        <f t="shared" si="5"/>
        <v/>
      </c>
      <c r="R23" s="179" t="str">
        <f>Segments!AI47</f>
        <v/>
      </c>
      <c r="S23" s="200" t="str">
        <f t="shared" ref="S23" si="19">IF(R23="","",IF(R23&lt;=$W$8,$V$8,IF(R23&lt;=$W$9,$V$9,IF(R23&lt;=$W$10,$V$10,IF(R23&lt;=$W$11,$V$11,IF(R23&lt;=$W$12,$V$12,$V$13))))))</f>
        <v/>
      </c>
      <c r="T23" s="194"/>
      <c r="U23" s="184"/>
      <c r="W23" s="184"/>
      <c r="X23" s="184"/>
    </row>
    <row r="24" spans="2:24" x14ac:dyDescent="0.25">
      <c r="B24" s="193"/>
      <c r="C24" s="109">
        <v>17</v>
      </c>
      <c r="D24" s="109"/>
      <c r="E24" s="178" t="str">
        <f>Links!AL93</f>
        <v/>
      </c>
      <c r="F24" s="179" t="str">
        <f t="shared" si="0"/>
        <v/>
      </c>
      <c r="G24" s="171" t="str">
        <f>Links!AL96</f>
        <v/>
      </c>
      <c r="H24" s="171" t="str">
        <f t="shared" si="1"/>
        <v/>
      </c>
      <c r="I24" s="179" t="str">
        <f>Links!AL99</f>
        <v/>
      </c>
      <c r="J24" s="200" t="str">
        <f t="shared" si="2"/>
        <v/>
      </c>
      <c r="K24" s="213"/>
      <c r="L24" s="171"/>
      <c r="M24" s="171"/>
      <c r="N24" s="179" t="str">
        <f>Intersections!BR120</f>
        <v/>
      </c>
      <c r="O24" s="200" t="str">
        <f t="shared" si="4"/>
        <v/>
      </c>
      <c r="P24" s="168" t="str">
        <f>Segments!AK42</f>
        <v/>
      </c>
      <c r="Q24" s="171" t="str">
        <f t="shared" si="5"/>
        <v/>
      </c>
      <c r="R24" s="179" t="str">
        <f>Segments!AK47</f>
        <v/>
      </c>
      <c r="S24" s="200" t="str">
        <f t="shared" ref="S24" si="20">IF(R24="","",IF(R24&lt;=$W$8,$V$8,IF(R24&lt;=$W$9,$V$9,IF(R24&lt;=$W$10,$V$10,IF(R24&lt;=$W$11,$V$11,IF(R24&lt;=$W$12,$V$12,$V$13))))))</f>
        <v/>
      </c>
      <c r="T24" s="194"/>
      <c r="U24" s="184"/>
      <c r="W24" s="184"/>
      <c r="X24" s="184"/>
    </row>
    <row r="25" spans="2:24" x14ac:dyDescent="0.25">
      <c r="B25" s="193"/>
      <c r="C25" s="109">
        <v>18</v>
      </c>
      <c r="D25" s="109"/>
      <c r="E25" s="178" t="str">
        <f>Links!AN93</f>
        <v/>
      </c>
      <c r="F25" s="179" t="str">
        <f t="shared" si="0"/>
        <v/>
      </c>
      <c r="G25" s="171" t="str">
        <f>Links!AN96</f>
        <v/>
      </c>
      <c r="H25" s="171" t="str">
        <f t="shared" si="1"/>
        <v/>
      </c>
      <c r="I25" s="179" t="str">
        <f>Links!AN99</f>
        <v/>
      </c>
      <c r="J25" s="200" t="str">
        <f t="shared" si="2"/>
        <v/>
      </c>
      <c r="K25" s="213"/>
      <c r="L25" s="171"/>
      <c r="M25" s="171"/>
      <c r="N25" s="179" t="str">
        <f>Intersections!BV120</f>
        <v/>
      </c>
      <c r="O25" s="200" t="str">
        <f t="shared" si="4"/>
        <v/>
      </c>
      <c r="P25" s="168" t="str">
        <f>Segments!AM42</f>
        <v/>
      </c>
      <c r="Q25" s="171" t="str">
        <f t="shared" si="5"/>
        <v/>
      </c>
      <c r="R25" s="179" t="str">
        <f>Segments!AM47</f>
        <v/>
      </c>
      <c r="S25" s="200" t="str">
        <f t="shared" ref="S25" si="21">IF(R25="","",IF(R25&lt;=$W$8,$V$8,IF(R25&lt;=$W$9,$V$9,IF(R25&lt;=$W$10,$V$10,IF(R25&lt;=$W$11,$V$11,IF(R25&lt;=$W$12,$V$12,$V$13))))))</f>
        <v/>
      </c>
      <c r="T25" s="194"/>
      <c r="U25" s="184"/>
      <c r="W25" s="184"/>
      <c r="X25" s="184"/>
    </row>
    <row r="26" spans="2:24" x14ac:dyDescent="0.25">
      <c r="B26" s="193"/>
      <c r="C26" s="109">
        <v>19</v>
      </c>
      <c r="D26" s="109"/>
      <c r="E26" s="178" t="str">
        <f>Links!AP93</f>
        <v/>
      </c>
      <c r="F26" s="179" t="str">
        <f t="shared" si="0"/>
        <v/>
      </c>
      <c r="G26" s="171" t="str">
        <f>Links!AP96</f>
        <v/>
      </c>
      <c r="H26" s="171" t="str">
        <f t="shared" si="1"/>
        <v/>
      </c>
      <c r="I26" s="179" t="str">
        <f>Links!AP99</f>
        <v/>
      </c>
      <c r="J26" s="200" t="str">
        <f t="shared" si="2"/>
        <v/>
      </c>
      <c r="K26" s="213"/>
      <c r="L26" s="171"/>
      <c r="M26" s="171"/>
      <c r="N26" s="179" t="str">
        <f>Intersections!BZ120</f>
        <v/>
      </c>
      <c r="O26" s="200" t="str">
        <f t="shared" si="4"/>
        <v/>
      </c>
      <c r="P26" s="168" t="str">
        <f>Segments!AO42</f>
        <v/>
      </c>
      <c r="Q26" s="171" t="str">
        <f t="shared" si="5"/>
        <v/>
      </c>
      <c r="R26" s="179" t="str">
        <f>Segments!AO47</f>
        <v/>
      </c>
      <c r="S26" s="200" t="str">
        <f t="shared" ref="S26" si="22">IF(R26="","",IF(R26&lt;=$W$8,$V$8,IF(R26&lt;=$W$9,$V$9,IF(R26&lt;=$W$10,$V$10,IF(R26&lt;=$W$11,$V$11,IF(R26&lt;=$W$12,$V$12,$V$13))))))</f>
        <v/>
      </c>
      <c r="T26" s="194"/>
      <c r="U26" s="184"/>
      <c r="W26" s="184"/>
      <c r="X26" s="184"/>
    </row>
    <row r="27" spans="2:24" x14ac:dyDescent="0.25">
      <c r="B27" s="193"/>
      <c r="C27" s="109">
        <v>20</v>
      </c>
      <c r="D27" s="109"/>
      <c r="E27" s="178" t="str">
        <f>Links!AR93</f>
        <v/>
      </c>
      <c r="F27" s="179" t="str">
        <f t="shared" si="0"/>
        <v/>
      </c>
      <c r="G27" s="171" t="str">
        <f>Links!AR96</f>
        <v/>
      </c>
      <c r="H27" s="171" t="str">
        <f t="shared" si="1"/>
        <v/>
      </c>
      <c r="I27" s="179" t="str">
        <f>Links!AR99</f>
        <v/>
      </c>
      <c r="J27" s="200" t="str">
        <f t="shared" si="2"/>
        <v/>
      </c>
      <c r="K27" s="109"/>
      <c r="L27" s="171"/>
      <c r="M27" s="171"/>
      <c r="N27" s="179" t="str">
        <f>Intersections!CD120</f>
        <v/>
      </c>
      <c r="O27" s="200" t="str">
        <f t="shared" si="4"/>
        <v/>
      </c>
      <c r="P27" s="168" t="str">
        <f>Segments!AQ40</f>
        <v/>
      </c>
      <c r="Q27" s="171" t="str">
        <f t="shared" si="5"/>
        <v/>
      </c>
      <c r="R27" s="179" t="str">
        <f>Segments!AQ47</f>
        <v/>
      </c>
      <c r="S27" s="200" t="str">
        <f t="shared" ref="S27" si="23">IF(R27="","",IF(R27&lt;=$W$8,$V$8,IF(R27&lt;=$W$9,$V$9,IF(R27&lt;=$W$10,$V$10,IF(R27&lt;=$W$11,$V$11,IF(R27&lt;=$W$12,$V$12,$V$13))))))</f>
        <v/>
      </c>
      <c r="T27" s="194"/>
      <c r="U27" s="184"/>
      <c r="W27" s="184"/>
      <c r="X27" s="184"/>
    </row>
    <row r="28" spans="2:24" x14ac:dyDescent="0.25">
      <c r="B28" s="193"/>
      <c r="C28" s="109">
        <v>21</v>
      </c>
      <c r="D28" s="109"/>
      <c r="E28" s="178"/>
      <c r="F28" s="179" t="str">
        <f t="shared" si="0"/>
        <v/>
      </c>
      <c r="G28" s="171"/>
      <c r="H28" s="171" t="str">
        <f t="shared" si="1"/>
        <v/>
      </c>
      <c r="I28" s="179"/>
      <c r="J28" s="200" t="str">
        <f t="shared" si="2"/>
        <v/>
      </c>
      <c r="K28" s="109"/>
      <c r="L28" s="171"/>
      <c r="M28" s="171"/>
      <c r="N28" s="179" t="str">
        <f>Intersections!CH120</f>
        <v/>
      </c>
      <c r="O28" s="200" t="str">
        <f t="shared" si="4"/>
        <v/>
      </c>
      <c r="P28" s="168" t="s">
        <v>97</v>
      </c>
      <c r="Q28" s="171" t="s">
        <v>97</v>
      </c>
      <c r="R28" s="179" t="s">
        <v>97</v>
      </c>
      <c r="S28" s="200" t="s">
        <v>97</v>
      </c>
      <c r="T28" s="194"/>
      <c r="U28" s="184"/>
      <c r="W28" s="184"/>
      <c r="X28" s="184"/>
    </row>
    <row r="29" spans="2:24" x14ac:dyDescent="0.25">
      <c r="B29" s="193"/>
      <c r="C29" s="250" t="s">
        <v>191</v>
      </c>
      <c r="D29" s="250"/>
      <c r="E29" s="251">
        <f>Links!AT93</f>
        <v>1.7590082275291121</v>
      </c>
      <c r="F29" s="252" t="str">
        <f t="shared" si="0"/>
        <v>A</v>
      </c>
      <c r="G29" s="255">
        <f>Links!AT96</f>
        <v>4.1685202148654499</v>
      </c>
      <c r="H29" s="255" t="str">
        <f t="shared" si="1"/>
        <v>D</v>
      </c>
      <c r="I29" s="252">
        <f>Links!AT99</f>
        <v>1.819636725456377</v>
      </c>
      <c r="J29" s="253" t="str">
        <f t="shared" si="2"/>
        <v>A</v>
      </c>
      <c r="K29" s="250" t="s">
        <v>191</v>
      </c>
      <c r="L29" s="255">
        <f>Intersections!CL117</f>
        <v>2.4195345688005991</v>
      </c>
      <c r="M29" s="256" t="str">
        <f t="shared" si="3"/>
        <v>B</v>
      </c>
      <c r="N29" s="252">
        <f>Intersections!CL120</f>
        <v>2.7501651338366502</v>
      </c>
      <c r="O29" s="254" t="str">
        <f t="shared" si="4"/>
        <v>C</v>
      </c>
      <c r="P29" s="257">
        <f>Segments!AS42</f>
        <v>2.0892713981648559</v>
      </c>
      <c r="Q29" s="258" t="str">
        <f>IF(P29="","",IF(P29&lt;=$W$8,$V$8,IF(P29&lt;=$W$9,$V$9,IF(P29&lt;=$W$10,$V$10,IF(P29&lt;=$W$11,$V$11,IF(P29&lt;=$W$12,$V$12,$V$13))))))</f>
        <v>B</v>
      </c>
      <c r="R29" s="252">
        <f>Segments!AS47</f>
        <v>3.1788381770019485</v>
      </c>
      <c r="S29" s="254" t="str">
        <f>IF(R29="","",IF(R29&lt;=$W$8,$V$8,IF(R29&lt;=$W$9,$V$9,IF(R29&lt;=$W$10,$V$10,IF(R29&lt;=$W$11,$V$11,IF(R29&lt;=$W$12,$V$12,$V$13))))))</f>
        <v>C</v>
      </c>
      <c r="T29" s="194"/>
      <c r="U29" s="184"/>
      <c r="W29" s="184"/>
      <c r="X29" s="184"/>
    </row>
    <row r="30" spans="2:24" ht="16.5" thickBot="1" x14ac:dyDescent="0.3">
      <c r="B30" s="195"/>
      <c r="C30" s="196"/>
      <c r="D30" s="196"/>
      <c r="E30" s="197"/>
      <c r="F30" s="197"/>
      <c r="G30" s="197"/>
      <c r="H30" s="197"/>
      <c r="I30" s="197"/>
      <c r="J30" s="197"/>
      <c r="K30" s="197"/>
      <c r="L30" s="197"/>
      <c r="M30" s="197"/>
      <c r="N30" s="197"/>
      <c r="O30" s="197"/>
      <c r="P30" s="197"/>
      <c r="Q30" s="197"/>
      <c r="R30" s="197"/>
      <c r="S30" s="197"/>
      <c r="T30" s="198"/>
      <c r="U30" s="184"/>
      <c r="W30" s="184"/>
      <c r="X30" s="184"/>
    </row>
    <row r="31" spans="2:24" ht="16.5" thickBot="1" x14ac:dyDescent="0.3"/>
    <row r="32" spans="2:24" x14ac:dyDescent="0.25">
      <c r="F32" s="24"/>
      <c r="G32" s="25"/>
      <c r="H32" s="25"/>
      <c r="I32" s="25"/>
      <c r="J32" s="25"/>
      <c r="K32" s="25"/>
      <c r="L32" s="26"/>
    </row>
    <row r="33" spans="6:12" x14ac:dyDescent="0.25">
      <c r="F33" s="27"/>
      <c r="G33" s="367" t="s">
        <v>71</v>
      </c>
      <c r="H33" s="368"/>
      <c r="I33" s="367" t="s">
        <v>68</v>
      </c>
      <c r="J33" s="368"/>
      <c r="K33" s="371"/>
      <c r="L33" s="28"/>
    </row>
    <row r="34" spans="6:12" x14ac:dyDescent="0.25">
      <c r="F34" s="27"/>
      <c r="G34" s="369"/>
      <c r="H34" s="370"/>
      <c r="I34" s="32" t="s">
        <v>95</v>
      </c>
      <c r="J34" s="33" t="s">
        <v>96</v>
      </c>
      <c r="K34" s="34" t="s">
        <v>192</v>
      </c>
      <c r="L34" s="28"/>
    </row>
    <row r="35" spans="6:12" ht="17.25" customHeight="1" x14ac:dyDescent="0.25">
      <c r="F35" s="27"/>
      <c r="G35" s="372" t="s">
        <v>69</v>
      </c>
      <c r="H35" s="36" t="s">
        <v>72</v>
      </c>
      <c r="I35" s="168">
        <f>Links!AU121</f>
        <v>0</v>
      </c>
      <c r="J35" s="171">
        <f>Intersections!CM145</f>
        <v>0</v>
      </c>
      <c r="K35" s="66">
        <f>I35*I47+J35*J47</f>
        <v>0</v>
      </c>
      <c r="L35" s="28"/>
    </row>
    <row r="36" spans="6:12" x14ac:dyDescent="0.25">
      <c r="F36" s="27"/>
      <c r="G36" s="372"/>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372" t="s">
        <v>70</v>
      </c>
      <c r="H37" s="36" t="s">
        <v>72</v>
      </c>
      <c r="I37" s="168">
        <f>Links!AU124</f>
        <v>0</v>
      </c>
      <c r="J37" s="171">
        <f>Intersections!CM148</f>
        <v>0</v>
      </c>
      <c r="K37" s="66">
        <f>I37*I48+J37*J48</f>
        <v>0</v>
      </c>
      <c r="L37" s="28"/>
    </row>
    <row r="38" spans="6:12" x14ac:dyDescent="0.25">
      <c r="F38" s="27"/>
      <c r="G38" s="372"/>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372" t="s">
        <v>63</v>
      </c>
      <c r="H39" s="36" t="s">
        <v>72</v>
      </c>
      <c r="I39" s="168">
        <f>Links!AU127</f>
        <v>0</v>
      </c>
      <c r="J39" s="376" t="s">
        <v>97</v>
      </c>
      <c r="K39" s="66">
        <f>I39</f>
        <v>0</v>
      </c>
      <c r="L39" s="28"/>
    </row>
    <row r="40" spans="6:12" x14ac:dyDescent="0.25">
      <c r="F40" s="27"/>
      <c r="G40" s="374"/>
      <c r="H40" s="202" t="s">
        <v>73</v>
      </c>
      <c r="I40" s="203" t="str">
        <f>IF(I39&lt;=2,"A",IF(I39&lt;=2.75,"B",IF(I39&lt;=3.5,"C",IF(I39&lt;=4.25,"D",IF(I39&lt;=5,"E","F")))))</f>
        <v>A</v>
      </c>
      <c r="J40" s="377"/>
      <c r="K40" s="204"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367" t="s">
        <v>71</v>
      </c>
      <c r="H45" s="368"/>
      <c r="I45" s="367" t="s">
        <v>193</v>
      </c>
      <c r="J45" s="368"/>
      <c r="K45" s="371"/>
      <c r="L45" s="28"/>
    </row>
    <row r="46" spans="6:12" x14ac:dyDescent="0.25">
      <c r="F46" s="27"/>
      <c r="G46" s="369"/>
      <c r="H46" s="370"/>
      <c r="I46" s="32" t="s">
        <v>95</v>
      </c>
      <c r="J46" s="33" t="s">
        <v>96</v>
      </c>
      <c r="K46" s="2" t="s">
        <v>191</v>
      </c>
      <c r="L46" s="28"/>
    </row>
    <row r="47" spans="6:12" x14ac:dyDescent="0.25">
      <c r="F47" s="27"/>
      <c r="G47" s="372" t="s">
        <v>69</v>
      </c>
      <c r="H47" s="373"/>
      <c r="I47" s="103">
        <v>0.7</v>
      </c>
      <c r="J47" s="104">
        <v>0.3</v>
      </c>
      <c r="K47" s="205">
        <f>I47+J47</f>
        <v>1</v>
      </c>
      <c r="L47" s="28"/>
    </row>
    <row r="48" spans="6:12" x14ac:dyDescent="0.25">
      <c r="F48" s="27"/>
      <c r="G48" s="374" t="s">
        <v>70</v>
      </c>
      <c r="H48" s="375"/>
      <c r="I48" s="206">
        <v>0.8</v>
      </c>
      <c r="J48" s="207">
        <v>0.2</v>
      </c>
      <c r="K48" s="208">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88" t="s">
        <v>337</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5"/>
      <c r="O55" s="185"/>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view="pageBreakPreview" topLeftCell="A3" zoomScaleNormal="162" zoomScaleSheetLayoutView="100" zoomScalePageLayoutView="120" workbookViewId="0">
      <pane xSplit="5" ySplit="3" topLeftCell="F6" activePane="bottomRight" state="frozenSplit"/>
      <selection activeCell="A3" sqref="A3"/>
      <selection pane="topRight" activeCell="F3" sqref="F3"/>
      <selection pane="bottomLeft" activeCell="A6" sqref="A6"/>
      <selection pane="bottomRight" activeCell="K23" sqref="K23"/>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369" t="s">
        <v>68</v>
      </c>
      <c r="D3" s="370"/>
      <c r="E3" s="391" t="s">
        <v>220</v>
      </c>
      <c r="F3" s="369" t="s">
        <v>455</v>
      </c>
      <c r="G3" s="370"/>
      <c r="H3" s="370"/>
      <c r="I3" s="387"/>
      <c r="J3" s="369" t="s">
        <v>456</v>
      </c>
      <c r="K3" s="370"/>
      <c r="L3" s="370"/>
      <c r="M3" s="387"/>
      <c r="N3" s="369" t="s">
        <v>457</v>
      </c>
      <c r="O3" s="370"/>
      <c r="P3" s="370"/>
      <c r="Q3" s="387"/>
      <c r="R3" s="369" t="s">
        <v>458</v>
      </c>
      <c r="S3" s="370"/>
      <c r="T3" s="370"/>
      <c r="U3" s="387"/>
      <c r="V3" s="369" t="s">
        <v>459</v>
      </c>
      <c r="W3" s="370"/>
      <c r="X3" s="370"/>
      <c r="Y3" s="387"/>
      <c r="Z3" s="369" t="s">
        <v>460</v>
      </c>
      <c r="AA3" s="370"/>
      <c r="AB3" s="370"/>
      <c r="AC3" s="387"/>
      <c r="AD3" s="369" t="s">
        <v>461</v>
      </c>
      <c r="AE3" s="370"/>
      <c r="AF3" s="370"/>
      <c r="AG3" s="387"/>
      <c r="AH3" s="369" t="s">
        <v>462</v>
      </c>
      <c r="AI3" s="370"/>
      <c r="AJ3" s="370"/>
      <c r="AK3" s="387"/>
      <c r="AL3" s="369" t="s">
        <v>178</v>
      </c>
      <c r="AM3" s="370"/>
      <c r="AN3" s="370"/>
      <c r="AO3" s="387"/>
      <c r="AP3" s="369" t="s">
        <v>179</v>
      </c>
      <c r="AQ3" s="370"/>
      <c r="AR3" s="370"/>
      <c r="AS3" s="387"/>
      <c r="AT3" s="369" t="s">
        <v>180</v>
      </c>
      <c r="AU3" s="370"/>
      <c r="AV3" s="370"/>
      <c r="AW3" s="387"/>
      <c r="AX3" s="369" t="s">
        <v>181</v>
      </c>
      <c r="AY3" s="370"/>
      <c r="AZ3" s="370"/>
      <c r="BA3" s="387"/>
      <c r="BB3" s="369" t="s">
        <v>182</v>
      </c>
      <c r="BC3" s="370"/>
      <c r="BD3" s="370"/>
      <c r="BE3" s="387"/>
      <c r="BF3" s="369" t="s">
        <v>183</v>
      </c>
      <c r="BG3" s="370"/>
      <c r="BH3" s="370"/>
      <c r="BI3" s="387"/>
      <c r="BJ3" s="369" t="s">
        <v>184</v>
      </c>
      <c r="BK3" s="370"/>
      <c r="BL3" s="370"/>
      <c r="BM3" s="387"/>
      <c r="BN3" s="369" t="s">
        <v>185</v>
      </c>
      <c r="BO3" s="370"/>
      <c r="BP3" s="370"/>
      <c r="BQ3" s="387"/>
      <c r="BR3" s="369" t="s">
        <v>186</v>
      </c>
      <c r="BS3" s="370"/>
      <c r="BT3" s="370"/>
      <c r="BU3" s="387"/>
      <c r="BV3" s="369" t="s">
        <v>187</v>
      </c>
      <c r="BW3" s="370"/>
      <c r="BX3" s="370"/>
      <c r="BY3" s="387"/>
      <c r="BZ3" s="369" t="s">
        <v>188</v>
      </c>
      <c r="CA3" s="370"/>
      <c r="CB3" s="370"/>
      <c r="CC3" s="387"/>
      <c r="CD3" s="369" t="s">
        <v>189</v>
      </c>
      <c r="CE3" s="370"/>
      <c r="CF3" s="370"/>
      <c r="CG3" s="387"/>
      <c r="CH3" s="369" t="s">
        <v>190</v>
      </c>
      <c r="CI3" s="370"/>
      <c r="CJ3" s="370"/>
      <c r="CK3" s="387"/>
      <c r="CL3" s="383" t="s">
        <v>191</v>
      </c>
      <c r="CM3" s="56"/>
    </row>
    <row r="4" spans="1:91" ht="12.95" customHeight="1" x14ac:dyDescent="0.25">
      <c r="A4" s="21"/>
      <c r="B4" s="57"/>
      <c r="C4" s="369"/>
      <c r="D4" s="370"/>
      <c r="E4" s="391"/>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83"/>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83"/>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369" t="s">
        <v>0</v>
      </c>
      <c r="D7" s="370"/>
      <c r="E7" s="133"/>
      <c r="F7" s="369"/>
      <c r="G7" s="370"/>
      <c r="H7" s="370"/>
      <c r="I7" s="387"/>
      <c r="J7" s="369"/>
      <c r="K7" s="370"/>
      <c r="L7" s="370"/>
      <c r="M7" s="387"/>
      <c r="N7" s="369"/>
      <c r="O7" s="370"/>
      <c r="P7" s="370"/>
      <c r="Q7" s="387"/>
      <c r="R7" s="369"/>
      <c r="S7" s="370"/>
      <c r="T7" s="370"/>
      <c r="U7" s="387"/>
      <c r="V7" s="369"/>
      <c r="W7" s="370"/>
      <c r="X7" s="370"/>
      <c r="Y7" s="387"/>
      <c r="Z7" s="369"/>
      <c r="AA7" s="370"/>
      <c r="AB7" s="370"/>
      <c r="AC7" s="387"/>
      <c r="AD7" s="369"/>
      <c r="AE7" s="370"/>
      <c r="AF7" s="370"/>
      <c r="AG7" s="387"/>
      <c r="AH7" s="369"/>
      <c r="AI7" s="370"/>
      <c r="AJ7" s="370"/>
      <c r="AK7" s="387"/>
      <c r="AL7" s="369"/>
      <c r="AM7" s="370"/>
      <c r="AN7" s="370"/>
      <c r="AO7" s="387"/>
      <c r="AP7" s="369"/>
      <c r="AQ7" s="370"/>
      <c r="AR7" s="370"/>
      <c r="AS7" s="387"/>
      <c r="AT7" s="369"/>
      <c r="AU7" s="370"/>
      <c r="AV7" s="370"/>
      <c r="AW7" s="387"/>
      <c r="AX7" s="369"/>
      <c r="AY7" s="370"/>
      <c r="AZ7" s="370"/>
      <c r="BA7" s="387"/>
      <c r="BB7" s="369"/>
      <c r="BC7" s="370"/>
      <c r="BD7" s="370"/>
      <c r="BE7" s="387"/>
      <c r="BF7" s="369"/>
      <c r="BG7" s="370"/>
      <c r="BH7" s="370"/>
      <c r="BI7" s="387"/>
      <c r="BJ7" s="369"/>
      <c r="BK7" s="370"/>
      <c r="BL7" s="370"/>
      <c r="BM7" s="387"/>
      <c r="BN7" s="369"/>
      <c r="BO7" s="370"/>
      <c r="BP7" s="370"/>
      <c r="BQ7" s="387"/>
      <c r="BR7" s="369"/>
      <c r="BS7" s="370"/>
      <c r="BT7" s="370"/>
      <c r="BU7" s="387"/>
      <c r="BV7" s="369"/>
      <c r="BW7" s="370"/>
      <c r="BX7" s="370"/>
      <c r="BY7" s="387"/>
      <c r="BZ7" s="369"/>
      <c r="CA7" s="370"/>
      <c r="CB7" s="370"/>
      <c r="CC7" s="387"/>
      <c r="CD7" s="369"/>
      <c r="CE7" s="370"/>
      <c r="CF7" s="370"/>
      <c r="CG7" s="387"/>
      <c r="CH7" s="369"/>
      <c r="CI7" s="370"/>
      <c r="CJ7" s="370"/>
      <c r="CK7" s="387"/>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418</v>
      </c>
      <c r="D10" s="76" t="s">
        <v>419</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425</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416</v>
      </c>
      <c r="D17" s="76" t="s">
        <v>426</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1">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1">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398</v>
      </c>
      <c r="D22" s="76" t="s">
        <v>403</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399</v>
      </c>
      <c r="D23" s="76" t="s">
        <v>402</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400</v>
      </c>
      <c r="D24" s="76" t="s">
        <v>401</v>
      </c>
      <c r="E24" s="227">
        <v>0.5</v>
      </c>
      <c r="F24" s="225">
        <v>0.5</v>
      </c>
      <c r="G24" s="224">
        <v>0.5</v>
      </c>
      <c r="H24" s="224">
        <v>0.5</v>
      </c>
      <c r="I24" s="223">
        <v>0.5</v>
      </c>
      <c r="J24" s="225">
        <v>0.5</v>
      </c>
      <c r="K24" s="224"/>
      <c r="L24" s="224">
        <v>0.5</v>
      </c>
      <c r="M24" s="223">
        <v>0.5</v>
      </c>
      <c r="N24" s="225">
        <v>0.5</v>
      </c>
      <c r="O24" s="224">
        <v>0.5</v>
      </c>
      <c r="P24" s="224">
        <v>0.5</v>
      </c>
      <c r="Q24" s="223">
        <v>0.5</v>
      </c>
      <c r="R24" s="225">
        <v>0.5</v>
      </c>
      <c r="S24" s="224"/>
      <c r="T24" s="224">
        <v>0.5</v>
      </c>
      <c r="U24" s="223">
        <v>0.5</v>
      </c>
      <c r="V24" s="225">
        <v>0.5</v>
      </c>
      <c r="W24" s="224"/>
      <c r="X24" s="224">
        <v>0.5</v>
      </c>
      <c r="Y24" s="223">
        <v>0.5</v>
      </c>
      <c r="Z24" s="225">
        <v>0.5</v>
      </c>
      <c r="AA24" s="224"/>
      <c r="AB24" s="224">
        <v>0.5</v>
      </c>
      <c r="AC24" s="223">
        <v>0.5</v>
      </c>
      <c r="AD24" s="225">
        <v>0.5</v>
      </c>
      <c r="AE24" s="224"/>
      <c r="AF24" s="224">
        <v>0.5</v>
      </c>
      <c r="AG24" s="224">
        <v>0.5</v>
      </c>
      <c r="AH24" s="225">
        <v>0.5</v>
      </c>
      <c r="AI24" s="224">
        <v>0.5</v>
      </c>
      <c r="AJ24" s="224">
        <v>0.5</v>
      </c>
      <c r="AK24" s="223">
        <v>0.5</v>
      </c>
      <c r="AL24" s="224"/>
      <c r="AM24" s="224"/>
      <c r="AN24" s="224"/>
      <c r="AO24" s="223"/>
      <c r="AP24" s="225"/>
      <c r="AQ24" s="224"/>
      <c r="AR24" s="224"/>
      <c r="AS24" s="223"/>
      <c r="AT24" s="225"/>
      <c r="AU24" s="224"/>
      <c r="AV24" s="224"/>
      <c r="AW24" s="223"/>
      <c r="AX24" s="225"/>
      <c r="AY24" s="224"/>
      <c r="AZ24" s="224"/>
      <c r="BA24" s="223"/>
      <c r="BB24" s="225"/>
      <c r="BC24" s="224"/>
      <c r="BD24" s="224"/>
      <c r="BE24" s="223"/>
      <c r="BF24" s="225"/>
      <c r="BG24" s="224"/>
      <c r="BH24" s="224"/>
      <c r="BI24" s="223"/>
      <c r="BJ24" s="225"/>
      <c r="BK24" s="224"/>
      <c r="BL24" s="224"/>
      <c r="BM24" s="223"/>
      <c r="BN24" s="225"/>
      <c r="BO24" s="224"/>
      <c r="BP24" s="224"/>
      <c r="BQ24" s="223"/>
      <c r="BR24" s="225"/>
      <c r="BS24" s="224"/>
      <c r="BT24" s="224"/>
      <c r="BU24" s="223"/>
      <c r="BV24" s="225"/>
      <c r="BW24" s="224"/>
      <c r="BX24" s="224"/>
      <c r="BY24" s="223"/>
      <c r="BZ24" s="225"/>
      <c r="CA24" s="224"/>
      <c r="CB24" s="224"/>
      <c r="CC24" s="223"/>
      <c r="CD24" s="225"/>
      <c r="CE24" s="224"/>
      <c r="CF24" s="224"/>
      <c r="CG24" s="223"/>
      <c r="CH24" s="225"/>
      <c r="CI24" s="224"/>
      <c r="CJ24" s="224"/>
      <c r="CK24" s="223"/>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66"/>
      <c r="K26" s="267"/>
      <c r="L26" s="267"/>
      <c r="M26" s="268"/>
      <c r="N26" s="86">
        <f>29-N27-2</f>
        <v>24</v>
      </c>
      <c r="O26" s="91">
        <f>29-O27-2</f>
        <v>24</v>
      </c>
      <c r="P26" s="91">
        <f>34-P27-2</f>
        <v>29</v>
      </c>
      <c r="Q26" s="87">
        <f>61-Q27-2</f>
        <v>56</v>
      </c>
      <c r="R26" s="266"/>
      <c r="S26" s="267"/>
      <c r="T26" s="267"/>
      <c r="U26" s="268"/>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323</v>
      </c>
      <c r="D27" s="76" t="s">
        <v>324</v>
      </c>
      <c r="E27" s="118">
        <v>5</v>
      </c>
      <c r="F27" s="86">
        <v>3.3</v>
      </c>
      <c r="G27" s="91">
        <v>3.3</v>
      </c>
      <c r="H27" s="91">
        <v>3.9</v>
      </c>
      <c r="I27" s="87">
        <v>3.9</v>
      </c>
      <c r="J27" s="266"/>
      <c r="K27" s="267"/>
      <c r="L27" s="267"/>
      <c r="M27" s="268"/>
      <c r="N27" s="86">
        <v>3</v>
      </c>
      <c r="O27" s="91">
        <v>3</v>
      </c>
      <c r="P27" s="91">
        <v>3</v>
      </c>
      <c r="Q27" s="87">
        <v>3</v>
      </c>
      <c r="R27" s="266"/>
      <c r="S27" s="267"/>
      <c r="T27" s="267"/>
      <c r="U27" s="268"/>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66"/>
      <c r="K28" s="267"/>
      <c r="L28" s="267"/>
      <c r="M28" s="268"/>
      <c r="N28" s="80">
        <v>90</v>
      </c>
      <c r="O28" s="89">
        <v>90</v>
      </c>
      <c r="P28" s="89">
        <v>90</v>
      </c>
      <c r="Q28" s="81">
        <v>90</v>
      </c>
      <c r="R28" s="266"/>
      <c r="S28" s="267"/>
      <c r="T28" s="267"/>
      <c r="U28" s="268"/>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66"/>
      <c r="K29" s="267"/>
      <c r="L29" s="267"/>
      <c r="M29" s="268"/>
      <c r="N29" s="80">
        <f>N26</f>
        <v>24</v>
      </c>
      <c r="O29" s="89">
        <f>O26</f>
        <v>24</v>
      </c>
      <c r="P29" s="89">
        <f>P26</f>
        <v>29</v>
      </c>
      <c r="Q29" s="81">
        <f>Q26</f>
        <v>56</v>
      </c>
      <c r="R29" s="266"/>
      <c r="S29" s="267"/>
      <c r="T29" s="267"/>
      <c r="U29" s="268"/>
      <c r="V29" s="80">
        <f>V26</f>
        <v>6</v>
      </c>
      <c r="W29" s="89"/>
      <c r="X29" s="89">
        <f>X26</f>
        <v>32</v>
      </c>
      <c r="Y29" s="81">
        <f>Y26</f>
        <v>19</v>
      </c>
      <c r="Z29" s="80">
        <f>Z26</f>
        <v>29</v>
      </c>
      <c r="AA29" s="89"/>
      <c r="AB29" s="89">
        <f>AB26</f>
        <v>31</v>
      </c>
      <c r="AC29" s="81">
        <f>AC26</f>
        <v>18</v>
      </c>
      <c r="AD29" s="80">
        <f>AD26</f>
        <v>18</v>
      </c>
      <c r="AE29" s="89"/>
      <c r="AF29" s="89">
        <f>AF26</f>
        <v>34</v>
      </c>
      <c r="AG29" s="81">
        <f>AG26</f>
        <v>34</v>
      </c>
      <c r="AH29" s="272">
        <f>AH26</f>
        <v>34.5</v>
      </c>
      <c r="AI29" s="272">
        <f t="shared" ref="AI29:AK29" si="12">AI26</f>
        <v>34.5</v>
      </c>
      <c r="AJ29" s="272">
        <f t="shared" si="12"/>
        <v>21.5</v>
      </c>
      <c r="AK29" s="272">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413</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334</v>
      </c>
      <c r="D32" s="76" t="s">
        <v>414</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469</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349</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466</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465</v>
      </c>
      <c r="D43" s="76" t="s">
        <v>467</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5" customFormat="1" x14ac:dyDescent="0.25">
      <c r="A44" s="230"/>
      <c r="B44" s="231"/>
      <c r="C44" s="9"/>
      <c r="D44" s="76" t="s">
        <v>264</v>
      </c>
      <c r="E44" s="122" t="s">
        <v>266</v>
      </c>
      <c r="F44" s="232" t="s">
        <v>265</v>
      </c>
      <c r="G44" s="232" t="s">
        <v>265</v>
      </c>
      <c r="H44" s="232" t="s">
        <v>265</v>
      </c>
      <c r="I44" s="232" t="s">
        <v>265</v>
      </c>
      <c r="J44" s="232" t="s">
        <v>424</v>
      </c>
      <c r="K44" s="232"/>
      <c r="L44" s="232" t="s">
        <v>267</v>
      </c>
      <c r="M44" s="232" t="s">
        <v>267</v>
      </c>
      <c r="N44" s="265" t="s">
        <v>265</v>
      </c>
      <c r="O44" s="232" t="s">
        <v>265</v>
      </c>
      <c r="P44" s="232" t="s">
        <v>265</v>
      </c>
      <c r="Q44" s="232" t="s">
        <v>265</v>
      </c>
      <c r="R44" s="232" t="s">
        <v>424</v>
      </c>
      <c r="S44" s="232"/>
      <c r="T44" s="232" t="s">
        <v>267</v>
      </c>
      <c r="U44" s="232" t="s">
        <v>267</v>
      </c>
      <c r="V44" s="232" t="s">
        <v>265</v>
      </c>
      <c r="W44" s="232"/>
      <c r="X44" s="232" t="s">
        <v>265</v>
      </c>
      <c r="Y44" s="232" t="s">
        <v>265</v>
      </c>
      <c r="Z44" s="232" t="s">
        <v>265</v>
      </c>
      <c r="AA44" s="232"/>
      <c r="AB44" s="232" t="s">
        <v>265</v>
      </c>
      <c r="AC44" s="232" t="s">
        <v>265</v>
      </c>
      <c r="AD44" s="232" t="s">
        <v>265</v>
      </c>
      <c r="AE44" s="232"/>
      <c r="AF44" s="232" t="s">
        <v>265</v>
      </c>
      <c r="AG44" s="232" t="s">
        <v>265</v>
      </c>
      <c r="AH44" s="265" t="s">
        <v>265</v>
      </c>
      <c r="AI44" s="232" t="s">
        <v>265</v>
      </c>
      <c r="AJ44" s="232" t="s">
        <v>265</v>
      </c>
      <c r="AK44" s="232" t="s">
        <v>265</v>
      </c>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3"/>
      <c r="CM44" s="234"/>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369" t="s">
        <v>24</v>
      </c>
      <c r="D48" s="370"/>
      <c r="E48" s="133"/>
      <c r="F48" s="369"/>
      <c r="G48" s="370"/>
      <c r="H48" s="370"/>
      <c r="I48" s="387"/>
      <c r="J48" s="369"/>
      <c r="K48" s="370"/>
      <c r="L48" s="370"/>
      <c r="M48" s="387"/>
      <c r="N48" s="369"/>
      <c r="O48" s="370"/>
      <c r="P48" s="370"/>
      <c r="Q48" s="387"/>
      <c r="R48" s="369"/>
      <c r="S48" s="370"/>
      <c r="T48" s="370"/>
      <c r="U48" s="387"/>
      <c r="V48" s="369"/>
      <c r="W48" s="370"/>
      <c r="X48" s="370"/>
      <c r="Y48" s="387"/>
      <c r="Z48" s="369"/>
      <c r="AA48" s="370"/>
      <c r="AB48" s="370"/>
      <c r="AC48" s="387"/>
      <c r="AD48" s="369"/>
      <c r="AE48" s="370"/>
      <c r="AF48" s="370"/>
      <c r="AG48" s="387"/>
      <c r="AH48" s="369"/>
      <c r="AI48" s="370"/>
      <c r="AJ48" s="370"/>
      <c r="AK48" s="387"/>
      <c r="AL48" s="369"/>
      <c r="AM48" s="370"/>
      <c r="AN48" s="370"/>
      <c r="AO48" s="387"/>
      <c r="AP48" s="369"/>
      <c r="AQ48" s="370"/>
      <c r="AR48" s="370"/>
      <c r="AS48" s="387"/>
      <c r="AT48" s="369"/>
      <c r="AU48" s="370"/>
      <c r="AV48" s="370"/>
      <c r="AW48" s="387"/>
      <c r="AX48" s="369"/>
      <c r="AY48" s="370"/>
      <c r="AZ48" s="370"/>
      <c r="BA48" s="387"/>
      <c r="BB48" s="369"/>
      <c r="BC48" s="370"/>
      <c r="BD48" s="370"/>
      <c r="BE48" s="387"/>
      <c r="BF48" s="369"/>
      <c r="BG48" s="370"/>
      <c r="BH48" s="370"/>
      <c r="BI48" s="387"/>
      <c r="BJ48" s="369"/>
      <c r="BK48" s="370"/>
      <c r="BL48" s="370"/>
      <c r="BM48" s="387"/>
      <c r="BN48" s="369"/>
      <c r="BO48" s="370"/>
      <c r="BP48" s="370"/>
      <c r="BQ48" s="387"/>
      <c r="BR48" s="369"/>
      <c r="BS48" s="370"/>
      <c r="BT48" s="370"/>
      <c r="BU48" s="387"/>
      <c r="BV48" s="369"/>
      <c r="BW48" s="370"/>
      <c r="BX48" s="370"/>
      <c r="BY48" s="387"/>
      <c r="BZ48" s="369"/>
      <c r="CA48" s="370"/>
      <c r="CB48" s="370"/>
      <c r="CC48" s="387"/>
      <c r="CD48" s="369"/>
      <c r="CE48" s="370"/>
      <c r="CF48" s="370"/>
      <c r="CG48" s="387"/>
      <c r="CH48" s="369"/>
      <c r="CI48" s="370"/>
      <c r="CJ48" s="370"/>
      <c r="CK48" s="387"/>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8">
        <f t="shared" si="13"/>
        <v>20.142857142857142</v>
      </c>
      <c r="O50" s="171">
        <f t="shared" si="13"/>
        <v>28.714285714285715</v>
      </c>
      <c r="P50" s="171">
        <f t="shared" si="13"/>
        <v>16.714285714285715</v>
      </c>
      <c r="Q50" s="169">
        <f t="shared" si="13"/>
        <v>18.142857142857142</v>
      </c>
      <c r="R50" s="168">
        <f t="shared" si="13"/>
        <v>11</v>
      </c>
      <c r="S50" s="171">
        <f t="shared" si="13"/>
        <v>3</v>
      </c>
      <c r="T50" s="171">
        <f t="shared" si="13"/>
        <v>17.285714285714285</v>
      </c>
      <c r="U50" s="169">
        <f t="shared" si="13"/>
        <v>17.285714285714285</v>
      </c>
      <c r="V50" s="168">
        <f t="shared" si="13"/>
        <v>24.142857142857142</v>
      </c>
      <c r="W50" s="171">
        <f t="shared" si="13"/>
        <v>3</v>
      </c>
      <c r="X50" s="171">
        <f t="shared" si="13"/>
        <v>15.857142857142858</v>
      </c>
      <c r="Y50" s="169">
        <f t="shared" si="13"/>
        <v>15.857142857142858</v>
      </c>
      <c r="Z50" s="168">
        <f t="shared" si="13"/>
        <v>13</v>
      </c>
      <c r="AA50" s="171">
        <f t="shared" si="13"/>
        <v>3</v>
      </c>
      <c r="AB50" s="171">
        <f t="shared" si="13"/>
        <v>15</v>
      </c>
      <c r="AC50" s="169">
        <f t="shared" si="13"/>
        <v>15</v>
      </c>
      <c r="AD50" s="168">
        <f t="shared" si="13"/>
        <v>12.428571428571429</v>
      </c>
      <c r="AE50" s="171">
        <f t="shared" si="13"/>
        <v>3</v>
      </c>
      <c r="AF50" s="171">
        <f t="shared" si="13"/>
        <v>11.571428571428571</v>
      </c>
      <c r="AG50" s="169">
        <f t="shared" si="13"/>
        <v>11.571428571428571</v>
      </c>
      <c r="AH50" s="168">
        <f t="shared" si="13"/>
        <v>12.714285714285714</v>
      </c>
      <c r="AI50" s="171">
        <f t="shared" si="13"/>
        <v>15.571428571428571</v>
      </c>
      <c r="AJ50" s="171">
        <f t="shared" si="13"/>
        <v>14.714285714285714</v>
      </c>
      <c r="AK50" s="169">
        <f t="shared" si="13"/>
        <v>14.714285714285714</v>
      </c>
      <c r="AL50" s="168">
        <f t="shared" si="13"/>
        <v>3</v>
      </c>
      <c r="AM50" s="171">
        <f t="shared" si="13"/>
        <v>3</v>
      </c>
      <c r="AN50" s="171">
        <f t="shared" si="13"/>
        <v>3</v>
      </c>
      <c r="AO50" s="169">
        <f t="shared" si="13"/>
        <v>3</v>
      </c>
      <c r="AP50" s="168">
        <f t="shared" si="13"/>
        <v>3</v>
      </c>
      <c r="AQ50" s="171">
        <f t="shared" si="13"/>
        <v>3</v>
      </c>
      <c r="AR50" s="171">
        <f t="shared" si="13"/>
        <v>3</v>
      </c>
      <c r="AS50" s="169">
        <f t="shared" si="13"/>
        <v>3</v>
      </c>
      <c r="AT50" s="168">
        <f t="shared" si="13"/>
        <v>3</v>
      </c>
      <c r="AU50" s="171">
        <f t="shared" si="13"/>
        <v>3</v>
      </c>
      <c r="AV50" s="171">
        <f t="shared" si="13"/>
        <v>3</v>
      </c>
      <c r="AW50" s="169">
        <f t="shared" si="13"/>
        <v>3</v>
      </c>
      <c r="AX50" s="168">
        <f t="shared" si="13"/>
        <v>3</v>
      </c>
      <c r="AY50" s="171">
        <f t="shared" si="13"/>
        <v>3</v>
      </c>
      <c r="AZ50" s="171">
        <f t="shared" si="13"/>
        <v>3</v>
      </c>
      <c r="BA50" s="169">
        <f t="shared" si="13"/>
        <v>3</v>
      </c>
      <c r="BB50" s="168">
        <f t="shared" si="13"/>
        <v>3</v>
      </c>
      <c r="BC50" s="171">
        <f t="shared" si="13"/>
        <v>3</v>
      </c>
      <c r="BD50" s="171">
        <f t="shared" si="13"/>
        <v>3</v>
      </c>
      <c r="BE50" s="169">
        <f t="shared" si="13"/>
        <v>3</v>
      </c>
      <c r="BF50" s="168">
        <f t="shared" si="13"/>
        <v>3</v>
      </c>
      <c r="BG50" s="171">
        <f t="shared" si="13"/>
        <v>3</v>
      </c>
      <c r="BH50" s="171">
        <f t="shared" si="13"/>
        <v>3</v>
      </c>
      <c r="BI50" s="169">
        <f t="shared" si="13"/>
        <v>3</v>
      </c>
      <c r="BJ50" s="168">
        <f t="shared" si="13"/>
        <v>3</v>
      </c>
      <c r="BK50" s="171">
        <f t="shared" si="13"/>
        <v>3</v>
      </c>
      <c r="BL50" s="171">
        <f t="shared" si="13"/>
        <v>3</v>
      </c>
      <c r="BM50" s="169">
        <f t="shared" si="13"/>
        <v>3</v>
      </c>
      <c r="BN50" s="168">
        <f t="shared" si="13"/>
        <v>3</v>
      </c>
      <c r="BO50" s="171">
        <f t="shared" si="13"/>
        <v>3</v>
      </c>
      <c r="BP50" s="171">
        <f t="shared" si="13"/>
        <v>3</v>
      </c>
      <c r="BQ50" s="169">
        <f t="shared" si="13"/>
        <v>3</v>
      </c>
      <c r="BR50" s="168">
        <f t="shared" ref="BR50:CK50" si="14">(BR31/BR40) + 3</f>
        <v>3</v>
      </c>
      <c r="BS50" s="171">
        <f t="shared" si="14"/>
        <v>3</v>
      </c>
      <c r="BT50" s="171">
        <f t="shared" si="14"/>
        <v>3</v>
      </c>
      <c r="BU50" s="169">
        <f t="shared" si="14"/>
        <v>3</v>
      </c>
      <c r="BV50" s="168">
        <f t="shared" si="14"/>
        <v>3</v>
      </c>
      <c r="BW50" s="171">
        <f t="shared" si="14"/>
        <v>3</v>
      </c>
      <c r="BX50" s="171">
        <f t="shared" si="14"/>
        <v>3</v>
      </c>
      <c r="BY50" s="169">
        <f t="shared" si="14"/>
        <v>3</v>
      </c>
      <c r="BZ50" s="168">
        <f t="shared" si="14"/>
        <v>3</v>
      </c>
      <c r="CA50" s="171">
        <f t="shared" si="14"/>
        <v>3</v>
      </c>
      <c r="CB50" s="171">
        <f t="shared" si="14"/>
        <v>3</v>
      </c>
      <c r="CC50" s="169">
        <f t="shared" si="14"/>
        <v>3</v>
      </c>
      <c r="CD50" s="168">
        <f t="shared" si="14"/>
        <v>3</v>
      </c>
      <c r="CE50" s="171">
        <f t="shared" si="14"/>
        <v>3</v>
      </c>
      <c r="CF50" s="171">
        <f t="shared" si="14"/>
        <v>3</v>
      </c>
      <c r="CG50" s="169">
        <f t="shared" si="14"/>
        <v>3</v>
      </c>
      <c r="CH50" s="168">
        <f t="shared" si="14"/>
        <v>3</v>
      </c>
      <c r="CI50" s="171">
        <f t="shared" si="14"/>
        <v>3</v>
      </c>
      <c r="CJ50" s="171">
        <f t="shared" si="14"/>
        <v>3</v>
      </c>
      <c r="CK50" s="169">
        <f t="shared" si="14"/>
        <v>3</v>
      </c>
      <c r="CL50" s="49"/>
      <c r="CM50" s="28"/>
    </row>
    <row r="51" spans="2:91" x14ac:dyDescent="0.25">
      <c r="B51" s="55"/>
      <c r="C51" s="10" t="s">
        <v>275</v>
      </c>
      <c r="D51" s="93" t="s">
        <v>277</v>
      </c>
      <c r="E51" s="276">
        <f t="shared" ref="E51:AJ51" si="15">E16/3600</f>
        <v>0</v>
      </c>
      <c r="F51" s="277">
        <f t="shared" si="15"/>
        <v>0.33250000000000002</v>
      </c>
      <c r="G51" s="277">
        <f t="shared" si="15"/>
        <v>0.33250000000000002</v>
      </c>
      <c r="H51" s="277">
        <f t="shared" si="15"/>
        <v>0.28694444444444445</v>
      </c>
      <c r="I51" s="277">
        <f t="shared" si="15"/>
        <v>0.28694444444444445</v>
      </c>
      <c r="J51" s="278">
        <f t="shared" si="15"/>
        <v>1.2500000000000001E-2</v>
      </c>
      <c r="K51" s="277">
        <f t="shared" si="15"/>
        <v>0</v>
      </c>
      <c r="L51" s="277">
        <f t="shared" si="15"/>
        <v>0.15333333333333332</v>
      </c>
      <c r="M51" s="279">
        <f t="shared" si="15"/>
        <v>0.15333333333333332</v>
      </c>
      <c r="N51" s="278">
        <f t="shared" si="15"/>
        <v>0.33527777777777779</v>
      </c>
      <c r="O51" s="277">
        <f t="shared" si="15"/>
        <v>0.33527777777777779</v>
      </c>
      <c r="P51" s="277">
        <f t="shared" si="15"/>
        <v>0.24</v>
      </c>
      <c r="Q51" s="279">
        <f t="shared" si="15"/>
        <v>0.24</v>
      </c>
      <c r="R51" s="278">
        <f t="shared" si="15"/>
        <v>2.4166666666666666E-2</v>
      </c>
      <c r="S51" s="277">
        <f t="shared" si="15"/>
        <v>0</v>
      </c>
      <c r="T51" s="277">
        <f t="shared" si="15"/>
        <v>0.2772222222222222</v>
      </c>
      <c r="U51" s="279">
        <f t="shared" si="15"/>
        <v>0.2772222222222222</v>
      </c>
      <c r="V51" s="278">
        <f t="shared" si="15"/>
        <v>2.6388888888888889E-2</v>
      </c>
      <c r="W51" s="277">
        <f t="shared" si="15"/>
        <v>0</v>
      </c>
      <c r="X51" s="277">
        <f t="shared" si="15"/>
        <v>0.25111111111111112</v>
      </c>
      <c r="Y51" s="279">
        <f t="shared" si="15"/>
        <v>0.25111111111111112</v>
      </c>
      <c r="Z51" s="278">
        <f t="shared" si="15"/>
        <v>4.1111111111111112E-2</v>
      </c>
      <c r="AA51" s="277">
        <f t="shared" si="15"/>
        <v>0</v>
      </c>
      <c r="AB51" s="277">
        <f t="shared" si="15"/>
        <v>0.19277777777777777</v>
      </c>
      <c r="AC51" s="279">
        <f t="shared" si="15"/>
        <v>0.19277777777777777</v>
      </c>
      <c r="AD51" s="278">
        <f t="shared" si="15"/>
        <v>7.7777777777777776E-3</v>
      </c>
      <c r="AE51" s="277">
        <f t="shared" si="15"/>
        <v>0</v>
      </c>
      <c r="AF51" s="277">
        <f t="shared" si="15"/>
        <v>0.17666666666666667</v>
      </c>
      <c r="AG51" s="279">
        <f t="shared" si="15"/>
        <v>0.17666666666666667</v>
      </c>
      <c r="AH51" s="278">
        <f t="shared" si="15"/>
        <v>0.19055555555555556</v>
      </c>
      <c r="AI51" s="277">
        <f t="shared" si="15"/>
        <v>0.19055555555555556</v>
      </c>
      <c r="AJ51" s="277">
        <f t="shared" si="15"/>
        <v>0.13527777777777777</v>
      </c>
      <c r="AK51" s="279">
        <f t="shared" ref="AK51:BP51" si="16">AK16/3600</f>
        <v>0.13527777777777777</v>
      </c>
      <c r="AL51" s="278">
        <f t="shared" si="16"/>
        <v>0</v>
      </c>
      <c r="AM51" s="277">
        <f t="shared" si="16"/>
        <v>0</v>
      </c>
      <c r="AN51" s="277">
        <f t="shared" si="16"/>
        <v>0</v>
      </c>
      <c r="AO51" s="279">
        <f t="shared" si="16"/>
        <v>0</v>
      </c>
      <c r="AP51" s="278">
        <f t="shared" si="16"/>
        <v>0</v>
      </c>
      <c r="AQ51" s="277">
        <f t="shared" si="16"/>
        <v>0</v>
      </c>
      <c r="AR51" s="277">
        <f t="shared" si="16"/>
        <v>0</v>
      </c>
      <c r="AS51" s="279">
        <f t="shared" si="16"/>
        <v>0</v>
      </c>
      <c r="AT51" s="278">
        <f t="shared" si="16"/>
        <v>0</v>
      </c>
      <c r="AU51" s="277">
        <f t="shared" si="16"/>
        <v>0</v>
      </c>
      <c r="AV51" s="277">
        <f t="shared" si="16"/>
        <v>0</v>
      </c>
      <c r="AW51" s="279">
        <f t="shared" si="16"/>
        <v>0</v>
      </c>
      <c r="AX51" s="278">
        <f t="shared" si="16"/>
        <v>0</v>
      </c>
      <c r="AY51" s="277">
        <f t="shared" si="16"/>
        <v>0</v>
      </c>
      <c r="AZ51" s="277">
        <f t="shared" si="16"/>
        <v>0</v>
      </c>
      <c r="BA51" s="279">
        <f t="shared" si="16"/>
        <v>0</v>
      </c>
      <c r="BB51" s="278">
        <f t="shared" si="16"/>
        <v>0</v>
      </c>
      <c r="BC51" s="277">
        <f t="shared" si="16"/>
        <v>0</v>
      </c>
      <c r="BD51" s="277">
        <f t="shared" si="16"/>
        <v>0</v>
      </c>
      <c r="BE51" s="279">
        <f t="shared" si="16"/>
        <v>0</v>
      </c>
      <c r="BF51" s="278">
        <f t="shared" si="16"/>
        <v>0</v>
      </c>
      <c r="BG51" s="277">
        <f t="shared" si="16"/>
        <v>0</v>
      </c>
      <c r="BH51" s="277">
        <f t="shared" si="16"/>
        <v>0</v>
      </c>
      <c r="BI51" s="279">
        <f t="shared" si="16"/>
        <v>0</v>
      </c>
      <c r="BJ51" s="278">
        <f t="shared" si="16"/>
        <v>0</v>
      </c>
      <c r="BK51" s="277">
        <f t="shared" si="16"/>
        <v>0</v>
      </c>
      <c r="BL51" s="277">
        <f t="shared" si="16"/>
        <v>0</v>
      </c>
      <c r="BM51" s="279">
        <f t="shared" si="16"/>
        <v>0</v>
      </c>
      <c r="BN51" s="278">
        <f t="shared" si="16"/>
        <v>0</v>
      </c>
      <c r="BO51" s="277">
        <f t="shared" si="16"/>
        <v>0</v>
      </c>
      <c r="BP51" s="277">
        <f t="shared" si="16"/>
        <v>0</v>
      </c>
      <c r="BQ51" s="279">
        <f t="shared" ref="BQ51:CK51" si="17">BQ16/3600</f>
        <v>0</v>
      </c>
      <c r="BR51" s="278">
        <f t="shared" si="17"/>
        <v>0</v>
      </c>
      <c r="BS51" s="277">
        <f t="shared" si="17"/>
        <v>0</v>
      </c>
      <c r="BT51" s="277">
        <f t="shared" si="17"/>
        <v>0</v>
      </c>
      <c r="BU51" s="279">
        <f t="shared" si="17"/>
        <v>0</v>
      </c>
      <c r="BV51" s="278">
        <f t="shared" si="17"/>
        <v>0</v>
      </c>
      <c r="BW51" s="277">
        <f t="shared" si="17"/>
        <v>0</v>
      </c>
      <c r="BX51" s="277">
        <f t="shared" si="17"/>
        <v>0</v>
      </c>
      <c r="BY51" s="279">
        <f t="shared" si="17"/>
        <v>0</v>
      </c>
      <c r="BZ51" s="278">
        <f t="shared" si="17"/>
        <v>0</v>
      </c>
      <c r="CA51" s="277">
        <f t="shared" si="17"/>
        <v>0</v>
      </c>
      <c r="CB51" s="277">
        <f t="shared" si="17"/>
        <v>0</v>
      </c>
      <c r="CC51" s="279">
        <f t="shared" si="17"/>
        <v>0</v>
      </c>
      <c r="CD51" s="278">
        <f t="shared" si="17"/>
        <v>0</v>
      </c>
      <c r="CE51" s="277">
        <f t="shared" si="17"/>
        <v>0</v>
      </c>
      <c r="CF51" s="277">
        <f t="shared" si="17"/>
        <v>0</v>
      </c>
      <c r="CG51" s="279">
        <f t="shared" si="17"/>
        <v>0</v>
      </c>
      <c r="CH51" s="278">
        <f t="shared" si="17"/>
        <v>0</v>
      </c>
      <c r="CI51" s="277">
        <f t="shared" si="17"/>
        <v>0</v>
      </c>
      <c r="CJ51" s="277">
        <f t="shared" si="17"/>
        <v>0</v>
      </c>
      <c r="CK51" s="279">
        <f t="shared" si="17"/>
        <v>0</v>
      </c>
      <c r="CL51" s="49"/>
      <c r="CM51" s="28"/>
    </row>
    <row r="52" spans="2:91" ht="14.25" x14ac:dyDescent="0.25">
      <c r="B52" s="55"/>
      <c r="C52" s="10" t="s">
        <v>273</v>
      </c>
      <c r="D52" s="93" t="s">
        <v>276</v>
      </c>
      <c r="E52" s="276">
        <f t="shared" ref="E52:AJ52" si="18">E20/3600</f>
        <v>0</v>
      </c>
      <c r="F52" s="277">
        <f t="shared" si="18"/>
        <v>5.1944444444444453E-2</v>
      </c>
      <c r="G52" s="277">
        <f t="shared" si="18"/>
        <v>2.016666666666667E-2</v>
      </c>
      <c r="H52" s="277">
        <f t="shared" si="18"/>
        <v>4.8888888888888891E-2</v>
      </c>
      <c r="I52" s="277">
        <f t="shared" si="18"/>
        <v>3.6055555555555556E-2</v>
      </c>
      <c r="J52" s="278">
        <f t="shared" si="18"/>
        <v>3.2222222222222222E-2</v>
      </c>
      <c r="K52" s="277">
        <f t="shared" si="18"/>
        <v>0</v>
      </c>
      <c r="L52" s="277">
        <f t="shared" si="18"/>
        <v>0</v>
      </c>
      <c r="M52" s="279">
        <f t="shared" si="18"/>
        <v>0</v>
      </c>
      <c r="N52" s="278">
        <f t="shared" si="18"/>
        <v>4.7222222222222221E-2</v>
      </c>
      <c r="O52" s="277">
        <f t="shared" si="18"/>
        <v>1.8333333333333333E-2</v>
      </c>
      <c r="P52" s="277">
        <f t="shared" si="18"/>
        <v>4.4444444444444446E-2</v>
      </c>
      <c r="Q52" s="279">
        <f t="shared" si="18"/>
        <v>3.2777777777777781E-2</v>
      </c>
      <c r="R52" s="278">
        <f t="shared" si="18"/>
        <v>0.04</v>
      </c>
      <c r="S52" s="277">
        <f t="shared" si="18"/>
        <v>0</v>
      </c>
      <c r="T52" s="277">
        <f t="shared" si="18"/>
        <v>0</v>
      </c>
      <c r="U52" s="279">
        <f t="shared" si="18"/>
        <v>4.0555555555555553E-2</v>
      </c>
      <c r="V52" s="278">
        <f t="shared" si="18"/>
        <v>4.1388888888888892E-2</v>
      </c>
      <c r="W52" s="277">
        <f t="shared" si="18"/>
        <v>0</v>
      </c>
      <c r="X52" s="277">
        <f t="shared" si="18"/>
        <v>2.6666666666666668E-2</v>
      </c>
      <c r="Y52" s="279">
        <f t="shared" si="18"/>
        <v>1.0277777777777778E-2</v>
      </c>
      <c r="Z52" s="278">
        <f t="shared" si="18"/>
        <v>2.8333333333333332E-2</v>
      </c>
      <c r="AA52" s="277">
        <f t="shared" si="18"/>
        <v>1.7500000000000002E-2</v>
      </c>
      <c r="AB52" s="277">
        <f t="shared" si="18"/>
        <v>8.8888888888888892E-2</v>
      </c>
      <c r="AC52" s="279">
        <f t="shared" si="18"/>
        <v>4.7500000000000001E-2</v>
      </c>
      <c r="AD52" s="278">
        <f t="shared" si="18"/>
        <v>3.3333333333333333E-2</v>
      </c>
      <c r="AE52" s="277">
        <f t="shared" si="18"/>
        <v>0</v>
      </c>
      <c r="AF52" s="277">
        <f t="shared" si="18"/>
        <v>2.6111111111111113E-2</v>
      </c>
      <c r="AG52" s="279">
        <f t="shared" si="18"/>
        <v>5.7222222222222223E-2</v>
      </c>
      <c r="AH52" s="278">
        <f t="shared" si="18"/>
        <v>1.638888888888889E-2</v>
      </c>
      <c r="AI52" s="277">
        <f t="shared" si="18"/>
        <v>3.0555555555555557E-3</v>
      </c>
      <c r="AJ52" s="277">
        <f t="shared" si="18"/>
        <v>1.9722222222222221E-2</v>
      </c>
      <c r="AK52" s="279">
        <f t="shared" ref="AK52:BP52" si="19">AK20/3600</f>
        <v>1.2222222222222223E-2</v>
      </c>
      <c r="AL52" s="278">
        <f t="shared" si="19"/>
        <v>0</v>
      </c>
      <c r="AM52" s="277">
        <f t="shared" si="19"/>
        <v>0</v>
      </c>
      <c r="AN52" s="277">
        <f t="shared" si="19"/>
        <v>0</v>
      </c>
      <c r="AO52" s="279">
        <f t="shared" si="19"/>
        <v>0</v>
      </c>
      <c r="AP52" s="278">
        <f t="shared" si="19"/>
        <v>0</v>
      </c>
      <c r="AQ52" s="277">
        <f t="shared" si="19"/>
        <v>0</v>
      </c>
      <c r="AR52" s="277">
        <f t="shared" si="19"/>
        <v>0</v>
      </c>
      <c r="AS52" s="279">
        <f t="shared" si="19"/>
        <v>0</v>
      </c>
      <c r="AT52" s="278">
        <f t="shared" si="19"/>
        <v>0</v>
      </c>
      <c r="AU52" s="277">
        <f t="shared" si="19"/>
        <v>0</v>
      </c>
      <c r="AV52" s="277">
        <f t="shared" si="19"/>
        <v>0</v>
      </c>
      <c r="AW52" s="279">
        <f t="shared" si="19"/>
        <v>0</v>
      </c>
      <c r="AX52" s="278">
        <f t="shared" si="19"/>
        <v>0</v>
      </c>
      <c r="AY52" s="277">
        <f t="shared" si="19"/>
        <v>0</v>
      </c>
      <c r="AZ52" s="277">
        <f t="shared" si="19"/>
        <v>0</v>
      </c>
      <c r="BA52" s="279">
        <f t="shared" si="19"/>
        <v>0</v>
      </c>
      <c r="BB52" s="278">
        <f t="shared" si="19"/>
        <v>0</v>
      </c>
      <c r="BC52" s="277">
        <f t="shared" si="19"/>
        <v>0</v>
      </c>
      <c r="BD52" s="277">
        <f t="shared" si="19"/>
        <v>0</v>
      </c>
      <c r="BE52" s="279">
        <f t="shared" si="19"/>
        <v>0</v>
      </c>
      <c r="BF52" s="278">
        <f t="shared" si="19"/>
        <v>0</v>
      </c>
      <c r="BG52" s="277">
        <f t="shared" si="19"/>
        <v>0</v>
      </c>
      <c r="BH52" s="277">
        <f t="shared" si="19"/>
        <v>0</v>
      </c>
      <c r="BI52" s="279">
        <f t="shared" si="19"/>
        <v>0</v>
      </c>
      <c r="BJ52" s="278">
        <f t="shared" si="19"/>
        <v>0</v>
      </c>
      <c r="BK52" s="277">
        <f t="shared" si="19"/>
        <v>0</v>
      </c>
      <c r="BL52" s="277">
        <f t="shared" si="19"/>
        <v>0</v>
      </c>
      <c r="BM52" s="279">
        <f t="shared" si="19"/>
        <v>0</v>
      </c>
      <c r="BN52" s="278">
        <f t="shared" si="19"/>
        <v>0</v>
      </c>
      <c r="BO52" s="277">
        <f t="shared" si="19"/>
        <v>0</v>
      </c>
      <c r="BP52" s="277">
        <f t="shared" si="19"/>
        <v>0</v>
      </c>
      <c r="BQ52" s="279">
        <f t="shared" ref="BQ52:CK52" si="20">BQ20/3600</f>
        <v>0</v>
      </c>
      <c r="BR52" s="278">
        <f t="shared" si="20"/>
        <v>0</v>
      </c>
      <c r="BS52" s="277">
        <f t="shared" si="20"/>
        <v>0</v>
      </c>
      <c r="BT52" s="277">
        <f t="shared" si="20"/>
        <v>0</v>
      </c>
      <c r="BU52" s="279">
        <f t="shared" si="20"/>
        <v>0</v>
      </c>
      <c r="BV52" s="278">
        <f t="shared" si="20"/>
        <v>0</v>
      </c>
      <c r="BW52" s="277">
        <f t="shared" si="20"/>
        <v>0</v>
      </c>
      <c r="BX52" s="277">
        <f t="shared" si="20"/>
        <v>0</v>
      </c>
      <c r="BY52" s="279">
        <f t="shared" si="20"/>
        <v>0</v>
      </c>
      <c r="BZ52" s="278">
        <f t="shared" si="20"/>
        <v>0</v>
      </c>
      <c r="CA52" s="277">
        <f t="shared" si="20"/>
        <v>0</v>
      </c>
      <c r="CB52" s="277">
        <f t="shared" si="20"/>
        <v>0</v>
      </c>
      <c r="CC52" s="279">
        <f t="shared" si="20"/>
        <v>0</v>
      </c>
      <c r="CD52" s="278">
        <f t="shared" si="20"/>
        <v>0</v>
      </c>
      <c r="CE52" s="277">
        <f t="shared" si="20"/>
        <v>0</v>
      </c>
      <c r="CF52" s="277">
        <f t="shared" si="20"/>
        <v>0</v>
      </c>
      <c r="CG52" s="279">
        <f t="shared" si="20"/>
        <v>0</v>
      </c>
      <c r="CH52" s="278">
        <f t="shared" si="20"/>
        <v>0</v>
      </c>
      <c r="CI52" s="277">
        <f t="shared" si="20"/>
        <v>0</v>
      </c>
      <c r="CJ52" s="277">
        <f t="shared" si="20"/>
        <v>0</v>
      </c>
      <c r="CK52" s="279">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8">
        <f t="shared" ref="N53" si="22">MAX(8*N54/N30,1)</f>
        <v>70.761727461446654</v>
      </c>
      <c r="O53" s="171">
        <f t="shared" ref="O53" si="23">MAX(8*O54/O30,1)</f>
        <v>524.80757573867277</v>
      </c>
      <c r="P53" s="171">
        <f t="shared" ref="P53" si="24">MAX(8*P54/P30,1)</f>
        <v>6.0202888093655469</v>
      </c>
      <c r="Q53" s="169">
        <f t="shared" ref="Q53" si="25">MAX(8*Q54/Q30,1)</f>
        <v>6.5569762653114099</v>
      </c>
      <c r="R53" s="168">
        <f t="shared" ref="R53" si="26">MAX(8*R54/R30,1)</f>
        <v>1</v>
      </c>
      <c r="S53" s="171" t="e">
        <f t="shared" ref="S53" si="27">MAX(8*S54/S30,1)</f>
        <v>#DIV/0!</v>
      </c>
      <c r="T53" s="171">
        <f t="shared" ref="T53" si="28">MAX(8*T54/T30,1)</f>
        <v>1</v>
      </c>
      <c r="U53" s="169">
        <f t="shared" ref="U53" si="29">MAX(8*U54/U30,1)</f>
        <v>10.544268472021079</v>
      </c>
      <c r="V53" s="168">
        <f t="shared" ref="V53" si="30">MAX(8*V54/V30,1)</f>
        <v>1</v>
      </c>
      <c r="W53" s="171" t="e">
        <f t="shared" ref="W53" si="31">MAX(8*W54/W30,1)</f>
        <v>#DIV/0!</v>
      </c>
      <c r="X53" s="171">
        <f t="shared" ref="X53" si="32">MAX(8*X54/X30,1)</f>
        <v>3.8264708485388055</v>
      </c>
      <c r="Y53" s="169">
        <f t="shared" ref="Y53" si="33">MAX(8*Y54/Y30,1)</f>
        <v>1.9496664955390182</v>
      </c>
      <c r="Z53" s="168">
        <f t="shared" ref="Z53" si="34">MAX(8*Z54/Z30,1)</f>
        <v>1</v>
      </c>
      <c r="AA53" s="171" t="e">
        <f t="shared" ref="AA53" si="35">MAX(8*AA54/AA30,1)</f>
        <v>#DIV/0!</v>
      </c>
      <c r="AB53" s="171">
        <f t="shared" ref="AB53" si="36">MAX(8*AB54/AB30,1)</f>
        <v>3.9121629977692591</v>
      </c>
      <c r="AC53" s="169">
        <f t="shared" ref="AC53" si="37">MAX(8*AC54/AC30,1)</f>
        <v>2.6376396505652115</v>
      </c>
      <c r="AD53" s="168">
        <f t="shared" ref="AD53" si="38">MAX(8*AD54/AD30,1)</f>
        <v>1</v>
      </c>
      <c r="AE53" s="171" t="e">
        <f t="shared" ref="AE53" si="39">MAX(8*AE54/AE30,1)</f>
        <v>#DIV/0!</v>
      </c>
      <c r="AF53" s="171">
        <f t="shared" ref="AF53" si="40">MAX(8*AF54/AF30,1)</f>
        <v>1.0923963196323421</v>
      </c>
      <c r="AG53" s="169">
        <f t="shared" ref="AG53" si="41">MAX(8*AG54/AG30,1)</f>
        <v>1.5194644360971397</v>
      </c>
      <c r="AH53" s="168">
        <f t="shared" ref="AH53" si="42">MAX(8*AH54/AH30,1)</f>
        <v>1.0937964781612521</v>
      </c>
      <c r="AI53" s="171">
        <f t="shared" ref="AI53" si="43">MAX(8*AI54/AI30,1)</f>
        <v>1</v>
      </c>
      <c r="AJ53" s="171">
        <f t="shared" ref="AJ53" si="44">MAX(8*AJ54/AJ30,1)</f>
        <v>1.0561564806680757</v>
      </c>
      <c r="AK53" s="169">
        <f t="shared" ref="AK53" si="45">MAX(8*AK54/AK30,1)</f>
        <v>1</v>
      </c>
      <c r="AL53" s="168" t="e">
        <f t="shared" ref="AL53" si="46">MAX(8*AL54/AL30,1)</f>
        <v>#DIV/0!</v>
      </c>
      <c r="AM53" s="171" t="e">
        <f t="shared" ref="AM53" si="47">MAX(8*AM54/AM30,1)</f>
        <v>#DIV/0!</v>
      </c>
      <c r="AN53" s="171" t="e">
        <f t="shared" ref="AN53" si="48">MAX(8*AN54/AN30,1)</f>
        <v>#DIV/0!</v>
      </c>
      <c r="AO53" s="169" t="e">
        <f t="shared" ref="AO53" si="49">MAX(8*AO54/AO30,1)</f>
        <v>#DIV/0!</v>
      </c>
      <c r="AP53" s="168" t="e">
        <f t="shared" ref="AP53" si="50">MAX(8*AP54/AP30,1)</f>
        <v>#DIV/0!</v>
      </c>
      <c r="AQ53" s="171" t="e">
        <f t="shared" ref="AQ53" si="51">MAX(8*AQ54/AQ30,1)</f>
        <v>#DIV/0!</v>
      </c>
      <c r="AR53" s="171" t="e">
        <f t="shared" ref="AR53" si="52">MAX(8*AR54/AR30,1)</f>
        <v>#DIV/0!</v>
      </c>
      <c r="AS53" s="169" t="e">
        <f t="shared" ref="AS53" si="53">MAX(8*AS54/AS30,1)</f>
        <v>#DIV/0!</v>
      </c>
      <c r="AT53" s="168" t="e">
        <f t="shared" ref="AT53" si="54">MAX(8*AT54/AT30,1)</f>
        <v>#DIV/0!</v>
      </c>
      <c r="AU53" s="171" t="e">
        <f t="shared" ref="AU53" si="55">MAX(8*AU54/AU30,1)</f>
        <v>#DIV/0!</v>
      </c>
      <c r="AV53" s="171" t="e">
        <f t="shared" ref="AV53" si="56">MAX(8*AV54/AV30,1)</f>
        <v>#DIV/0!</v>
      </c>
      <c r="AW53" s="169" t="e">
        <f t="shared" ref="AW53" si="57">MAX(8*AW54/AW30,1)</f>
        <v>#DIV/0!</v>
      </c>
      <c r="AX53" s="168" t="e">
        <f t="shared" ref="AX53" si="58">MAX(8*AX54/AX30,1)</f>
        <v>#DIV/0!</v>
      </c>
      <c r="AY53" s="171" t="e">
        <f t="shared" ref="AY53" si="59">MAX(8*AY54/AY30,1)</f>
        <v>#DIV/0!</v>
      </c>
      <c r="AZ53" s="171" t="e">
        <f t="shared" ref="AZ53" si="60">MAX(8*AZ54/AZ30,1)</f>
        <v>#DIV/0!</v>
      </c>
      <c r="BA53" s="169" t="e">
        <f t="shared" ref="BA53" si="61">MAX(8*BA54/BA30,1)</f>
        <v>#DIV/0!</v>
      </c>
      <c r="BB53" s="168" t="e">
        <f t="shared" ref="BB53" si="62">MAX(8*BB54/BB30,1)</f>
        <v>#DIV/0!</v>
      </c>
      <c r="BC53" s="171" t="e">
        <f t="shared" ref="BC53" si="63">MAX(8*BC54/BC30,1)</f>
        <v>#DIV/0!</v>
      </c>
      <c r="BD53" s="171" t="e">
        <f t="shared" ref="BD53" si="64">MAX(8*BD54/BD30,1)</f>
        <v>#DIV/0!</v>
      </c>
      <c r="BE53" s="169" t="e">
        <f t="shared" ref="BE53" si="65">MAX(8*BE54/BE30,1)</f>
        <v>#DIV/0!</v>
      </c>
      <c r="BF53" s="168" t="e">
        <f t="shared" ref="BF53" si="66">MAX(8*BF54/BF30,1)</f>
        <v>#DIV/0!</v>
      </c>
      <c r="BG53" s="171" t="e">
        <f t="shared" ref="BG53" si="67">MAX(8*BG54/BG30,1)</f>
        <v>#DIV/0!</v>
      </c>
      <c r="BH53" s="171" t="e">
        <f t="shared" ref="BH53" si="68">MAX(8*BH54/BH30,1)</f>
        <v>#DIV/0!</v>
      </c>
      <c r="BI53" s="169" t="e">
        <f t="shared" ref="BI53" si="69">MAX(8*BI54/BI30,1)</f>
        <v>#DIV/0!</v>
      </c>
      <c r="BJ53" s="168" t="e">
        <f t="shared" ref="BJ53" si="70">MAX(8*BJ54/BJ30,1)</f>
        <v>#DIV/0!</v>
      </c>
      <c r="BK53" s="171" t="e">
        <f t="shared" ref="BK53" si="71">MAX(8*BK54/BK30,1)</f>
        <v>#DIV/0!</v>
      </c>
      <c r="BL53" s="171" t="e">
        <f t="shared" ref="BL53" si="72">MAX(8*BL54/BL30,1)</f>
        <v>#DIV/0!</v>
      </c>
      <c r="BM53" s="169" t="e">
        <f t="shared" ref="BM53" si="73">MAX(8*BM54/BM30,1)</f>
        <v>#DIV/0!</v>
      </c>
      <c r="BN53" s="168" t="e">
        <f t="shared" ref="BN53" si="74">MAX(8*BN54/BN30,1)</f>
        <v>#DIV/0!</v>
      </c>
      <c r="BO53" s="171" t="e">
        <f t="shared" ref="BO53" si="75">MAX(8*BO54/BO30,1)</f>
        <v>#DIV/0!</v>
      </c>
      <c r="BP53" s="171" t="e">
        <f t="shared" ref="BP53" si="76">MAX(8*BP54/BP30,1)</f>
        <v>#DIV/0!</v>
      </c>
      <c r="BQ53" s="169" t="e">
        <f t="shared" ref="BQ53" si="77">MAX(8*BQ54/BQ30,1)</f>
        <v>#DIV/0!</v>
      </c>
      <c r="BR53" s="168" t="e">
        <f t="shared" ref="BR53" si="78">MAX(8*BR54/BR30,1)</f>
        <v>#DIV/0!</v>
      </c>
      <c r="BS53" s="171" t="e">
        <f t="shared" ref="BS53" si="79">MAX(8*BS54/BS30,1)</f>
        <v>#DIV/0!</v>
      </c>
      <c r="BT53" s="171" t="e">
        <f t="shared" ref="BT53" si="80">MAX(8*BT54/BT30,1)</f>
        <v>#DIV/0!</v>
      </c>
      <c r="BU53" s="169" t="e">
        <f t="shared" ref="BU53" si="81">MAX(8*BU54/BU30,1)</f>
        <v>#DIV/0!</v>
      </c>
      <c r="BV53" s="168" t="e">
        <f t="shared" ref="BV53" si="82">MAX(8*BV54/BV30,1)</f>
        <v>#DIV/0!</v>
      </c>
      <c r="BW53" s="171" t="e">
        <f t="shared" ref="BW53" si="83">MAX(8*BW54/BW30,1)</f>
        <v>#DIV/0!</v>
      </c>
      <c r="BX53" s="171" t="e">
        <f t="shared" ref="BX53" si="84">MAX(8*BX54/BX30,1)</f>
        <v>#DIV/0!</v>
      </c>
      <c r="BY53" s="169" t="e">
        <f t="shared" ref="BY53" si="85">MAX(8*BY54/BY30,1)</f>
        <v>#DIV/0!</v>
      </c>
      <c r="BZ53" s="168" t="e">
        <f t="shared" ref="BZ53" si="86">MAX(8*BZ54/BZ30,1)</f>
        <v>#DIV/0!</v>
      </c>
      <c r="CA53" s="171" t="e">
        <f t="shared" ref="CA53" si="87">MAX(8*CA54/CA30,1)</f>
        <v>#DIV/0!</v>
      </c>
      <c r="CB53" s="171" t="e">
        <f t="shared" ref="CB53" si="88">MAX(8*CB54/CB30,1)</f>
        <v>#DIV/0!</v>
      </c>
      <c r="CC53" s="169" t="e">
        <f t="shared" ref="CC53" si="89">MAX(8*CC54/CC30,1)</f>
        <v>#DIV/0!</v>
      </c>
      <c r="CD53" s="168" t="e">
        <f t="shared" ref="CD53" si="90">MAX(8*CD54/CD30,1)</f>
        <v>#DIV/0!</v>
      </c>
      <c r="CE53" s="171" t="e">
        <f t="shared" ref="CE53" si="91">MAX(8*CE54/CE30,1)</f>
        <v>#DIV/0!</v>
      </c>
      <c r="CF53" s="171" t="e">
        <f t="shared" ref="CF53" si="92">MAX(8*CF54/CF30,1)</f>
        <v>#DIV/0!</v>
      </c>
      <c r="CG53" s="169" t="e">
        <f t="shared" ref="CG53" si="93">MAX(8*CG54/CG30,1)</f>
        <v>#DIV/0!</v>
      </c>
      <c r="CH53" s="168" t="e">
        <f t="shared" ref="CH53" si="94">MAX(8*CH54/CH30,1)</f>
        <v>#DIV/0!</v>
      </c>
      <c r="CI53" s="171" t="e">
        <f t="shared" ref="CI53" si="95">MAX(8*CI54/CI30,1)</f>
        <v>#DIV/0!</v>
      </c>
      <c r="CJ53" s="171" t="e">
        <f t="shared" ref="CJ53" si="96">MAX(8*CJ54/CJ30,1)</f>
        <v>#DIV/0!</v>
      </c>
      <c r="CK53" s="169"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8">
        <f t="shared" ref="N54:BY54" si="99">(N52*EXP(N52*N50)+N51*EXP(-N51*N50))/((N52+N51)*EXP((N52-N51)*N50))</f>
        <v>106.14259119216999</v>
      </c>
      <c r="O54" s="171">
        <f t="shared" si="99"/>
        <v>787.21136360800915</v>
      </c>
      <c r="P54" s="171">
        <f t="shared" si="99"/>
        <v>9.0304332140483208</v>
      </c>
      <c r="Q54" s="169">
        <f t="shared" si="99"/>
        <v>9.8354643979671152</v>
      </c>
      <c r="R54" s="168">
        <f t="shared" si="99"/>
        <v>1.0557649612686908</v>
      </c>
      <c r="S54" s="171" t="e">
        <f t="shared" si="99"/>
        <v>#DIV/0!</v>
      </c>
      <c r="T54" s="171">
        <f t="shared" si="99"/>
        <v>1</v>
      </c>
      <c r="U54" s="169">
        <f t="shared" si="99"/>
        <v>15.816402708031617</v>
      </c>
      <c r="V54" s="168">
        <f t="shared" si="99"/>
        <v>1.2980867627984174</v>
      </c>
      <c r="W54" s="171" t="e">
        <f t="shared" si="99"/>
        <v>#DIV/0!</v>
      </c>
      <c r="X54" s="171">
        <f t="shared" si="99"/>
        <v>5.739706272808208</v>
      </c>
      <c r="Y54" s="169">
        <f t="shared" si="99"/>
        <v>2.9244997433085271</v>
      </c>
      <c r="Z54" s="168">
        <f t="shared" si="99"/>
        <v>1.1058487852538799</v>
      </c>
      <c r="AA54" s="171">
        <f t="shared" si="99"/>
        <v>1</v>
      </c>
      <c r="AB54" s="171">
        <f t="shared" si="99"/>
        <v>5.8682444966538885</v>
      </c>
      <c r="AC54" s="169">
        <f t="shared" si="99"/>
        <v>3.9564594758478173</v>
      </c>
      <c r="AD54" s="168">
        <f t="shared" si="99"/>
        <v>1.0181210618087113</v>
      </c>
      <c r="AE54" s="171" t="e">
        <f t="shared" si="99"/>
        <v>#DIV/0!</v>
      </c>
      <c r="AF54" s="171">
        <f t="shared" si="99"/>
        <v>1.6385944794485132</v>
      </c>
      <c r="AG54" s="169">
        <f t="shared" si="99"/>
        <v>2.2791966541457094</v>
      </c>
      <c r="AH54" s="168">
        <f t="shared" si="99"/>
        <v>1.6406947172418782</v>
      </c>
      <c r="AI54" s="171">
        <f t="shared" si="99"/>
        <v>1.2452528312754552</v>
      </c>
      <c r="AJ54" s="171">
        <f t="shared" si="99"/>
        <v>1.5842347210021135</v>
      </c>
      <c r="AK54" s="169">
        <f t="shared" si="99"/>
        <v>1.3726756029740101</v>
      </c>
      <c r="AL54" s="168" t="e">
        <f t="shared" si="99"/>
        <v>#DIV/0!</v>
      </c>
      <c r="AM54" s="171" t="e">
        <f t="shared" si="99"/>
        <v>#DIV/0!</v>
      </c>
      <c r="AN54" s="171" t="e">
        <f t="shared" si="99"/>
        <v>#DIV/0!</v>
      </c>
      <c r="AO54" s="169" t="e">
        <f t="shared" si="99"/>
        <v>#DIV/0!</v>
      </c>
      <c r="AP54" s="168" t="e">
        <f t="shared" si="99"/>
        <v>#DIV/0!</v>
      </c>
      <c r="AQ54" s="171" t="e">
        <f t="shared" si="99"/>
        <v>#DIV/0!</v>
      </c>
      <c r="AR54" s="171" t="e">
        <f t="shared" si="99"/>
        <v>#DIV/0!</v>
      </c>
      <c r="AS54" s="169" t="e">
        <f t="shared" si="99"/>
        <v>#DIV/0!</v>
      </c>
      <c r="AT54" s="168" t="e">
        <f t="shared" si="99"/>
        <v>#DIV/0!</v>
      </c>
      <c r="AU54" s="171" t="e">
        <f t="shared" si="99"/>
        <v>#DIV/0!</v>
      </c>
      <c r="AV54" s="171" t="e">
        <f t="shared" si="99"/>
        <v>#DIV/0!</v>
      </c>
      <c r="AW54" s="169" t="e">
        <f t="shared" si="99"/>
        <v>#DIV/0!</v>
      </c>
      <c r="AX54" s="168" t="e">
        <f t="shared" si="99"/>
        <v>#DIV/0!</v>
      </c>
      <c r="AY54" s="171" t="e">
        <f t="shared" si="99"/>
        <v>#DIV/0!</v>
      </c>
      <c r="AZ54" s="171" t="e">
        <f t="shared" si="99"/>
        <v>#DIV/0!</v>
      </c>
      <c r="BA54" s="169" t="e">
        <f t="shared" si="99"/>
        <v>#DIV/0!</v>
      </c>
      <c r="BB54" s="168" t="e">
        <f t="shared" si="99"/>
        <v>#DIV/0!</v>
      </c>
      <c r="BC54" s="171" t="e">
        <f t="shared" si="99"/>
        <v>#DIV/0!</v>
      </c>
      <c r="BD54" s="171" t="e">
        <f t="shared" si="99"/>
        <v>#DIV/0!</v>
      </c>
      <c r="BE54" s="169" t="e">
        <f t="shared" si="99"/>
        <v>#DIV/0!</v>
      </c>
      <c r="BF54" s="168" t="e">
        <f t="shared" si="99"/>
        <v>#DIV/0!</v>
      </c>
      <c r="BG54" s="171" t="e">
        <f t="shared" si="99"/>
        <v>#DIV/0!</v>
      </c>
      <c r="BH54" s="171" t="e">
        <f t="shared" si="99"/>
        <v>#DIV/0!</v>
      </c>
      <c r="BI54" s="169" t="e">
        <f t="shared" si="99"/>
        <v>#DIV/0!</v>
      </c>
      <c r="BJ54" s="168" t="e">
        <f t="shared" si="99"/>
        <v>#DIV/0!</v>
      </c>
      <c r="BK54" s="171" t="e">
        <f t="shared" si="99"/>
        <v>#DIV/0!</v>
      </c>
      <c r="BL54" s="171" t="e">
        <f t="shared" si="99"/>
        <v>#DIV/0!</v>
      </c>
      <c r="BM54" s="169" t="e">
        <f t="shared" si="99"/>
        <v>#DIV/0!</v>
      </c>
      <c r="BN54" s="168" t="e">
        <f t="shared" si="99"/>
        <v>#DIV/0!</v>
      </c>
      <c r="BO54" s="171" t="e">
        <f t="shared" si="99"/>
        <v>#DIV/0!</v>
      </c>
      <c r="BP54" s="171" t="e">
        <f t="shared" si="99"/>
        <v>#DIV/0!</v>
      </c>
      <c r="BQ54" s="169" t="e">
        <f t="shared" si="99"/>
        <v>#DIV/0!</v>
      </c>
      <c r="BR54" s="168" t="e">
        <f t="shared" si="99"/>
        <v>#DIV/0!</v>
      </c>
      <c r="BS54" s="171" t="e">
        <f t="shared" si="99"/>
        <v>#DIV/0!</v>
      </c>
      <c r="BT54" s="171" t="e">
        <f t="shared" si="99"/>
        <v>#DIV/0!</v>
      </c>
      <c r="BU54" s="169" t="e">
        <f t="shared" si="99"/>
        <v>#DIV/0!</v>
      </c>
      <c r="BV54" s="168" t="e">
        <f t="shared" si="99"/>
        <v>#DIV/0!</v>
      </c>
      <c r="BW54" s="171" t="e">
        <f t="shared" si="99"/>
        <v>#DIV/0!</v>
      </c>
      <c r="BX54" s="171" t="e">
        <f t="shared" si="99"/>
        <v>#DIV/0!</v>
      </c>
      <c r="BY54" s="169" t="e">
        <f t="shared" si="99"/>
        <v>#DIV/0!</v>
      </c>
      <c r="BZ54" s="168" t="e">
        <f t="shared" ref="BZ54:CK54" si="100">(BZ52*EXP(BZ52*BZ50)+BZ51*EXP(-BZ51*BZ50))/((BZ52+BZ51)*EXP((BZ52-BZ51)*BZ50))</f>
        <v>#DIV/0!</v>
      </c>
      <c r="CA54" s="171" t="e">
        <f t="shared" si="100"/>
        <v>#DIV/0!</v>
      </c>
      <c r="CB54" s="171" t="e">
        <f t="shared" si="100"/>
        <v>#DIV/0!</v>
      </c>
      <c r="CC54" s="169" t="e">
        <f t="shared" si="100"/>
        <v>#DIV/0!</v>
      </c>
      <c r="CD54" s="168" t="e">
        <f t="shared" si="100"/>
        <v>#DIV/0!</v>
      </c>
      <c r="CE54" s="171" t="e">
        <f t="shared" si="100"/>
        <v>#DIV/0!</v>
      </c>
      <c r="CF54" s="171" t="e">
        <f t="shared" si="100"/>
        <v>#DIV/0!</v>
      </c>
      <c r="CG54" s="169" t="e">
        <f t="shared" si="100"/>
        <v>#DIV/0!</v>
      </c>
      <c r="CH54" s="168" t="e">
        <f t="shared" si="100"/>
        <v>#DIV/0!</v>
      </c>
      <c r="CI54" s="171" t="e">
        <f t="shared" si="100"/>
        <v>#DIV/0!</v>
      </c>
      <c r="CJ54" s="171" t="e">
        <f t="shared" si="100"/>
        <v>#DIV/0!</v>
      </c>
      <c r="CK54" s="169"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8">
        <f t="shared" ref="N55:P55" si="102">N50+2*(N53-1)</f>
        <v>159.66631206575045</v>
      </c>
      <c r="O55" s="171">
        <f t="shared" si="102"/>
        <v>1076.3294371916313</v>
      </c>
      <c r="P55" s="171">
        <f t="shared" si="102"/>
        <v>26.754863333016807</v>
      </c>
      <c r="Q55" s="169">
        <f>Q50+2*(Q53-1)</f>
        <v>29.256809673479964</v>
      </c>
      <c r="R55" s="168">
        <f t="shared" ref="R55:T55" si="103">R50+2*(R53-1)</f>
        <v>11</v>
      </c>
      <c r="S55" s="171" t="e">
        <f t="shared" si="103"/>
        <v>#DIV/0!</v>
      </c>
      <c r="T55" s="171">
        <f t="shared" si="103"/>
        <v>17.285714285714285</v>
      </c>
      <c r="U55" s="169">
        <f>U50+2*(U53-1)</f>
        <v>36.374251229756439</v>
      </c>
      <c r="V55" s="168">
        <f t="shared" ref="V55:X55" si="104">V50+2*(V53-1)</f>
        <v>24.142857142857142</v>
      </c>
      <c r="W55" s="171" t="e">
        <f t="shared" si="104"/>
        <v>#DIV/0!</v>
      </c>
      <c r="X55" s="171">
        <f t="shared" si="104"/>
        <v>21.510084554220469</v>
      </c>
      <c r="Y55" s="169">
        <f>Y50+2*(Y53-1)</f>
        <v>17.756475848220894</v>
      </c>
      <c r="Z55" s="168">
        <f t="shared" ref="Z55:AB55" si="105">Z50+2*(Z53-1)</f>
        <v>13</v>
      </c>
      <c r="AA55" s="171" t="e">
        <f t="shared" si="105"/>
        <v>#DIV/0!</v>
      </c>
      <c r="AB55" s="171">
        <f t="shared" si="105"/>
        <v>20.824325995538519</v>
      </c>
      <c r="AC55" s="169">
        <f>AC50+2*(AC53-1)</f>
        <v>18.275279301130425</v>
      </c>
      <c r="AD55" s="168">
        <f t="shared" ref="AD55:AF55" si="106">AD50+2*(AD53-1)</f>
        <v>12.428571428571429</v>
      </c>
      <c r="AE55" s="171" t="e">
        <f t="shared" si="106"/>
        <v>#DIV/0!</v>
      </c>
      <c r="AF55" s="171">
        <f t="shared" si="106"/>
        <v>11.756221210693255</v>
      </c>
      <c r="AG55" s="169">
        <f>AG50+2*(AG53-1)</f>
        <v>12.610357443622851</v>
      </c>
      <c r="AH55" s="168">
        <f t="shared" ref="AH55:AJ55" si="107">AH50+2*(AH53-1)</f>
        <v>12.901878670608218</v>
      </c>
      <c r="AI55" s="171">
        <f t="shared" si="107"/>
        <v>15.571428571428571</v>
      </c>
      <c r="AJ55" s="171">
        <f t="shared" si="107"/>
        <v>14.826598675621865</v>
      </c>
      <c r="AK55" s="169">
        <f>AK50+2*(AK53-1)</f>
        <v>14.714285714285714</v>
      </c>
      <c r="AL55" s="168" t="e">
        <f t="shared" ref="AL55:AN55" si="108">AL50+2*(AL53-1)</f>
        <v>#DIV/0!</v>
      </c>
      <c r="AM55" s="171" t="e">
        <f t="shared" si="108"/>
        <v>#DIV/0!</v>
      </c>
      <c r="AN55" s="171" t="e">
        <f t="shared" si="108"/>
        <v>#DIV/0!</v>
      </c>
      <c r="AO55" s="169" t="e">
        <f>AO50+2*(AO53-1)</f>
        <v>#DIV/0!</v>
      </c>
      <c r="AP55" s="168" t="e">
        <f t="shared" ref="AP55:AR55" si="109">AP50+2*(AP53-1)</f>
        <v>#DIV/0!</v>
      </c>
      <c r="AQ55" s="171" t="e">
        <f t="shared" si="109"/>
        <v>#DIV/0!</v>
      </c>
      <c r="AR55" s="171" t="e">
        <f t="shared" si="109"/>
        <v>#DIV/0!</v>
      </c>
      <c r="AS55" s="169" t="e">
        <f>AS50+2*(AS53-1)</f>
        <v>#DIV/0!</v>
      </c>
      <c r="AT55" s="168" t="e">
        <f t="shared" ref="AT55:AV55" si="110">AT50+2*(AT53-1)</f>
        <v>#DIV/0!</v>
      </c>
      <c r="AU55" s="171" t="e">
        <f t="shared" si="110"/>
        <v>#DIV/0!</v>
      </c>
      <c r="AV55" s="171" t="e">
        <f t="shared" si="110"/>
        <v>#DIV/0!</v>
      </c>
      <c r="AW55" s="169" t="e">
        <f>AW50+2*(AW53-1)</f>
        <v>#DIV/0!</v>
      </c>
      <c r="AX55" s="168" t="e">
        <f t="shared" ref="AX55:AZ55" si="111">AX50+2*(AX53-1)</f>
        <v>#DIV/0!</v>
      </c>
      <c r="AY55" s="171" t="e">
        <f t="shared" si="111"/>
        <v>#DIV/0!</v>
      </c>
      <c r="AZ55" s="171" t="e">
        <f t="shared" si="111"/>
        <v>#DIV/0!</v>
      </c>
      <c r="BA55" s="169" t="e">
        <f>BA50+2*(BA53-1)</f>
        <v>#DIV/0!</v>
      </c>
      <c r="BB55" s="168" t="e">
        <f t="shared" ref="BB55:BD55" si="112">BB50+2*(BB53-1)</f>
        <v>#DIV/0!</v>
      </c>
      <c r="BC55" s="171" t="e">
        <f t="shared" si="112"/>
        <v>#DIV/0!</v>
      </c>
      <c r="BD55" s="171" t="e">
        <f t="shared" si="112"/>
        <v>#DIV/0!</v>
      </c>
      <c r="BE55" s="169" t="e">
        <f>BE50+2*(BE53-1)</f>
        <v>#DIV/0!</v>
      </c>
      <c r="BF55" s="168" t="e">
        <f t="shared" ref="BF55:BH55" si="113">BF50+2*(BF53-1)</f>
        <v>#DIV/0!</v>
      </c>
      <c r="BG55" s="171" t="e">
        <f t="shared" si="113"/>
        <v>#DIV/0!</v>
      </c>
      <c r="BH55" s="171" t="e">
        <f t="shared" si="113"/>
        <v>#DIV/0!</v>
      </c>
      <c r="BI55" s="169" t="e">
        <f>BI50+2*(BI53-1)</f>
        <v>#DIV/0!</v>
      </c>
      <c r="BJ55" s="168" t="e">
        <f t="shared" ref="BJ55:BL55" si="114">BJ50+2*(BJ53-1)</f>
        <v>#DIV/0!</v>
      </c>
      <c r="BK55" s="171" t="e">
        <f t="shared" si="114"/>
        <v>#DIV/0!</v>
      </c>
      <c r="BL55" s="171" t="e">
        <f t="shared" si="114"/>
        <v>#DIV/0!</v>
      </c>
      <c r="BM55" s="169" t="e">
        <f>BM50+2*(BM53-1)</f>
        <v>#DIV/0!</v>
      </c>
      <c r="BN55" s="168" t="e">
        <f t="shared" ref="BN55:BP55" si="115">BN50+2*(BN53-1)</f>
        <v>#DIV/0!</v>
      </c>
      <c r="BO55" s="171" t="e">
        <f t="shared" si="115"/>
        <v>#DIV/0!</v>
      </c>
      <c r="BP55" s="171" t="e">
        <f t="shared" si="115"/>
        <v>#DIV/0!</v>
      </c>
      <c r="BQ55" s="169" t="e">
        <f>BQ50+2*(BQ53-1)</f>
        <v>#DIV/0!</v>
      </c>
      <c r="BR55" s="168" t="e">
        <f t="shared" ref="BR55:BT55" si="116">BR50+2*(BR53-1)</f>
        <v>#DIV/0!</v>
      </c>
      <c r="BS55" s="171" t="e">
        <f t="shared" si="116"/>
        <v>#DIV/0!</v>
      </c>
      <c r="BT55" s="171" t="e">
        <f t="shared" si="116"/>
        <v>#DIV/0!</v>
      </c>
      <c r="BU55" s="169" t="e">
        <f>BU50+2*(BU53-1)</f>
        <v>#DIV/0!</v>
      </c>
      <c r="BV55" s="168" t="e">
        <f t="shared" ref="BV55:BX55" si="117">BV50+2*(BV53-1)</f>
        <v>#DIV/0!</v>
      </c>
      <c r="BW55" s="171" t="e">
        <f t="shared" si="117"/>
        <v>#DIV/0!</v>
      </c>
      <c r="BX55" s="171" t="e">
        <f t="shared" si="117"/>
        <v>#DIV/0!</v>
      </c>
      <c r="BY55" s="169" t="e">
        <f>BY50+2*(BY53-1)</f>
        <v>#DIV/0!</v>
      </c>
      <c r="BZ55" s="168" t="e">
        <f t="shared" ref="BZ55:CB55" si="118">BZ50+2*(BZ53-1)</f>
        <v>#DIV/0!</v>
      </c>
      <c r="CA55" s="171" t="e">
        <f t="shared" si="118"/>
        <v>#DIV/0!</v>
      </c>
      <c r="CB55" s="171" t="e">
        <f t="shared" si="118"/>
        <v>#DIV/0!</v>
      </c>
      <c r="CC55" s="169" t="e">
        <f>CC50+2*(CC53-1)</f>
        <v>#DIV/0!</v>
      </c>
      <c r="CD55" s="168" t="e">
        <f t="shared" ref="CD55:CF55" si="119">CD50+2*(CD53-1)</f>
        <v>#DIV/0!</v>
      </c>
      <c r="CE55" s="171" t="e">
        <f t="shared" si="119"/>
        <v>#DIV/0!</v>
      </c>
      <c r="CF55" s="171" t="e">
        <f t="shared" si="119"/>
        <v>#DIV/0!</v>
      </c>
      <c r="CG55" s="169" t="e">
        <f>CG50+2*(CG53-1)</f>
        <v>#DIV/0!</v>
      </c>
      <c r="CH55" s="168" t="e">
        <f t="shared" ref="CH55:CJ55" si="120">CH50+2*(CH53-1)</f>
        <v>#DIV/0!</v>
      </c>
      <c r="CI55" s="171" t="e">
        <f t="shared" si="120"/>
        <v>#DIV/0!</v>
      </c>
      <c r="CJ55" s="171" t="e">
        <f t="shared" si="120"/>
        <v>#DIV/0!</v>
      </c>
      <c r="CK55" s="169"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8">
        <f t="shared" si="121"/>
        <v>0.99999845909642082</v>
      </c>
      <c r="O56" s="171">
        <f t="shared" si="121"/>
        <v>1</v>
      </c>
      <c r="P56" s="171">
        <f t="shared" si="121"/>
        <v>0.79916905610631284</v>
      </c>
      <c r="Q56" s="169">
        <f t="shared" si="121"/>
        <v>0.82716338978959836</v>
      </c>
      <c r="R56" s="168">
        <f t="shared" si="121"/>
        <v>0.12446194942699262</v>
      </c>
      <c r="S56" s="171" t="e">
        <f t="shared" si="121"/>
        <v>#DIV/0!</v>
      </c>
      <c r="T56" s="171">
        <f t="shared" si="121"/>
        <v>0.99170401923781448</v>
      </c>
      <c r="U56" s="169">
        <f t="shared" si="121"/>
        <v>0.99995824748034967</v>
      </c>
      <c r="V56" s="168">
        <f t="shared" si="121"/>
        <v>0.19133272418186886</v>
      </c>
      <c r="W56" s="171" t="e">
        <f t="shared" si="121"/>
        <v>#DIV/0!</v>
      </c>
      <c r="X56" s="171">
        <f t="shared" si="121"/>
        <v>0.834779402616321</v>
      </c>
      <c r="Y56" s="169">
        <f t="shared" si="121"/>
        <v>0.89240963607146051</v>
      </c>
      <c r="Z56" s="168">
        <f t="shared" si="121"/>
        <v>0.23449705920195518</v>
      </c>
      <c r="AA56" s="171" t="e">
        <f t="shared" si="121"/>
        <v>#DIV/0!</v>
      </c>
      <c r="AB56" s="171">
        <f t="shared" si="121"/>
        <v>0.73767098039168588</v>
      </c>
      <c r="AC56" s="169">
        <f t="shared" si="121"/>
        <v>0.69098204922436957</v>
      </c>
      <c r="AD56" s="168">
        <f t="shared" si="121"/>
        <v>4.7183871238860364E-2</v>
      </c>
      <c r="AE56" s="171" t="e">
        <f t="shared" si="121"/>
        <v>#DIV/0!</v>
      </c>
      <c r="AF56" s="171">
        <f t="shared" si="121"/>
        <v>0.64600277573717535</v>
      </c>
      <c r="AG56" s="169">
        <f t="shared" si="121"/>
        <v>0.67172870957942576</v>
      </c>
      <c r="AH56" s="168">
        <f t="shared" si="121"/>
        <v>0.70749172698377771</v>
      </c>
      <c r="AI56" s="171">
        <f t="shared" si="121"/>
        <v>0.77318285417517729</v>
      </c>
      <c r="AJ56" s="171">
        <f t="shared" si="121"/>
        <v>0.48755903949170276</v>
      </c>
      <c r="AK56" s="169">
        <f t="shared" ref="AK56:BP56" si="122">1-EXP(-AK55*AK51/AK9)</f>
        <v>0.48495720825604749</v>
      </c>
      <c r="AL56" s="168" t="e">
        <f t="shared" si="122"/>
        <v>#DIV/0!</v>
      </c>
      <c r="AM56" s="171" t="e">
        <f t="shared" si="122"/>
        <v>#DIV/0!</v>
      </c>
      <c r="AN56" s="171" t="e">
        <f t="shared" si="122"/>
        <v>#DIV/0!</v>
      </c>
      <c r="AO56" s="169" t="e">
        <f t="shared" si="122"/>
        <v>#DIV/0!</v>
      </c>
      <c r="AP56" s="168" t="e">
        <f t="shared" si="122"/>
        <v>#DIV/0!</v>
      </c>
      <c r="AQ56" s="171" t="e">
        <f t="shared" si="122"/>
        <v>#DIV/0!</v>
      </c>
      <c r="AR56" s="171" t="e">
        <f t="shared" si="122"/>
        <v>#DIV/0!</v>
      </c>
      <c r="AS56" s="169" t="e">
        <f t="shared" si="122"/>
        <v>#DIV/0!</v>
      </c>
      <c r="AT56" s="168" t="e">
        <f t="shared" si="122"/>
        <v>#DIV/0!</v>
      </c>
      <c r="AU56" s="171" t="e">
        <f t="shared" si="122"/>
        <v>#DIV/0!</v>
      </c>
      <c r="AV56" s="171" t="e">
        <f t="shared" si="122"/>
        <v>#DIV/0!</v>
      </c>
      <c r="AW56" s="169" t="e">
        <f t="shared" si="122"/>
        <v>#DIV/0!</v>
      </c>
      <c r="AX56" s="168" t="e">
        <f t="shared" si="122"/>
        <v>#DIV/0!</v>
      </c>
      <c r="AY56" s="171" t="e">
        <f t="shared" si="122"/>
        <v>#DIV/0!</v>
      </c>
      <c r="AZ56" s="171" t="e">
        <f t="shared" si="122"/>
        <v>#DIV/0!</v>
      </c>
      <c r="BA56" s="169" t="e">
        <f t="shared" si="122"/>
        <v>#DIV/0!</v>
      </c>
      <c r="BB56" s="168" t="e">
        <f t="shared" si="122"/>
        <v>#DIV/0!</v>
      </c>
      <c r="BC56" s="171" t="e">
        <f t="shared" si="122"/>
        <v>#DIV/0!</v>
      </c>
      <c r="BD56" s="171" t="e">
        <f t="shared" si="122"/>
        <v>#DIV/0!</v>
      </c>
      <c r="BE56" s="169" t="e">
        <f t="shared" si="122"/>
        <v>#DIV/0!</v>
      </c>
      <c r="BF56" s="168" t="e">
        <f t="shared" si="122"/>
        <v>#DIV/0!</v>
      </c>
      <c r="BG56" s="171" t="e">
        <f t="shared" si="122"/>
        <v>#DIV/0!</v>
      </c>
      <c r="BH56" s="171" t="e">
        <f t="shared" si="122"/>
        <v>#DIV/0!</v>
      </c>
      <c r="BI56" s="169" t="e">
        <f t="shared" si="122"/>
        <v>#DIV/0!</v>
      </c>
      <c r="BJ56" s="168" t="e">
        <f t="shared" si="122"/>
        <v>#DIV/0!</v>
      </c>
      <c r="BK56" s="171" t="e">
        <f t="shared" si="122"/>
        <v>#DIV/0!</v>
      </c>
      <c r="BL56" s="171" t="e">
        <f t="shared" si="122"/>
        <v>#DIV/0!</v>
      </c>
      <c r="BM56" s="169" t="e">
        <f t="shared" si="122"/>
        <v>#DIV/0!</v>
      </c>
      <c r="BN56" s="168" t="e">
        <f t="shared" si="122"/>
        <v>#DIV/0!</v>
      </c>
      <c r="BO56" s="171" t="e">
        <f t="shared" si="122"/>
        <v>#DIV/0!</v>
      </c>
      <c r="BP56" s="171" t="e">
        <f t="shared" si="122"/>
        <v>#DIV/0!</v>
      </c>
      <c r="BQ56" s="169" t="e">
        <f t="shared" ref="BQ56:CK56" si="123">1-EXP(-BQ55*BQ51/BQ9)</f>
        <v>#DIV/0!</v>
      </c>
      <c r="BR56" s="168" t="e">
        <f t="shared" si="123"/>
        <v>#DIV/0!</v>
      </c>
      <c r="BS56" s="171" t="e">
        <f t="shared" si="123"/>
        <v>#DIV/0!</v>
      </c>
      <c r="BT56" s="171" t="e">
        <f t="shared" si="123"/>
        <v>#DIV/0!</v>
      </c>
      <c r="BU56" s="169" t="e">
        <f t="shared" si="123"/>
        <v>#DIV/0!</v>
      </c>
      <c r="BV56" s="168" t="e">
        <f t="shared" si="123"/>
        <v>#DIV/0!</v>
      </c>
      <c r="BW56" s="171" t="e">
        <f t="shared" si="123"/>
        <v>#DIV/0!</v>
      </c>
      <c r="BX56" s="171" t="e">
        <f t="shared" si="123"/>
        <v>#DIV/0!</v>
      </c>
      <c r="BY56" s="169" t="e">
        <f t="shared" si="123"/>
        <v>#DIV/0!</v>
      </c>
      <c r="BZ56" s="168" t="e">
        <f t="shared" si="123"/>
        <v>#DIV/0!</v>
      </c>
      <c r="CA56" s="171" t="e">
        <f t="shared" si="123"/>
        <v>#DIV/0!</v>
      </c>
      <c r="CB56" s="171" t="e">
        <f t="shared" si="123"/>
        <v>#DIV/0!</v>
      </c>
      <c r="CC56" s="169" t="e">
        <f t="shared" si="123"/>
        <v>#DIV/0!</v>
      </c>
      <c r="CD56" s="168" t="e">
        <f t="shared" si="123"/>
        <v>#DIV/0!</v>
      </c>
      <c r="CE56" s="171" t="e">
        <f t="shared" si="123"/>
        <v>#DIV/0!</v>
      </c>
      <c r="CF56" s="171" t="e">
        <f t="shared" si="123"/>
        <v>#DIV/0!</v>
      </c>
      <c r="CG56" s="169" t="e">
        <f t="shared" si="123"/>
        <v>#DIV/0!</v>
      </c>
      <c r="CH56" s="168" t="e">
        <f t="shared" si="123"/>
        <v>#DIV/0!</v>
      </c>
      <c r="CI56" s="171" t="e">
        <f t="shared" si="123"/>
        <v>#DIV/0!</v>
      </c>
      <c r="CJ56" s="171" t="e">
        <f t="shared" si="123"/>
        <v>#DIV/0!</v>
      </c>
      <c r="CK56" s="169"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8">
        <f t="shared" si="124"/>
        <v>1</v>
      </c>
      <c r="O57" s="171">
        <f t="shared" si="124"/>
        <v>1</v>
      </c>
      <c r="P57" s="171">
        <f t="shared" si="124"/>
        <v>0.99837324362367219</v>
      </c>
      <c r="Q57" s="169">
        <f t="shared" si="124"/>
        <v>0.99910763411243497</v>
      </c>
      <c r="R57" s="168">
        <f t="shared" si="124"/>
        <v>0.23343312199881794</v>
      </c>
      <c r="S57" s="171" t="e">
        <f t="shared" si="124"/>
        <v>#DIV/0!</v>
      </c>
      <c r="T57" s="171">
        <f t="shared" si="124"/>
        <v>0.99170401923781448</v>
      </c>
      <c r="U57" s="169">
        <f t="shared" si="124"/>
        <v>0.99995824748034967</v>
      </c>
      <c r="V57" s="168">
        <f t="shared" si="124"/>
        <v>0.47117788732069532</v>
      </c>
      <c r="W57" s="171" t="e">
        <f t="shared" si="124"/>
        <v>#DIV/0!</v>
      </c>
      <c r="X57" s="171">
        <f t="shared" si="124"/>
        <v>0.99548983360966625</v>
      </c>
      <c r="Y57" s="169">
        <f t="shared" si="124"/>
        <v>0.98842431358972438</v>
      </c>
      <c r="Z57" s="168">
        <f t="shared" si="124"/>
        <v>0.41400524762954505</v>
      </c>
      <c r="AA57" s="171" t="e">
        <f t="shared" si="124"/>
        <v>#DIV/0!</v>
      </c>
      <c r="AB57" s="171">
        <f t="shared" si="124"/>
        <v>0.9819474312108355</v>
      </c>
      <c r="AC57" s="169">
        <f t="shared" si="124"/>
        <v>0.9704912288272628</v>
      </c>
      <c r="AD57" s="168">
        <f t="shared" si="124"/>
        <v>9.2141424772635427E-2</v>
      </c>
      <c r="AE57" s="171" t="e">
        <f t="shared" si="124"/>
        <v>#DIV/0!</v>
      </c>
      <c r="AF57" s="171">
        <f t="shared" si="124"/>
        <v>0.87468596521421538</v>
      </c>
      <c r="AG57" s="169">
        <f t="shared" si="124"/>
        <v>0.89223795988561105</v>
      </c>
      <c r="AH57" s="168">
        <f t="shared" si="124"/>
        <v>0.91443891021706714</v>
      </c>
      <c r="AI57" s="171">
        <f t="shared" si="124"/>
        <v>0.94855398235988109</v>
      </c>
      <c r="AJ57" s="171">
        <f t="shared" si="124"/>
        <v>0.86543518779047879</v>
      </c>
      <c r="AK57" s="169">
        <f t="shared" ref="AK57:BP57" si="125">1-(1-AK56)^AK9</f>
        <v>0.86337507384995116</v>
      </c>
      <c r="AL57" s="168" t="e">
        <f t="shared" si="125"/>
        <v>#DIV/0!</v>
      </c>
      <c r="AM57" s="171" t="e">
        <f t="shared" si="125"/>
        <v>#DIV/0!</v>
      </c>
      <c r="AN57" s="171" t="e">
        <f t="shared" si="125"/>
        <v>#DIV/0!</v>
      </c>
      <c r="AO57" s="169" t="e">
        <f t="shared" si="125"/>
        <v>#DIV/0!</v>
      </c>
      <c r="AP57" s="168" t="e">
        <f t="shared" si="125"/>
        <v>#DIV/0!</v>
      </c>
      <c r="AQ57" s="171" t="e">
        <f t="shared" si="125"/>
        <v>#DIV/0!</v>
      </c>
      <c r="AR57" s="171" t="e">
        <f t="shared" si="125"/>
        <v>#DIV/0!</v>
      </c>
      <c r="AS57" s="169" t="e">
        <f t="shared" si="125"/>
        <v>#DIV/0!</v>
      </c>
      <c r="AT57" s="168" t="e">
        <f t="shared" si="125"/>
        <v>#DIV/0!</v>
      </c>
      <c r="AU57" s="171" t="e">
        <f t="shared" si="125"/>
        <v>#DIV/0!</v>
      </c>
      <c r="AV57" s="171" t="e">
        <f t="shared" si="125"/>
        <v>#DIV/0!</v>
      </c>
      <c r="AW57" s="169" t="e">
        <f t="shared" si="125"/>
        <v>#DIV/0!</v>
      </c>
      <c r="AX57" s="168" t="e">
        <f t="shared" si="125"/>
        <v>#DIV/0!</v>
      </c>
      <c r="AY57" s="171" t="e">
        <f t="shared" si="125"/>
        <v>#DIV/0!</v>
      </c>
      <c r="AZ57" s="171" t="e">
        <f t="shared" si="125"/>
        <v>#DIV/0!</v>
      </c>
      <c r="BA57" s="169" t="e">
        <f t="shared" si="125"/>
        <v>#DIV/0!</v>
      </c>
      <c r="BB57" s="168" t="e">
        <f t="shared" si="125"/>
        <v>#DIV/0!</v>
      </c>
      <c r="BC57" s="171" t="e">
        <f t="shared" si="125"/>
        <v>#DIV/0!</v>
      </c>
      <c r="BD57" s="171" t="e">
        <f t="shared" si="125"/>
        <v>#DIV/0!</v>
      </c>
      <c r="BE57" s="169" t="e">
        <f t="shared" si="125"/>
        <v>#DIV/0!</v>
      </c>
      <c r="BF57" s="168" t="e">
        <f t="shared" si="125"/>
        <v>#DIV/0!</v>
      </c>
      <c r="BG57" s="171" t="e">
        <f t="shared" si="125"/>
        <v>#DIV/0!</v>
      </c>
      <c r="BH57" s="171" t="e">
        <f t="shared" si="125"/>
        <v>#DIV/0!</v>
      </c>
      <c r="BI57" s="169" t="e">
        <f t="shared" si="125"/>
        <v>#DIV/0!</v>
      </c>
      <c r="BJ57" s="168" t="e">
        <f t="shared" si="125"/>
        <v>#DIV/0!</v>
      </c>
      <c r="BK57" s="171" t="e">
        <f t="shared" si="125"/>
        <v>#DIV/0!</v>
      </c>
      <c r="BL57" s="171" t="e">
        <f t="shared" si="125"/>
        <v>#DIV/0!</v>
      </c>
      <c r="BM57" s="169" t="e">
        <f t="shared" si="125"/>
        <v>#DIV/0!</v>
      </c>
      <c r="BN57" s="168" t="e">
        <f t="shared" si="125"/>
        <v>#DIV/0!</v>
      </c>
      <c r="BO57" s="171" t="e">
        <f t="shared" si="125"/>
        <v>#DIV/0!</v>
      </c>
      <c r="BP57" s="171" t="e">
        <f t="shared" si="125"/>
        <v>#DIV/0!</v>
      </c>
      <c r="BQ57" s="169" t="e">
        <f t="shared" ref="BQ57:CK57" si="126">1-(1-BQ56)^BQ9</f>
        <v>#DIV/0!</v>
      </c>
      <c r="BR57" s="168" t="e">
        <f t="shared" si="126"/>
        <v>#DIV/0!</v>
      </c>
      <c r="BS57" s="171" t="e">
        <f t="shared" si="126"/>
        <v>#DIV/0!</v>
      </c>
      <c r="BT57" s="171" t="e">
        <f t="shared" si="126"/>
        <v>#DIV/0!</v>
      </c>
      <c r="BU57" s="169" t="e">
        <f t="shared" si="126"/>
        <v>#DIV/0!</v>
      </c>
      <c r="BV57" s="168" t="e">
        <f t="shared" si="126"/>
        <v>#DIV/0!</v>
      </c>
      <c r="BW57" s="171" t="e">
        <f t="shared" si="126"/>
        <v>#DIV/0!</v>
      </c>
      <c r="BX57" s="171" t="e">
        <f t="shared" si="126"/>
        <v>#DIV/0!</v>
      </c>
      <c r="BY57" s="169" t="e">
        <f t="shared" si="126"/>
        <v>#DIV/0!</v>
      </c>
      <c r="BZ57" s="168" t="e">
        <f t="shared" si="126"/>
        <v>#DIV/0!</v>
      </c>
      <c r="CA57" s="171" t="e">
        <f t="shared" si="126"/>
        <v>#DIV/0!</v>
      </c>
      <c r="CB57" s="171" t="e">
        <f t="shared" si="126"/>
        <v>#DIV/0!</v>
      </c>
      <c r="CC57" s="169" t="e">
        <f t="shared" si="126"/>
        <v>#DIV/0!</v>
      </c>
      <c r="CD57" s="168" t="e">
        <f t="shared" si="126"/>
        <v>#DIV/0!</v>
      </c>
      <c r="CE57" s="171" t="e">
        <f t="shared" si="126"/>
        <v>#DIV/0!</v>
      </c>
      <c r="CF57" s="171" t="e">
        <f t="shared" si="126"/>
        <v>#DIV/0!</v>
      </c>
      <c r="CG57" s="169" t="e">
        <f t="shared" si="126"/>
        <v>#DIV/0!</v>
      </c>
      <c r="CH57" s="168" t="e">
        <f t="shared" si="126"/>
        <v>#DIV/0!</v>
      </c>
      <c r="CI57" s="171" t="e">
        <f t="shared" si="126"/>
        <v>#DIV/0!</v>
      </c>
      <c r="CJ57" s="171" t="e">
        <f t="shared" si="126"/>
        <v>#DIV/0!</v>
      </c>
      <c r="CK57" s="169"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8" t="str">
        <f t="shared" ref="N58" si="128">IF(N44="Free", (1/N51)*(EXP(N51*N55)-N51*N55-1)/N57, "-")</f>
        <v>-</v>
      </c>
      <c r="O58" s="171" t="str">
        <f>IF(O44="Free", (1/O51)*(EXP(O51*O55)-O51*O55-1)/O57, "-")</f>
        <v>-</v>
      </c>
      <c r="P58" s="171" t="str">
        <f>IF(P44="Free", (1/P51)*(EXP(P51*P55)-P51*P55-1)/P57, "-")</f>
        <v>-</v>
      </c>
      <c r="Q58" s="169" t="str">
        <f>IF(Q44="Free", (1/Q51)*(EXP(Q51*Q55)-Q51*Q55-1)/Q57, "-")</f>
        <v>-</v>
      </c>
      <c r="R58" s="168" t="str">
        <f t="shared" ref="R58" si="129">IF(R44="Free", (1/R51)*(EXP(R51*R55)-R51*R55-1)/R57, "-")</f>
        <v>-</v>
      </c>
      <c r="S58" s="171" t="str">
        <f>IF(S44="Free", (1/S51)*(EXP(S51*S55)-S51*S55-1)/S57, "-")</f>
        <v>-</v>
      </c>
      <c r="T58" s="171">
        <f>IF(T44="Free", (1/T51)*(EXP(T51*T55)-T51*T55-1)/T57, "-")</f>
        <v>417.38438927736411</v>
      </c>
      <c r="U58" s="169">
        <f>IF(U44="Free", (1/U51)*(EXP(U51*U55)-U51*U55-1)/U57, "-")</f>
        <v>86358.755806910238</v>
      </c>
      <c r="V58" s="168" t="str">
        <f t="shared" ref="V58" si="130">IF(V44="Free", (1/V51)*(EXP(V51*V55)-V51*V55-1)/V57, "-")</f>
        <v>-</v>
      </c>
      <c r="W58" s="171" t="str">
        <f>IF(W44="Free", (1/W51)*(EXP(W51*W55)-W51*W55-1)/W57, "-")</f>
        <v>-</v>
      </c>
      <c r="X58" s="171" t="str">
        <f>IF(X44="Free", (1/X51)*(EXP(X51*X55)-X51*X55-1)/X57, "-")</f>
        <v>-</v>
      </c>
      <c r="Y58" s="169" t="str">
        <f>IF(Y44="Free", (1/Y51)*(EXP(Y51*Y55)-Y51*Y55-1)/Y57, "-")</f>
        <v>-</v>
      </c>
      <c r="Z58" s="168" t="str">
        <f t="shared" ref="Z58" si="131">IF(Z44="Free", (1/Z51)*(EXP(Z51*Z55)-Z51*Z55-1)/Z57, "-")</f>
        <v>-</v>
      </c>
      <c r="AA58" s="171" t="str">
        <f>IF(AA44="Free", (1/AA51)*(EXP(AA51*AA55)-AA51*AA55-1)/AA57, "-")</f>
        <v>-</v>
      </c>
      <c r="AB58" s="171" t="str">
        <f>IF(AB44="Free", (1/AB51)*(EXP(AB51*AB55)-AB51*AB55-1)/AB57, "-")</f>
        <v>-</v>
      </c>
      <c r="AC58" s="169" t="str">
        <f>IF(AC44="Free", (1/AC51)*(EXP(AC51*AC55)-AC51*AC55-1)/AC57, "-")</f>
        <v>-</v>
      </c>
      <c r="AD58" s="168" t="str">
        <f t="shared" ref="AD58" si="132">IF(AD44="Free", (1/AD51)*(EXP(AD51*AD55)-AD51*AD55-1)/AD57, "-")</f>
        <v>-</v>
      </c>
      <c r="AE58" s="171" t="str">
        <f>IF(AE44="Free", (1/AE51)*(EXP(AE51*AE55)-AE51*AE55-1)/AE57, "-")</f>
        <v>-</v>
      </c>
      <c r="AF58" s="171" t="str">
        <f>IF(AF44="Free", (1/AF51)*(EXP(AF51*AF55)-AF51*AF55-1)/AF57, "-")</f>
        <v>-</v>
      </c>
      <c r="AG58" s="169" t="str">
        <f>IF(AG44="Free", (1/AG51)*(EXP(AG51*AG55)-AG51*AG55-1)/AG57, "-")</f>
        <v>-</v>
      </c>
      <c r="AH58" s="168" t="str">
        <f t="shared" ref="AH58" si="133">IF(AH44="Free", (1/AH51)*(EXP(AH51*AH55)-AH51*AH55-1)/AH57, "-")</f>
        <v>-</v>
      </c>
      <c r="AI58" s="171" t="str">
        <f>IF(AI44="Free", (1/AI51)*(EXP(AI51*AI55)-AI51*AI55-1)/AI57, "-")</f>
        <v>-</v>
      </c>
      <c r="AJ58" s="171" t="str">
        <f>IF(AJ44="Free", (1/AJ51)*(EXP(AJ51*AJ55)-AJ51*AJ55-1)/AJ57, "-")</f>
        <v>-</v>
      </c>
      <c r="AK58" s="169" t="str">
        <f>IF(AK44="Free", (1/AK51)*(EXP(AK51*AK55)-AK51*AK55-1)/AK57, "-")</f>
        <v>-</v>
      </c>
      <c r="AL58" s="168" t="str">
        <f t="shared" ref="AL58" si="134">IF(AL44="Free", (1/AL51)*(EXP(AL51*AL55)-AL51*AL55-1)/AL57, "-")</f>
        <v>-</v>
      </c>
      <c r="AM58" s="171" t="str">
        <f>IF(AM44="Free", (1/AM51)*(EXP(AM51*AM55)-AM51*AM55-1)/AM57, "-")</f>
        <v>-</v>
      </c>
      <c r="AN58" s="171" t="str">
        <f>IF(AN44="Free", (1/AN51)*(EXP(AN51*AN55)-AN51*AN55-1)/AN57, "-")</f>
        <v>-</v>
      </c>
      <c r="AO58" s="169" t="str">
        <f>IF(AO44="Free", (1/AO51)*(EXP(AO51*AO55)-AO51*AO55-1)/AO57, "-")</f>
        <v>-</v>
      </c>
      <c r="AP58" s="168" t="str">
        <f t="shared" ref="AP58" si="135">IF(AP44="Free", (1/AP51)*(EXP(AP51*AP55)-AP51*AP55-1)/AP57, "-")</f>
        <v>-</v>
      </c>
      <c r="AQ58" s="171" t="str">
        <f>IF(AQ44="Free", (1/AQ51)*(EXP(AQ51*AQ55)-AQ51*AQ55-1)/AQ57, "-")</f>
        <v>-</v>
      </c>
      <c r="AR58" s="171" t="str">
        <f>IF(AR44="Free", (1/AR51)*(EXP(AR51*AR55)-AR51*AR55-1)/AR57, "-")</f>
        <v>-</v>
      </c>
      <c r="AS58" s="169" t="str">
        <f>IF(AS44="Free", (1/AS51)*(EXP(AS51*AS55)-AS51*AS55-1)/AS57, "-")</f>
        <v>-</v>
      </c>
      <c r="AT58" s="168" t="str">
        <f t="shared" ref="AT58" si="136">IF(AT44="Free", (1/AT51)*(EXP(AT51*AT55)-AT51*AT55-1)/AT57, "-")</f>
        <v>-</v>
      </c>
      <c r="AU58" s="171" t="str">
        <f>IF(AU44="Free", (1/AU51)*(EXP(AU51*AU55)-AU51*AU55-1)/AU57, "-")</f>
        <v>-</v>
      </c>
      <c r="AV58" s="171" t="str">
        <f>IF(AV44="Free", (1/AV51)*(EXP(AV51*AV55)-AV51*AV55-1)/AV57, "-")</f>
        <v>-</v>
      </c>
      <c r="AW58" s="169" t="str">
        <f>IF(AW44="Free", (1/AW51)*(EXP(AW51*AW55)-AW51*AW55-1)/AW57, "-")</f>
        <v>-</v>
      </c>
      <c r="AX58" s="168" t="str">
        <f t="shared" ref="AX58" si="137">IF(AX44="Free", (1/AX51)*(EXP(AX51*AX55)-AX51*AX55-1)/AX57, "-")</f>
        <v>-</v>
      </c>
      <c r="AY58" s="171" t="str">
        <f>IF(AY44="Free", (1/AY51)*(EXP(AY51*AY55)-AY51*AY55-1)/AY57, "-")</f>
        <v>-</v>
      </c>
      <c r="AZ58" s="171" t="str">
        <f>IF(AZ44="Free", (1/AZ51)*(EXP(AZ51*AZ55)-AZ51*AZ55-1)/AZ57, "-")</f>
        <v>-</v>
      </c>
      <c r="BA58" s="169" t="str">
        <f>IF(BA44="Free", (1/BA51)*(EXP(BA51*BA55)-BA51*BA55-1)/BA57, "-")</f>
        <v>-</v>
      </c>
      <c r="BB58" s="168" t="str">
        <f t="shared" ref="BB58" si="138">IF(BB44="Free", (1/BB51)*(EXP(BB51*BB55)-BB51*BB55-1)/BB57, "-")</f>
        <v>-</v>
      </c>
      <c r="BC58" s="171" t="str">
        <f>IF(BC44="Free", (1/BC51)*(EXP(BC51*BC55)-BC51*BC55-1)/BC57, "-")</f>
        <v>-</v>
      </c>
      <c r="BD58" s="171" t="str">
        <f>IF(BD44="Free", (1/BD51)*(EXP(BD51*BD55)-BD51*BD55-1)/BD57, "-")</f>
        <v>-</v>
      </c>
      <c r="BE58" s="169" t="str">
        <f>IF(BE44="Free", (1/BE51)*(EXP(BE51*BE55)-BE51*BE55-1)/BE57, "-")</f>
        <v>-</v>
      </c>
      <c r="BF58" s="168" t="str">
        <f t="shared" ref="BF58" si="139">IF(BF44="Free", (1/BF51)*(EXP(BF51*BF55)-BF51*BF55-1)/BF57, "-")</f>
        <v>-</v>
      </c>
      <c r="BG58" s="171" t="str">
        <f>IF(BG44="Free", (1/BG51)*(EXP(BG51*BG55)-BG51*BG55-1)/BG57, "-")</f>
        <v>-</v>
      </c>
      <c r="BH58" s="171" t="str">
        <f>IF(BH44="Free", (1/BH51)*(EXP(BH51*BH55)-BH51*BH55-1)/BH57, "-")</f>
        <v>-</v>
      </c>
      <c r="BI58" s="169" t="str">
        <f>IF(BI44="Free", (1/BI51)*(EXP(BI51*BI55)-BI51*BI55-1)/BI57, "-")</f>
        <v>-</v>
      </c>
      <c r="BJ58" s="168" t="str">
        <f t="shared" ref="BJ58" si="140">IF(BJ44="Free", (1/BJ51)*(EXP(BJ51*BJ55)-BJ51*BJ55-1)/BJ57, "-")</f>
        <v>-</v>
      </c>
      <c r="BK58" s="171" t="str">
        <f>IF(BK44="Free", (1/BK51)*(EXP(BK51*BK55)-BK51*BK55-1)/BK57, "-")</f>
        <v>-</v>
      </c>
      <c r="BL58" s="171" t="str">
        <f>IF(BL44="Free", (1/BL51)*(EXP(BL51*BL55)-BL51*BL55-1)/BL57, "-")</f>
        <v>-</v>
      </c>
      <c r="BM58" s="169" t="str">
        <f>IF(BM44="Free", (1/BM51)*(EXP(BM51*BM55)-BM51*BM55-1)/BM57, "-")</f>
        <v>-</v>
      </c>
      <c r="BN58" s="168" t="str">
        <f t="shared" ref="BN58" si="141">IF(BN44="Free", (1/BN51)*(EXP(BN51*BN55)-BN51*BN55-1)/BN57, "-")</f>
        <v>-</v>
      </c>
      <c r="BO58" s="171" t="str">
        <f>IF(BO44="Free", (1/BO51)*(EXP(BO51*BO55)-BO51*BO55-1)/BO57, "-")</f>
        <v>-</v>
      </c>
      <c r="BP58" s="171" t="str">
        <f>IF(BP44="Free", (1/BP51)*(EXP(BP51*BP55)-BP51*BP55-1)/BP57, "-")</f>
        <v>-</v>
      </c>
      <c r="BQ58" s="169" t="str">
        <f>IF(BQ44="Free", (1/BQ51)*(EXP(BQ51*BQ55)-BQ51*BQ55-1)/BQ57, "-")</f>
        <v>-</v>
      </c>
      <c r="BR58" s="168" t="str">
        <f t="shared" ref="BR58" si="142">IF(BR44="Free", (1/BR51)*(EXP(BR51*BR55)-BR51*BR55-1)/BR57, "-")</f>
        <v>-</v>
      </c>
      <c r="BS58" s="171" t="str">
        <f>IF(BS44="Free", (1/BS51)*(EXP(BS51*BS55)-BS51*BS55-1)/BS57, "-")</f>
        <v>-</v>
      </c>
      <c r="BT58" s="171" t="str">
        <f>IF(BT44="Free", (1/BT51)*(EXP(BT51*BT55)-BT51*BT55-1)/BT57, "-")</f>
        <v>-</v>
      </c>
      <c r="BU58" s="169" t="str">
        <f>IF(BU44="Free", (1/BU51)*(EXP(BU51*BU55)-BU51*BU55-1)/BU57, "-")</f>
        <v>-</v>
      </c>
      <c r="BV58" s="168" t="str">
        <f t="shared" ref="BV58" si="143">IF(BV44="Free", (1/BV51)*(EXP(BV51*BV55)-BV51*BV55-1)/BV57, "-")</f>
        <v>-</v>
      </c>
      <c r="BW58" s="171" t="str">
        <f>IF(BW44="Free", (1/BW51)*(EXP(BW51*BW55)-BW51*BW55-1)/BW57, "-")</f>
        <v>-</v>
      </c>
      <c r="BX58" s="171" t="str">
        <f>IF(BX44="Free", (1/BX51)*(EXP(BX51*BX55)-BX51*BX55-1)/BX57, "-")</f>
        <v>-</v>
      </c>
      <c r="BY58" s="169" t="str">
        <f>IF(BY44="Free", (1/BY51)*(EXP(BY51*BY55)-BY51*BY55-1)/BY57, "-")</f>
        <v>-</v>
      </c>
      <c r="BZ58" s="168" t="str">
        <f t="shared" ref="BZ58" si="144">IF(BZ44="Free", (1/BZ51)*(EXP(BZ51*BZ55)-BZ51*BZ55-1)/BZ57, "-")</f>
        <v>-</v>
      </c>
      <c r="CA58" s="171" t="str">
        <f>IF(CA44="Free", (1/CA51)*(EXP(CA51*CA55)-CA51*CA55-1)/CA57, "-")</f>
        <v>-</v>
      </c>
      <c r="CB58" s="171" t="str">
        <f>IF(CB44="Free", (1/CB51)*(EXP(CB51*CB55)-CB51*CB55-1)/CB57, "-")</f>
        <v>-</v>
      </c>
      <c r="CC58" s="169" t="str">
        <f>IF(CC44="Free", (1/CC51)*(EXP(CC51*CC55)-CC51*CC55-1)/CC57, "-")</f>
        <v>-</v>
      </c>
      <c r="CD58" s="168" t="str">
        <f t="shared" ref="CD58" si="145">IF(CD44="Free", (1/CD51)*(EXP(CD51*CD55)-CD51*CD55-1)/CD57, "-")</f>
        <v>-</v>
      </c>
      <c r="CE58" s="171" t="str">
        <f>IF(CE44="Free", (1/CE51)*(EXP(CE51*CE55)-CE51*CE55-1)/CE57, "-")</f>
        <v>-</v>
      </c>
      <c r="CF58" s="171" t="str">
        <f>IF(CF44="Free", (1/CF51)*(EXP(CF51*CF55)-CF51*CF55-1)/CF57, "-")</f>
        <v>-</v>
      </c>
      <c r="CG58" s="169" t="str">
        <f>IF(CG44="Free", (1/CG51)*(EXP(CG51*CG55)-CG51*CG55-1)/CG57, "-")</f>
        <v>-</v>
      </c>
      <c r="CH58" s="168" t="str">
        <f t="shared" ref="CH58" si="146">IF(CH44="Free", (1/CH51)*(EXP(CH51*CH55)-CH51*CH55-1)/CH57, "-")</f>
        <v>-</v>
      </c>
      <c r="CI58" s="171" t="str">
        <f>IF(CI44="Free", (1/CI51)*(EXP(CI51*CI55)-CI51*CI55-1)/CI57, "-")</f>
        <v>-</v>
      </c>
      <c r="CJ58" s="171" t="str">
        <f>IF(CJ44="Free", (1/CJ51)*(EXP(CJ51*CJ55)-CJ51*CJ55-1)/CJ57, "-")</f>
        <v>-</v>
      </c>
      <c r="CK58" s="169"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8" t="str">
        <f t="shared" ref="N59:BY59" si="148">IF(N44="Free", ROUND(1/EXP(-N51*N50),0),"-")</f>
        <v>-</v>
      </c>
      <c r="O59" s="171" t="str">
        <f t="shared" si="148"/>
        <v>-</v>
      </c>
      <c r="P59" s="171" t="str">
        <f t="shared" si="148"/>
        <v>-</v>
      </c>
      <c r="Q59" s="169" t="str">
        <f t="shared" si="148"/>
        <v>-</v>
      </c>
      <c r="R59" s="168" t="str">
        <f t="shared" si="148"/>
        <v>-</v>
      </c>
      <c r="S59" s="171" t="str">
        <f t="shared" si="148"/>
        <v>-</v>
      </c>
      <c r="T59" s="171">
        <f t="shared" si="148"/>
        <v>121</v>
      </c>
      <c r="U59" s="169">
        <f t="shared" si="148"/>
        <v>121</v>
      </c>
      <c r="V59" s="168" t="str">
        <f t="shared" si="148"/>
        <v>-</v>
      </c>
      <c r="W59" s="171" t="str">
        <f t="shared" si="148"/>
        <v>-</v>
      </c>
      <c r="X59" s="171" t="str">
        <f t="shared" si="148"/>
        <v>-</v>
      </c>
      <c r="Y59" s="169" t="str">
        <f t="shared" si="148"/>
        <v>-</v>
      </c>
      <c r="Z59" s="168" t="str">
        <f t="shared" si="148"/>
        <v>-</v>
      </c>
      <c r="AA59" s="171" t="str">
        <f t="shared" si="148"/>
        <v>-</v>
      </c>
      <c r="AB59" s="171" t="str">
        <f t="shared" si="148"/>
        <v>-</v>
      </c>
      <c r="AC59" s="169" t="str">
        <f t="shared" si="148"/>
        <v>-</v>
      </c>
      <c r="AD59" s="168" t="str">
        <f t="shared" si="148"/>
        <v>-</v>
      </c>
      <c r="AE59" s="171" t="str">
        <f t="shared" si="148"/>
        <v>-</v>
      </c>
      <c r="AF59" s="171" t="str">
        <f t="shared" si="148"/>
        <v>-</v>
      </c>
      <c r="AG59" s="169" t="str">
        <f t="shared" si="148"/>
        <v>-</v>
      </c>
      <c r="AH59" s="168" t="str">
        <f t="shared" si="148"/>
        <v>-</v>
      </c>
      <c r="AI59" s="171" t="str">
        <f t="shared" si="148"/>
        <v>-</v>
      </c>
      <c r="AJ59" s="171" t="str">
        <f t="shared" si="148"/>
        <v>-</v>
      </c>
      <c r="AK59" s="169" t="str">
        <f t="shared" si="148"/>
        <v>-</v>
      </c>
      <c r="AL59" s="168" t="str">
        <f t="shared" si="148"/>
        <v>-</v>
      </c>
      <c r="AM59" s="171" t="str">
        <f t="shared" si="148"/>
        <v>-</v>
      </c>
      <c r="AN59" s="171" t="str">
        <f t="shared" si="148"/>
        <v>-</v>
      </c>
      <c r="AO59" s="169" t="str">
        <f t="shared" si="148"/>
        <v>-</v>
      </c>
      <c r="AP59" s="168" t="str">
        <f t="shared" si="148"/>
        <v>-</v>
      </c>
      <c r="AQ59" s="171" t="str">
        <f t="shared" si="148"/>
        <v>-</v>
      </c>
      <c r="AR59" s="171" t="str">
        <f t="shared" si="148"/>
        <v>-</v>
      </c>
      <c r="AS59" s="169" t="str">
        <f t="shared" si="148"/>
        <v>-</v>
      </c>
      <c r="AT59" s="168" t="str">
        <f t="shared" si="148"/>
        <v>-</v>
      </c>
      <c r="AU59" s="171" t="str">
        <f t="shared" si="148"/>
        <v>-</v>
      </c>
      <c r="AV59" s="171" t="str">
        <f t="shared" si="148"/>
        <v>-</v>
      </c>
      <c r="AW59" s="169" t="str">
        <f t="shared" si="148"/>
        <v>-</v>
      </c>
      <c r="AX59" s="168" t="str">
        <f t="shared" si="148"/>
        <v>-</v>
      </c>
      <c r="AY59" s="171" t="str">
        <f t="shared" si="148"/>
        <v>-</v>
      </c>
      <c r="AZ59" s="171" t="str">
        <f t="shared" si="148"/>
        <v>-</v>
      </c>
      <c r="BA59" s="169" t="str">
        <f t="shared" si="148"/>
        <v>-</v>
      </c>
      <c r="BB59" s="168" t="str">
        <f t="shared" si="148"/>
        <v>-</v>
      </c>
      <c r="BC59" s="171" t="str">
        <f t="shared" si="148"/>
        <v>-</v>
      </c>
      <c r="BD59" s="171" t="str">
        <f t="shared" si="148"/>
        <v>-</v>
      </c>
      <c r="BE59" s="169" t="str">
        <f t="shared" si="148"/>
        <v>-</v>
      </c>
      <c r="BF59" s="168" t="str">
        <f t="shared" si="148"/>
        <v>-</v>
      </c>
      <c r="BG59" s="171" t="str">
        <f t="shared" si="148"/>
        <v>-</v>
      </c>
      <c r="BH59" s="171" t="str">
        <f t="shared" si="148"/>
        <v>-</v>
      </c>
      <c r="BI59" s="169" t="str">
        <f t="shared" si="148"/>
        <v>-</v>
      </c>
      <c r="BJ59" s="168" t="str">
        <f t="shared" si="148"/>
        <v>-</v>
      </c>
      <c r="BK59" s="171" t="str">
        <f t="shared" si="148"/>
        <v>-</v>
      </c>
      <c r="BL59" s="171" t="str">
        <f t="shared" si="148"/>
        <v>-</v>
      </c>
      <c r="BM59" s="169" t="str">
        <f t="shared" si="148"/>
        <v>-</v>
      </c>
      <c r="BN59" s="168" t="str">
        <f t="shared" si="148"/>
        <v>-</v>
      </c>
      <c r="BO59" s="171" t="str">
        <f t="shared" si="148"/>
        <v>-</v>
      </c>
      <c r="BP59" s="171" t="str">
        <f t="shared" si="148"/>
        <v>-</v>
      </c>
      <c r="BQ59" s="169" t="str">
        <f t="shared" si="148"/>
        <v>-</v>
      </c>
      <c r="BR59" s="168" t="str">
        <f t="shared" si="148"/>
        <v>-</v>
      </c>
      <c r="BS59" s="171" t="str">
        <f t="shared" si="148"/>
        <v>-</v>
      </c>
      <c r="BT59" s="171" t="str">
        <f t="shared" si="148"/>
        <v>-</v>
      </c>
      <c r="BU59" s="169" t="str">
        <f t="shared" si="148"/>
        <v>-</v>
      </c>
      <c r="BV59" s="168" t="str">
        <f t="shared" si="148"/>
        <v>-</v>
      </c>
      <c r="BW59" s="171" t="str">
        <f t="shared" si="148"/>
        <v>-</v>
      </c>
      <c r="BX59" s="171" t="str">
        <f t="shared" si="148"/>
        <v>-</v>
      </c>
      <c r="BY59" s="169" t="str">
        <f t="shared" si="148"/>
        <v>-</v>
      </c>
      <c r="BZ59" s="168" t="str">
        <f t="shared" ref="BZ59:CK59" si="149">IF(BZ44="Free", ROUND(1/EXP(-BZ51*BZ50),0),"-")</f>
        <v>-</v>
      </c>
      <c r="CA59" s="171" t="str">
        <f t="shared" si="149"/>
        <v>-</v>
      </c>
      <c r="CB59" s="171" t="str">
        <f t="shared" si="149"/>
        <v>-</v>
      </c>
      <c r="CC59" s="169" t="str">
        <f t="shared" si="149"/>
        <v>-</v>
      </c>
      <c r="CD59" s="168" t="str">
        <f t="shared" si="149"/>
        <v>-</v>
      </c>
      <c r="CE59" s="171" t="str">
        <f t="shared" si="149"/>
        <v>-</v>
      </c>
      <c r="CF59" s="171" t="str">
        <f t="shared" si="149"/>
        <v>-</v>
      </c>
      <c r="CG59" s="169" t="str">
        <f t="shared" si="149"/>
        <v>-</v>
      </c>
      <c r="CH59" s="168" t="str">
        <f t="shared" si="149"/>
        <v>-</v>
      </c>
      <c r="CI59" s="171" t="str">
        <f t="shared" si="149"/>
        <v>-</v>
      </c>
      <c r="CJ59" s="171" t="str">
        <f t="shared" si="149"/>
        <v>-</v>
      </c>
      <c r="CK59" s="169"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5">
        <f>((1/(L51/L9)) - (L50-(1/(L51/L9)))*EXP(-(L51/L9)*L50))/(1-EXP(-(L51/L9)*L50))</f>
        <v>34.956047979854041</v>
      </c>
      <c r="M60" s="163">
        <f>((1/(M51/M9)) - (M50-(1/(M51/M9)))*EXP(-(M51/M9)*M50))/(1-EXP(-(M51/M9)*M50))</f>
        <v>34.956047979854041</v>
      </c>
      <c r="N60" s="168">
        <f>1/(N51/N9)</f>
        <v>11.930405965202983</v>
      </c>
      <c r="O60" s="171">
        <f>((1/(O51/O9)) - (O50-(1/(O51/O9)))*EXP(-(O51/O9)*O50))/(1-EXP(-(O51/O9)*O50))</f>
        <v>11.449795539719224</v>
      </c>
      <c r="P60" s="171">
        <f>((1/(P51/P9)) - (P50-(1/(P51/P9)))*EXP(-(P51/P9)*P50))/(1-EXP(-(P51/P9)*P50))</f>
        <v>26.29498368938826</v>
      </c>
      <c r="Q60" s="169">
        <f>((1/(Q51/Q9)) - (Q50-(1/(Q51/Q9)))*EXP(-(Q51/Q9)*Q50))/(1-EXP(-(Q51/Q9)*Q50))</f>
        <v>24.377458130961681</v>
      </c>
      <c r="R60" s="168">
        <f>1/(R51/R9)</f>
        <v>82.758620689655174</v>
      </c>
      <c r="S60" s="171" t="e">
        <f>((1/(S51/S9)) - (S50-(1/(S51/S9)))*EXP(-(S51/S9)*S50))/(1-EXP(-(S51/S9)*S50))</f>
        <v>#DIV/0!</v>
      </c>
      <c r="T60" s="171">
        <f>((1/(T51/T9)) - (T50-(1/(T51/T9)))*EXP(-(T51/T9)*T50))/(1-EXP(-(T51/T9)*T50))</f>
        <v>3.522964301258785</v>
      </c>
      <c r="U60" s="169">
        <f>((1/(U51/U9)) - (U50-(1/(U51/U9)))*EXP(-(U51/U9)*U50))/(1-EXP(-(U51/U9)*U50))</f>
        <v>3.522964301258785</v>
      </c>
      <c r="V60" s="168">
        <f>1/(V51/V9)</f>
        <v>113.68421052631578</v>
      </c>
      <c r="W60" s="171" t="e">
        <f>((1/(W51/W9)) - (W50-(1/(W51/W9)))*EXP(-(W51/W9)*W50))/(1-EXP(-(W51/W9)*W50))</f>
        <v>#DIV/0!</v>
      </c>
      <c r="X60" s="171">
        <f>((1/(X51/X9)) - (X50-(1/(X51/X9)))*EXP(-(X51/X9)*X50))/(1-EXP(-(X51/X9)*X50))</f>
        <v>14.847330287924784</v>
      </c>
      <c r="Y60" s="169">
        <f>((1/(Y51/Y9)) - (Y50-(1/(Y51/Y9)))*EXP(-(Y51/Y9)*Y50))/(1-EXP(-(Y51/Y9)*Y50))</f>
        <v>7.9759992604882628</v>
      </c>
      <c r="Z60" s="168">
        <f>1/(Z51/Z9)</f>
        <v>48.648648648648646</v>
      </c>
      <c r="AA60" s="171" t="e">
        <f>((1/(AA51/AA9)) - (AA50-(1/(AA51/AA9)))*EXP(-(AA51/AA9)*AA50))/(1-EXP(-(AA51/AA9)*AA50))</f>
        <v>#DIV/0!</v>
      </c>
      <c r="AB60" s="171">
        <f>((1/(AB51/AB9)) - (AB50-(1/(AB51/AB9)))*EXP(-(AB51/AB9)*AB50))/(1-EXP(-(AB51/AB9)*AB50))</f>
        <v>25.503503070632213</v>
      </c>
      <c r="AC60" s="169">
        <f>((1/(AC51/AC9)) - (AC50-(1/(AC51/AC9)))*EXP(-(AC51/AC9)*AC50))/(1-EXP(-(AC51/AC9)*AC50))</f>
        <v>25.503503070632213</v>
      </c>
      <c r="AD60" s="168">
        <f>1/(AD51/AD9)</f>
        <v>257.14285714285717</v>
      </c>
      <c r="AE60" s="171" t="e">
        <f>((1/(AE51/AE9)) - (AE50-(1/(AE51/AE9)))*EXP(-(AE51/AE9)*AE50))/(1-EXP(-(AE51/AE9)*AE50))</f>
        <v>#DIV/0!</v>
      </c>
      <c r="AF60" s="171">
        <f>((1/(AF51/AF9)) - (AF50-(1/(AF51/AF9)))*EXP(-(AF51/AF9)*AF50))/(1-EXP(-(AF51/AF9)*AF50))</f>
        <v>17.54289455254694</v>
      </c>
      <c r="AG60" s="169">
        <f>((1/(AG51/AG9)) - (AG50-(1/(AG51/AG9)))*EXP(-(AG51/AG9)*AG50))/(1-EXP(-(AG51/AG9)*AG50))</f>
        <v>17.54289455254694</v>
      </c>
      <c r="AH60" s="168">
        <f>1/(AH51/AH9)</f>
        <v>10.495626822157433</v>
      </c>
      <c r="AI60" s="171">
        <f>((1/(AI51/AI9)) - (AI50-(1/(AI51/AI9)))*EXP(-(AI51/AI9)*AI50))/(1-EXP(-(AI51/AI9)*AI50))</f>
        <v>12.085560234756571</v>
      </c>
      <c r="AJ60" s="171">
        <f>((1/(AJ51/AJ9)) - (AJ50-(1/(AJ51/AJ9)))*EXP(-(AJ51/AJ9)*AJ50))/(1-EXP(-(AJ51/AJ9)*AJ50))</f>
        <v>53.654214585402286</v>
      </c>
      <c r="AK60" s="169">
        <f>((1/(AK51/AK9)) - (AK50-(1/(AK51/AK9)))*EXP(-(AK51/AK9)*AK50))/(1-EXP(-(AK51/AK9)*AK50))</f>
        <v>53.654214585402286</v>
      </c>
      <c r="AL60" s="168" t="e">
        <f>1/(AL51/AL9)</f>
        <v>#DIV/0!</v>
      </c>
      <c r="AM60" s="171" t="e">
        <f>((1/(AM51/AM9)) - (AM50-(1/(AM51/AM9)))*EXP(-(AM51/AM9)*AM50))/(1-EXP(-(AM51/AM9)*AM50))</f>
        <v>#DIV/0!</v>
      </c>
      <c r="AN60" s="171" t="e">
        <f>((1/(AN51/AN9)) - (AN50-(1/(AN51/AN9)))*EXP(-(AN51/AN9)*AN50))/(1-EXP(-(AN51/AN9)*AN50))</f>
        <v>#DIV/0!</v>
      </c>
      <c r="AO60" s="169" t="e">
        <f>((1/(AO51/AO9)) - (AO50-(1/(AO51/AO9)))*EXP(-(AO51/AO9)*AO50))/(1-EXP(-(AO51/AO9)*AO50))</f>
        <v>#DIV/0!</v>
      </c>
      <c r="AP60" s="168" t="e">
        <f>1/(AP51/AP9)</f>
        <v>#DIV/0!</v>
      </c>
      <c r="AQ60" s="171" t="e">
        <f>((1/(AQ51/AQ9)) - (AQ50-(1/(AQ51/AQ9)))*EXP(-(AQ51/AQ9)*AQ50))/(1-EXP(-(AQ51/AQ9)*AQ50))</f>
        <v>#DIV/0!</v>
      </c>
      <c r="AR60" s="171" t="e">
        <f>((1/(AR51/AR9)) - (AR50-(1/(AR51/AR9)))*EXP(-(AR51/AR9)*AR50))/(1-EXP(-(AR51/AR9)*AR50))</f>
        <v>#DIV/0!</v>
      </c>
      <c r="AS60" s="169" t="e">
        <f>((1/(AS51/AS9)) - (AS50-(1/(AS51/AS9)))*EXP(-(AS51/AS9)*AS50))/(1-EXP(-(AS51/AS9)*AS50))</f>
        <v>#DIV/0!</v>
      </c>
      <c r="AT60" s="168" t="e">
        <f>1/(AT51/AT9)</f>
        <v>#DIV/0!</v>
      </c>
      <c r="AU60" s="171" t="e">
        <f>((1/(AU51/AU9)) - (AU50-(1/(AU51/AU9)))*EXP(-(AU51/AU9)*AU50))/(1-EXP(-(AU51/AU9)*AU50))</f>
        <v>#DIV/0!</v>
      </c>
      <c r="AV60" s="171" t="e">
        <f>((1/(AV51/AV9)) - (AV50-(1/(AV51/AV9)))*EXP(-(AV51/AV9)*AV50))/(1-EXP(-(AV51/AV9)*AV50))</f>
        <v>#DIV/0!</v>
      </c>
      <c r="AW60" s="169" t="e">
        <f>((1/(AW51/AW9)) - (AW50-(1/(AW51/AW9)))*EXP(-(AW51/AW9)*AW50))/(1-EXP(-(AW51/AW9)*AW50))</f>
        <v>#DIV/0!</v>
      </c>
      <c r="AX60" s="168" t="e">
        <f>1/(AX51/AX9)</f>
        <v>#DIV/0!</v>
      </c>
      <c r="AY60" s="171" t="e">
        <f>((1/(AY51/AY9)) - (AY50-(1/(AY51/AY9)))*EXP(-(AY51/AY9)*AY50))/(1-EXP(-(AY51/AY9)*AY50))</f>
        <v>#DIV/0!</v>
      </c>
      <c r="AZ60" s="171" t="e">
        <f>((1/(AZ51/AZ9)) - (AZ50-(1/(AZ51/AZ9)))*EXP(-(AZ51/AZ9)*AZ50))/(1-EXP(-(AZ51/AZ9)*AZ50))</f>
        <v>#DIV/0!</v>
      </c>
      <c r="BA60" s="169" t="e">
        <f>((1/(BA51/BA9)) - (BA50-(1/(BA51/BA9)))*EXP(-(BA51/BA9)*BA50))/(1-EXP(-(BA51/BA9)*BA50))</f>
        <v>#DIV/0!</v>
      </c>
      <c r="BB60" s="168" t="e">
        <f>1/(BB51/BB9)</f>
        <v>#DIV/0!</v>
      </c>
      <c r="BC60" s="171" t="e">
        <f>((1/(BC51/BC9)) - (BC50-(1/(BC51/BC9)))*EXP(-(BC51/BC9)*BC50))/(1-EXP(-(BC51/BC9)*BC50))</f>
        <v>#DIV/0!</v>
      </c>
      <c r="BD60" s="171" t="e">
        <f>((1/(BD51/BD9)) - (BD50-(1/(BD51/BD9)))*EXP(-(BD51/BD9)*BD50))/(1-EXP(-(BD51/BD9)*BD50))</f>
        <v>#DIV/0!</v>
      </c>
      <c r="BE60" s="169" t="e">
        <f>((1/(BE51/BE9)) - (BE50-(1/(BE51/BE9)))*EXP(-(BE51/BE9)*BE50))/(1-EXP(-(BE51/BE9)*BE50))</f>
        <v>#DIV/0!</v>
      </c>
      <c r="BF60" s="168" t="e">
        <f>1/(BF51/BF9)</f>
        <v>#DIV/0!</v>
      </c>
      <c r="BG60" s="171" t="e">
        <f>((1/(BG51/BG9)) - (BG50-(1/(BG51/BG9)))*EXP(-(BG51/BG9)*BG50))/(1-EXP(-(BG51/BG9)*BG50))</f>
        <v>#DIV/0!</v>
      </c>
      <c r="BH60" s="171" t="e">
        <f>((1/(BH51/BH9)) - (BH50-(1/(BH51/BH9)))*EXP(-(BH51/BH9)*BH50))/(1-EXP(-(BH51/BH9)*BH50))</f>
        <v>#DIV/0!</v>
      </c>
      <c r="BI60" s="169" t="e">
        <f>((1/(BI51/BI9)) - (BI50-(1/(BI51/BI9)))*EXP(-(BI51/BI9)*BI50))/(1-EXP(-(BI51/BI9)*BI50))</f>
        <v>#DIV/0!</v>
      </c>
      <c r="BJ60" s="168" t="e">
        <f>1/(BJ51/BJ9)</f>
        <v>#DIV/0!</v>
      </c>
      <c r="BK60" s="171" t="e">
        <f>((1/(BK51/BK9)) - (BK50-(1/(BK51/BK9)))*EXP(-(BK51/BK9)*BK50))/(1-EXP(-(BK51/BK9)*BK50))</f>
        <v>#DIV/0!</v>
      </c>
      <c r="BL60" s="171" t="e">
        <f>((1/(BL51/BL9)) - (BL50-(1/(BL51/BL9)))*EXP(-(BL51/BL9)*BL50))/(1-EXP(-(BL51/BL9)*BL50))</f>
        <v>#DIV/0!</v>
      </c>
      <c r="BM60" s="169" t="e">
        <f>((1/(BM51/BM9)) - (BM50-(1/(BM51/BM9)))*EXP(-(BM51/BM9)*BM50))/(1-EXP(-(BM51/BM9)*BM50))</f>
        <v>#DIV/0!</v>
      </c>
      <c r="BN60" s="168" t="e">
        <f>1/(BN51/BN9)</f>
        <v>#DIV/0!</v>
      </c>
      <c r="BO60" s="171" t="e">
        <f>((1/(BO51/BO9)) - (BO50-(1/(BO51/BO9)))*EXP(-(BO51/BO9)*BO50))/(1-EXP(-(BO51/BO9)*BO50))</f>
        <v>#DIV/0!</v>
      </c>
      <c r="BP60" s="171" t="e">
        <f>((1/(BP51/BP9)) - (BP50-(1/(BP51/BP9)))*EXP(-(BP51/BP9)*BP50))/(1-EXP(-(BP51/BP9)*BP50))</f>
        <v>#DIV/0!</v>
      </c>
      <c r="BQ60" s="169" t="e">
        <f>((1/(BQ51/BQ9)) - (BQ50-(1/(BQ51/BQ9)))*EXP(-(BQ51/BQ9)*BQ50))/(1-EXP(-(BQ51/BQ9)*BQ50))</f>
        <v>#DIV/0!</v>
      </c>
      <c r="BR60" s="168" t="e">
        <f>1/(BR51/BR9)</f>
        <v>#DIV/0!</v>
      </c>
      <c r="BS60" s="171" t="e">
        <f>((1/(BS51/BS9)) - (BS50-(1/(BS51/BS9)))*EXP(-(BS51/BS9)*BS50))/(1-EXP(-(BS51/BS9)*BS50))</f>
        <v>#DIV/0!</v>
      </c>
      <c r="BT60" s="171" t="e">
        <f>((1/(BT51/BT9)) - (BT50-(1/(BT51/BT9)))*EXP(-(BT51/BT9)*BT50))/(1-EXP(-(BT51/BT9)*BT50))</f>
        <v>#DIV/0!</v>
      </c>
      <c r="BU60" s="169" t="e">
        <f>((1/(BU51/BU9)) - (BU50-(1/(BU51/BU9)))*EXP(-(BU51/BU9)*BU50))/(1-EXP(-(BU51/BU9)*BU50))</f>
        <v>#DIV/0!</v>
      </c>
      <c r="BV60" s="168" t="e">
        <f>1/(BV51/BV9)</f>
        <v>#DIV/0!</v>
      </c>
      <c r="BW60" s="171" t="e">
        <f>((1/(BW51/BW9)) - (BW50-(1/(BW51/BW9)))*EXP(-(BW51/BW9)*BW50))/(1-EXP(-(BW51/BW9)*BW50))</f>
        <v>#DIV/0!</v>
      </c>
      <c r="BX60" s="171" t="e">
        <f>((1/(BX51/BX9)) - (BX50-(1/(BX51/BX9)))*EXP(-(BX51/BX9)*BX50))/(1-EXP(-(BX51/BX9)*BX50))</f>
        <v>#DIV/0!</v>
      </c>
      <c r="BY60" s="169" t="e">
        <f>((1/(BY51/BY9)) - (BY50-(1/(BY51/BY9)))*EXP(-(BY51/BY9)*BY50))/(1-EXP(-(BY51/BY9)*BY50))</f>
        <v>#DIV/0!</v>
      </c>
      <c r="BZ60" s="168" t="e">
        <f>1/(BZ51/BZ9)</f>
        <v>#DIV/0!</v>
      </c>
      <c r="CA60" s="171" t="e">
        <f>((1/(CA51/CA9)) - (CA50-(1/(CA51/CA9)))*EXP(-(CA51/CA9)*CA50))/(1-EXP(-(CA51/CA9)*CA50))</f>
        <v>#DIV/0!</v>
      </c>
      <c r="CB60" s="171" t="e">
        <f>((1/(CB51/CB9)) - (CB50-(1/(CB51/CB9)))*EXP(-(CB51/CB9)*CB50))/(1-EXP(-(CB51/CB9)*CB50))</f>
        <v>#DIV/0!</v>
      </c>
      <c r="CC60" s="169" t="e">
        <f>((1/(CC51/CC9)) - (CC50-(1/(CC51/CC9)))*EXP(-(CC51/CC9)*CC50))/(1-EXP(-(CC51/CC9)*CC50))</f>
        <v>#DIV/0!</v>
      </c>
      <c r="CD60" s="168" t="e">
        <f>1/(CD51/CD9)</f>
        <v>#DIV/0!</v>
      </c>
      <c r="CE60" s="171" t="e">
        <f>((1/(CE51/CE9)) - (CE50-(1/(CE51/CE9)))*EXP(-(CE51/CE9)*CE50))/(1-EXP(-(CE51/CE9)*CE50))</f>
        <v>#DIV/0!</v>
      </c>
      <c r="CF60" s="171" t="e">
        <f>((1/(CF51/CF9)) - (CF50-(1/(CF51/CF9)))*EXP(-(CF51/CF9)*CF50))/(1-EXP(-(CF51/CF9)*CF50))</f>
        <v>#DIV/0!</v>
      </c>
      <c r="CG60" s="169" t="e">
        <f>((1/(CG51/CG9)) - (CG50-(1/(CG51/CG9)))*EXP(-(CG51/CG9)*CG50))/(1-EXP(-(CG51/CG9)*CG50))</f>
        <v>#DIV/0!</v>
      </c>
      <c r="CH60" s="168" t="e">
        <f>1/(CH51/CH9)</f>
        <v>#DIV/0!</v>
      </c>
      <c r="CI60" s="171" t="e">
        <f>((1/(CI51/CI9)) - (CI50-(1/(CI51/CI9)))*EXP(-(CI51/CI9)*CI50))/(1-EXP(-(CI51/CI9)*CI50))</f>
        <v>#DIV/0!</v>
      </c>
      <c r="CJ60" s="171" t="e">
        <f>((1/(CJ51/CJ9)) - (CJ50-(1/(CJ51/CJ9)))*EXP(-(CJ51/CJ9)*CJ50))/(1-EXP(-(CJ51/CJ9)*CJ50))</f>
        <v>#DIV/0!</v>
      </c>
      <c r="CK60" s="169"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8">
        <f t="shared" si="150"/>
        <v>1.3886920442435355</v>
      </c>
      <c r="O61" s="171">
        <f t="shared" si="150"/>
        <v>1.3886920442435355</v>
      </c>
      <c r="P61" s="171">
        <f t="shared" si="150"/>
        <v>1.3886920442435355</v>
      </c>
      <c r="Q61" s="169">
        <f t="shared" si="150"/>
        <v>1.3886920442435355</v>
      </c>
      <c r="R61" s="168">
        <f t="shared" si="150"/>
        <v>0.97247071016552877</v>
      </c>
      <c r="S61" s="171">
        <f t="shared" si="150"/>
        <v>0</v>
      </c>
      <c r="T61" s="171">
        <f t="shared" si="150"/>
        <v>0.68100000000000005</v>
      </c>
      <c r="U61" s="169">
        <f t="shared" si="150"/>
        <v>0.68100000000000005</v>
      </c>
      <c r="V61" s="168">
        <f t="shared" si="150"/>
        <v>1.1978086274186128</v>
      </c>
      <c r="W61" s="171">
        <f t="shared" si="150"/>
        <v>0</v>
      </c>
      <c r="X61" s="171">
        <f t="shared" si="150"/>
        <v>1.1978086274186128</v>
      </c>
      <c r="Y61" s="169">
        <f t="shared" si="150"/>
        <v>0.97247071016552877</v>
      </c>
      <c r="Z61" s="168">
        <f t="shared" si="150"/>
        <v>0.97247071016552877</v>
      </c>
      <c r="AA61" s="171">
        <f t="shared" si="150"/>
        <v>0</v>
      </c>
      <c r="AB61" s="171">
        <f t="shared" si="150"/>
        <v>1.1978086274186128</v>
      </c>
      <c r="AC61" s="169">
        <f t="shared" si="150"/>
        <v>1.1978086274186128</v>
      </c>
      <c r="AD61" s="168">
        <f t="shared" si="150"/>
        <v>0.97247071016552877</v>
      </c>
      <c r="AE61" s="171">
        <f t="shared" si="150"/>
        <v>0</v>
      </c>
      <c r="AF61" s="171">
        <f t="shared" si="150"/>
        <v>0.97247071016552877</v>
      </c>
      <c r="AG61" s="169">
        <f t="shared" si="150"/>
        <v>0.97247071016552877</v>
      </c>
      <c r="AH61" s="168">
        <f t="shared" si="150"/>
        <v>0.97247071016552877</v>
      </c>
      <c r="AI61" s="171">
        <f t="shared" si="150"/>
        <v>0.97247071016552877</v>
      </c>
      <c r="AJ61" s="171">
        <f t="shared" si="150"/>
        <v>1.1978086274186128</v>
      </c>
      <c r="AK61" s="169">
        <f t="shared" ref="AK61:BP61" si="151">0.681*AK9^0.514</f>
        <v>1.1978086274186128</v>
      </c>
      <c r="AL61" s="168">
        <f t="shared" si="151"/>
        <v>0</v>
      </c>
      <c r="AM61" s="171">
        <f t="shared" si="151"/>
        <v>0</v>
      </c>
      <c r="AN61" s="171">
        <f t="shared" si="151"/>
        <v>0</v>
      </c>
      <c r="AO61" s="169">
        <f t="shared" si="151"/>
        <v>0</v>
      </c>
      <c r="AP61" s="168">
        <f t="shared" si="151"/>
        <v>0</v>
      </c>
      <c r="AQ61" s="171">
        <f t="shared" si="151"/>
        <v>0</v>
      </c>
      <c r="AR61" s="171">
        <f t="shared" si="151"/>
        <v>0</v>
      </c>
      <c r="AS61" s="169">
        <f t="shared" si="151"/>
        <v>0</v>
      </c>
      <c r="AT61" s="168">
        <f t="shared" si="151"/>
        <v>0</v>
      </c>
      <c r="AU61" s="171">
        <f t="shared" si="151"/>
        <v>0</v>
      </c>
      <c r="AV61" s="171">
        <f t="shared" si="151"/>
        <v>0</v>
      </c>
      <c r="AW61" s="169">
        <f t="shared" si="151"/>
        <v>0</v>
      </c>
      <c r="AX61" s="168">
        <f t="shared" si="151"/>
        <v>0</v>
      </c>
      <c r="AY61" s="171">
        <f t="shared" si="151"/>
        <v>0</v>
      </c>
      <c r="AZ61" s="171">
        <f t="shared" si="151"/>
        <v>0</v>
      </c>
      <c r="BA61" s="169">
        <f t="shared" si="151"/>
        <v>0</v>
      </c>
      <c r="BB61" s="168">
        <f t="shared" si="151"/>
        <v>0</v>
      </c>
      <c r="BC61" s="171">
        <f t="shared" si="151"/>
        <v>0</v>
      </c>
      <c r="BD61" s="171">
        <f t="shared" si="151"/>
        <v>0</v>
      </c>
      <c r="BE61" s="169">
        <f t="shared" si="151"/>
        <v>0</v>
      </c>
      <c r="BF61" s="168">
        <f t="shared" si="151"/>
        <v>0</v>
      </c>
      <c r="BG61" s="171">
        <f t="shared" si="151"/>
        <v>0</v>
      </c>
      <c r="BH61" s="171">
        <f t="shared" si="151"/>
        <v>0</v>
      </c>
      <c r="BI61" s="169">
        <f t="shared" si="151"/>
        <v>0</v>
      </c>
      <c r="BJ61" s="168">
        <f t="shared" si="151"/>
        <v>0</v>
      </c>
      <c r="BK61" s="171">
        <f t="shared" si="151"/>
        <v>0</v>
      </c>
      <c r="BL61" s="171">
        <f t="shared" si="151"/>
        <v>0</v>
      </c>
      <c r="BM61" s="169">
        <f t="shared" si="151"/>
        <v>0</v>
      </c>
      <c r="BN61" s="168">
        <f t="shared" si="151"/>
        <v>0</v>
      </c>
      <c r="BO61" s="171">
        <f t="shared" si="151"/>
        <v>0</v>
      </c>
      <c r="BP61" s="171">
        <f t="shared" si="151"/>
        <v>0</v>
      </c>
      <c r="BQ61" s="169">
        <f t="shared" ref="BQ61:CK61" si="152">0.681*BQ9^0.514</f>
        <v>0</v>
      </c>
      <c r="BR61" s="168">
        <f t="shared" si="152"/>
        <v>0</v>
      </c>
      <c r="BS61" s="171">
        <f t="shared" si="152"/>
        <v>0</v>
      </c>
      <c r="BT61" s="171">
        <f t="shared" si="152"/>
        <v>0</v>
      </c>
      <c r="BU61" s="169">
        <f t="shared" si="152"/>
        <v>0</v>
      </c>
      <c r="BV61" s="168">
        <f t="shared" si="152"/>
        <v>0</v>
      </c>
      <c r="BW61" s="171">
        <f t="shared" si="152"/>
        <v>0</v>
      </c>
      <c r="BX61" s="171">
        <f t="shared" si="152"/>
        <v>0</v>
      </c>
      <c r="BY61" s="169">
        <f t="shared" si="152"/>
        <v>0</v>
      </c>
      <c r="BZ61" s="168">
        <f t="shared" si="152"/>
        <v>0</v>
      </c>
      <c r="CA61" s="171">
        <f t="shared" si="152"/>
        <v>0</v>
      </c>
      <c r="CB61" s="171">
        <f t="shared" si="152"/>
        <v>0</v>
      </c>
      <c r="CC61" s="169">
        <f t="shared" si="152"/>
        <v>0</v>
      </c>
      <c r="CD61" s="168">
        <f t="shared" si="152"/>
        <v>0</v>
      </c>
      <c r="CE61" s="171">
        <f t="shared" si="152"/>
        <v>0</v>
      </c>
      <c r="CF61" s="171">
        <f t="shared" si="152"/>
        <v>0</v>
      </c>
      <c r="CG61" s="169">
        <f t="shared" si="152"/>
        <v>0</v>
      </c>
      <c r="CH61" s="168">
        <f t="shared" si="152"/>
        <v>0</v>
      </c>
      <c r="CI61" s="171">
        <f t="shared" si="152"/>
        <v>0</v>
      </c>
      <c r="CJ61" s="171">
        <f t="shared" si="152"/>
        <v>0</v>
      </c>
      <c r="CK61" s="169">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2">
        <f>SUM(N13:N15,P14,O15,Q13)/(4*N9)</f>
        <v>54.4375</v>
      </c>
      <c r="O62" s="173">
        <f>SUM(O13:O15,N15,P13,Q14)/(4*O9)</f>
        <v>91.875</v>
      </c>
      <c r="P62" s="173">
        <f>SUM(P13:P15,O14,N13,Q15)/(4*P9)</f>
        <v>42.375</v>
      </c>
      <c r="Q62" s="174">
        <f>SUM(Q13:Q15,N14,O13,P15)/(4*Q9)</f>
        <v>70.1875</v>
      </c>
      <c r="R62" s="172">
        <f>SUM(R13:R15,T14,S15,U13)/(4*R9)</f>
        <v>12</v>
      </c>
      <c r="S62" s="173" t="e">
        <f>SUM(S13:S15,R15,T13,U14)/(4*S9)</f>
        <v>#DIV/0!</v>
      </c>
      <c r="T62" s="173">
        <f>SUM(T13:T15,S14,R13,U15)/(4*T9)</f>
        <v>269</v>
      </c>
      <c r="U62" s="174">
        <f>SUM(U13:U15,R14,S13,T15)/(4*U9)</f>
        <v>249.5</v>
      </c>
      <c r="V62" s="172">
        <f>SUM(V13:V15,X14,W15,Y13)/(4*V9)</f>
        <v>20.666666666666668</v>
      </c>
      <c r="W62" s="173" t="e">
        <f>SUM(W13:W15,V15,X13,Y14)/(4*W9)</f>
        <v>#DIV/0!</v>
      </c>
      <c r="X62" s="173">
        <f>SUM(X13:X15,W14,V13,Y15)/(4*X9)</f>
        <v>82.333333333333329</v>
      </c>
      <c r="Y62" s="174">
        <f>SUM(Y13:Y15,V14,W13,X15)/(4*Y9)</f>
        <v>95.25</v>
      </c>
      <c r="Z62" s="172">
        <f>SUM(Z13:Z15,AB14,AA15,AC13)/(4*Z9)</f>
        <v>31.5</v>
      </c>
      <c r="AA62" s="173" t="e">
        <f>SUM(AA13:AA15,Z15,AB13,AC14)/(4*AA9)</f>
        <v>#DIV/0!</v>
      </c>
      <c r="AB62" s="173">
        <f>SUM(AB13:AB15,AA14,Z13,AC15)/(4*AB9)</f>
        <v>65.083333333333329</v>
      </c>
      <c r="AC62" s="174">
        <f>SUM(AC13:AC15,Z14,AA13,AB15)/(4*AC9)</f>
        <v>54.25</v>
      </c>
      <c r="AD62" s="172">
        <f>SUM(AD13:AD15,AF14,AE15,AG13)/(4*AD9)</f>
        <v>7.75</v>
      </c>
      <c r="AE62" s="173" t="e">
        <f>SUM(AE13:AE15,AD15,AF13,AG14)/(4*AE9)</f>
        <v>#DIV/0!</v>
      </c>
      <c r="AF62" s="173">
        <f>SUM(AF13:AF15,AE14,AD13,AG15)/(4*AF9)</f>
        <v>80.375</v>
      </c>
      <c r="AG62" s="174">
        <f>SUM(AG13:AG15,AD14,AE13,AF15)/(4*AG9)</f>
        <v>77.875</v>
      </c>
      <c r="AH62" s="172">
        <f>SUM(AH13:AH15,AJ14,AI15,AK13)/(4*AH9)</f>
        <v>54.625</v>
      </c>
      <c r="AI62" s="173">
        <f>SUM(AI13:AI15,AH15,AJ13,AK14)/(4*AI9)</f>
        <v>115.75</v>
      </c>
      <c r="AJ62" s="173">
        <f>SUM(AJ13:AJ15,AI14,AH13,AK15)/(4*AJ9)</f>
        <v>54.833333333333336</v>
      </c>
      <c r="AK62" s="174">
        <f>SUM(AK13:AK15,AH14,AI13,AJ15)/(4*AK9)</f>
        <v>27.083333333333332</v>
      </c>
      <c r="AL62" s="172" t="e">
        <f>SUM(AL13:AL15,AN14,AM15,AO13)/(4*AL9)</f>
        <v>#DIV/0!</v>
      </c>
      <c r="AM62" s="173" t="e">
        <f>SUM(AM13:AM15,AL15,AN13,AO14)/(4*AM9)</f>
        <v>#DIV/0!</v>
      </c>
      <c r="AN62" s="173" t="e">
        <f>SUM(AN13:AN15,AM14,AL13,AO15)/(4*AN9)</f>
        <v>#DIV/0!</v>
      </c>
      <c r="AO62" s="174" t="e">
        <f>SUM(AO13:AO15,AL14,AM13,AN15)/(4*AO9)</f>
        <v>#DIV/0!</v>
      </c>
      <c r="AP62" s="172" t="e">
        <f>SUM(AP13:AP15,AR14,AQ15,AS13)/(4*AP9)</f>
        <v>#DIV/0!</v>
      </c>
      <c r="AQ62" s="173" t="e">
        <f>SUM(AQ13:AQ15,AP15,AR13,AS14)/(4*AQ9)</f>
        <v>#DIV/0!</v>
      </c>
      <c r="AR62" s="173" t="e">
        <f>SUM(AR13:AR15,AQ14,AP13,AS15)/(4*AR9)</f>
        <v>#DIV/0!</v>
      </c>
      <c r="AS62" s="174" t="e">
        <f>SUM(AS13:AS15,AP14,AQ13,AR15)/(4*AS9)</f>
        <v>#DIV/0!</v>
      </c>
      <c r="AT62" s="172" t="e">
        <f>SUM(AT13:AT15,AV14,AU15,AW13)/(4*AT9)</f>
        <v>#DIV/0!</v>
      </c>
      <c r="AU62" s="173" t="e">
        <f>SUM(AU13:AU15,AT15,AV13,AW14)/(4*AU9)</f>
        <v>#DIV/0!</v>
      </c>
      <c r="AV62" s="173" t="e">
        <f>SUM(AV13:AV15,AU14,AT13,AW15)/(4*AV9)</f>
        <v>#DIV/0!</v>
      </c>
      <c r="AW62" s="174" t="e">
        <f>SUM(AW13:AW15,AT14,AU13,AV15)/(4*AW9)</f>
        <v>#DIV/0!</v>
      </c>
      <c r="AX62" s="172" t="e">
        <f>SUM(AX13:AX15,AZ14,AY15,BA13)/(4*AX9)</f>
        <v>#DIV/0!</v>
      </c>
      <c r="AY62" s="173" t="e">
        <f>SUM(AY13:AY15,AX15,AZ13,BA14)/(4*AY9)</f>
        <v>#DIV/0!</v>
      </c>
      <c r="AZ62" s="173" t="e">
        <f>SUM(AZ13:AZ15,AY14,AX13,BA15)/(4*AZ9)</f>
        <v>#DIV/0!</v>
      </c>
      <c r="BA62" s="174" t="e">
        <f>SUM(BA13:BA15,AX14,AY13,AZ15)/(4*BA9)</f>
        <v>#DIV/0!</v>
      </c>
      <c r="BB62" s="172" t="e">
        <f>SUM(BB13:BB15,BD14,BC15,BE13)/(4*BB9)</f>
        <v>#DIV/0!</v>
      </c>
      <c r="BC62" s="173" t="e">
        <f>SUM(BC13:BC15,BB15,BD13,BE14)/(4*BC9)</f>
        <v>#DIV/0!</v>
      </c>
      <c r="BD62" s="173" t="e">
        <f>SUM(BD13:BD15,BC14,BB13,BE15)/(4*BD9)</f>
        <v>#DIV/0!</v>
      </c>
      <c r="BE62" s="174" t="e">
        <f>SUM(BE13:BE15,BB14,BC13,BD15)/(4*BE9)</f>
        <v>#DIV/0!</v>
      </c>
      <c r="BF62" s="172" t="e">
        <f>SUM(BF13:BF15,BH14,BG15,BI13)/(4*BF9)</f>
        <v>#DIV/0!</v>
      </c>
      <c r="BG62" s="173" t="e">
        <f>SUM(BG13:BG15,BF15,BH13,BI14)/(4*BG9)</f>
        <v>#DIV/0!</v>
      </c>
      <c r="BH62" s="173" t="e">
        <f>SUM(BH13:BH15,BG14,BF13,BI15)/(4*BH9)</f>
        <v>#DIV/0!</v>
      </c>
      <c r="BI62" s="174" t="e">
        <f>SUM(BI13:BI15,BF14,BG13,BH15)/(4*BI9)</f>
        <v>#DIV/0!</v>
      </c>
      <c r="BJ62" s="172" t="e">
        <f>SUM(BJ13:BJ15,BL14,BK15,BM13)/(4*BJ9)</f>
        <v>#DIV/0!</v>
      </c>
      <c r="BK62" s="173" t="e">
        <f>SUM(BK13:BK15,BJ15,BL13,BM14)/(4*BK9)</f>
        <v>#DIV/0!</v>
      </c>
      <c r="BL62" s="173" t="e">
        <f>SUM(BL13:BL15,BK14,BJ13,BM15)/(4*BL9)</f>
        <v>#DIV/0!</v>
      </c>
      <c r="BM62" s="174" t="e">
        <f>SUM(BM13:BM15,BJ14,BK13,BL15)/(4*BM9)</f>
        <v>#DIV/0!</v>
      </c>
      <c r="BN62" s="172" t="e">
        <f>SUM(BN13:BN15,BP14,BO15,BQ13)/(4*BN9)</f>
        <v>#DIV/0!</v>
      </c>
      <c r="BO62" s="173" t="e">
        <f>SUM(BO13:BO15,BN15,BP13,BQ14)/(4*BO9)</f>
        <v>#DIV/0!</v>
      </c>
      <c r="BP62" s="173" t="e">
        <f>SUM(BP13:BP15,BO14,BN13,BQ15)/(4*BP9)</f>
        <v>#DIV/0!</v>
      </c>
      <c r="BQ62" s="174" t="e">
        <f>SUM(BQ13:BQ15,BN14,BO13,BP15)/(4*BQ9)</f>
        <v>#DIV/0!</v>
      </c>
      <c r="BR62" s="172" t="e">
        <f>SUM(BR13:BR15,BT14,BS15,BU13)/(4*BR9)</f>
        <v>#DIV/0!</v>
      </c>
      <c r="BS62" s="173" t="e">
        <f>SUM(BS13:BS15,BR15,BT13,BU14)/(4*BS9)</f>
        <v>#DIV/0!</v>
      </c>
      <c r="BT62" s="173" t="e">
        <f>SUM(BT13:BT15,BS14,BR13,BU15)/(4*BT9)</f>
        <v>#DIV/0!</v>
      </c>
      <c r="BU62" s="174" t="e">
        <f>SUM(BU13:BU15,BR14,BS13,BT15)/(4*BU9)</f>
        <v>#DIV/0!</v>
      </c>
      <c r="BV62" s="172" t="e">
        <f>SUM(BV13:BV15,BX14,BW15,BY13)/(4*BV9)</f>
        <v>#DIV/0!</v>
      </c>
      <c r="BW62" s="173" t="e">
        <f>SUM(BW13:BW15,BV15,BX13,BY14)/(4*BW9)</f>
        <v>#DIV/0!</v>
      </c>
      <c r="BX62" s="173" t="e">
        <f>SUM(BX13:BX15,BW14,BV13,BY15)/(4*BX9)</f>
        <v>#DIV/0!</v>
      </c>
      <c r="BY62" s="174" t="e">
        <f>SUM(BY13:BY15,BV14,BW13,BX15)/(4*BY9)</f>
        <v>#DIV/0!</v>
      </c>
      <c r="BZ62" s="172" t="e">
        <f>SUM(BZ13:BZ15,CB14,CA15,CC13)/(4*BZ9)</f>
        <v>#DIV/0!</v>
      </c>
      <c r="CA62" s="173" t="e">
        <f>SUM(CA13:CA15,BZ15,CB13,CC14)/(4*CA9)</f>
        <v>#DIV/0!</v>
      </c>
      <c r="CB62" s="173" t="e">
        <f>SUM(CB13:CB15,CA14,BZ13,CC15)/(4*CB9)</f>
        <v>#DIV/0!</v>
      </c>
      <c r="CC62" s="174" t="e">
        <f>SUM(CC13:CC15,BZ14,CA13,CB15)/(4*CC9)</f>
        <v>#DIV/0!</v>
      </c>
      <c r="CD62" s="172" t="e">
        <f>SUM(CD13:CD15,CF14,CE15,CG13)/(4*CD9)</f>
        <v>#DIV/0!</v>
      </c>
      <c r="CE62" s="173" t="e">
        <f>SUM(CE13:CE15,CD15,CF13,CG14)/(4*CE9)</f>
        <v>#DIV/0!</v>
      </c>
      <c r="CF62" s="173" t="e">
        <f>SUM(CF13:CF15,CE14,CD13,CG15)/(4*CF9)</f>
        <v>#DIV/0!</v>
      </c>
      <c r="CG62" s="174" t="e">
        <f>SUM(CG13:CG15,CD14,CE13,CF15)/(4*CG9)</f>
        <v>#DIV/0!</v>
      </c>
      <c r="CH62" s="172" t="e">
        <f>SUM(CH13:CH15,CJ14,CI15,CK13)/(4*CH9)</f>
        <v>#DIV/0!</v>
      </c>
      <c r="CI62" s="173" t="e">
        <f>SUM(CI13:CI15,CH15,CJ13,CK14)/(4*CI9)</f>
        <v>#DIV/0!</v>
      </c>
      <c r="CJ62" s="173" t="e">
        <f>SUM(CJ13:CJ15,CI14,CH13,CK15)/(4*CJ9)</f>
        <v>#DIV/0!</v>
      </c>
      <c r="CK62" s="174"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8">
        <f t="shared" si="153"/>
        <v>0.17692187499999998</v>
      </c>
      <c r="O63" s="171">
        <f t="shared" si="153"/>
        <v>0.29859374999999999</v>
      </c>
      <c r="P63" s="171">
        <f t="shared" si="153"/>
        <v>0.13771875</v>
      </c>
      <c r="Q63" s="169">
        <f t="shared" si="153"/>
        <v>0.22810937499999998</v>
      </c>
      <c r="R63" s="168">
        <f t="shared" si="153"/>
        <v>3.8999999999999993E-2</v>
      </c>
      <c r="S63" s="171" t="e">
        <f t="shared" si="153"/>
        <v>#DIV/0!</v>
      </c>
      <c r="T63" s="171">
        <f t="shared" si="153"/>
        <v>0.87424999999999986</v>
      </c>
      <c r="U63" s="169">
        <f t="shared" si="153"/>
        <v>0.81087500000000001</v>
      </c>
      <c r="V63" s="168">
        <f t="shared" si="153"/>
        <v>6.7166666666666666E-2</v>
      </c>
      <c r="W63" s="171" t="e">
        <f t="shared" si="153"/>
        <v>#DIV/0!</v>
      </c>
      <c r="X63" s="171">
        <f t="shared" si="153"/>
        <v>0.26758333333333328</v>
      </c>
      <c r="Y63" s="169">
        <f t="shared" si="153"/>
        <v>0.30956249999999996</v>
      </c>
      <c r="Z63" s="168">
        <f t="shared" si="153"/>
        <v>0.10237499999999999</v>
      </c>
      <c r="AA63" s="171" t="e">
        <f t="shared" si="153"/>
        <v>#DIV/0!</v>
      </c>
      <c r="AB63" s="171">
        <f t="shared" si="153"/>
        <v>0.2115208333333333</v>
      </c>
      <c r="AC63" s="169">
        <f t="shared" si="153"/>
        <v>0.17631249999999998</v>
      </c>
      <c r="AD63" s="168">
        <f t="shared" si="153"/>
        <v>2.5187499999999998E-2</v>
      </c>
      <c r="AE63" s="171" t="e">
        <f t="shared" si="153"/>
        <v>#DIV/0!</v>
      </c>
      <c r="AF63" s="171">
        <f t="shared" si="153"/>
        <v>0.26121875</v>
      </c>
      <c r="AG63" s="169">
        <f t="shared" si="153"/>
        <v>0.25309374999999995</v>
      </c>
      <c r="AH63" s="168">
        <f t="shared" si="153"/>
        <v>0.17753124999999997</v>
      </c>
      <c r="AI63" s="171">
        <f t="shared" si="153"/>
        <v>0.37618749999999995</v>
      </c>
      <c r="AJ63" s="171">
        <f t="shared" si="153"/>
        <v>0.17820833333333333</v>
      </c>
      <c r="AK63" s="169">
        <f t="shared" ref="AK63:BP63" si="154">0.00013*AK62*AK12</f>
        <v>8.8020833333333326E-2</v>
      </c>
      <c r="AL63" s="168" t="e">
        <f t="shared" si="154"/>
        <v>#DIV/0!</v>
      </c>
      <c r="AM63" s="171" t="e">
        <f t="shared" si="154"/>
        <v>#DIV/0!</v>
      </c>
      <c r="AN63" s="171" t="e">
        <f t="shared" si="154"/>
        <v>#DIV/0!</v>
      </c>
      <c r="AO63" s="169" t="e">
        <f t="shared" si="154"/>
        <v>#DIV/0!</v>
      </c>
      <c r="AP63" s="168" t="e">
        <f t="shared" si="154"/>
        <v>#DIV/0!</v>
      </c>
      <c r="AQ63" s="171" t="e">
        <f t="shared" si="154"/>
        <v>#DIV/0!</v>
      </c>
      <c r="AR63" s="171" t="e">
        <f t="shared" si="154"/>
        <v>#DIV/0!</v>
      </c>
      <c r="AS63" s="169" t="e">
        <f t="shared" si="154"/>
        <v>#DIV/0!</v>
      </c>
      <c r="AT63" s="168" t="e">
        <f t="shared" si="154"/>
        <v>#DIV/0!</v>
      </c>
      <c r="AU63" s="171" t="e">
        <f t="shared" si="154"/>
        <v>#DIV/0!</v>
      </c>
      <c r="AV63" s="171" t="e">
        <f t="shared" si="154"/>
        <v>#DIV/0!</v>
      </c>
      <c r="AW63" s="169" t="e">
        <f t="shared" si="154"/>
        <v>#DIV/0!</v>
      </c>
      <c r="AX63" s="168" t="e">
        <f t="shared" si="154"/>
        <v>#DIV/0!</v>
      </c>
      <c r="AY63" s="171" t="e">
        <f t="shared" si="154"/>
        <v>#DIV/0!</v>
      </c>
      <c r="AZ63" s="171" t="e">
        <f t="shared" si="154"/>
        <v>#DIV/0!</v>
      </c>
      <c r="BA63" s="169" t="e">
        <f t="shared" si="154"/>
        <v>#DIV/0!</v>
      </c>
      <c r="BB63" s="168" t="e">
        <f t="shared" si="154"/>
        <v>#DIV/0!</v>
      </c>
      <c r="BC63" s="171" t="e">
        <f t="shared" si="154"/>
        <v>#DIV/0!</v>
      </c>
      <c r="BD63" s="171" t="e">
        <f t="shared" si="154"/>
        <v>#DIV/0!</v>
      </c>
      <c r="BE63" s="169" t="e">
        <f t="shared" si="154"/>
        <v>#DIV/0!</v>
      </c>
      <c r="BF63" s="168" t="e">
        <f t="shared" si="154"/>
        <v>#DIV/0!</v>
      </c>
      <c r="BG63" s="171" t="e">
        <f t="shared" si="154"/>
        <v>#DIV/0!</v>
      </c>
      <c r="BH63" s="171" t="e">
        <f t="shared" si="154"/>
        <v>#DIV/0!</v>
      </c>
      <c r="BI63" s="169" t="e">
        <f t="shared" si="154"/>
        <v>#DIV/0!</v>
      </c>
      <c r="BJ63" s="168" t="e">
        <f t="shared" si="154"/>
        <v>#DIV/0!</v>
      </c>
      <c r="BK63" s="171" t="e">
        <f t="shared" si="154"/>
        <v>#DIV/0!</v>
      </c>
      <c r="BL63" s="171" t="e">
        <f t="shared" si="154"/>
        <v>#DIV/0!</v>
      </c>
      <c r="BM63" s="169" t="e">
        <f t="shared" si="154"/>
        <v>#DIV/0!</v>
      </c>
      <c r="BN63" s="168" t="e">
        <f t="shared" si="154"/>
        <v>#DIV/0!</v>
      </c>
      <c r="BO63" s="171" t="e">
        <f t="shared" si="154"/>
        <v>#DIV/0!</v>
      </c>
      <c r="BP63" s="171" t="e">
        <f t="shared" si="154"/>
        <v>#DIV/0!</v>
      </c>
      <c r="BQ63" s="169" t="e">
        <f t="shared" ref="BQ63:CK63" si="155">0.00013*BQ62*BQ12</f>
        <v>#DIV/0!</v>
      </c>
      <c r="BR63" s="168" t="e">
        <f t="shared" si="155"/>
        <v>#DIV/0!</v>
      </c>
      <c r="BS63" s="171" t="e">
        <f t="shared" si="155"/>
        <v>#DIV/0!</v>
      </c>
      <c r="BT63" s="171" t="e">
        <f t="shared" si="155"/>
        <v>#DIV/0!</v>
      </c>
      <c r="BU63" s="169" t="e">
        <f t="shared" si="155"/>
        <v>#DIV/0!</v>
      </c>
      <c r="BV63" s="168" t="e">
        <f t="shared" si="155"/>
        <v>#DIV/0!</v>
      </c>
      <c r="BW63" s="171" t="e">
        <f t="shared" si="155"/>
        <v>#DIV/0!</v>
      </c>
      <c r="BX63" s="171" t="e">
        <f t="shared" si="155"/>
        <v>#DIV/0!</v>
      </c>
      <c r="BY63" s="169" t="e">
        <f t="shared" si="155"/>
        <v>#DIV/0!</v>
      </c>
      <c r="BZ63" s="168" t="e">
        <f t="shared" si="155"/>
        <v>#DIV/0!</v>
      </c>
      <c r="CA63" s="171" t="e">
        <f t="shared" si="155"/>
        <v>#DIV/0!</v>
      </c>
      <c r="CB63" s="171" t="e">
        <f t="shared" si="155"/>
        <v>#DIV/0!</v>
      </c>
      <c r="CC63" s="169" t="e">
        <f t="shared" si="155"/>
        <v>#DIV/0!</v>
      </c>
      <c r="CD63" s="168" t="e">
        <f t="shared" si="155"/>
        <v>#DIV/0!</v>
      </c>
      <c r="CE63" s="171" t="e">
        <f t="shared" si="155"/>
        <v>#DIV/0!</v>
      </c>
      <c r="CF63" s="171" t="e">
        <f t="shared" si="155"/>
        <v>#DIV/0!</v>
      </c>
      <c r="CG63" s="169" t="e">
        <f t="shared" si="155"/>
        <v>#DIV/0!</v>
      </c>
      <c r="CH63" s="168" t="e">
        <f t="shared" si="155"/>
        <v>#DIV/0!</v>
      </c>
      <c r="CI63" s="171" t="e">
        <f t="shared" si="155"/>
        <v>#DIV/0!</v>
      </c>
      <c r="CJ63" s="171" t="e">
        <f t="shared" si="155"/>
        <v>#DIV/0!</v>
      </c>
      <c r="CK63" s="169"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8">
        <f t="shared" si="156"/>
        <v>5.1209999999999999E-2</v>
      </c>
      <c r="O64" s="171">
        <f t="shared" si="156"/>
        <v>0.32006249999999997</v>
      </c>
      <c r="P64" s="171">
        <f t="shared" si="156"/>
        <v>8.7483749999999985E-2</v>
      </c>
      <c r="Q64" s="169">
        <f t="shared" si="156"/>
        <v>0.12503775</v>
      </c>
      <c r="R64" s="168">
        <f t="shared" si="156"/>
        <v>7.4254499999999987E-2</v>
      </c>
      <c r="S64" s="171" t="e">
        <f t="shared" si="156"/>
        <v>#DIV/0!</v>
      </c>
      <c r="T64" s="171">
        <f t="shared" si="156"/>
        <v>0</v>
      </c>
      <c r="U64" s="169">
        <f t="shared" si="156"/>
        <v>7.6814999999999991E-3</v>
      </c>
      <c r="V64" s="168">
        <f t="shared" si="156"/>
        <v>8.0228999999999995E-2</v>
      </c>
      <c r="W64" s="171" t="e">
        <f t="shared" si="156"/>
        <v>#DIV/0!</v>
      </c>
      <c r="X64" s="171">
        <f t="shared" si="156"/>
        <v>6.1451999999999993E-2</v>
      </c>
      <c r="Y64" s="169">
        <f t="shared" si="156"/>
        <v>7.6814999999999991E-3</v>
      </c>
      <c r="Z64" s="168">
        <f t="shared" si="156"/>
        <v>0.10754099999999998</v>
      </c>
      <c r="AA64" s="171" t="e">
        <f t="shared" si="156"/>
        <v>#DIV/0!</v>
      </c>
      <c r="AB64" s="171">
        <f t="shared" si="156"/>
        <v>3.7127249999999994E-2</v>
      </c>
      <c r="AC64" s="169">
        <f t="shared" si="156"/>
        <v>1.4509499999999998E-2</v>
      </c>
      <c r="AD64" s="168">
        <f t="shared" si="156"/>
        <v>1.9203749999999999E-2</v>
      </c>
      <c r="AE64" s="171" t="e">
        <f t="shared" si="156"/>
        <v>#DIV/0!</v>
      </c>
      <c r="AF64" s="171">
        <f t="shared" si="156"/>
        <v>1.0241999999999999E-2</v>
      </c>
      <c r="AG64" s="169">
        <f t="shared" si="156"/>
        <v>8.5349999999999992E-3</v>
      </c>
      <c r="AH64" s="168">
        <f t="shared" si="156"/>
        <v>1.7069999999999998E-2</v>
      </c>
      <c r="AI64" s="171">
        <f t="shared" si="156"/>
        <v>0.15917775000000001</v>
      </c>
      <c r="AJ64" s="171">
        <f t="shared" si="156"/>
        <v>0.21764249999999996</v>
      </c>
      <c r="AK64" s="169">
        <f t="shared" ref="AK64:BP64" si="157">0.00569*SUM(AK18:AK19)/4-AK25*(0.0027*AK62-0.1946)</f>
        <v>1.3656E-2</v>
      </c>
      <c r="AL64" s="168" t="e">
        <f t="shared" si="157"/>
        <v>#DIV/0!</v>
      </c>
      <c r="AM64" s="171" t="e">
        <f t="shared" si="157"/>
        <v>#DIV/0!</v>
      </c>
      <c r="AN64" s="171" t="e">
        <f t="shared" si="157"/>
        <v>#DIV/0!</v>
      </c>
      <c r="AO64" s="169" t="e">
        <f t="shared" si="157"/>
        <v>#DIV/0!</v>
      </c>
      <c r="AP64" s="168" t="e">
        <f t="shared" si="157"/>
        <v>#DIV/0!</v>
      </c>
      <c r="AQ64" s="171" t="e">
        <f t="shared" si="157"/>
        <v>#DIV/0!</v>
      </c>
      <c r="AR64" s="171" t="e">
        <f t="shared" si="157"/>
        <v>#DIV/0!</v>
      </c>
      <c r="AS64" s="169" t="e">
        <f t="shared" si="157"/>
        <v>#DIV/0!</v>
      </c>
      <c r="AT64" s="168" t="e">
        <f t="shared" si="157"/>
        <v>#DIV/0!</v>
      </c>
      <c r="AU64" s="171" t="e">
        <f t="shared" si="157"/>
        <v>#DIV/0!</v>
      </c>
      <c r="AV64" s="171" t="e">
        <f t="shared" si="157"/>
        <v>#DIV/0!</v>
      </c>
      <c r="AW64" s="169" t="e">
        <f t="shared" si="157"/>
        <v>#DIV/0!</v>
      </c>
      <c r="AX64" s="168" t="e">
        <f t="shared" si="157"/>
        <v>#DIV/0!</v>
      </c>
      <c r="AY64" s="171" t="e">
        <f t="shared" si="157"/>
        <v>#DIV/0!</v>
      </c>
      <c r="AZ64" s="171" t="e">
        <f t="shared" si="157"/>
        <v>#DIV/0!</v>
      </c>
      <c r="BA64" s="169" t="e">
        <f t="shared" si="157"/>
        <v>#DIV/0!</v>
      </c>
      <c r="BB64" s="168" t="e">
        <f t="shared" si="157"/>
        <v>#DIV/0!</v>
      </c>
      <c r="BC64" s="171" t="e">
        <f t="shared" si="157"/>
        <v>#DIV/0!</v>
      </c>
      <c r="BD64" s="171" t="e">
        <f t="shared" si="157"/>
        <v>#DIV/0!</v>
      </c>
      <c r="BE64" s="169" t="e">
        <f t="shared" si="157"/>
        <v>#DIV/0!</v>
      </c>
      <c r="BF64" s="168" t="e">
        <f t="shared" si="157"/>
        <v>#DIV/0!</v>
      </c>
      <c r="BG64" s="171" t="e">
        <f t="shared" si="157"/>
        <v>#DIV/0!</v>
      </c>
      <c r="BH64" s="171" t="e">
        <f t="shared" si="157"/>
        <v>#DIV/0!</v>
      </c>
      <c r="BI64" s="169" t="e">
        <f t="shared" si="157"/>
        <v>#DIV/0!</v>
      </c>
      <c r="BJ64" s="168" t="e">
        <f t="shared" si="157"/>
        <v>#DIV/0!</v>
      </c>
      <c r="BK64" s="171" t="e">
        <f t="shared" si="157"/>
        <v>#DIV/0!</v>
      </c>
      <c r="BL64" s="171" t="e">
        <f t="shared" si="157"/>
        <v>#DIV/0!</v>
      </c>
      <c r="BM64" s="169" t="e">
        <f t="shared" si="157"/>
        <v>#DIV/0!</v>
      </c>
      <c r="BN64" s="168" t="e">
        <f t="shared" si="157"/>
        <v>#DIV/0!</v>
      </c>
      <c r="BO64" s="171" t="e">
        <f t="shared" si="157"/>
        <v>#DIV/0!</v>
      </c>
      <c r="BP64" s="171" t="e">
        <f t="shared" si="157"/>
        <v>#DIV/0!</v>
      </c>
      <c r="BQ64" s="169" t="e">
        <f t="shared" ref="BQ64:CK64" si="158">0.00569*SUM(BQ18:BQ19)/4-BQ25*(0.0027*BQ62-0.1946)</f>
        <v>#DIV/0!</v>
      </c>
      <c r="BR64" s="168" t="e">
        <f t="shared" si="158"/>
        <v>#DIV/0!</v>
      </c>
      <c r="BS64" s="171" t="e">
        <f t="shared" si="158"/>
        <v>#DIV/0!</v>
      </c>
      <c r="BT64" s="171" t="e">
        <f t="shared" si="158"/>
        <v>#DIV/0!</v>
      </c>
      <c r="BU64" s="169" t="e">
        <f t="shared" si="158"/>
        <v>#DIV/0!</v>
      </c>
      <c r="BV64" s="168" t="e">
        <f t="shared" si="158"/>
        <v>#DIV/0!</v>
      </c>
      <c r="BW64" s="171" t="e">
        <f t="shared" si="158"/>
        <v>#DIV/0!</v>
      </c>
      <c r="BX64" s="171" t="e">
        <f t="shared" si="158"/>
        <v>#DIV/0!</v>
      </c>
      <c r="BY64" s="169" t="e">
        <f t="shared" si="158"/>
        <v>#DIV/0!</v>
      </c>
      <c r="BZ64" s="168" t="e">
        <f t="shared" si="158"/>
        <v>#DIV/0!</v>
      </c>
      <c r="CA64" s="171" t="e">
        <f t="shared" si="158"/>
        <v>#DIV/0!</v>
      </c>
      <c r="CB64" s="171" t="e">
        <f t="shared" si="158"/>
        <v>#DIV/0!</v>
      </c>
      <c r="CC64" s="169" t="e">
        <f t="shared" si="158"/>
        <v>#DIV/0!</v>
      </c>
      <c r="CD64" s="168" t="e">
        <f t="shared" si="158"/>
        <v>#DIV/0!</v>
      </c>
      <c r="CE64" s="171" t="e">
        <f t="shared" si="158"/>
        <v>#DIV/0!</v>
      </c>
      <c r="CF64" s="171" t="e">
        <f t="shared" si="158"/>
        <v>#DIV/0!</v>
      </c>
      <c r="CG64" s="169" t="e">
        <f t="shared" si="158"/>
        <v>#DIV/0!</v>
      </c>
      <c r="CH64" s="168" t="e">
        <f t="shared" si="158"/>
        <v>#DIV/0!</v>
      </c>
      <c r="CI64" s="171" t="e">
        <f t="shared" si="158"/>
        <v>#DIV/0!</v>
      </c>
      <c r="CJ64" s="171" t="e">
        <f t="shared" si="158"/>
        <v>#DIV/0!</v>
      </c>
      <c r="CK64" s="169"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2">
        <f t="shared" si="159"/>
        <v>28</v>
      </c>
      <c r="O65" s="173">
        <f t="shared" si="159"/>
        <v>28</v>
      </c>
      <c r="P65" s="173">
        <f t="shared" si="159"/>
        <v>33</v>
      </c>
      <c r="Q65" s="174">
        <f t="shared" si="159"/>
        <v>60</v>
      </c>
      <c r="R65" s="172">
        <f t="shared" si="159"/>
        <v>4</v>
      </c>
      <c r="S65" s="173">
        <f t="shared" si="159"/>
        <v>4</v>
      </c>
      <c r="T65" s="173">
        <f t="shared" si="159"/>
        <v>4</v>
      </c>
      <c r="U65" s="174">
        <f t="shared" si="159"/>
        <v>4</v>
      </c>
      <c r="V65" s="172">
        <f t="shared" si="159"/>
        <v>10</v>
      </c>
      <c r="W65" s="173">
        <f t="shared" si="159"/>
        <v>4</v>
      </c>
      <c r="X65" s="173">
        <f t="shared" si="159"/>
        <v>36</v>
      </c>
      <c r="Y65" s="174">
        <f t="shared" si="159"/>
        <v>23</v>
      </c>
      <c r="Z65" s="172">
        <f t="shared" si="159"/>
        <v>33</v>
      </c>
      <c r="AA65" s="173">
        <f t="shared" si="159"/>
        <v>4</v>
      </c>
      <c r="AB65" s="173">
        <f t="shared" si="159"/>
        <v>35</v>
      </c>
      <c r="AC65" s="174">
        <f t="shared" si="159"/>
        <v>22</v>
      </c>
      <c r="AD65" s="172">
        <f t="shared" si="159"/>
        <v>22</v>
      </c>
      <c r="AE65" s="173">
        <f t="shared" si="159"/>
        <v>4</v>
      </c>
      <c r="AF65" s="173">
        <f t="shared" si="159"/>
        <v>38</v>
      </c>
      <c r="AG65" s="174">
        <f t="shared" si="159"/>
        <v>38</v>
      </c>
      <c r="AH65" s="172">
        <f>AH28+4</f>
        <v>69</v>
      </c>
      <c r="AI65" s="173">
        <f>AI28+4</f>
        <v>69</v>
      </c>
      <c r="AJ65" s="173">
        <f>AJ28+4</f>
        <v>69</v>
      </c>
      <c r="AK65" s="174">
        <f>AK28+4</f>
        <v>69</v>
      </c>
      <c r="AL65" s="172">
        <f t="shared" ref="AL65:BP65" si="160">AL29+4</f>
        <v>4</v>
      </c>
      <c r="AM65" s="173">
        <f t="shared" si="160"/>
        <v>4</v>
      </c>
      <c r="AN65" s="173">
        <f t="shared" si="160"/>
        <v>4</v>
      </c>
      <c r="AO65" s="174">
        <f t="shared" si="160"/>
        <v>4</v>
      </c>
      <c r="AP65" s="172">
        <f t="shared" si="160"/>
        <v>4</v>
      </c>
      <c r="AQ65" s="173">
        <f t="shared" si="160"/>
        <v>4</v>
      </c>
      <c r="AR65" s="173">
        <f t="shared" si="160"/>
        <v>4</v>
      </c>
      <c r="AS65" s="174">
        <f t="shared" si="160"/>
        <v>4</v>
      </c>
      <c r="AT65" s="172">
        <f t="shared" si="160"/>
        <v>4</v>
      </c>
      <c r="AU65" s="173">
        <f t="shared" si="160"/>
        <v>4</v>
      </c>
      <c r="AV65" s="173">
        <f t="shared" si="160"/>
        <v>4</v>
      </c>
      <c r="AW65" s="174">
        <f t="shared" si="160"/>
        <v>4</v>
      </c>
      <c r="AX65" s="172">
        <f t="shared" si="160"/>
        <v>4</v>
      </c>
      <c r="AY65" s="173">
        <f t="shared" si="160"/>
        <v>4</v>
      </c>
      <c r="AZ65" s="173">
        <f t="shared" si="160"/>
        <v>4</v>
      </c>
      <c r="BA65" s="174">
        <f t="shared" si="160"/>
        <v>4</v>
      </c>
      <c r="BB65" s="172">
        <f t="shared" si="160"/>
        <v>4</v>
      </c>
      <c r="BC65" s="173">
        <f t="shared" si="160"/>
        <v>4</v>
      </c>
      <c r="BD65" s="173">
        <f t="shared" si="160"/>
        <v>4</v>
      </c>
      <c r="BE65" s="174">
        <f t="shared" si="160"/>
        <v>4</v>
      </c>
      <c r="BF65" s="172">
        <f t="shared" si="160"/>
        <v>4</v>
      </c>
      <c r="BG65" s="173">
        <f t="shared" si="160"/>
        <v>4</v>
      </c>
      <c r="BH65" s="173">
        <f t="shared" si="160"/>
        <v>4</v>
      </c>
      <c r="BI65" s="174">
        <f t="shared" si="160"/>
        <v>4</v>
      </c>
      <c r="BJ65" s="172">
        <f t="shared" si="160"/>
        <v>4</v>
      </c>
      <c r="BK65" s="173">
        <f t="shared" si="160"/>
        <v>4</v>
      </c>
      <c r="BL65" s="173">
        <f t="shared" si="160"/>
        <v>4</v>
      </c>
      <c r="BM65" s="174">
        <f t="shared" si="160"/>
        <v>4</v>
      </c>
      <c r="BN65" s="172">
        <f t="shared" si="160"/>
        <v>4</v>
      </c>
      <c r="BO65" s="173">
        <f t="shared" si="160"/>
        <v>4</v>
      </c>
      <c r="BP65" s="173">
        <f t="shared" si="160"/>
        <v>4</v>
      </c>
      <c r="BQ65" s="174">
        <f t="shared" ref="BQ65:CK65" si="161">BQ29+4</f>
        <v>4</v>
      </c>
      <c r="BR65" s="172">
        <f t="shared" si="161"/>
        <v>4</v>
      </c>
      <c r="BS65" s="173">
        <f t="shared" si="161"/>
        <v>4</v>
      </c>
      <c r="BT65" s="173">
        <f t="shared" si="161"/>
        <v>4</v>
      </c>
      <c r="BU65" s="174">
        <f t="shared" si="161"/>
        <v>4</v>
      </c>
      <c r="BV65" s="172">
        <f t="shared" si="161"/>
        <v>4</v>
      </c>
      <c r="BW65" s="173">
        <f t="shared" si="161"/>
        <v>4</v>
      </c>
      <c r="BX65" s="173">
        <f t="shared" si="161"/>
        <v>4</v>
      </c>
      <c r="BY65" s="174">
        <f t="shared" si="161"/>
        <v>4</v>
      </c>
      <c r="BZ65" s="172">
        <f t="shared" si="161"/>
        <v>4</v>
      </c>
      <c r="CA65" s="173">
        <f t="shared" si="161"/>
        <v>4</v>
      </c>
      <c r="CB65" s="173">
        <f t="shared" si="161"/>
        <v>4</v>
      </c>
      <c r="CC65" s="174">
        <f t="shared" si="161"/>
        <v>4</v>
      </c>
      <c r="CD65" s="172">
        <f t="shared" si="161"/>
        <v>4</v>
      </c>
      <c r="CE65" s="173">
        <f t="shared" si="161"/>
        <v>4</v>
      </c>
      <c r="CF65" s="173">
        <f t="shared" si="161"/>
        <v>4</v>
      </c>
      <c r="CG65" s="174">
        <f t="shared" si="161"/>
        <v>4</v>
      </c>
      <c r="CH65" s="172">
        <f t="shared" si="161"/>
        <v>4</v>
      </c>
      <c r="CI65" s="173">
        <f t="shared" si="161"/>
        <v>4</v>
      </c>
      <c r="CJ65" s="173">
        <f t="shared" si="161"/>
        <v>4</v>
      </c>
      <c r="CK65" s="174">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7.269146622607475</v>
      </c>
      <c r="M66" s="14">
        <f>IF(M44="Signalized",(M28-M65)^2/(2*M28),IF(M44="Free",PEDBIKE_DELAY(M52,M51,M31,M30,M40,M43,M38,M11,TRUE),IF(M44="Stop - Two way",1,IF(M44="Stop - All way",1,"Control N/A!"))))</f>
        <v>7.269146622607475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7.8775249089167714</v>
      </c>
      <c r="U66" s="14">
        <f>IF(U44="Signalized",(U28-U65)^2/(2*U28),IF(U44="Free",PEDBIKE_DELAY(U52,U51,U31,U30,U40,U43,U38,U11,TRUE),IF(U44="Stop - Two way",1,IF(U44="Stop - All way",1,"Control N/A!"))))</f>
        <v>7.8775249089167714</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7.9543919939932733E-2</v>
      </c>
      <c r="M67" s="98">
        <f t="shared" si="163"/>
        <v>7.9543919939932733E-2</v>
      </c>
      <c r="N67" s="168">
        <f>0.0401*LN(N66)</f>
        <v>0.12275860795991889</v>
      </c>
      <c r="O67" s="171">
        <f t="shared" ref="O67:Q67" si="164">0.0401*LN(O66)</f>
        <v>0.12275860795991889</v>
      </c>
      <c r="P67" s="171">
        <f t="shared" si="164"/>
        <v>0.11601514195963349</v>
      </c>
      <c r="Q67" s="169">
        <f t="shared" si="164"/>
        <v>6.4538460288607422E-2</v>
      </c>
      <c r="R67" s="168">
        <f>0.0401*LN(R66)</f>
        <v>0</v>
      </c>
      <c r="S67" s="171" t="e">
        <f t="shared" ref="S67:U67" si="165">0.0401*LN(S66)</f>
        <v>#VALUE!</v>
      </c>
      <c r="T67" s="171">
        <f t="shared" si="165"/>
        <v>8.2766951642768705E-2</v>
      </c>
      <c r="U67" s="169">
        <f t="shared" si="165"/>
        <v>8.2766951642768705E-2</v>
      </c>
      <c r="V67" s="168">
        <f>0.0401*LN(V66)</f>
        <v>0.12943563022643478</v>
      </c>
      <c r="W67" s="171" t="e">
        <f t="shared" ref="W67:Y67" si="166">0.0401*LN(W66)</f>
        <v>#VALUE!</v>
      </c>
      <c r="X67" s="171">
        <f t="shared" si="166"/>
        <v>8.2837033654807796E-2</v>
      </c>
      <c r="Y67" s="169">
        <f t="shared" si="166"/>
        <v>0.10947416722362151</v>
      </c>
      <c r="Z67" s="168">
        <f>0.0401*LN(Z66)</f>
        <v>9.8834628093066271E-2</v>
      </c>
      <c r="AA67" s="171" t="e">
        <f t="shared" ref="AA67:AC67" si="167">0.0401*LN(AA66)</f>
        <v>#VALUE!</v>
      </c>
      <c r="AB67" s="171">
        <f t="shared" si="167"/>
        <v>9.4921656926677839E-2</v>
      </c>
      <c r="AC67" s="169">
        <f t="shared" si="167"/>
        <v>0.1174909361736203</v>
      </c>
      <c r="AD67" s="168">
        <f>0.0401*LN(AD66)</f>
        <v>9.9755991124496082E-2</v>
      </c>
      <c r="AE67" s="171" t="e">
        <f t="shared" ref="AE67:AG67" si="168">0.0401*LN(AE66)</f>
        <v>#VALUE!</v>
      </c>
      <c r="AF67" s="171">
        <f t="shared" si="168"/>
        <v>5.5923185873776877E-2</v>
      </c>
      <c r="AG67" s="169">
        <f t="shared" si="168"/>
        <v>5.5923185873776877E-2</v>
      </c>
      <c r="AH67" s="168">
        <f>0.0401*LN(AH66)</f>
        <v>-8.4007323701453612E-2</v>
      </c>
      <c r="AI67" s="171">
        <f t="shared" ref="AI67:AK67" si="169">0.0401*LN(AI66)</f>
        <v>-8.4007323701453612E-2</v>
      </c>
      <c r="AJ67" s="171">
        <f t="shared" si="169"/>
        <v>-8.4007323701453612E-2</v>
      </c>
      <c r="AK67" s="169">
        <f t="shared" si="169"/>
        <v>-8.4007323701453612E-2</v>
      </c>
      <c r="AL67" s="168" t="e">
        <f>0.0401*LN(AL66)</f>
        <v>#VALUE!</v>
      </c>
      <c r="AM67" s="171" t="e">
        <f t="shared" ref="AM67:AO67" si="170">0.0401*LN(AM66)</f>
        <v>#VALUE!</v>
      </c>
      <c r="AN67" s="171" t="e">
        <f t="shared" si="170"/>
        <v>#VALUE!</v>
      </c>
      <c r="AO67" s="169" t="e">
        <f t="shared" si="170"/>
        <v>#VALUE!</v>
      </c>
      <c r="AP67" s="168" t="e">
        <f>0.0401*LN(AP66)</f>
        <v>#VALUE!</v>
      </c>
      <c r="AQ67" s="171" t="e">
        <f t="shared" ref="AQ67:AS67" si="171">0.0401*LN(AQ66)</f>
        <v>#VALUE!</v>
      </c>
      <c r="AR67" s="171" t="e">
        <f t="shared" si="171"/>
        <v>#VALUE!</v>
      </c>
      <c r="AS67" s="169" t="e">
        <f t="shared" si="171"/>
        <v>#VALUE!</v>
      </c>
      <c r="AT67" s="168" t="e">
        <f>0.0401*LN(AT66)</f>
        <v>#VALUE!</v>
      </c>
      <c r="AU67" s="171" t="e">
        <f t="shared" ref="AU67:AW67" si="172">0.0401*LN(AU66)</f>
        <v>#VALUE!</v>
      </c>
      <c r="AV67" s="171" t="e">
        <f t="shared" si="172"/>
        <v>#VALUE!</v>
      </c>
      <c r="AW67" s="169" t="e">
        <f t="shared" si="172"/>
        <v>#VALUE!</v>
      </c>
      <c r="AX67" s="168" t="e">
        <f>0.0401*LN(AX66)</f>
        <v>#VALUE!</v>
      </c>
      <c r="AY67" s="171" t="e">
        <f t="shared" ref="AY67:BA67" si="173">0.0401*LN(AY66)</f>
        <v>#VALUE!</v>
      </c>
      <c r="AZ67" s="171" t="e">
        <f t="shared" si="173"/>
        <v>#VALUE!</v>
      </c>
      <c r="BA67" s="169" t="e">
        <f t="shared" si="173"/>
        <v>#VALUE!</v>
      </c>
      <c r="BB67" s="168" t="e">
        <f>0.0401*LN(BB66)</f>
        <v>#VALUE!</v>
      </c>
      <c r="BC67" s="171" t="e">
        <f t="shared" ref="BC67:BE67" si="174">0.0401*LN(BC66)</f>
        <v>#VALUE!</v>
      </c>
      <c r="BD67" s="171" t="e">
        <f t="shared" si="174"/>
        <v>#VALUE!</v>
      </c>
      <c r="BE67" s="169" t="e">
        <f t="shared" si="174"/>
        <v>#VALUE!</v>
      </c>
      <c r="BF67" s="168" t="e">
        <f>0.0401*LN(BF66)</f>
        <v>#VALUE!</v>
      </c>
      <c r="BG67" s="171" t="e">
        <f t="shared" ref="BG67:BI67" si="175">0.0401*LN(BG66)</f>
        <v>#VALUE!</v>
      </c>
      <c r="BH67" s="171" t="e">
        <f t="shared" si="175"/>
        <v>#VALUE!</v>
      </c>
      <c r="BI67" s="169" t="e">
        <f t="shared" si="175"/>
        <v>#VALUE!</v>
      </c>
      <c r="BJ67" s="168" t="e">
        <f>0.0401*LN(BJ66)</f>
        <v>#VALUE!</v>
      </c>
      <c r="BK67" s="171" t="e">
        <f t="shared" ref="BK67:BM67" si="176">0.0401*LN(BK66)</f>
        <v>#VALUE!</v>
      </c>
      <c r="BL67" s="171" t="e">
        <f t="shared" si="176"/>
        <v>#VALUE!</v>
      </c>
      <c r="BM67" s="169" t="e">
        <f t="shared" si="176"/>
        <v>#VALUE!</v>
      </c>
      <c r="BN67" s="168" t="e">
        <f>0.0401*LN(BN66)</f>
        <v>#VALUE!</v>
      </c>
      <c r="BO67" s="171" t="e">
        <f t="shared" ref="BO67:BQ67" si="177">0.0401*LN(BO66)</f>
        <v>#VALUE!</v>
      </c>
      <c r="BP67" s="171" t="e">
        <f t="shared" si="177"/>
        <v>#VALUE!</v>
      </c>
      <c r="BQ67" s="169" t="e">
        <f t="shared" si="177"/>
        <v>#VALUE!</v>
      </c>
      <c r="BR67" s="168" t="e">
        <f>0.0401*LN(BR66)</f>
        <v>#VALUE!</v>
      </c>
      <c r="BS67" s="171" t="e">
        <f t="shared" ref="BS67:BU67" si="178">0.0401*LN(BS66)</f>
        <v>#VALUE!</v>
      </c>
      <c r="BT67" s="171" t="e">
        <f t="shared" si="178"/>
        <v>#VALUE!</v>
      </c>
      <c r="BU67" s="169" t="e">
        <f t="shared" si="178"/>
        <v>#VALUE!</v>
      </c>
      <c r="BV67" s="168" t="e">
        <f>0.0401*LN(BV66)</f>
        <v>#VALUE!</v>
      </c>
      <c r="BW67" s="171" t="e">
        <f t="shared" ref="BW67:BY67" si="179">0.0401*LN(BW66)</f>
        <v>#VALUE!</v>
      </c>
      <c r="BX67" s="171" t="e">
        <f t="shared" si="179"/>
        <v>#VALUE!</v>
      </c>
      <c r="BY67" s="169" t="e">
        <f t="shared" si="179"/>
        <v>#VALUE!</v>
      </c>
      <c r="BZ67" s="168" t="e">
        <f>0.0401*LN(BZ66)</f>
        <v>#VALUE!</v>
      </c>
      <c r="CA67" s="171" t="e">
        <f t="shared" ref="CA67:CC67" si="180">0.0401*LN(CA66)</f>
        <v>#VALUE!</v>
      </c>
      <c r="CB67" s="171" t="e">
        <f t="shared" si="180"/>
        <v>#VALUE!</v>
      </c>
      <c r="CC67" s="169" t="e">
        <f t="shared" si="180"/>
        <v>#VALUE!</v>
      </c>
      <c r="CD67" s="168" t="e">
        <f>0.0401*LN(CD66)</f>
        <v>#VALUE!</v>
      </c>
      <c r="CE67" s="171" t="e">
        <f t="shared" ref="CE67:CG67" si="181">0.0401*LN(CE66)</f>
        <v>#VALUE!</v>
      </c>
      <c r="CF67" s="171" t="e">
        <f t="shared" si="181"/>
        <v>#VALUE!</v>
      </c>
      <c r="CG67" s="169" t="e">
        <f t="shared" si="181"/>
        <v>#VALUE!</v>
      </c>
      <c r="CH67" s="168" t="e">
        <f>0.0401*LN(CH66)</f>
        <v>#VALUE!</v>
      </c>
      <c r="CI67" s="171" t="e">
        <f t="shared" ref="CI67:CK67" si="182">0.0401*LN(CI66)</f>
        <v>#VALUE!</v>
      </c>
      <c r="CJ67" s="171" t="e">
        <f t="shared" si="182"/>
        <v>#VALUE!</v>
      </c>
      <c r="CK67" s="169"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2.0399954640252118</v>
      </c>
      <c r="M68" s="98">
        <f t="shared" si="183"/>
        <v>2.0334625473585453</v>
      </c>
      <c r="N68" s="168">
        <f t="shared" si="183"/>
        <v>2.339282527203455</v>
      </c>
      <c r="O68" s="171">
        <f t="shared" si="183"/>
        <v>2.7298069022034546</v>
      </c>
      <c r="P68" s="171">
        <f t="shared" si="183"/>
        <v>2.329609686203169</v>
      </c>
      <c r="Q68" s="169">
        <f t="shared" si="183"/>
        <v>2.4060776295321431</v>
      </c>
      <c r="R68" s="168">
        <f t="shared" si="183"/>
        <v>1.6854252101655287</v>
      </c>
      <c r="S68" s="171">
        <f t="shared" si="183"/>
        <v>0</v>
      </c>
      <c r="T68" s="171">
        <f t="shared" si="183"/>
        <v>2.2377169516427688</v>
      </c>
      <c r="U68" s="169">
        <f t="shared" si="183"/>
        <v>2.1820234516427686</v>
      </c>
      <c r="V68" s="168">
        <f t="shared" si="183"/>
        <v>2.0743399243117144</v>
      </c>
      <c r="W68" s="171">
        <f t="shared" si="183"/>
        <v>0</v>
      </c>
      <c r="X68" s="171">
        <f t="shared" si="183"/>
        <v>2.2093809944067542</v>
      </c>
      <c r="Y68" s="169">
        <f t="shared" si="183"/>
        <v>1.9988888773891502</v>
      </c>
      <c r="Z68" s="168">
        <f t="shared" si="183"/>
        <v>1.880921338258595</v>
      </c>
      <c r="AA68" s="171">
        <f t="shared" si="183"/>
        <v>0</v>
      </c>
      <c r="AB68" s="171">
        <f t="shared" si="183"/>
        <v>2.1410783676786238</v>
      </c>
      <c r="AC68" s="169">
        <f t="shared" si="183"/>
        <v>2.105821563592233</v>
      </c>
      <c r="AD68" s="168">
        <f t="shared" si="183"/>
        <v>1.7163179512900248</v>
      </c>
      <c r="AE68" s="171">
        <f t="shared" si="183"/>
        <v>0</v>
      </c>
      <c r="AF68" s="171">
        <f t="shared" si="183"/>
        <v>1.899554646039306</v>
      </c>
      <c r="AG68" s="169">
        <f t="shared" si="183"/>
        <v>1.8897226460393057</v>
      </c>
      <c r="AH68" s="168">
        <f t="shared" si="183"/>
        <v>1.6827646364640751</v>
      </c>
      <c r="AI68" s="171">
        <f t="shared" si="183"/>
        <v>2.023528636464075</v>
      </c>
      <c r="AJ68" s="171">
        <f t="shared" si="183"/>
        <v>2.1093521370504922</v>
      </c>
      <c r="AK68" s="169">
        <f t="shared" si="183"/>
        <v>1.8151781370504922</v>
      </c>
      <c r="AL68" s="168">
        <f t="shared" ref="AL68:BQ68" si="184">IF(AND(AL9&gt;0,AL30&gt;0),0.5997+AL61+AL63+AL64+AL67,0)</f>
        <v>0</v>
      </c>
      <c r="AM68" s="171">
        <f t="shared" si="184"/>
        <v>0</v>
      </c>
      <c r="AN68" s="171">
        <f t="shared" si="184"/>
        <v>0</v>
      </c>
      <c r="AO68" s="169">
        <f t="shared" si="184"/>
        <v>0</v>
      </c>
      <c r="AP68" s="168">
        <f t="shared" si="184"/>
        <v>0</v>
      </c>
      <c r="AQ68" s="171">
        <f t="shared" si="184"/>
        <v>0</v>
      </c>
      <c r="AR68" s="171">
        <f t="shared" si="184"/>
        <v>0</v>
      </c>
      <c r="AS68" s="169">
        <f t="shared" si="184"/>
        <v>0</v>
      </c>
      <c r="AT68" s="168">
        <f t="shared" si="184"/>
        <v>0</v>
      </c>
      <c r="AU68" s="171">
        <f t="shared" si="184"/>
        <v>0</v>
      </c>
      <c r="AV68" s="171">
        <f t="shared" si="184"/>
        <v>0</v>
      </c>
      <c r="AW68" s="169">
        <f t="shared" si="184"/>
        <v>0</v>
      </c>
      <c r="AX68" s="168">
        <f t="shared" si="184"/>
        <v>0</v>
      </c>
      <c r="AY68" s="171">
        <f t="shared" si="184"/>
        <v>0</v>
      </c>
      <c r="AZ68" s="171">
        <f t="shared" si="184"/>
        <v>0</v>
      </c>
      <c r="BA68" s="169">
        <f t="shared" si="184"/>
        <v>0</v>
      </c>
      <c r="BB68" s="168">
        <f t="shared" si="184"/>
        <v>0</v>
      </c>
      <c r="BC68" s="171">
        <f t="shared" si="184"/>
        <v>0</v>
      </c>
      <c r="BD68" s="171">
        <f t="shared" si="184"/>
        <v>0</v>
      </c>
      <c r="BE68" s="169">
        <f t="shared" si="184"/>
        <v>0</v>
      </c>
      <c r="BF68" s="168">
        <f t="shared" si="184"/>
        <v>0</v>
      </c>
      <c r="BG68" s="171">
        <f t="shared" si="184"/>
        <v>0</v>
      </c>
      <c r="BH68" s="171">
        <f t="shared" si="184"/>
        <v>0</v>
      </c>
      <c r="BI68" s="169">
        <f t="shared" si="184"/>
        <v>0</v>
      </c>
      <c r="BJ68" s="168">
        <f t="shared" si="184"/>
        <v>0</v>
      </c>
      <c r="BK68" s="171">
        <f t="shared" si="184"/>
        <v>0</v>
      </c>
      <c r="BL68" s="171">
        <f t="shared" si="184"/>
        <v>0</v>
      </c>
      <c r="BM68" s="169">
        <f t="shared" si="184"/>
        <v>0</v>
      </c>
      <c r="BN68" s="168">
        <f t="shared" si="184"/>
        <v>0</v>
      </c>
      <c r="BO68" s="171">
        <f t="shared" si="184"/>
        <v>0</v>
      </c>
      <c r="BP68" s="171">
        <f t="shared" si="184"/>
        <v>0</v>
      </c>
      <c r="BQ68" s="169">
        <f t="shared" si="184"/>
        <v>0</v>
      </c>
      <c r="BR68" s="168">
        <f t="shared" ref="BR68:CK68" si="185">IF(AND(BR9&gt;0,BR30&gt;0),0.5997+BR61+BR63+BR64+BR67,0)</f>
        <v>0</v>
      </c>
      <c r="BS68" s="171">
        <f t="shared" si="185"/>
        <v>0</v>
      </c>
      <c r="BT68" s="171">
        <f t="shared" si="185"/>
        <v>0</v>
      </c>
      <c r="BU68" s="169">
        <f t="shared" si="185"/>
        <v>0</v>
      </c>
      <c r="BV68" s="168">
        <f t="shared" si="185"/>
        <v>0</v>
      </c>
      <c r="BW68" s="171">
        <f t="shared" si="185"/>
        <v>0</v>
      </c>
      <c r="BX68" s="171">
        <f t="shared" si="185"/>
        <v>0</v>
      </c>
      <c r="BY68" s="169">
        <f t="shared" si="185"/>
        <v>0</v>
      </c>
      <c r="BZ68" s="168">
        <f t="shared" si="185"/>
        <v>0</v>
      </c>
      <c r="CA68" s="171">
        <f t="shared" si="185"/>
        <v>0</v>
      </c>
      <c r="CB68" s="171">
        <f t="shared" si="185"/>
        <v>0</v>
      </c>
      <c r="CC68" s="169">
        <f t="shared" si="185"/>
        <v>0</v>
      </c>
      <c r="CD68" s="168">
        <f t="shared" si="185"/>
        <v>0</v>
      </c>
      <c r="CE68" s="171">
        <f t="shared" si="185"/>
        <v>0</v>
      </c>
      <c r="CF68" s="171">
        <f t="shared" si="185"/>
        <v>0</v>
      </c>
      <c r="CG68" s="169">
        <f t="shared" si="185"/>
        <v>0</v>
      </c>
      <c r="CH68" s="168">
        <f t="shared" si="185"/>
        <v>0</v>
      </c>
      <c r="CI68" s="171">
        <f t="shared" si="185"/>
        <v>0</v>
      </c>
      <c r="CJ68" s="171">
        <f t="shared" si="185"/>
        <v>0</v>
      </c>
      <c r="CK68" s="169">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6" t="str">
        <f t="shared" si="189"/>
        <v>B</v>
      </c>
      <c r="P69" s="166" t="str">
        <f t="shared" si="189"/>
        <v>B</v>
      </c>
      <c r="Q69" s="170" t="str">
        <f>IF(Q68&lt;=2,"A",IF(Q68&lt;=2.75,"B",IF(Q68&lt;=3.5,"C",IF(Q68&lt;=4.25,"D",IF(Q68&lt;=5,"E","F")))))</f>
        <v>B</v>
      </c>
      <c r="R69" s="10" t="str">
        <f t="shared" ref="R69:T69" si="190">IF(R68&lt;=2,"A",IF(R68&lt;=2.75,"B",IF(R68&lt;=3.5,"C",IF(R68&lt;=4.25,"D",IF(R68&lt;=5,"E","F")))))</f>
        <v>A</v>
      </c>
      <c r="S69" s="166" t="str">
        <f t="shared" si="190"/>
        <v>A</v>
      </c>
      <c r="T69" s="166" t="str">
        <f t="shared" si="190"/>
        <v>B</v>
      </c>
      <c r="U69" s="170" t="str">
        <f>IF(U68&lt;=2,"A",IF(U68&lt;=2.75,"B",IF(U68&lt;=3.5,"C",IF(U68&lt;=4.25,"D",IF(U68&lt;=5,"E","F")))))</f>
        <v>B</v>
      </c>
      <c r="V69" s="10" t="str">
        <f t="shared" ref="V69:X69" si="191">IF(V68&lt;=2,"A",IF(V68&lt;=2.75,"B",IF(V68&lt;=3.5,"C",IF(V68&lt;=4.25,"D",IF(V68&lt;=5,"E","F")))))</f>
        <v>B</v>
      </c>
      <c r="W69" s="166" t="str">
        <f t="shared" si="191"/>
        <v>A</v>
      </c>
      <c r="X69" s="166" t="str">
        <f t="shared" si="191"/>
        <v>B</v>
      </c>
      <c r="Y69" s="170" t="str">
        <f>IF(Y68&lt;=2,"A",IF(Y68&lt;=2.75,"B",IF(Y68&lt;=3.5,"C",IF(Y68&lt;=4.25,"D",IF(Y68&lt;=5,"E","F")))))</f>
        <v>A</v>
      </c>
      <c r="Z69" s="10" t="str">
        <f t="shared" ref="Z69:AB69" si="192">IF(Z68&lt;=2,"A",IF(Z68&lt;=2.75,"B",IF(Z68&lt;=3.5,"C",IF(Z68&lt;=4.25,"D",IF(Z68&lt;=5,"E","F")))))</f>
        <v>A</v>
      </c>
      <c r="AA69" s="166" t="str">
        <f t="shared" si="192"/>
        <v>A</v>
      </c>
      <c r="AB69" s="166" t="str">
        <f t="shared" si="192"/>
        <v>B</v>
      </c>
      <c r="AC69" s="170" t="str">
        <f>IF(AC68&lt;=2,"A",IF(AC68&lt;=2.75,"B",IF(AC68&lt;=3.5,"C",IF(AC68&lt;=4.25,"D",IF(AC68&lt;=5,"E","F")))))</f>
        <v>B</v>
      </c>
      <c r="AD69" s="10" t="str">
        <f t="shared" ref="AD69:AF69" si="193">IF(AD68&lt;=2,"A",IF(AD68&lt;=2.75,"B",IF(AD68&lt;=3.5,"C",IF(AD68&lt;=4.25,"D",IF(AD68&lt;=5,"E","F")))))</f>
        <v>A</v>
      </c>
      <c r="AE69" s="166" t="str">
        <f t="shared" si="193"/>
        <v>A</v>
      </c>
      <c r="AF69" s="166" t="str">
        <f t="shared" si="193"/>
        <v>A</v>
      </c>
      <c r="AG69" s="170" t="str">
        <f>IF(AG68&lt;=2,"A",IF(AG68&lt;=2.75,"B",IF(AG68&lt;=3.5,"C",IF(AG68&lt;=4.25,"D",IF(AG68&lt;=5,"E","F")))))</f>
        <v>A</v>
      </c>
      <c r="AH69" s="10" t="str">
        <f t="shared" ref="AH69:AJ69" si="194">IF(AH68&lt;=2,"A",IF(AH68&lt;=2.75,"B",IF(AH68&lt;=3.5,"C",IF(AH68&lt;=4.25,"D",IF(AH68&lt;=5,"E","F")))))</f>
        <v>A</v>
      </c>
      <c r="AI69" s="166" t="str">
        <f t="shared" si="194"/>
        <v>B</v>
      </c>
      <c r="AJ69" s="166" t="str">
        <f t="shared" si="194"/>
        <v>B</v>
      </c>
      <c r="AK69" s="170" t="str">
        <f>IF(AK68&lt;=2,"A",IF(AK68&lt;=2.75,"B",IF(AK68&lt;=3.5,"C",IF(AK68&lt;=4.25,"D",IF(AK68&lt;=5,"E","F")))))</f>
        <v>A</v>
      </c>
      <c r="AL69" s="10" t="str">
        <f t="shared" ref="AL69:AN69" si="195">IF(AL68&lt;=2,"A",IF(AL68&lt;=2.75,"B",IF(AL68&lt;=3.5,"C",IF(AL68&lt;=4.25,"D",IF(AL68&lt;=5,"E","F")))))</f>
        <v>A</v>
      </c>
      <c r="AM69" s="166" t="str">
        <f t="shared" si="195"/>
        <v>A</v>
      </c>
      <c r="AN69" s="166" t="str">
        <f t="shared" si="195"/>
        <v>A</v>
      </c>
      <c r="AO69" s="170" t="str">
        <f>IF(AO68&lt;=2,"A",IF(AO68&lt;=2.75,"B",IF(AO68&lt;=3.5,"C",IF(AO68&lt;=4.25,"D",IF(AO68&lt;=5,"E","F")))))</f>
        <v>A</v>
      </c>
      <c r="AP69" s="10" t="str">
        <f t="shared" ref="AP69:AR69" si="196">IF(AP68&lt;=2,"A",IF(AP68&lt;=2.75,"B",IF(AP68&lt;=3.5,"C",IF(AP68&lt;=4.25,"D",IF(AP68&lt;=5,"E","F")))))</f>
        <v>A</v>
      </c>
      <c r="AQ69" s="166" t="str">
        <f t="shared" si="196"/>
        <v>A</v>
      </c>
      <c r="AR69" s="166" t="str">
        <f t="shared" si="196"/>
        <v>A</v>
      </c>
      <c r="AS69" s="170" t="str">
        <f>IF(AS68&lt;=2,"A",IF(AS68&lt;=2.75,"B",IF(AS68&lt;=3.5,"C",IF(AS68&lt;=4.25,"D",IF(AS68&lt;=5,"E","F")))))</f>
        <v>A</v>
      </c>
      <c r="AT69" s="10" t="str">
        <f t="shared" ref="AT69:AV69" si="197">IF(AT68&lt;=2,"A",IF(AT68&lt;=2.75,"B",IF(AT68&lt;=3.5,"C",IF(AT68&lt;=4.25,"D",IF(AT68&lt;=5,"E","F")))))</f>
        <v>A</v>
      </c>
      <c r="AU69" s="166" t="str">
        <f t="shared" si="197"/>
        <v>A</v>
      </c>
      <c r="AV69" s="166" t="str">
        <f t="shared" si="197"/>
        <v>A</v>
      </c>
      <c r="AW69" s="170" t="str">
        <f>IF(AW68&lt;=2,"A",IF(AW68&lt;=2.75,"B",IF(AW68&lt;=3.5,"C",IF(AW68&lt;=4.25,"D",IF(AW68&lt;=5,"E","F")))))</f>
        <v>A</v>
      </c>
      <c r="AX69" s="10" t="str">
        <f t="shared" ref="AX69:AZ69" si="198">IF(AX68&lt;=2,"A",IF(AX68&lt;=2.75,"B",IF(AX68&lt;=3.5,"C",IF(AX68&lt;=4.25,"D",IF(AX68&lt;=5,"E","F")))))</f>
        <v>A</v>
      </c>
      <c r="AY69" s="166" t="str">
        <f t="shared" si="198"/>
        <v>A</v>
      </c>
      <c r="AZ69" s="166" t="str">
        <f t="shared" si="198"/>
        <v>A</v>
      </c>
      <c r="BA69" s="170" t="str">
        <f>IF(BA68&lt;=2,"A",IF(BA68&lt;=2.75,"B",IF(BA68&lt;=3.5,"C",IF(BA68&lt;=4.25,"D",IF(BA68&lt;=5,"E","F")))))</f>
        <v>A</v>
      </c>
      <c r="BB69" s="10" t="str">
        <f t="shared" ref="BB69:BD69" si="199">IF(BB68&lt;=2,"A",IF(BB68&lt;=2.75,"B",IF(BB68&lt;=3.5,"C",IF(BB68&lt;=4.25,"D",IF(BB68&lt;=5,"E","F")))))</f>
        <v>A</v>
      </c>
      <c r="BC69" s="166" t="str">
        <f t="shared" si="199"/>
        <v>A</v>
      </c>
      <c r="BD69" s="166" t="str">
        <f t="shared" si="199"/>
        <v>A</v>
      </c>
      <c r="BE69" s="170" t="str">
        <f>IF(BE68&lt;=2,"A",IF(BE68&lt;=2.75,"B",IF(BE68&lt;=3.5,"C",IF(BE68&lt;=4.25,"D",IF(BE68&lt;=5,"E","F")))))</f>
        <v>A</v>
      </c>
      <c r="BF69" s="10" t="str">
        <f t="shared" ref="BF69:BH69" si="200">IF(BF68&lt;=2,"A",IF(BF68&lt;=2.75,"B",IF(BF68&lt;=3.5,"C",IF(BF68&lt;=4.25,"D",IF(BF68&lt;=5,"E","F")))))</f>
        <v>A</v>
      </c>
      <c r="BG69" s="166" t="str">
        <f t="shared" si="200"/>
        <v>A</v>
      </c>
      <c r="BH69" s="166" t="str">
        <f t="shared" si="200"/>
        <v>A</v>
      </c>
      <c r="BI69" s="170" t="str">
        <f>IF(BI68&lt;=2,"A",IF(BI68&lt;=2.75,"B",IF(BI68&lt;=3.5,"C",IF(BI68&lt;=4.25,"D",IF(BI68&lt;=5,"E","F")))))</f>
        <v>A</v>
      </c>
      <c r="BJ69" s="10" t="str">
        <f t="shared" ref="BJ69:BL69" si="201">IF(BJ68&lt;=2,"A",IF(BJ68&lt;=2.75,"B",IF(BJ68&lt;=3.5,"C",IF(BJ68&lt;=4.25,"D",IF(BJ68&lt;=5,"E","F")))))</f>
        <v>A</v>
      </c>
      <c r="BK69" s="166" t="str">
        <f t="shared" si="201"/>
        <v>A</v>
      </c>
      <c r="BL69" s="166" t="str">
        <f t="shared" si="201"/>
        <v>A</v>
      </c>
      <c r="BM69" s="170" t="str">
        <f>IF(BM68&lt;=2,"A",IF(BM68&lt;=2.75,"B",IF(BM68&lt;=3.5,"C",IF(BM68&lt;=4.25,"D",IF(BM68&lt;=5,"E","F")))))</f>
        <v>A</v>
      </c>
      <c r="BN69" s="10" t="str">
        <f t="shared" ref="BN69:BP69" si="202">IF(BN68&lt;=2,"A",IF(BN68&lt;=2.75,"B",IF(BN68&lt;=3.5,"C",IF(BN68&lt;=4.25,"D",IF(BN68&lt;=5,"E","F")))))</f>
        <v>A</v>
      </c>
      <c r="BO69" s="166" t="str">
        <f t="shared" si="202"/>
        <v>A</v>
      </c>
      <c r="BP69" s="166" t="str">
        <f t="shared" si="202"/>
        <v>A</v>
      </c>
      <c r="BQ69" s="170" t="str">
        <f>IF(BQ68&lt;=2,"A",IF(BQ68&lt;=2.75,"B",IF(BQ68&lt;=3.5,"C",IF(BQ68&lt;=4.25,"D",IF(BQ68&lt;=5,"E","F")))))</f>
        <v>A</v>
      </c>
      <c r="BR69" s="10" t="str">
        <f t="shared" ref="BR69:BT69" si="203">IF(BR68&lt;=2,"A",IF(BR68&lt;=2.75,"B",IF(BR68&lt;=3.5,"C",IF(BR68&lt;=4.25,"D",IF(BR68&lt;=5,"E","F")))))</f>
        <v>A</v>
      </c>
      <c r="BS69" s="166" t="str">
        <f t="shared" si="203"/>
        <v>A</v>
      </c>
      <c r="BT69" s="166" t="str">
        <f t="shared" si="203"/>
        <v>A</v>
      </c>
      <c r="BU69" s="170" t="str">
        <f>IF(BU68&lt;=2,"A",IF(BU68&lt;=2.75,"B",IF(BU68&lt;=3.5,"C",IF(BU68&lt;=4.25,"D",IF(BU68&lt;=5,"E","F")))))</f>
        <v>A</v>
      </c>
      <c r="BV69" s="10" t="str">
        <f t="shared" ref="BV69:BX69" si="204">IF(BV68&lt;=2,"A",IF(BV68&lt;=2.75,"B",IF(BV68&lt;=3.5,"C",IF(BV68&lt;=4.25,"D",IF(BV68&lt;=5,"E","F")))))</f>
        <v>A</v>
      </c>
      <c r="BW69" s="166" t="str">
        <f t="shared" si="204"/>
        <v>A</v>
      </c>
      <c r="BX69" s="166" t="str">
        <f t="shared" si="204"/>
        <v>A</v>
      </c>
      <c r="BY69" s="170" t="str">
        <f>IF(BY68&lt;=2,"A",IF(BY68&lt;=2.75,"B",IF(BY68&lt;=3.5,"C",IF(BY68&lt;=4.25,"D",IF(BY68&lt;=5,"E","F")))))</f>
        <v>A</v>
      </c>
      <c r="BZ69" s="10" t="str">
        <f t="shared" ref="BZ69:CB69" si="205">IF(BZ68&lt;=2,"A",IF(BZ68&lt;=2.75,"B",IF(BZ68&lt;=3.5,"C",IF(BZ68&lt;=4.25,"D",IF(BZ68&lt;=5,"E","F")))))</f>
        <v>A</v>
      </c>
      <c r="CA69" s="166" t="str">
        <f t="shared" si="205"/>
        <v>A</v>
      </c>
      <c r="CB69" s="166" t="str">
        <f t="shared" si="205"/>
        <v>A</v>
      </c>
      <c r="CC69" s="170" t="str">
        <f>IF(CC68&lt;=2,"A",IF(CC68&lt;=2.75,"B",IF(CC68&lt;=3.5,"C",IF(CC68&lt;=4.25,"D",IF(CC68&lt;=5,"E","F")))))</f>
        <v>A</v>
      </c>
      <c r="CD69" s="10" t="str">
        <f t="shared" ref="CD69:CF69" si="206">IF(CD68&lt;=2,"A",IF(CD68&lt;=2.75,"B",IF(CD68&lt;=3.5,"C",IF(CD68&lt;=4.25,"D",IF(CD68&lt;=5,"E","F")))))</f>
        <v>A</v>
      </c>
      <c r="CE69" s="166" t="str">
        <f t="shared" si="206"/>
        <v>A</v>
      </c>
      <c r="CF69" s="166" t="str">
        <f t="shared" si="206"/>
        <v>A</v>
      </c>
      <c r="CG69" s="170" t="str">
        <f>IF(CG68&lt;=2,"A",IF(CG68&lt;=2.75,"B",IF(CG68&lt;=3.5,"C",IF(CG68&lt;=4.25,"D",IF(CG68&lt;=5,"E","F")))))</f>
        <v>A</v>
      </c>
      <c r="CH69" s="10" t="str">
        <f t="shared" ref="CH69:CJ69" si="207">IF(CH68&lt;=2,"A",IF(CH68&lt;=2.75,"B",IF(CH68&lt;=3.5,"C",IF(CH68&lt;=4.25,"D",IF(CH68&lt;=5,"E","F")))))</f>
        <v>A</v>
      </c>
      <c r="CI69" s="166" t="str">
        <f t="shared" si="207"/>
        <v>A</v>
      </c>
      <c r="CJ69" s="166" t="str">
        <f t="shared" si="207"/>
        <v>A</v>
      </c>
      <c r="CK69" s="170" t="str">
        <f>IF(CK68&lt;=2,"A",IF(CK68&lt;=2.75,"B",IF(CK68&lt;=3.5,"C",IF(CK68&lt;=4.25,"D",IF(CK68&lt;=5,"E","F")))))</f>
        <v>A</v>
      </c>
      <c r="CL69" s="49"/>
      <c r="CM69" s="28"/>
    </row>
    <row r="70" spans="2:91" x14ac:dyDescent="0.25">
      <c r="B70" s="55"/>
      <c r="C70" s="10"/>
      <c r="D70" s="93" t="s">
        <v>176</v>
      </c>
      <c r="E70" s="131"/>
      <c r="F70" s="388">
        <f>SUM(F18:F19)*IF(F46="Yes",1,0)+SUM(G18:G19)*IF(G46="Yes",1,0)+SUM(H18:H19)*IF(H46="Yes",1,0)+SUM(I18:I19)*IF(I46="Yes",1,0)</f>
        <v>269.39999999999998</v>
      </c>
      <c r="G70" s="389"/>
      <c r="H70" s="389"/>
      <c r="I70" s="390"/>
      <c r="J70" s="388">
        <f>SUM(J18:J19)*IF(J46="Yes",1,0)+SUM(K18:K19)*IF(K46="Yes",1,0)+SUM(L18:L19)*IF(L46="Yes",1,0)+SUM(M18:M19)*IF(M46="Yes",1,0)</f>
        <v>34.799999999999997</v>
      </c>
      <c r="K70" s="389"/>
      <c r="L70" s="389"/>
      <c r="M70" s="390"/>
      <c r="N70" s="388">
        <f>SUM(N18:N19)*IF(N46="Yes",1,0)+SUM(O18:O19)*IF(O46="Yes",1,0)+SUM(P18:P19)*IF(P46="Yes",1,0)+SUM(Q18:Q19)*IF(Q46="Yes",1,0)</f>
        <v>410.4</v>
      </c>
      <c r="O70" s="389"/>
      <c r="P70" s="389"/>
      <c r="Q70" s="390"/>
      <c r="R70" s="388">
        <f>SUM(R18:R19)*IF(R46="Yes",1,0)+SUM(S18:S19)*IF(S46="Yes",1,0)+SUM(T18:T19)*IF(T46="Yes",1,0)+SUM(U18:U19)*IF(U46="Yes",1,0)</f>
        <v>57.599999999999994</v>
      </c>
      <c r="S70" s="389"/>
      <c r="T70" s="389"/>
      <c r="U70" s="390"/>
      <c r="V70" s="388">
        <f>SUM(V18:V19)*IF(V46="Yes",1,0)+SUM(W18:W19)*IF(W46="Yes",1,0)+SUM(X18:X19)*IF(X46="Yes",1,0)+SUM(Y18:Y19)*IF(Y46="Yes",1,0)</f>
        <v>105</v>
      </c>
      <c r="W70" s="389"/>
      <c r="X70" s="389"/>
      <c r="Y70" s="390"/>
      <c r="Z70" s="388">
        <f>SUM(Z18:Z19)*IF(Z46="Yes",1,0)+SUM(AA18:AA19)*IF(AA46="Yes",1,0)+SUM(AB18:AB19)*IF(AB46="Yes",1,0)+SUM(AC18:AC19)*IF(AC46="Yes",1,0)</f>
        <v>111.89999999999999</v>
      </c>
      <c r="AA70" s="389"/>
      <c r="AB70" s="389"/>
      <c r="AC70" s="390"/>
      <c r="AD70" s="388">
        <f>SUM(AD18:AD19)*IF(AD46="Yes",1,0)+SUM(AE18:AE19)*IF(AE46="Yes",1,0)+SUM(AF18:AF19)*IF(AF46="Yes",1,0)+SUM(AG18:AG19)*IF(AG46="Yes",1,0)</f>
        <v>26.7</v>
      </c>
      <c r="AE70" s="389"/>
      <c r="AF70" s="389"/>
      <c r="AG70" s="390"/>
      <c r="AH70" s="388">
        <f>SUM(AH18:AH19)*IF(AH46="Yes",1,0)+SUM(AI18:AI19)*IF(AI46="Yes",1,0)+SUM(AJ18:AJ19)*IF(AJ46="Yes",1,0)+SUM(AK18:AK19)*IF(AK46="Yes",1,0)</f>
        <v>286.5</v>
      </c>
      <c r="AI70" s="389"/>
      <c r="AJ70" s="389"/>
      <c r="AK70" s="390"/>
      <c r="AL70" s="388">
        <f>SUM(AL18:AL19)*IF(AL46="Yes",1,0)+SUM(AM18:AM19)*IF(AM46="Yes",1,0)+SUM(AN18:AN19)*IF(AN46="Yes",1,0)+SUM(AO18:AO19)*IF(AO46="Yes",1,0)</f>
        <v>0</v>
      </c>
      <c r="AM70" s="389"/>
      <c r="AN70" s="389"/>
      <c r="AO70" s="390"/>
      <c r="AP70" s="388">
        <f>SUM(AP18:AP19)*IF(AP46="Yes",1,0)+SUM(AQ18:AQ19)*IF(AQ46="Yes",1,0)+SUM(AR18:AR19)*IF(AR46="Yes",1,0)+SUM(AS18:AS19)*IF(AS46="Yes",1,0)</f>
        <v>0</v>
      </c>
      <c r="AQ70" s="389"/>
      <c r="AR70" s="389"/>
      <c r="AS70" s="390"/>
      <c r="AT70" s="388">
        <f>SUM(AT18:AT19)*IF(AT46="Yes",1,0)+SUM(AU18:AU19)*IF(AU46="Yes",1,0)+SUM(AV18:AV19)*IF(AV46="Yes",1,0)+SUM(AW18:AW19)*IF(AW46="Yes",1,0)</f>
        <v>0</v>
      </c>
      <c r="AU70" s="389"/>
      <c r="AV70" s="389"/>
      <c r="AW70" s="390"/>
      <c r="AX70" s="388">
        <f>SUM(AX18:AX19)*IF(AX46="Yes",1,0)+SUM(AY18:AY19)*IF(AY46="Yes",1,0)+SUM(AZ18:AZ19)*IF(AZ46="Yes",1,0)+SUM(BA18:BA19)*IF(BA46="Yes",1,0)</f>
        <v>0</v>
      </c>
      <c r="AY70" s="389"/>
      <c r="AZ70" s="389"/>
      <c r="BA70" s="390"/>
      <c r="BB70" s="388">
        <f>SUM(BB18:BB19)*IF(BB46="Yes",1,0)+SUM(BC18:BC19)*IF(BC46="Yes",1,0)+SUM(BD18:BD19)*IF(BD46="Yes",1,0)+SUM(BE18:BE19)*IF(BE46="Yes",1,0)</f>
        <v>0</v>
      </c>
      <c r="BC70" s="389"/>
      <c r="BD70" s="389"/>
      <c r="BE70" s="390"/>
      <c r="BF70" s="388">
        <f>SUM(BF18:BF19)*IF(BF46="Yes",1,0)+SUM(BG18:BG19)*IF(BG46="Yes",1,0)+SUM(BH18:BH19)*IF(BH46="Yes",1,0)+SUM(BI18:BI19)*IF(BI46="Yes",1,0)</f>
        <v>0</v>
      </c>
      <c r="BG70" s="389"/>
      <c r="BH70" s="389"/>
      <c r="BI70" s="390"/>
      <c r="BJ70" s="388">
        <f>SUM(BJ18:BJ19)*IF(BJ46="Yes",1,0)+SUM(BK18:BK19)*IF(BK46="Yes",1,0)+SUM(BL18:BL19)*IF(BL46="Yes",1,0)+SUM(BM18:BM19)*IF(BM46="Yes",1,0)</f>
        <v>0</v>
      </c>
      <c r="BK70" s="389"/>
      <c r="BL70" s="389"/>
      <c r="BM70" s="390"/>
      <c r="BN70" s="388">
        <f>SUM(BN18:BN19)*IF(BN46="Yes",1,0)+SUM(BO18:BO19)*IF(BO46="Yes",1,0)+SUM(BP18:BP19)*IF(BP46="Yes",1,0)+SUM(BQ18:BQ19)*IF(BQ46="Yes",1,0)</f>
        <v>0</v>
      </c>
      <c r="BO70" s="389"/>
      <c r="BP70" s="389"/>
      <c r="BQ70" s="390"/>
      <c r="BR70" s="388">
        <f>SUM(BR18:BR19)*IF(BR46="Yes",1,0)+SUM(BS18:BS19)*IF(BS46="Yes",1,0)+SUM(BT18:BT19)*IF(BT46="Yes",1,0)+SUM(BU18:BU19)*IF(BU46="Yes",1,0)</f>
        <v>0</v>
      </c>
      <c r="BS70" s="389"/>
      <c r="BT70" s="389"/>
      <c r="BU70" s="390"/>
      <c r="BV70" s="388">
        <f>SUM(BV18:BV19)*IF(BV46="Yes",1,0)+SUM(BW18:BW19)*IF(BW46="Yes",1,0)+SUM(BX18:BX19)*IF(BX46="Yes",1,0)+SUM(BY18:BY19)*IF(BY46="Yes",1,0)</f>
        <v>0</v>
      </c>
      <c r="BW70" s="389"/>
      <c r="BX70" s="389"/>
      <c r="BY70" s="390"/>
      <c r="BZ70" s="388">
        <f>SUM(BZ18:BZ19)*IF(BZ46="Yes",1,0)+SUM(CA18:CA19)*IF(CA46="Yes",1,0)+SUM(CB18:CB19)*IF(CB46="Yes",1,0)+SUM(CC18:CC19)*IF(CC46="Yes",1,0)</f>
        <v>0</v>
      </c>
      <c r="CA70" s="389"/>
      <c r="CB70" s="389"/>
      <c r="CC70" s="390"/>
      <c r="CD70" s="388">
        <f>SUM(CD18:CD19)*IF(CD46="Yes",1,0)+SUM(CE18:CE19)*IF(CE46="Yes",1,0)+SUM(CF18:CF19)*IF(CF46="Yes",1,0)+SUM(CG18:CG19)*IF(CG46="Yes",1,0)</f>
        <v>0</v>
      </c>
      <c r="CE70" s="389"/>
      <c r="CF70" s="389"/>
      <c r="CG70" s="390"/>
      <c r="CH70" s="388">
        <f>SUM(CH18:CH19)*IF(CH46="Yes",1,0)+SUM(CI18:CI19)*IF(CI46="Yes",1,0)+SUM(CJ18:CJ19)*IF(CJ46="Yes",1,0)+SUM(CK18:CK19)*IF(CK46="Yes",1,0)</f>
        <v>0</v>
      </c>
      <c r="CI70" s="389"/>
      <c r="CJ70" s="389"/>
      <c r="CK70" s="390"/>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382</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383</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385</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3" t="s">
        <v>408</v>
      </c>
      <c r="D75" s="177" t="s">
        <v>409</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372" t="s">
        <v>421</v>
      </c>
      <c r="D76" s="373"/>
      <c r="E76" s="236"/>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410</v>
      </c>
      <c r="D77" s="93" t="s">
        <v>411</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416</v>
      </c>
      <c r="D78" s="228" t="s">
        <v>417</v>
      </c>
      <c r="E78" s="276">
        <f t="shared" ref="E78:AJ78" si="220">E17/3600</f>
        <v>0</v>
      </c>
      <c r="F78" s="278">
        <f t="shared" si="220"/>
        <v>0.28694444444444445</v>
      </c>
      <c r="G78" s="277">
        <f t="shared" si="220"/>
        <v>0.28694444444444445</v>
      </c>
      <c r="H78" s="277">
        <f t="shared" si="220"/>
        <v>0.33250000000000002</v>
      </c>
      <c r="I78" s="279">
        <f t="shared" si="220"/>
        <v>0.33250000000000002</v>
      </c>
      <c r="J78" s="278">
        <f t="shared" si="220"/>
        <v>0.15333333333333332</v>
      </c>
      <c r="K78" s="277">
        <f t="shared" si="220"/>
        <v>0</v>
      </c>
      <c r="L78" s="277">
        <f t="shared" si="220"/>
        <v>1.2500000000000001E-2</v>
      </c>
      <c r="M78" s="279">
        <f t="shared" si="220"/>
        <v>1.2500000000000001E-2</v>
      </c>
      <c r="N78" s="278">
        <f t="shared" si="220"/>
        <v>0.24</v>
      </c>
      <c r="O78" s="277">
        <f t="shared" si="220"/>
        <v>0.24</v>
      </c>
      <c r="P78" s="277">
        <f t="shared" si="220"/>
        <v>0.33527777777777779</v>
      </c>
      <c r="Q78" s="279">
        <f t="shared" si="220"/>
        <v>0.33527777777777779</v>
      </c>
      <c r="R78" s="278">
        <f t="shared" si="220"/>
        <v>0.2772222222222222</v>
      </c>
      <c r="S78" s="277">
        <f t="shared" si="220"/>
        <v>0</v>
      </c>
      <c r="T78" s="277">
        <f t="shared" si="220"/>
        <v>2.4166666666666666E-2</v>
      </c>
      <c r="U78" s="279">
        <f t="shared" si="220"/>
        <v>2.4166666666666666E-2</v>
      </c>
      <c r="V78" s="278">
        <f t="shared" si="220"/>
        <v>0.25111111111111112</v>
      </c>
      <c r="W78" s="277">
        <f t="shared" si="220"/>
        <v>0</v>
      </c>
      <c r="X78" s="277">
        <f t="shared" si="220"/>
        <v>2.6388888888888889E-2</v>
      </c>
      <c r="Y78" s="279">
        <f t="shared" si="220"/>
        <v>2.6388888888888889E-2</v>
      </c>
      <c r="Z78" s="278">
        <f t="shared" si="220"/>
        <v>0.19277777777777777</v>
      </c>
      <c r="AA78" s="277">
        <f t="shared" si="220"/>
        <v>0</v>
      </c>
      <c r="AB78" s="277">
        <f t="shared" si="220"/>
        <v>4.1111111111111112E-2</v>
      </c>
      <c r="AC78" s="279">
        <f t="shared" si="220"/>
        <v>4.1111111111111112E-2</v>
      </c>
      <c r="AD78" s="278">
        <f t="shared" si="220"/>
        <v>0.17666666666666667</v>
      </c>
      <c r="AE78" s="277">
        <f t="shared" si="220"/>
        <v>0</v>
      </c>
      <c r="AF78" s="277">
        <f t="shared" si="220"/>
        <v>7.7777777777777776E-3</v>
      </c>
      <c r="AG78" s="279">
        <f t="shared" si="220"/>
        <v>7.7777777777777776E-3</v>
      </c>
      <c r="AH78" s="278">
        <f t="shared" si="220"/>
        <v>0.13527777777777777</v>
      </c>
      <c r="AI78" s="277">
        <f t="shared" si="220"/>
        <v>0.13527777777777777</v>
      </c>
      <c r="AJ78" s="277">
        <f t="shared" si="220"/>
        <v>0.19055555555555556</v>
      </c>
      <c r="AK78" s="279">
        <f t="shared" ref="AK78:BP78" si="221">AK17/3600</f>
        <v>0.19055555555555556</v>
      </c>
      <c r="AL78" s="278">
        <f t="shared" si="221"/>
        <v>0</v>
      </c>
      <c r="AM78" s="277">
        <f t="shared" si="221"/>
        <v>0</v>
      </c>
      <c r="AN78" s="277">
        <f t="shared" si="221"/>
        <v>0</v>
      </c>
      <c r="AO78" s="279">
        <f t="shared" si="221"/>
        <v>0</v>
      </c>
      <c r="AP78" s="278">
        <f t="shared" si="221"/>
        <v>0</v>
      </c>
      <c r="AQ78" s="277">
        <f t="shared" si="221"/>
        <v>0</v>
      </c>
      <c r="AR78" s="277">
        <f t="shared" si="221"/>
        <v>0</v>
      </c>
      <c r="AS78" s="279">
        <f t="shared" si="221"/>
        <v>0</v>
      </c>
      <c r="AT78" s="278">
        <f t="shared" si="221"/>
        <v>0</v>
      </c>
      <c r="AU78" s="277">
        <f t="shared" si="221"/>
        <v>0</v>
      </c>
      <c r="AV78" s="277">
        <f t="shared" si="221"/>
        <v>0</v>
      </c>
      <c r="AW78" s="279">
        <f t="shared" si="221"/>
        <v>0</v>
      </c>
      <c r="AX78" s="278">
        <f t="shared" si="221"/>
        <v>0</v>
      </c>
      <c r="AY78" s="277">
        <f t="shared" si="221"/>
        <v>0</v>
      </c>
      <c r="AZ78" s="277">
        <f t="shared" si="221"/>
        <v>0</v>
      </c>
      <c r="BA78" s="279">
        <f t="shared" si="221"/>
        <v>0</v>
      </c>
      <c r="BB78" s="278">
        <f t="shared" si="221"/>
        <v>0</v>
      </c>
      <c r="BC78" s="277">
        <f t="shared" si="221"/>
        <v>0</v>
      </c>
      <c r="BD78" s="277">
        <f t="shared" si="221"/>
        <v>0</v>
      </c>
      <c r="BE78" s="279">
        <f t="shared" si="221"/>
        <v>0</v>
      </c>
      <c r="BF78" s="278">
        <f t="shared" si="221"/>
        <v>0</v>
      </c>
      <c r="BG78" s="277">
        <f t="shared" si="221"/>
        <v>0</v>
      </c>
      <c r="BH78" s="277">
        <f t="shared" si="221"/>
        <v>0</v>
      </c>
      <c r="BI78" s="279">
        <f t="shared" si="221"/>
        <v>0</v>
      </c>
      <c r="BJ78" s="278">
        <f t="shared" si="221"/>
        <v>0</v>
      </c>
      <c r="BK78" s="277">
        <f t="shared" si="221"/>
        <v>0</v>
      </c>
      <c r="BL78" s="277">
        <f t="shared" si="221"/>
        <v>0</v>
      </c>
      <c r="BM78" s="279">
        <f t="shared" si="221"/>
        <v>0</v>
      </c>
      <c r="BN78" s="278">
        <f t="shared" si="221"/>
        <v>0</v>
      </c>
      <c r="BO78" s="277">
        <f t="shared" si="221"/>
        <v>0</v>
      </c>
      <c r="BP78" s="277">
        <f t="shared" si="221"/>
        <v>0</v>
      </c>
      <c r="BQ78" s="279">
        <f t="shared" ref="BQ78:CK78" si="222">BQ17/3600</f>
        <v>0</v>
      </c>
      <c r="BR78" s="278">
        <f t="shared" si="222"/>
        <v>0</v>
      </c>
      <c r="BS78" s="277">
        <f t="shared" si="222"/>
        <v>0</v>
      </c>
      <c r="BT78" s="277">
        <f t="shared" si="222"/>
        <v>0</v>
      </c>
      <c r="BU78" s="279">
        <f t="shared" si="222"/>
        <v>0</v>
      </c>
      <c r="BV78" s="278">
        <f t="shared" si="222"/>
        <v>0</v>
      </c>
      <c r="BW78" s="277">
        <f t="shared" si="222"/>
        <v>0</v>
      </c>
      <c r="BX78" s="277">
        <f t="shared" si="222"/>
        <v>0</v>
      </c>
      <c r="BY78" s="279">
        <f t="shared" si="222"/>
        <v>0</v>
      </c>
      <c r="BZ78" s="278">
        <f t="shared" si="222"/>
        <v>0</v>
      </c>
      <c r="CA78" s="277">
        <f t="shared" si="222"/>
        <v>0</v>
      </c>
      <c r="CB78" s="277">
        <f t="shared" si="222"/>
        <v>0</v>
      </c>
      <c r="CC78" s="279">
        <f t="shared" si="222"/>
        <v>0</v>
      </c>
      <c r="CD78" s="278">
        <f t="shared" si="222"/>
        <v>0</v>
      </c>
      <c r="CE78" s="277">
        <f t="shared" si="222"/>
        <v>0</v>
      </c>
      <c r="CF78" s="277">
        <f t="shared" si="222"/>
        <v>0</v>
      </c>
      <c r="CG78" s="279">
        <f t="shared" si="222"/>
        <v>0</v>
      </c>
      <c r="CH78" s="278">
        <f t="shared" si="222"/>
        <v>0</v>
      </c>
      <c r="CI78" s="277">
        <f t="shared" si="222"/>
        <v>0</v>
      </c>
      <c r="CJ78" s="277">
        <f t="shared" si="222"/>
        <v>0</v>
      </c>
      <c r="CK78" s="279">
        <f t="shared" si="222"/>
        <v>0</v>
      </c>
      <c r="CL78" s="49"/>
      <c r="CM78" s="28"/>
    </row>
    <row r="79" spans="2:91" ht="14.25" x14ac:dyDescent="0.25">
      <c r="B79" s="55"/>
      <c r="C79" s="10" t="s">
        <v>312</v>
      </c>
      <c r="D79" s="228" t="s">
        <v>468</v>
      </c>
      <c r="E79" s="276">
        <f>E21/3600</f>
        <v>0</v>
      </c>
      <c r="F79" s="278">
        <f t="shared" ref="F79:BQ79" si="223">F21/3600</f>
        <v>7.9444444444444449E-3</v>
      </c>
      <c r="G79" s="277">
        <f t="shared" si="223"/>
        <v>1.8333333333333335E-3</v>
      </c>
      <c r="H79" s="277">
        <f t="shared" si="223"/>
        <v>2.7194444444444445E-2</v>
      </c>
      <c r="I79" s="279">
        <f t="shared" si="223"/>
        <v>4.2777777777777788E-3</v>
      </c>
      <c r="J79" s="278">
        <f t="shared" si="223"/>
        <v>4.7222222222222223E-3</v>
      </c>
      <c r="K79" s="277">
        <f t="shared" si="223"/>
        <v>0</v>
      </c>
      <c r="L79" s="277">
        <f t="shared" si="223"/>
        <v>2.0555555555555556E-2</v>
      </c>
      <c r="M79" s="279">
        <f t="shared" si="223"/>
        <v>2.5000000000000001E-3</v>
      </c>
      <c r="N79" s="278">
        <f t="shared" si="223"/>
        <v>7.2222222222222219E-3</v>
      </c>
      <c r="O79" s="277">
        <f t="shared" si="223"/>
        <v>1.6666666666666668E-3</v>
      </c>
      <c r="P79" s="277">
        <f t="shared" si="223"/>
        <v>2.4722222222222222E-2</v>
      </c>
      <c r="Q79" s="279">
        <f t="shared" si="223"/>
        <v>3.8888888888888888E-3</v>
      </c>
      <c r="R79" s="278">
        <f t="shared" si="223"/>
        <v>1.9444444444444444E-3</v>
      </c>
      <c r="S79" s="277">
        <f t="shared" si="223"/>
        <v>0</v>
      </c>
      <c r="T79" s="277">
        <f t="shared" si="223"/>
        <v>1.2777777777777779E-2</v>
      </c>
      <c r="U79" s="279">
        <f t="shared" si="223"/>
        <v>2.7777777777777778E-4</v>
      </c>
      <c r="V79" s="278">
        <f t="shared" si="223"/>
        <v>1.6666666666666668E-3</v>
      </c>
      <c r="W79" s="277">
        <f t="shared" si="223"/>
        <v>0</v>
      </c>
      <c r="X79" s="277">
        <f t="shared" si="223"/>
        <v>5.0000000000000001E-3</v>
      </c>
      <c r="Y79" s="279">
        <f t="shared" si="223"/>
        <v>5.5555555555555556E-4</v>
      </c>
      <c r="Z79" s="278">
        <f t="shared" si="223"/>
        <v>1.1944444444444445E-2</v>
      </c>
      <c r="AA79" s="277">
        <f t="shared" si="223"/>
        <v>1.6666666666666668E-3</v>
      </c>
      <c r="AB79" s="277">
        <f t="shared" si="223"/>
        <v>1.6666666666666668E-3</v>
      </c>
      <c r="AC79" s="279">
        <f t="shared" si="223"/>
        <v>8.3333333333333339E-4</v>
      </c>
      <c r="AD79" s="278">
        <f t="shared" si="223"/>
        <v>5.5555555555555556E-4</v>
      </c>
      <c r="AE79" s="277">
        <f t="shared" si="223"/>
        <v>0</v>
      </c>
      <c r="AF79" s="277">
        <f t="shared" si="223"/>
        <v>1.3888888888888889E-3</v>
      </c>
      <c r="AG79" s="279">
        <f t="shared" si="223"/>
        <v>1.1111111111111111E-3</v>
      </c>
      <c r="AH79" s="278">
        <f t="shared" si="223"/>
        <v>1.3138888888888891E-2</v>
      </c>
      <c r="AI79" s="277">
        <f t="shared" si="223"/>
        <v>1.8333333333333335E-3</v>
      </c>
      <c r="AJ79" s="277">
        <f t="shared" si="223"/>
        <v>1.8333333333333335E-3</v>
      </c>
      <c r="AK79" s="279">
        <f t="shared" si="223"/>
        <v>9.1666666666666676E-4</v>
      </c>
      <c r="AL79" s="278">
        <f t="shared" si="223"/>
        <v>0</v>
      </c>
      <c r="AM79" s="277">
        <f t="shared" si="223"/>
        <v>0</v>
      </c>
      <c r="AN79" s="277">
        <f t="shared" si="223"/>
        <v>0</v>
      </c>
      <c r="AO79" s="279">
        <f t="shared" si="223"/>
        <v>0</v>
      </c>
      <c r="AP79" s="278">
        <f t="shared" si="223"/>
        <v>0</v>
      </c>
      <c r="AQ79" s="277">
        <f t="shared" si="223"/>
        <v>0</v>
      </c>
      <c r="AR79" s="277">
        <f t="shared" si="223"/>
        <v>0</v>
      </c>
      <c r="AS79" s="279">
        <f t="shared" si="223"/>
        <v>0</v>
      </c>
      <c r="AT79" s="278">
        <f t="shared" si="223"/>
        <v>0</v>
      </c>
      <c r="AU79" s="277">
        <f t="shared" si="223"/>
        <v>0</v>
      </c>
      <c r="AV79" s="277">
        <f t="shared" si="223"/>
        <v>0</v>
      </c>
      <c r="AW79" s="279">
        <f t="shared" si="223"/>
        <v>0</v>
      </c>
      <c r="AX79" s="278">
        <f t="shared" si="223"/>
        <v>0</v>
      </c>
      <c r="AY79" s="277">
        <f t="shared" si="223"/>
        <v>0</v>
      </c>
      <c r="AZ79" s="277">
        <f t="shared" si="223"/>
        <v>0</v>
      </c>
      <c r="BA79" s="279">
        <f t="shared" si="223"/>
        <v>0</v>
      </c>
      <c r="BB79" s="278">
        <f t="shared" si="223"/>
        <v>0</v>
      </c>
      <c r="BC79" s="277">
        <f t="shared" si="223"/>
        <v>0</v>
      </c>
      <c r="BD79" s="277">
        <f t="shared" si="223"/>
        <v>0</v>
      </c>
      <c r="BE79" s="279">
        <f t="shared" si="223"/>
        <v>0</v>
      </c>
      <c r="BF79" s="278">
        <f t="shared" si="223"/>
        <v>0</v>
      </c>
      <c r="BG79" s="277">
        <f t="shared" si="223"/>
        <v>0</v>
      </c>
      <c r="BH79" s="277">
        <f t="shared" si="223"/>
        <v>0</v>
      </c>
      <c r="BI79" s="279">
        <f t="shared" si="223"/>
        <v>0</v>
      </c>
      <c r="BJ79" s="278">
        <f t="shared" si="223"/>
        <v>0</v>
      </c>
      <c r="BK79" s="277">
        <f t="shared" si="223"/>
        <v>0</v>
      </c>
      <c r="BL79" s="277">
        <f t="shared" si="223"/>
        <v>0</v>
      </c>
      <c r="BM79" s="279">
        <f t="shared" si="223"/>
        <v>0</v>
      </c>
      <c r="BN79" s="278">
        <f t="shared" si="223"/>
        <v>0</v>
      </c>
      <c r="BO79" s="277">
        <f t="shared" si="223"/>
        <v>0</v>
      </c>
      <c r="BP79" s="277">
        <f t="shared" si="223"/>
        <v>0</v>
      </c>
      <c r="BQ79" s="279">
        <f t="shared" si="223"/>
        <v>0</v>
      </c>
      <c r="BR79" s="278">
        <f t="shared" ref="BR79:CK79" si="224">BR21/3600</f>
        <v>0</v>
      </c>
      <c r="BS79" s="277">
        <f t="shared" si="224"/>
        <v>0</v>
      </c>
      <c r="BT79" s="277">
        <f t="shared" si="224"/>
        <v>0</v>
      </c>
      <c r="BU79" s="279">
        <f t="shared" si="224"/>
        <v>0</v>
      </c>
      <c r="BV79" s="278">
        <f t="shared" si="224"/>
        <v>0</v>
      </c>
      <c r="BW79" s="277">
        <f t="shared" si="224"/>
        <v>0</v>
      </c>
      <c r="BX79" s="277">
        <f t="shared" si="224"/>
        <v>0</v>
      </c>
      <c r="BY79" s="279">
        <f t="shared" si="224"/>
        <v>0</v>
      </c>
      <c r="BZ79" s="278">
        <f t="shared" si="224"/>
        <v>0</v>
      </c>
      <c r="CA79" s="277">
        <f t="shared" si="224"/>
        <v>0</v>
      </c>
      <c r="CB79" s="277">
        <f t="shared" si="224"/>
        <v>0</v>
      </c>
      <c r="CC79" s="279">
        <f t="shared" si="224"/>
        <v>0</v>
      </c>
      <c r="CD79" s="278">
        <f t="shared" si="224"/>
        <v>0</v>
      </c>
      <c r="CE79" s="277">
        <f t="shared" si="224"/>
        <v>0</v>
      </c>
      <c r="CF79" s="277">
        <f t="shared" si="224"/>
        <v>0</v>
      </c>
      <c r="CG79" s="279">
        <f t="shared" si="224"/>
        <v>0</v>
      </c>
      <c r="CH79" s="278">
        <f t="shared" si="224"/>
        <v>0</v>
      </c>
      <c r="CI79" s="277">
        <f t="shared" si="224"/>
        <v>0</v>
      </c>
      <c r="CJ79" s="277">
        <f t="shared" si="224"/>
        <v>0</v>
      </c>
      <c r="CK79" s="279">
        <f t="shared" si="224"/>
        <v>0</v>
      </c>
      <c r="CL79" s="49"/>
      <c r="CM79" s="28"/>
    </row>
    <row r="80" spans="2:91" ht="14.25" x14ac:dyDescent="0.25">
      <c r="B80" s="55"/>
      <c r="C80" s="10" t="s">
        <v>300</v>
      </c>
      <c r="D80" s="93" t="s">
        <v>386</v>
      </c>
      <c r="E80" s="125">
        <f>MAX(IF(E33=0,0,4*E81/E33),1)</f>
        <v>1</v>
      </c>
      <c r="F80" s="13">
        <f t="shared" ref="F80:AJ80" si="225">MAX(IF(F33=0,0,4*F81/F33),1)</f>
        <v>1</v>
      </c>
      <c r="G80" s="44">
        <f t="shared" si="225"/>
        <v>1</v>
      </c>
      <c r="H80" s="44">
        <f t="shared" si="225"/>
        <v>1</v>
      </c>
      <c r="I80" s="14">
        <f t="shared" si="225"/>
        <v>1</v>
      </c>
      <c r="J80" s="13">
        <f t="shared" si="225"/>
        <v>1</v>
      </c>
      <c r="K80" s="44">
        <f t="shared" si="225"/>
        <v>1</v>
      </c>
      <c r="L80" s="44">
        <f t="shared" si="225"/>
        <v>1</v>
      </c>
      <c r="M80" s="14">
        <f t="shared" si="225"/>
        <v>1</v>
      </c>
      <c r="N80" s="13">
        <f t="shared" si="225"/>
        <v>1</v>
      </c>
      <c r="O80" s="44">
        <f t="shared" si="225"/>
        <v>1</v>
      </c>
      <c r="P80" s="44">
        <f t="shared" si="225"/>
        <v>1</v>
      </c>
      <c r="Q80" s="14">
        <f t="shared" si="225"/>
        <v>1</v>
      </c>
      <c r="R80" s="13">
        <f t="shared" si="225"/>
        <v>1</v>
      </c>
      <c r="S80" s="44">
        <f t="shared" si="225"/>
        <v>1</v>
      </c>
      <c r="T80" s="44">
        <f t="shared" si="225"/>
        <v>1</v>
      </c>
      <c r="U80" s="14">
        <f t="shared" si="225"/>
        <v>1</v>
      </c>
      <c r="V80" s="13">
        <f t="shared" si="225"/>
        <v>1</v>
      </c>
      <c r="W80" s="44">
        <f t="shared" si="225"/>
        <v>1</v>
      </c>
      <c r="X80" s="44">
        <f t="shared" si="225"/>
        <v>1</v>
      </c>
      <c r="Y80" s="14">
        <f t="shared" si="225"/>
        <v>1</v>
      </c>
      <c r="Z80" s="13">
        <f t="shared" si="225"/>
        <v>1</v>
      </c>
      <c r="AA80" s="44">
        <f t="shared" si="225"/>
        <v>1</v>
      </c>
      <c r="AB80" s="44">
        <f t="shared" si="225"/>
        <v>1</v>
      </c>
      <c r="AC80" s="14">
        <f t="shared" si="225"/>
        <v>1</v>
      </c>
      <c r="AD80" s="13">
        <f t="shared" si="225"/>
        <v>1</v>
      </c>
      <c r="AE80" s="44">
        <f t="shared" si="225"/>
        <v>1</v>
      </c>
      <c r="AF80" s="44">
        <f t="shared" si="225"/>
        <v>1</v>
      </c>
      <c r="AG80" s="14">
        <f t="shared" si="225"/>
        <v>1</v>
      </c>
      <c r="AH80" s="13">
        <f t="shared" si="225"/>
        <v>1</v>
      </c>
      <c r="AI80" s="44">
        <f t="shared" si="225"/>
        <v>1</v>
      </c>
      <c r="AJ80" s="44">
        <f t="shared" si="225"/>
        <v>1</v>
      </c>
      <c r="AK80" s="14">
        <f t="shared" ref="AK80:BP80" si="226">MAX(IF(AK33=0,0,4*AK81/AK33),1)</f>
        <v>1</v>
      </c>
      <c r="AL80" s="13">
        <f t="shared" si="226"/>
        <v>1</v>
      </c>
      <c r="AM80" s="44">
        <f t="shared" si="226"/>
        <v>1</v>
      </c>
      <c r="AN80" s="44">
        <f t="shared" si="226"/>
        <v>1</v>
      </c>
      <c r="AO80" s="14">
        <f t="shared" si="226"/>
        <v>1</v>
      </c>
      <c r="AP80" s="13">
        <f t="shared" si="226"/>
        <v>1</v>
      </c>
      <c r="AQ80" s="44">
        <f t="shared" si="226"/>
        <v>1</v>
      </c>
      <c r="AR80" s="44">
        <f t="shared" si="226"/>
        <v>1</v>
      </c>
      <c r="AS80" s="14">
        <f t="shared" si="226"/>
        <v>1</v>
      </c>
      <c r="AT80" s="13">
        <f t="shared" si="226"/>
        <v>1</v>
      </c>
      <c r="AU80" s="44">
        <f t="shared" si="226"/>
        <v>1</v>
      </c>
      <c r="AV80" s="44">
        <f t="shared" si="226"/>
        <v>1</v>
      </c>
      <c r="AW80" s="14">
        <f t="shared" si="226"/>
        <v>1</v>
      </c>
      <c r="AX80" s="13">
        <f t="shared" si="226"/>
        <v>1</v>
      </c>
      <c r="AY80" s="44">
        <f t="shared" si="226"/>
        <v>1</v>
      </c>
      <c r="AZ80" s="44">
        <f t="shared" si="226"/>
        <v>1</v>
      </c>
      <c r="BA80" s="14">
        <f t="shared" si="226"/>
        <v>1</v>
      </c>
      <c r="BB80" s="13">
        <f t="shared" si="226"/>
        <v>1</v>
      </c>
      <c r="BC80" s="44">
        <f t="shared" si="226"/>
        <v>1</v>
      </c>
      <c r="BD80" s="44">
        <f t="shared" si="226"/>
        <v>1</v>
      </c>
      <c r="BE80" s="14">
        <f t="shared" si="226"/>
        <v>1</v>
      </c>
      <c r="BF80" s="13">
        <f t="shared" si="226"/>
        <v>1</v>
      </c>
      <c r="BG80" s="44">
        <f t="shared" si="226"/>
        <v>1</v>
      </c>
      <c r="BH80" s="44">
        <f t="shared" si="226"/>
        <v>1</v>
      </c>
      <c r="BI80" s="14">
        <f t="shared" si="226"/>
        <v>1</v>
      </c>
      <c r="BJ80" s="13">
        <f t="shared" si="226"/>
        <v>1</v>
      </c>
      <c r="BK80" s="44">
        <f t="shared" si="226"/>
        <v>1</v>
      </c>
      <c r="BL80" s="44">
        <f t="shared" si="226"/>
        <v>1</v>
      </c>
      <c r="BM80" s="14">
        <f t="shared" si="226"/>
        <v>1</v>
      </c>
      <c r="BN80" s="13">
        <f t="shared" si="226"/>
        <v>1</v>
      </c>
      <c r="BO80" s="44">
        <f t="shared" si="226"/>
        <v>1</v>
      </c>
      <c r="BP80" s="44">
        <f t="shared" si="226"/>
        <v>1</v>
      </c>
      <c r="BQ80" s="14">
        <f t="shared" ref="BQ80:CK80" si="227">MAX(IF(BQ33=0,0,4*BQ81/BQ33),1)</f>
        <v>1</v>
      </c>
      <c r="BR80" s="13">
        <f t="shared" si="227"/>
        <v>1</v>
      </c>
      <c r="BS80" s="44">
        <f t="shared" si="227"/>
        <v>1</v>
      </c>
      <c r="BT80" s="44">
        <f t="shared" si="227"/>
        <v>1</v>
      </c>
      <c r="BU80" s="14">
        <f t="shared" si="227"/>
        <v>1</v>
      </c>
      <c r="BV80" s="13">
        <f t="shared" si="227"/>
        <v>1</v>
      </c>
      <c r="BW80" s="44">
        <f t="shared" si="227"/>
        <v>1</v>
      </c>
      <c r="BX80" s="44">
        <f t="shared" si="227"/>
        <v>1</v>
      </c>
      <c r="BY80" s="14">
        <f t="shared" si="227"/>
        <v>1</v>
      </c>
      <c r="BZ80" s="13">
        <f t="shared" si="227"/>
        <v>1</v>
      </c>
      <c r="CA80" s="44">
        <f t="shared" si="227"/>
        <v>1</v>
      </c>
      <c r="CB80" s="44">
        <f t="shared" si="227"/>
        <v>1</v>
      </c>
      <c r="CC80" s="14">
        <f t="shared" si="227"/>
        <v>1</v>
      </c>
      <c r="CD80" s="13">
        <f t="shared" si="227"/>
        <v>1</v>
      </c>
      <c r="CE80" s="44">
        <f t="shared" si="227"/>
        <v>1</v>
      </c>
      <c r="CF80" s="44">
        <f t="shared" si="227"/>
        <v>1</v>
      </c>
      <c r="CG80" s="14">
        <f t="shared" si="227"/>
        <v>1</v>
      </c>
      <c r="CH80" s="13">
        <f t="shared" si="227"/>
        <v>1</v>
      </c>
      <c r="CI80" s="44">
        <f t="shared" si="227"/>
        <v>1</v>
      </c>
      <c r="CJ80" s="44">
        <f t="shared" si="227"/>
        <v>1</v>
      </c>
      <c r="CK80" s="14">
        <f t="shared" si="227"/>
        <v>1</v>
      </c>
      <c r="CL80" s="49"/>
      <c r="CM80" s="28"/>
    </row>
    <row r="81" spans="2:91" ht="14.25" x14ac:dyDescent="0.25">
      <c r="B81" s="55"/>
      <c r="C81" s="10" t="s">
        <v>301</v>
      </c>
      <c r="D81" s="93" t="s">
        <v>387</v>
      </c>
      <c r="E81" s="125" t="e">
        <f t="shared" ref="E81:AJ81" si="228">((E21/3600)*EXP(E77*E21/3600) + E78*EXP(-E78*E77))/(((E21/3600)+E78)*EXP(((E21/3600)-E78))*E77)</f>
        <v>#DIV/0!</v>
      </c>
      <c r="F81" s="13">
        <f t="shared" si="228"/>
        <v>1.3302806098982746E-2</v>
      </c>
      <c r="G81" s="44">
        <f t="shared" si="228"/>
        <v>1.0387421385402348E-2</v>
      </c>
      <c r="H81" s="44">
        <f t="shared" si="228"/>
        <v>2.5649883146467885E-2</v>
      </c>
      <c r="I81" s="14">
        <f t="shared" si="228"/>
        <v>1.3169082226317323E-2</v>
      </c>
      <c r="J81" s="13">
        <f t="shared" si="228"/>
        <v>4.5761143783355974E-2</v>
      </c>
      <c r="K81" s="44" t="e">
        <f t="shared" si="228"/>
        <v>#DIV/0!</v>
      </c>
      <c r="L81" s="44">
        <f t="shared" si="228"/>
        <v>0.15085880584442052</v>
      </c>
      <c r="M81" s="14">
        <f t="shared" si="228"/>
        <v>0.13464325564501037</v>
      </c>
      <c r="N81" s="13">
        <f t="shared" si="228"/>
        <v>2.9162403330744716E-2</v>
      </c>
      <c r="O81" s="44">
        <f t="shared" si="228"/>
        <v>2.1785354142353192E-2</v>
      </c>
      <c r="P81" s="44">
        <f t="shared" si="228"/>
        <v>1.990941269515693E-2</v>
      </c>
      <c r="Q81" s="14">
        <f t="shared" si="228"/>
        <v>3.4476434478853488E-3</v>
      </c>
      <c r="R81" s="13">
        <f t="shared" si="228"/>
        <v>1.8957865649160917E-2</v>
      </c>
      <c r="S81" s="44" t="e">
        <f t="shared" si="228"/>
        <v>#DIV/0!</v>
      </c>
      <c r="T81" s="44">
        <f t="shared" si="228"/>
        <v>0.1641091032010191</v>
      </c>
      <c r="U81" s="14">
        <f t="shared" si="228"/>
        <v>0.15375324354200839</v>
      </c>
      <c r="V81" s="13">
        <f t="shared" si="228"/>
        <v>2.6993347604451028E-2</v>
      </c>
      <c r="W81" s="44" t="e">
        <f t="shared" si="228"/>
        <v>#DIV/0!</v>
      </c>
      <c r="X81" s="44">
        <f t="shared" si="228"/>
        <v>7.9246964010174295E-2</v>
      </c>
      <c r="Y81" s="14">
        <f t="shared" si="228"/>
        <v>7.5488834574825775E-2</v>
      </c>
      <c r="Z81" s="13">
        <f t="shared" si="228"/>
        <v>4.9692160154803461E-2</v>
      </c>
      <c r="AA81" s="44" t="e">
        <f t="shared" si="228"/>
        <v>#DIV/0!</v>
      </c>
      <c r="AB81" s="44">
        <f t="shared" si="228"/>
        <v>0.12403791802957259</v>
      </c>
      <c r="AC81" s="14">
        <f t="shared" si="228"/>
        <v>0.12337350176465312</v>
      </c>
      <c r="AD81" s="13">
        <f t="shared" si="228"/>
        <v>6.9271455720302882E-2</v>
      </c>
      <c r="AE81" s="44" t="e">
        <f t="shared" si="228"/>
        <v>#DIV/0!</v>
      </c>
      <c r="AF81" s="44">
        <f t="shared" si="228"/>
        <v>0.1534787005900205</v>
      </c>
      <c r="AG81" s="14">
        <f t="shared" si="228"/>
        <v>0.15324626897797264</v>
      </c>
      <c r="AH81" s="13">
        <f t="shared" si="228"/>
        <v>7.0979831308944336E-2</v>
      </c>
      <c r="AI81" s="44">
        <f t="shared" si="228"/>
        <v>6.2954872501142553E-2</v>
      </c>
      <c r="AJ81" s="44">
        <f t="shared" si="228"/>
        <v>5.7024189281374413E-2</v>
      </c>
      <c r="AK81" s="14">
        <f t="shared" ref="AK81:BP81" si="229">((AK21/3600)*EXP(AK77*AK21/3600) + AK78*EXP(-AK78*AK77))/(((AK21/3600)+AK78)*EXP(((AK21/3600)-AK78))*AK77)</f>
        <v>4.0473593086626909E-2</v>
      </c>
      <c r="AL81" s="13" t="e">
        <f t="shared" si="229"/>
        <v>#DIV/0!</v>
      </c>
      <c r="AM81" s="44" t="e">
        <f t="shared" si="229"/>
        <v>#DIV/0!</v>
      </c>
      <c r="AN81" s="44" t="e">
        <f t="shared" si="229"/>
        <v>#DIV/0!</v>
      </c>
      <c r="AO81" s="14" t="e">
        <f t="shared" si="229"/>
        <v>#DIV/0!</v>
      </c>
      <c r="AP81" s="13" t="e">
        <f t="shared" si="229"/>
        <v>#DIV/0!</v>
      </c>
      <c r="AQ81" s="44" t="e">
        <f t="shared" si="229"/>
        <v>#DIV/0!</v>
      </c>
      <c r="AR81" s="44" t="e">
        <f t="shared" si="229"/>
        <v>#DIV/0!</v>
      </c>
      <c r="AS81" s="14" t="e">
        <f t="shared" si="229"/>
        <v>#DIV/0!</v>
      </c>
      <c r="AT81" s="13" t="e">
        <f t="shared" si="229"/>
        <v>#DIV/0!</v>
      </c>
      <c r="AU81" s="44" t="e">
        <f t="shared" si="229"/>
        <v>#DIV/0!</v>
      </c>
      <c r="AV81" s="44" t="e">
        <f t="shared" si="229"/>
        <v>#DIV/0!</v>
      </c>
      <c r="AW81" s="14" t="e">
        <f t="shared" si="229"/>
        <v>#DIV/0!</v>
      </c>
      <c r="AX81" s="13" t="e">
        <f t="shared" si="229"/>
        <v>#DIV/0!</v>
      </c>
      <c r="AY81" s="44" t="e">
        <f t="shared" si="229"/>
        <v>#DIV/0!</v>
      </c>
      <c r="AZ81" s="44" t="e">
        <f t="shared" si="229"/>
        <v>#DIV/0!</v>
      </c>
      <c r="BA81" s="14" t="e">
        <f t="shared" si="229"/>
        <v>#DIV/0!</v>
      </c>
      <c r="BB81" s="13" t="e">
        <f t="shared" si="229"/>
        <v>#DIV/0!</v>
      </c>
      <c r="BC81" s="44" t="e">
        <f t="shared" si="229"/>
        <v>#DIV/0!</v>
      </c>
      <c r="BD81" s="44" t="e">
        <f t="shared" si="229"/>
        <v>#DIV/0!</v>
      </c>
      <c r="BE81" s="14" t="e">
        <f t="shared" si="229"/>
        <v>#DIV/0!</v>
      </c>
      <c r="BF81" s="13" t="e">
        <f t="shared" si="229"/>
        <v>#DIV/0!</v>
      </c>
      <c r="BG81" s="44" t="e">
        <f t="shared" si="229"/>
        <v>#DIV/0!</v>
      </c>
      <c r="BH81" s="44" t="e">
        <f t="shared" si="229"/>
        <v>#DIV/0!</v>
      </c>
      <c r="BI81" s="14" t="e">
        <f t="shared" si="229"/>
        <v>#DIV/0!</v>
      </c>
      <c r="BJ81" s="13" t="e">
        <f t="shared" si="229"/>
        <v>#DIV/0!</v>
      </c>
      <c r="BK81" s="44" t="e">
        <f t="shared" si="229"/>
        <v>#DIV/0!</v>
      </c>
      <c r="BL81" s="44" t="e">
        <f t="shared" si="229"/>
        <v>#DIV/0!</v>
      </c>
      <c r="BM81" s="14" t="e">
        <f t="shared" si="229"/>
        <v>#DIV/0!</v>
      </c>
      <c r="BN81" s="13" t="e">
        <f t="shared" si="229"/>
        <v>#DIV/0!</v>
      </c>
      <c r="BO81" s="44" t="e">
        <f t="shared" si="229"/>
        <v>#DIV/0!</v>
      </c>
      <c r="BP81" s="44" t="e">
        <f t="shared" si="229"/>
        <v>#DIV/0!</v>
      </c>
      <c r="BQ81" s="14" t="e">
        <f t="shared" ref="BQ81:CK81" si="230">((BQ21/3600)*EXP(BQ77*BQ21/3600) + BQ78*EXP(-BQ78*BQ77))/(((BQ21/3600)+BQ78)*EXP(((BQ21/3600)-BQ78))*BQ77)</f>
        <v>#DIV/0!</v>
      </c>
      <c r="BR81" s="13" t="e">
        <f t="shared" si="230"/>
        <v>#DIV/0!</v>
      </c>
      <c r="BS81" s="44" t="e">
        <f t="shared" si="230"/>
        <v>#DIV/0!</v>
      </c>
      <c r="BT81" s="44" t="e">
        <f t="shared" si="230"/>
        <v>#DIV/0!</v>
      </c>
      <c r="BU81" s="14" t="e">
        <f t="shared" si="230"/>
        <v>#DIV/0!</v>
      </c>
      <c r="BV81" s="13" t="e">
        <f t="shared" si="230"/>
        <v>#DIV/0!</v>
      </c>
      <c r="BW81" s="44" t="e">
        <f t="shared" si="230"/>
        <v>#DIV/0!</v>
      </c>
      <c r="BX81" s="44" t="e">
        <f t="shared" si="230"/>
        <v>#DIV/0!</v>
      </c>
      <c r="BY81" s="14" t="e">
        <f t="shared" si="230"/>
        <v>#DIV/0!</v>
      </c>
      <c r="BZ81" s="13" t="e">
        <f t="shared" si="230"/>
        <v>#DIV/0!</v>
      </c>
      <c r="CA81" s="44" t="e">
        <f t="shared" si="230"/>
        <v>#DIV/0!</v>
      </c>
      <c r="CB81" s="44" t="e">
        <f t="shared" si="230"/>
        <v>#DIV/0!</v>
      </c>
      <c r="CC81" s="14" t="e">
        <f t="shared" si="230"/>
        <v>#DIV/0!</v>
      </c>
      <c r="CD81" s="13" t="e">
        <f t="shared" si="230"/>
        <v>#DIV/0!</v>
      </c>
      <c r="CE81" s="44" t="e">
        <f t="shared" si="230"/>
        <v>#DIV/0!</v>
      </c>
      <c r="CF81" s="44" t="e">
        <f t="shared" si="230"/>
        <v>#DIV/0!</v>
      </c>
      <c r="CG81" s="14" t="e">
        <f t="shared" si="230"/>
        <v>#DIV/0!</v>
      </c>
      <c r="CH81" s="13" t="e">
        <f t="shared" si="230"/>
        <v>#DIV/0!</v>
      </c>
      <c r="CI81" s="44" t="e">
        <f t="shared" si="230"/>
        <v>#DIV/0!</v>
      </c>
      <c r="CJ81" s="44" t="e">
        <f t="shared" si="230"/>
        <v>#DIV/0!</v>
      </c>
      <c r="CK81" s="14" t="e">
        <f t="shared" si="230"/>
        <v>#DIV/0!</v>
      </c>
      <c r="CL81" s="49"/>
      <c r="CM81" s="28"/>
    </row>
    <row r="82" spans="2:91" ht="14.25" x14ac:dyDescent="0.25">
      <c r="B82" s="55"/>
      <c r="C82" s="10" t="s">
        <v>302</v>
      </c>
      <c r="D82" s="93" t="s">
        <v>390</v>
      </c>
      <c r="E82" s="125">
        <f t="shared" ref="E82:AJ82" si="231">E77+2*(E80-1)</f>
        <v>3</v>
      </c>
      <c r="F82" s="13">
        <f t="shared" si="231"/>
        <v>9.4</v>
      </c>
      <c r="G82" s="44">
        <f t="shared" si="231"/>
        <v>9.4</v>
      </c>
      <c r="H82" s="44">
        <f t="shared" si="231"/>
        <v>8.1999999999999993</v>
      </c>
      <c r="I82" s="14">
        <f t="shared" si="231"/>
        <v>8.1999999999999993</v>
      </c>
      <c r="J82" s="13">
        <f t="shared" si="231"/>
        <v>8</v>
      </c>
      <c r="K82" s="44" t="e">
        <f t="shared" si="231"/>
        <v>#DIV/0!</v>
      </c>
      <c r="L82" s="44">
        <f t="shared" si="231"/>
        <v>7</v>
      </c>
      <c r="M82" s="14">
        <f t="shared" si="231"/>
        <v>7</v>
      </c>
      <c r="N82" s="13">
        <f t="shared" si="231"/>
        <v>7.8</v>
      </c>
      <c r="O82" s="44">
        <f t="shared" si="231"/>
        <v>8.3000000000000007</v>
      </c>
      <c r="P82" s="44">
        <f t="shared" si="231"/>
        <v>9</v>
      </c>
      <c r="Q82" s="14">
        <f t="shared" si="231"/>
        <v>12</v>
      </c>
      <c r="R82" s="13">
        <f t="shared" si="231"/>
        <v>8</v>
      </c>
      <c r="S82" s="44" t="e">
        <f t="shared" si="231"/>
        <v>#DIV/0!</v>
      </c>
      <c r="T82" s="44">
        <f t="shared" si="231"/>
        <v>5.8</v>
      </c>
      <c r="U82" s="14">
        <f t="shared" si="231"/>
        <v>5.8</v>
      </c>
      <c r="V82" s="13">
        <f t="shared" si="231"/>
        <v>7.5</v>
      </c>
      <c r="W82" s="44" t="e">
        <f t="shared" si="231"/>
        <v>#DIV/0!</v>
      </c>
      <c r="X82" s="44">
        <f t="shared" si="231"/>
        <v>10.4</v>
      </c>
      <c r="Y82" s="14">
        <f t="shared" si="231"/>
        <v>10.4</v>
      </c>
      <c r="Z82" s="13">
        <f t="shared" si="231"/>
        <v>7.2</v>
      </c>
      <c r="AA82" s="44" t="e">
        <f t="shared" si="231"/>
        <v>#DIV/0!</v>
      </c>
      <c r="AB82" s="44">
        <f t="shared" si="231"/>
        <v>6.5</v>
      </c>
      <c r="AC82" s="14">
        <f t="shared" si="231"/>
        <v>6.5</v>
      </c>
      <c r="AD82" s="13">
        <f t="shared" si="231"/>
        <v>6</v>
      </c>
      <c r="AE82" s="44" t="e">
        <f t="shared" si="231"/>
        <v>#DIV/0!</v>
      </c>
      <c r="AF82" s="44">
        <f t="shared" si="231"/>
        <v>6.3</v>
      </c>
      <c r="AG82" s="14">
        <f t="shared" si="231"/>
        <v>6.3</v>
      </c>
      <c r="AH82" s="13">
        <f t="shared" si="231"/>
        <v>7.1</v>
      </c>
      <c r="AI82" s="44">
        <f t="shared" si="231"/>
        <v>7.1</v>
      </c>
      <c r="AJ82" s="44">
        <f t="shared" si="231"/>
        <v>6.4</v>
      </c>
      <c r="AK82" s="14">
        <f t="shared" ref="AK82:BP82" si="232">AK77+2*(AK80-1)</f>
        <v>7.4</v>
      </c>
      <c r="AL82" s="13" t="e">
        <f t="shared" si="232"/>
        <v>#DIV/0!</v>
      </c>
      <c r="AM82" s="44" t="e">
        <f t="shared" si="232"/>
        <v>#DIV/0!</v>
      </c>
      <c r="AN82" s="44" t="e">
        <f t="shared" si="232"/>
        <v>#DIV/0!</v>
      </c>
      <c r="AO82" s="14" t="e">
        <f t="shared" si="232"/>
        <v>#DIV/0!</v>
      </c>
      <c r="AP82" s="13" t="e">
        <f t="shared" si="232"/>
        <v>#DIV/0!</v>
      </c>
      <c r="AQ82" s="44" t="e">
        <f t="shared" si="232"/>
        <v>#DIV/0!</v>
      </c>
      <c r="AR82" s="44" t="e">
        <f t="shared" si="232"/>
        <v>#DIV/0!</v>
      </c>
      <c r="AS82" s="14" t="e">
        <f t="shared" si="232"/>
        <v>#DIV/0!</v>
      </c>
      <c r="AT82" s="13" t="e">
        <f t="shared" si="232"/>
        <v>#DIV/0!</v>
      </c>
      <c r="AU82" s="44" t="e">
        <f t="shared" si="232"/>
        <v>#DIV/0!</v>
      </c>
      <c r="AV82" s="44" t="e">
        <f t="shared" si="232"/>
        <v>#DIV/0!</v>
      </c>
      <c r="AW82" s="14" t="e">
        <f t="shared" si="232"/>
        <v>#DIV/0!</v>
      </c>
      <c r="AX82" s="13" t="e">
        <f t="shared" si="232"/>
        <v>#DIV/0!</v>
      </c>
      <c r="AY82" s="44" t="e">
        <f t="shared" si="232"/>
        <v>#DIV/0!</v>
      </c>
      <c r="AZ82" s="44" t="e">
        <f t="shared" si="232"/>
        <v>#DIV/0!</v>
      </c>
      <c r="BA82" s="14" t="e">
        <f t="shared" si="232"/>
        <v>#DIV/0!</v>
      </c>
      <c r="BB82" s="13" t="e">
        <f t="shared" si="232"/>
        <v>#DIV/0!</v>
      </c>
      <c r="BC82" s="44" t="e">
        <f t="shared" si="232"/>
        <v>#DIV/0!</v>
      </c>
      <c r="BD82" s="44" t="e">
        <f t="shared" si="232"/>
        <v>#DIV/0!</v>
      </c>
      <c r="BE82" s="14" t="e">
        <f t="shared" si="232"/>
        <v>#DIV/0!</v>
      </c>
      <c r="BF82" s="13" t="e">
        <f t="shared" si="232"/>
        <v>#DIV/0!</v>
      </c>
      <c r="BG82" s="44" t="e">
        <f t="shared" si="232"/>
        <v>#DIV/0!</v>
      </c>
      <c r="BH82" s="44" t="e">
        <f t="shared" si="232"/>
        <v>#DIV/0!</v>
      </c>
      <c r="BI82" s="14" t="e">
        <f t="shared" si="232"/>
        <v>#DIV/0!</v>
      </c>
      <c r="BJ82" s="13" t="e">
        <f t="shared" si="232"/>
        <v>#DIV/0!</v>
      </c>
      <c r="BK82" s="44" t="e">
        <f t="shared" si="232"/>
        <v>#DIV/0!</v>
      </c>
      <c r="BL82" s="44" t="e">
        <f t="shared" si="232"/>
        <v>#DIV/0!</v>
      </c>
      <c r="BM82" s="14" t="e">
        <f t="shared" si="232"/>
        <v>#DIV/0!</v>
      </c>
      <c r="BN82" s="13" t="e">
        <f t="shared" si="232"/>
        <v>#DIV/0!</v>
      </c>
      <c r="BO82" s="44" t="e">
        <f t="shared" si="232"/>
        <v>#DIV/0!</v>
      </c>
      <c r="BP82" s="44" t="e">
        <f t="shared" si="232"/>
        <v>#DIV/0!</v>
      </c>
      <c r="BQ82" s="14" t="e">
        <f t="shared" ref="BQ82:CK82" si="233">BQ77+2*(BQ80-1)</f>
        <v>#DIV/0!</v>
      </c>
      <c r="BR82" s="13" t="e">
        <f t="shared" si="233"/>
        <v>#DIV/0!</v>
      </c>
      <c r="BS82" s="44" t="e">
        <f t="shared" si="233"/>
        <v>#DIV/0!</v>
      </c>
      <c r="BT82" s="44" t="e">
        <f t="shared" si="233"/>
        <v>#DIV/0!</v>
      </c>
      <c r="BU82" s="14" t="e">
        <f t="shared" si="233"/>
        <v>#DIV/0!</v>
      </c>
      <c r="BV82" s="13" t="e">
        <f t="shared" si="233"/>
        <v>#DIV/0!</v>
      </c>
      <c r="BW82" s="44" t="e">
        <f t="shared" si="233"/>
        <v>#DIV/0!</v>
      </c>
      <c r="BX82" s="44" t="e">
        <f t="shared" si="233"/>
        <v>#DIV/0!</v>
      </c>
      <c r="BY82" s="14" t="e">
        <f t="shared" si="233"/>
        <v>#DIV/0!</v>
      </c>
      <c r="BZ82" s="13" t="e">
        <f t="shared" si="233"/>
        <v>#DIV/0!</v>
      </c>
      <c r="CA82" s="44" t="e">
        <f t="shared" si="233"/>
        <v>#DIV/0!</v>
      </c>
      <c r="CB82" s="44" t="e">
        <f t="shared" si="233"/>
        <v>#DIV/0!</v>
      </c>
      <c r="CC82" s="14" t="e">
        <f t="shared" si="233"/>
        <v>#DIV/0!</v>
      </c>
      <c r="CD82" s="13" t="e">
        <f t="shared" si="233"/>
        <v>#DIV/0!</v>
      </c>
      <c r="CE82" s="44" t="e">
        <f t="shared" si="233"/>
        <v>#DIV/0!</v>
      </c>
      <c r="CF82" s="44" t="e">
        <f t="shared" si="233"/>
        <v>#DIV/0!</v>
      </c>
      <c r="CG82" s="14" t="e">
        <f t="shared" si="233"/>
        <v>#DIV/0!</v>
      </c>
      <c r="CH82" s="13" t="e">
        <f t="shared" si="233"/>
        <v>#DIV/0!</v>
      </c>
      <c r="CI82" s="44" t="e">
        <f t="shared" si="233"/>
        <v>#DIV/0!</v>
      </c>
      <c r="CJ82" s="44" t="e">
        <f t="shared" si="233"/>
        <v>#DIV/0!</v>
      </c>
      <c r="CK82" s="14" t="e">
        <f t="shared" si="233"/>
        <v>#DIV/0!</v>
      </c>
      <c r="CL82" s="49"/>
      <c r="CM82" s="28"/>
    </row>
    <row r="83" spans="2:91" ht="14.25" x14ac:dyDescent="0.25">
      <c r="B83" s="55"/>
      <c r="C83" s="10" t="s">
        <v>303</v>
      </c>
      <c r="D83" s="93" t="s">
        <v>388</v>
      </c>
      <c r="E83" s="125" t="e">
        <f t="shared" ref="E83:AJ83" si="234">1-EXP(-E82*E78/E32)</f>
        <v>#DIV/0!</v>
      </c>
      <c r="F83" s="13">
        <f t="shared" si="234"/>
        <v>4.1269212176804237E-2</v>
      </c>
      <c r="G83" s="44">
        <f t="shared" si="234"/>
        <v>4.1269212176804237E-2</v>
      </c>
      <c r="H83" s="44">
        <f t="shared" si="234"/>
        <v>5.108181160015457E-2</v>
      </c>
      <c r="I83" s="14">
        <f t="shared" si="234"/>
        <v>5.108181160015457E-2</v>
      </c>
      <c r="J83" s="13">
        <f t="shared" si="234"/>
        <v>2.4234837129119446E-2</v>
      </c>
      <c r="K83" s="44" t="e">
        <f t="shared" si="234"/>
        <v>#DIV/0!</v>
      </c>
      <c r="L83" s="44">
        <f t="shared" si="234"/>
        <v>2.1851091655095134E-3</v>
      </c>
      <c r="M83" s="14">
        <f t="shared" si="234"/>
        <v>2.1851091655095134E-3</v>
      </c>
      <c r="N83" s="13">
        <f t="shared" si="234"/>
        <v>3.8249290853633267E-2</v>
      </c>
      <c r="O83" s="44">
        <f t="shared" si="234"/>
        <v>3.6887359465564429E-2</v>
      </c>
      <c r="P83" s="44">
        <f t="shared" si="234"/>
        <v>4.9047976958419337E-2</v>
      </c>
      <c r="Q83" s="14">
        <f t="shared" si="234"/>
        <v>4.3719217685395217E-2</v>
      </c>
      <c r="R83" s="13">
        <f t="shared" si="234"/>
        <v>4.3386232341170672E-2</v>
      </c>
      <c r="S83" s="44" t="e">
        <f t="shared" si="234"/>
        <v>#DIV/0!</v>
      </c>
      <c r="T83" s="44">
        <f t="shared" si="234"/>
        <v>4.993443483019222E-3</v>
      </c>
      <c r="U83" s="14">
        <f t="shared" si="234"/>
        <v>4.993443483019222E-3</v>
      </c>
      <c r="V83" s="13">
        <f t="shared" si="234"/>
        <v>4.0988154122112319E-2</v>
      </c>
      <c r="W83" s="44" t="e">
        <f t="shared" si="234"/>
        <v>#DIV/0!</v>
      </c>
      <c r="X83" s="44">
        <f t="shared" si="234"/>
        <v>3.701839942606977E-3</v>
      </c>
      <c r="Y83" s="14">
        <f t="shared" si="234"/>
        <v>3.701839942606977E-3</v>
      </c>
      <c r="Z83" s="13">
        <f t="shared" si="234"/>
        <v>3.250751257874529E-2</v>
      </c>
      <c r="AA83" s="44" t="e">
        <f t="shared" si="234"/>
        <v>#DIV/0!</v>
      </c>
      <c r="AB83" s="44">
        <f t="shared" si="234"/>
        <v>7.6058486628197697E-3</v>
      </c>
      <c r="AC83" s="14">
        <f t="shared" si="234"/>
        <v>7.6058486628197697E-3</v>
      </c>
      <c r="AD83" s="13">
        <f t="shared" si="234"/>
        <v>3.4716398575734053E-2</v>
      </c>
      <c r="AE83" s="44" t="e">
        <f t="shared" si="234"/>
        <v>#DIV/0!</v>
      </c>
      <c r="AF83" s="44">
        <f t="shared" si="234"/>
        <v>1.4837466427606305E-3</v>
      </c>
      <c r="AG83" s="14">
        <f t="shared" si="234"/>
        <v>1.4837466427606305E-3</v>
      </c>
      <c r="AH83" s="13">
        <f t="shared" si="234"/>
        <v>2.3153889630217028E-2</v>
      </c>
      <c r="AI83" s="44">
        <f t="shared" si="234"/>
        <v>2.3153889630217028E-2</v>
      </c>
      <c r="AJ83" s="44">
        <f t="shared" si="234"/>
        <v>3.5233601504508938E-2</v>
      </c>
      <c r="AK83" s="14">
        <f t="shared" ref="AK83:BP83" si="235">1-EXP(-AK82*AK78/AK32)</f>
        <v>3.1539885556189917E-2</v>
      </c>
      <c r="AL83" s="13" t="e">
        <f t="shared" si="235"/>
        <v>#DIV/0!</v>
      </c>
      <c r="AM83" s="44" t="e">
        <f t="shared" si="235"/>
        <v>#DIV/0!</v>
      </c>
      <c r="AN83" s="44" t="e">
        <f t="shared" si="235"/>
        <v>#DIV/0!</v>
      </c>
      <c r="AO83" s="14" t="e">
        <f t="shared" si="235"/>
        <v>#DIV/0!</v>
      </c>
      <c r="AP83" s="13" t="e">
        <f t="shared" si="235"/>
        <v>#DIV/0!</v>
      </c>
      <c r="AQ83" s="44" t="e">
        <f t="shared" si="235"/>
        <v>#DIV/0!</v>
      </c>
      <c r="AR83" s="44" t="e">
        <f t="shared" si="235"/>
        <v>#DIV/0!</v>
      </c>
      <c r="AS83" s="14" t="e">
        <f t="shared" si="235"/>
        <v>#DIV/0!</v>
      </c>
      <c r="AT83" s="13" t="e">
        <f t="shared" si="235"/>
        <v>#DIV/0!</v>
      </c>
      <c r="AU83" s="44" t="e">
        <f t="shared" si="235"/>
        <v>#DIV/0!</v>
      </c>
      <c r="AV83" s="44" t="e">
        <f t="shared" si="235"/>
        <v>#DIV/0!</v>
      </c>
      <c r="AW83" s="14" t="e">
        <f t="shared" si="235"/>
        <v>#DIV/0!</v>
      </c>
      <c r="AX83" s="13" t="e">
        <f t="shared" si="235"/>
        <v>#DIV/0!</v>
      </c>
      <c r="AY83" s="44" t="e">
        <f t="shared" si="235"/>
        <v>#DIV/0!</v>
      </c>
      <c r="AZ83" s="44" t="e">
        <f t="shared" si="235"/>
        <v>#DIV/0!</v>
      </c>
      <c r="BA83" s="14" t="e">
        <f t="shared" si="235"/>
        <v>#DIV/0!</v>
      </c>
      <c r="BB83" s="13" t="e">
        <f t="shared" si="235"/>
        <v>#DIV/0!</v>
      </c>
      <c r="BC83" s="44" t="e">
        <f t="shared" si="235"/>
        <v>#DIV/0!</v>
      </c>
      <c r="BD83" s="44" t="e">
        <f t="shared" si="235"/>
        <v>#DIV/0!</v>
      </c>
      <c r="BE83" s="14" t="e">
        <f t="shared" si="235"/>
        <v>#DIV/0!</v>
      </c>
      <c r="BF83" s="13" t="e">
        <f t="shared" si="235"/>
        <v>#DIV/0!</v>
      </c>
      <c r="BG83" s="44" t="e">
        <f t="shared" si="235"/>
        <v>#DIV/0!</v>
      </c>
      <c r="BH83" s="44" t="e">
        <f t="shared" si="235"/>
        <v>#DIV/0!</v>
      </c>
      <c r="BI83" s="14" t="e">
        <f t="shared" si="235"/>
        <v>#DIV/0!</v>
      </c>
      <c r="BJ83" s="13" t="e">
        <f t="shared" si="235"/>
        <v>#DIV/0!</v>
      </c>
      <c r="BK83" s="44" t="e">
        <f t="shared" si="235"/>
        <v>#DIV/0!</v>
      </c>
      <c r="BL83" s="44" t="e">
        <f t="shared" si="235"/>
        <v>#DIV/0!</v>
      </c>
      <c r="BM83" s="14" t="e">
        <f t="shared" si="235"/>
        <v>#DIV/0!</v>
      </c>
      <c r="BN83" s="13" t="e">
        <f t="shared" si="235"/>
        <v>#DIV/0!</v>
      </c>
      <c r="BO83" s="44" t="e">
        <f t="shared" si="235"/>
        <v>#DIV/0!</v>
      </c>
      <c r="BP83" s="44" t="e">
        <f t="shared" si="235"/>
        <v>#DIV/0!</v>
      </c>
      <c r="BQ83" s="14" t="e">
        <f t="shared" ref="BQ83:CK83" si="236">1-EXP(-BQ82*BQ78/BQ32)</f>
        <v>#DIV/0!</v>
      </c>
      <c r="BR83" s="13" t="e">
        <f t="shared" si="236"/>
        <v>#DIV/0!</v>
      </c>
      <c r="BS83" s="44" t="e">
        <f t="shared" si="236"/>
        <v>#DIV/0!</v>
      </c>
      <c r="BT83" s="44" t="e">
        <f t="shared" si="236"/>
        <v>#DIV/0!</v>
      </c>
      <c r="BU83" s="14" t="e">
        <f t="shared" si="236"/>
        <v>#DIV/0!</v>
      </c>
      <c r="BV83" s="13" t="e">
        <f t="shared" si="236"/>
        <v>#DIV/0!</v>
      </c>
      <c r="BW83" s="44" t="e">
        <f t="shared" si="236"/>
        <v>#DIV/0!</v>
      </c>
      <c r="BX83" s="44" t="e">
        <f t="shared" si="236"/>
        <v>#DIV/0!</v>
      </c>
      <c r="BY83" s="14" t="e">
        <f t="shared" si="236"/>
        <v>#DIV/0!</v>
      </c>
      <c r="BZ83" s="13" t="e">
        <f t="shared" si="236"/>
        <v>#DIV/0!</v>
      </c>
      <c r="CA83" s="44" t="e">
        <f t="shared" si="236"/>
        <v>#DIV/0!</v>
      </c>
      <c r="CB83" s="44" t="e">
        <f t="shared" si="236"/>
        <v>#DIV/0!</v>
      </c>
      <c r="CC83" s="14" t="e">
        <f t="shared" si="236"/>
        <v>#DIV/0!</v>
      </c>
      <c r="CD83" s="13" t="e">
        <f t="shared" si="236"/>
        <v>#DIV/0!</v>
      </c>
      <c r="CE83" s="44" t="e">
        <f t="shared" si="236"/>
        <v>#DIV/0!</v>
      </c>
      <c r="CF83" s="44" t="e">
        <f t="shared" si="236"/>
        <v>#DIV/0!</v>
      </c>
      <c r="CG83" s="14" t="e">
        <f t="shared" si="236"/>
        <v>#DIV/0!</v>
      </c>
      <c r="CH83" s="13" t="e">
        <f t="shared" si="236"/>
        <v>#DIV/0!</v>
      </c>
      <c r="CI83" s="44" t="e">
        <f t="shared" si="236"/>
        <v>#DIV/0!</v>
      </c>
      <c r="CJ83" s="44" t="e">
        <f t="shared" si="236"/>
        <v>#DIV/0!</v>
      </c>
      <c r="CK83" s="14" t="e">
        <f t="shared" si="236"/>
        <v>#DIV/0!</v>
      </c>
      <c r="CL83" s="49"/>
      <c r="CM83" s="28"/>
    </row>
    <row r="84" spans="2:91" ht="14.25" x14ac:dyDescent="0.25">
      <c r="B84" s="55"/>
      <c r="C84" s="10" t="s">
        <v>304</v>
      </c>
      <c r="D84" s="93" t="s">
        <v>415</v>
      </c>
      <c r="E84" s="125" t="e">
        <f t="shared" ref="E84:AJ84" si="237">1 - (1-E83)^E32</f>
        <v>#DIV/0!</v>
      </c>
      <c r="F84" s="13">
        <f t="shared" si="237"/>
        <v>0.9326112896808858</v>
      </c>
      <c r="G84" s="44">
        <f t="shared" si="237"/>
        <v>0.9326112896808858</v>
      </c>
      <c r="H84" s="44">
        <f t="shared" si="237"/>
        <v>0.93455204288343041</v>
      </c>
      <c r="I84" s="14">
        <f t="shared" si="237"/>
        <v>0.93455204288343041</v>
      </c>
      <c r="J84" s="13">
        <f t="shared" si="237"/>
        <v>0.70673148807343766</v>
      </c>
      <c r="K84" s="44" t="e">
        <f t="shared" si="237"/>
        <v>#DIV/0!</v>
      </c>
      <c r="L84" s="44">
        <f t="shared" si="237"/>
        <v>8.3781128349121103E-2</v>
      </c>
      <c r="M84" s="14">
        <f t="shared" si="237"/>
        <v>8.3781128349121103E-2</v>
      </c>
      <c r="N84" s="13">
        <f t="shared" si="237"/>
        <v>0.84618427746657066</v>
      </c>
      <c r="O84" s="44">
        <f t="shared" si="237"/>
        <v>0.86357769219668556</v>
      </c>
      <c r="P84" s="44">
        <f t="shared" si="237"/>
        <v>0.95107662596110853</v>
      </c>
      <c r="Q84" s="14">
        <f t="shared" si="237"/>
        <v>0.98210677864899643</v>
      </c>
      <c r="R84" s="13">
        <f t="shared" si="237"/>
        <v>0.89114926923048132</v>
      </c>
      <c r="S84" s="44" t="e">
        <f t="shared" si="237"/>
        <v>#DIV/0!</v>
      </c>
      <c r="T84" s="44">
        <f t="shared" si="237"/>
        <v>0.13078664556667874</v>
      </c>
      <c r="U84" s="14">
        <f t="shared" si="237"/>
        <v>0.13078664556667874</v>
      </c>
      <c r="V84" s="13">
        <f t="shared" si="237"/>
        <v>0.8479176811472926</v>
      </c>
      <c r="W84" s="44" t="e">
        <f t="shared" si="237"/>
        <v>#DIV/0!</v>
      </c>
      <c r="X84" s="44">
        <f t="shared" si="237"/>
        <v>0.24000577502249998</v>
      </c>
      <c r="Y84" s="14">
        <f t="shared" si="237"/>
        <v>0.24000577502249998</v>
      </c>
      <c r="Z84" s="13">
        <f t="shared" si="237"/>
        <v>0.75042604627619303</v>
      </c>
      <c r="AA84" s="44" t="e">
        <f t="shared" si="237"/>
        <v>#DIV/0!</v>
      </c>
      <c r="AB84" s="44">
        <f t="shared" si="237"/>
        <v>0.23449705920195441</v>
      </c>
      <c r="AC84" s="14">
        <f t="shared" si="237"/>
        <v>0.23449705920195441</v>
      </c>
      <c r="AD84" s="13">
        <f t="shared" si="237"/>
        <v>0.65354418966994277</v>
      </c>
      <c r="AE84" s="44" t="e">
        <f t="shared" si="237"/>
        <v>#DIV/0!</v>
      </c>
      <c r="AF84" s="44">
        <f t="shared" si="237"/>
        <v>4.7818870301494232E-2</v>
      </c>
      <c r="AG84" s="14">
        <f t="shared" si="237"/>
        <v>4.7818870301494232E-2</v>
      </c>
      <c r="AH84" s="13">
        <f t="shared" si="237"/>
        <v>0.61728788186972083</v>
      </c>
      <c r="AI84" s="44">
        <f t="shared" si="237"/>
        <v>0.61728788186972083</v>
      </c>
      <c r="AJ84" s="44">
        <f t="shared" si="237"/>
        <v>0.70463859050560895</v>
      </c>
      <c r="AK84" s="14">
        <f t="shared" ref="AK84:BP84" si="238">1 - (1-AK83)^AK32</f>
        <v>0.75588384237102346</v>
      </c>
      <c r="AL84" s="13" t="e">
        <f t="shared" si="238"/>
        <v>#DIV/0!</v>
      </c>
      <c r="AM84" s="44" t="e">
        <f t="shared" si="238"/>
        <v>#DIV/0!</v>
      </c>
      <c r="AN84" s="44" t="e">
        <f t="shared" si="238"/>
        <v>#DIV/0!</v>
      </c>
      <c r="AO84" s="14" t="e">
        <f t="shared" si="238"/>
        <v>#DIV/0!</v>
      </c>
      <c r="AP84" s="13" t="e">
        <f t="shared" si="238"/>
        <v>#DIV/0!</v>
      </c>
      <c r="AQ84" s="44" t="e">
        <f t="shared" si="238"/>
        <v>#DIV/0!</v>
      </c>
      <c r="AR84" s="44" t="e">
        <f t="shared" si="238"/>
        <v>#DIV/0!</v>
      </c>
      <c r="AS84" s="14" t="e">
        <f t="shared" si="238"/>
        <v>#DIV/0!</v>
      </c>
      <c r="AT84" s="13" t="e">
        <f t="shared" si="238"/>
        <v>#DIV/0!</v>
      </c>
      <c r="AU84" s="44" t="e">
        <f t="shared" si="238"/>
        <v>#DIV/0!</v>
      </c>
      <c r="AV84" s="44" t="e">
        <f t="shared" si="238"/>
        <v>#DIV/0!</v>
      </c>
      <c r="AW84" s="14" t="e">
        <f t="shared" si="238"/>
        <v>#DIV/0!</v>
      </c>
      <c r="AX84" s="13" t="e">
        <f t="shared" si="238"/>
        <v>#DIV/0!</v>
      </c>
      <c r="AY84" s="44" t="e">
        <f t="shared" si="238"/>
        <v>#DIV/0!</v>
      </c>
      <c r="AZ84" s="44" t="e">
        <f t="shared" si="238"/>
        <v>#DIV/0!</v>
      </c>
      <c r="BA84" s="14" t="e">
        <f t="shared" si="238"/>
        <v>#DIV/0!</v>
      </c>
      <c r="BB84" s="13" t="e">
        <f t="shared" si="238"/>
        <v>#DIV/0!</v>
      </c>
      <c r="BC84" s="44" t="e">
        <f t="shared" si="238"/>
        <v>#DIV/0!</v>
      </c>
      <c r="BD84" s="44" t="e">
        <f t="shared" si="238"/>
        <v>#DIV/0!</v>
      </c>
      <c r="BE84" s="14" t="e">
        <f t="shared" si="238"/>
        <v>#DIV/0!</v>
      </c>
      <c r="BF84" s="13" t="e">
        <f t="shared" si="238"/>
        <v>#DIV/0!</v>
      </c>
      <c r="BG84" s="44" t="e">
        <f t="shared" si="238"/>
        <v>#DIV/0!</v>
      </c>
      <c r="BH84" s="44" t="e">
        <f t="shared" si="238"/>
        <v>#DIV/0!</v>
      </c>
      <c r="BI84" s="14" t="e">
        <f t="shared" si="238"/>
        <v>#DIV/0!</v>
      </c>
      <c r="BJ84" s="13" t="e">
        <f t="shared" si="238"/>
        <v>#DIV/0!</v>
      </c>
      <c r="BK84" s="44" t="e">
        <f t="shared" si="238"/>
        <v>#DIV/0!</v>
      </c>
      <c r="BL84" s="44" t="e">
        <f t="shared" si="238"/>
        <v>#DIV/0!</v>
      </c>
      <c r="BM84" s="14" t="e">
        <f t="shared" si="238"/>
        <v>#DIV/0!</v>
      </c>
      <c r="BN84" s="13" t="e">
        <f t="shared" si="238"/>
        <v>#DIV/0!</v>
      </c>
      <c r="BO84" s="44" t="e">
        <f t="shared" si="238"/>
        <v>#DIV/0!</v>
      </c>
      <c r="BP84" s="44" t="e">
        <f t="shared" si="238"/>
        <v>#DIV/0!</v>
      </c>
      <c r="BQ84" s="14" t="e">
        <f t="shared" ref="BQ84:CK84" si="239">1 - (1-BQ83)^BQ32</f>
        <v>#DIV/0!</v>
      </c>
      <c r="BR84" s="13" t="e">
        <f t="shared" si="239"/>
        <v>#DIV/0!</v>
      </c>
      <c r="BS84" s="44" t="e">
        <f t="shared" si="239"/>
        <v>#DIV/0!</v>
      </c>
      <c r="BT84" s="44" t="e">
        <f t="shared" si="239"/>
        <v>#DIV/0!</v>
      </c>
      <c r="BU84" s="14" t="e">
        <f t="shared" si="239"/>
        <v>#DIV/0!</v>
      </c>
      <c r="BV84" s="13" t="e">
        <f t="shared" si="239"/>
        <v>#DIV/0!</v>
      </c>
      <c r="BW84" s="44" t="e">
        <f t="shared" si="239"/>
        <v>#DIV/0!</v>
      </c>
      <c r="BX84" s="44" t="e">
        <f t="shared" si="239"/>
        <v>#DIV/0!</v>
      </c>
      <c r="BY84" s="14" t="e">
        <f t="shared" si="239"/>
        <v>#DIV/0!</v>
      </c>
      <c r="BZ84" s="13" t="e">
        <f t="shared" si="239"/>
        <v>#DIV/0!</v>
      </c>
      <c r="CA84" s="44" t="e">
        <f t="shared" si="239"/>
        <v>#DIV/0!</v>
      </c>
      <c r="CB84" s="44" t="e">
        <f t="shared" si="239"/>
        <v>#DIV/0!</v>
      </c>
      <c r="CC84" s="14" t="e">
        <f t="shared" si="239"/>
        <v>#DIV/0!</v>
      </c>
      <c r="CD84" s="13" t="e">
        <f t="shared" si="239"/>
        <v>#DIV/0!</v>
      </c>
      <c r="CE84" s="44" t="e">
        <f t="shared" si="239"/>
        <v>#DIV/0!</v>
      </c>
      <c r="CF84" s="44" t="e">
        <f t="shared" si="239"/>
        <v>#DIV/0!</v>
      </c>
      <c r="CG84" s="14" t="e">
        <f t="shared" si="239"/>
        <v>#DIV/0!</v>
      </c>
      <c r="CH84" s="13" t="e">
        <f t="shared" si="239"/>
        <v>#DIV/0!</v>
      </c>
      <c r="CI84" s="44" t="e">
        <f t="shared" si="239"/>
        <v>#DIV/0!</v>
      </c>
      <c r="CJ84" s="44" t="e">
        <f t="shared" si="239"/>
        <v>#DIV/0!</v>
      </c>
      <c r="CK84" s="14" t="e">
        <f t="shared" si="239"/>
        <v>#DIV/0!</v>
      </c>
      <c r="CL84" s="49"/>
      <c r="CM84" s="28"/>
    </row>
    <row r="85" spans="2:91" ht="14.25" x14ac:dyDescent="0.25">
      <c r="B85" s="55"/>
      <c r="C85" s="10" t="s">
        <v>305</v>
      </c>
      <c r="D85" s="93" t="s">
        <v>391</v>
      </c>
      <c r="E85" s="125" t="e">
        <f t="shared" ref="E85:AJ85" si="240">(1/E78)*(EXP(E78*E77)-E51*E77-1)/E84</f>
        <v>#DIV/0!</v>
      </c>
      <c r="F85" s="13">
        <f t="shared" si="240"/>
        <v>40.035409063819664</v>
      </c>
      <c r="G85" s="44">
        <f t="shared" si="240"/>
        <v>40.035409063819664</v>
      </c>
      <c r="H85" s="44">
        <f t="shared" si="240"/>
        <v>38.380725892883454</v>
      </c>
      <c r="I85" s="14">
        <f t="shared" si="240"/>
        <v>38.380725892883454</v>
      </c>
      <c r="J85" s="13">
        <f t="shared" si="240"/>
        <v>21.315312840306337</v>
      </c>
      <c r="K85" s="44" t="e">
        <f t="shared" si="240"/>
        <v>#DIV/0!</v>
      </c>
      <c r="L85" s="44">
        <f>(1/L78)*(EXP(L78*L77)-L51*L77-1)/L84</f>
        <v>-937.57731674253046</v>
      </c>
      <c r="M85" s="14">
        <f t="shared" si="240"/>
        <v>-937.57731674253046</v>
      </c>
      <c r="N85" s="13">
        <f t="shared" si="240"/>
        <v>14.211440046820572</v>
      </c>
      <c r="O85" s="44">
        <f t="shared" si="240"/>
        <v>17.11568603477167</v>
      </c>
      <c r="P85" s="44">
        <f t="shared" si="240"/>
        <v>54.190937361329347</v>
      </c>
      <c r="Q85" s="14">
        <f t="shared" si="240"/>
        <v>157.94251252233039</v>
      </c>
      <c r="R85" s="13">
        <f t="shared" si="240"/>
        <v>32.356513341402781</v>
      </c>
      <c r="S85" s="44" t="e">
        <f t="shared" si="240"/>
        <v>#DIV/0!</v>
      </c>
      <c r="T85" s="44">
        <f t="shared" si="240"/>
        <v>-461.11109684446529</v>
      </c>
      <c r="U85" s="14">
        <f t="shared" si="240"/>
        <v>-461.11109684446529</v>
      </c>
      <c r="V85" s="13">
        <f t="shared" si="240"/>
        <v>25.255638211451419</v>
      </c>
      <c r="W85" s="44" t="e">
        <f t="shared" si="240"/>
        <v>#DIV/0!</v>
      </c>
      <c r="X85" s="44">
        <f t="shared" si="240"/>
        <v>-362.4790804690997</v>
      </c>
      <c r="Y85" s="14">
        <f t="shared" si="240"/>
        <v>-362.4790804690997</v>
      </c>
      <c r="Z85" s="13">
        <f t="shared" si="240"/>
        <v>18.738600579104379</v>
      </c>
      <c r="AA85" s="44" t="e">
        <f t="shared" si="240"/>
        <v>#DIV/0!</v>
      </c>
      <c r="AB85" s="44">
        <f t="shared" si="240"/>
        <v>-98.203543671881278</v>
      </c>
      <c r="AC85" s="14">
        <f t="shared" si="240"/>
        <v>-98.203543671881278</v>
      </c>
      <c r="AD85" s="13">
        <f t="shared" si="240"/>
        <v>15.933766772876721</v>
      </c>
      <c r="AE85" s="44" t="e">
        <f t="shared" si="240"/>
        <v>#DIV/0!</v>
      </c>
      <c r="AF85" s="44">
        <f t="shared" si="240"/>
        <v>-2857.5141340745272</v>
      </c>
      <c r="AG85" s="14">
        <f t="shared" si="240"/>
        <v>-2857.5141340745272</v>
      </c>
      <c r="AH85" s="13">
        <f t="shared" si="240"/>
        <v>3.1134014113562865</v>
      </c>
      <c r="AI85" s="44">
        <f t="shared" si="240"/>
        <v>3.1134014113562865</v>
      </c>
      <c r="AJ85" s="44">
        <f t="shared" si="240"/>
        <v>11.319529311205866</v>
      </c>
      <c r="AK85" s="14">
        <f t="shared" ref="AK85:BP85" si="241">(1/AK78)*(EXP(AK78*AK77)-AK51*AK77-1)/AK84</f>
        <v>14.547250977469062</v>
      </c>
      <c r="AL85" s="13" t="e">
        <f t="shared" si="241"/>
        <v>#DIV/0!</v>
      </c>
      <c r="AM85" s="44" t="e">
        <f t="shared" si="241"/>
        <v>#DIV/0!</v>
      </c>
      <c r="AN85" s="44" t="e">
        <f t="shared" si="241"/>
        <v>#DIV/0!</v>
      </c>
      <c r="AO85" s="14" t="e">
        <f t="shared" si="241"/>
        <v>#DIV/0!</v>
      </c>
      <c r="AP85" s="13" t="e">
        <f t="shared" si="241"/>
        <v>#DIV/0!</v>
      </c>
      <c r="AQ85" s="44" t="e">
        <f t="shared" si="241"/>
        <v>#DIV/0!</v>
      </c>
      <c r="AR85" s="44" t="e">
        <f t="shared" si="241"/>
        <v>#DIV/0!</v>
      </c>
      <c r="AS85" s="14" t="e">
        <f t="shared" si="241"/>
        <v>#DIV/0!</v>
      </c>
      <c r="AT85" s="13" t="e">
        <f t="shared" si="241"/>
        <v>#DIV/0!</v>
      </c>
      <c r="AU85" s="44" t="e">
        <f t="shared" si="241"/>
        <v>#DIV/0!</v>
      </c>
      <c r="AV85" s="44" t="e">
        <f t="shared" si="241"/>
        <v>#DIV/0!</v>
      </c>
      <c r="AW85" s="14" t="e">
        <f t="shared" si="241"/>
        <v>#DIV/0!</v>
      </c>
      <c r="AX85" s="13" t="e">
        <f t="shared" si="241"/>
        <v>#DIV/0!</v>
      </c>
      <c r="AY85" s="44" t="e">
        <f t="shared" si="241"/>
        <v>#DIV/0!</v>
      </c>
      <c r="AZ85" s="44" t="e">
        <f t="shared" si="241"/>
        <v>#DIV/0!</v>
      </c>
      <c r="BA85" s="14" t="e">
        <f t="shared" si="241"/>
        <v>#DIV/0!</v>
      </c>
      <c r="BB85" s="13" t="e">
        <f t="shared" si="241"/>
        <v>#DIV/0!</v>
      </c>
      <c r="BC85" s="44" t="e">
        <f t="shared" si="241"/>
        <v>#DIV/0!</v>
      </c>
      <c r="BD85" s="44" t="e">
        <f t="shared" si="241"/>
        <v>#DIV/0!</v>
      </c>
      <c r="BE85" s="14" t="e">
        <f t="shared" si="241"/>
        <v>#DIV/0!</v>
      </c>
      <c r="BF85" s="13" t="e">
        <f t="shared" si="241"/>
        <v>#DIV/0!</v>
      </c>
      <c r="BG85" s="44" t="e">
        <f t="shared" si="241"/>
        <v>#DIV/0!</v>
      </c>
      <c r="BH85" s="44" t="e">
        <f t="shared" si="241"/>
        <v>#DIV/0!</v>
      </c>
      <c r="BI85" s="14" t="e">
        <f t="shared" si="241"/>
        <v>#DIV/0!</v>
      </c>
      <c r="BJ85" s="13" t="e">
        <f t="shared" si="241"/>
        <v>#DIV/0!</v>
      </c>
      <c r="BK85" s="44" t="e">
        <f t="shared" si="241"/>
        <v>#DIV/0!</v>
      </c>
      <c r="BL85" s="44" t="e">
        <f t="shared" si="241"/>
        <v>#DIV/0!</v>
      </c>
      <c r="BM85" s="14" t="e">
        <f t="shared" si="241"/>
        <v>#DIV/0!</v>
      </c>
      <c r="BN85" s="13" t="e">
        <f t="shared" si="241"/>
        <v>#DIV/0!</v>
      </c>
      <c r="BO85" s="44" t="e">
        <f t="shared" si="241"/>
        <v>#DIV/0!</v>
      </c>
      <c r="BP85" s="44" t="e">
        <f t="shared" si="241"/>
        <v>#DIV/0!</v>
      </c>
      <c r="BQ85" s="14" t="e">
        <f t="shared" ref="BQ85:CK85" si="242">(1/BQ78)*(EXP(BQ78*BQ77)-BQ51*BQ77-1)/BQ84</f>
        <v>#DIV/0!</v>
      </c>
      <c r="BR85" s="13" t="e">
        <f t="shared" si="242"/>
        <v>#DIV/0!</v>
      </c>
      <c r="BS85" s="44" t="e">
        <f t="shared" si="242"/>
        <v>#DIV/0!</v>
      </c>
      <c r="BT85" s="44" t="e">
        <f t="shared" si="242"/>
        <v>#DIV/0!</v>
      </c>
      <c r="BU85" s="14" t="e">
        <f t="shared" si="242"/>
        <v>#DIV/0!</v>
      </c>
      <c r="BV85" s="13" t="e">
        <f t="shared" si="242"/>
        <v>#DIV/0!</v>
      </c>
      <c r="BW85" s="44" t="e">
        <f t="shared" si="242"/>
        <v>#DIV/0!</v>
      </c>
      <c r="BX85" s="44" t="e">
        <f t="shared" si="242"/>
        <v>#DIV/0!</v>
      </c>
      <c r="BY85" s="14" t="e">
        <f t="shared" si="242"/>
        <v>#DIV/0!</v>
      </c>
      <c r="BZ85" s="13" t="e">
        <f t="shared" si="242"/>
        <v>#DIV/0!</v>
      </c>
      <c r="CA85" s="44" t="e">
        <f t="shared" si="242"/>
        <v>#DIV/0!</v>
      </c>
      <c r="CB85" s="44" t="e">
        <f t="shared" si="242"/>
        <v>#DIV/0!</v>
      </c>
      <c r="CC85" s="14" t="e">
        <f t="shared" si="242"/>
        <v>#DIV/0!</v>
      </c>
      <c r="CD85" s="13" t="e">
        <f t="shared" si="242"/>
        <v>#DIV/0!</v>
      </c>
      <c r="CE85" s="44" t="e">
        <f t="shared" si="242"/>
        <v>#DIV/0!</v>
      </c>
      <c r="CF85" s="44" t="e">
        <f t="shared" si="242"/>
        <v>#DIV/0!</v>
      </c>
      <c r="CG85" s="14" t="e">
        <f t="shared" si="242"/>
        <v>#DIV/0!</v>
      </c>
      <c r="CH85" s="13" t="e">
        <f t="shared" si="242"/>
        <v>#DIV/0!</v>
      </c>
      <c r="CI85" s="44" t="e">
        <f t="shared" si="242"/>
        <v>#DIV/0!</v>
      </c>
      <c r="CJ85" s="44" t="e">
        <f t="shared" si="242"/>
        <v>#DIV/0!</v>
      </c>
      <c r="CK85" s="14" t="e">
        <f t="shared" si="242"/>
        <v>#DIV/0!</v>
      </c>
      <c r="CL85" s="49"/>
      <c r="CM85" s="28"/>
    </row>
    <row r="86" spans="2:91" x14ac:dyDescent="0.25">
      <c r="B86" s="55"/>
      <c r="C86" s="10" t="s">
        <v>286</v>
      </c>
      <c r="D86" s="93" t="s">
        <v>392</v>
      </c>
      <c r="E86" s="125" t="e">
        <f t="shared" ref="E86:AJ86" si="243">((1/E78) - (E93+(1/E78))*EXP(-E78*E93))/(1-EXP(-E78*E93))</f>
        <v>#DIV/0!</v>
      </c>
      <c r="F86" s="13">
        <f t="shared" si="243"/>
        <v>2.6233328749445941</v>
      </c>
      <c r="G86" s="44">
        <f t="shared" si="243"/>
        <v>2.6233328749445941</v>
      </c>
      <c r="H86" s="44">
        <f t="shared" si="243"/>
        <v>2.5757572784913623</v>
      </c>
      <c r="I86" s="14">
        <f t="shared" si="243"/>
        <v>2.5757572784913623</v>
      </c>
      <c r="J86" s="13">
        <f t="shared" si="243"/>
        <v>2.8855901613648549</v>
      </c>
      <c r="K86" s="44" t="e">
        <f t="shared" si="243"/>
        <v>#DIV/0!</v>
      </c>
      <c r="L86" s="44">
        <f t="shared" si="243"/>
        <v>3.9333444417996333</v>
      </c>
      <c r="M86" s="14">
        <f t="shared" si="243"/>
        <v>3.9333444417996333</v>
      </c>
      <c r="N86" s="13">
        <f t="shared" si="243"/>
        <v>2.9934378183914143</v>
      </c>
      <c r="O86" s="44">
        <f t="shared" si="243"/>
        <v>3.4529872901147054</v>
      </c>
      <c r="P86" s="44">
        <f t="shared" si="243"/>
        <v>2.3669494588766979</v>
      </c>
      <c r="Q86" s="14">
        <f t="shared" si="243"/>
        <v>2.4352635970513732</v>
      </c>
      <c r="R86" s="13">
        <f t="shared" si="243"/>
        <v>2.154403558665988</v>
      </c>
      <c r="S86" s="44" t="e">
        <f t="shared" si="243"/>
        <v>#DIV/0!</v>
      </c>
      <c r="T86" s="44">
        <f t="shared" si="243"/>
        <v>3.8711913327254162</v>
      </c>
      <c r="U86" s="14">
        <f t="shared" si="243"/>
        <v>3.8711913327254162</v>
      </c>
      <c r="V86" s="13">
        <f t="shared" si="243"/>
        <v>3.1582265936707863</v>
      </c>
      <c r="W86" s="44" t="e">
        <f t="shared" si="243"/>
        <v>#DIV/0!</v>
      </c>
      <c r="X86" s="44">
        <f t="shared" si="243"/>
        <v>3.6263827642894957</v>
      </c>
      <c r="Y86" s="14">
        <f t="shared" si="243"/>
        <v>3.6263827642894957</v>
      </c>
      <c r="Z86" s="13">
        <f t="shared" si="243"/>
        <v>2.588384621242398</v>
      </c>
      <c r="AA86" s="44" t="e">
        <f t="shared" si="243"/>
        <v>#DIV/0!</v>
      </c>
      <c r="AB86" s="44">
        <f t="shared" si="243"/>
        <v>3.4226588035274736</v>
      </c>
      <c r="AC86" s="14">
        <f t="shared" si="243"/>
        <v>3.4226588035274736</v>
      </c>
      <c r="AD86" s="13">
        <f t="shared" si="243"/>
        <v>2.5773939234756962</v>
      </c>
      <c r="AE86" s="44" t="e">
        <f t="shared" si="243"/>
        <v>#DIV/0!</v>
      </c>
      <c r="AF86" s="44">
        <f t="shared" si="243"/>
        <v>2.976667513536114</v>
      </c>
      <c r="AG86" s="14">
        <f t="shared" si="243"/>
        <v>2.976667513536114</v>
      </c>
      <c r="AH86" s="13">
        <f t="shared" si="243"/>
        <v>2.7439193458784001</v>
      </c>
      <c r="AI86" s="44">
        <f t="shared" si="243"/>
        <v>3.092752773571803</v>
      </c>
      <c r="AJ86" s="44">
        <f t="shared" si="243"/>
        <v>2.7729112231525117</v>
      </c>
      <c r="AK86" s="14">
        <f t="shared" ref="AK86:BP86" si="244">((1/AK78) - (AK93+(1/AK78))*EXP(-AK78*AK93))/(1-EXP(-AK78*AK93))</f>
        <v>2.7729112231525117</v>
      </c>
      <c r="AL86" s="13" t="e">
        <f t="shared" si="244"/>
        <v>#DIV/0!</v>
      </c>
      <c r="AM86" s="44" t="e">
        <f t="shared" si="244"/>
        <v>#DIV/0!</v>
      </c>
      <c r="AN86" s="44" t="e">
        <f t="shared" si="244"/>
        <v>#DIV/0!</v>
      </c>
      <c r="AO86" s="14" t="e">
        <f t="shared" si="244"/>
        <v>#DIV/0!</v>
      </c>
      <c r="AP86" s="13" t="e">
        <f t="shared" si="244"/>
        <v>#DIV/0!</v>
      </c>
      <c r="AQ86" s="44" t="e">
        <f t="shared" si="244"/>
        <v>#DIV/0!</v>
      </c>
      <c r="AR86" s="44" t="e">
        <f t="shared" si="244"/>
        <v>#DIV/0!</v>
      </c>
      <c r="AS86" s="14" t="e">
        <f t="shared" si="244"/>
        <v>#DIV/0!</v>
      </c>
      <c r="AT86" s="13" t="e">
        <f t="shared" si="244"/>
        <v>#DIV/0!</v>
      </c>
      <c r="AU86" s="44" t="e">
        <f t="shared" si="244"/>
        <v>#DIV/0!</v>
      </c>
      <c r="AV86" s="44" t="e">
        <f t="shared" si="244"/>
        <v>#DIV/0!</v>
      </c>
      <c r="AW86" s="14" t="e">
        <f t="shared" si="244"/>
        <v>#DIV/0!</v>
      </c>
      <c r="AX86" s="13" t="e">
        <f t="shared" si="244"/>
        <v>#DIV/0!</v>
      </c>
      <c r="AY86" s="44" t="e">
        <f t="shared" si="244"/>
        <v>#DIV/0!</v>
      </c>
      <c r="AZ86" s="44" t="e">
        <f t="shared" si="244"/>
        <v>#DIV/0!</v>
      </c>
      <c r="BA86" s="14" t="e">
        <f t="shared" si="244"/>
        <v>#DIV/0!</v>
      </c>
      <c r="BB86" s="13" t="e">
        <f t="shared" si="244"/>
        <v>#DIV/0!</v>
      </c>
      <c r="BC86" s="44" t="e">
        <f t="shared" si="244"/>
        <v>#DIV/0!</v>
      </c>
      <c r="BD86" s="44" t="e">
        <f t="shared" si="244"/>
        <v>#DIV/0!</v>
      </c>
      <c r="BE86" s="14" t="e">
        <f t="shared" si="244"/>
        <v>#DIV/0!</v>
      </c>
      <c r="BF86" s="13" t="e">
        <f t="shared" si="244"/>
        <v>#DIV/0!</v>
      </c>
      <c r="BG86" s="44" t="e">
        <f t="shared" si="244"/>
        <v>#DIV/0!</v>
      </c>
      <c r="BH86" s="44" t="e">
        <f t="shared" si="244"/>
        <v>#DIV/0!</v>
      </c>
      <c r="BI86" s="14" t="e">
        <f t="shared" si="244"/>
        <v>#DIV/0!</v>
      </c>
      <c r="BJ86" s="13" t="e">
        <f t="shared" si="244"/>
        <v>#DIV/0!</v>
      </c>
      <c r="BK86" s="44" t="e">
        <f t="shared" si="244"/>
        <v>#DIV/0!</v>
      </c>
      <c r="BL86" s="44" t="e">
        <f t="shared" si="244"/>
        <v>#DIV/0!</v>
      </c>
      <c r="BM86" s="14" t="e">
        <f t="shared" si="244"/>
        <v>#DIV/0!</v>
      </c>
      <c r="BN86" s="13" t="e">
        <f t="shared" si="244"/>
        <v>#DIV/0!</v>
      </c>
      <c r="BO86" s="44" t="e">
        <f t="shared" si="244"/>
        <v>#DIV/0!</v>
      </c>
      <c r="BP86" s="44" t="e">
        <f t="shared" si="244"/>
        <v>#DIV/0!</v>
      </c>
      <c r="BQ86" s="14" t="e">
        <f t="shared" ref="BQ86:CK86" si="245">((1/BQ78) - (BQ93+(1/BQ78))*EXP(-BQ78*BQ93))/(1-EXP(-BQ78*BQ93))</f>
        <v>#DIV/0!</v>
      </c>
      <c r="BR86" s="13" t="e">
        <f t="shared" si="245"/>
        <v>#DIV/0!</v>
      </c>
      <c r="BS86" s="44" t="e">
        <f t="shared" si="245"/>
        <v>#DIV/0!</v>
      </c>
      <c r="BT86" s="44" t="e">
        <f t="shared" si="245"/>
        <v>#DIV/0!</v>
      </c>
      <c r="BU86" s="14" t="e">
        <f t="shared" si="245"/>
        <v>#DIV/0!</v>
      </c>
      <c r="BV86" s="13" t="e">
        <f t="shared" si="245"/>
        <v>#DIV/0!</v>
      </c>
      <c r="BW86" s="44" t="e">
        <f t="shared" si="245"/>
        <v>#DIV/0!</v>
      </c>
      <c r="BX86" s="44" t="e">
        <f t="shared" si="245"/>
        <v>#DIV/0!</v>
      </c>
      <c r="BY86" s="14" t="e">
        <f t="shared" si="245"/>
        <v>#DIV/0!</v>
      </c>
      <c r="BZ86" s="13" t="e">
        <f t="shared" si="245"/>
        <v>#DIV/0!</v>
      </c>
      <c r="CA86" s="44" t="e">
        <f t="shared" si="245"/>
        <v>#DIV/0!</v>
      </c>
      <c r="CB86" s="44" t="e">
        <f t="shared" si="245"/>
        <v>#DIV/0!</v>
      </c>
      <c r="CC86" s="14" t="e">
        <f t="shared" si="245"/>
        <v>#DIV/0!</v>
      </c>
      <c r="CD86" s="13" t="e">
        <f t="shared" si="245"/>
        <v>#DIV/0!</v>
      </c>
      <c r="CE86" s="44" t="e">
        <f t="shared" si="245"/>
        <v>#DIV/0!</v>
      </c>
      <c r="CF86" s="44" t="e">
        <f t="shared" si="245"/>
        <v>#DIV/0!</v>
      </c>
      <c r="CG86" s="14" t="e">
        <f t="shared" si="245"/>
        <v>#DIV/0!</v>
      </c>
      <c r="CH86" s="13" t="e">
        <f t="shared" si="245"/>
        <v>#DIV/0!</v>
      </c>
      <c r="CI86" s="44" t="e">
        <f t="shared" si="245"/>
        <v>#DIV/0!</v>
      </c>
      <c r="CJ86" s="44" t="e">
        <f t="shared" si="245"/>
        <v>#DIV/0!</v>
      </c>
      <c r="CK86" s="14" t="e">
        <f t="shared" si="245"/>
        <v>#DIV/0!</v>
      </c>
      <c r="CL86" s="49"/>
      <c r="CM86" s="28"/>
    </row>
    <row r="87" spans="2:91" x14ac:dyDescent="0.25">
      <c r="B87" s="55"/>
      <c r="C87" s="10" t="s">
        <v>285</v>
      </c>
      <c r="D87" s="93" t="s">
        <v>295</v>
      </c>
      <c r="E87" s="125">
        <f t="shared" ref="E87:AJ87" si="246">ROUND(1/EXP(-E78*E82),0)</f>
        <v>1</v>
      </c>
      <c r="F87" s="13">
        <f t="shared" si="246"/>
        <v>15</v>
      </c>
      <c r="G87" s="44">
        <f t="shared" si="246"/>
        <v>15</v>
      </c>
      <c r="H87" s="44">
        <f t="shared" si="246"/>
        <v>15</v>
      </c>
      <c r="I87" s="14">
        <f t="shared" si="246"/>
        <v>15</v>
      </c>
      <c r="J87" s="13">
        <f t="shared" si="246"/>
        <v>3</v>
      </c>
      <c r="K87" s="44" t="e">
        <f t="shared" si="246"/>
        <v>#DIV/0!</v>
      </c>
      <c r="L87" s="44">
        <f t="shared" si="246"/>
        <v>1</v>
      </c>
      <c r="M87" s="14">
        <f t="shared" si="246"/>
        <v>1</v>
      </c>
      <c r="N87" s="13">
        <f t="shared" si="246"/>
        <v>7</v>
      </c>
      <c r="O87" s="44">
        <f t="shared" si="246"/>
        <v>7</v>
      </c>
      <c r="P87" s="44">
        <f t="shared" si="246"/>
        <v>20</v>
      </c>
      <c r="Q87" s="14">
        <f t="shared" si="246"/>
        <v>56</v>
      </c>
      <c r="R87" s="13">
        <f t="shared" si="246"/>
        <v>9</v>
      </c>
      <c r="S87" s="44" t="e">
        <f t="shared" si="246"/>
        <v>#DIV/0!</v>
      </c>
      <c r="T87" s="44">
        <f t="shared" si="246"/>
        <v>1</v>
      </c>
      <c r="U87" s="14">
        <f t="shared" si="246"/>
        <v>1</v>
      </c>
      <c r="V87" s="13">
        <f t="shared" si="246"/>
        <v>7</v>
      </c>
      <c r="W87" s="44" t="e">
        <f t="shared" si="246"/>
        <v>#DIV/0!</v>
      </c>
      <c r="X87" s="44">
        <f t="shared" si="246"/>
        <v>1</v>
      </c>
      <c r="Y87" s="14">
        <f t="shared" si="246"/>
        <v>1</v>
      </c>
      <c r="Z87" s="13">
        <f t="shared" si="246"/>
        <v>4</v>
      </c>
      <c r="AA87" s="44" t="e">
        <f t="shared" si="246"/>
        <v>#DIV/0!</v>
      </c>
      <c r="AB87" s="44">
        <f t="shared" si="246"/>
        <v>1</v>
      </c>
      <c r="AC87" s="14">
        <f t="shared" si="246"/>
        <v>1</v>
      </c>
      <c r="AD87" s="13">
        <f t="shared" si="246"/>
        <v>3</v>
      </c>
      <c r="AE87" s="44" t="e">
        <f t="shared" si="246"/>
        <v>#DIV/0!</v>
      </c>
      <c r="AF87" s="44">
        <f t="shared" si="246"/>
        <v>1</v>
      </c>
      <c r="AG87" s="14">
        <f t="shared" si="246"/>
        <v>1</v>
      </c>
      <c r="AH87" s="13">
        <f t="shared" si="246"/>
        <v>3</v>
      </c>
      <c r="AI87" s="44">
        <f t="shared" si="246"/>
        <v>3</v>
      </c>
      <c r="AJ87" s="44">
        <f t="shared" si="246"/>
        <v>3</v>
      </c>
      <c r="AK87" s="14">
        <f t="shared" ref="AK87:BP87" si="247">ROUND(1/EXP(-AK78*AK82),0)</f>
        <v>4</v>
      </c>
      <c r="AL87" s="13" t="e">
        <f t="shared" si="247"/>
        <v>#DIV/0!</v>
      </c>
      <c r="AM87" s="44" t="e">
        <f t="shared" si="247"/>
        <v>#DIV/0!</v>
      </c>
      <c r="AN87" s="44" t="e">
        <f t="shared" si="247"/>
        <v>#DIV/0!</v>
      </c>
      <c r="AO87" s="14" t="e">
        <f t="shared" si="247"/>
        <v>#DIV/0!</v>
      </c>
      <c r="AP87" s="13" t="e">
        <f t="shared" si="247"/>
        <v>#DIV/0!</v>
      </c>
      <c r="AQ87" s="44" t="e">
        <f t="shared" si="247"/>
        <v>#DIV/0!</v>
      </c>
      <c r="AR87" s="44" t="e">
        <f t="shared" si="247"/>
        <v>#DIV/0!</v>
      </c>
      <c r="AS87" s="14" t="e">
        <f t="shared" si="247"/>
        <v>#DIV/0!</v>
      </c>
      <c r="AT87" s="13" t="e">
        <f t="shared" si="247"/>
        <v>#DIV/0!</v>
      </c>
      <c r="AU87" s="44" t="e">
        <f t="shared" si="247"/>
        <v>#DIV/0!</v>
      </c>
      <c r="AV87" s="44" t="e">
        <f t="shared" si="247"/>
        <v>#DIV/0!</v>
      </c>
      <c r="AW87" s="14" t="e">
        <f t="shared" si="247"/>
        <v>#DIV/0!</v>
      </c>
      <c r="AX87" s="13" t="e">
        <f t="shared" si="247"/>
        <v>#DIV/0!</v>
      </c>
      <c r="AY87" s="44" t="e">
        <f t="shared" si="247"/>
        <v>#DIV/0!</v>
      </c>
      <c r="AZ87" s="44" t="e">
        <f t="shared" si="247"/>
        <v>#DIV/0!</v>
      </c>
      <c r="BA87" s="14" t="e">
        <f t="shared" si="247"/>
        <v>#DIV/0!</v>
      </c>
      <c r="BB87" s="13" t="e">
        <f t="shared" si="247"/>
        <v>#DIV/0!</v>
      </c>
      <c r="BC87" s="44" t="e">
        <f t="shared" si="247"/>
        <v>#DIV/0!</v>
      </c>
      <c r="BD87" s="44" t="e">
        <f t="shared" si="247"/>
        <v>#DIV/0!</v>
      </c>
      <c r="BE87" s="14" t="e">
        <f t="shared" si="247"/>
        <v>#DIV/0!</v>
      </c>
      <c r="BF87" s="13" t="e">
        <f t="shared" si="247"/>
        <v>#DIV/0!</v>
      </c>
      <c r="BG87" s="44" t="e">
        <f t="shared" si="247"/>
        <v>#DIV/0!</v>
      </c>
      <c r="BH87" s="44" t="e">
        <f t="shared" si="247"/>
        <v>#DIV/0!</v>
      </c>
      <c r="BI87" s="14" t="e">
        <f t="shared" si="247"/>
        <v>#DIV/0!</v>
      </c>
      <c r="BJ87" s="13" t="e">
        <f t="shared" si="247"/>
        <v>#DIV/0!</v>
      </c>
      <c r="BK87" s="44" t="e">
        <f t="shared" si="247"/>
        <v>#DIV/0!</v>
      </c>
      <c r="BL87" s="44" t="e">
        <f t="shared" si="247"/>
        <v>#DIV/0!</v>
      </c>
      <c r="BM87" s="14" t="e">
        <f t="shared" si="247"/>
        <v>#DIV/0!</v>
      </c>
      <c r="BN87" s="13" t="e">
        <f t="shared" si="247"/>
        <v>#DIV/0!</v>
      </c>
      <c r="BO87" s="44" t="e">
        <f t="shared" si="247"/>
        <v>#DIV/0!</v>
      </c>
      <c r="BP87" s="44" t="e">
        <f t="shared" si="247"/>
        <v>#DIV/0!</v>
      </c>
      <c r="BQ87" s="14" t="e">
        <f t="shared" ref="BQ87:CK87" si="248">ROUND(1/EXP(-BQ78*BQ82),0)</f>
        <v>#DIV/0!</v>
      </c>
      <c r="BR87" s="13" t="e">
        <f t="shared" si="248"/>
        <v>#DIV/0!</v>
      </c>
      <c r="BS87" s="44" t="e">
        <f t="shared" si="248"/>
        <v>#DIV/0!</v>
      </c>
      <c r="BT87" s="44" t="e">
        <f t="shared" si="248"/>
        <v>#DIV/0!</v>
      </c>
      <c r="BU87" s="14" t="e">
        <f t="shared" si="248"/>
        <v>#DIV/0!</v>
      </c>
      <c r="BV87" s="13" t="e">
        <f t="shared" si="248"/>
        <v>#DIV/0!</v>
      </c>
      <c r="BW87" s="44" t="e">
        <f t="shared" si="248"/>
        <v>#DIV/0!</v>
      </c>
      <c r="BX87" s="44" t="e">
        <f t="shared" si="248"/>
        <v>#DIV/0!</v>
      </c>
      <c r="BY87" s="14" t="e">
        <f t="shared" si="248"/>
        <v>#DIV/0!</v>
      </c>
      <c r="BZ87" s="13" t="e">
        <f t="shared" si="248"/>
        <v>#DIV/0!</v>
      </c>
      <c r="CA87" s="44" t="e">
        <f t="shared" si="248"/>
        <v>#DIV/0!</v>
      </c>
      <c r="CB87" s="44" t="e">
        <f t="shared" si="248"/>
        <v>#DIV/0!</v>
      </c>
      <c r="CC87" s="14" t="e">
        <f t="shared" si="248"/>
        <v>#DIV/0!</v>
      </c>
      <c r="CD87" s="13" t="e">
        <f t="shared" si="248"/>
        <v>#DIV/0!</v>
      </c>
      <c r="CE87" s="44" t="e">
        <f t="shared" si="248"/>
        <v>#DIV/0!</v>
      </c>
      <c r="CF87" s="44" t="e">
        <f t="shared" si="248"/>
        <v>#DIV/0!</v>
      </c>
      <c r="CG87" s="14" t="e">
        <f t="shared" si="248"/>
        <v>#DIV/0!</v>
      </c>
      <c r="CH87" s="13" t="e">
        <f t="shared" si="248"/>
        <v>#DIV/0!</v>
      </c>
      <c r="CI87" s="44" t="e">
        <f t="shared" si="248"/>
        <v>#DIV/0!</v>
      </c>
      <c r="CJ87" s="44" t="e">
        <f t="shared" si="248"/>
        <v>#DIV/0!</v>
      </c>
      <c r="CK87" s="14" t="e">
        <f t="shared" si="248"/>
        <v>#DIV/0!</v>
      </c>
      <c r="CL87" s="49"/>
      <c r="CM87" s="28"/>
    </row>
    <row r="88" spans="2:91" ht="14.25" x14ac:dyDescent="0.25">
      <c r="B88" s="55"/>
      <c r="C88" s="203" t="s">
        <v>405</v>
      </c>
      <c r="D88" s="177" t="s">
        <v>406</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0.1512145009069536</v>
      </c>
      <c r="M88" s="14" cm="1">
        <f t="array" ref="M88">IF(M44="Free", PEDBIKE_DELAY(M79,M78,M32,M33,M41,M42,M39,M11,FALSE),0)</f>
        <v>0.1512145009069536</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0.17036462761959559</v>
      </c>
      <c r="U88" s="14" cm="1">
        <f t="array" ref="U88">IF(U44="Free", PEDBIKE_DELAY(U79,U78,U32,U33,U41,U42,U39,U11,FALSE),0)</f>
        <v>0.17036462761959559</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372" t="s">
        <v>420</v>
      </c>
      <c r="D89" s="373"/>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412</v>
      </c>
      <c r="E90" s="125">
        <f t="shared" ref="E90:AJ90" si="249">E31/E41 +E42</f>
        <v>3</v>
      </c>
      <c r="F90" s="13">
        <f t="shared" si="249"/>
        <v>8.1999999999999993</v>
      </c>
      <c r="G90" s="44">
        <f t="shared" si="249"/>
        <v>8.1999999999999993</v>
      </c>
      <c r="H90" s="44">
        <f t="shared" si="249"/>
        <v>9.4</v>
      </c>
      <c r="I90" s="14">
        <f t="shared" si="249"/>
        <v>9.4</v>
      </c>
      <c r="J90" s="13">
        <f t="shared" si="249"/>
        <v>7</v>
      </c>
      <c r="K90" s="44" t="e">
        <f t="shared" si="249"/>
        <v>#DIV/0!</v>
      </c>
      <c r="L90" s="44">
        <f t="shared" si="249"/>
        <v>8</v>
      </c>
      <c r="M90" s="14">
        <f t="shared" si="249"/>
        <v>8</v>
      </c>
      <c r="N90" s="13">
        <f t="shared" si="249"/>
        <v>9</v>
      </c>
      <c r="O90" s="44">
        <f t="shared" si="249"/>
        <v>12</v>
      </c>
      <c r="P90" s="44">
        <f t="shared" si="249"/>
        <v>7.8</v>
      </c>
      <c r="Q90" s="14">
        <f t="shared" si="249"/>
        <v>8.3000000000000007</v>
      </c>
      <c r="R90" s="13">
        <f t="shared" si="249"/>
        <v>5.8</v>
      </c>
      <c r="S90" s="44" t="e">
        <f t="shared" si="249"/>
        <v>#DIV/0!</v>
      </c>
      <c r="T90" s="44">
        <f t="shared" si="249"/>
        <v>8</v>
      </c>
      <c r="U90" s="14">
        <f t="shared" si="249"/>
        <v>8</v>
      </c>
      <c r="V90" s="13">
        <f t="shared" si="249"/>
        <v>10.4</v>
      </c>
      <c r="W90" s="44" t="e">
        <f t="shared" si="249"/>
        <v>#DIV/0!</v>
      </c>
      <c r="X90" s="44">
        <f t="shared" si="249"/>
        <v>7.5</v>
      </c>
      <c r="Y90" s="14">
        <f t="shared" si="249"/>
        <v>7.5</v>
      </c>
      <c r="Z90" s="13">
        <f t="shared" si="249"/>
        <v>6.5</v>
      </c>
      <c r="AA90" s="44" t="e">
        <f t="shared" si="249"/>
        <v>#DIV/0!</v>
      </c>
      <c r="AB90" s="44">
        <f t="shared" si="249"/>
        <v>7.2</v>
      </c>
      <c r="AC90" s="14">
        <f t="shared" si="249"/>
        <v>7.2</v>
      </c>
      <c r="AD90" s="13">
        <f t="shared" si="249"/>
        <v>6.3</v>
      </c>
      <c r="AE90" s="44" t="e">
        <f t="shared" si="249"/>
        <v>#DIV/0!</v>
      </c>
      <c r="AF90" s="44">
        <f t="shared" si="249"/>
        <v>6</v>
      </c>
      <c r="AG90" s="14">
        <f t="shared" si="249"/>
        <v>6</v>
      </c>
      <c r="AH90" s="13">
        <f t="shared" si="249"/>
        <v>6.4</v>
      </c>
      <c r="AI90" s="44">
        <f t="shared" si="249"/>
        <v>7.4</v>
      </c>
      <c r="AJ90" s="44">
        <f t="shared" si="249"/>
        <v>7.1</v>
      </c>
      <c r="AK90" s="14">
        <f t="shared" ref="AK90:BP90" si="250">AK31/AK41 +AK42</f>
        <v>7.1</v>
      </c>
      <c r="AL90" s="13" t="e">
        <f t="shared" si="250"/>
        <v>#DIV/0!</v>
      </c>
      <c r="AM90" s="44" t="e">
        <f t="shared" si="250"/>
        <v>#DIV/0!</v>
      </c>
      <c r="AN90" s="44" t="e">
        <f t="shared" si="250"/>
        <v>#DIV/0!</v>
      </c>
      <c r="AO90" s="14" t="e">
        <f t="shared" si="250"/>
        <v>#DIV/0!</v>
      </c>
      <c r="AP90" s="13" t="e">
        <f t="shared" si="250"/>
        <v>#DIV/0!</v>
      </c>
      <c r="AQ90" s="44" t="e">
        <f t="shared" si="250"/>
        <v>#DIV/0!</v>
      </c>
      <c r="AR90" s="44" t="e">
        <f t="shared" si="250"/>
        <v>#DIV/0!</v>
      </c>
      <c r="AS90" s="14" t="e">
        <f t="shared" si="250"/>
        <v>#DIV/0!</v>
      </c>
      <c r="AT90" s="13" t="e">
        <f t="shared" si="250"/>
        <v>#DIV/0!</v>
      </c>
      <c r="AU90" s="44" t="e">
        <f t="shared" si="250"/>
        <v>#DIV/0!</v>
      </c>
      <c r="AV90" s="44" t="e">
        <f t="shared" si="250"/>
        <v>#DIV/0!</v>
      </c>
      <c r="AW90" s="14" t="e">
        <f t="shared" si="250"/>
        <v>#DIV/0!</v>
      </c>
      <c r="AX90" s="13" t="e">
        <f t="shared" si="250"/>
        <v>#DIV/0!</v>
      </c>
      <c r="AY90" s="44" t="e">
        <f t="shared" si="250"/>
        <v>#DIV/0!</v>
      </c>
      <c r="AZ90" s="44" t="e">
        <f t="shared" si="250"/>
        <v>#DIV/0!</v>
      </c>
      <c r="BA90" s="14" t="e">
        <f t="shared" si="250"/>
        <v>#DIV/0!</v>
      </c>
      <c r="BB90" s="13" t="e">
        <f t="shared" si="250"/>
        <v>#DIV/0!</v>
      </c>
      <c r="BC90" s="44" t="e">
        <f t="shared" si="250"/>
        <v>#DIV/0!</v>
      </c>
      <c r="BD90" s="44" t="e">
        <f t="shared" si="250"/>
        <v>#DIV/0!</v>
      </c>
      <c r="BE90" s="14" t="e">
        <f t="shared" si="250"/>
        <v>#DIV/0!</v>
      </c>
      <c r="BF90" s="13" t="e">
        <f t="shared" si="250"/>
        <v>#DIV/0!</v>
      </c>
      <c r="BG90" s="44" t="e">
        <f t="shared" si="250"/>
        <v>#DIV/0!</v>
      </c>
      <c r="BH90" s="44" t="e">
        <f t="shared" si="250"/>
        <v>#DIV/0!</v>
      </c>
      <c r="BI90" s="14" t="e">
        <f t="shared" si="250"/>
        <v>#DIV/0!</v>
      </c>
      <c r="BJ90" s="13" t="e">
        <f t="shared" si="250"/>
        <v>#DIV/0!</v>
      </c>
      <c r="BK90" s="44" t="e">
        <f t="shared" si="250"/>
        <v>#DIV/0!</v>
      </c>
      <c r="BL90" s="44" t="e">
        <f t="shared" si="250"/>
        <v>#DIV/0!</v>
      </c>
      <c r="BM90" s="14" t="e">
        <f t="shared" si="250"/>
        <v>#DIV/0!</v>
      </c>
      <c r="BN90" s="13" t="e">
        <f t="shared" si="250"/>
        <v>#DIV/0!</v>
      </c>
      <c r="BO90" s="44" t="e">
        <f t="shared" si="250"/>
        <v>#DIV/0!</v>
      </c>
      <c r="BP90" s="44" t="e">
        <f t="shared" si="250"/>
        <v>#DIV/0!</v>
      </c>
      <c r="BQ90" s="14" t="e">
        <f t="shared" ref="BQ90:CK90" si="251">BQ31/BQ41 +BQ42</f>
        <v>#DIV/0!</v>
      </c>
      <c r="BR90" s="13" t="e">
        <f t="shared" si="251"/>
        <v>#DIV/0!</v>
      </c>
      <c r="BS90" s="44" t="e">
        <f t="shared" si="251"/>
        <v>#DIV/0!</v>
      </c>
      <c r="BT90" s="44" t="e">
        <f t="shared" si="251"/>
        <v>#DIV/0!</v>
      </c>
      <c r="BU90" s="14" t="e">
        <f t="shared" si="251"/>
        <v>#DIV/0!</v>
      </c>
      <c r="BV90" s="13" t="e">
        <f t="shared" si="251"/>
        <v>#DIV/0!</v>
      </c>
      <c r="BW90" s="44" t="e">
        <f t="shared" si="251"/>
        <v>#DIV/0!</v>
      </c>
      <c r="BX90" s="44" t="e">
        <f t="shared" si="251"/>
        <v>#DIV/0!</v>
      </c>
      <c r="BY90" s="14" t="e">
        <f t="shared" si="251"/>
        <v>#DIV/0!</v>
      </c>
      <c r="BZ90" s="13" t="e">
        <f t="shared" si="251"/>
        <v>#DIV/0!</v>
      </c>
      <c r="CA90" s="44" t="e">
        <f t="shared" si="251"/>
        <v>#DIV/0!</v>
      </c>
      <c r="CB90" s="44" t="e">
        <f t="shared" si="251"/>
        <v>#DIV/0!</v>
      </c>
      <c r="CC90" s="14" t="e">
        <f t="shared" si="251"/>
        <v>#DIV/0!</v>
      </c>
      <c r="CD90" s="13" t="e">
        <f t="shared" si="251"/>
        <v>#DIV/0!</v>
      </c>
      <c r="CE90" s="44" t="e">
        <f t="shared" si="251"/>
        <v>#DIV/0!</v>
      </c>
      <c r="CF90" s="44" t="e">
        <f t="shared" si="251"/>
        <v>#DIV/0!</v>
      </c>
      <c r="CG90" s="14" t="e">
        <f t="shared" si="251"/>
        <v>#DIV/0!</v>
      </c>
      <c r="CH90" s="13" t="e">
        <f t="shared" si="251"/>
        <v>#DIV/0!</v>
      </c>
      <c r="CI90" s="44" t="e">
        <f t="shared" si="251"/>
        <v>#DIV/0!</v>
      </c>
      <c r="CJ90" s="44" t="e">
        <f t="shared" si="251"/>
        <v>#DIV/0!</v>
      </c>
      <c r="CK90" s="14" t="e">
        <f t="shared" si="251"/>
        <v>#DIV/0!</v>
      </c>
      <c r="CL90" s="49"/>
      <c r="CM90" s="28"/>
    </row>
    <row r="91" spans="2:91" ht="14.25" x14ac:dyDescent="0.25">
      <c r="B91" s="55"/>
      <c r="C91" s="10" t="s">
        <v>300</v>
      </c>
      <c r="D91" s="93" t="s">
        <v>386</v>
      </c>
      <c r="E91" s="125">
        <f>MAX(IF(E33=0,0,4*E92/E33),1)</f>
        <v>1</v>
      </c>
      <c r="F91" s="13">
        <f t="shared" ref="F91:AK91" si="252">MAX(IF(F33=0,0,2.5*F92/F33),1)</f>
        <v>1</v>
      </c>
      <c r="G91" s="44">
        <f t="shared" si="252"/>
        <v>1</v>
      </c>
      <c r="H91" s="44">
        <f t="shared" si="252"/>
        <v>1</v>
      </c>
      <c r="I91" s="14">
        <f t="shared" si="252"/>
        <v>1</v>
      </c>
      <c r="J91" s="13">
        <f t="shared" si="252"/>
        <v>1</v>
      </c>
      <c r="K91" s="44">
        <f t="shared" si="252"/>
        <v>1</v>
      </c>
      <c r="L91" s="44">
        <f t="shared" si="252"/>
        <v>1</v>
      </c>
      <c r="M91" s="14">
        <f t="shared" si="252"/>
        <v>1</v>
      </c>
      <c r="N91" s="13">
        <f t="shared" si="252"/>
        <v>1</v>
      </c>
      <c r="O91" s="44">
        <f t="shared" si="252"/>
        <v>1</v>
      </c>
      <c r="P91" s="44">
        <f t="shared" si="252"/>
        <v>1</v>
      </c>
      <c r="Q91" s="14">
        <f t="shared" si="252"/>
        <v>1</v>
      </c>
      <c r="R91" s="13">
        <f t="shared" si="252"/>
        <v>1</v>
      </c>
      <c r="S91" s="44">
        <f t="shared" si="252"/>
        <v>1</v>
      </c>
      <c r="T91" s="44">
        <f t="shared" si="252"/>
        <v>1</v>
      </c>
      <c r="U91" s="14">
        <f t="shared" si="252"/>
        <v>1</v>
      </c>
      <c r="V91" s="13">
        <f t="shared" si="252"/>
        <v>1</v>
      </c>
      <c r="W91" s="44">
        <f t="shared" si="252"/>
        <v>1</v>
      </c>
      <c r="X91" s="44">
        <f t="shared" si="252"/>
        <v>1</v>
      </c>
      <c r="Y91" s="14">
        <f t="shared" si="252"/>
        <v>1</v>
      </c>
      <c r="Z91" s="13">
        <f t="shared" si="252"/>
        <v>1</v>
      </c>
      <c r="AA91" s="44">
        <f t="shared" si="252"/>
        <v>1</v>
      </c>
      <c r="AB91" s="44">
        <f t="shared" si="252"/>
        <v>1</v>
      </c>
      <c r="AC91" s="14">
        <f t="shared" si="252"/>
        <v>1</v>
      </c>
      <c r="AD91" s="13">
        <f t="shared" si="252"/>
        <v>1</v>
      </c>
      <c r="AE91" s="44">
        <f t="shared" si="252"/>
        <v>1</v>
      </c>
      <c r="AF91" s="44">
        <f t="shared" si="252"/>
        <v>1</v>
      </c>
      <c r="AG91" s="14">
        <f t="shared" si="252"/>
        <v>1</v>
      </c>
      <c r="AH91" s="13">
        <f t="shared" si="252"/>
        <v>1</v>
      </c>
      <c r="AI91" s="44">
        <f t="shared" si="252"/>
        <v>1</v>
      </c>
      <c r="AJ91" s="44">
        <f t="shared" si="252"/>
        <v>1</v>
      </c>
      <c r="AK91" s="14">
        <f t="shared" si="252"/>
        <v>1</v>
      </c>
      <c r="AL91" s="13">
        <f t="shared" ref="AL91:BQ91" si="253">MAX(IF(AL33=0,0,2.5*AL92/AL33),1)</f>
        <v>1</v>
      </c>
      <c r="AM91" s="44">
        <f t="shared" si="253"/>
        <v>1</v>
      </c>
      <c r="AN91" s="44">
        <f t="shared" si="253"/>
        <v>1</v>
      </c>
      <c r="AO91" s="14">
        <f t="shared" si="253"/>
        <v>1</v>
      </c>
      <c r="AP91" s="13">
        <f t="shared" si="253"/>
        <v>1</v>
      </c>
      <c r="AQ91" s="44">
        <f t="shared" si="253"/>
        <v>1</v>
      </c>
      <c r="AR91" s="44">
        <f t="shared" si="253"/>
        <v>1</v>
      </c>
      <c r="AS91" s="14">
        <f t="shared" si="253"/>
        <v>1</v>
      </c>
      <c r="AT91" s="13">
        <f t="shared" si="253"/>
        <v>1</v>
      </c>
      <c r="AU91" s="44">
        <f t="shared" si="253"/>
        <v>1</v>
      </c>
      <c r="AV91" s="44">
        <f t="shared" si="253"/>
        <v>1</v>
      </c>
      <c r="AW91" s="14">
        <f t="shared" si="253"/>
        <v>1</v>
      </c>
      <c r="AX91" s="13">
        <f t="shared" si="253"/>
        <v>1</v>
      </c>
      <c r="AY91" s="44">
        <f t="shared" si="253"/>
        <v>1</v>
      </c>
      <c r="AZ91" s="44">
        <f t="shared" si="253"/>
        <v>1</v>
      </c>
      <c r="BA91" s="14">
        <f t="shared" si="253"/>
        <v>1</v>
      </c>
      <c r="BB91" s="13">
        <f t="shared" si="253"/>
        <v>1</v>
      </c>
      <c r="BC91" s="44">
        <f t="shared" si="253"/>
        <v>1</v>
      </c>
      <c r="BD91" s="44">
        <f t="shared" si="253"/>
        <v>1</v>
      </c>
      <c r="BE91" s="14">
        <f t="shared" si="253"/>
        <v>1</v>
      </c>
      <c r="BF91" s="13">
        <f t="shared" si="253"/>
        <v>1</v>
      </c>
      <c r="BG91" s="44">
        <f t="shared" si="253"/>
        <v>1</v>
      </c>
      <c r="BH91" s="44">
        <f t="shared" si="253"/>
        <v>1</v>
      </c>
      <c r="BI91" s="14">
        <f t="shared" si="253"/>
        <v>1</v>
      </c>
      <c r="BJ91" s="13">
        <f t="shared" si="253"/>
        <v>1</v>
      </c>
      <c r="BK91" s="44">
        <f t="shared" si="253"/>
        <v>1</v>
      </c>
      <c r="BL91" s="44">
        <f t="shared" si="253"/>
        <v>1</v>
      </c>
      <c r="BM91" s="14">
        <f t="shared" si="253"/>
        <v>1</v>
      </c>
      <c r="BN91" s="13">
        <f t="shared" si="253"/>
        <v>1</v>
      </c>
      <c r="BO91" s="44">
        <f t="shared" si="253"/>
        <v>1</v>
      </c>
      <c r="BP91" s="44">
        <f t="shared" si="253"/>
        <v>1</v>
      </c>
      <c r="BQ91" s="14">
        <f t="shared" si="253"/>
        <v>1</v>
      </c>
      <c r="BR91" s="13">
        <f t="shared" ref="BR91:CK91" si="254">MAX(IF(BR33=0,0,2.5*BR92/BR33),1)</f>
        <v>1</v>
      </c>
      <c r="BS91" s="44">
        <f t="shared" si="254"/>
        <v>1</v>
      </c>
      <c r="BT91" s="44">
        <f t="shared" si="254"/>
        <v>1</v>
      </c>
      <c r="BU91" s="14">
        <f t="shared" si="254"/>
        <v>1</v>
      </c>
      <c r="BV91" s="13">
        <f t="shared" si="254"/>
        <v>1</v>
      </c>
      <c r="BW91" s="44">
        <f t="shared" si="254"/>
        <v>1</v>
      </c>
      <c r="BX91" s="44">
        <f t="shared" si="254"/>
        <v>1</v>
      </c>
      <c r="BY91" s="14">
        <f t="shared" si="254"/>
        <v>1</v>
      </c>
      <c r="BZ91" s="13">
        <f t="shared" si="254"/>
        <v>1</v>
      </c>
      <c r="CA91" s="44">
        <f t="shared" si="254"/>
        <v>1</v>
      </c>
      <c r="CB91" s="44">
        <f t="shared" si="254"/>
        <v>1</v>
      </c>
      <c r="CC91" s="14">
        <f t="shared" si="254"/>
        <v>1</v>
      </c>
      <c r="CD91" s="13">
        <f t="shared" si="254"/>
        <v>1</v>
      </c>
      <c r="CE91" s="44">
        <f t="shared" si="254"/>
        <v>1</v>
      </c>
      <c r="CF91" s="44">
        <f t="shared" si="254"/>
        <v>1</v>
      </c>
      <c r="CG91" s="14">
        <f t="shared" si="254"/>
        <v>1</v>
      </c>
      <c r="CH91" s="13">
        <f t="shared" si="254"/>
        <v>1</v>
      </c>
      <c r="CI91" s="44">
        <f t="shared" si="254"/>
        <v>1</v>
      </c>
      <c r="CJ91" s="44">
        <f t="shared" si="254"/>
        <v>1</v>
      </c>
      <c r="CK91" s="14">
        <f t="shared" si="254"/>
        <v>1</v>
      </c>
      <c r="CL91" s="49"/>
      <c r="CM91" s="28"/>
    </row>
    <row r="92" spans="2:91" ht="14.25" x14ac:dyDescent="0.25">
      <c r="B92" s="55"/>
      <c r="C92" s="10" t="s">
        <v>301</v>
      </c>
      <c r="D92" s="93" t="s">
        <v>387</v>
      </c>
      <c r="E92" s="125" t="e">
        <f t="shared" ref="E92:AJ92" si="255">((E21/3600)*EXP(E90*E21/3600) + E51*EXP(-E51*E90))/(((E21/3600)+E51)*EXP(((E21/3600)-E51))*E90)</f>
        <v>#DIV/0!</v>
      </c>
      <c r="F92" s="13">
        <f t="shared" si="255"/>
        <v>1.4985933152656224E-2</v>
      </c>
      <c r="G92" s="44">
        <f t="shared" si="255"/>
        <v>1.1993333916259473E-2</v>
      </c>
      <c r="H92" s="44">
        <f t="shared" si="255"/>
        <v>2.3909703475830397E-2</v>
      </c>
      <c r="I92" s="14">
        <f t="shared" si="255"/>
        <v>1.1529347216859673E-2</v>
      </c>
      <c r="J92" s="13">
        <f t="shared" si="255"/>
        <v>0.13654449371074351</v>
      </c>
      <c r="K92" s="44" t="e">
        <f t="shared" si="255"/>
        <v>#DIV/0!</v>
      </c>
      <c r="L92" s="44">
        <f t="shared" si="255"/>
        <v>5.6805836095184449E-2</v>
      </c>
      <c r="M92" s="14">
        <f t="shared" si="255"/>
        <v>4.4321761699937831E-2</v>
      </c>
      <c r="N92" s="13">
        <f t="shared" si="255"/>
        <v>1.0858506120348416E-2</v>
      </c>
      <c r="O92" s="44">
        <f t="shared" si="255"/>
        <v>2.6583393460968248E-3</v>
      </c>
      <c r="P92" s="44">
        <f t="shared" si="255"/>
        <v>4.0179883366294397E-2</v>
      </c>
      <c r="Q92" s="14">
        <f t="shared" si="255"/>
        <v>2.2994360499322061E-2</v>
      </c>
      <c r="R92" s="13">
        <f t="shared" si="255"/>
        <v>0.15509780661615527</v>
      </c>
      <c r="S92" s="44" t="e">
        <f t="shared" si="255"/>
        <v>#DIV/0!</v>
      </c>
      <c r="T92" s="44">
        <f t="shared" si="255"/>
        <v>2.4891186404806684E-2</v>
      </c>
      <c r="U92" s="14">
        <f t="shared" si="255"/>
        <v>1.8095483676211551E-2</v>
      </c>
      <c r="V92" s="13">
        <f t="shared" si="255"/>
        <v>7.6413122093901331E-2</v>
      </c>
      <c r="W92" s="44" t="e">
        <f t="shared" si="255"/>
        <v>#DIV/0!</v>
      </c>
      <c r="X92" s="44">
        <f t="shared" si="255"/>
        <v>2.8886223624530988E-2</v>
      </c>
      <c r="Y92" s="14">
        <f t="shared" si="255"/>
        <v>2.6373689948590871E-2</v>
      </c>
      <c r="Z92" s="13">
        <f t="shared" si="255"/>
        <v>0.13249648502979761</v>
      </c>
      <c r="AA92" s="44" t="e">
        <f t="shared" si="255"/>
        <v>#DIV/0!</v>
      </c>
      <c r="AB92" s="44">
        <f t="shared" si="255"/>
        <v>4.3061777589764642E-2</v>
      </c>
      <c r="AC92" s="14">
        <f t="shared" si="255"/>
        <v>4.2545751187232486E-2</v>
      </c>
      <c r="AD92" s="13">
        <f t="shared" si="255"/>
        <v>0.15278243726112536</v>
      </c>
      <c r="AE92" s="44" t="e">
        <f t="shared" si="255"/>
        <v>#DIV/0!</v>
      </c>
      <c r="AF92" s="44">
        <f t="shared" si="255"/>
        <v>6.983018187399237E-2</v>
      </c>
      <c r="AG92" s="14">
        <f t="shared" si="255"/>
        <v>6.9643646774063775E-2</v>
      </c>
      <c r="AH92" s="13">
        <f t="shared" si="255"/>
        <v>6.4645496069293679E-2</v>
      </c>
      <c r="AI92" s="44">
        <f t="shared" si="255"/>
        <v>4.1037401502627413E-2</v>
      </c>
      <c r="AJ92" s="44">
        <f t="shared" si="255"/>
        <v>6.2954872501142553E-2</v>
      </c>
      <c r="AK92" s="14">
        <f t="shared" ref="AK92:BP92" si="256">((AK21/3600)*EXP(AK90*AK21/3600) + AK51*EXP(-AK51*AK90))/(((AK21/3600)+AK51)*EXP(((AK21/3600)-AK51))*AK90)</f>
        <v>6.2331094931121538E-2</v>
      </c>
      <c r="AL92" s="13" t="e">
        <f t="shared" si="256"/>
        <v>#DIV/0!</v>
      </c>
      <c r="AM92" s="44" t="e">
        <f t="shared" si="256"/>
        <v>#DIV/0!</v>
      </c>
      <c r="AN92" s="44" t="e">
        <f t="shared" si="256"/>
        <v>#DIV/0!</v>
      </c>
      <c r="AO92" s="14" t="e">
        <f t="shared" si="256"/>
        <v>#DIV/0!</v>
      </c>
      <c r="AP92" s="13" t="e">
        <f t="shared" si="256"/>
        <v>#DIV/0!</v>
      </c>
      <c r="AQ92" s="44" t="e">
        <f t="shared" si="256"/>
        <v>#DIV/0!</v>
      </c>
      <c r="AR92" s="44" t="e">
        <f t="shared" si="256"/>
        <v>#DIV/0!</v>
      </c>
      <c r="AS92" s="14" t="e">
        <f t="shared" si="256"/>
        <v>#DIV/0!</v>
      </c>
      <c r="AT92" s="13" t="e">
        <f t="shared" si="256"/>
        <v>#DIV/0!</v>
      </c>
      <c r="AU92" s="44" t="e">
        <f t="shared" si="256"/>
        <v>#DIV/0!</v>
      </c>
      <c r="AV92" s="44" t="e">
        <f t="shared" si="256"/>
        <v>#DIV/0!</v>
      </c>
      <c r="AW92" s="14" t="e">
        <f t="shared" si="256"/>
        <v>#DIV/0!</v>
      </c>
      <c r="AX92" s="13" t="e">
        <f t="shared" si="256"/>
        <v>#DIV/0!</v>
      </c>
      <c r="AY92" s="44" t="e">
        <f t="shared" si="256"/>
        <v>#DIV/0!</v>
      </c>
      <c r="AZ92" s="44" t="e">
        <f t="shared" si="256"/>
        <v>#DIV/0!</v>
      </c>
      <c r="BA92" s="14" t="e">
        <f t="shared" si="256"/>
        <v>#DIV/0!</v>
      </c>
      <c r="BB92" s="13" t="e">
        <f t="shared" si="256"/>
        <v>#DIV/0!</v>
      </c>
      <c r="BC92" s="44" t="e">
        <f t="shared" si="256"/>
        <v>#DIV/0!</v>
      </c>
      <c r="BD92" s="44" t="e">
        <f t="shared" si="256"/>
        <v>#DIV/0!</v>
      </c>
      <c r="BE92" s="14" t="e">
        <f t="shared" si="256"/>
        <v>#DIV/0!</v>
      </c>
      <c r="BF92" s="13" t="e">
        <f t="shared" si="256"/>
        <v>#DIV/0!</v>
      </c>
      <c r="BG92" s="44" t="e">
        <f t="shared" si="256"/>
        <v>#DIV/0!</v>
      </c>
      <c r="BH92" s="44" t="e">
        <f t="shared" si="256"/>
        <v>#DIV/0!</v>
      </c>
      <c r="BI92" s="14" t="e">
        <f t="shared" si="256"/>
        <v>#DIV/0!</v>
      </c>
      <c r="BJ92" s="13" t="e">
        <f t="shared" si="256"/>
        <v>#DIV/0!</v>
      </c>
      <c r="BK92" s="44" t="e">
        <f t="shared" si="256"/>
        <v>#DIV/0!</v>
      </c>
      <c r="BL92" s="44" t="e">
        <f t="shared" si="256"/>
        <v>#DIV/0!</v>
      </c>
      <c r="BM92" s="14" t="e">
        <f t="shared" si="256"/>
        <v>#DIV/0!</v>
      </c>
      <c r="BN92" s="13" t="e">
        <f t="shared" si="256"/>
        <v>#DIV/0!</v>
      </c>
      <c r="BO92" s="44" t="e">
        <f t="shared" si="256"/>
        <v>#DIV/0!</v>
      </c>
      <c r="BP92" s="44" t="e">
        <f t="shared" si="256"/>
        <v>#DIV/0!</v>
      </c>
      <c r="BQ92" s="14" t="e">
        <f t="shared" ref="BQ92:CK92" si="257">((BQ21/3600)*EXP(BQ90*BQ21/3600) + BQ51*EXP(-BQ51*BQ90))/(((BQ21/3600)+BQ51)*EXP(((BQ21/3600)-BQ51))*BQ90)</f>
        <v>#DIV/0!</v>
      </c>
      <c r="BR92" s="13" t="e">
        <f t="shared" si="257"/>
        <v>#DIV/0!</v>
      </c>
      <c r="BS92" s="44" t="e">
        <f t="shared" si="257"/>
        <v>#DIV/0!</v>
      </c>
      <c r="BT92" s="44" t="e">
        <f t="shared" si="257"/>
        <v>#DIV/0!</v>
      </c>
      <c r="BU92" s="14" t="e">
        <f t="shared" si="257"/>
        <v>#DIV/0!</v>
      </c>
      <c r="BV92" s="13" t="e">
        <f t="shared" si="257"/>
        <v>#DIV/0!</v>
      </c>
      <c r="BW92" s="44" t="e">
        <f t="shared" si="257"/>
        <v>#DIV/0!</v>
      </c>
      <c r="BX92" s="44" t="e">
        <f t="shared" si="257"/>
        <v>#DIV/0!</v>
      </c>
      <c r="BY92" s="14" t="e">
        <f t="shared" si="257"/>
        <v>#DIV/0!</v>
      </c>
      <c r="BZ92" s="13" t="e">
        <f t="shared" si="257"/>
        <v>#DIV/0!</v>
      </c>
      <c r="CA92" s="44" t="e">
        <f t="shared" si="257"/>
        <v>#DIV/0!</v>
      </c>
      <c r="CB92" s="44" t="e">
        <f t="shared" si="257"/>
        <v>#DIV/0!</v>
      </c>
      <c r="CC92" s="14" t="e">
        <f t="shared" si="257"/>
        <v>#DIV/0!</v>
      </c>
      <c r="CD92" s="13" t="e">
        <f t="shared" si="257"/>
        <v>#DIV/0!</v>
      </c>
      <c r="CE92" s="44" t="e">
        <f t="shared" si="257"/>
        <v>#DIV/0!</v>
      </c>
      <c r="CF92" s="44" t="e">
        <f t="shared" si="257"/>
        <v>#DIV/0!</v>
      </c>
      <c r="CG92" s="14" t="e">
        <f t="shared" si="257"/>
        <v>#DIV/0!</v>
      </c>
      <c r="CH92" s="13" t="e">
        <f t="shared" si="257"/>
        <v>#DIV/0!</v>
      </c>
      <c r="CI92" s="44" t="e">
        <f t="shared" si="257"/>
        <v>#DIV/0!</v>
      </c>
      <c r="CJ92" s="44" t="e">
        <f t="shared" si="257"/>
        <v>#DIV/0!</v>
      </c>
      <c r="CK92" s="14" t="e">
        <f t="shared" si="257"/>
        <v>#DIV/0!</v>
      </c>
      <c r="CL92" s="49"/>
      <c r="CM92" s="28"/>
    </row>
    <row r="93" spans="2:91" ht="14.25" x14ac:dyDescent="0.25">
      <c r="B93" s="55"/>
      <c r="C93" s="10" t="s">
        <v>302</v>
      </c>
      <c r="D93" s="93" t="s">
        <v>390</v>
      </c>
      <c r="E93" s="125">
        <f t="shared" ref="E93:AJ93" si="258">E90+2*(E91-1)</f>
        <v>3</v>
      </c>
      <c r="F93" s="13">
        <f t="shared" si="258"/>
        <v>8.1999999999999993</v>
      </c>
      <c r="G93" s="44">
        <f t="shared" si="258"/>
        <v>8.1999999999999993</v>
      </c>
      <c r="H93" s="44">
        <f t="shared" si="258"/>
        <v>9.4</v>
      </c>
      <c r="I93" s="14">
        <f t="shared" si="258"/>
        <v>9.4</v>
      </c>
      <c r="J93" s="13">
        <f t="shared" si="258"/>
        <v>7</v>
      </c>
      <c r="K93" s="44" t="e">
        <f t="shared" si="258"/>
        <v>#DIV/0!</v>
      </c>
      <c r="L93" s="44">
        <f t="shared" si="258"/>
        <v>8</v>
      </c>
      <c r="M93" s="14">
        <f t="shared" si="258"/>
        <v>8</v>
      </c>
      <c r="N93" s="13">
        <f t="shared" si="258"/>
        <v>9</v>
      </c>
      <c r="O93" s="44">
        <f t="shared" si="258"/>
        <v>12</v>
      </c>
      <c r="P93" s="44">
        <f t="shared" si="258"/>
        <v>7.8</v>
      </c>
      <c r="Q93" s="14">
        <f t="shared" si="258"/>
        <v>8.3000000000000007</v>
      </c>
      <c r="R93" s="13">
        <f t="shared" si="258"/>
        <v>5.8</v>
      </c>
      <c r="S93" s="44" t="e">
        <f t="shared" si="258"/>
        <v>#DIV/0!</v>
      </c>
      <c r="T93" s="44">
        <f t="shared" si="258"/>
        <v>8</v>
      </c>
      <c r="U93" s="14">
        <f t="shared" si="258"/>
        <v>8</v>
      </c>
      <c r="V93" s="13">
        <f t="shared" si="258"/>
        <v>10.4</v>
      </c>
      <c r="W93" s="44" t="e">
        <f t="shared" si="258"/>
        <v>#DIV/0!</v>
      </c>
      <c r="X93" s="44">
        <f t="shared" si="258"/>
        <v>7.5</v>
      </c>
      <c r="Y93" s="14">
        <f t="shared" si="258"/>
        <v>7.5</v>
      </c>
      <c r="Z93" s="13">
        <f t="shared" si="258"/>
        <v>6.5</v>
      </c>
      <c r="AA93" s="44" t="e">
        <f t="shared" si="258"/>
        <v>#DIV/0!</v>
      </c>
      <c r="AB93" s="44">
        <f t="shared" si="258"/>
        <v>7.2</v>
      </c>
      <c r="AC93" s="14">
        <f t="shared" si="258"/>
        <v>7.2</v>
      </c>
      <c r="AD93" s="13">
        <f t="shared" si="258"/>
        <v>6.3</v>
      </c>
      <c r="AE93" s="44" t="e">
        <f t="shared" si="258"/>
        <v>#DIV/0!</v>
      </c>
      <c r="AF93" s="44">
        <f t="shared" si="258"/>
        <v>6</v>
      </c>
      <c r="AG93" s="14">
        <f t="shared" si="258"/>
        <v>6</v>
      </c>
      <c r="AH93" s="13">
        <f t="shared" si="258"/>
        <v>6.4</v>
      </c>
      <c r="AI93" s="44">
        <f t="shared" si="258"/>
        <v>7.4</v>
      </c>
      <c r="AJ93" s="44">
        <f t="shared" si="258"/>
        <v>7.1</v>
      </c>
      <c r="AK93" s="14">
        <f t="shared" ref="AK93:BP93" si="259">AK90+2*(AK91-1)</f>
        <v>7.1</v>
      </c>
      <c r="AL93" s="13" t="e">
        <f t="shared" si="259"/>
        <v>#DIV/0!</v>
      </c>
      <c r="AM93" s="44" t="e">
        <f t="shared" si="259"/>
        <v>#DIV/0!</v>
      </c>
      <c r="AN93" s="44" t="e">
        <f t="shared" si="259"/>
        <v>#DIV/0!</v>
      </c>
      <c r="AO93" s="14" t="e">
        <f t="shared" si="259"/>
        <v>#DIV/0!</v>
      </c>
      <c r="AP93" s="13" t="e">
        <f t="shared" si="259"/>
        <v>#DIV/0!</v>
      </c>
      <c r="AQ93" s="44" t="e">
        <f t="shared" si="259"/>
        <v>#DIV/0!</v>
      </c>
      <c r="AR93" s="44" t="e">
        <f t="shared" si="259"/>
        <v>#DIV/0!</v>
      </c>
      <c r="AS93" s="14" t="e">
        <f t="shared" si="259"/>
        <v>#DIV/0!</v>
      </c>
      <c r="AT93" s="13" t="e">
        <f t="shared" si="259"/>
        <v>#DIV/0!</v>
      </c>
      <c r="AU93" s="44" t="e">
        <f t="shared" si="259"/>
        <v>#DIV/0!</v>
      </c>
      <c r="AV93" s="44" t="e">
        <f t="shared" si="259"/>
        <v>#DIV/0!</v>
      </c>
      <c r="AW93" s="14" t="e">
        <f t="shared" si="259"/>
        <v>#DIV/0!</v>
      </c>
      <c r="AX93" s="13" t="e">
        <f t="shared" si="259"/>
        <v>#DIV/0!</v>
      </c>
      <c r="AY93" s="44" t="e">
        <f t="shared" si="259"/>
        <v>#DIV/0!</v>
      </c>
      <c r="AZ93" s="44" t="e">
        <f t="shared" si="259"/>
        <v>#DIV/0!</v>
      </c>
      <c r="BA93" s="14" t="e">
        <f t="shared" si="259"/>
        <v>#DIV/0!</v>
      </c>
      <c r="BB93" s="13" t="e">
        <f t="shared" si="259"/>
        <v>#DIV/0!</v>
      </c>
      <c r="BC93" s="44" t="e">
        <f t="shared" si="259"/>
        <v>#DIV/0!</v>
      </c>
      <c r="BD93" s="44" t="e">
        <f t="shared" si="259"/>
        <v>#DIV/0!</v>
      </c>
      <c r="BE93" s="14" t="e">
        <f t="shared" si="259"/>
        <v>#DIV/0!</v>
      </c>
      <c r="BF93" s="13" t="e">
        <f t="shared" si="259"/>
        <v>#DIV/0!</v>
      </c>
      <c r="BG93" s="44" t="e">
        <f t="shared" si="259"/>
        <v>#DIV/0!</v>
      </c>
      <c r="BH93" s="44" t="e">
        <f t="shared" si="259"/>
        <v>#DIV/0!</v>
      </c>
      <c r="BI93" s="14" t="e">
        <f t="shared" si="259"/>
        <v>#DIV/0!</v>
      </c>
      <c r="BJ93" s="13" t="e">
        <f t="shared" si="259"/>
        <v>#DIV/0!</v>
      </c>
      <c r="BK93" s="44" t="e">
        <f t="shared" si="259"/>
        <v>#DIV/0!</v>
      </c>
      <c r="BL93" s="44" t="e">
        <f t="shared" si="259"/>
        <v>#DIV/0!</v>
      </c>
      <c r="BM93" s="14" t="e">
        <f t="shared" si="259"/>
        <v>#DIV/0!</v>
      </c>
      <c r="BN93" s="13" t="e">
        <f t="shared" si="259"/>
        <v>#DIV/0!</v>
      </c>
      <c r="BO93" s="44" t="e">
        <f t="shared" si="259"/>
        <v>#DIV/0!</v>
      </c>
      <c r="BP93" s="44" t="e">
        <f t="shared" si="259"/>
        <v>#DIV/0!</v>
      </c>
      <c r="BQ93" s="14" t="e">
        <f t="shared" ref="BQ93:CK93" si="260">BQ90+2*(BQ91-1)</f>
        <v>#DIV/0!</v>
      </c>
      <c r="BR93" s="13" t="e">
        <f t="shared" si="260"/>
        <v>#DIV/0!</v>
      </c>
      <c r="BS93" s="44" t="e">
        <f t="shared" si="260"/>
        <v>#DIV/0!</v>
      </c>
      <c r="BT93" s="44" t="e">
        <f t="shared" si="260"/>
        <v>#DIV/0!</v>
      </c>
      <c r="BU93" s="14" t="e">
        <f t="shared" si="260"/>
        <v>#DIV/0!</v>
      </c>
      <c r="BV93" s="13" t="e">
        <f t="shared" si="260"/>
        <v>#DIV/0!</v>
      </c>
      <c r="BW93" s="44" t="e">
        <f t="shared" si="260"/>
        <v>#DIV/0!</v>
      </c>
      <c r="BX93" s="44" t="e">
        <f t="shared" si="260"/>
        <v>#DIV/0!</v>
      </c>
      <c r="BY93" s="14" t="e">
        <f t="shared" si="260"/>
        <v>#DIV/0!</v>
      </c>
      <c r="BZ93" s="13" t="e">
        <f t="shared" si="260"/>
        <v>#DIV/0!</v>
      </c>
      <c r="CA93" s="44" t="e">
        <f t="shared" si="260"/>
        <v>#DIV/0!</v>
      </c>
      <c r="CB93" s="44" t="e">
        <f t="shared" si="260"/>
        <v>#DIV/0!</v>
      </c>
      <c r="CC93" s="14" t="e">
        <f t="shared" si="260"/>
        <v>#DIV/0!</v>
      </c>
      <c r="CD93" s="13" t="e">
        <f t="shared" si="260"/>
        <v>#DIV/0!</v>
      </c>
      <c r="CE93" s="44" t="e">
        <f t="shared" si="260"/>
        <v>#DIV/0!</v>
      </c>
      <c r="CF93" s="44" t="e">
        <f t="shared" si="260"/>
        <v>#DIV/0!</v>
      </c>
      <c r="CG93" s="14" t="e">
        <f t="shared" si="260"/>
        <v>#DIV/0!</v>
      </c>
      <c r="CH93" s="13" t="e">
        <f t="shared" si="260"/>
        <v>#DIV/0!</v>
      </c>
      <c r="CI93" s="44" t="e">
        <f t="shared" si="260"/>
        <v>#DIV/0!</v>
      </c>
      <c r="CJ93" s="44" t="e">
        <f t="shared" si="260"/>
        <v>#DIV/0!</v>
      </c>
      <c r="CK93" s="14" t="e">
        <f t="shared" si="260"/>
        <v>#DIV/0!</v>
      </c>
      <c r="CL93" s="49"/>
      <c r="CM93" s="28"/>
    </row>
    <row r="94" spans="2:91" ht="14.25" x14ac:dyDescent="0.25">
      <c r="B94" s="55"/>
      <c r="C94" s="10" t="s">
        <v>303</v>
      </c>
      <c r="D94" s="93" t="s">
        <v>388</v>
      </c>
      <c r="E94" s="125">
        <f t="shared" ref="E94:AJ94" si="261">1-EXP(-E93*E51)</f>
        <v>0</v>
      </c>
      <c r="F94" s="13">
        <f t="shared" si="261"/>
        <v>0.93455204288343052</v>
      </c>
      <c r="G94" s="44">
        <f t="shared" si="261"/>
        <v>0.93455204288343052</v>
      </c>
      <c r="H94" s="44">
        <f t="shared" si="261"/>
        <v>0.93261128968088547</v>
      </c>
      <c r="I94" s="14">
        <f t="shared" si="261"/>
        <v>0.93261128968088547</v>
      </c>
      <c r="J94" s="13">
        <f t="shared" si="261"/>
        <v>8.3781128349122436E-2</v>
      </c>
      <c r="K94" s="44" t="e">
        <f t="shared" si="261"/>
        <v>#DIV/0!</v>
      </c>
      <c r="L94" s="44">
        <f t="shared" si="261"/>
        <v>0.70673148807343744</v>
      </c>
      <c r="M94" s="14">
        <f t="shared" si="261"/>
        <v>0.70673148807343744</v>
      </c>
      <c r="N94" s="13">
        <f t="shared" si="261"/>
        <v>0.95107662596110865</v>
      </c>
      <c r="O94" s="44">
        <f t="shared" si="261"/>
        <v>0.98210677864899654</v>
      </c>
      <c r="P94" s="44">
        <f t="shared" si="261"/>
        <v>0.84618427746657066</v>
      </c>
      <c r="Q94" s="14">
        <f t="shared" si="261"/>
        <v>0.86357769219668579</v>
      </c>
      <c r="R94" s="13">
        <f t="shared" si="261"/>
        <v>0.13078664556667818</v>
      </c>
      <c r="S94" s="44" t="e">
        <f t="shared" si="261"/>
        <v>#DIV/0!</v>
      </c>
      <c r="T94" s="44">
        <f t="shared" si="261"/>
        <v>0.89114926923048099</v>
      </c>
      <c r="U94" s="14">
        <f t="shared" si="261"/>
        <v>0.89114926923048099</v>
      </c>
      <c r="V94" s="13">
        <f t="shared" si="261"/>
        <v>0.24000577502249842</v>
      </c>
      <c r="W94" s="44" t="e">
        <f t="shared" si="261"/>
        <v>#DIV/0!</v>
      </c>
      <c r="X94" s="44">
        <f t="shared" si="261"/>
        <v>0.84791768114729249</v>
      </c>
      <c r="Y94" s="14">
        <f t="shared" si="261"/>
        <v>0.84791768114729249</v>
      </c>
      <c r="Z94" s="13">
        <f t="shared" si="261"/>
        <v>0.23449705920195518</v>
      </c>
      <c r="AA94" s="44" t="e">
        <f t="shared" si="261"/>
        <v>#DIV/0!</v>
      </c>
      <c r="AB94" s="44">
        <f t="shared" si="261"/>
        <v>0.75042604627619269</v>
      </c>
      <c r="AC94" s="14">
        <f t="shared" si="261"/>
        <v>0.75042604627619269</v>
      </c>
      <c r="AD94" s="13">
        <f t="shared" si="261"/>
        <v>4.781887030149512E-2</v>
      </c>
      <c r="AE94" s="44" t="e">
        <f t="shared" si="261"/>
        <v>#DIV/0!</v>
      </c>
      <c r="AF94" s="44">
        <f t="shared" si="261"/>
        <v>0.65354418966994254</v>
      </c>
      <c r="AG94" s="14">
        <f t="shared" si="261"/>
        <v>0.65354418966994254</v>
      </c>
      <c r="AH94" s="13">
        <f t="shared" si="261"/>
        <v>0.70463859050560873</v>
      </c>
      <c r="AI94" s="44">
        <f t="shared" si="261"/>
        <v>0.75588384237102302</v>
      </c>
      <c r="AJ94" s="44">
        <f t="shared" si="261"/>
        <v>0.61728788186972028</v>
      </c>
      <c r="AK94" s="14">
        <f t="shared" ref="AK94:BP94" si="262">1-EXP(-AK93*AK51)</f>
        <v>0.61728788186972028</v>
      </c>
      <c r="AL94" s="13" t="e">
        <f t="shared" si="262"/>
        <v>#DIV/0!</v>
      </c>
      <c r="AM94" s="44" t="e">
        <f t="shared" si="262"/>
        <v>#DIV/0!</v>
      </c>
      <c r="AN94" s="44" t="e">
        <f t="shared" si="262"/>
        <v>#DIV/0!</v>
      </c>
      <c r="AO94" s="14" t="e">
        <f t="shared" si="262"/>
        <v>#DIV/0!</v>
      </c>
      <c r="AP94" s="13" t="e">
        <f t="shared" si="262"/>
        <v>#DIV/0!</v>
      </c>
      <c r="AQ94" s="44" t="e">
        <f t="shared" si="262"/>
        <v>#DIV/0!</v>
      </c>
      <c r="AR94" s="44" t="e">
        <f t="shared" si="262"/>
        <v>#DIV/0!</v>
      </c>
      <c r="AS94" s="14" t="e">
        <f t="shared" si="262"/>
        <v>#DIV/0!</v>
      </c>
      <c r="AT94" s="13" t="e">
        <f t="shared" si="262"/>
        <v>#DIV/0!</v>
      </c>
      <c r="AU94" s="44" t="e">
        <f t="shared" si="262"/>
        <v>#DIV/0!</v>
      </c>
      <c r="AV94" s="44" t="e">
        <f t="shared" si="262"/>
        <v>#DIV/0!</v>
      </c>
      <c r="AW94" s="14" t="e">
        <f t="shared" si="262"/>
        <v>#DIV/0!</v>
      </c>
      <c r="AX94" s="13" t="e">
        <f t="shared" si="262"/>
        <v>#DIV/0!</v>
      </c>
      <c r="AY94" s="44" t="e">
        <f t="shared" si="262"/>
        <v>#DIV/0!</v>
      </c>
      <c r="AZ94" s="44" t="e">
        <f t="shared" si="262"/>
        <v>#DIV/0!</v>
      </c>
      <c r="BA94" s="14" t="e">
        <f t="shared" si="262"/>
        <v>#DIV/0!</v>
      </c>
      <c r="BB94" s="13" t="e">
        <f t="shared" si="262"/>
        <v>#DIV/0!</v>
      </c>
      <c r="BC94" s="44" t="e">
        <f t="shared" si="262"/>
        <v>#DIV/0!</v>
      </c>
      <c r="BD94" s="44" t="e">
        <f t="shared" si="262"/>
        <v>#DIV/0!</v>
      </c>
      <c r="BE94" s="14" t="e">
        <f t="shared" si="262"/>
        <v>#DIV/0!</v>
      </c>
      <c r="BF94" s="13" t="e">
        <f t="shared" si="262"/>
        <v>#DIV/0!</v>
      </c>
      <c r="BG94" s="44" t="e">
        <f t="shared" si="262"/>
        <v>#DIV/0!</v>
      </c>
      <c r="BH94" s="44" t="e">
        <f t="shared" si="262"/>
        <v>#DIV/0!</v>
      </c>
      <c r="BI94" s="14" t="e">
        <f t="shared" si="262"/>
        <v>#DIV/0!</v>
      </c>
      <c r="BJ94" s="13" t="e">
        <f t="shared" si="262"/>
        <v>#DIV/0!</v>
      </c>
      <c r="BK94" s="44" t="e">
        <f t="shared" si="262"/>
        <v>#DIV/0!</v>
      </c>
      <c r="BL94" s="44" t="e">
        <f t="shared" si="262"/>
        <v>#DIV/0!</v>
      </c>
      <c r="BM94" s="14" t="e">
        <f t="shared" si="262"/>
        <v>#DIV/0!</v>
      </c>
      <c r="BN94" s="13" t="e">
        <f t="shared" si="262"/>
        <v>#DIV/0!</v>
      </c>
      <c r="BO94" s="44" t="e">
        <f t="shared" si="262"/>
        <v>#DIV/0!</v>
      </c>
      <c r="BP94" s="44" t="e">
        <f t="shared" si="262"/>
        <v>#DIV/0!</v>
      </c>
      <c r="BQ94" s="14" t="e">
        <f t="shared" ref="BQ94:CK94" si="263">1-EXP(-BQ93*BQ51)</f>
        <v>#DIV/0!</v>
      </c>
      <c r="BR94" s="13" t="e">
        <f t="shared" si="263"/>
        <v>#DIV/0!</v>
      </c>
      <c r="BS94" s="44" t="e">
        <f t="shared" si="263"/>
        <v>#DIV/0!</v>
      </c>
      <c r="BT94" s="44" t="e">
        <f t="shared" si="263"/>
        <v>#DIV/0!</v>
      </c>
      <c r="BU94" s="14" t="e">
        <f t="shared" si="263"/>
        <v>#DIV/0!</v>
      </c>
      <c r="BV94" s="13" t="e">
        <f t="shared" si="263"/>
        <v>#DIV/0!</v>
      </c>
      <c r="BW94" s="44" t="e">
        <f t="shared" si="263"/>
        <v>#DIV/0!</v>
      </c>
      <c r="BX94" s="44" t="e">
        <f t="shared" si="263"/>
        <v>#DIV/0!</v>
      </c>
      <c r="BY94" s="14" t="e">
        <f t="shared" si="263"/>
        <v>#DIV/0!</v>
      </c>
      <c r="BZ94" s="13" t="e">
        <f t="shared" si="263"/>
        <v>#DIV/0!</v>
      </c>
      <c r="CA94" s="44" t="e">
        <f t="shared" si="263"/>
        <v>#DIV/0!</v>
      </c>
      <c r="CB94" s="44" t="e">
        <f t="shared" si="263"/>
        <v>#DIV/0!</v>
      </c>
      <c r="CC94" s="14" t="e">
        <f t="shared" si="263"/>
        <v>#DIV/0!</v>
      </c>
      <c r="CD94" s="13" t="e">
        <f t="shared" si="263"/>
        <v>#DIV/0!</v>
      </c>
      <c r="CE94" s="44" t="e">
        <f t="shared" si="263"/>
        <v>#DIV/0!</v>
      </c>
      <c r="CF94" s="44" t="e">
        <f t="shared" si="263"/>
        <v>#DIV/0!</v>
      </c>
      <c r="CG94" s="14" t="e">
        <f t="shared" si="263"/>
        <v>#DIV/0!</v>
      </c>
      <c r="CH94" s="13" t="e">
        <f t="shared" si="263"/>
        <v>#DIV/0!</v>
      </c>
      <c r="CI94" s="44" t="e">
        <f t="shared" si="263"/>
        <v>#DIV/0!</v>
      </c>
      <c r="CJ94" s="44" t="e">
        <f t="shared" si="263"/>
        <v>#DIV/0!</v>
      </c>
      <c r="CK94" s="14" t="e">
        <f t="shared" si="263"/>
        <v>#DIV/0!</v>
      </c>
      <c r="CL94" s="49"/>
      <c r="CM94" s="28"/>
    </row>
    <row r="95" spans="2:91" ht="14.25" x14ac:dyDescent="0.25">
      <c r="B95" s="55"/>
      <c r="C95" s="10" t="s">
        <v>304</v>
      </c>
      <c r="D95" s="93" t="s">
        <v>389</v>
      </c>
      <c r="E95" s="125">
        <f t="shared" ref="E95:AJ95" si="264">1-(1-E94)^E31</f>
        <v>0</v>
      </c>
      <c r="F95" s="13">
        <f t="shared" si="264"/>
        <v>1</v>
      </c>
      <c r="G95" s="44">
        <f t="shared" si="264"/>
        <v>1</v>
      </c>
      <c r="H95" s="44">
        <f t="shared" si="264"/>
        <v>1</v>
      </c>
      <c r="I95" s="14">
        <f t="shared" si="264"/>
        <v>1</v>
      </c>
      <c r="J95" s="13">
        <f t="shared" si="264"/>
        <v>0.96980261657768163</v>
      </c>
      <c r="K95" s="44" t="e">
        <f t="shared" si="264"/>
        <v>#DIV/0!</v>
      </c>
      <c r="L95" s="44">
        <f t="shared" si="264"/>
        <v>1</v>
      </c>
      <c r="M95" s="14">
        <f t="shared" si="264"/>
        <v>1</v>
      </c>
      <c r="N95" s="13">
        <f t="shared" si="264"/>
        <v>1</v>
      </c>
      <c r="O95" s="44">
        <f t="shared" si="264"/>
        <v>1</v>
      </c>
      <c r="P95" s="44">
        <f t="shared" si="264"/>
        <v>1</v>
      </c>
      <c r="Q95" s="14">
        <f t="shared" si="264"/>
        <v>1</v>
      </c>
      <c r="R95" s="13">
        <f t="shared" si="264"/>
        <v>0.9802512813193095</v>
      </c>
      <c r="S95" s="44" t="e">
        <f t="shared" si="264"/>
        <v>#DIV/0!</v>
      </c>
      <c r="T95" s="44">
        <f t="shared" si="264"/>
        <v>1</v>
      </c>
      <c r="U95" s="14">
        <f t="shared" si="264"/>
        <v>1</v>
      </c>
      <c r="V95" s="13">
        <f t="shared" si="264"/>
        <v>0.99999999848657251</v>
      </c>
      <c r="W95" s="44" t="e">
        <f t="shared" si="264"/>
        <v>#DIV/0!</v>
      </c>
      <c r="X95" s="44">
        <f t="shared" si="264"/>
        <v>1</v>
      </c>
      <c r="Y95" s="14">
        <f t="shared" si="264"/>
        <v>1</v>
      </c>
      <c r="Z95" s="13">
        <f t="shared" si="264"/>
        <v>0.99991327581630995</v>
      </c>
      <c r="AA95" s="44" t="e">
        <f t="shared" si="264"/>
        <v>#DIV/0!</v>
      </c>
      <c r="AB95" s="44">
        <f t="shared" si="264"/>
        <v>1</v>
      </c>
      <c r="AC95" s="14">
        <f t="shared" si="264"/>
        <v>1</v>
      </c>
      <c r="AD95" s="13">
        <f t="shared" si="264"/>
        <v>0.8015067133837761</v>
      </c>
      <c r="AE95" s="44" t="e">
        <f t="shared" si="264"/>
        <v>#DIV/0!</v>
      </c>
      <c r="AF95" s="44">
        <f t="shared" si="264"/>
        <v>0.99999999999998457</v>
      </c>
      <c r="AG95" s="14">
        <f t="shared" si="264"/>
        <v>0.99999999999998457</v>
      </c>
      <c r="AH95" s="13">
        <f t="shared" si="264"/>
        <v>1</v>
      </c>
      <c r="AI95" s="44">
        <f t="shared" si="264"/>
        <v>1</v>
      </c>
      <c r="AJ95" s="44">
        <f t="shared" si="264"/>
        <v>1</v>
      </c>
      <c r="AK95" s="14">
        <f t="shared" ref="AK95:BP95" si="265">1-(1-AK94)^AK31</f>
        <v>1</v>
      </c>
      <c r="AL95" s="13" t="e">
        <f t="shared" si="265"/>
        <v>#DIV/0!</v>
      </c>
      <c r="AM95" s="44" t="e">
        <f t="shared" si="265"/>
        <v>#DIV/0!</v>
      </c>
      <c r="AN95" s="44" t="e">
        <f t="shared" si="265"/>
        <v>#DIV/0!</v>
      </c>
      <c r="AO95" s="14" t="e">
        <f t="shared" si="265"/>
        <v>#DIV/0!</v>
      </c>
      <c r="AP95" s="13" t="e">
        <f t="shared" si="265"/>
        <v>#DIV/0!</v>
      </c>
      <c r="AQ95" s="44" t="e">
        <f t="shared" si="265"/>
        <v>#DIV/0!</v>
      </c>
      <c r="AR95" s="44" t="e">
        <f t="shared" si="265"/>
        <v>#DIV/0!</v>
      </c>
      <c r="AS95" s="14" t="e">
        <f t="shared" si="265"/>
        <v>#DIV/0!</v>
      </c>
      <c r="AT95" s="13" t="e">
        <f t="shared" si="265"/>
        <v>#DIV/0!</v>
      </c>
      <c r="AU95" s="44" t="e">
        <f t="shared" si="265"/>
        <v>#DIV/0!</v>
      </c>
      <c r="AV95" s="44" t="e">
        <f t="shared" si="265"/>
        <v>#DIV/0!</v>
      </c>
      <c r="AW95" s="14" t="e">
        <f t="shared" si="265"/>
        <v>#DIV/0!</v>
      </c>
      <c r="AX95" s="13" t="e">
        <f t="shared" si="265"/>
        <v>#DIV/0!</v>
      </c>
      <c r="AY95" s="44" t="e">
        <f t="shared" si="265"/>
        <v>#DIV/0!</v>
      </c>
      <c r="AZ95" s="44" t="e">
        <f t="shared" si="265"/>
        <v>#DIV/0!</v>
      </c>
      <c r="BA95" s="14" t="e">
        <f t="shared" si="265"/>
        <v>#DIV/0!</v>
      </c>
      <c r="BB95" s="13" t="e">
        <f t="shared" si="265"/>
        <v>#DIV/0!</v>
      </c>
      <c r="BC95" s="44" t="e">
        <f t="shared" si="265"/>
        <v>#DIV/0!</v>
      </c>
      <c r="BD95" s="44" t="e">
        <f t="shared" si="265"/>
        <v>#DIV/0!</v>
      </c>
      <c r="BE95" s="14" t="e">
        <f t="shared" si="265"/>
        <v>#DIV/0!</v>
      </c>
      <c r="BF95" s="13" t="e">
        <f t="shared" si="265"/>
        <v>#DIV/0!</v>
      </c>
      <c r="BG95" s="44" t="e">
        <f t="shared" si="265"/>
        <v>#DIV/0!</v>
      </c>
      <c r="BH95" s="44" t="e">
        <f t="shared" si="265"/>
        <v>#DIV/0!</v>
      </c>
      <c r="BI95" s="14" t="e">
        <f t="shared" si="265"/>
        <v>#DIV/0!</v>
      </c>
      <c r="BJ95" s="13" t="e">
        <f t="shared" si="265"/>
        <v>#DIV/0!</v>
      </c>
      <c r="BK95" s="44" t="e">
        <f t="shared" si="265"/>
        <v>#DIV/0!</v>
      </c>
      <c r="BL95" s="44" t="e">
        <f t="shared" si="265"/>
        <v>#DIV/0!</v>
      </c>
      <c r="BM95" s="14" t="e">
        <f t="shared" si="265"/>
        <v>#DIV/0!</v>
      </c>
      <c r="BN95" s="13" t="e">
        <f t="shared" si="265"/>
        <v>#DIV/0!</v>
      </c>
      <c r="BO95" s="44" t="e">
        <f t="shared" si="265"/>
        <v>#DIV/0!</v>
      </c>
      <c r="BP95" s="44" t="e">
        <f t="shared" si="265"/>
        <v>#DIV/0!</v>
      </c>
      <c r="BQ95" s="14" t="e">
        <f t="shared" ref="BQ95:CK95" si="266">1-(1-BQ94)^BQ31</f>
        <v>#DIV/0!</v>
      </c>
      <c r="BR95" s="13" t="e">
        <f t="shared" si="266"/>
        <v>#DIV/0!</v>
      </c>
      <c r="BS95" s="44" t="e">
        <f t="shared" si="266"/>
        <v>#DIV/0!</v>
      </c>
      <c r="BT95" s="44" t="e">
        <f t="shared" si="266"/>
        <v>#DIV/0!</v>
      </c>
      <c r="BU95" s="14" t="e">
        <f t="shared" si="266"/>
        <v>#DIV/0!</v>
      </c>
      <c r="BV95" s="13" t="e">
        <f t="shared" si="266"/>
        <v>#DIV/0!</v>
      </c>
      <c r="BW95" s="44" t="e">
        <f t="shared" si="266"/>
        <v>#DIV/0!</v>
      </c>
      <c r="BX95" s="44" t="e">
        <f t="shared" si="266"/>
        <v>#DIV/0!</v>
      </c>
      <c r="BY95" s="14" t="e">
        <f t="shared" si="266"/>
        <v>#DIV/0!</v>
      </c>
      <c r="BZ95" s="13" t="e">
        <f t="shared" si="266"/>
        <v>#DIV/0!</v>
      </c>
      <c r="CA95" s="44" t="e">
        <f t="shared" si="266"/>
        <v>#DIV/0!</v>
      </c>
      <c r="CB95" s="44" t="e">
        <f t="shared" si="266"/>
        <v>#DIV/0!</v>
      </c>
      <c r="CC95" s="14" t="e">
        <f t="shared" si="266"/>
        <v>#DIV/0!</v>
      </c>
      <c r="CD95" s="13" t="e">
        <f t="shared" si="266"/>
        <v>#DIV/0!</v>
      </c>
      <c r="CE95" s="44" t="e">
        <f t="shared" si="266"/>
        <v>#DIV/0!</v>
      </c>
      <c r="CF95" s="44" t="e">
        <f t="shared" si="266"/>
        <v>#DIV/0!</v>
      </c>
      <c r="CG95" s="14" t="e">
        <f t="shared" si="266"/>
        <v>#DIV/0!</v>
      </c>
      <c r="CH95" s="13" t="e">
        <f t="shared" si="266"/>
        <v>#DIV/0!</v>
      </c>
      <c r="CI95" s="44" t="e">
        <f t="shared" si="266"/>
        <v>#DIV/0!</v>
      </c>
      <c r="CJ95" s="44" t="e">
        <f t="shared" si="266"/>
        <v>#DIV/0!</v>
      </c>
      <c r="CK95" s="14" t="e">
        <f t="shared" si="266"/>
        <v>#DIV/0!</v>
      </c>
      <c r="CL95" s="49"/>
      <c r="CM95" s="28"/>
    </row>
    <row r="96" spans="2:91" ht="14.25" x14ac:dyDescent="0.25">
      <c r="B96" s="55"/>
      <c r="C96" s="10" t="s">
        <v>305</v>
      </c>
      <c r="D96" s="93" t="s">
        <v>391</v>
      </c>
      <c r="E96" s="125" t="e">
        <f t="shared" ref="E96:AJ96" si="267">(1/E51)*(EXP(E51*E93)-E51*E93-1)/E95</f>
        <v>#DIV/0!</v>
      </c>
      <c r="F96" s="13">
        <f t="shared" si="267"/>
        <v>34.745310435488904</v>
      </c>
      <c r="G96" s="44">
        <f t="shared" si="267"/>
        <v>34.745310435488904</v>
      </c>
      <c r="H96" s="44">
        <f t="shared" si="267"/>
        <v>38.829826851643496</v>
      </c>
      <c r="I96" s="14">
        <f t="shared" si="267"/>
        <v>38.829826851643496</v>
      </c>
      <c r="J96" s="13">
        <f t="shared" si="267"/>
        <v>0.3252013863904516</v>
      </c>
      <c r="K96" s="44" t="e">
        <f t="shared" si="267"/>
        <v>#DIV/0!</v>
      </c>
      <c r="L96" s="44">
        <f t="shared" si="267"/>
        <v>7.7163766754240308</v>
      </c>
      <c r="M96" s="14">
        <f t="shared" si="267"/>
        <v>7.7163766754240308</v>
      </c>
      <c r="N96" s="13">
        <f t="shared" si="267"/>
        <v>48.982153084492509</v>
      </c>
      <c r="O96" s="44">
        <f t="shared" si="267"/>
        <v>151.70630447998082</v>
      </c>
      <c r="P96" s="44">
        <f t="shared" si="267"/>
        <v>15.122024905556131</v>
      </c>
      <c r="Q96" s="14">
        <f t="shared" si="267"/>
        <v>18.075747794419311</v>
      </c>
      <c r="R96" s="13">
        <f t="shared" si="267"/>
        <v>0.43474540823880525</v>
      </c>
      <c r="S96" s="44" t="e">
        <f t="shared" si="267"/>
        <v>#DIV/0!</v>
      </c>
      <c r="T96" s="44">
        <f t="shared" si="267"/>
        <v>21.531878008616566</v>
      </c>
      <c r="U96" s="14">
        <f t="shared" si="267"/>
        <v>21.531878008616566</v>
      </c>
      <c r="V96" s="13">
        <f t="shared" si="267"/>
        <v>1.567137891258126</v>
      </c>
      <c r="W96" s="44" t="e">
        <f t="shared" si="267"/>
        <v>#DIV/0!</v>
      </c>
      <c r="X96" s="44">
        <f t="shared" si="267"/>
        <v>14.702865904963007</v>
      </c>
      <c r="Y96" s="14">
        <f t="shared" si="267"/>
        <v>14.702865904963007</v>
      </c>
      <c r="Z96" s="13">
        <f t="shared" si="267"/>
        <v>0.95137004225317079</v>
      </c>
      <c r="AA96" s="44" t="e">
        <f t="shared" si="267"/>
        <v>#DIV/0!</v>
      </c>
      <c r="AB96" s="44">
        <f t="shared" si="267"/>
        <v>8.3973806312050439</v>
      </c>
      <c r="AC96" s="14">
        <f t="shared" si="267"/>
        <v>8.3973806312050439</v>
      </c>
      <c r="AD96" s="13">
        <f t="shared" si="267"/>
        <v>0.1957591064224676</v>
      </c>
      <c r="AE96" s="44" t="e">
        <f t="shared" si="267"/>
        <v>#DIV/0!</v>
      </c>
      <c r="AF96" s="44">
        <f t="shared" si="267"/>
        <v>4.6775716373658742</v>
      </c>
      <c r="AG96" s="14">
        <f t="shared" si="267"/>
        <v>4.6775716373658742</v>
      </c>
      <c r="AH96" s="13">
        <f t="shared" si="267"/>
        <v>6.1196174122711779</v>
      </c>
      <c r="AI96" s="44">
        <f t="shared" si="267"/>
        <v>8.8493847344642411</v>
      </c>
      <c r="AJ96" s="44">
        <f t="shared" si="267"/>
        <v>4.8230969954805314</v>
      </c>
      <c r="AK96" s="14">
        <f t="shared" ref="AK96:BP96" si="268">(1/AK51)*(EXP(AK51*AK93)-AK51*AK93-1)/AK95</f>
        <v>4.8230969954805314</v>
      </c>
      <c r="AL96" s="13" t="e">
        <f t="shared" si="268"/>
        <v>#DIV/0!</v>
      </c>
      <c r="AM96" s="44" t="e">
        <f t="shared" si="268"/>
        <v>#DIV/0!</v>
      </c>
      <c r="AN96" s="44" t="e">
        <f t="shared" si="268"/>
        <v>#DIV/0!</v>
      </c>
      <c r="AO96" s="14" t="e">
        <f t="shared" si="268"/>
        <v>#DIV/0!</v>
      </c>
      <c r="AP96" s="13" t="e">
        <f t="shared" si="268"/>
        <v>#DIV/0!</v>
      </c>
      <c r="AQ96" s="44" t="e">
        <f t="shared" si="268"/>
        <v>#DIV/0!</v>
      </c>
      <c r="AR96" s="44" t="e">
        <f t="shared" si="268"/>
        <v>#DIV/0!</v>
      </c>
      <c r="AS96" s="14" t="e">
        <f t="shared" si="268"/>
        <v>#DIV/0!</v>
      </c>
      <c r="AT96" s="13" t="e">
        <f t="shared" si="268"/>
        <v>#DIV/0!</v>
      </c>
      <c r="AU96" s="44" t="e">
        <f t="shared" si="268"/>
        <v>#DIV/0!</v>
      </c>
      <c r="AV96" s="44" t="e">
        <f t="shared" si="268"/>
        <v>#DIV/0!</v>
      </c>
      <c r="AW96" s="14" t="e">
        <f t="shared" si="268"/>
        <v>#DIV/0!</v>
      </c>
      <c r="AX96" s="13" t="e">
        <f t="shared" si="268"/>
        <v>#DIV/0!</v>
      </c>
      <c r="AY96" s="44" t="e">
        <f t="shared" si="268"/>
        <v>#DIV/0!</v>
      </c>
      <c r="AZ96" s="44" t="e">
        <f t="shared" si="268"/>
        <v>#DIV/0!</v>
      </c>
      <c r="BA96" s="14" t="e">
        <f t="shared" si="268"/>
        <v>#DIV/0!</v>
      </c>
      <c r="BB96" s="13" t="e">
        <f t="shared" si="268"/>
        <v>#DIV/0!</v>
      </c>
      <c r="BC96" s="44" t="e">
        <f t="shared" si="268"/>
        <v>#DIV/0!</v>
      </c>
      <c r="BD96" s="44" t="e">
        <f t="shared" si="268"/>
        <v>#DIV/0!</v>
      </c>
      <c r="BE96" s="14" t="e">
        <f t="shared" si="268"/>
        <v>#DIV/0!</v>
      </c>
      <c r="BF96" s="13" t="e">
        <f t="shared" si="268"/>
        <v>#DIV/0!</v>
      </c>
      <c r="BG96" s="44" t="e">
        <f t="shared" si="268"/>
        <v>#DIV/0!</v>
      </c>
      <c r="BH96" s="44" t="e">
        <f t="shared" si="268"/>
        <v>#DIV/0!</v>
      </c>
      <c r="BI96" s="14" t="e">
        <f t="shared" si="268"/>
        <v>#DIV/0!</v>
      </c>
      <c r="BJ96" s="13" t="e">
        <f t="shared" si="268"/>
        <v>#DIV/0!</v>
      </c>
      <c r="BK96" s="44" t="e">
        <f t="shared" si="268"/>
        <v>#DIV/0!</v>
      </c>
      <c r="BL96" s="44" t="e">
        <f t="shared" si="268"/>
        <v>#DIV/0!</v>
      </c>
      <c r="BM96" s="14" t="e">
        <f t="shared" si="268"/>
        <v>#DIV/0!</v>
      </c>
      <c r="BN96" s="13" t="e">
        <f t="shared" si="268"/>
        <v>#DIV/0!</v>
      </c>
      <c r="BO96" s="44" t="e">
        <f t="shared" si="268"/>
        <v>#DIV/0!</v>
      </c>
      <c r="BP96" s="44" t="e">
        <f t="shared" si="268"/>
        <v>#DIV/0!</v>
      </c>
      <c r="BQ96" s="14" t="e">
        <f t="shared" ref="BQ96:CK96" si="269">(1/BQ51)*(EXP(BQ51*BQ93)-BQ51*BQ93-1)/BQ95</f>
        <v>#DIV/0!</v>
      </c>
      <c r="BR96" s="13" t="e">
        <f t="shared" si="269"/>
        <v>#DIV/0!</v>
      </c>
      <c r="BS96" s="44" t="e">
        <f t="shared" si="269"/>
        <v>#DIV/0!</v>
      </c>
      <c r="BT96" s="44" t="e">
        <f t="shared" si="269"/>
        <v>#DIV/0!</v>
      </c>
      <c r="BU96" s="14" t="e">
        <f t="shared" si="269"/>
        <v>#DIV/0!</v>
      </c>
      <c r="BV96" s="13" t="e">
        <f t="shared" si="269"/>
        <v>#DIV/0!</v>
      </c>
      <c r="BW96" s="44" t="e">
        <f t="shared" si="269"/>
        <v>#DIV/0!</v>
      </c>
      <c r="BX96" s="44" t="e">
        <f t="shared" si="269"/>
        <v>#DIV/0!</v>
      </c>
      <c r="BY96" s="14" t="e">
        <f t="shared" si="269"/>
        <v>#DIV/0!</v>
      </c>
      <c r="BZ96" s="13" t="e">
        <f t="shared" si="269"/>
        <v>#DIV/0!</v>
      </c>
      <c r="CA96" s="44" t="e">
        <f t="shared" si="269"/>
        <v>#DIV/0!</v>
      </c>
      <c r="CB96" s="44" t="e">
        <f t="shared" si="269"/>
        <v>#DIV/0!</v>
      </c>
      <c r="CC96" s="14" t="e">
        <f t="shared" si="269"/>
        <v>#DIV/0!</v>
      </c>
      <c r="CD96" s="13" t="e">
        <f t="shared" si="269"/>
        <v>#DIV/0!</v>
      </c>
      <c r="CE96" s="44" t="e">
        <f t="shared" si="269"/>
        <v>#DIV/0!</v>
      </c>
      <c r="CF96" s="44" t="e">
        <f t="shared" si="269"/>
        <v>#DIV/0!</v>
      </c>
      <c r="CG96" s="14" t="e">
        <f t="shared" si="269"/>
        <v>#DIV/0!</v>
      </c>
      <c r="CH96" s="13" t="e">
        <f t="shared" si="269"/>
        <v>#DIV/0!</v>
      </c>
      <c r="CI96" s="44" t="e">
        <f t="shared" si="269"/>
        <v>#DIV/0!</v>
      </c>
      <c r="CJ96" s="44" t="e">
        <f t="shared" si="269"/>
        <v>#DIV/0!</v>
      </c>
      <c r="CK96" s="14" t="e">
        <f t="shared" si="269"/>
        <v>#DIV/0!</v>
      </c>
      <c r="CL96" s="49"/>
      <c r="CM96" s="28"/>
    </row>
    <row r="97" spans="2:91" x14ac:dyDescent="0.25">
      <c r="B97" s="55"/>
      <c r="C97" s="10" t="s">
        <v>286</v>
      </c>
      <c r="D97" s="93" t="s">
        <v>392</v>
      </c>
      <c r="E97" s="125" t="e">
        <f t="shared" ref="E97:AJ97" si="270">((1/E51) - (E93+(1/E51))*EXP(-E51*E93))/(1-EXP(-E51*E93))</f>
        <v>#DIV/0!</v>
      </c>
      <c r="F97" s="13">
        <f t="shared" si="270"/>
        <v>2.4332615874099748</v>
      </c>
      <c r="G97" s="44">
        <f t="shared" si="270"/>
        <v>2.4332615874099748</v>
      </c>
      <c r="H97" s="44">
        <f t="shared" si="270"/>
        <v>2.8057691156002842</v>
      </c>
      <c r="I97" s="14">
        <f t="shared" si="270"/>
        <v>2.8057691156002842</v>
      </c>
      <c r="J97" s="13">
        <f t="shared" si="270"/>
        <v>3.4489648452756025</v>
      </c>
      <c r="K97" s="44" t="e">
        <f t="shared" si="270"/>
        <v>#DIV/0!</v>
      </c>
      <c r="L97" s="44">
        <f t="shared" si="270"/>
        <v>3.2020227529911507</v>
      </c>
      <c r="M97" s="14">
        <f t="shared" si="270"/>
        <v>3.2020227529911507</v>
      </c>
      <c r="N97" s="13">
        <f t="shared" si="270"/>
        <v>2.5196415632244276</v>
      </c>
      <c r="O97" s="44">
        <f t="shared" si="270"/>
        <v>2.7639708282404492</v>
      </c>
      <c r="P97" s="44">
        <f t="shared" si="270"/>
        <v>2.7488163618219912</v>
      </c>
      <c r="Q97" s="14">
        <f t="shared" si="270"/>
        <v>2.8554874120390261</v>
      </c>
      <c r="R97" s="13">
        <f t="shared" si="270"/>
        <v>2.8322749508888792</v>
      </c>
      <c r="S97" s="44" t="e">
        <f t="shared" si="270"/>
        <v>#DIV/0!</v>
      </c>
      <c r="T97" s="44">
        <f t="shared" si="270"/>
        <v>2.6300427290951114</v>
      </c>
      <c r="U97" s="14">
        <f t="shared" si="270"/>
        <v>2.6300427290951114</v>
      </c>
      <c r="V97" s="13">
        <f t="shared" si="270"/>
        <v>4.9624461960777069</v>
      </c>
      <c r="W97" s="44" t="e">
        <f t="shared" si="270"/>
        <v>#DIV/0!</v>
      </c>
      <c r="X97" s="44">
        <f t="shared" si="270"/>
        <v>2.6371026224876664</v>
      </c>
      <c r="Y97" s="14">
        <f t="shared" si="270"/>
        <v>2.6371026224876664</v>
      </c>
      <c r="Z97" s="13">
        <f t="shared" si="270"/>
        <v>3.1054266028734694</v>
      </c>
      <c r="AA97" s="44" t="e">
        <f t="shared" si="270"/>
        <v>#DIV/0!</v>
      </c>
      <c r="AB97" s="44">
        <f t="shared" si="270"/>
        <v>2.7927701809569401</v>
      </c>
      <c r="AC97" s="14">
        <f t="shared" si="270"/>
        <v>2.7927701809569401</v>
      </c>
      <c r="AD97" s="13">
        <f t="shared" si="270"/>
        <v>3.1242760293694785</v>
      </c>
      <c r="AE97" s="44" t="e">
        <f t="shared" si="270"/>
        <v>#DIV/0!</v>
      </c>
      <c r="AF97" s="44">
        <f t="shared" si="270"/>
        <v>2.4796668650958331</v>
      </c>
      <c r="AG97" s="14">
        <f t="shared" si="270"/>
        <v>2.4796668650958331</v>
      </c>
      <c r="AH97" s="13">
        <f t="shared" si="270"/>
        <v>2.5651431085513998</v>
      </c>
      <c r="AI97" s="44">
        <f t="shared" si="270"/>
        <v>2.8579494330526645</v>
      </c>
      <c r="AJ97" s="44">
        <f t="shared" si="270"/>
        <v>2.9902703767603107</v>
      </c>
      <c r="AK97" s="14">
        <f t="shared" ref="AK97:BP97" si="271">((1/AK51) - (AK93+(1/AK51))*EXP(-AK51*AK93))/(1-EXP(-AK51*AK93))</f>
        <v>2.9902703767603107</v>
      </c>
      <c r="AL97" s="13" t="e">
        <f t="shared" si="271"/>
        <v>#DIV/0!</v>
      </c>
      <c r="AM97" s="44" t="e">
        <f t="shared" si="271"/>
        <v>#DIV/0!</v>
      </c>
      <c r="AN97" s="44" t="e">
        <f t="shared" si="271"/>
        <v>#DIV/0!</v>
      </c>
      <c r="AO97" s="14" t="e">
        <f t="shared" si="271"/>
        <v>#DIV/0!</v>
      </c>
      <c r="AP97" s="13" t="e">
        <f t="shared" si="271"/>
        <v>#DIV/0!</v>
      </c>
      <c r="AQ97" s="44" t="e">
        <f t="shared" si="271"/>
        <v>#DIV/0!</v>
      </c>
      <c r="AR97" s="44" t="e">
        <f t="shared" si="271"/>
        <v>#DIV/0!</v>
      </c>
      <c r="AS97" s="14" t="e">
        <f t="shared" si="271"/>
        <v>#DIV/0!</v>
      </c>
      <c r="AT97" s="13" t="e">
        <f t="shared" si="271"/>
        <v>#DIV/0!</v>
      </c>
      <c r="AU97" s="44" t="e">
        <f t="shared" si="271"/>
        <v>#DIV/0!</v>
      </c>
      <c r="AV97" s="44" t="e">
        <f t="shared" si="271"/>
        <v>#DIV/0!</v>
      </c>
      <c r="AW97" s="14" t="e">
        <f t="shared" si="271"/>
        <v>#DIV/0!</v>
      </c>
      <c r="AX97" s="13" t="e">
        <f t="shared" si="271"/>
        <v>#DIV/0!</v>
      </c>
      <c r="AY97" s="44" t="e">
        <f t="shared" si="271"/>
        <v>#DIV/0!</v>
      </c>
      <c r="AZ97" s="44" t="e">
        <f t="shared" si="271"/>
        <v>#DIV/0!</v>
      </c>
      <c r="BA97" s="14" t="e">
        <f t="shared" si="271"/>
        <v>#DIV/0!</v>
      </c>
      <c r="BB97" s="13" t="e">
        <f t="shared" si="271"/>
        <v>#DIV/0!</v>
      </c>
      <c r="BC97" s="44" t="e">
        <f t="shared" si="271"/>
        <v>#DIV/0!</v>
      </c>
      <c r="BD97" s="44" t="e">
        <f t="shared" si="271"/>
        <v>#DIV/0!</v>
      </c>
      <c r="BE97" s="14" t="e">
        <f t="shared" si="271"/>
        <v>#DIV/0!</v>
      </c>
      <c r="BF97" s="13" t="e">
        <f t="shared" si="271"/>
        <v>#DIV/0!</v>
      </c>
      <c r="BG97" s="44" t="e">
        <f t="shared" si="271"/>
        <v>#DIV/0!</v>
      </c>
      <c r="BH97" s="44" t="e">
        <f t="shared" si="271"/>
        <v>#DIV/0!</v>
      </c>
      <c r="BI97" s="14" t="e">
        <f t="shared" si="271"/>
        <v>#DIV/0!</v>
      </c>
      <c r="BJ97" s="13" t="e">
        <f t="shared" si="271"/>
        <v>#DIV/0!</v>
      </c>
      <c r="BK97" s="44" t="e">
        <f t="shared" si="271"/>
        <v>#DIV/0!</v>
      </c>
      <c r="BL97" s="44" t="e">
        <f t="shared" si="271"/>
        <v>#DIV/0!</v>
      </c>
      <c r="BM97" s="14" t="e">
        <f t="shared" si="271"/>
        <v>#DIV/0!</v>
      </c>
      <c r="BN97" s="13" t="e">
        <f t="shared" si="271"/>
        <v>#DIV/0!</v>
      </c>
      <c r="BO97" s="44" t="e">
        <f t="shared" si="271"/>
        <v>#DIV/0!</v>
      </c>
      <c r="BP97" s="44" t="e">
        <f t="shared" si="271"/>
        <v>#DIV/0!</v>
      </c>
      <c r="BQ97" s="14" t="e">
        <f t="shared" ref="BQ97:CK97" si="272">((1/BQ51) - (BQ93+(1/BQ51))*EXP(-BQ51*BQ93))/(1-EXP(-BQ51*BQ93))</f>
        <v>#DIV/0!</v>
      </c>
      <c r="BR97" s="13" t="e">
        <f t="shared" si="272"/>
        <v>#DIV/0!</v>
      </c>
      <c r="BS97" s="44" t="e">
        <f t="shared" si="272"/>
        <v>#DIV/0!</v>
      </c>
      <c r="BT97" s="44" t="e">
        <f t="shared" si="272"/>
        <v>#DIV/0!</v>
      </c>
      <c r="BU97" s="14" t="e">
        <f t="shared" si="272"/>
        <v>#DIV/0!</v>
      </c>
      <c r="BV97" s="13" t="e">
        <f t="shared" si="272"/>
        <v>#DIV/0!</v>
      </c>
      <c r="BW97" s="44" t="e">
        <f t="shared" si="272"/>
        <v>#DIV/0!</v>
      </c>
      <c r="BX97" s="44" t="e">
        <f t="shared" si="272"/>
        <v>#DIV/0!</v>
      </c>
      <c r="BY97" s="14" t="e">
        <f t="shared" si="272"/>
        <v>#DIV/0!</v>
      </c>
      <c r="BZ97" s="13" t="e">
        <f t="shared" si="272"/>
        <v>#DIV/0!</v>
      </c>
      <c r="CA97" s="44" t="e">
        <f t="shared" si="272"/>
        <v>#DIV/0!</v>
      </c>
      <c r="CB97" s="44" t="e">
        <f t="shared" si="272"/>
        <v>#DIV/0!</v>
      </c>
      <c r="CC97" s="14" t="e">
        <f t="shared" si="272"/>
        <v>#DIV/0!</v>
      </c>
      <c r="CD97" s="13" t="e">
        <f t="shared" si="272"/>
        <v>#DIV/0!</v>
      </c>
      <c r="CE97" s="44" t="e">
        <f t="shared" si="272"/>
        <v>#DIV/0!</v>
      </c>
      <c r="CF97" s="44" t="e">
        <f t="shared" si="272"/>
        <v>#DIV/0!</v>
      </c>
      <c r="CG97" s="14" t="e">
        <f t="shared" si="272"/>
        <v>#DIV/0!</v>
      </c>
      <c r="CH97" s="13" t="e">
        <f t="shared" si="272"/>
        <v>#DIV/0!</v>
      </c>
      <c r="CI97" s="44" t="e">
        <f t="shared" si="272"/>
        <v>#DIV/0!</v>
      </c>
      <c r="CJ97" s="44" t="e">
        <f t="shared" si="272"/>
        <v>#DIV/0!</v>
      </c>
      <c r="CK97" s="14" t="e">
        <f t="shared" si="272"/>
        <v>#DIV/0!</v>
      </c>
      <c r="CL97" s="49"/>
      <c r="CM97" s="28"/>
    </row>
    <row r="98" spans="2:91" x14ac:dyDescent="0.25">
      <c r="B98" s="55"/>
      <c r="C98" s="10" t="s">
        <v>285</v>
      </c>
      <c r="D98" s="93" t="s">
        <v>295</v>
      </c>
      <c r="E98" s="127">
        <f t="shared" ref="E98:AJ98" si="273">ROUND(1/EXP(-E51*E93),0)</f>
        <v>1</v>
      </c>
      <c r="F98" s="13">
        <f t="shared" si="273"/>
        <v>15</v>
      </c>
      <c r="G98" s="44">
        <f t="shared" si="273"/>
        <v>15</v>
      </c>
      <c r="H98" s="44">
        <f t="shared" si="273"/>
        <v>15</v>
      </c>
      <c r="I98" s="14">
        <f t="shared" si="273"/>
        <v>15</v>
      </c>
      <c r="J98" s="13">
        <f t="shared" si="273"/>
        <v>1</v>
      </c>
      <c r="K98" s="44" t="e">
        <f t="shared" si="273"/>
        <v>#DIV/0!</v>
      </c>
      <c r="L98" s="44">
        <f t="shared" si="273"/>
        <v>3</v>
      </c>
      <c r="M98" s="14">
        <f t="shared" si="273"/>
        <v>3</v>
      </c>
      <c r="N98" s="13">
        <f t="shared" si="273"/>
        <v>20</v>
      </c>
      <c r="O98" s="44">
        <f t="shared" si="273"/>
        <v>56</v>
      </c>
      <c r="P98" s="44">
        <f t="shared" si="273"/>
        <v>7</v>
      </c>
      <c r="Q98" s="14">
        <f t="shared" si="273"/>
        <v>7</v>
      </c>
      <c r="R98" s="13">
        <f t="shared" si="273"/>
        <v>1</v>
      </c>
      <c r="S98" s="44" t="e">
        <f t="shared" si="273"/>
        <v>#DIV/0!</v>
      </c>
      <c r="T98" s="44">
        <f t="shared" si="273"/>
        <v>9</v>
      </c>
      <c r="U98" s="14">
        <f t="shared" si="273"/>
        <v>9</v>
      </c>
      <c r="V98" s="13">
        <f t="shared" si="273"/>
        <v>1</v>
      </c>
      <c r="W98" s="44" t="e">
        <f t="shared" si="273"/>
        <v>#DIV/0!</v>
      </c>
      <c r="X98" s="44">
        <f t="shared" si="273"/>
        <v>7</v>
      </c>
      <c r="Y98" s="14">
        <f t="shared" si="273"/>
        <v>7</v>
      </c>
      <c r="Z98" s="13">
        <f t="shared" si="273"/>
        <v>1</v>
      </c>
      <c r="AA98" s="44" t="e">
        <f t="shared" si="273"/>
        <v>#DIV/0!</v>
      </c>
      <c r="AB98" s="44">
        <f t="shared" si="273"/>
        <v>4</v>
      </c>
      <c r="AC98" s="14">
        <f t="shared" si="273"/>
        <v>4</v>
      </c>
      <c r="AD98" s="13">
        <f t="shared" si="273"/>
        <v>1</v>
      </c>
      <c r="AE98" s="44" t="e">
        <f t="shared" si="273"/>
        <v>#DIV/0!</v>
      </c>
      <c r="AF98" s="44">
        <f t="shared" si="273"/>
        <v>3</v>
      </c>
      <c r="AG98" s="14">
        <f t="shared" si="273"/>
        <v>3</v>
      </c>
      <c r="AH98" s="13">
        <f t="shared" si="273"/>
        <v>3</v>
      </c>
      <c r="AI98" s="44">
        <f t="shared" si="273"/>
        <v>4</v>
      </c>
      <c r="AJ98" s="44">
        <f t="shared" si="273"/>
        <v>3</v>
      </c>
      <c r="AK98" s="14">
        <f t="shared" ref="AK98:BP98" si="274">ROUND(1/EXP(-AK51*AK93),0)</f>
        <v>3</v>
      </c>
      <c r="AL98" s="13" t="e">
        <f t="shared" si="274"/>
        <v>#DIV/0!</v>
      </c>
      <c r="AM98" s="44" t="e">
        <f t="shared" si="274"/>
        <v>#DIV/0!</v>
      </c>
      <c r="AN98" s="44" t="e">
        <f t="shared" si="274"/>
        <v>#DIV/0!</v>
      </c>
      <c r="AO98" s="14" t="e">
        <f t="shared" si="274"/>
        <v>#DIV/0!</v>
      </c>
      <c r="AP98" s="13" t="e">
        <f t="shared" si="274"/>
        <v>#DIV/0!</v>
      </c>
      <c r="AQ98" s="44" t="e">
        <f t="shared" si="274"/>
        <v>#DIV/0!</v>
      </c>
      <c r="AR98" s="44" t="e">
        <f t="shared" si="274"/>
        <v>#DIV/0!</v>
      </c>
      <c r="AS98" s="14" t="e">
        <f t="shared" si="274"/>
        <v>#DIV/0!</v>
      </c>
      <c r="AT98" s="13" t="e">
        <f t="shared" si="274"/>
        <v>#DIV/0!</v>
      </c>
      <c r="AU98" s="44" t="e">
        <f t="shared" si="274"/>
        <v>#DIV/0!</v>
      </c>
      <c r="AV98" s="44" t="e">
        <f t="shared" si="274"/>
        <v>#DIV/0!</v>
      </c>
      <c r="AW98" s="14" t="e">
        <f t="shared" si="274"/>
        <v>#DIV/0!</v>
      </c>
      <c r="AX98" s="13" t="e">
        <f t="shared" si="274"/>
        <v>#DIV/0!</v>
      </c>
      <c r="AY98" s="44" t="e">
        <f t="shared" si="274"/>
        <v>#DIV/0!</v>
      </c>
      <c r="AZ98" s="44" t="e">
        <f t="shared" si="274"/>
        <v>#DIV/0!</v>
      </c>
      <c r="BA98" s="14" t="e">
        <f t="shared" si="274"/>
        <v>#DIV/0!</v>
      </c>
      <c r="BB98" s="13" t="e">
        <f t="shared" si="274"/>
        <v>#DIV/0!</v>
      </c>
      <c r="BC98" s="44" t="e">
        <f t="shared" si="274"/>
        <v>#DIV/0!</v>
      </c>
      <c r="BD98" s="44" t="e">
        <f t="shared" si="274"/>
        <v>#DIV/0!</v>
      </c>
      <c r="BE98" s="14" t="e">
        <f t="shared" si="274"/>
        <v>#DIV/0!</v>
      </c>
      <c r="BF98" s="13" t="e">
        <f t="shared" si="274"/>
        <v>#DIV/0!</v>
      </c>
      <c r="BG98" s="44" t="e">
        <f t="shared" si="274"/>
        <v>#DIV/0!</v>
      </c>
      <c r="BH98" s="44" t="e">
        <f t="shared" si="274"/>
        <v>#DIV/0!</v>
      </c>
      <c r="BI98" s="14" t="e">
        <f t="shared" si="274"/>
        <v>#DIV/0!</v>
      </c>
      <c r="BJ98" s="13" t="e">
        <f t="shared" si="274"/>
        <v>#DIV/0!</v>
      </c>
      <c r="BK98" s="44" t="e">
        <f t="shared" si="274"/>
        <v>#DIV/0!</v>
      </c>
      <c r="BL98" s="44" t="e">
        <f t="shared" si="274"/>
        <v>#DIV/0!</v>
      </c>
      <c r="BM98" s="14" t="e">
        <f t="shared" si="274"/>
        <v>#DIV/0!</v>
      </c>
      <c r="BN98" s="13" t="e">
        <f t="shared" si="274"/>
        <v>#DIV/0!</v>
      </c>
      <c r="BO98" s="44" t="e">
        <f t="shared" si="274"/>
        <v>#DIV/0!</v>
      </c>
      <c r="BP98" s="44" t="e">
        <f t="shared" si="274"/>
        <v>#DIV/0!</v>
      </c>
      <c r="BQ98" s="14" t="e">
        <f t="shared" ref="BQ98:CK98" si="275">ROUND(1/EXP(-BQ51*BQ93),0)</f>
        <v>#DIV/0!</v>
      </c>
      <c r="BR98" s="13" t="e">
        <f t="shared" si="275"/>
        <v>#DIV/0!</v>
      </c>
      <c r="BS98" s="44" t="e">
        <f t="shared" si="275"/>
        <v>#DIV/0!</v>
      </c>
      <c r="BT98" s="44" t="e">
        <f t="shared" si="275"/>
        <v>#DIV/0!</v>
      </c>
      <c r="BU98" s="14" t="e">
        <f t="shared" si="275"/>
        <v>#DIV/0!</v>
      </c>
      <c r="BV98" s="13" t="e">
        <f t="shared" si="275"/>
        <v>#DIV/0!</v>
      </c>
      <c r="BW98" s="44" t="e">
        <f t="shared" si="275"/>
        <v>#DIV/0!</v>
      </c>
      <c r="BX98" s="44" t="e">
        <f t="shared" si="275"/>
        <v>#DIV/0!</v>
      </c>
      <c r="BY98" s="14" t="e">
        <f t="shared" si="275"/>
        <v>#DIV/0!</v>
      </c>
      <c r="BZ98" s="13" t="e">
        <f t="shared" si="275"/>
        <v>#DIV/0!</v>
      </c>
      <c r="CA98" s="44" t="e">
        <f t="shared" si="275"/>
        <v>#DIV/0!</v>
      </c>
      <c r="CB98" s="44" t="e">
        <f t="shared" si="275"/>
        <v>#DIV/0!</v>
      </c>
      <c r="CC98" s="14" t="e">
        <f t="shared" si="275"/>
        <v>#DIV/0!</v>
      </c>
      <c r="CD98" s="13" t="e">
        <f t="shared" si="275"/>
        <v>#DIV/0!</v>
      </c>
      <c r="CE98" s="44" t="e">
        <f t="shared" si="275"/>
        <v>#DIV/0!</v>
      </c>
      <c r="CF98" s="44" t="e">
        <f t="shared" si="275"/>
        <v>#DIV/0!</v>
      </c>
      <c r="CG98" s="14" t="e">
        <f t="shared" si="275"/>
        <v>#DIV/0!</v>
      </c>
      <c r="CH98" s="13" t="e">
        <f t="shared" si="275"/>
        <v>#DIV/0!</v>
      </c>
      <c r="CI98" s="44" t="e">
        <f t="shared" si="275"/>
        <v>#DIV/0!</v>
      </c>
      <c r="CJ98" s="44" t="e">
        <f t="shared" si="275"/>
        <v>#DIV/0!</v>
      </c>
      <c r="CK98" s="14" t="e">
        <f t="shared" si="275"/>
        <v>#DIV/0!</v>
      </c>
      <c r="CL98" s="49"/>
      <c r="CM98" s="28"/>
    </row>
    <row r="99" spans="2:91" ht="14.25" x14ac:dyDescent="0.25">
      <c r="B99" s="55"/>
      <c r="C99" s="10" t="s">
        <v>306</v>
      </c>
      <c r="D99" s="93" t="s">
        <v>393</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9.1145973975573789</v>
      </c>
      <c r="I99" s="14" cm="1">
        <f t="array" ref="I99">PEDBIKE_DELAY(I79,I51,I32,I33,I41,I42,I39,I11,FALSE)</f>
        <v>9.1145973975573789</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394</v>
      </c>
      <c r="E100" s="126">
        <f t="shared" ref="E100:AJ100" si="276">(E26)/2 + E27 + E42</f>
        <v>23</v>
      </c>
      <c r="F100" s="13">
        <f t="shared" si="276"/>
        <v>22.150000000000002</v>
      </c>
      <c r="G100" s="44">
        <f t="shared" si="276"/>
        <v>22.150000000000002</v>
      </c>
      <c r="H100" s="44">
        <f t="shared" si="276"/>
        <v>22.45</v>
      </c>
      <c r="I100" s="14">
        <f t="shared" si="276"/>
        <v>22.45</v>
      </c>
      <c r="J100" s="13">
        <f t="shared" si="276"/>
        <v>3</v>
      </c>
      <c r="K100" s="44">
        <f t="shared" si="276"/>
        <v>0</v>
      </c>
      <c r="L100" s="44">
        <f t="shared" si="276"/>
        <v>3</v>
      </c>
      <c r="M100" s="14">
        <f t="shared" si="276"/>
        <v>3</v>
      </c>
      <c r="N100" s="13">
        <f t="shared" si="276"/>
        <v>18</v>
      </c>
      <c r="O100" s="44">
        <f t="shared" si="276"/>
        <v>18</v>
      </c>
      <c r="P100" s="44">
        <f t="shared" si="276"/>
        <v>20.5</v>
      </c>
      <c r="Q100" s="14">
        <f t="shared" si="276"/>
        <v>34</v>
      </c>
      <c r="R100" s="13">
        <f t="shared" si="276"/>
        <v>3</v>
      </c>
      <c r="S100" s="44">
        <f t="shared" si="276"/>
        <v>0</v>
      </c>
      <c r="T100" s="44">
        <f t="shared" si="276"/>
        <v>3</v>
      </c>
      <c r="U100" s="14">
        <f t="shared" si="276"/>
        <v>3</v>
      </c>
      <c r="V100" s="13">
        <f t="shared" si="276"/>
        <v>9</v>
      </c>
      <c r="W100" s="44">
        <f t="shared" si="276"/>
        <v>0</v>
      </c>
      <c r="X100" s="44">
        <f t="shared" si="276"/>
        <v>22</v>
      </c>
      <c r="Y100" s="14">
        <f t="shared" si="276"/>
        <v>15.5</v>
      </c>
      <c r="Z100" s="13">
        <f t="shared" si="276"/>
        <v>20.5</v>
      </c>
      <c r="AA100" s="44">
        <f t="shared" si="276"/>
        <v>0</v>
      </c>
      <c r="AB100" s="44">
        <f t="shared" si="276"/>
        <v>21.5</v>
      </c>
      <c r="AC100" s="14">
        <f t="shared" si="276"/>
        <v>15</v>
      </c>
      <c r="AD100" s="13">
        <f t="shared" si="276"/>
        <v>15</v>
      </c>
      <c r="AE100" s="44">
        <f t="shared" si="276"/>
        <v>0</v>
      </c>
      <c r="AF100" s="44">
        <f t="shared" si="276"/>
        <v>23</v>
      </c>
      <c r="AG100" s="14">
        <f t="shared" si="276"/>
        <v>23</v>
      </c>
      <c r="AH100" s="13">
        <f t="shared" si="276"/>
        <v>23.75</v>
      </c>
      <c r="AI100" s="44">
        <f t="shared" si="276"/>
        <v>23.75</v>
      </c>
      <c r="AJ100" s="44">
        <f t="shared" si="276"/>
        <v>17.25</v>
      </c>
      <c r="AK100" s="14">
        <f t="shared" ref="AK100:BP100" si="277">(AK26)/2 + AK27 + AK42</f>
        <v>17.25</v>
      </c>
      <c r="AL100" s="13">
        <f t="shared" si="277"/>
        <v>0</v>
      </c>
      <c r="AM100" s="44">
        <f t="shared" si="277"/>
        <v>0</v>
      </c>
      <c r="AN100" s="44">
        <f t="shared" si="277"/>
        <v>0</v>
      </c>
      <c r="AO100" s="14">
        <f t="shared" si="277"/>
        <v>0</v>
      </c>
      <c r="AP100" s="13">
        <f t="shared" si="277"/>
        <v>0</v>
      </c>
      <c r="AQ100" s="44">
        <f t="shared" si="277"/>
        <v>0</v>
      </c>
      <c r="AR100" s="44">
        <f t="shared" si="277"/>
        <v>0</v>
      </c>
      <c r="AS100" s="14">
        <f t="shared" si="277"/>
        <v>0</v>
      </c>
      <c r="AT100" s="13">
        <f t="shared" si="277"/>
        <v>0</v>
      </c>
      <c r="AU100" s="44">
        <f t="shared" si="277"/>
        <v>0</v>
      </c>
      <c r="AV100" s="44">
        <f t="shared" si="277"/>
        <v>0</v>
      </c>
      <c r="AW100" s="14">
        <f t="shared" si="277"/>
        <v>0</v>
      </c>
      <c r="AX100" s="13">
        <f t="shared" si="277"/>
        <v>0</v>
      </c>
      <c r="AY100" s="44">
        <f t="shared" si="277"/>
        <v>0</v>
      </c>
      <c r="AZ100" s="44">
        <f t="shared" si="277"/>
        <v>0</v>
      </c>
      <c r="BA100" s="14">
        <f t="shared" si="277"/>
        <v>0</v>
      </c>
      <c r="BB100" s="13">
        <f t="shared" si="277"/>
        <v>0</v>
      </c>
      <c r="BC100" s="44">
        <f t="shared" si="277"/>
        <v>0</v>
      </c>
      <c r="BD100" s="44">
        <f t="shared" si="277"/>
        <v>0</v>
      </c>
      <c r="BE100" s="14">
        <f t="shared" si="277"/>
        <v>0</v>
      </c>
      <c r="BF100" s="13">
        <f t="shared" si="277"/>
        <v>0</v>
      </c>
      <c r="BG100" s="44">
        <f t="shared" si="277"/>
        <v>0</v>
      </c>
      <c r="BH100" s="44">
        <f t="shared" si="277"/>
        <v>0</v>
      </c>
      <c r="BI100" s="14">
        <f t="shared" si="277"/>
        <v>0</v>
      </c>
      <c r="BJ100" s="13">
        <f t="shared" si="277"/>
        <v>0</v>
      </c>
      <c r="BK100" s="44">
        <f t="shared" si="277"/>
        <v>0</v>
      </c>
      <c r="BL100" s="44">
        <f t="shared" si="277"/>
        <v>0</v>
      </c>
      <c r="BM100" s="14">
        <f t="shared" si="277"/>
        <v>0</v>
      </c>
      <c r="BN100" s="13">
        <f t="shared" si="277"/>
        <v>0</v>
      </c>
      <c r="BO100" s="44">
        <f t="shared" si="277"/>
        <v>0</v>
      </c>
      <c r="BP100" s="44">
        <f t="shared" si="277"/>
        <v>0</v>
      </c>
      <c r="BQ100" s="14">
        <f t="shared" ref="BQ100:CK100" si="278">(BQ26)/2 + BQ27 + BQ42</f>
        <v>0</v>
      </c>
      <c r="BR100" s="13">
        <f t="shared" si="278"/>
        <v>0</v>
      </c>
      <c r="BS100" s="44">
        <f t="shared" si="278"/>
        <v>0</v>
      </c>
      <c r="BT100" s="44">
        <f t="shared" si="278"/>
        <v>0</v>
      </c>
      <c r="BU100" s="14">
        <f t="shared" si="278"/>
        <v>0</v>
      </c>
      <c r="BV100" s="13">
        <f t="shared" si="278"/>
        <v>0</v>
      </c>
      <c r="BW100" s="44">
        <f t="shared" si="278"/>
        <v>0</v>
      </c>
      <c r="BX100" s="44">
        <f t="shared" si="278"/>
        <v>0</v>
      </c>
      <c r="BY100" s="14">
        <f t="shared" si="278"/>
        <v>0</v>
      </c>
      <c r="BZ100" s="13">
        <f t="shared" si="278"/>
        <v>0</v>
      </c>
      <c r="CA100" s="44">
        <f t="shared" si="278"/>
        <v>0</v>
      </c>
      <c r="CB100" s="44">
        <f t="shared" si="278"/>
        <v>0</v>
      </c>
      <c r="CC100" s="14">
        <f t="shared" si="278"/>
        <v>0</v>
      </c>
      <c r="CD100" s="13">
        <f t="shared" si="278"/>
        <v>0</v>
      </c>
      <c r="CE100" s="44">
        <f t="shared" si="278"/>
        <v>0</v>
      </c>
      <c r="CF100" s="44">
        <f t="shared" si="278"/>
        <v>0</v>
      </c>
      <c r="CG100" s="14">
        <f t="shared" si="278"/>
        <v>0</v>
      </c>
      <c r="CH100" s="13">
        <f t="shared" si="278"/>
        <v>0</v>
      </c>
      <c r="CI100" s="44">
        <f t="shared" si="278"/>
        <v>0</v>
      </c>
      <c r="CJ100" s="44">
        <f t="shared" si="278"/>
        <v>0</v>
      </c>
      <c r="CK100" s="14">
        <f t="shared" si="278"/>
        <v>0</v>
      </c>
      <c r="CL100" s="49"/>
      <c r="CM100" s="28"/>
    </row>
    <row r="101" spans="2:91" ht="14.25" x14ac:dyDescent="0.25">
      <c r="B101" s="55"/>
      <c r="C101" s="10" t="s">
        <v>322</v>
      </c>
      <c r="D101" s="93" t="s">
        <v>395</v>
      </c>
      <c r="E101" s="126">
        <f t="shared" ref="E101:AJ101" si="279">((E28-E26)/2)+E26+E27+2*E42</f>
        <v>76</v>
      </c>
      <c r="F101" s="13">
        <f t="shared" si="279"/>
        <v>70.150000000000006</v>
      </c>
      <c r="G101" s="44">
        <f t="shared" si="279"/>
        <v>70.150000000000006</v>
      </c>
      <c r="H101" s="44">
        <f t="shared" si="279"/>
        <v>70.45</v>
      </c>
      <c r="I101" s="14">
        <f t="shared" si="279"/>
        <v>70.45</v>
      </c>
      <c r="J101" s="13">
        <f t="shared" si="279"/>
        <v>6</v>
      </c>
      <c r="K101" s="44">
        <f t="shared" si="279"/>
        <v>0</v>
      </c>
      <c r="L101" s="44">
        <f t="shared" si="279"/>
        <v>6</v>
      </c>
      <c r="M101" s="14">
        <f t="shared" si="279"/>
        <v>6</v>
      </c>
      <c r="N101" s="13">
        <f t="shared" si="279"/>
        <v>66</v>
      </c>
      <c r="O101" s="44">
        <f t="shared" si="279"/>
        <v>66</v>
      </c>
      <c r="P101" s="44">
        <f t="shared" si="279"/>
        <v>68.5</v>
      </c>
      <c r="Q101" s="14">
        <f t="shared" si="279"/>
        <v>82</v>
      </c>
      <c r="R101" s="13">
        <f t="shared" si="279"/>
        <v>6</v>
      </c>
      <c r="S101" s="44">
        <f t="shared" si="279"/>
        <v>0</v>
      </c>
      <c r="T101" s="44">
        <f t="shared" si="279"/>
        <v>6</v>
      </c>
      <c r="U101" s="14">
        <f t="shared" si="279"/>
        <v>6</v>
      </c>
      <c r="V101" s="13">
        <f t="shared" si="279"/>
        <v>46.5</v>
      </c>
      <c r="W101" s="44">
        <f t="shared" si="279"/>
        <v>0</v>
      </c>
      <c r="X101" s="44">
        <f t="shared" si="279"/>
        <v>59.5</v>
      </c>
      <c r="Y101" s="14">
        <f t="shared" si="279"/>
        <v>53</v>
      </c>
      <c r="Z101" s="13">
        <f t="shared" si="279"/>
        <v>61</v>
      </c>
      <c r="AA101" s="44">
        <f t="shared" si="279"/>
        <v>0</v>
      </c>
      <c r="AB101" s="44">
        <f t="shared" si="279"/>
        <v>62</v>
      </c>
      <c r="AC101" s="14">
        <f t="shared" si="279"/>
        <v>55.5</v>
      </c>
      <c r="AD101" s="13">
        <f t="shared" si="279"/>
        <v>48</v>
      </c>
      <c r="AE101" s="44">
        <f t="shared" si="279"/>
        <v>0</v>
      </c>
      <c r="AF101" s="44">
        <f t="shared" si="279"/>
        <v>56</v>
      </c>
      <c r="AG101" s="14">
        <f t="shared" si="279"/>
        <v>56</v>
      </c>
      <c r="AH101" s="13">
        <f t="shared" si="279"/>
        <v>59.25</v>
      </c>
      <c r="AI101" s="13">
        <f t="shared" si="279"/>
        <v>59.25</v>
      </c>
      <c r="AJ101" s="13">
        <f t="shared" si="279"/>
        <v>52.75</v>
      </c>
      <c r="AK101" s="13">
        <f t="shared" ref="AK101:BP101" si="280">((AK28-AK26)/2)+AK26+AK27+2*AK42</f>
        <v>52.75</v>
      </c>
      <c r="AL101" s="13">
        <f t="shared" si="280"/>
        <v>0</v>
      </c>
      <c r="AM101" s="44">
        <f t="shared" si="280"/>
        <v>0</v>
      </c>
      <c r="AN101" s="44">
        <f t="shared" si="280"/>
        <v>0</v>
      </c>
      <c r="AO101" s="14">
        <f t="shared" si="280"/>
        <v>0</v>
      </c>
      <c r="AP101" s="13">
        <f t="shared" si="280"/>
        <v>0</v>
      </c>
      <c r="AQ101" s="44">
        <f t="shared" si="280"/>
        <v>0</v>
      </c>
      <c r="AR101" s="44">
        <f t="shared" si="280"/>
        <v>0</v>
      </c>
      <c r="AS101" s="14">
        <f t="shared" si="280"/>
        <v>0</v>
      </c>
      <c r="AT101" s="13">
        <f t="shared" si="280"/>
        <v>0</v>
      </c>
      <c r="AU101" s="44">
        <f t="shared" si="280"/>
        <v>0</v>
      </c>
      <c r="AV101" s="44">
        <f t="shared" si="280"/>
        <v>0</v>
      </c>
      <c r="AW101" s="14">
        <f t="shared" si="280"/>
        <v>0</v>
      </c>
      <c r="AX101" s="13">
        <f t="shared" si="280"/>
        <v>0</v>
      </c>
      <c r="AY101" s="44">
        <f t="shared" si="280"/>
        <v>0</v>
      </c>
      <c r="AZ101" s="44">
        <f t="shared" si="280"/>
        <v>0</v>
      </c>
      <c r="BA101" s="14">
        <f t="shared" si="280"/>
        <v>0</v>
      </c>
      <c r="BB101" s="13">
        <f t="shared" si="280"/>
        <v>0</v>
      </c>
      <c r="BC101" s="44">
        <f t="shared" si="280"/>
        <v>0</v>
      </c>
      <c r="BD101" s="44">
        <f t="shared" si="280"/>
        <v>0</v>
      </c>
      <c r="BE101" s="14">
        <f t="shared" si="280"/>
        <v>0</v>
      </c>
      <c r="BF101" s="13">
        <f t="shared" si="280"/>
        <v>0</v>
      </c>
      <c r="BG101" s="44">
        <f t="shared" si="280"/>
        <v>0</v>
      </c>
      <c r="BH101" s="44">
        <f t="shared" si="280"/>
        <v>0</v>
      </c>
      <c r="BI101" s="14">
        <f t="shared" si="280"/>
        <v>0</v>
      </c>
      <c r="BJ101" s="13">
        <f t="shared" si="280"/>
        <v>0</v>
      </c>
      <c r="BK101" s="44">
        <f t="shared" si="280"/>
        <v>0</v>
      </c>
      <c r="BL101" s="44">
        <f t="shared" si="280"/>
        <v>0</v>
      </c>
      <c r="BM101" s="14">
        <f t="shared" si="280"/>
        <v>0</v>
      </c>
      <c r="BN101" s="13">
        <f t="shared" si="280"/>
        <v>0</v>
      </c>
      <c r="BO101" s="44">
        <f t="shared" si="280"/>
        <v>0</v>
      </c>
      <c r="BP101" s="44">
        <f t="shared" si="280"/>
        <v>0</v>
      </c>
      <c r="BQ101" s="14">
        <f t="shared" ref="BQ101:CK101" si="281">((BQ28-BQ26)/2)+BQ26+BQ27+2*BQ42</f>
        <v>0</v>
      </c>
      <c r="BR101" s="13">
        <f t="shared" si="281"/>
        <v>0</v>
      </c>
      <c r="BS101" s="44">
        <f t="shared" si="281"/>
        <v>0</v>
      </c>
      <c r="BT101" s="44">
        <f t="shared" si="281"/>
        <v>0</v>
      </c>
      <c r="BU101" s="14">
        <f t="shared" si="281"/>
        <v>0</v>
      </c>
      <c r="BV101" s="13">
        <f t="shared" si="281"/>
        <v>0</v>
      </c>
      <c r="BW101" s="44">
        <f t="shared" si="281"/>
        <v>0</v>
      </c>
      <c r="BX101" s="44">
        <f t="shared" si="281"/>
        <v>0</v>
      </c>
      <c r="BY101" s="14">
        <f t="shared" si="281"/>
        <v>0</v>
      </c>
      <c r="BZ101" s="13">
        <f t="shared" si="281"/>
        <v>0</v>
      </c>
      <c r="CA101" s="44">
        <f t="shared" si="281"/>
        <v>0</v>
      </c>
      <c r="CB101" s="44">
        <f t="shared" si="281"/>
        <v>0</v>
      </c>
      <c r="CC101" s="14">
        <f t="shared" si="281"/>
        <v>0</v>
      </c>
      <c r="CD101" s="13">
        <f t="shared" si="281"/>
        <v>0</v>
      </c>
      <c r="CE101" s="44">
        <f t="shared" si="281"/>
        <v>0</v>
      </c>
      <c r="CF101" s="44">
        <f t="shared" si="281"/>
        <v>0</v>
      </c>
      <c r="CG101" s="14">
        <f t="shared" si="281"/>
        <v>0</v>
      </c>
      <c r="CH101" s="13">
        <f t="shared" si="281"/>
        <v>0</v>
      </c>
      <c r="CI101" s="44">
        <f t="shared" si="281"/>
        <v>0</v>
      </c>
      <c r="CJ101" s="44">
        <f t="shared" si="281"/>
        <v>0</v>
      </c>
      <c r="CK101" s="14">
        <f t="shared" si="281"/>
        <v>0</v>
      </c>
      <c r="CL101" s="49"/>
      <c r="CM101" s="28"/>
    </row>
    <row r="102" spans="2:91" ht="14.25" x14ac:dyDescent="0.25">
      <c r="B102" s="55"/>
      <c r="C102" s="10" t="s">
        <v>308</v>
      </c>
      <c r="D102" s="93" t="s">
        <v>396</v>
      </c>
      <c r="E102" s="126">
        <f t="shared" ref="E102:AJ102" si="282">(E26/E28)*E100+((E28-E26)/E28)*E101</f>
        <v>60.099999999999994</v>
      </c>
      <c r="F102" s="13">
        <f t="shared" si="282"/>
        <v>53.243333333333339</v>
      </c>
      <c r="G102" s="44">
        <f t="shared" si="282"/>
        <v>53.243333333333339</v>
      </c>
      <c r="H102" s="44">
        <f t="shared" si="282"/>
        <v>53.86333333333333</v>
      </c>
      <c r="I102" s="14">
        <f t="shared" si="282"/>
        <v>53.86333333333333</v>
      </c>
      <c r="J102" s="13" t="e">
        <f t="shared" si="282"/>
        <v>#DIV/0!</v>
      </c>
      <c r="K102" s="44" t="e">
        <f t="shared" si="282"/>
        <v>#DIV/0!</v>
      </c>
      <c r="L102" s="44" t="e">
        <f t="shared" si="282"/>
        <v>#DIV/0!</v>
      </c>
      <c r="M102" s="14" t="e">
        <f t="shared" si="282"/>
        <v>#DIV/0!</v>
      </c>
      <c r="N102" s="13">
        <f t="shared" si="282"/>
        <v>53.199999999999996</v>
      </c>
      <c r="O102" s="44">
        <f t="shared" si="282"/>
        <v>53.199999999999996</v>
      </c>
      <c r="P102" s="44">
        <f t="shared" si="282"/>
        <v>53.033333333333331</v>
      </c>
      <c r="Q102" s="14">
        <f t="shared" si="282"/>
        <v>52.133333333333333</v>
      </c>
      <c r="R102" s="13" t="e">
        <f t="shared" si="282"/>
        <v>#DIV/0!</v>
      </c>
      <c r="S102" s="44" t="e">
        <f t="shared" si="282"/>
        <v>#DIV/0!</v>
      </c>
      <c r="T102" s="44" t="e">
        <f t="shared" si="282"/>
        <v>#DIV/0!</v>
      </c>
      <c r="U102" s="14" t="e">
        <f t="shared" si="282"/>
        <v>#DIV/0!</v>
      </c>
      <c r="V102" s="13">
        <f t="shared" si="282"/>
        <v>43.239130434782602</v>
      </c>
      <c r="W102" s="44" t="e">
        <f t="shared" si="282"/>
        <v>#DIV/0!</v>
      </c>
      <c r="X102" s="44">
        <f t="shared" si="282"/>
        <v>42.108695652173914</v>
      </c>
      <c r="Y102" s="14">
        <f t="shared" si="282"/>
        <v>42.673913043478258</v>
      </c>
      <c r="Z102" s="13">
        <f t="shared" si="282"/>
        <v>45.339999999999996</v>
      </c>
      <c r="AA102" s="44" t="e">
        <f t="shared" si="282"/>
        <v>#DIV/0!</v>
      </c>
      <c r="AB102" s="44">
        <f t="shared" si="282"/>
        <v>45.260000000000005</v>
      </c>
      <c r="AC102" s="14">
        <f t="shared" si="282"/>
        <v>45.78</v>
      </c>
      <c r="AD102" s="13">
        <f t="shared" si="282"/>
        <v>38.099999999999994</v>
      </c>
      <c r="AE102" s="44" t="e">
        <f t="shared" si="282"/>
        <v>#DIV/0!</v>
      </c>
      <c r="AF102" s="44">
        <f t="shared" si="282"/>
        <v>37.299999999999997</v>
      </c>
      <c r="AG102" s="14">
        <f t="shared" si="282"/>
        <v>37.299999999999997</v>
      </c>
      <c r="AH102" s="13">
        <f t="shared" si="282"/>
        <v>40.407692307692308</v>
      </c>
      <c r="AI102" s="13">
        <f t="shared" si="282"/>
        <v>40.407692307692308</v>
      </c>
      <c r="AJ102" s="13">
        <f t="shared" si="282"/>
        <v>41.007692307692302</v>
      </c>
      <c r="AK102" s="13">
        <f t="shared" ref="AK102:BP102" si="283">(AK26/AK28)*AK100+((AK28-AK26)/AK28)*AK101</f>
        <v>41.007692307692302</v>
      </c>
      <c r="AL102" s="13" t="e">
        <f t="shared" si="283"/>
        <v>#DIV/0!</v>
      </c>
      <c r="AM102" s="44" t="e">
        <f t="shared" si="283"/>
        <v>#DIV/0!</v>
      </c>
      <c r="AN102" s="44" t="e">
        <f t="shared" si="283"/>
        <v>#DIV/0!</v>
      </c>
      <c r="AO102" s="14" t="e">
        <f t="shared" si="283"/>
        <v>#DIV/0!</v>
      </c>
      <c r="AP102" s="13" t="e">
        <f t="shared" si="283"/>
        <v>#DIV/0!</v>
      </c>
      <c r="AQ102" s="44" t="e">
        <f t="shared" si="283"/>
        <v>#DIV/0!</v>
      </c>
      <c r="AR102" s="44" t="e">
        <f t="shared" si="283"/>
        <v>#DIV/0!</v>
      </c>
      <c r="AS102" s="14" t="e">
        <f t="shared" si="283"/>
        <v>#DIV/0!</v>
      </c>
      <c r="AT102" s="13" t="e">
        <f t="shared" si="283"/>
        <v>#DIV/0!</v>
      </c>
      <c r="AU102" s="44" t="e">
        <f t="shared" si="283"/>
        <v>#DIV/0!</v>
      </c>
      <c r="AV102" s="44" t="e">
        <f t="shared" si="283"/>
        <v>#DIV/0!</v>
      </c>
      <c r="AW102" s="14" t="e">
        <f t="shared" si="283"/>
        <v>#DIV/0!</v>
      </c>
      <c r="AX102" s="13" t="e">
        <f t="shared" si="283"/>
        <v>#DIV/0!</v>
      </c>
      <c r="AY102" s="44" t="e">
        <f t="shared" si="283"/>
        <v>#DIV/0!</v>
      </c>
      <c r="AZ102" s="44" t="e">
        <f t="shared" si="283"/>
        <v>#DIV/0!</v>
      </c>
      <c r="BA102" s="14" t="e">
        <f t="shared" si="283"/>
        <v>#DIV/0!</v>
      </c>
      <c r="BB102" s="13" t="e">
        <f t="shared" si="283"/>
        <v>#DIV/0!</v>
      </c>
      <c r="BC102" s="44" t="e">
        <f t="shared" si="283"/>
        <v>#DIV/0!</v>
      </c>
      <c r="BD102" s="44" t="e">
        <f t="shared" si="283"/>
        <v>#DIV/0!</v>
      </c>
      <c r="BE102" s="14" t="e">
        <f t="shared" si="283"/>
        <v>#DIV/0!</v>
      </c>
      <c r="BF102" s="13" t="e">
        <f t="shared" si="283"/>
        <v>#DIV/0!</v>
      </c>
      <c r="BG102" s="44" t="e">
        <f t="shared" si="283"/>
        <v>#DIV/0!</v>
      </c>
      <c r="BH102" s="44" t="e">
        <f t="shared" si="283"/>
        <v>#DIV/0!</v>
      </c>
      <c r="BI102" s="14" t="e">
        <f t="shared" si="283"/>
        <v>#DIV/0!</v>
      </c>
      <c r="BJ102" s="13" t="e">
        <f t="shared" si="283"/>
        <v>#DIV/0!</v>
      </c>
      <c r="BK102" s="44" t="e">
        <f t="shared" si="283"/>
        <v>#DIV/0!</v>
      </c>
      <c r="BL102" s="44" t="e">
        <f t="shared" si="283"/>
        <v>#DIV/0!</v>
      </c>
      <c r="BM102" s="14" t="e">
        <f t="shared" si="283"/>
        <v>#DIV/0!</v>
      </c>
      <c r="BN102" s="13" t="e">
        <f t="shared" si="283"/>
        <v>#DIV/0!</v>
      </c>
      <c r="BO102" s="44" t="e">
        <f t="shared" si="283"/>
        <v>#DIV/0!</v>
      </c>
      <c r="BP102" s="44" t="e">
        <f t="shared" si="283"/>
        <v>#DIV/0!</v>
      </c>
      <c r="BQ102" s="14" t="e">
        <f t="shared" ref="BQ102:CK102" si="284">(BQ26/BQ28)*BQ100+((BQ28-BQ26)/BQ28)*BQ101</f>
        <v>#DIV/0!</v>
      </c>
      <c r="BR102" s="13" t="e">
        <f t="shared" si="284"/>
        <v>#DIV/0!</v>
      </c>
      <c r="BS102" s="44" t="e">
        <f t="shared" si="284"/>
        <v>#DIV/0!</v>
      </c>
      <c r="BT102" s="44" t="e">
        <f t="shared" si="284"/>
        <v>#DIV/0!</v>
      </c>
      <c r="BU102" s="14" t="e">
        <f t="shared" si="284"/>
        <v>#DIV/0!</v>
      </c>
      <c r="BV102" s="13" t="e">
        <f t="shared" si="284"/>
        <v>#DIV/0!</v>
      </c>
      <c r="BW102" s="44" t="e">
        <f t="shared" si="284"/>
        <v>#DIV/0!</v>
      </c>
      <c r="BX102" s="44" t="e">
        <f t="shared" si="284"/>
        <v>#DIV/0!</v>
      </c>
      <c r="BY102" s="14" t="e">
        <f t="shared" si="284"/>
        <v>#DIV/0!</v>
      </c>
      <c r="BZ102" s="13" t="e">
        <f t="shared" si="284"/>
        <v>#DIV/0!</v>
      </c>
      <c r="CA102" s="44" t="e">
        <f t="shared" si="284"/>
        <v>#DIV/0!</v>
      </c>
      <c r="CB102" s="44" t="e">
        <f t="shared" si="284"/>
        <v>#DIV/0!</v>
      </c>
      <c r="CC102" s="14" t="e">
        <f t="shared" si="284"/>
        <v>#DIV/0!</v>
      </c>
      <c r="CD102" s="13" t="e">
        <f t="shared" si="284"/>
        <v>#DIV/0!</v>
      </c>
      <c r="CE102" s="44" t="e">
        <f t="shared" si="284"/>
        <v>#DIV/0!</v>
      </c>
      <c r="CF102" s="44" t="e">
        <f t="shared" si="284"/>
        <v>#DIV/0!</v>
      </c>
      <c r="CG102" s="14" t="e">
        <f t="shared" si="284"/>
        <v>#DIV/0!</v>
      </c>
      <c r="CH102" s="13" t="e">
        <f t="shared" si="284"/>
        <v>#DIV/0!</v>
      </c>
      <c r="CI102" s="44" t="e">
        <f t="shared" si="284"/>
        <v>#DIV/0!</v>
      </c>
      <c r="CJ102" s="44" t="e">
        <f t="shared" si="284"/>
        <v>#DIV/0!</v>
      </c>
      <c r="CK102" s="14" t="e">
        <f t="shared" si="284"/>
        <v>#DIV/0!</v>
      </c>
      <c r="CL102" s="49"/>
      <c r="CM102" s="28"/>
    </row>
    <row r="103" spans="2:91" ht="14.25" x14ac:dyDescent="0.25">
      <c r="B103" s="55"/>
      <c r="C103" s="10" t="s">
        <v>299</v>
      </c>
      <c r="D103" s="93" t="s">
        <v>407</v>
      </c>
      <c r="E103" s="126" t="e">
        <f t="shared" ref="E103:AJ103" si="285">E75+(E22/E21)*((1-E24)*80 + E24*E102)</f>
        <v>#DIV/0!</v>
      </c>
      <c r="F103" s="13">
        <f t="shared" si="285"/>
        <v>24.400323440723039</v>
      </c>
      <c r="G103" s="44">
        <f t="shared" si="285"/>
        <v>41.177449584258348</v>
      </c>
      <c r="H103" s="44">
        <f t="shared" si="285"/>
        <v>62.07238749249484</v>
      </c>
      <c r="I103" s="14">
        <f t="shared" si="285"/>
        <v>52.851673535381458</v>
      </c>
      <c r="J103" s="13" t="e">
        <f t="shared" si="285"/>
        <v>#DIV/0!</v>
      </c>
      <c r="K103" s="44" t="e">
        <f t="shared" si="285"/>
        <v>#DIV/0!</v>
      </c>
      <c r="L103" s="44" t="e">
        <f t="shared" si="285"/>
        <v>#DIV/0!</v>
      </c>
      <c r="M103" s="14" t="e">
        <f t="shared" si="285"/>
        <v>#DIV/0!</v>
      </c>
      <c r="N103" s="13">
        <f t="shared" si="285"/>
        <v>29.548731893094828</v>
      </c>
      <c r="O103" s="44">
        <f t="shared" si="285"/>
        <v>46.559313713233593</v>
      </c>
      <c r="P103" s="44">
        <f t="shared" si="285"/>
        <v>63.236293335175269</v>
      </c>
      <c r="Q103" s="14">
        <f t="shared" si="285"/>
        <v>39.486475489830482</v>
      </c>
      <c r="R103" s="13" t="e">
        <f t="shared" si="285"/>
        <v>#DIV/0!</v>
      </c>
      <c r="S103" s="44" t="e">
        <f t="shared" si="285"/>
        <v>#DIV/0!</v>
      </c>
      <c r="T103" s="44" t="e">
        <f t="shared" si="285"/>
        <v>#DIV/0!</v>
      </c>
      <c r="U103" s="14" t="e">
        <f t="shared" si="285"/>
        <v>#DIV/0!</v>
      </c>
      <c r="V103" s="13">
        <f t="shared" si="285"/>
        <v>28.892373753889849</v>
      </c>
      <c r="W103" s="44" t="e">
        <f t="shared" si="285"/>
        <v>#DIV/0!</v>
      </c>
      <c r="X103" s="44">
        <f t="shared" si="285"/>
        <v>9.9801708803545885</v>
      </c>
      <c r="Y103" s="14">
        <f t="shared" si="285"/>
        <v>18.128179498269247</v>
      </c>
      <c r="Z103" s="13">
        <f t="shared" si="285"/>
        <v>17.504788384835454</v>
      </c>
      <c r="AA103" s="44" t="e">
        <f t="shared" si="285"/>
        <v>#DIV/0!</v>
      </c>
      <c r="AB103" s="44">
        <f t="shared" si="285"/>
        <v>23.370865063460254</v>
      </c>
      <c r="AC103" s="14">
        <f t="shared" si="285"/>
        <v>21.682200232666133</v>
      </c>
      <c r="AD103" s="13">
        <f t="shared" si="285"/>
        <v>44.245095718842755</v>
      </c>
      <c r="AE103" s="44" t="e">
        <f t="shared" si="285"/>
        <v>#DIV/0!</v>
      </c>
      <c r="AF103" s="44">
        <f t="shared" si="285"/>
        <v>5.6521739130434785</v>
      </c>
      <c r="AG103" s="14">
        <f t="shared" si="285"/>
        <v>20.31110695245194</v>
      </c>
      <c r="AH103" s="14">
        <f t="shared" si="285"/>
        <v>10.19400850109013</v>
      </c>
      <c r="AI103" s="14">
        <f t="shared" si="285"/>
        <v>7.191876750461013</v>
      </c>
      <c r="AJ103" s="14">
        <f t="shared" si="285"/>
        <v>24.730056226385251</v>
      </c>
      <c r="AK103" s="14">
        <f t="shared" ref="AK103:BP103" si="286">AK75+(AK22/AK21)*((1-AK24)*80 + AK24*AK102)</f>
        <v>14.588086670651977</v>
      </c>
      <c r="AL103" s="13" t="e">
        <f t="shared" si="286"/>
        <v>#DIV/0!</v>
      </c>
      <c r="AM103" s="44" t="e">
        <f t="shared" si="286"/>
        <v>#DIV/0!</v>
      </c>
      <c r="AN103" s="44" t="e">
        <f t="shared" si="286"/>
        <v>#DIV/0!</v>
      </c>
      <c r="AO103" s="14" t="e">
        <f t="shared" si="286"/>
        <v>#DIV/0!</v>
      </c>
      <c r="AP103" s="13" t="e">
        <f t="shared" si="286"/>
        <v>#DIV/0!</v>
      </c>
      <c r="AQ103" s="44" t="e">
        <f t="shared" si="286"/>
        <v>#DIV/0!</v>
      </c>
      <c r="AR103" s="44" t="e">
        <f t="shared" si="286"/>
        <v>#DIV/0!</v>
      </c>
      <c r="AS103" s="14" t="e">
        <f t="shared" si="286"/>
        <v>#DIV/0!</v>
      </c>
      <c r="AT103" s="13" t="e">
        <f t="shared" si="286"/>
        <v>#DIV/0!</v>
      </c>
      <c r="AU103" s="44" t="e">
        <f t="shared" si="286"/>
        <v>#DIV/0!</v>
      </c>
      <c r="AV103" s="44" t="e">
        <f t="shared" si="286"/>
        <v>#DIV/0!</v>
      </c>
      <c r="AW103" s="14" t="e">
        <f t="shared" si="286"/>
        <v>#DIV/0!</v>
      </c>
      <c r="AX103" s="13" t="e">
        <f t="shared" si="286"/>
        <v>#DIV/0!</v>
      </c>
      <c r="AY103" s="44" t="e">
        <f t="shared" si="286"/>
        <v>#DIV/0!</v>
      </c>
      <c r="AZ103" s="44" t="e">
        <f t="shared" si="286"/>
        <v>#DIV/0!</v>
      </c>
      <c r="BA103" s="14" t="e">
        <f t="shared" si="286"/>
        <v>#DIV/0!</v>
      </c>
      <c r="BB103" s="13" t="e">
        <f t="shared" si="286"/>
        <v>#DIV/0!</v>
      </c>
      <c r="BC103" s="44" t="e">
        <f t="shared" si="286"/>
        <v>#DIV/0!</v>
      </c>
      <c r="BD103" s="44" t="e">
        <f t="shared" si="286"/>
        <v>#DIV/0!</v>
      </c>
      <c r="BE103" s="14" t="e">
        <f t="shared" si="286"/>
        <v>#DIV/0!</v>
      </c>
      <c r="BF103" s="13" t="e">
        <f t="shared" si="286"/>
        <v>#DIV/0!</v>
      </c>
      <c r="BG103" s="44" t="e">
        <f t="shared" si="286"/>
        <v>#DIV/0!</v>
      </c>
      <c r="BH103" s="44" t="e">
        <f t="shared" si="286"/>
        <v>#DIV/0!</v>
      </c>
      <c r="BI103" s="14" t="e">
        <f t="shared" si="286"/>
        <v>#DIV/0!</v>
      </c>
      <c r="BJ103" s="13" t="e">
        <f t="shared" si="286"/>
        <v>#DIV/0!</v>
      </c>
      <c r="BK103" s="44" t="e">
        <f t="shared" si="286"/>
        <v>#DIV/0!</v>
      </c>
      <c r="BL103" s="44" t="e">
        <f t="shared" si="286"/>
        <v>#DIV/0!</v>
      </c>
      <c r="BM103" s="14" t="e">
        <f t="shared" si="286"/>
        <v>#DIV/0!</v>
      </c>
      <c r="BN103" s="13" t="e">
        <f t="shared" si="286"/>
        <v>#DIV/0!</v>
      </c>
      <c r="BO103" s="44" t="e">
        <f t="shared" si="286"/>
        <v>#DIV/0!</v>
      </c>
      <c r="BP103" s="44" t="e">
        <f t="shared" si="286"/>
        <v>#DIV/0!</v>
      </c>
      <c r="BQ103" s="14" t="e">
        <f t="shared" ref="BQ103:CK103" si="287">BQ75+(BQ22/BQ21)*((1-BQ24)*80 + BQ24*BQ102)</f>
        <v>#DIV/0!</v>
      </c>
      <c r="BR103" s="13" t="e">
        <f t="shared" si="287"/>
        <v>#DIV/0!</v>
      </c>
      <c r="BS103" s="44" t="e">
        <f t="shared" si="287"/>
        <v>#DIV/0!</v>
      </c>
      <c r="BT103" s="44" t="e">
        <f t="shared" si="287"/>
        <v>#DIV/0!</v>
      </c>
      <c r="BU103" s="14" t="e">
        <f t="shared" si="287"/>
        <v>#DIV/0!</v>
      </c>
      <c r="BV103" s="13" t="e">
        <f t="shared" si="287"/>
        <v>#DIV/0!</v>
      </c>
      <c r="BW103" s="44" t="e">
        <f t="shared" si="287"/>
        <v>#DIV/0!</v>
      </c>
      <c r="BX103" s="44" t="e">
        <f t="shared" si="287"/>
        <v>#DIV/0!</v>
      </c>
      <c r="BY103" s="14" t="e">
        <f t="shared" si="287"/>
        <v>#DIV/0!</v>
      </c>
      <c r="BZ103" s="13" t="e">
        <f t="shared" si="287"/>
        <v>#DIV/0!</v>
      </c>
      <c r="CA103" s="44" t="e">
        <f t="shared" si="287"/>
        <v>#DIV/0!</v>
      </c>
      <c r="CB103" s="44" t="e">
        <f t="shared" si="287"/>
        <v>#DIV/0!</v>
      </c>
      <c r="CC103" s="14" t="e">
        <f t="shared" si="287"/>
        <v>#DIV/0!</v>
      </c>
      <c r="CD103" s="13" t="e">
        <f t="shared" si="287"/>
        <v>#DIV/0!</v>
      </c>
      <c r="CE103" s="44" t="e">
        <f t="shared" si="287"/>
        <v>#DIV/0!</v>
      </c>
      <c r="CF103" s="44" t="e">
        <f t="shared" si="287"/>
        <v>#DIV/0!</v>
      </c>
      <c r="CG103" s="14" t="e">
        <f t="shared" si="287"/>
        <v>#DIV/0!</v>
      </c>
      <c r="CH103" s="13" t="e">
        <f t="shared" si="287"/>
        <v>#DIV/0!</v>
      </c>
      <c r="CI103" s="44" t="e">
        <f t="shared" si="287"/>
        <v>#DIV/0!</v>
      </c>
      <c r="CJ103" s="44" t="e">
        <f t="shared" si="287"/>
        <v>#DIV/0!</v>
      </c>
      <c r="CK103" s="14" t="e">
        <f t="shared" si="287"/>
        <v>#DIV/0!</v>
      </c>
      <c r="CL103" s="49"/>
      <c r="CM103" s="28"/>
    </row>
    <row r="104" spans="2:91" x14ac:dyDescent="0.25">
      <c r="B104" s="55"/>
      <c r="C104" s="203"/>
      <c r="D104" s="229"/>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422</v>
      </c>
      <c r="D105" s="93" t="s">
        <v>423</v>
      </c>
      <c r="E105" s="126" t="str">
        <f>IF(E44="Signalized",E103,IF(E44="Stop - Two way",0,IF(E44="Stop - All way",0,IF(E44="Free",E88,"Control N/A!"))))</f>
        <v>Control N/A!</v>
      </c>
      <c r="F105" s="13">
        <f>IF(F44="Signalized",F103,IF(F44="Stop - Two way",0,IF(F44="Stop - All way",0,IF(F44="Free",F88,"Control N/A!"))))</f>
        <v>24.400323440723039</v>
      </c>
      <c r="G105" s="44">
        <f t="shared" ref="G105:BR105" si="288">IF(G44="Signalized",G103,IF(G44="Stop - Two way",0,IF(G44="Stop - All way",0,IF(G44="Free",G88,"Control N/A!"))))</f>
        <v>41.177449584258348</v>
      </c>
      <c r="H105" s="44">
        <f t="shared" si="288"/>
        <v>62.07238749249484</v>
      </c>
      <c r="I105" s="14">
        <f t="shared" si="288"/>
        <v>52.851673535381458</v>
      </c>
      <c r="J105" s="13">
        <f t="shared" si="288"/>
        <v>0</v>
      </c>
      <c r="K105" s="44" t="str">
        <f t="shared" si="288"/>
        <v>Control N/A!</v>
      </c>
      <c r="L105" s="44">
        <f t="shared" si="288"/>
        <v>0.1512145009069536</v>
      </c>
      <c r="M105" s="14">
        <f t="shared" si="288"/>
        <v>0.1512145009069536</v>
      </c>
      <c r="N105" s="13">
        <f t="shared" si="288"/>
        <v>29.548731893094828</v>
      </c>
      <c r="O105" s="44">
        <f t="shared" si="288"/>
        <v>46.559313713233593</v>
      </c>
      <c r="P105" s="44">
        <f t="shared" si="288"/>
        <v>63.236293335175269</v>
      </c>
      <c r="Q105" s="14">
        <f t="shared" si="288"/>
        <v>39.486475489830482</v>
      </c>
      <c r="R105" s="13">
        <f t="shared" si="288"/>
        <v>0</v>
      </c>
      <c r="S105" s="44" t="str">
        <f t="shared" si="288"/>
        <v>Control N/A!</v>
      </c>
      <c r="T105" s="44">
        <f t="shared" si="288"/>
        <v>0.17036462761959559</v>
      </c>
      <c r="U105" s="14">
        <f t="shared" si="288"/>
        <v>0.17036462761959559</v>
      </c>
      <c r="V105" s="13">
        <f t="shared" si="288"/>
        <v>28.892373753889849</v>
      </c>
      <c r="W105" s="44" t="str">
        <f t="shared" si="288"/>
        <v>Control N/A!</v>
      </c>
      <c r="X105" s="44">
        <f t="shared" si="288"/>
        <v>9.9801708803545885</v>
      </c>
      <c r="Y105" s="14">
        <f t="shared" si="288"/>
        <v>18.128179498269247</v>
      </c>
      <c r="Z105" s="13">
        <f t="shared" si="288"/>
        <v>17.504788384835454</v>
      </c>
      <c r="AA105" s="44" t="str">
        <f t="shared" si="288"/>
        <v>Control N/A!</v>
      </c>
      <c r="AB105" s="44">
        <f t="shared" si="288"/>
        <v>23.370865063460254</v>
      </c>
      <c r="AC105" s="14">
        <f t="shared" si="288"/>
        <v>21.682200232666133</v>
      </c>
      <c r="AD105" s="13">
        <f t="shared" si="288"/>
        <v>44.245095718842755</v>
      </c>
      <c r="AE105" s="44" t="str">
        <f t="shared" si="288"/>
        <v>Control N/A!</v>
      </c>
      <c r="AF105" s="44">
        <f t="shared" si="288"/>
        <v>5.6521739130434785</v>
      </c>
      <c r="AG105" s="14">
        <f t="shared" si="288"/>
        <v>20.31110695245194</v>
      </c>
      <c r="AH105" s="13">
        <f t="shared" si="288"/>
        <v>10.19400850109013</v>
      </c>
      <c r="AI105" s="44">
        <f t="shared" si="288"/>
        <v>7.191876750461013</v>
      </c>
      <c r="AJ105" s="44">
        <f t="shared" si="288"/>
        <v>24.730056226385251</v>
      </c>
      <c r="AK105" s="14">
        <f t="shared" si="288"/>
        <v>14.588086670651977</v>
      </c>
      <c r="AL105" s="13" t="str">
        <f t="shared" si="288"/>
        <v>Control N/A!</v>
      </c>
      <c r="AM105" s="44" t="str">
        <f t="shared" si="288"/>
        <v>Control N/A!</v>
      </c>
      <c r="AN105" s="44" t="str">
        <f t="shared" si="288"/>
        <v>Control N/A!</v>
      </c>
      <c r="AO105" s="14" t="str">
        <f t="shared" si="288"/>
        <v>Control N/A!</v>
      </c>
      <c r="AP105" s="13" t="str">
        <f t="shared" si="288"/>
        <v>Control N/A!</v>
      </c>
      <c r="AQ105" s="44" t="str">
        <f t="shared" si="288"/>
        <v>Control N/A!</v>
      </c>
      <c r="AR105" s="44" t="str">
        <f t="shared" si="288"/>
        <v>Control N/A!</v>
      </c>
      <c r="AS105" s="14" t="str">
        <f t="shared" si="288"/>
        <v>Control N/A!</v>
      </c>
      <c r="AT105" s="13" t="str">
        <f t="shared" si="288"/>
        <v>Control N/A!</v>
      </c>
      <c r="AU105" s="44" t="str">
        <f t="shared" si="288"/>
        <v>Control N/A!</v>
      </c>
      <c r="AV105" s="44" t="str">
        <f t="shared" si="288"/>
        <v>Control N/A!</v>
      </c>
      <c r="AW105" s="14" t="str">
        <f t="shared" si="288"/>
        <v>Control N/A!</v>
      </c>
      <c r="AX105" s="13" t="str">
        <f t="shared" si="288"/>
        <v>Control N/A!</v>
      </c>
      <c r="AY105" s="44" t="str">
        <f t="shared" si="288"/>
        <v>Control N/A!</v>
      </c>
      <c r="AZ105" s="44" t="str">
        <f t="shared" si="288"/>
        <v>Control N/A!</v>
      </c>
      <c r="BA105" s="14" t="str">
        <f t="shared" si="288"/>
        <v>Control N/A!</v>
      </c>
      <c r="BB105" s="13" t="str">
        <f t="shared" si="288"/>
        <v>Control N/A!</v>
      </c>
      <c r="BC105" s="44" t="str">
        <f t="shared" si="288"/>
        <v>Control N/A!</v>
      </c>
      <c r="BD105" s="44" t="str">
        <f t="shared" si="288"/>
        <v>Control N/A!</v>
      </c>
      <c r="BE105" s="14" t="str">
        <f t="shared" si="288"/>
        <v>Control N/A!</v>
      </c>
      <c r="BF105" s="13" t="str">
        <f t="shared" si="288"/>
        <v>Control N/A!</v>
      </c>
      <c r="BG105" s="44" t="str">
        <f t="shared" si="288"/>
        <v>Control N/A!</v>
      </c>
      <c r="BH105" s="44" t="str">
        <f t="shared" si="288"/>
        <v>Control N/A!</v>
      </c>
      <c r="BI105" s="14" t="str">
        <f t="shared" si="288"/>
        <v>Control N/A!</v>
      </c>
      <c r="BJ105" s="13" t="str">
        <f t="shared" si="288"/>
        <v>Control N/A!</v>
      </c>
      <c r="BK105" s="44" t="str">
        <f t="shared" si="288"/>
        <v>Control N/A!</v>
      </c>
      <c r="BL105" s="44" t="str">
        <f t="shared" si="288"/>
        <v>Control N/A!</v>
      </c>
      <c r="BM105" s="14" t="str">
        <f t="shared" si="288"/>
        <v>Control N/A!</v>
      </c>
      <c r="BN105" s="13" t="str">
        <f t="shared" si="288"/>
        <v>Control N/A!</v>
      </c>
      <c r="BO105" s="44" t="str">
        <f t="shared" si="288"/>
        <v>Control N/A!</v>
      </c>
      <c r="BP105" s="44" t="str">
        <f t="shared" si="288"/>
        <v>Control N/A!</v>
      </c>
      <c r="BQ105" s="14" t="str">
        <f t="shared" si="288"/>
        <v>Control N/A!</v>
      </c>
      <c r="BR105" s="13" t="str">
        <f t="shared" si="288"/>
        <v>Control N/A!</v>
      </c>
      <c r="BS105" s="44" t="str">
        <f t="shared" ref="BS105:CK105" si="289">IF(BS44="Signalized",BS103,IF(BS44="Stop - Two way",0,IF(BS44="Stop - All way",0,IF(BS44="Free",BS88,"Control N/A!"))))</f>
        <v>Control N/A!</v>
      </c>
      <c r="BT105" s="44" t="str">
        <f t="shared" si="289"/>
        <v>Control N/A!</v>
      </c>
      <c r="BU105" s="14" t="str">
        <f t="shared" si="289"/>
        <v>Control N/A!</v>
      </c>
      <c r="BV105" s="13" t="str">
        <f t="shared" si="289"/>
        <v>Control N/A!</v>
      </c>
      <c r="BW105" s="44" t="str">
        <f t="shared" si="289"/>
        <v>Control N/A!</v>
      </c>
      <c r="BX105" s="44" t="str">
        <f t="shared" si="289"/>
        <v>Control N/A!</v>
      </c>
      <c r="BY105" s="14" t="str">
        <f t="shared" si="289"/>
        <v>Control N/A!</v>
      </c>
      <c r="BZ105" s="13" t="str">
        <f t="shared" si="289"/>
        <v>Control N/A!</v>
      </c>
      <c r="CA105" s="44" t="str">
        <f t="shared" si="289"/>
        <v>Control N/A!</v>
      </c>
      <c r="CB105" s="44" t="str">
        <f t="shared" si="289"/>
        <v>Control N/A!</v>
      </c>
      <c r="CC105" s="14" t="str">
        <f t="shared" si="289"/>
        <v>Control N/A!</v>
      </c>
      <c r="CD105" s="13" t="str">
        <f t="shared" si="289"/>
        <v>Control N/A!</v>
      </c>
      <c r="CE105" s="44" t="str">
        <f t="shared" si="289"/>
        <v>Control N/A!</v>
      </c>
      <c r="CF105" s="44" t="str">
        <f t="shared" si="289"/>
        <v>Control N/A!</v>
      </c>
      <c r="CG105" s="14" t="str">
        <f t="shared" si="289"/>
        <v>Control N/A!</v>
      </c>
      <c r="CH105" s="13" t="str">
        <f t="shared" si="289"/>
        <v>Control N/A!</v>
      </c>
      <c r="CI105" s="44" t="str">
        <f t="shared" si="289"/>
        <v>Control N/A!</v>
      </c>
      <c r="CJ105" s="44" t="str">
        <f t="shared" si="289"/>
        <v>Control N/A!</v>
      </c>
      <c r="CK105" s="14" t="str">
        <f t="shared" si="289"/>
        <v>Control N/A!</v>
      </c>
      <c r="CL105" s="49"/>
      <c r="CM105" s="28"/>
    </row>
    <row r="106" spans="2:91" ht="14.25" x14ac:dyDescent="0.25">
      <c r="B106" s="55"/>
      <c r="C106" s="10" t="s">
        <v>109</v>
      </c>
      <c r="D106" s="93" t="s">
        <v>110</v>
      </c>
      <c r="E106" s="126">
        <f t="shared" ref="E106:AJ106" si="290">IF(AND(E45="Yes",(E37-1.5)&gt;0),E37-1.5,E37)</f>
        <v>0</v>
      </c>
      <c r="F106" s="13">
        <f t="shared" si="290"/>
        <v>0</v>
      </c>
      <c r="G106" s="44">
        <f t="shared" si="290"/>
        <v>0</v>
      </c>
      <c r="H106" s="44">
        <f t="shared" si="290"/>
        <v>0</v>
      </c>
      <c r="I106" s="14">
        <f t="shared" si="290"/>
        <v>0</v>
      </c>
      <c r="J106" s="13">
        <f t="shared" si="290"/>
        <v>0</v>
      </c>
      <c r="K106" s="44">
        <f t="shared" si="290"/>
        <v>0</v>
      </c>
      <c r="L106" s="44">
        <f t="shared" si="290"/>
        <v>0</v>
      </c>
      <c r="M106" s="14">
        <f t="shared" si="290"/>
        <v>0</v>
      </c>
      <c r="N106" s="13">
        <f t="shared" si="290"/>
        <v>0</v>
      </c>
      <c r="O106" s="44">
        <f t="shared" si="290"/>
        <v>0</v>
      </c>
      <c r="P106" s="44">
        <f t="shared" si="290"/>
        <v>0</v>
      </c>
      <c r="Q106" s="14">
        <f t="shared" si="290"/>
        <v>0</v>
      </c>
      <c r="R106" s="13">
        <f t="shared" si="290"/>
        <v>0</v>
      </c>
      <c r="S106" s="44">
        <f t="shared" si="290"/>
        <v>0</v>
      </c>
      <c r="T106" s="44">
        <f t="shared" si="290"/>
        <v>0</v>
      </c>
      <c r="U106" s="14">
        <f t="shared" si="290"/>
        <v>0</v>
      </c>
      <c r="V106" s="13">
        <f t="shared" si="290"/>
        <v>0</v>
      </c>
      <c r="W106" s="44">
        <f t="shared" si="290"/>
        <v>0</v>
      </c>
      <c r="X106" s="44">
        <f t="shared" si="290"/>
        <v>0</v>
      </c>
      <c r="Y106" s="14">
        <f t="shared" si="290"/>
        <v>0</v>
      </c>
      <c r="Z106" s="13">
        <f t="shared" si="290"/>
        <v>0</v>
      </c>
      <c r="AA106" s="44">
        <f t="shared" si="290"/>
        <v>0</v>
      </c>
      <c r="AB106" s="44">
        <f t="shared" si="290"/>
        <v>0</v>
      </c>
      <c r="AC106" s="14">
        <f t="shared" si="290"/>
        <v>0</v>
      </c>
      <c r="AD106" s="13">
        <f t="shared" si="290"/>
        <v>0</v>
      </c>
      <c r="AE106" s="44">
        <f t="shared" si="290"/>
        <v>0</v>
      </c>
      <c r="AF106" s="44">
        <f t="shared" si="290"/>
        <v>0</v>
      </c>
      <c r="AG106" s="14">
        <f t="shared" si="290"/>
        <v>0</v>
      </c>
      <c r="AH106" s="13">
        <f t="shared" si="290"/>
        <v>0</v>
      </c>
      <c r="AI106" s="44">
        <f t="shared" si="290"/>
        <v>0</v>
      </c>
      <c r="AJ106" s="44">
        <f t="shared" si="290"/>
        <v>0</v>
      </c>
      <c r="AK106" s="14">
        <f t="shared" ref="AK106:BP106" si="291">IF(AND(AK45="Yes",(AK37-1.5)&gt;0),AK37-1.5,AK37)</f>
        <v>0</v>
      </c>
      <c r="AL106" s="13">
        <f t="shared" si="291"/>
        <v>0</v>
      </c>
      <c r="AM106" s="44">
        <f t="shared" si="291"/>
        <v>0</v>
      </c>
      <c r="AN106" s="44">
        <f t="shared" si="291"/>
        <v>0</v>
      </c>
      <c r="AO106" s="14">
        <f t="shared" si="291"/>
        <v>0</v>
      </c>
      <c r="AP106" s="13">
        <f t="shared" si="291"/>
        <v>0</v>
      </c>
      <c r="AQ106" s="44">
        <f t="shared" si="291"/>
        <v>0</v>
      </c>
      <c r="AR106" s="44">
        <f t="shared" si="291"/>
        <v>0</v>
      </c>
      <c r="AS106" s="14">
        <f t="shared" si="291"/>
        <v>0</v>
      </c>
      <c r="AT106" s="13">
        <f t="shared" si="291"/>
        <v>0</v>
      </c>
      <c r="AU106" s="44">
        <f t="shared" si="291"/>
        <v>0</v>
      </c>
      <c r="AV106" s="44">
        <f t="shared" si="291"/>
        <v>0</v>
      </c>
      <c r="AW106" s="14">
        <f t="shared" si="291"/>
        <v>0</v>
      </c>
      <c r="AX106" s="13">
        <f t="shared" si="291"/>
        <v>0</v>
      </c>
      <c r="AY106" s="44">
        <f t="shared" si="291"/>
        <v>0</v>
      </c>
      <c r="AZ106" s="44">
        <f t="shared" si="291"/>
        <v>0</v>
      </c>
      <c r="BA106" s="14">
        <f t="shared" si="291"/>
        <v>0</v>
      </c>
      <c r="BB106" s="13">
        <f t="shared" si="291"/>
        <v>0</v>
      </c>
      <c r="BC106" s="44">
        <f t="shared" si="291"/>
        <v>0</v>
      </c>
      <c r="BD106" s="44">
        <f t="shared" si="291"/>
        <v>0</v>
      </c>
      <c r="BE106" s="14">
        <f t="shared" si="291"/>
        <v>0</v>
      </c>
      <c r="BF106" s="13">
        <f t="shared" si="291"/>
        <v>0</v>
      </c>
      <c r="BG106" s="44">
        <f t="shared" si="291"/>
        <v>0</v>
      </c>
      <c r="BH106" s="44">
        <f t="shared" si="291"/>
        <v>0</v>
      </c>
      <c r="BI106" s="14">
        <f t="shared" si="291"/>
        <v>0</v>
      </c>
      <c r="BJ106" s="13">
        <f t="shared" si="291"/>
        <v>0</v>
      </c>
      <c r="BK106" s="44">
        <f t="shared" si="291"/>
        <v>0</v>
      </c>
      <c r="BL106" s="44">
        <f t="shared" si="291"/>
        <v>0</v>
      </c>
      <c r="BM106" s="14">
        <f t="shared" si="291"/>
        <v>0</v>
      </c>
      <c r="BN106" s="13">
        <f t="shared" si="291"/>
        <v>0</v>
      </c>
      <c r="BO106" s="44">
        <f t="shared" si="291"/>
        <v>0</v>
      </c>
      <c r="BP106" s="44">
        <f t="shared" si="291"/>
        <v>0</v>
      </c>
      <c r="BQ106" s="14">
        <f t="shared" ref="BQ106:CK106" si="292">IF(AND(BQ45="Yes",(BQ37-1.5)&gt;0),BQ37-1.5,BQ37)</f>
        <v>0</v>
      </c>
      <c r="BR106" s="13">
        <f t="shared" si="292"/>
        <v>0</v>
      </c>
      <c r="BS106" s="44">
        <f t="shared" si="292"/>
        <v>0</v>
      </c>
      <c r="BT106" s="44">
        <f t="shared" si="292"/>
        <v>0</v>
      </c>
      <c r="BU106" s="14">
        <f t="shared" si="292"/>
        <v>0</v>
      </c>
      <c r="BV106" s="13">
        <f t="shared" si="292"/>
        <v>0</v>
      </c>
      <c r="BW106" s="44">
        <f t="shared" si="292"/>
        <v>0</v>
      </c>
      <c r="BX106" s="44">
        <f t="shared" si="292"/>
        <v>0</v>
      </c>
      <c r="BY106" s="14">
        <f t="shared" si="292"/>
        <v>0</v>
      </c>
      <c r="BZ106" s="13">
        <f t="shared" si="292"/>
        <v>0</v>
      </c>
      <c r="CA106" s="44">
        <f t="shared" si="292"/>
        <v>0</v>
      </c>
      <c r="CB106" s="44">
        <f t="shared" si="292"/>
        <v>0</v>
      </c>
      <c r="CC106" s="14">
        <f t="shared" si="292"/>
        <v>0</v>
      </c>
      <c r="CD106" s="13">
        <f t="shared" si="292"/>
        <v>0</v>
      </c>
      <c r="CE106" s="44">
        <f t="shared" si="292"/>
        <v>0</v>
      </c>
      <c r="CF106" s="44">
        <f t="shared" si="292"/>
        <v>0</v>
      </c>
      <c r="CG106" s="14">
        <f t="shared" si="292"/>
        <v>0</v>
      </c>
      <c r="CH106" s="13">
        <f t="shared" si="292"/>
        <v>0</v>
      </c>
      <c r="CI106" s="44">
        <f t="shared" si="292"/>
        <v>0</v>
      </c>
      <c r="CJ106" s="44">
        <f t="shared" si="292"/>
        <v>0</v>
      </c>
      <c r="CK106" s="14">
        <f t="shared" si="292"/>
        <v>0</v>
      </c>
      <c r="CL106" s="49"/>
      <c r="CM106" s="28"/>
    </row>
    <row r="107" spans="2:91" ht="14.25" x14ac:dyDescent="0.25">
      <c r="B107" s="55"/>
      <c r="C107" s="10" t="s">
        <v>174</v>
      </c>
      <c r="D107" s="93" t="s">
        <v>175</v>
      </c>
      <c r="E107" s="127">
        <f t="shared" ref="E107:AJ107" si="293">IF(E35&gt;0,0,1)</f>
        <v>0</v>
      </c>
      <c r="F107" s="42">
        <f t="shared" si="293"/>
        <v>0</v>
      </c>
      <c r="G107" s="45">
        <f t="shared" si="293"/>
        <v>0</v>
      </c>
      <c r="H107" s="45">
        <f t="shared" si="293"/>
        <v>0</v>
      </c>
      <c r="I107" s="94">
        <f t="shared" si="293"/>
        <v>0</v>
      </c>
      <c r="J107" s="172">
        <f t="shared" si="293"/>
        <v>0</v>
      </c>
      <c r="K107" s="173">
        <f t="shared" si="293"/>
        <v>1</v>
      </c>
      <c r="L107" s="173">
        <f t="shared" si="293"/>
        <v>0</v>
      </c>
      <c r="M107" s="174">
        <f t="shared" si="293"/>
        <v>0</v>
      </c>
      <c r="N107" s="172">
        <f t="shared" si="293"/>
        <v>0</v>
      </c>
      <c r="O107" s="173">
        <f t="shared" si="293"/>
        <v>0</v>
      </c>
      <c r="P107" s="173">
        <f t="shared" si="293"/>
        <v>0</v>
      </c>
      <c r="Q107" s="174">
        <f t="shared" si="293"/>
        <v>0</v>
      </c>
      <c r="R107" s="172">
        <f t="shared" si="293"/>
        <v>0</v>
      </c>
      <c r="S107" s="173">
        <f t="shared" si="293"/>
        <v>1</v>
      </c>
      <c r="T107" s="173">
        <f t="shared" si="293"/>
        <v>0</v>
      </c>
      <c r="U107" s="174">
        <f t="shared" si="293"/>
        <v>0</v>
      </c>
      <c r="V107" s="172">
        <f t="shared" si="293"/>
        <v>0</v>
      </c>
      <c r="W107" s="173">
        <f t="shared" si="293"/>
        <v>1</v>
      </c>
      <c r="X107" s="173">
        <f t="shared" si="293"/>
        <v>0</v>
      </c>
      <c r="Y107" s="174">
        <f t="shared" si="293"/>
        <v>0</v>
      </c>
      <c r="Z107" s="172">
        <f t="shared" si="293"/>
        <v>0</v>
      </c>
      <c r="AA107" s="173">
        <f t="shared" si="293"/>
        <v>1</v>
      </c>
      <c r="AB107" s="173">
        <f t="shared" si="293"/>
        <v>0</v>
      </c>
      <c r="AC107" s="174">
        <f t="shared" si="293"/>
        <v>0</v>
      </c>
      <c r="AD107" s="172">
        <f t="shared" si="293"/>
        <v>0</v>
      </c>
      <c r="AE107" s="173">
        <f t="shared" si="293"/>
        <v>1</v>
      </c>
      <c r="AF107" s="173">
        <f t="shared" si="293"/>
        <v>0</v>
      </c>
      <c r="AG107" s="174">
        <f t="shared" si="293"/>
        <v>0</v>
      </c>
      <c r="AH107" s="172">
        <f t="shared" si="293"/>
        <v>0</v>
      </c>
      <c r="AI107" s="173">
        <f t="shared" si="293"/>
        <v>0</v>
      </c>
      <c r="AJ107" s="173">
        <f t="shared" si="293"/>
        <v>0</v>
      </c>
      <c r="AK107" s="174">
        <f t="shared" ref="AK107:BP107" si="294">IF(AK35&gt;0,0,1)</f>
        <v>0</v>
      </c>
      <c r="AL107" s="172">
        <f t="shared" si="294"/>
        <v>1</v>
      </c>
      <c r="AM107" s="173">
        <f t="shared" si="294"/>
        <v>1</v>
      </c>
      <c r="AN107" s="173">
        <f t="shared" si="294"/>
        <v>1</v>
      </c>
      <c r="AO107" s="174">
        <f t="shared" si="294"/>
        <v>1</v>
      </c>
      <c r="AP107" s="172">
        <f t="shared" si="294"/>
        <v>1</v>
      </c>
      <c r="AQ107" s="173">
        <f t="shared" si="294"/>
        <v>1</v>
      </c>
      <c r="AR107" s="173">
        <f t="shared" si="294"/>
        <v>1</v>
      </c>
      <c r="AS107" s="174">
        <f t="shared" si="294"/>
        <v>1</v>
      </c>
      <c r="AT107" s="172">
        <f t="shared" si="294"/>
        <v>1</v>
      </c>
      <c r="AU107" s="173">
        <f t="shared" si="294"/>
        <v>1</v>
      </c>
      <c r="AV107" s="173">
        <f t="shared" si="294"/>
        <v>1</v>
      </c>
      <c r="AW107" s="174">
        <f t="shared" si="294"/>
        <v>1</v>
      </c>
      <c r="AX107" s="172">
        <f t="shared" si="294"/>
        <v>1</v>
      </c>
      <c r="AY107" s="173">
        <f t="shared" si="294"/>
        <v>1</v>
      </c>
      <c r="AZ107" s="173">
        <f t="shared" si="294"/>
        <v>1</v>
      </c>
      <c r="BA107" s="174">
        <f t="shared" si="294"/>
        <v>1</v>
      </c>
      <c r="BB107" s="172">
        <f t="shared" si="294"/>
        <v>1</v>
      </c>
      <c r="BC107" s="173">
        <f t="shared" si="294"/>
        <v>1</v>
      </c>
      <c r="BD107" s="173">
        <f t="shared" si="294"/>
        <v>1</v>
      </c>
      <c r="BE107" s="174">
        <f t="shared" si="294"/>
        <v>1</v>
      </c>
      <c r="BF107" s="172">
        <f t="shared" si="294"/>
        <v>1</v>
      </c>
      <c r="BG107" s="173">
        <f t="shared" si="294"/>
        <v>1</v>
      </c>
      <c r="BH107" s="173">
        <f t="shared" si="294"/>
        <v>1</v>
      </c>
      <c r="BI107" s="174">
        <f t="shared" si="294"/>
        <v>1</v>
      </c>
      <c r="BJ107" s="172">
        <f t="shared" si="294"/>
        <v>1</v>
      </c>
      <c r="BK107" s="173">
        <f t="shared" si="294"/>
        <v>1</v>
      </c>
      <c r="BL107" s="173">
        <f t="shared" si="294"/>
        <v>1</v>
      </c>
      <c r="BM107" s="174">
        <f t="shared" si="294"/>
        <v>1</v>
      </c>
      <c r="BN107" s="172">
        <f t="shared" si="294"/>
        <v>1</v>
      </c>
      <c r="BO107" s="173">
        <f t="shared" si="294"/>
        <v>1</v>
      </c>
      <c r="BP107" s="173">
        <f t="shared" si="294"/>
        <v>1</v>
      </c>
      <c r="BQ107" s="174">
        <f t="shared" ref="BQ107:CK107" si="295">IF(BQ35&gt;0,0,1)</f>
        <v>1</v>
      </c>
      <c r="BR107" s="172">
        <f t="shared" si="295"/>
        <v>1</v>
      </c>
      <c r="BS107" s="173">
        <f t="shared" si="295"/>
        <v>1</v>
      </c>
      <c r="BT107" s="173">
        <f t="shared" si="295"/>
        <v>1</v>
      </c>
      <c r="BU107" s="174">
        <f t="shared" si="295"/>
        <v>1</v>
      </c>
      <c r="BV107" s="172">
        <f t="shared" si="295"/>
        <v>1</v>
      </c>
      <c r="BW107" s="173">
        <f t="shared" si="295"/>
        <v>1</v>
      </c>
      <c r="BX107" s="173">
        <f t="shared" si="295"/>
        <v>1</v>
      </c>
      <c r="BY107" s="174">
        <f t="shared" si="295"/>
        <v>1</v>
      </c>
      <c r="BZ107" s="172">
        <f t="shared" si="295"/>
        <v>1</v>
      </c>
      <c r="CA107" s="173">
        <f t="shared" si="295"/>
        <v>1</v>
      </c>
      <c r="CB107" s="173">
        <f t="shared" si="295"/>
        <v>1</v>
      </c>
      <c r="CC107" s="174">
        <f t="shared" si="295"/>
        <v>1</v>
      </c>
      <c r="CD107" s="172">
        <f t="shared" si="295"/>
        <v>1</v>
      </c>
      <c r="CE107" s="173">
        <f t="shared" si="295"/>
        <v>1</v>
      </c>
      <c r="CF107" s="173">
        <f t="shared" si="295"/>
        <v>1</v>
      </c>
      <c r="CG107" s="174">
        <f t="shared" si="295"/>
        <v>1</v>
      </c>
      <c r="CH107" s="172">
        <f t="shared" si="295"/>
        <v>1</v>
      </c>
      <c r="CI107" s="173">
        <f t="shared" si="295"/>
        <v>1</v>
      </c>
      <c r="CJ107" s="173">
        <f t="shared" si="295"/>
        <v>1</v>
      </c>
      <c r="CK107" s="174">
        <f t="shared" si="295"/>
        <v>1</v>
      </c>
      <c r="CL107" s="49"/>
      <c r="CM107" s="28"/>
    </row>
    <row r="108" spans="2:91" ht="14.25" x14ac:dyDescent="0.25">
      <c r="B108" s="55"/>
      <c r="C108" s="10" t="s">
        <v>45</v>
      </c>
      <c r="D108" s="93" t="s">
        <v>107</v>
      </c>
      <c r="E108" s="124">
        <f t="shared" ref="E108:AJ108" si="296">E34+E33+E106+E107*E36</f>
        <v>12</v>
      </c>
      <c r="F108" s="10">
        <f t="shared" si="296"/>
        <v>12</v>
      </c>
      <c r="G108" s="71">
        <f t="shared" si="296"/>
        <v>12</v>
      </c>
      <c r="H108" s="71">
        <f t="shared" si="296"/>
        <v>17</v>
      </c>
      <c r="I108" s="75">
        <f t="shared" si="296"/>
        <v>17</v>
      </c>
      <c r="J108" s="10">
        <f t="shared" si="296"/>
        <v>12</v>
      </c>
      <c r="K108" s="166">
        <f t="shared" si="296"/>
        <v>0</v>
      </c>
      <c r="L108" s="166">
        <f t="shared" si="296"/>
        <v>17</v>
      </c>
      <c r="M108" s="170">
        <f t="shared" si="296"/>
        <v>17</v>
      </c>
      <c r="N108" s="10">
        <f t="shared" si="296"/>
        <v>17</v>
      </c>
      <c r="O108" s="166">
        <f t="shared" si="296"/>
        <v>12</v>
      </c>
      <c r="P108" s="166">
        <f t="shared" si="296"/>
        <v>17</v>
      </c>
      <c r="Q108" s="170">
        <f t="shared" si="296"/>
        <v>17</v>
      </c>
      <c r="R108" s="10">
        <f t="shared" si="296"/>
        <v>12</v>
      </c>
      <c r="S108" s="166">
        <f t="shared" si="296"/>
        <v>0</v>
      </c>
      <c r="T108" s="166">
        <f t="shared" si="296"/>
        <v>17</v>
      </c>
      <c r="U108" s="170">
        <f t="shared" si="296"/>
        <v>17</v>
      </c>
      <c r="V108" s="10">
        <f t="shared" si="296"/>
        <v>12</v>
      </c>
      <c r="W108" s="166">
        <f t="shared" si="296"/>
        <v>0</v>
      </c>
      <c r="X108" s="166">
        <f t="shared" si="296"/>
        <v>17</v>
      </c>
      <c r="Y108" s="170">
        <f t="shared" si="296"/>
        <v>17</v>
      </c>
      <c r="Z108" s="10">
        <f t="shared" si="296"/>
        <v>12</v>
      </c>
      <c r="AA108" s="166">
        <f t="shared" si="296"/>
        <v>0</v>
      </c>
      <c r="AB108" s="166">
        <f t="shared" si="296"/>
        <v>17</v>
      </c>
      <c r="AC108" s="170">
        <f t="shared" si="296"/>
        <v>17</v>
      </c>
      <c r="AD108" s="10">
        <f t="shared" si="296"/>
        <v>12</v>
      </c>
      <c r="AE108" s="166">
        <f t="shared" si="296"/>
        <v>0</v>
      </c>
      <c r="AF108" s="166">
        <f t="shared" si="296"/>
        <v>12</v>
      </c>
      <c r="AG108" s="170">
        <f t="shared" si="296"/>
        <v>12</v>
      </c>
      <c r="AH108" s="10">
        <f t="shared" si="296"/>
        <v>12</v>
      </c>
      <c r="AI108" s="166">
        <f t="shared" si="296"/>
        <v>12</v>
      </c>
      <c r="AJ108" s="166">
        <f t="shared" si="296"/>
        <v>12</v>
      </c>
      <c r="AK108" s="170">
        <f t="shared" ref="AK108:BP108" si="297">AK34+AK33+AK106+AK107*AK36</f>
        <v>12</v>
      </c>
      <c r="AL108" s="10">
        <f t="shared" si="297"/>
        <v>0</v>
      </c>
      <c r="AM108" s="166">
        <f t="shared" si="297"/>
        <v>0</v>
      </c>
      <c r="AN108" s="166">
        <f t="shared" si="297"/>
        <v>0</v>
      </c>
      <c r="AO108" s="170">
        <f t="shared" si="297"/>
        <v>0</v>
      </c>
      <c r="AP108" s="10">
        <f t="shared" si="297"/>
        <v>0</v>
      </c>
      <c r="AQ108" s="166">
        <f t="shared" si="297"/>
        <v>0</v>
      </c>
      <c r="AR108" s="166">
        <f t="shared" si="297"/>
        <v>0</v>
      </c>
      <c r="AS108" s="170">
        <f t="shared" si="297"/>
        <v>0</v>
      </c>
      <c r="AT108" s="10">
        <f t="shared" si="297"/>
        <v>0</v>
      </c>
      <c r="AU108" s="166">
        <f t="shared" si="297"/>
        <v>0</v>
      </c>
      <c r="AV108" s="166">
        <f t="shared" si="297"/>
        <v>0</v>
      </c>
      <c r="AW108" s="170">
        <f t="shared" si="297"/>
        <v>0</v>
      </c>
      <c r="AX108" s="10">
        <f t="shared" si="297"/>
        <v>0</v>
      </c>
      <c r="AY108" s="166">
        <f t="shared" si="297"/>
        <v>0</v>
      </c>
      <c r="AZ108" s="166">
        <f t="shared" si="297"/>
        <v>0</v>
      </c>
      <c r="BA108" s="170">
        <f t="shared" si="297"/>
        <v>0</v>
      </c>
      <c r="BB108" s="10">
        <f t="shared" si="297"/>
        <v>0</v>
      </c>
      <c r="BC108" s="166">
        <f t="shared" si="297"/>
        <v>0</v>
      </c>
      <c r="BD108" s="166">
        <f t="shared" si="297"/>
        <v>0</v>
      </c>
      <c r="BE108" s="170">
        <f t="shared" si="297"/>
        <v>0</v>
      </c>
      <c r="BF108" s="10">
        <f t="shared" si="297"/>
        <v>0</v>
      </c>
      <c r="BG108" s="166">
        <f t="shared" si="297"/>
        <v>0</v>
      </c>
      <c r="BH108" s="166">
        <f t="shared" si="297"/>
        <v>0</v>
      </c>
      <c r="BI108" s="170">
        <f t="shared" si="297"/>
        <v>0</v>
      </c>
      <c r="BJ108" s="10">
        <f t="shared" si="297"/>
        <v>0</v>
      </c>
      <c r="BK108" s="166">
        <f t="shared" si="297"/>
        <v>0</v>
      </c>
      <c r="BL108" s="166">
        <f t="shared" si="297"/>
        <v>0</v>
      </c>
      <c r="BM108" s="170">
        <f t="shared" si="297"/>
        <v>0</v>
      </c>
      <c r="BN108" s="10">
        <f t="shared" si="297"/>
        <v>0</v>
      </c>
      <c r="BO108" s="166">
        <f t="shared" si="297"/>
        <v>0</v>
      </c>
      <c r="BP108" s="166">
        <f t="shared" si="297"/>
        <v>0</v>
      </c>
      <c r="BQ108" s="170">
        <f t="shared" ref="BQ108:CK108" si="298">BQ34+BQ33+BQ106+BQ107*BQ36</f>
        <v>0</v>
      </c>
      <c r="BR108" s="10">
        <f t="shared" si="298"/>
        <v>0</v>
      </c>
      <c r="BS108" s="166">
        <f t="shared" si="298"/>
        <v>0</v>
      </c>
      <c r="BT108" s="166">
        <f t="shared" si="298"/>
        <v>0</v>
      </c>
      <c r="BU108" s="170">
        <f t="shared" si="298"/>
        <v>0</v>
      </c>
      <c r="BV108" s="10">
        <f t="shared" si="298"/>
        <v>0</v>
      </c>
      <c r="BW108" s="166">
        <f t="shared" si="298"/>
        <v>0</v>
      </c>
      <c r="BX108" s="166">
        <f t="shared" si="298"/>
        <v>0</v>
      </c>
      <c r="BY108" s="170">
        <f t="shared" si="298"/>
        <v>0</v>
      </c>
      <c r="BZ108" s="10">
        <f t="shared" si="298"/>
        <v>0</v>
      </c>
      <c r="CA108" s="166">
        <f t="shared" si="298"/>
        <v>0</v>
      </c>
      <c r="CB108" s="166">
        <f t="shared" si="298"/>
        <v>0</v>
      </c>
      <c r="CC108" s="170">
        <f t="shared" si="298"/>
        <v>0</v>
      </c>
      <c r="CD108" s="10">
        <f t="shared" si="298"/>
        <v>0</v>
      </c>
      <c r="CE108" s="166">
        <f t="shared" si="298"/>
        <v>0</v>
      </c>
      <c r="CF108" s="166">
        <f t="shared" si="298"/>
        <v>0</v>
      </c>
      <c r="CG108" s="170">
        <f t="shared" si="298"/>
        <v>0</v>
      </c>
      <c r="CH108" s="10">
        <f t="shared" si="298"/>
        <v>0</v>
      </c>
      <c r="CI108" s="166">
        <f t="shared" si="298"/>
        <v>0</v>
      </c>
      <c r="CJ108" s="166">
        <f t="shared" si="298"/>
        <v>0</v>
      </c>
      <c r="CK108" s="170">
        <f t="shared" si="298"/>
        <v>0</v>
      </c>
      <c r="CL108" s="49"/>
      <c r="CM108" s="28"/>
    </row>
    <row r="109" spans="2:91" ht="14.25" x14ac:dyDescent="0.25">
      <c r="B109" s="55"/>
      <c r="C109" s="10" t="s">
        <v>103</v>
      </c>
      <c r="D109" s="93" t="s">
        <v>39</v>
      </c>
      <c r="E109" s="125">
        <f t="shared" ref="E109:AJ109" si="299">0.0153*E31-0.2144*E108</f>
        <v>-2.5728</v>
      </c>
      <c r="F109" s="72">
        <f t="shared" si="299"/>
        <v>-1.7772000000000001</v>
      </c>
      <c r="G109" s="73">
        <f t="shared" si="299"/>
        <v>-1.7772000000000001</v>
      </c>
      <c r="H109" s="73">
        <f t="shared" si="299"/>
        <v>-2.6656</v>
      </c>
      <c r="I109" s="74">
        <f t="shared" si="299"/>
        <v>-2.6656</v>
      </c>
      <c r="J109" s="168">
        <f t="shared" si="299"/>
        <v>-1.9607999999999999</v>
      </c>
      <c r="K109" s="171">
        <f t="shared" si="299"/>
        <v>0</v>
      </c>
      <c r="L109" s="171">
        <f t="shared" si="299"/>
        <v>-2.8797999999999999</v>
      </c>
      <c r="M109" s="169">
        <f t="shared" si="299"/>
        <v>-2.8797999999999999</v>
      </c>
      <c r="N109" s="168">
        <f t="shared" si="299"/>
        <v>-2.7267999999999999</v>
      </c>
      <c r="O109" s="171">
        <f t="shared" si="299"/>
        <v>-1.1958</v>
      </c>
      <c r="P109" s="171">
        <f t="shared" si="299"/>
        <v>-2.9104000000000001</v>
      </c>
      <c r="Q109" s="169">
        <f t="shared" si="299"/>
        <v>-2.8338999999999999</v>
      </c>
      <c r="R109" s="168">
        <f t="shared" si="299"/>
        <v>-2.1444000000000001</v>
      </c>
      <c r="S109" s="171">
        <f t="shared" si="299"/>
        <v>0</v>
      </c>
      <c r="T109" s="171">
        <f t="shared" si="299"/>
        <v>-2.8797999999999999</v>
      </c>
      <c r="U109" s="169">
        <f t="shared" si="299"/>
        <v>-2.8797999999999999</v>
      </c>
      <c r="V109" s="168">
        <f t="shared" si="299"/>
        <v>-1.4406000000000001</v>
      </c>
      <c r="W109" s="171">
        <f t="shared" si="299"/>
        <v>0</v>
      </c>
      <c r="X109" s="171">
        <f t="shared" si="299"/>
        <v>-2.9563000000000001</v>
      </c>
      <c r="Y109" s="169">
        <f t="shared" si="299"/>
        <v>-2.9563000000000001</v>
      </c>
      <c r="Z109" s="168">
        <f t="shared" si="299"/>
        <v>-2.0373000000000001</v>
      </c>
      <c r="AA109" s="171">
        <f t="shared" si="299"/>
        <v>0</v>
      </c>
      <c r="AB109" s="171">
        <f t="shared" si="299"/>
        <v>-3.0022000000000002</v>
      </c>
      <c r="AC109" s="169">
        <f t="shared" si="299"/>
        <v>-3.0022000000000002</v>
      </c>
      <c r="AD109" s="168">
        <f t="shared" si="299"/>
        <v>-2.0678999999999998</v>
      </c>
      <c r="AE109" s="171">
        <f t="shared" si="299"/>
        <v>0</v>
      </c>
      <c r="AF109" s="171">
        <f t="shared" si="299"/>
        <v>-2.1137999999999999</v>
      </c>
      <c r="AG109" s="169">
        <f t="shared" si="299"/>
        <v>-2.1137999999999999</v>
      </c>
      <c r="AH109" s="168">
        <f t="shared" si="299"/>
        <v>-2.0526</v>
      </c>
      <c r="AI109" s="171">
        <f t="shared" si="299"/>
        <v>-1.8996</v>
      </c>
      <c r="AJ109" s="171">
        <f t="shared" si="299"/>
        <v>-1.9455</v>
      </c>
      <c r="AK109" s="169">
        <f t="shared" ref="AK109:BP109" si="300">0.0153*AK31-0.2144*AK108</f>
        <v>-1.9455</v>
      </c>
      <c r="AL109" s="168">
        <f t="shared" si="300"/>
        <v>0</v>
      </c>
      <c r="AM109" s="171">
        <f t="shared" si="300"/>
        <v>0</v>
      </c>
      <c r="AN109" s="171">
        <f t="shared" si="300"/>
        <v>0</v>
      </c>
      <c r="AO109" s="169">
        <f t="shared" si="300"/>
        <v>0</v>
      </c>
      <c r="AP109" s="168">
        <f t="shared" si="300"/>
        <v>0</v>
      </c>
      <c r="AQ109" s="171">
        <f t="shared" si="300"/>
        <v>0</v>
      </c>
      <c r="AR109" s="171">
        <f t="shared" si="300"/>
        <v>0</v>
      </c>
      <c r="AS109" s="169">
        <f t="shared" si="300"/>
        <v>0</v>
      </c>
      <c r="AT109" s="168">
        <f t="shared" si="300"/>
        <v>0</v>
      </c>
      <c r="AU109" s="171">
        <f t="shared" si="300"/>
        <v>0</v>
      </c>
      <c r="AV109" s="171">
        <f t="shared" si="300"/>
        <v>0</v>
      </c>
      <c r="AW109" s="169">
        <f t="shared" si="300"/>
        <v>0</v>
      </c>
      <c r="AX109" s="168">
        <f t="shared" si="300"/>
        <v>0</v>
      </c>
      <c r="AY109" s="171">
        <f t="shared" si="300"/>
        <v>0</v>
      </c>
      <c r="AZ109" s="171">
        <f t="shared" si="300"/>
        <v>0</v>
      </c>
      <c r="BA109" s="169">
        <f t="shared" si="300"/>
        <v>0</v>
      </c>
      <c r="BB109" s="168">
        <f t="shared" si="300"/>
        <v>0</v>
      </c>
      <c r="BC109" s="171">
        <f t="shared" si="300"/>
        <v>0</v>
      </c>
      <c r="BD109" s="171">
        <f t="shared" si="300"/>
        <v>0</v>
      </c>
      <c r="BE109" s="169">
        <f t="shared" si="300"/>
        <v>0</v>
      </c>
      <c r="BF109" s="168">
        <f t="shared" si="300"/>
        <v>0</v>
      </c>
      <c r="BG109" s="171">
        <f t="shared" si="300"/>
        <v>0</v>
      </c>
      <c r="BH109" s="171">
        <f t="shared" si="300"/>
        <v>0</v>
      </c>
      <c r="BI109" s="169">
        <f t="shared" si="300"/>
        <v>0</v>
      </c>
      <c r="BJ109" s="168">
        <f t="shared" si="300"/>
        <v>0</v>
      </c>
      <c r="BK109" s="171">
        <f t="shared" si="300"/>
        <v>0</v>
      </c>
      <c r="BL109" s="171">
        <f t="shared" si="300"/>
        <v>0</v>
      </c>
      <c r="BM109" s="169">
        <f t="shared" si="300"/>
        <v>0</v>
      </c>
      <c r="BN109" s="168">
        <f t="shared" si="300"/>
        <v>0</v>
      </c>
      <c r="BO109" s="171">
        <f t="shared" si="300"/>
        <v>0</v>
      </c>
      <c r="BP109" s="171">
        <f t="shared" si="300"/>
        <v>0</v>
      </c>
      <c r="BQ109" s="169">
        <f t="shared" ref="BQ109:CK109" si="301">0.0153*BQ31-0.2144*BQ108</f>
        <v>0</v>
      </c>
      <c r="BR109" s="168">
        <f t="shared" si="301"/>
        <v>0</v>
      </c>
      <c r="BS109" s="171">
        <f t="shared" si="301"/>
        <v>0</v>
      </c>
      <c r="BT109" s="171">
        <f t="shared" si="301"/>
        <v>0</v>
      </c>
      <c r="BU109" s="169">
        <f t="shared" si="301"/>
        <v>0</v>
      </c>
      <c r="BV109" s="168">
        <f t="shared" si="301"/>
        <v>0</v>
      </c>
      <c r="BW109" s="171">
        <f t="shared" si="301"/>
        <v>0</v>
      </c>
      <c r="BX109" s="171">
        <f t="shared" si="301"/>
        <v>0</v>
      </c>
      <c r="BY109" s="169">
        <f t="shared" si="301"/>
        <v>0</v>
      </c>
      <c r="BZ109" s="168">
        <f t="shared" si="301"/>
        <v>0</v>
      </c>
      <c r="CA109" s="171">
        <f t="shared" si="301"/>
        <v>0</v>
      </c>
      <c r="CB109" s="171">
        <f t="shared" si="301"/>
        <v>0</v>
      </c>
      <c r="CC109" s="169">
        <f t="shared" si="301"/>
        <v>0</v>
      </c>
      <c r="CD109" s="168">
        <f t="shared" si="301"/>
        <v>0</v>
      </c>
      <c r="CE109" s="171">
        <f t="shared" si="301"/>
        <v>0</v>
      </c>
      <c r="CF109" s="171">
        <f t="shared" si="301"/>
        <v>0</v>
      </c>
      <c r="CG109" s="169">
        <f t="shared" si="301"/>
        <v>0</v>
      </c>
      <c r="CH109" s="168">
        <f t="shared" si="301"/>
        <v>0</v>
      </c>
      <c r="CI109" s="171">
        <f t="shared" si="301"/>
        <v>0</v>
      </c>
      <c r="CJ109" s="171">
        <f t="shared" si="301"/>
        <v>0</v>
      </c>
      <c r="CK109" s="169">
        <f t="shared" si="301"/>
        <v>0</v>
      </c>
      <c r="CL109" s="49"/>
      <c r="CM109" s="28"/>
    </row>
    <row r="110" spans="2:91" ht="14.25" x14ac:dyDescent="0.25">
      <c r="B110" s="55"/>
      <c r="C110" s="10" t="s">
        <v>102</v>
      </c>
      <c r="D110" s="93" t="s">
        <v>33</v>
      </c>
      <c r="E110" s="125" t="e">
        <f t="shared" ref="E110:AJ110" si="302">0.0066*SUM(E13:E15)/(4*E11)</f>
        <v>#DIV/0!</v>
      </c>
      <c r="F110" s="72">
        <f t="shared" si="302"/>
        <v>0.35557499999999997</v>
      </c>
      <c r="G110" s="73">
        <f t="shared" si="302"/>
        <v>0.13818749999999999</v>
      </c>
      <c r="H110" s="73">
        <f t="shared" si="302"/>
        <v>0.53047500000000003</v>
      </c>
      <c r="I110" s="74">
        <f t="shared" si="302"/>
        <v>0.32174999999999998</v>
      </c>
      <c r="J110" s="168">
        <f t="shared" si="302"/>
        <v>3.7124999999999998E-2</v>
      </c>
      <c r="K110" s="171" t="e">
        <f t="shared" si="302"/>
        <v>#DIV/0!</v>
      </c>
      <c r="L110" s="171">
        <f t="shared" si="302"/>
        <v>0.27224999999999999</v>
      </c>
      <c r="M110" s="169">
        <f t="shared" si="302"/>
        <v>0.18315000000000001</v>
      </c>
      <c r="N110" s="168">
        <f t="shared" si="302"/>
        <v>0.22976250000000001</v>
      </c>
      <c r="O110" s="171">
        <f t="shared" si="302"/>
        <v>0.268125</v>
      </c>
      <c r="P110" s="171">
        <f t="shared" si="302"/>
        <v>0.165825</v>
      </c>
      <c r="Q110" s="169">
        <f t="shared" si="302"/>
        <v>0.19057499999999999</v>
      </c>
      <c r="R110" s="168">
        <f t="shared" si="302"/>
        <v>7.1775000000000005E-2</v>
      </c>
      <c r="S110" s="171" t="e">
        <f t="shared" si="302"/>
        <v>#DIV/0!</v>
      </c>
      <c r="T110" s="171">
        <f t="shared" si="302"/>
        <v>0.53790000000000004</v>
      </c>
      <c r="U110" s="169">
        <f t="shared" si="302"/>
        <v>0.28544999999999998</v>
      </c>
      <c r="V110" s="168">
        <f t="shared" si="302"/>
        <v>7.8375E-2</v>
      </c>
      <c r="W110" s="171" t="e">
        <f t="shared" si="302"/>
        <v>#DIV/0!</v>
      </c>
      <c r="X110" s="171">
        <f t="shared" si="302"/>
        <v>0.52964999999999995</v>
      </c>
      <c r="Y110" s="169">
        <f t="shared" si="302"/>
        <v>0.21615000000000001</v>
      </c>
      <c r="Z110" s="168">
        <f t="shared" si="302"/>
        <v>0.1221</v>
      </c>
      <c r="AA110" s="171" t="e">
        <f t="shared" si="302"/>
        <v>#DIV/0!</v>
      </c>
      <c r="AB110" s="171">
        <f t="shared" si="302"/>
        <v>0.40260000000000001</v>
      </c>
      <c r="AC110" s="169">
        <f t="shared" si="302"/>
        <v>0.16994999999999999</v>
      </c>
      <c r="AD110" s="168">
        <f t="shared" si="302"/>
        <v>2.3099999999999999E-2</v>
      </c>
      <c r="AE110" s="171" t="e">
        <f t="shared" si="302"/>
        <v>#DIV/0!</v>
      </c>
      <c r="AF110" s="171">
        <f t="shared" si="302"/>
        <v>0.36712499999999998</v>
      </c>
      <c r="AG110" s="169">
        <f t="shared" si="302"/>
        <v>0.15757499999999999</v>
      </c>
      <c r="AH110" s="168">
        <f t="shared" si="302"/>
        <v>0.205425</v>
      </c>
      <c r="AI110" s="171">
        <f t="shared" si="302"/>
        <v>0.36052499999999998</v>
      </c>
      <c r="AJ110" s="171">
        <f t="shared" si="302"/>
        <v>0.35557499999999997</v>
      </c>
      <c r="AK110" s="169">
        <f t="shared" ref="AK110:BP110" si="303">0.0066*SUM(AK13:AK15)/(4*AK11)</f>
        <v>4.6199999999999998E-2</v>
      </c>
      <c r="AL110" s="168" t="e">
        <f t="shared" si="303"/>
        <v>#DIV/0!</v>
      </c>
      <c r="AM110" s="171" t="e">
        <f t="shared" si="303"/>
        <v>#DIV/0!</v>
      </c>
      <c r="AN110" s="171" t="e">
        <f t="shared" si="303"/>
        <v>#DIV/0!</v>
      </c>
      <c r="AO110" s="169" t="e">
        <f t="shared" si="303"/>
        <v>#DIV/0!</v>
      </c>
      <c r="AP110" s="168" t="e">
        <f t="shared" si="303"/>
        <v>#DIV/0!</v>
      </c>
      <c r="AQ110" s="171" t="e">
        <f t="shared" si="303"/>
        <v>#DIV/0!</v>
      </c>
      <c r="AR110" s="171" t="e">
        <f t="shared" si="303"/>
        <v>#DIV/0!</v>
      </c>
      <c r="AS110" s="169" t="e">
        <f t="shared" si="303"/>
        <v>#DIV/0!</v>
      </c>
      <c r="AT110" s="168" t="e">
        <f t="shared" si="303"/>
        <v>#DIV/0!</v>
      </c>
      <c r="AU110" s="171" t="e">
        <f t="shared" si="303"/>
        <v>#DIV/0!</v>
      </c>
      <c r="AV110" s="171" t="e">
        <f t="shared" si="303"/>
        <v>#DIV/0!</v>
      </c>
      <c r="AW110" s="169" t="e">
        <f t="shared" si="303"/>
        <v>#DIV/0!</v>
      </c>
      <c r="AX110" s="168" t="e">
        <f t="shared" si="303"/>
        <v>#DIV/0!</v>
      </c>
      <c r="AY110" s="171" t="e">
        <f t="shared" si="303"/>
        <v>#DIV/0!</v>
      </c>
      <c r="AZ110" s="171" t="e">
        <f t="shared" si="303"/>
        <v>#DIV/0!</v>
      </c>
      <c r="BA110" s="169" t="e">
        <f t="shared" si="303"/>
        <v>#DIV/0!</v>
      </c>
      <c r="BB110" s="168" t="e">
        <f t="shared" si="303"/>
        <v>#DIV/0!</v>
      </c>
      <c r="BC110" s="171" t="e">
        <f t="shared" si="303"/>
        <v>#DIV/0!</v>
      </c>
      <c r="BD110" s="171" t="e">
        <f t="shared" si="303"/>
        <v>#DIV/0!</v>
      </c>
      <c r="BE110" s="169" t="e">
        <f t="shared" si="303"/>
        <v>#DIV/0!</v>
      </c>
      <c r="BF110" s="168" t="e">
        <f t="shared" si="303"/>
        <v>#DIV/0!</v>
      </c>
      <c r="BG110" s="171" t="e">
        <f t="shared" si="303"/>
        <v>#DIV/0!</v>
      </c>
      <c r="BH110" s="171" t="e">
        <f t="shared" si="303"/>
        <v>#DIV/0!</v>
      </c>
      <c r="BI110" s="169" t="e">
        <f t="shared" si="303"/>
        <v>#DIV/0!</v>
      </c>
      <c r="BJ110" s="168" t="e">
        <f t="shared" si="303"/>
        <v>#DIV/0!</v>
      </c>
      <c r="BK110" s="171" t="e">
        <f t="shared" si="303"/>
        <v>#DIV/0!</v>
      </c>
      <c r="BL110" s="171" t="e">
        <f t="shared" si="303"/>
        <v>#DIV/0!</v>
      </c>
      <c r="BM110" s="169" t="e">
        <f t="shared" si="303"/>
        <v>#DIV/0!</v>
      </c>
      <c r="BN110" s="168" t="e">
        <f t="shared" si="303"/>
        <v>#DIV/0!</v>
      </c>
      <c r="BO110" s="171" t="e">
        <f t="shared" si="303"/>
        <v>#DIV/0!</v>
      </c>
      <c r="BP110" s="171" t="e">
        <f t="shared" si="303"/>
        <v>#DIV/0!</v>
      </c>
      <c r="BQ110" s="169" t="e">
        <f t="shared" ref="BQ110:CK110" si="304">0.0066*SUM(BQ13:BQ15)/(4*BQ11)</f>
        <v>#DIV/0!</v>
      </c>
      <c r="BR110" s="168" t="e">
        <f t="shared" si="304"/>
        <v>#DIV/0!</v>
      </c>
      <c r="BS110" s="171" t="e">
        <f t="shared" si="304"/>
        <v>#DIV/0!</v>
      </c>
      <c r="BT110" s="171" t="e">
        <f t="shared" si="304"/>
        <v>#DIV/0!</v>
      </c>
      <c r="BU110" s="169" t="e">
        <f t="shared" si="304"/>
        <v>#DIV/0!</v>
      </c>
      <c r="BV110" s="168" t="e">
        <f t="shared" si="304"/>
        <v>#DIV/0!</v>
      </c>
      <c r="BW110" s="171" t="e">
        <f t="shared" si="304"/>
        <v>#DIV/0!</v>
      </c>
      <c r="BX110" s="171" t="e">
        <f t="shared" si="304"/>
        <v>#DIV/0!</v>
      </c>
      <c r="BY110" s="169" t="e">
        <f t="shared" si="304"/>
        <v>#DIV/0!</v>
      </c>
      <c r="BZ110" s="168" t="e">
        <f t="shared" si="304"/>
        <v>#DIV/0!</v>
      </c>
      <c r="CA110" s="171" t="e">
        <f t="shared" si="304"/>
        <v>#DIV/0!</v>
      </c>
      <c r="CB110" s="171" t="e">
        <f t="shared" si="304"/>
        <v>#DIV/0!</v>
      </c>
      <c r="CC110" s="169" t="e">
        <f t="shared" si="304"/>
        <v>#DIV/0!</v>
      </c>
      <c r="CD110" s="168" t="e">
        <f t="shared" si="304"/>
        <v>#DIV/0!</v>
      </c>
      <c r="CE110" s="171" t="e">
        <f t="shared" si="304"/>
        <v>#DIV/0!</v>
      </c>
      <c r="CF110" s="171" t="e">
        <f t="shared" si="304"/>
        <v>#DIV/0!</v>
      </c>
      <c r="CG110" s="169" t="e">
        <f t="shared" si="304"/>
        <v>#DIV/0!</v>
      </c>
      <c r="CH110" s="168" t="e">
        <f t="shared" si="304"/>
        <v>#DIV/0!</v>
      </c>
      <c r="CI110" s="171" t="e">
        <f t="shared" si="304"/>
        <v>#DIV/0!</v>
      </c>
      <c r="CJ110" s="171" t="e">
        <f t="shared" si="304"/>
        <v>#DIV/0!</v>
      </c>
      <c r="CK110" s="169" t="e">
        <f t="shared" si="304"/>
        <v>#DIV/0!</v>
      </c>
      <c r="CL110" s="49"/>
      <c r="CM110" s="28"/>
    </row>
    <row r="111" spans="2:91" ht="14.25" x14ac:dyDescent="0.25">
      <c r="B111" s="55"/>
      <c r="C111" s="10" t="s">
        <v>98</v>
      </c>
      <c r="D111" s="93" t="s">
        <v>210</v>
      </c>
      <c r="E111" s="125" t="e">
        <f t="shared" ref="E111:AJ111" si="305">IF(E9&gt;0,4.1324+E110+E109,0)</f>
        <v>#DIV/0!</v>
      </c>
      <c r="F111" s="72">
        <f t="shared" si="305"/>
        <v>2.7107749999999995</v>
      </c>
      <c r="G111" s="73">
        <f t="shared" si="305"/>
        <v>2.4933874999999994</v>
      </c>
      <c r="H111" s="73">
        <f t="shared" si="305"/>
        <v>1.9972749999999997</v>
      </c>
      <c r="I111" s="74">
        <f t="shared" si="305"/>
        <v>1.7885499999999994</v>
      </c>
      <c r="J111" s="168">
        <f t="shared" si="305"/>
        <v>2.2087249999999994</v>
      </c>
      <c r="K111" s="171">
        <f t="shared" si="305"/>
        <v>0</v>
      </c>
      <c r="L111" s="171">
        <f t="shared" si="305"/>
        <v>1.5248499999999994</v>
      </c>
      <c r="M111" s="169">
        <f t="shared" si="305"/>
        <v>1.4357500000000001</v>
      </c>
      <c r="N111" s="168">
        <f t="shared" si="305"/>
        <v>1.6353624999999994</v>
      </c>
      <c r="O111" s="171">
        <f t="shared" si="305"/>
        <v>3.2047249999999998</v>
      </c>
      <c r="P111" s="171">
        <f t="shared" si="305"/>
        <v>1.3878249999999994</v>
      </c>
      <c r="Q111" s="169">
        <f t="shared" si="305"/>
        <v>1.4890749999999997</v>
      </c>
      <c r="R111" s="168">
        <f t="shared" si="305"/>
        <v>2.0597749999999992</v>
      </c>
      <c r="S111" s="171">
        <f t="shared" si="305"/>
        <v>0</v>
      </c>
      <c r="T111" s="171">
        <f t="shared" si="305"/>
        <v>1.7904999999999993</v>
      </c>
      <c r="U111" s="169">
        <f t="shared" si="305"/>
        <v>1.5380499999999997</v>
      </c>
      <c r="V111" s="168">
        <f t="shared" si="305"/>
        <v>2.7701750000000001</v>
      </c>
      <c r="W111" s="171">
        <f t="shared" si="305"/>
        <v>0</v>
      </c>
      <c r="X111" s="171">
        <f t="shared" si="305"/>
        <v>1.7057499999999997</v>
      </c>
      <c r="Y111" s="169">
        <f t="shared" si="305"/>
        <v>1.3922499999999993</v>
      </c>
      <c r="Z111" s="168">
        <f t="shared" si="305"/>
        <v>2.2171999999999992</v>
      </c>
      <c r="AA111" s="171">
        <f t="shared" si="305"/>
        <v>0</v>
      </c>
      <c r="AB111" s="171">
        <f t="shared" si="305"/>
        <v>1.5327999999999991</v>
      </c>
      <c r="AC111" s="169">
        <f t="shared" si="305"/>
        <v>1.3001499999999995</v>
      </c>
      <c r="AD111" s="168">
        <f t="shared" si="305"/>
        <v>2.0876000000000001</v>
      </c>
      <c r="AE111" s="171">
        <f t="shared" si="305"/>
        <v>0</v>
      </c>
      <c r="AF111" s="171">
        <f t="shared" si="305"/>
        <v>2.3857249999999994</v>
      </c>
      <c r="AG111" s="169">
        <f t="shared" si="305"/>
        <v>2.1761749999999993</v>
      </c>
      <c r="AH111" s="168">
        <f t="shared" si="305"/>
        <v>2.2852249999999996</v>
      </c>
      <c r="AI111" s="171">
        <f t="shared" si="305"/>
        <v>2.5933249999999997</v>
      </c>
      <c r="AJ111" s="171">
        <f t="shared" si="305"/>
        <v>2.5424749999999996</v>
      </c>
      <c r="AK111" s="169">
        <f t="shared" ref="AK111:BP111" si="306">IF(AK9&gt;0,4.1324+AK110+AK109,0)</f>
        <v>2.2330999999999994</v>
      </c>
      <c r="AL111" s="168">
        <f t="shared" si="306"/>
        <v>0</v>
      </c>
      <c r="AM111" s="171">
        <f t="shared" si="306"/>
        <v>0</v>
      </c>
      <c r="AN111" s="171">
        <f t="shared" si="306"/>
        <v>0</v>
      </c>
      <c r="AO111" s="169">
        <f t="shared" si="306"/>
        <v>0</v>
      </c>
      <c r="AP111" s="168">
        <f t="shared" si="306"/>
        <v>0</v>
      </c>
      <c r="AQ111" s="171">
        <f t="shared" si="306"/>
        <v>0</v>
      </c>
      <c r="AR111" s="171">
        <f t="shared" si="306"/>
        <v>0</v>
      </c>
      <c r="AS111" s="169">
        <f t="shared" si="306"/>
        <v>0</v>
      </c>
      <c r="AT111" s="168">
        <f t="shared" si="306"/>
        <v>0</v>
      </c>
      <c r="AU111" s="171">
        <f t="shared" si="306"/>
        <v>0</v>
      </c>
      <c r="AV111" s="171">
        <f t="shared" si="306"/>
        <v>0</v>
      </c>
      <c r="AW111" s="169">
        <f t="shared" si="306"/>
        <v>0</v>
      </c>
      <c r="AX111" s="168">
        <f t="shared" si="306"/>
        <v>0</v>
      </c>
      <c r="AY111" s="171">
        <f t="shared" si="306"/>
        <v>0</v>
      </c>
      <c r="AZ111" s="171">
        <f t="shared" si="306"/>
        <v>0</v>
      </c>
      <c r="BA111" s="169">
        <f t="shared" si="306"/>
        <v>0</v>
      </c>
      <c r="BB111" s="168">
        <f t="shared" si="306"/>
        <v>0</v>
      </c>
      <c r="BC111" s="171">
        <f t="shared" si="306"/>
        <v>0</v>
      </c>
      <c r="BD111" s="171">
        <f t="shared" si="306"/>
        <v>0</v>
      </c>
      <c r="BE111" s="169">
        <f t="shared" si="306"/>
        <v>0</v>
      </c>
      <c r="BF111" s="168">
        <f t="shared" si="306"/>
        <v>0</v>
      </c>
      <c r="BG111" s="171">
        <f t="shared" si="306"/>
        <v>0</v>
      </c>
      <c r="BH111" s="171">
        <f t="shared" si="306"/>
        <v>0</v>
      </c>
      <c r="BI111" s="169">
        <f t="shared" si="306"/>
        <v>0</v>
      </c>
      <c r="BJ111" s="168">
        <f t="shared" si="306"/>
        <v>0</v>
      </c>
      <c r="BK111" s="171">
        <f t="shared" si="306"/>
        <v>0</v>
      </c>
      <c r="BL111" s="171">
        <f t="shared" si="306"/>
        <v>0</v>
      </c>
      <c r="BM111" s="169">
        <f t="shared" si="306"/>
        <v>0</v>
      </c>
      <c r="BN111" s="168">
        <f t="shared" si="306"/>
        <v>0</v>
      </c>
      <c r="BO111" s="171">
        <f t="shared" si="306"/>
        <v>0</v>
      </c>
      <c r="BP111" s="171">
        <f t="shared" si="306"/>
        <v>0</v>
      </c>
      <c r="BQ111" s="169">
        <f t="shared" ref="BQ111:CK111" si="307">IF(BQ9&gt;0,4.1324+BQ110+BQ109,0)</f>
        <v>0</v>
      </c>
      <c r="BR111" s="168">
        <f t="shared" si="307"/>
        <v>0</v>
      </c>
      <c r="BS111" s="171">
        <f t="shared" si="307"/>
        <v>0</v>
      </c>
      <c r="BT111" s="171">
        <f t="shared" si="307"/>
        <v>0</v>
      </c>
      <c r="BU111" s="169">
        <f t="shared" si="307"/>
        <v>0</v>
      </c>
      <c r="BV111" s="168">
        <f t="shared" si="307"/>
        <v>0</v>
      </c>
      <c r="BW111" s="171">
        <f t="shared" si="307"/>
        <v>0</v>
      </c>
      <c r="BX111" s="171">
        <f t="shared" si="307"/>
        <v>0</v>
      </c>
      <c r="BY111" s="169">
        <f t="shared" si="307"/>
        <v>0</v>
      </c>
      <c r="BZ111" s="168">
        <f t="shared" si="307"/>
        <v>0</v>
      </c>
      <c r="CA111" s="171">
        <f t="shared" si="307"/>
        <v>0</v>
      </c>
      <c r="CB111" s="171">
        <f t="shared" si="307"/>
        <v>0</v>
      </c>
      <c r="CC111" s="169">
        <f t="shared" si="307"/>
        <v>0</v>
      </c>
      <c r="CD111" s="168">
        <f t="shared" si="307"/>
        <v>0</v>
      </c>
      <c r="CE111" s="171">
        <f t="shared" si="307"/>
        <v>0</v>
      </c>
      <c r="CF111" s="171">
        <f t="shared" si="307"/>
        <v>0</v>
      </c>
      <c r="CG111" s="169">
        <f t="shared" si="307"/>
        <v>0</v>
      </c>
      <c r="CH111" s="168">
        <f t="shared" si="307"/>
        <v>0</v>
      </c>
      <c r="CI111" s="171">
        <f t="shared" si="307"/>
        <v>0</v>
      </c>
      <c r="CJ111" s="171">
        <f t="shared" si="307"/>
        <v>0</v>
      </c>
      <c r="CK111" s="169">
        <f t="shared" si="307"/>
        <v>0</v>
      </c>
      <c r="CL111" s="49"/>
      <c r="CM111" s="28"/>
    </row>
    <row r="112" spans="2:91" x14ac:dyDescent="0.25">
      <c r="B112" s="55"/>
      <c r="C112" s="10"/>
      <c r="D112" s="93" t="s">
        <v>51</v>
      </c>
      <c r="E112" s="124" t="e">
        <f>IF(E111&lt;=2,"A",IF(E111&lt;=2.75,"B",IF(E111&lt;=3.5,"C",IF(E111&lt;=4.25,"D",IF(E111&lt;=5,"E","F")))))</f>
        <v>#DIV/0!</v>
      </c>
      <c r="F112" s="10" t="str">
        <f t="shared" ref="F112" si="308">IF(F111&lt;=2,"A",IF(F111&lt;=2.75,"B",IF(F111&lt;=3.5,"C",IF(F111&lt;=4.25,"D",IF(F111&lt;=5,"E","F")))))</f>
        <v>B</v>
      </c>
      <c r="G112" s="71" t="str">
        <f t="shared" ref="G112:J112" si="309">IF(G111&lt;=2,"A",IF(G111&lt;=2.75,"B",IF(G111&lt;=3.5,"C",IF(G111&lt;=4.25,"D",IF(G111&lt;=5,"E","F")))))</f>
        <v>B</v>
      </c>
      <c r="H112" s="71" t="str">
        <f t="shared" si="309"/>
        <v>A</v>
      </c>
      <c r="I112" s="75" t="str">
        <f t="shared" si="309"/>
        <v>A</v>
      </c>
      <c r="J112" s="10" t="str">
        <f t="shared" si="309"/>
        <v>B</v>
      </c>
      <c r="K112" s="166" t="str">
        <f t="shared" ref="K112:N112" si="310">IF(K111&lt;=2,"A",IF(K111&lt;=2.75,"B",IF(K111&lt;=3.5,"C",IF(K111&lt;=4.25,"D",IF(K111&lt;=5,"E","F")))))</f>
        <v>A</v>
      </c>
      <c r="L112" s="166" t="str">
        <f t="shared" si="310"/>
        <v>A</v>
      </c>
      <c r="M112" s="170" t="str">
        <f t="shared" si="310"/>
        <v>A</v>
      </c>
      <c r="N112" s="10" t="str">
        <f t="shared" si="310"/>
        <v>A</v>
      </c>
      <c r="O112" s="166" t="str">
        <f t="shared" ref="O112:BZ112" si="311">IF(O111&lt;=2,"A",IF(O111&lt;=2.75,"B",IF(O111&lt;=3.5,"C",IF(O111&lt;=4.25,"D",IF(O111&lt;=5,"E","F")))))</f>
        <v>C</v>
      </c>
      <c r="P112" s="166" t="str">
        <f t="shared" si="311"/>
        <v>A</v>
      </c>
      <c r="Q112" s="170" t="str">
        <f t="shared" si="311"/>
        <v>A</v>
      </c>
      <c r="R112" s="10" t="str">
        <f t="shared" si="311"/>
        <v>B</v>
      </c>
      <c r="S112" s="166" t="str">
        <f t="shared" si="311"/>
        <v>A</v>
      </c>
      <c r="T112" s="166" t="str">
        <f t="shared" si="311"/>
        <v>A</v>
      </c>
      <c r="U112" s="170" t="str">
        <f t="shared" si="311"/>
        <v>A</v>
      </c>
      <c r="V112" s="10" t="str">
        <f t="shared" si="311"/>
        <v>C</v>
      </c>
      <c r="W112" s="166" t="str">
        <f t="shared" si="311"/>
        <v>A</v>
      </c>
      <c r="X112" s="166" t="str">
        <f t="shared" si="311"/>
        <v>A</v>
      </c>
      <c r="Y112" s="170" t="str">
        <f t="shared" si="311"/>
        <v>A</v>
      </c>
      <c r="Z112" s="10" t="str">
        <f t="shared" si="311"/>
        <v>B</v>
      </c>
      <c r="AA112" s="166" t="str">
        <f t="shared" si="311"/>
        <v>A</v>
      </c>
      <c r="AB112" s="166" t="str">
        <f t="shared" si="311"/>
        <v>A</v>
      </c>
      <c r="AC112" s="170" t="str">
        <f t="shared" si="311"/>
        <v>A</v>
      </c>
      <c r="AD112" s="10" t="str">
        <f t="shared" si="311"/>
        <v>B</v>
      </c>
      <c r="AE112" s="166" t="str">
        <f t="shared" si="311"/>
        <v>A</v>
      </c>
      <c r="AF112" s="166" t="str">
        <f t="shared" si="311"/>
        <v>B</v>
      </c>
      <c r="AG112" s="170" t="str">
        <f t="shared" si="311"/>
        <v>B</v>
      </c>
      <c r="AH112" s="10" t="str">
        <f t="shared" si="311"/>
        <v>B</v>
      </c>
      <c r="AI112" s="166" t="str">
        <f t="shared" si="311"/>
        <v>B</v>
      </c>
      <c r="AJ112" s="166" t="str">
        <f t="shared" si="311"/>
        <v>B</v>
      </c>
      <c r="AK112" s="170" t="str">
        <f t="shared" si="311"/>
        <v>B</v>
      </c>
      <c r="AL112" s="10" t="str">
        <f t="shared" si="311"/>
        <v>A</v>
      </c>
      <c r="AM112" s="166" t="str">
        <f t="shared" si="311"/>
        <v>A</v>
      </c>
      <c r="AN112" s="166" t="str">
        <f t="shared" si="311"/>
        <v>A</v>
      </c>
      <c r="AO112" s="170" t="str">
        <f t="shared" si="311"/>
        <v>A</v>
      </c>
      <c r="AP112" s="10" t="str">
        <f t="shared" si="311"/>
        <v>A</v>
      </c>
      <c r="AQ112" s="166" t="str">
        <f t="shared" si="311"/>
        <v>A</v>
      </c>
      <c r="AR112" s="166" t="str">
        <f t="shared" si="311"/>
        <v>A</v>
      </c>
      <c r="AS112" s="170" t="str">
        <f t="shared" si="311"/>
        <v>A</v>
      </c>
      <c r="AT112" s="10" t="str">
        <f t="shared" si="311"/>
        <v>A</v>
      </c>
      <c r="AU112" s="166" t="str">
        <f t="shared" si="311"/>
        <v>A</v>
      </c>
      <c r="AV112" s="166" t="str">
        <f t="shared" si="311"/>
        <v>A</v>
      </c>
      <c r="AW112" s="170" t="str">
        <f t="shared" si="311"/>
        <v>A</v>
      </c>
      <c r="AX112" s="10" t="str">
        <f t="shared" si="311"/>
        <v>A</v>
      </c>
      <c r="AY112" s="166" t="str">
        <f t="shared" si="311"/>
        <v>A</v>
      </c>
      <c r="AZ112" s="166" t="str">
        <f t="shared" si="311"/>
        <v>A</v>
      </c>
      <c r="BA112" s="170" t="str">
        <f t="shared" si="311"/>
        <v>A</v>
      </c>
      <c r="BB112" s="10" t="str">
        <f t="shared" si="311"/>
        <v>A</v>
      </c>
      <c r="BC112" s="166" t="str">
        <f t="shared" si="311"/>
        <v>A</v>
      </c>
      <c r="BD112" s="166" t="str">
        <f t="shared" si="311"/>
        <v>A</v>
      </c>
      <c r="BE112" s="170" t="str">
        <f t="shared" si="311"/>
        <v>A</v>
      </c>
      <c r="BF112" s="10" t="str">
        <f t="shared" si="311"/>
        <v>A</v>
      </c>
      <c r="BG112" s="166" t="str">
        <f t="shared" si="311"/>
        <v>A</v>
      </c>
      <c r="BH112" s="166" t="str">
        <f t="shared" si="311"/>
        <v>A</v>
      </c>
      <c r="BI112" s="170" t="str">
        <f t="shared" si="311"/>
        <v>A</v>
      </c>
      <c r="BJ112" s="10" t="str">
        <f t="shared" si="311"/>
        <v>A</v>
      </c>
      <c r="BK112" s="166" t="str">
        <f t="shared" si="311"/>
        <v>A</v>
      </c>
      <c r="BL112" s="166" t="str">
        <f t="shared" si="311"/>
        <v>A</v>
      </c>
      <c r="BM112" s="170" t="str">
        <f t="shared" si="311"/>
        <v>A</v>
      </c>
      <c r="BN112" s="10" t="str">
        <f t="shared" si="311"/>
        <v>A</v>
      </c>
      <c r="BO112" s="166" t="str">
        <f t="shared" si="311"/>
        <v>A</v>
      </c>
      <c r="BP112" s="166" t="str">
        <f t="shared" si="311"/>
        <v>A</v>
      </c>
      <c r="BQ112" s="170" t="str">
        <f t="shared" si="311"/>
        <v>A</v>
      </c>
      <c r="BR112" s="10" t="str">
        <f t="shared" si="311"/>
        <v>A</v>
      </c>
      <c r="BS112" s="166" t="str">
        <f t="shared" si="311"/>
        <v>A</v>
      </c>
      <c r="BT112" s="166" t="str">
        <f t="shared" si="311"/>
        <v>A</v>
      </c>
      <c r="BU112" s="170" t="str">
        <f t="shared" si="311"/>
        <v>A</v>
      </c>
      <c r="BV112" s="10" t="str">
        <f t="shared" si="311"/>
        <v>A</v>
      </c>
      <c r="BW112" s="166" t="str">
        <f t="shared" si="311"/>
        <v>A</v>
      </c>
      <c r="BX112" s="166" t="str">
        <f t="shared" si="311"/>
        <v>A</v>
      </c>
      <c r="BY112" s="170" t="str">
        <f t="shared" si="311"/>
        <v>A</v>
      </c>
      <c r="BZ112" s="10" t="str">
        <f t="shared" si="311"/>
        <v>A</v>
      </c>
      <c r="CA112" s="166" t="str">
        <f t="shared" ref="CA112:CK112" si="312">IF(CA111&lt;=2,"A",IF(CA111&lt;=2.75,"B",IF(CA111&lt;=3.5,"C",IF(CA111&lt;=4.25,"D",IF(CA111&lt;=5,"E","F")))))</f>
        <v>A</v>
      </c>
      <c r="CB112" s="166" t="str">
        <f t="shared" si="312"/>
        <v>A</v>
      </c>
      <c r="CC112" s="170" t="str">
        <f t="shared" si="312"/>
        <v>A</v>
      </c>
      <c r="CD112" s="10" t="str">
        <f t="shared" si="312"/>
        <v>A</v>
      </c>
      <c r="CE112" s="166" t="str">
        <f t="shared" si="312"/>
        <v>A</v>
      </c>
      <c r="CF112" s="166" t="str">
        <f t="shared" si="312"/>
        <v>A</v>
      </c>
      <c r="CG112" s="170" t="str">
        <f t="shared" si="312"/>
        <v>A</v>
      </c>
      <c r="CH112" s="10" t="str">
        <f t="shared" si="312"/>
        <v>A</v>
      </c>
      <c r="CI112" s="166" t="str">
        <f t="shared" si="312"/>
        <v>A</v>
      </c>
      <c r="CJ112" s="166" t="str">
        <f t="shared" si="312"/>
        <v>A</v>
      </c>
      <c r="CK112" s="170" t="str">
        <f t="shared" si="312"/>
        <v>A</v>
      </c>
      <c r="CL112" s="49"/>
      <c r="CM112" s="28"/>
    </row>
    <row r="113" spans="1:91" x14ac:dyDescent="0.25">
      <c r="B113" s="55"/>
      <c r="C113" s="10"/>
      <c r="D113" s="93" t="s">
        <v>177</v>
      </c>
      <c r="E113" s="131"/>
      <c r="F113" s="388">
        <f>F13*IF(F46="Yes",1,0)+G13*IF(G46="Yes",1,0)+H13*IF(H46="Yes",1,0)+I13*IF(I46="Yes",1,0)</f>
        <v>206</v>
      </c>
      <c r="G113" s="389"/>
      <c r="H113" s="389"/>
      <c r="I113" s="390"/>
      <c r="J113" s="388">
        <f>J13*IF(J46="Yes",1,0)+K13*IF(K46="Yes",1,0)+L13*IF(L46="Yes",1,0)+M13*IF(M46="Yes",1,0)</f>
        <v>46</v>
      </c>
      <c r="K113" s="389"/>
      <c r="L113" s="389"/>
      <c r="M113" s="390"/>
      <c r="N113" s="388">
        <f>N13*IF(N46="Yes",1,0)+O13*IF(O46="Yes",1,0)+P13*IF(P46="Yes",1,0)+Q13*IF(Q46="Yes",1,0)</f>
        <v>501</v>
      </c>
      <c r="O113" s="389"/>
      <c r="P113" s="389"/>
      <c r="Q113" s="390"/>
      <c r="R113" s="388">
        <f>R13*IF(R46="Yes",1,0)+S13*IF(S46="Yes",1,0)+T13*IF(T46="Yes",1,0)+U13*IF(U46="Yes",1,0)</f>
        <v>96</v>
      </c>
      <c r="S113" s="389"/>
      <c r="T113" s="389"/>
      <c r="U113" s="390"/>
      <c r="V113" s="388">
        <f>V13*IF(V46="Yes",1,0)+W13*IF(W46="Yes",1,0)+X13*IF(X46="Yes",1,0)+Y13*IF(Y46="Yes",1,0)</f>
        <v>102</v>
      </c>
      <c r="W113" s="389"/>
      <c r="X113" s="389"/>
      <c r="Y113" s="390"/>
      <c r="Z113" s="388">
        <f>Z13*IF(Z46="Yes",1,0)+AA13*IF(AA46="Yes",1,0)+AB13*IF(AB46="Yes",1,0)+AC13*IF(AC46="Yes",1,0)</f>
        <v>121</v>
      </c>
      <c r="AA113" s="389"/>
      <c r="AB113" s="389"/>
      <c r="AC113" s="390"/>
      <c r="AD113" s="388">
        <f>AD13*IF(AD46="Yes",1,0)+AE13*IF(AE46="Yes",1,0)+AF13*IF(AF46="Yes",1,0)+AG13*IF(AG46="Yes",1,0)</f>
        <v>27</v>
      </c>
      <c r="AE113" s="389"/>
      <c r="AF113" s="389"/>
      <c r="AG113" s="390"/>
      <c r="AH113" s="388">
        <f>AH13*IF(AH46="Yes",1,0)+AI13*IF(AI46="Yes",1,0)+AJ13*IF(AJ46="Yes",1,0)+AK13*IF(AK46="Yes",1,0)</f>
        <v>358</v>
      </c>
      <c r="AI113" s="389"/>
      <c r="AJ113" s="389"/>
      <c r="AK113" s="390"/>
      <c r="AL113" s="388">
        <f>AL13*IF(AL46="Yes",1,0)+AM13*IF(AM46="Yes",1,0)+AN13*IF(AN46="Yes",1,0)+AO13*IF(AO46="Yes",1,0)</f>
        <v>0</v>
      </c>
      <c r="AM113" s="389"/>
      <c r="AN113" s="389"/>
      <c r="AO113" s="390"/>
      <c r="AP113" s="388">
        <f>AP13*IF(AP46="Yes",1,0)+AQ13*IF(AQ46="Yes",1,0)+AR13*IF(AR46="Yes",1,0)+AS13*IF(AS46="Yes",1,0)</f>
        <v>0</v>
      </c>
      <c r="AQ113" s="389"/>
      <c r="AR113" s="389"/>
      <c r="AS113" s="390"/>
      <c r="AT113" s="388">
        <f>AT13*IF(AT46="Yes",1,0)+AU13*IF(AU46="Yes",1,0)+AV13*IF(AV46="Yes",1,0)+AW13*IF(AW46="Yes",1,0)</f>
        <v>0</v>
      </c>
      <c r="AU113" s="389"/>
      <c r="AV113" s="389"/>
      <c r="AW113" s="390"/>
      <c r="AX113" s="388">
        <f>AX13*IF(AX46="Yes",1,0)+AY13*IF(AY46="Yes",1,0)+AZ13*IF(AZ46="Yes",1,0)+BA13*IF(BA46="Yes",1,0)</f>
        <v>0</v>
      </c>
      <c r="AY113" s="389"/>
      <c r="AZ113" s="389"/>
      <c r="BA113" s="390"/>
      <c r="BB113" s="388">
        <f>BB13*IF(BB46="Yes",1,0)+BC13*IF(BC46="Yes",1,0)+BD13*IF(BD46="Yes",1,0)+BE13*IF(BE46="Yes",1,0)</f>
        <v>0</v>
      </c>
      <c r="BC113" s="389"/>
      <c r="BD113" s="389"/>
      <c r="BE113" s="390"/>
      <c r="BF113" s="388">
        <f>BF13*IF(BF46="Yes",1,0)+BG13*IF(BG46="Yes",1,0)+BH13*IF(BH46="Yes",1,0)+BI13*IF(BI46="Yes",1,0)</f>
        <v>0</v>
      </c>
      <c r="BG113" s="389"/>
      <c r="BH113" s="389"/>
      <c r="BI113" s="390"/>
      <c r="BJ113" s="388">
        <f>BJ13*IF(BJ46="Yes",1,0)+BK13*IF(BK46="Yes",1,0)+BL13*IF(BL46="Yes",1,0)+BM13*IF(BM46="Yes",1,0)</f>
        <v>0</v>
      </c>
      <c r="BK113" s="389"/>
      <c r="BL113" s="389"/>
      <c r="BM113" s="390"/>
      <c r="BN113" s="388">
        <f>BN13*IF(BN46="Yes",1,0)+BO13*IF(BO46="Yes",1,0)+BP13*IF(BP46="Yes",1,0)+BQ13*IF(BQ46="Yes",1,0)</f>
        <v>0</v>
      </c>
      <c r="BO113" s="389"/>
      <c r="BP113" s="389"/>
      <c r="BQ113" s="390"/>
      <c r="BR113" s="388">
        <f>BR13*IF(BR46="Yes",1,0)+BS13*IF(BS46="Yes",1,0)+BT13*IF(BT46="Yes",1,0)+BU13*IF(BU46="Yes",1,0)</f>
        <v>0</v>
      </c>
      <c r="BS113" s="389"/>
      <c r="BT113" s="389"/>
      <c r="BU113" s="390"/>
      <c r="BV113" s="388">
        <f>BV13*IF(BV46="Yes",1,0)+BW13*IF(BW46="Yes",1,0)+BX13*IF(BX46="Yes",1,0)+BY13*IF(BY46="Yes",1,0)</f>
        <v>0</v>
      </c>
      <c r="BW113" s="389"/>
      <c r="BX113" s="389"/>
      <c r="BY113" s="390"/>
      <c r="BZ113" s="388">
        <f>BZ13*IF(BZ46="Yes",1,0)+CA13*IF(CA46="Yes",1,0)+CB13*IF(CB46="Yes",1,0)+CC13*IF(CC46="Yes",1,0)</f>
        <v>0</v>
      </c>
      <c r="CA113" s="389"/>
      <c r="CB113" s="389"/>
      <c r="CC113" s="390"/>
      <c r="CD113" s="388">
        <f>CD13*IF(CD46="Yes",1,0)+CE13*IF(CE46="Yes",1,0)+CF13*IF(CF46="Yes",1,0)+CG13*IF(CG46="Yes",1,0)</f>
        <v>0</v>
      </c>
      <c r="CE113" s="389"/>
      <c r="CF113" s="389"/>
      <c r="CG113" s="390"/>
      <c r="CH113" s="388">
        <f>CH13*IF(CH46="Yes",1,0)+CI13*IF(CI46="Yes",1,0)+CJ13*IF(CJ46="Yes",1,0)+CK13*IF(CK46="Yes",1,0)</f>
        <v>0</v>
      </c>
      <c r="CI113" s="389"/>
      <c r="CJ113" s="389"/>
      <c r="CK113" s="390"/>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369" t="s">
        <v>49</v>
      </c>
      <c r="D115" s="387"/>
      <c r="E115" s="88"/>
      <c r="F115" s="369" t="str">
        <f>F3</f>
        <v>Intersection 1 (Shattuck)</v>
      </c>
      <c r="G115" s="370"/>
      <c r="H115" s="370"/>
      <c r="I115" s="387"/>
      <c r="J115" s="369" t="str">
        <f>J3</f>
        <v>Intersection 2 (Walnut)</v>
      </c>
      <c r="K115" s="370"/>
      <c r="L115" s="370"/>
      <c r="M115" s="387"/>
      <c r="N115" s="369" t="str">
        <f>N3</f>
        <v>Intersection 3 (Oxford)</v>
      </c>
      <c r="O115" s="370"/>
      <c r="P115" s="370"/>
      <c r="Q115" s="387"/>
      <c r="R115" s="369" t="str">
        <f>R3</f>
        <v>Intersection 4 (Spruce)</v>
      </c>
      <c r="S115" s="370"/>
      <c r="T115" s="370"/>
      <c r="U115" s="387"/>
      <c r="V115" s="369" t="str">
        <f>V3</f>
        <v>Intersection 5 (Arch, Le Conte)</v>
      </c>
      <c r="W115" s="370"/>
      <c r="X115" s="370"/>
      <c r="Y115" s="387"/>
      <c r="Z115" s="369" t="str">
        <f>Z3</f>
        <v>Intersection 6 (Euclid)</v>
      </c>
      <c r="AA115" s="370"/>
      <c r="AB115" s="370"/>
      <c r="AC115" s="387"/>
      <c r="AD115" s="369" t="str">
        <f>AD3</f>
        <v>Intersection 7 (Le Roy)</v>
      </c>
      <c r="AE115" s="370"/>
      <c r="AF115" s="370"/>
      <c r="AG115" s="387"/>
      <c r="AH115" s="369" t="str">
        <f>AH3</f>
        <v>Intersection 8 (La Loma)</v>
      </c>
      <c r="AI115" s="370"/>
      <c r="AJ115" s="370"/>
      <c r="AK115" s="387"/>
      <c r="AL115" s="369" t="str">
        <f>AL3</f>
        <v>Intersection 9</v>
      </c>
      <c r="AM115" s="370"/>
      <c r="AN115" s="370"/>
      <c r="AO115" s="387"/>
      <c r="AP115" s="369" t="str">
        <f>AP3</f>
        <v>Intersection 10</v>
      </c>
      <c r="AQ115" s="370"/>
      <c r="AR115" s="370"/>
      <c r="AS115" s="387"/>
      <c r="AT115" s="369" t="str">
        <f>AT3</f>
        <v>Intersection 11</v>
      </c>
      <c r="AU115" s="370"/>
      <c r="AV115" s="370"/>
      <c r="AW115" s="387"/>
      <c r="AX115" s="369" t="str">
        <f>AX3</f>
        <v>Intersection 12</v>
      </c>
      <c r="AY115" s="370"/>
      <c r="AZ115" s="370"/>
      <c r="BA115" s="387"/>
      <c r="BB115" s="369" t="str">
        <f>BB3</f>
        <v>Intersection 13</v>
      </c>
      <c r="BC115" s="370"/>
      <c r="BD115" s="370"/>
      <c r="BE115" s="387"/>
      <c r="BF115" s="369" t="str">
        <f>BF3</f>
        <v>Intersection 14</v>
      </c>
      <c r="BG115" s="370"/>
      <c r="BH115" s="370"/>
      <c r="BI115" s="387"/>
      <c r="BJ115" s="369" t="str">
        <f>BJ3</f>
        <v>Intersection 15</v>
      </c>
      <c r="BK115" s="370"/>
      <c r="BL115" s="370"/>
      <c r="BM115" s="387"/>
      <c r="BN115" s="369" t="str">
        <f>BN3</f>
        <v>Intersection 16</v>
      </c>
      <c r="BO115" s="370"/>
      <c r="BP115" s="370"/>
      <c r="BQ115" s="387"/>
      <c r="BR115" s="369" t="str">
        <f>BR3</f>
        <v>Intersection 17</v>
      </c>
      <c r="BS115" s="370"/>
      <c r="BT115" s="370"/>
      <c r="BU115" s="387"/>
      <c r="BV115" s="369" t="str">
        <f>BV3</f>
        <v>Intersection 18</v>
      </c>
      <c r="BW115" s="370"/>
      <c r="BX115" s="370"/>
      <c r="BY115" s="387"/>
      <c r="BZ115" s="369" t="str">
        <f>BZ3</f>
        <v>Intersection 19</v>
      </c>
      <c r="CA115" s="370"/>
      <c r="CB115" s="370"/>
      <c r="CC115" s="387"/>
      <c r="CD115" s="369" t="str">
        <f>CD3</f>
        <v>Intersection 20</v>
      </c>
      <c r="CE115" s="370"/>
      <c r="CF115" s="370"/>
      <c r="CG115" s="387"/>
      <c r="CH115" s="369" t="str">
        <f>CH3</f>
        <v>Intersection 21</v>
      </c>
      <c r="CI115" s="370"/>
      <c r="CJ115" s="370"/>
      <c r="CK115" s="387"/>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384">
        <f>IF(SUM(F9:I9)=0,"",MAX(F68*IF(F46="Yes",1,0), G68*IF(G46="Yes",1,0), H68*IF(H46="Yes",1,0), I68*IF(I46="Yes",1,0)))</f>
        <v>2.6137476156342201</v>
      </c>
      <c r="G117" s="385"/>
      <c r="H117" s="385"/>
      <c r="I117" s="386"/>
      <c r="J117" s="384">
        <f>IF(SUM(J9:M9)=0,"",MAX(J68*IF(J46="Yes",1,0), K68*IF(K46="Yes",1,0), L68*IF(L46="Yes",1,0), M68*IF(M46="Yes",1,0)))</f>
        <v>2.0399954640252118</v>
      </c>
      <c r="K117" s="385"/>
      <c r="L117" s="385"/>
      <c r="M117" s="386"/>
      <c r="N117" s="384">
        <f>IF(SUM(N9:Q9)=0,"",MAX(N68*IF(N46="Yes",1,0), O68*IF(O46="Yes",1,0), P68*IF(P46="Yes",1,0), Q68*IF(Q46="Yes",1,0)))</f>
        <v>2.7298069022034546</v>
      </c>
      <c r="O117" s="385"/>
      <c r="P117" s="385"/>
      <c r="Q117" s="386"/>
      <c r="R117" s="384">
        <f>IF(SUM(R9:U9)=0,"",MAX(R68*IF(R46="Yes",1,0), S68*IF(S46="Yes",1,0), T68*IF(T46="Yes",1,0), U68*IF(U46="Yes",1,0)))</f>
        <v>2.2377169516427688</v>
      </c>
      <c r="S117" s="385"/>
      <c r="T117" s="385"/>
      <c r="U117" s="386"/>
      <c r="V117" s="384">
        <f>IF(SUM(V9:Y9)=0,"",MAX(V68*IF(V46="Yes",1,0), W68*IF(W46="Yes",1,0), X68*IF(X46="Yes",1,0), Y68*IF(Y46="Yes",1,0)))</f>
        <v>2.2093809944067542</v>
      </c>
      <c r="W117" s="385"/>
      <c r="X117" s="385"/>
      <c r="Y117" s="386"/>
      <c r="Z117" s="384">
        <f>IF(SUM(Z9:AC9)=0,"",MAX(Z68*IF(Z46="Yes",1,0), AA68*IF(AA46="Yes",1,0), AB68*IF(AB46="Yes",1,0), AC68*IF(AC46="Yes",1,0)))</f>
        <v>2.1410783676786238</v>
      </c>
      <c r="AA117" s="385"/>
      <c r="AB117" s="385"/>
      <c r="AC117" s="386"/>
      <c r="AD117" s="384">
        <f>IF(SUM(AD9:AG9)=0,"",MAX(AD68*IF(AD46="Yes",1,0), AE68*IF(AE46="Yes",1,0), AF68*IF(AF46="Yes",1,0), AG68*IF(AG46="Yes",1,0)))</f>
        <v>1.899554646039306</v>
      </c>
      <c r="AE117" s="385"/>
      <c r="AF117" s="385"/>
      <c r="AG117" s="386"/>
      <c r="AH117" s="384">
        <f>IF(SUM(AH9:AK9)=0,"",MAX(AH68*IF(AH46="Yes",1,0), AI68*IF(AI46="Yes",1,0), AJ68*IF(AJ46="Yes",1,0), AK68*IF(AK46="Yes",1,0)))</f>
        <v>2.1093521370504922</v>
      </c>
      <c r="AI117" s="385"/>
      <c r="AJ117" s="385"/>
      <c r="AK117" s="386"/>
      <c r="AL117" s="384" t="str">
        <f>IF(SUM(AL9:AO9)=0,"",MAX(AL68*IF(AL46="Yes",1,0), AM68*IF(AM46="Yes",1,0), AN68*IF(AN46="Yes",1,0), AO68*IF(AO46="Yes",1,0)))</f>
        <v/>
      </c>
      <c r="AM117" s="385"/>
      <c r="AN117" s="385"/>
      <c r="AO117" s="386"/>
      <c r="AP117" s="384" t="str">
        <f>IF(SUM(AP9:AS9)=0,"",MAX(AP68*IF(AP46="Yes",1,0), AQ68*IF(AQ46="Yes",1,0), AR68*IF(AR46="Yes",1,0), AS68*IF(AS46="Yes",1,0)))</f>
        <v/>
      </c>
      <c r="AQ117" s="385"/>
      <c r="AR117" s="385"/>
      <c r="AS117" s="386"/>
      <c r="AT117" s="384" t="str">
        <f>IF(SUM(AT9:AW9)=0,"",MAX(AT68*IF(AT46="Yes",1,0), AU68*IF(AU46="Yes",1,0), AV68*IF(AV46="Yes",1,0), AW68*IF(AW46="Yes",1,0)))</f>
        <v/>
      </c>
      <c r="AU117" s="385"/>
      <c r="AV117" s="385"/>
      <c r="AW117" s="386"/>
      <c r="AX117" s="384" t="str">
        <f>IF(SUM(AX9:BA9)=0,"",MAX(AX68*IF(AX46="Yes",1,0), AY68*IF(AY46="Yes",1,0), AZ68*IF(AZ46="Yes",1,0), BA68*IF(BA46="Yes",1,0)))</f>
        <v/>
      </c>
      <c r="AY117" s="385"/>
      <c r="AZ117" s="385"/>
      <c r="BA117" s="386"/>
      <c r="BB117" s="384" t="str">
        <f>IF(SUM(BB9:BE9)=0,"",MAX(BB68*IF(BB46="Yes",1,0), BC68*IF(BC46="Yes",1,0), BD68*IF(BD46="Yes",1,0), BE68*IF(BE46="Yes",1,0)))</f>
        <v/>
      </c>
      <c r="BC117" s="385"/>
      <c r="BD117" s="385"/>
      <c r="BE117" s="386"/>
      <c r="BF117" s="384" t="str">
        <f>IF(SUM(BF9:BI9)=0,"",MAX(BF68*IF(BF46="Yes",1,0), BG68*IF(BG46="Yes",1,0), BH68*IF(BH46="Yes",1,0), BI68*IF(BI46="Yes",1,0)))</f>
        <v/>
      </c>
      <c r="BG117" s="385"/>
      <c r="BH117" s="385"/>
      <c r="BI117" s="386"/>
      <c r="BJ117" s="384" t="str">
        <f>IF(SUM(BJ9:BM9)=0,"",MAX(BJ68*IF(BJ46="Yes",1,0), BK68*IF(BK46="Yes",1,0), BL68*IF(BL46="Yes",1,0), BM68*IF(BM46="Yes",1,0)))</f>
        <v/>
      </c>
      <c r="BK117" s="385"/>
      <c r="BL117" s="385"/>
      <c r="BM117" s="386"/>
      <c r="BN117" s="384" t="str">
        <f>IF(SUM(BN9:BQ9)=0,"",MAX(BN68*IF(BN46="Yes",1,0), BO68*IF(BO46="Yes",1,0), BP68*IF(BP46="Yes",1,0), BQ68*IF(BQ46="Yes",1,0)))</f>
        <v/>
      </c>
      <c r="BO117" s="385"/>
      <c r="BP117" s="385"/>
      <c r="BQ117" s="386"/>
      <c r="BR117" s="384" t="str">
        <f>IF(SUM(BR9:BU9)=0,"",MAX(BR68*IF(BR46="Yes",1,0), BS68*IF(BS46="Yes",1,0), BT68*IF(BT46="Yes",1,0), BU68*IF(BU46="Yes",1,0)))</f>
        <v/>
      </c>
      <c r="BS117" s="385"/>
      <c r="BT117" s="385"/>
      <c r="BU117" s="386"/>
      <c r="BV117" s="384" t="str">
        <f>IF(SUM(BV9:BY9)=0,"",MAX(BV68*IF(BV46="Yes",1,0), BW68*IF(BW46="Yes",1,0), BX68*IF(BX46="Yes",1,0), BY68*IF(BY46="Yes",1,0)))</f>
        <v/>
      </c>
      <c r="BW117" s="385"/>
      <c r="BX117" s="385"/>
      <c r="BY117" s="386"/>
      <c r="BZ117" s="384" t="str">
        <f>IF(SUM(BZ9:CC9)=0,"",MAX(BZ68*IF(BZ46="Yes",1,0), CA68*IF(CA46="Yes",1,0), CB68*IF(CB46="Yes",1,0), CC68*IF(CC46="Yes",1,0)))</f>
        <v/>
      </c>
      <c r="CA117" s="385"/>
      <c r="CB117" s="385"/>
      <c r="CC117" s="386"/>
      <c r="CD117" s="384" t="str">
        <f>IF(SUM(CD9:CG9)=0,"",MAX(CD68*IF(CD46="Yes",1,0), CE68*IF(CE46="Yes",1,0), CF68*IF(CF46="Yes",1,0), CG68*IF(CG46="Yes",1,0)))</f>
        <v/>
      </c>
      <c r="CE117" s="385"/>
      <c r="CF117" s="385"/>
      <c r="CG117" s="386"/>
      <c r="CH117" s="384" t="str">
        <f>IF(SUM(CH9:CK9)=0,"",MAX(CH68*IF(CH46="Yes",1,0), CI68*IF(CI46="Yes",1,0), CJ68*IF(CJ46="Yes",1,0), CK68*IF(CK46="Yes",1,0)))</f>
        <v/>
      </c>
      <c r="CI117" s="385"/>
      <c r="CJ117" s="385"/>
      <c r="CK117" s="386"/>
      <c r="CL117" s="67">
        <f>SUMPRODUCT(F117:CK117,F70:CK70)/SUM(F70:CK70)</f>
        <v>2.4195345688005991</v>
      </c>
      <c r="CM117" s="28"/>
    </row>
    <row r="118" spans="1:91" x14ac:dyDescent="0.25">
      <c r="B118" s="55"/>
      <c r="C118" s="10"/>
      <c r="D118" s="11" t="s">
        <v>41</v>
      </c>
      <c r="E118" s="115"/>
      <c r="F118" s="372" t="str">
        <f>IF(F117="","",IF(F117&lt;=2,"A",IF(F117&lt;=2.75,"B",IF(F117&lt;=3.5,"C",IF(F117&lt;=4.25,"D",IF(F117&lt;=5,"E","F"))))))</f>
        <v>B</v>
      </c>
      <c r="G118" s="382"/>
      <c r="H118" s="382"/>
      <c r="I118" s="373"/>
      <c r="J118" s="372" t="str">
        <f t="shared" ref="J118" si="313">IF(J117="","",IF(J117&lt;=2,"A",IF(J117&lt;=2.75,"B",IF(J117&lt;=3.5,"C",IF(J117&lt;=4.25,"D",IF(J117&lt;=5,"E","F"))))))</f>
        <v>B</v>
      </c>
      <c r="K118" s="382"/>
      <c r="L118" s="382"/>
      <c r="M118" s="373"/>
      <c r="N118" s="372" t="str">
        <f t="shared" ref="N118" si="314">IF(N117="","",IF(N117&lt;=2,"A",IF(N117&lt;=2.75,"B",IF(N117&lt;=3.5,"C",IF(N117&lt;=4.25,"D",IF(N117&lt;=5,"E","F"))))))</f>
        <v>B</v>
      </c>
      <c r="O118" s="382"/>
      <c r="P118" s="382"/>
      <c r="Q118" s="373"/>
      <c r="R118" s="372" t="str">
        <f t="shared" ref="R118" si="315">IF(R117="","",IF(R117&lt;=2,"A",IF(R117&lt;=2.75,"B",IF(R117&lt;=3.5,"C",IF(R117&lt;=4.25,"D",IF(R117&lt;=5,"E","F"))))))</f>
        <v>B</v>
      </c>
      <c r="S118" s="382"/>
      <c r="T118" s="382"/>
      <c r="U118" s="373"/>
      <c r="V118" s="372" t="str">
        <f t="shared" ref="V118" si="316">IF(V117="","",IF(V117&lt;=2,"A",IF(V117&lt;=2.75,"B",IF(V117&lt;=3.5,"C",IF(V117&lt;=4.25,"D",IF(V117&lt;=5,"E","F"))))))</f>
        <v>B</v>
      </c>
      <c r="W118" s="382"/>
      <c r="X118" s="382"/>
      <c r="Y118" s="373"/>
      <c r="Z118" s="372" t="str">
        <f t="shared" ref="Z118" si="317">IF(Z117="","",IF(Z117&lt;=2,"A",IF(Z117&lt;=2.75,"B",IF(Z117&lt;=3.5,"C",IF(Z117&lt;=4.25,"D",IF(Z117&lt;=5,"E","F"))))))</f>
        <v>B</v>
      </c>
      <c r="AA118" s="382"/>
      <c r="AB118" s="382"/>
      <c r="AC118" s="373"/>
      <c r="AD118" s="372" t="str">
        <f t="shared" ref="AD118" si="318">IF(AD117="","",IF(AD117&lt;=2,"A",IF(AD117&lt;=2.75,"B",IF(AD117&lt;=3.5,"C",IF(AD117&lt;=4.25,"D",IF(AD117&lt;=5,"E","F"))))))</f>
        <v>A</v>
      </c>
      <c r="AE118" s="382"/>
      <c r="AF118" s="382"/>
      <c r="AG118" s="373"/>
      <c r="AH118" s="372" t="str">
        <f t="shared" ref="AH118" si="319">IF(AH117="","",IF(AH117&lt;=2,"A",IF(AH117&lt;=2.75,"B",IF(AH117&lt;=3.5,"C",IF(AH117&lt;=4.25,"D",IF(AH117&lt;=5,"E","F"))))))</f>
        <v>B</v>
      </c>
      <c r="AI118" s="382"/>
      <c r="AJ118" s="382"/>
      <c r="AK118" s="373"/>
      <c r="AL118" s="372" t="str">
        <f t="shared" ref="AL118" si="320">IF(AL117="","",IF(AL117&lt;=2,"A",IF(AL117&lt;=2.75,"B",IF(AL117&lt;=3.5,"C",IF(AL117&lt;=4.25,"D",IF(AL117&lt;=5,"E","F"))))))</f>
        <v/>
      </c>
      <c r="AM118" s="382"/>
      <c r="AN118" s="382"/>
      <c r="AO118" s="373"/>
      <c r="AP118" s="372" t="str">
        <f t="shared" ref="AP118" si="321">IF(AP117="","",IF(AP117&lt;=2,"A",IF(AP117&lt;=2.75,"B",IF(AP117&lt;=3.5,"C",IF(AP117&lt;=4.25,"D",IF(AP117&lt;=5,"E","F"))))))</f>
        <v/>
      </c>
      <c r="AQ118" s="382"/>
      <c r="AR118" s="382"/>
      <c r="AS118" s="373"/>
      <c r="AT118" s="372" t="str">
        <f t="shared" ref="AT118" si="322">IF(AT117="","",IF(AT117&lt;=2,"A",IF(AT117&lt;=2.75,"B",IF(AT117&lt;=3.5,"C",IF(AT117&lt;=4.25,"D",IF(AT117&lt;=5,"E","F"))))))</f>
        <v/>
      </c>
      <c r="AU118" s="382"/>
      <c r="AV118" s="382"/>
      <c r="AW118" s="373"/>
      <c r="AX118" s="372" t="str">
        <f t="shared" ref="AX118" si="323">IF(AX117="","",IF(AX117&lt;=2,"A",IF(AX117&lt;=2.75,"B",IF(AX117&lt;=3.5,"C",IF(AX117&lt;=4.25,"D",IF(AX117&lt;=5,"E","F"))))))</f>
        <v/>
      </c>
      <c r="AY118" s="382"/>
      <c r="AZ118" s="382"/>
      <c r="BA118" s="373"/>
      <c r="BB118" s="372" t="str">
        <f t="shared" ref="BB118" si="324">IF(BB117="","",IF(BB117&lt;=2,"A",IF(BB117&lt;=2.75,"B",IF(BB117&lt;=3.5,"C",IF(BB117&lt;=4.25,"D",IF(BB117&lt;=5,"E","F"))))))</f>
        <v/>
      </c>
      <c r="BC118" s="382"/>
      <c r="BD118" s="382"/>
      <c r="BE118" s="373"/>
      <c r="BF118" s="372" t="str">
        <f t="shared" ref="BF118" si="325">IF(BF117="","",IF(BF117&lt;=2,"A",IF(BF117&lt;=2.75,"B",IF(BF117&lt;=3.5,"C",IF(BF117&lt;=4.25,"D",IF(BF117&lt;=5,"E","F"))))))</f>
        <v/>
      </c>
      <c r="BG118" s="382"/>
      <c r="BH118" s="382"/>
      <c r="BI118" s="373"/>
      <c r="BJ118" s="372" t="str">
        <f t="shared" ref="BJ118" si="326">IF(BJ117="","",IF(BJ117&lt;=2,"A",IF(BJ117&lt;=2.75,"B",IF(BJ117&lt;=3.5,"C",IF(BJ117&lt;=4.25,"D",IF(BJ117&lt;=5,"E","F"))))))</f>
        <v/>
      </c>
      <c r="BK118" s="382"/>
      <c r="BL118" s="382"/>
      <c r="BM118" s="373"/>
      <c r="BN118" s="372" t="str">
        <f t="shared" ref="BN118" si="327">IF(BN117="","",IF(BN117&lt;=2,"A",IF(BN117&lt;=2.75,"B",IF(BN117&lt;=3.5,"C",IF(BN117&lt;=4.25,"D",IF(BN117&lt;=5,"E","F"))))))</f>
        <v/>
      </c>
      <c r="BO118" s="382"/>
      <c r="BP118" s="382"/>
      <c r="BQ118" s="373"/>
      <c r="BR118" s="372" t="str">
        <f t="shared" ref="BR118" si="328">IF(BR117="","",IF(BR117&lt;=2,"A",IF(BR117&lt;=2.75,"B",IF(BR117&lt;=3.5,"C",IF(BR117&lt;=4.25,"D",IF(BR117&lt;=5,"E","F"))))))</f>
        <v/>
      </c>
      <c r="BS118" s="382"/>
      <c r="BT118" s="382"/>
      <c r="BU118" s="373"/>
      <c r="BV118" s="372" t="str">
        <f t="shared" ref="BV118" si="329">IF(BV117="","",IF(BV117&lt;=2,"A",IF(BV117&lt;=2.75,"B",IF(BV117&lt;=3.5,"C",IF(BV117&lt;=4.25,"D",IF(BV117&lt;=5,"E","F"))))))</f>
        <v/>
      </c>
      <c r="BW118" s="382"/>
      <c r="BX118" s="382"/>
      <c r="BY118" s="373"/>
      <c r="BZ118" s="372" t="str">
        <f t="shared" ref="BZ118" si="330">IF(BZ117="","",IF(BZ117&lt;=2,"A",IF(BZ117&lt;=2.75,"B",IF(BZ117&lt;=3.5,"C",IF(BZ117&lt;=4.25,"D",IF(BZ117&lt;=5,"E","F"))))))</f>
        <v/>
      </c>
      <c r="CA118" s="382"/>
      <c r="CB118" s="382"/>
      <c r="CC118" s="373"/>
      <c r="CD118" s="372" t="str">
        <f t="shared" ref="CD118" si="331">IF(CD117="","",IF(CD117&lt;=2,"A",IF(CD117&lt;=2.75,"B",IF(CD117&lt;=3.5,"C",IF(CD117&lt;=4.25,"D",IF(CD117&lt;=5,"E","F"))))))</f>
        <v/>
      </c>
      <c r="CE118" s="382"/>
      <c r="CF118" s="382"/>
      <c r="CG118" s="373"/>
      <c r="CH118" s="372" t="str">
        <f t="shared" ref="CH118" si="332">IF(CH117="","",IF(CH117&lt;=2,"A",IF(CH117&lt;=2.75,"B",IF(CH117&lt;=3.5,"C",IF(CH117&lt;=4.25,"D",IF(CH117&lt;=5,"E","F"))))))</f>
        <v/>
      </c>
      <c r="CI118" s="382"/>
      <c r="CJ118" s="382"/>
      <c r="CK118" s="373"/>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384">
        <f>IF(SUM(F9:I9)=0,"",MAX(F111*IF(F46="Yes",1,0),G111*IF(G46="Yes",1,0),H111*IF(H46="Yes",1,0),I111*IF(I46="Yes",1,0)))</f>
        <v>2.7107749999999995</v>
      </c>
      <c r="G120" s="385"/>
      <c r="H120" s="385"/>
      <c r="I120" s="386"/>
      <c r="J120" s="384">
        <f>IF(SUM(J9:M9)=0,"",MAX(J111*IF(J46="Yes",1,0),K111*IF(K46="Yes",1,0),L111*IF(L46="Yes",1,0),M111*IF(M46="Yes",1,0)))</f>
        <v>2.2087249999999994</v>
      </c>
      <c r="K120" s="385"/>
      <c r="L120" s="385"/>
      <c r="M120" s="386"/>
      <c r="N120" s="384">
        <f>IF(SUM(N9:Q9)=0,"",MAX(N111*IF(N46="Yes",1,0),O111*IF(O46="Yes",1,0),P111*IF(P46="Yes",1,0),Q111*IF(Q46="Yes",1,0)))</f>
        <v>3.2047249999999998</v>
      </c>
      <c r="O120" s="385"/>
      <c r="P120" s="385"/>
      <c r="Q120" s="386"/>
      <c r="R120" s="384">
        <f>IF(SUM(R9:U9)=0,"",MAX(R111*IF(R46="Yes",1,0),S111*IF(S46="Yes",1,0),T111*IF(T46="Yes",1,0),U111*IF(U46="Yes",1,0)))</f>
        <v>2.0597749999999992</v>
      </c>
      <c r="S120" s="385"/>
      <c r="T120" s="385"/>
      <c r="U120" s="386"/>
      <c r="V120" s="384">
        <f>IF(SUM(V9:Y9)=0,"",MAX(V111*IF(V46="Yes",1,0),W111*IF(W46="Yes",1,0),X111*IF(X46="Yes",1,0),Y111*IF(Y46="Yes",1,0)))</f>
        <v>2.7701750000000001</v>
      </c>
      <c r="W120" s="385"/>
      <c r="X120" s="385"/>
      <c r="Y120" s="386"/>
      <c r="Z120" s="384">
        <f>IF(SUM(Z9:AC9)=0,"",MAX(Z111*IF(Z46="Yes",1,0),AA111*IF(AA46="Yes",1,0),AB111*IF(AB46="Yes",1,0),AC111*IF(AC46="Yes",1,0)))</f>
        <v>2.2171999999999992</v>
      </c>
      <c r="AA120" s="385"/>
      <c r="AB120" s="385"/>
      <c r="AC120" s="386"/>
      <c r="AD120" s="384">
        <f>IF(SUM(AD9:AG9)=0,"",MAX(AD111*IF(AD46="Yes",1,0),AE111*IF(AE46="Yes",1,0),AF111*IF(AF46="Yes",1,0),AG111*IF(AG46="Yes",1,0)))</f>
        <v>2.3857249999999994</v>
      </c>
      <c r="AE120" s="385"/>
      <c r="AF120" s="385"/>
      <c r="AG120" s="386"/>
      <c r="AH120" s="384">
        <f>IF(SUM(AH9:AK9)=0,"",MAX(AH111*IF(AH46="Yes",1,0),AI111*IF(AI46="Yes",1,0),AJ111*IF(AJ46="Yes",1,0),AK111*IF(AK46="Yes",1,0)))</f>
        <v>2.5933249999999997</v>
      </c>
      <c r="AI120" s="385"/>
      <c r="AJ120" s="385"/>
      <c r="AK120" s="386"/>
      <c r="AL120" s="384" t="str">
        <f>IF(SUM(AL9:AO9)=0,"",MAX(AL111*IF(AL46="Yes",1,0),AM111*IF(AM46="Yes",1,0),AN111*IF(AN46="Yes",1,0),AO111*IF(AO46="Yes",1,0)))</f>
        <v/>
      </c>
      <c r="AM120" s="385"/>
      <c r="AN120" s="385"/>
      <c r="AO120" s="386"/>
      <c r="AP120" s="384" t="str">
        <f>IF(SUM(AP9:AS9)=0,"",MAX(AP111*IF(AP46="Yes",1,0),AQ111*IF(AQ46="Yes",1,0),AR111*IF(AR46="Yes",1,0),AS111*IF(AS46="Yes",1,0)))</f>
        <v/>
      </c>
      <c r="AQ120" s="385"/>
      <c r="AR120" s="385"/>
      <c r="AS120" s="386"/>
      <c r="AT120" s="384" t="str">
        <f>IF(SUM(AT9:AW9)=0,"",MAX(AT111*IF(AT46="Yes",1,0),AU111*IF(AU46="Yes",1,0),AV111*IF(AV46="Yes",1,0),AW111*IF(AW46="Yes",1,0)))</f>
        <v/>
      </c>
      <c r="AU120" s="385"/>
      <c r="AV120" s="385"/>
      <c r="AW120" s="386"/>
      <c r="AX120" s="384" t="str">
        <f>IF(SUM(AX9:BA9)=0,"",MAX(AX111*IF(AX46="Yes",1,0),AY111*IF(AY46="Yes",1,0),AZ111*IF(AZ46="Yes",1,0),BA111*IF(BA46="Yes",1,0)))</f>
        <v/>
      </c>
      <c r="AY120" s="385"/>
      <c r="AZ120" s="385"/>
      <c r="BA120" s="386"/>
      <c r="BB120" s="384" t="str">
        <f>IF(SUM(BB9:BE9)=0,"",MAX(BB111*IF(BB46="Yes",1,0),BC111*IF(BC46="Yes",1,0),BD111*IF(BD46="Yes",1,0),BE111*IF(BE46="Yes",1,0)))</f>
        <v/>
      </c>
      <c r="BC120" s="385"/>
      <c r="BD120" s="385"/>
      <c r="BE120" s="386"/>
      <c r="BF120" s="384" t="str">
        <f>IF(SUM(BF9:BI9)=0,"",MAX(BF111*IF(BF46="Yes",1,0),BG111*IF(BG46="Yes",1,0),BH111*IF(BH46="Yes",1,0),BI111*IF(BI46="Yes",1,0)))</f>
        <v/>
      </c>
      <c r="BG120" s="385"/>
      <c r="BH120" s="385"/>
      <c r="BI120" s="386"/>
      <c r="BJ120" s="384" t="str">
        <f>IF(SUM(BJ9:BM9)=0,"",MAX(BJ111*IF(BJ46="Yes",1,0),BK111*IF(BK46="Yes",1,0),BL111*IF(BL46="Yes",1,0),BM111*IF(BM46="Yes",1,0)))</f>
        <v/>
      </c>
      <c r="BK120" s="385"/>
      <c r="BL120" s="385"/>
      <c r="BM120" s="386"/>
      <c r="BN120" s="384" t="str">
        <f>IF(SUM(BN9:BQ9)=0,"",MAX(BN111*IF(BN46="Yes",1,0),BO111*IF(BO46="Yes",1,0),BP111*IF(BP46="Yes",1,0),BQ111*IF(BQ46="Yes",1,0)))</f>
        <v/>
      </c>
      <c r="BO120" s="385"/>
      <c r="BP120" s="385"/>
      <c r="BQ120" s="386"/>
      <c r="BR120" s="384" t="str">
        <f>IF(SUM(BR9:BU9)=0,"",MAX(BR111*IF(BR46="Yes",1,0),BS111*IF(BS46="Yes",1,0),BT111*IF(BT46="Yes",1,0),BU111*IF(BU46="Yes",1,0)))</f>
        <v/>
      </c>
      <c r="BS120" s="385"/>
      <c r="BT120" s="385"/>
      <c r="BU120" s="386"/>
      <c r="BV120" s="384" t="str">
        <f>IF(SUM(BV9:BY9)=0,"",MAX(BV111*IF(BV46="Yes",1,0),BW111*IF(BW46="Yes",1,0),BX111*IF(BX46="Yes",1,0),BY111*IF(BY46="Yes",1,0)))</f>
        <v/>
      </c>
      <c r="BW120" s="385"/>
      <c r="BX120" s="385"/>
      <c r="BY120" s="386"/>
      <c r="BZ120" s="384" t="str">
        <f>IF(SUM(BZ9:CC9)=0,"",MAX(BZ111*IF(BZ46="Yes",1,0),CA111*IF(CA46="Yes",1,0),CB111*IF(CB46="Yes",1,0),CC111*IF(CC46="Yes",1,0)))</f>
        <v/>
      </c>
      <c r="CA120" s="385"/>
      <c r="CB120" s="385"/>
      <c r="CC120" s="386"/>
      <c r="CD120" s="384" t="str">
        <f>IF(SUM(CD9:CG9)=0,"",MAX(CD111*IF(CD46="Yes",1,0),CE111*IF(CE46="Yes",1,0),CF111*IF(CF46="Yes",1,0),CG111*IF(CG46="Yes",1,0)))</f>
        <v/>
      </c>
      <c r="CE120" s="385"/>
      <c r="CF120" s="385"/>
      <c r="CG120" s="386"/>
      <c r="CH120" s="384" t="str">
        <f>IF(SUM(CH9:CK9)=0,"",MAX(CH111*IF(CH46="Yes",1,0),CI111*IF(CI46="Yes",1,0),CJ111*IF(CJ46="Yes",1,0),CK111*IF(CK46="Yes",1,0)))</f>
        <v/>
      </c>
      <c r="CI120" s="385"/>
      <c r="CJ120" s="385"/>
      <c r="CK120" s="386"/>
      <c r="CL120" s="67">
        <f>SUMPRODUCT(F120:CK120,F113:CK113)/SUM(F113:CK113)</f>
        <v>2.7501651338366502</v>
      </c>
      <c r="CM120" s="28"/>
    </row>
    <row r="121" spans="1:91" ht="14.25" thickBot="1" x14ac:dyDescent="0.3">
      <c r="B121" s="55"/>
      <c r="C121" s="10"/>
      <c r="D121" s="11" t="s">
        <v>51</v>
      </c>
      <c r="E121" s="115"/>
      <c r="F121" s="372" t="str">
        <f>IF(F120="","",IF(F120&lt;=2,"A",IF(F120&lt;=2.75,"B",IF(F120&lt;=3.5,"C",IF(F120&lt;=4.25,"D",IF(F120&lt;=5,"E","F"))))))</f>
        <v>B</v>
      </c>
      <c r="G121" s="382"/>
      <c r="H121" s="382"/>
      <c r="I121" s="373"/>
      <c r="J121" s="372" t="str">
        <f t="shared" ref="J121" si="333">IF(J120="","",IF(J120&lt;=2,"A",IF(J120&lt;=2.75,"B",IF(J120&lt;=3.5,"C",IF(J120&lt;=4.25,"D",IF(J120&lt;=5,"E","F"))))))</f>
        <v>B</v>
      </c>
      <c r="K121" s="382"/>
      <c r="L121" s="382"/>
      <c r="M121" s="373"/>
      <c r="N121" s="372" t="str">
        <f t="shared" ref="N121" si="334">IF(N120="","",IF(N120&lt;=2,"A",IF(N120&lt;=2.75,"B",IF(N120&lt;=3.5,"C",IF(N120&lt;=4.25,"D",IF(N120&lt;=5,"E","F"))))))</f>
        <v>C</v>
      </c>
      <c r="O121" s="382"/>
      <c r="P121" s="382"/>
      <c r="Q121" s="373"/>
      <c r="R121" s="372" t="str">
        <f t="shared" ref="R121" si="335">IF(R120="","",IF(R120&lt;=2,"A",IF(R120&lt;=2.75,"B",IF(R120&lt;=3.5,"C",IF(R120&lt;=4.25,"D",IF(R120&lt;=5,"E","F"))))))</f>
        <v>B</v>
      </c>
      <c r="S121" s="382"/>
      <c r="T121" s="382"/>
      <c r="U121" s="373"/>
      <c r="V121" s="372" t="str">
        <f t="shared" ref="V121" si="336">IF(V120="","",IF(V120&lt;=2,"A",IF(V120&lt;=2.75,"B",IF(V120&lt;=3.5,"C",IF(V120&lt;=4.25,"D",IF(V120&lt;=5,"E","F"))))))</f>
        <v>C</v>
      </c>
      <c r="W121" s="382"/>
      <c r="X121" s="382"/>
      <c r="Y121" s="373"/>
      <c r="Z121" s="372" t="str">
        <f t="shared" ref="Z121" si="337">IF(Z120="","",IF(Z120&lt;=2,"A",IF(Z120&lt;=2.75,"B",IF(Z120&lt;=3.5,"C",IF(Z120&lt;=4.25,"D",IF(Z120&lt;=5,"E","F"))))))</f>
        <v>B</v>
      </c>
      <c r="AA121" s="382"/>
      <c r="AB121" s="382"/>
      <c r="AC121" s="373"/>
      <c r="AD121" s="372" t="str">
        <f t="shared" ref="AD121" si="338">IF(AD120="","",IF(AD120&lt;=2,"A",IF(AD120&lt;=2.75,"B",IF(AD120&lt;=3.5,"C",IF(AD120&lt;=4.25,"D",IF(AD120&lt;=5,"E","F"))))))</f>
        <v>B</v>
      </c>
      <c r="AE121" s="382"/>
      <c r="AF121" s="382"/>
      <c r="AG121" s="373"/>
      <c r="AH121" s="372" t="str">
        <f t="shared" ref="AH121" si="339">IF(AH120="","",IF(AH120&lt;=2,"A",IF(AH120&lt;=2.75,"B",IF(AH120&lt;=3.5,"C",IF(AH120&lt;=4.25,"D",IF(AH120&lt;=5,"E","F"))))))</f>
        <v>B</v>
      </c>
      <c r="AI121" s="382"/>
      <c r="AJ121" s="382"/>
      <c r="AK121" s="373"/>
      <c r="AL121" s="372" t="str">
        <f t="shared" ref="AL121" si="340">IF(AL120="","",IF(AL120&lt;=2,"A",IF(AL120&lt;=2.75,"B",IF(AL120&lt;=3.5,"C",IF(AL120&lt;=4.25,"D",IF(AL120&lt;=5,"E","F"))))))</f>
        <v/>
      </c>
      <c r="AM121" s="382"/>
      <c r="AN121" s="382"/>
      <c r="AO121" s="373"/>
      <c r="AP121" s="372" t="str">
        <f t="shared" ref="AP121" si="341">IF(AP120="","",IF(AP120&lt;=2,"A",IF(AP120&lt;=2.75,"B",IF(AP120&lt;=3.5,"C",IF(AP120&lt;=4.25,"D",IF(AP120&lt;=5,"E","F"))))))</f>
        <v/>
      </c>
      <c r="AQ121" s="382"/>
      <c r="AR121" s="382"/>
      <c r="AS121" s="373"/>
      <c r="AT121" s="372" t="str">
        <f t="shared" ref="AT121" si="342">IF(AT120="","",IF(AT120&lt;=2,"A",IF(AT120&lt;=2.75,"B",IF(AT120&lt;=3.5,"C",IF(AT120&lt;=4.25,"D",IF(AT120&lt;=5,"E","F"))))))</f>
        <v/>
      </c>
      <c r="AU121" s="382"/>
      <c r="AV121" s="382"/>
      <c r="AW121" s="373"/>
      <c r="AX121" s="372" t="str">
        <f t="shared" ref="AX121" si="343">IF(AX120="","",IF(AX120&lt;=2,"A",IF(AX120&lt;=2.75,"B",IF(AX120&lt;=3.5,"C",IF(AX120&lt;=4.25,"D",IF(AX120&lt;=5,"E","F"))))))</f>
        <v/>
      </c>
      <c r="AY121" s="382"/>
      <c r="AZ121" s="382"/>
      <c r="BA121" s="373"/>
      <c r="BB121" s="372" t="str">
        <f t="shared" ref="BB121" si="344">IF(BB120="","",IF(BB120&lt;=2,"A",IF(BB120&lt;=2.75,"B",IF(BB120&lt;=3.5,"C",IF(BB120&lt;=4.25,"D",IF(BB120&lt;=5,"E","F"))))))</f>
        <v/>
      </c>
      <c r="BC121" s="382"/>
      <c r="BD121" s="382"/>
      <c r="BE121" s="373"/>
      <c r="BF121" s="372" t="str">
        <f t="shared" ref="BF121" si="345">IF(BF120="","",IF(BF120&lt;=2,"A",IF(BF120&lt;=2.75,"B",IF(BF120&lt;=3.5,"C",IF(BF120&lt;=4.25,"D",IF(BF120&lt;=5,"E","F"))))))</f>
        <v/>
      </c>
      <c r="BG121" s="382"/>
      <c r="BH121" s="382"/>
      <c r="BI121" s="373"/>
      <c r="BJ121" s="372" t="str">
        <f t="shared" ref="BJ121" si="346">IF(BJ120="","",IF(BJ120&lt;=2,"A",IF(BJ120&lt;=2.75,"B",IF(BJ120&lt;=3.5,"C",IF(BJ120&lt;=4.25,"D",IF(BJ120&lt;=5,"E","F"))))))</f>
        <v/>
      </c>
      <c r="BK121" s="382"/>
      <c r="BL121" s="382"/>
      <c r="BM121" s="373"/>
      <c r="BN121" s="372" t="str">
        <f t="shared" ref="BN121" si="347">IF(BN120="","",IF(BN120&lt;=2,"A",IF(BN120&lt;=2.75,"B",IF(BN120&lt;=3.5,"C",IF(BN120&lt;=4.25,"D",IF(BN120&lt;=5,"E","F"))))))</f>
        <v/>
      </c>
      <c r="BO121" s="382"/>
      <c r="BP121" s="382"/>
      <c r="BQ121" s="373"/>
      <c r="BR121" s="372" t="str">
        <f t="shared" ref="BR121" si="348">IF(BR120="","",IF(BR120&lt;=2,"A",IF(BR120&lt;=2.75,"B",IF(BR120&lt;=3.5,"C",IF(BR120&lt;=4.25,"D",IF(BR120&lt;=5,"E","F"))))))</f>
        <v/>
      </c>
      <c r="BS121" s="382"/>
      <c r="BT121" s="382"/>
      <c r="BU121" s="373"/>
      <c r="BV121" s="372" t="str">
        <f t="shared" ref="BV121" si="349">IF(BV120="","",IF(BV120&lt;=2,"A",IF(BV120&lt;=2.75,"B",IF(BV120&lt;=3.5,"C",IF(BV120&lt;=4.25,"D",IF(BV120&lt;=5,"E","F"))))))</f>
        <v/>
      </c>
      <c r="BW121" s="382"/>
      <c r="BX121" s="382"/>
      <c r="BY121" s="373"/>
      <c r="BZ121" s="372" t="str">
        <f t="shared" ref="BZ121" si="350">IF(BZ120="","",IF(BZ120&lt;=2,"A",IF(BZ120&lt;=2.75,"B",IF(BZ120&lt;=3.5,"C",IF(BZ120&lt;=4.25,"D",IF(BZ120&lt;=5,"E","F"))))))</f>
        <v/>
      </c>
      <c r="CA121" s="382"/>
      <c r="CB121" s="382"/>
      <c r="CC121" s="373"/>
      <c r="CD121" s="372" t="str">
        <f t="shared" ref="CD121" si="351">IF(CD120="","",IF(CD120&lt;=2,"A",IF(CD120&lt;=2.75,"B",IF(CD120&lt;=3.5,"C",IF(CD120&lt;=4.25,"D",IF(CD120&lt;=5,"E","F"))))))</f>
        <v/>
      </c>
      <c r="CE121" s="382"/>
      <c r="CF121" s="382"/>
      <c r="CG121" s="373"/>
      <c r="CH121" s="372" t="str">
        <f t="shared" ref="CH121" si="352">IF(CH120="","",IF(CH120&lt;=2,"A",IF(CH120&lt;=2.75,"B",IF(CH120&lt;=3.5,"C",IF(CH120&lt;=4.25,"D",IF(CH120&lt;=5,"E","F"))))))</f>
        <v/>
      </c>
      <c r="CI121" s="382"/>
      <c r="CJ121" s="382"/>
      <c r="CK121" s="373"/>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 ref="N3:Q3"/>
    <mergeCell ref="N7:Q7"/>
    <mergeCell ref="N48:Q48"/>
    <mergeCell ref="N70:Q70"/>
    <mergeCell ref="N113:Q113"/>
    <mergeCell ref="N115:Q115"/>
    <mergeCell ref="N117:Q117"/>
    <mergeCell ref="N118:Q118"/>
    <mergeCell ref="N120:Q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2"/>
  <sheetViews>
    <sheetView tabSelected="1" zoomScaleNormal="150" zoomScalePageLayoutView="70" workbookViewId="0">
      <pane xSplit="5" ySplit="4" topLeftCell="K8" activePane="bottomRight" state="frozen"/>
      <selection pane="topRight" activeCell="F1" sqref="F1"/>
      <selection pane="bottomLeft" activeCell="A5" sqref="A5"/>
      <selection pane="bottomRight" activeCell="C34" sqref="C34"/>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369" t="s">
        <v>68</v>
      </c>
      <c r="D3" s="387"/>
      <c r="E3" s="391" t="s">
        <v>220</v>
      </c>
      <c r="F3" s="369" t="s">
        <v>19</v>
      </c>
      <c r="G3" s="387"/>
      <c r="H3" s="369" t="s">
        <v>123</v>
      </c>
      <c r="I3" s="387"/>
      <c r="J3" s="369" t="s">
        <v>124</v>
      </c>
      <c r="K3" s="387"/>
      <c r="L3" s="369" t="s">
        <v>125</v>
      </c>
      <c r="M3" s="387"/>
      <c r="N3" s="369" t="s">
        <v>126</v>
      </c>
      <c r="O3" s="387"/>
      <c r="P3" s="369" t="s">
        <v>127</v>
      </c>
      <c r="Q3" s="387"/>
      <c r="R3" s="369" t="s">
        <v>128</v>
      </c>
      <c r="S3" s="387"/>
      <c r="T3" s="369" t="s">
        <v>129</v>
      </c>
      <c r="U3" s="387"/>
      <c r="V3" s="369" t="s">
        <v>130</v>
      </c>
      <c r="W3" s="387"/>
      <c r="X3" s="369" t="s">
        <v>131</v>
      </c>
      <c r="Y3" s="387"/>
      <c r="Z3" s="369" t="s">
        <v>132</v>
      </c>
      <c r="AA3" s="387"/>
      <c r="AB3" s="369" t="s">
        <v>133</v>
      </c>
      <c r="AC3" s="387"/>
      <c r="AD3" s="369" t="s">
        <v>134</v>
      </c>
      <c r="AE3" s="387"/>
      <c r="AF3" s="369" t="s">
        <v>135</v>
      </c>
      <c r="AG3" s="387"/>
      <c r="AH3" s="369" t="s">
        <v>136</v>
      </c>
      <c r="AI3" s="387"/>
      <c r="AJ3" s="369" t="s">
        <v>137</v>
      </c>
      <c r="AK3" s="387"/>
      <c r="AL3" s="369" t="s">
        <v>138</v>
      </c>
      <c r="AM3" s="387"/>
      <c r="AN3" s="369" t="s">
        <v>139</v>
      </c>
      <c r="AO3" s="387"/>
      <c r="AP3" s="369" t="s">
        <v>140</v>
      </c>
      <c r="AQ3" s="387"/>
      <c r="AR3" s="369" t="s">
        <v>141</v>
      </c>
      <c r="AS3" s="387"/>
      <c r="AT3" s="393" t="s">
        <v>191</v>
      </c>
      <c r="AU3" s="56"/>
    </row>
    <row r="4" spans="1:47" s="21" customFormat="1" ht="13.5" x14ac:dyDescent="0.25">
      <c r="B4" s="57"/>
      <c r="C4" s="369"/>
      <c r="D4" s="387"/>
      <c r="E4" s="391"/>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93"/>
      <c r="AU4" s="58"/>
    </row>
    <row r="5" spans="1:47" s="21" customFormat="1" x14ac:dyDescent="0.25">
      <c r="B5" s="57"/>
      <c r="C5" s="59"/>
      <c r="D5" s="59" t="s">
        <v>463</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369" t="s">
        <v>0</v>
      </c>
      <c r="D6" s="387"/>
      <c r="E6" s="88"/>
      <c r="F6" s="369" t="s">
        <v>445</v>
      </c>
      <c r="G6" s="387"/>
      <c r="H6" s="369" t="s">
        <v>446</v>
      </c>
      <c r="I6" s="387"/>
      <c r="J6" s="369" t="s">
        <v>447</v>
      </c>
      <c r="K6" s="387"/>
      <c r="L6" s="369" t="s">
        <v>448</v>
      </c>
      <c r="M6" s="387"/>
      <c r="N6" s="369" t="s">
        <v>449</v>
      </c>
      <c r="O6" s="387"/>
      <c r="P6" s="369" t="s">
        <v>450</v>
      </c>
      <c r="Q6" s="387"/>
      <c r="R6" s="369" t="s">
        <v>451</v>
      </c>
      <c r="S6" s="387"/>
      <c r="T6" s="369"/>
      <c r="U6" s="387"/>
      <c r="V6" s="369"/>
      <c r="W6" s="387"/>
      <c r="X6" s="369"/>
      <c r="Y6" s="387"/>
      <c r="Z6" s="369"/>
      <c r="AA6" s="387"/>
      <c r="AB6" s="369"/>
      <c r="AC6" s="387"/>
      <c r="AD6" s="369"/>
      <c r="AE6" s="387"/>
      <c r="AF6" s="369"/>
      <c r="AG6" s="387"/>
      <c r="AH6" s="369"/>
      <c r="AI6" s="387"/>
      <c r="AJ6" s="369"/>
      <c r="AK6" s="387"/>
      <c r="AL6" s="369"/>
      <c r="AM6" s="387"/>
      <c r="AN6" s="369"/>
      <c r="AO6" s="387"/>
      <c r="AP6" s="369"/>
      <c r="AQ6" s="387"/>
      <c r="AR6" s="369"/>
      <c r="AS6" s="387"/>
      <c r="AT6" s="48"/>
      <c r="AU6" s="58"/>
    </row>
    <row r="7" spans="1:47" s="21" customFormat="1" ht="13.5" x14ac:dyDescent="0.2">
      <c r="B7" s="57"/>
      <c r="C7" s="6"/>
      <c r="D7" s="7" t="s">
        <v>88</v>
      </c>
      <c r="E7" s="128"/>
      <c r="F7" s="395">
        <v>240</v>
      </c>
      <c r="G7" s="396"/>
      <c r="H7" s="395">
        <v>260</v>
      </c>
      <c r="I7" s="396"/>
      <c r="J7" s="395">
        <v>200</v>
      </c>
      <c r="K7" s="396"/>
      <c r="L7" s="395">
        <v>400</v>
      </c>
      <c r="M7" s="396"/>
      <c r="N7" s="395">
        <v>1000</v>
      </c>
      <c r="O7" s="396"/>
      <c r="P7" s="395">
        <v>475</v>
      </c>
      <c r="Q7" s="396"/>
      <c r="R7" s="395">
        <v>260</v>
      </c>
      <c r="S7" s="396"/>
      <c r="T7" s="395"/>
      <c r="U7" s="396"/>
      <c r="V7" s="395"/>
      <c r="W7" s="396"/>
      <c r="X7" s="395"/>
      <c r="Y7" s="396"/>
      <c r="Z7" s="395"/>
      <c r="AA7" s="396"/>
      <c r="AB7" s="395"/>
      <c r="AC7" s="396"/>
      <c r="AD7" s="395"/>
      <c r="AE7" s="396"/>
      <c r="AF7" s="395"/>
      <c r="AG7" s="396"/>
      <c r="AH7" s="395"/>
      <c r="AI7" s="396"/>
      <c r="AJ7" s="395"/>
      <c r="AK7" s="396"/>
      <c r="AL7" s="395"/>
      <c r="AM7" s="396"/>
      <c r="AN7" s="395"/>
      <c r="AO7" s="396"/>
      <c r="AP7" s="395"/>
      <c r="AQ7" s="396"/>
      <c r="AR7" s="395"/>
      <c r="AS7" s="396"/>
      <c r="AT7" s="48"/>
      <c r="AU7" s="58"/>
    </row>
    <row r="8" spans="1:47" s="21" customFormat="1" ht="13.5" x14ac:dyDescent="0.25">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343</v>
      </c>
      <c r="D10" s="7" t="s">
        <v>344</v>
      </c>
      <c r="E10" s="212"/>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315</v>
      </c>
      <c r="D14" s="7" t="s">
        <v>379</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349</v>
      </c>
      <c r="D15" s="7" t="s">
        <v>369</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452</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453</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2" t="s">
        <v>370</v>
      </c>
      <c r="D25" s="7" t="s">
        <v>371</v>
      </c>
      <c r="E25" s="122">
        <v>0.35</v>
      </c>
      <c r="F25" s="225">
        <v>0.35</v>
      </c>
      <c r="G25" s="223">
        <v>0.35</v>
      </c>
      <c r="H25" s="225">
        <v>0.35</v>
      </c>
      <c r="I25" s="223">
        <v>0.35</v>
      </c>
      <c r="J25" s="225">
        <v>0.35</v>
      </c>
      <c r="K25" s="223">
        <v>0.35</v>
      </c>
      <c r="L25" s="225">
        <v>0.35</v>
      </c>
      <c r="M25" s="223">
        <v>0.35</v>
      </c>
      <c r="N25" s="225">
        <v>0.35</v>
      </c>
      <c r="O25" s="223">
        <v>0.35</v>
      </c>
      <c r="P25" s="225">
        <v>0.35</v>
      </c>
      <c r="Q25" s="223">
        <v>0.35</v>
      </c>
      <c r="R25" s="225">
        <v>0.35</v>
      </c>
      <c r="S25" s="223">
        <v>0.35</v>
      </c>
      <c r="T25" s="225"/>
      <c r="U25" s="223"/>
      <c r="V25" s="225"/>
      <c r="W25" s="223"/>
      <c r="X25" s="225"/>
      <c r="Y25" s="223"/>
      <c r="Z25" s="225"/>
      <c r="AA25" s="223"/>
      <c r="AB25" s="225"/>
      <c r="AC25" s="223"/>
      <c r="AD25" s="225"/>
      <c r="AE25" s="223"/>
      <c r="AF25" s="225"/>
      <c r="AG25" s="223"/>
      <c r="AH25" s="225"/>
      <c r="AI25" s="223"/>
      <c r="AJ25" s="225"/>
      <c r="AK25" s="223"/>
      <c r="AL25" s="225"/>
      <c r="AM25" s="223"/>
      <c r="AN25" s="225"/>
      <c r="AO25" s="223"/>
      <c r="AP25" s="225"/>
      <c r="AQ25" s="223"/>
      <c r="AR25" s="225"/>
      <c r="AS25" s="223"/>
      <c r="AT25" s="49"/>
      <c r="AU25" s="56"/>
    </row>
    <row r="26" spans="2:47" ht="25.5" x14ac:dyDescent="0.25">
      <c r="B26" s="55"/>
      <c r="C26" s="9" t="s">
        <v>490</v>
      </c>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4.25" x14ac:dyDescent="0.25">
      <c r="B27" s="55"/>
      <c r="C27" s="108" t="s">
        <v>491</v>
      </c>
      <c r="D27" s="107" t="s">
        <v>206</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4.25" x14ac:dyDescent="0.25">
      <c r="B28" s="55"/>
      <c r="C28" s="108" t="s">
        <v>488</v>
      </c>
      <c r="D28" s="107" t="s">
        <v>486</v>
      </c>
      <c r="E28" s="119"/>
      <c r="F28" s="40"/>
      <c r="G28" s="41"/>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4.25" x14ac:dyDescent="0.25">
      <c r="B29" s="55"/>
      <c r="C29" s="9" t="s">
        <v>489</v>
      </c>
      <c r="D29" s="137" t="s">
        <v>487</v>
      </c>
      <c r="E29" s="141"/>
      <c r="F29" s="40"/>
      <c r="G29" s="41"/>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9" t="s">
        <v>492</v>
      </c>
      <c r="D30" s="7" t="s">
        <v>12</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ht="14.25" x14ac:dyDescent="0.25">
      <c r="B31" s="55"/>
      <c r="C31" s="9" t="s">
        <v>494</v>
      </c>
      <c r="D31" s="7" t="s">
        <v>13</v>
      </c>
      <c r="E31" s="119" t="s">
        <v>454</v>
      </c>
      <c r="F31" s="40" t="s">
        <v>64</v>
      </c>
      <c r="G31" s="41" t="s">
        <v>74</v>
      </c>
      <c r="H31" s="40" t="s">
        <v>64</v>
      </c>
      <c r="I31" s="41" t="s">
        <v>74</v>
      </c>
      <c r="J31" s="40" t="s">
        <v>64</v>
      </c>
      <c r="K31" s="41" t="s">
        <v>64</v>
      </c>
      <c r="L31" s="40" t="s">
        <v>74</v>
      </c>
      <c r="M31" s="41" t="s">
        <v>74</v>
      </c>
      <c r="N31" s="40" t="s">
        <v>64</v>
      </c>
      <c r="O31" s="41" t="s">
        <v>74</v>
      </c>
      <c r="P31" s="40" t="s">
        <v>74</v>
      </c>
      <c r="Q31" s="41" t="s">
        <v>74</v>
      </c>
      <c r="R31" s="40" t="s">
        <v>74</v>
      </c>
      <c r="S31" s="41" t="s">
        <v>74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9" t="s">
        <v>493</v>
      </c>
      <c r="D32" s="76" t="s">
        <v>172</v>
      </c>
      <c r="E32" s="119"/>
      <c r="F32" s="40" t="s">
        <v>74</v>
      </c>
      <c r="G32" s="41" t="s">
        <v>74</v>
      </c>
      <c r="H32" s="40" t="s">
        <v>74</v>
      </c>
      <c r="I32" s="41" t="s">
        <v>74</v>
      </c>
      <c r="J32" s="40" t="s">
        <v>74</v>
      </c>
      <c r="K32" s="41" t="s">
        <v>74</v>
      </c>
      <c r="L32" s="40" t="s">
        <v>74</v>
      </c>
      <c r="M32" s="41" t="s">
        <v>74</v>
      </c>
      <c r="N32" s="40" t="s">
        <v>74</v>
      </c>
      <c r="O32" s="41" t="s">
        <v>74</v>
      </c>
      <c r="P32" s="40" t="s">
        <v>74</v>
      </c>
      <c r="Q32" s="41" t="s">
        <v>74</v>
      </c>
      <c r="R32" s="40" t="s">
        <v>74</v>
      </c>
      <c r="S32" s="41" t="s">
        <v>74</v>
      </c>
      <c r="T32" s="40"/>
      <c r="U32" s="41"/>
      <c r="V32" s="40"/>
      <c r="W32" s="41"/>
      <c r="X32" s="40"/>
      <c r="Y32" s="41"/>
      <c r="Z32" s="40"/>
      <c r="AA32" s="41"/>
      <c r="AB32" s="40"/>
      <c r="AC32" s="41"/>
      <c r="AD32" s="40"/>
      <c r="AE32" s="41"/>
      <c r="AF32" s="40"/>
      <c r="AG32" s="41"/>
      <c r="AH32" s="40"/>
      <c r="AI32" s="41"/>
      <c r="AJ32" s="40"/>
      <c r="AK32" s="41"/>
      <c r="AL32" s="40"/>
      <c r="AM32" s="41"/>
      <c r="AN32" s="40"/>
      <c r="AO32" s="41"/>
      <c r="AP32" s="40"/>
      <c r="AQ32" s="41"/>
      <c r="AR32" s="40"/>
      <c r="AS32" s="41"/>
      <c r="AT32" s="49"/>
      <c r="AU32" s="56"/>
    </row>
    <row r="33" spans="2:47" x14ac:dyDescent="0.25">
      <c r="B33" s="55"/>
      <c r="C33" s="108" t="s">
        <v>495</v>
      </c>
      <c r="D33" s="107" t="s">
        <v>233</v>
      </c>
      <c r="E33" s="141"/>
      <c r="F33" s="40" t="s">
        <v>64</v>
      </c>
      <c r="G33" s="41" t="s">
        <v>64</v>
      </c>
      <c r="H33" s="40" t="s">
        <v>64</v>
      </c>
      <c r="I33" s="41" t="s">
        <v>64</v>
      </c>
      <c r="J33" s="40" t="s">
        <v>64</v>
      </c>
      <c r="K33" s="41" t="s">
        <v>64</v>
      </c>
      <c r="L33" s="40" t="s">
        <v>64</v>
      </c>
      <c r="M33" s="41" t="s">
        <v>64</v>
      </c>
      <c r="N33" s="40" t="s">
        <v>64</v>
      </c>
      <c r="O33" s="41" t="s">
        <v>64</v>
      </c>
      <c r="P33" s="40" t="s">
        <v>64</v>
      </c>
      <c r="Q33" s="41" t="s">
        <v>64</v>
      </c>
      <c r="R33" s="40" t="s">
        <v>64</v>
      </c>
      <c r="S33" s="41" t="s">
        <v>64</v>
      </c>
      <c r="T33" s="40"/>
      <c r="U33" s="41"/>
      <c r="V33" s="40"/>
      <c r="W33" s="41"/>
      <c r="X33" s="40"/>
      <c r="Y33" s="41"/>
      <c r="Z33" s="40"/>
      <c r="AA33" s="41"/>
      <c r="AB33" s="40"/>
      <c r="AC33" s="41"/>
      <c r="AD33" s="40"/>
      <c r="AE33" s="41"/>
      <c r="AF33" s="40"/>
      <c r="AG33" s="41"/>
      <c r="AH33" s="40"/>
      <c r="AI33" s="41"/>
      <c r="AJ33" s="40"/>
      <c r="AK33" s="41"/>
      <c r="AL33" s="40"/>
      <c r="AM33" s="41"/>
      <c r="AN33" s="40"/>
      <c r="AO33" s="41"/>
      <c r="AP33" s="40"/>
      <c r="AQ33" s="41"/>
      <c r="AR33" s="40"/>
      <c r="AS33" s="41"/>
      <c r="AT33" s="49"/>
      <c r="AU33" s="56"/>
    </row>
    <row r="34" spans="2:47" ht="13.5" x14ac:dyDescent="0.25">
      <c r="B34" s="55"/>
      <c r="C34" s="4"/>
      <c r="D34" s="8" t="s">
        <v>21</v>
      </c>
      <c r="E34" s="116"/>
      <c r="F34" s="4"/>
      <c r="G34" s="5"/>
      <c r="H34" s="4"/>
      <c r="I34" s="5"/>
      <c r="J34" s="4"/>
      <c r="K34" s="5"/>
      <c r="L34" s="4"/>
      <c r="M34" s="5"/>
      <c r="N34" s="4"/>
      <c r="O34" s="5"/>
      <c r="P34" s="4"/>
      <c r="Q34" s="5"/>
      <c r="R34" s="4"/>
      <c r="S34" s="5"/>
      <c r="T34" s="4"/>
      <c r="U34" s="5"/>
      <c r="V34" s="4"/>
      <c r="W34" s="5"/>
      <c r="X34" s="4"/>
      <c r="Y34" s="5"/>
      <c r="Z34" s="4"/>
      <c r="AA34" s="5"/>
      <c r="AB34" s="4"/>
      <c r="AC34" s="5"/>
      <c r="AD34" s="4"/>
      <c r="AE34" s="5"/>
      <c r="AF34" s="4"/>
      <c r="AG34" s="5"/>
      <c r="AH34" s="4"/>
      <c r="AI34" s="5"/>
      <c r="AJ34" s="4"/>
      <c r="AK34" s="5"/>
      <c r="AL34" s="4"/>
      <c r="AM34" s="5"/>
      <c r="AN34" s="4"/>
      <c r="AO34" s="5"/>
      <c r="AP34" s="4"/>
      <c r="AQ34" s="5"/>
      <c r="AR34" s="4"/>
      <c r="AS34" s="5"/>
      <c r="AT34" s="49"/>
      <c r="AU34" s="56"/>
    </row>
    <row r="35" spans="2:47" ht="13.5" x14ac:dyDescent="0.25">
      <c r="B35" s="55"/>
      <c r="C35" s="9"/>
      <c r="D35" s="7" t="s">
        <v>1</v>
      </c>
      <c r="E35" s="123"/>
      <c r="F35" s="9">
        <v>5</v>
      </c>
      <c r="G35" s="39">
        <v>5</v>
      </c>
      <c r="H35" s="9">
        <v>5</v>
      </c>
      <c r="I35" s="39">
        <v>5</v>
      </c>
      <c r="J35" s="9">
        <v>5</v>
      </c>
      <c r="K35" s="39">
        <v>5</v>
      </c>
      <c r="L35" s="9">
        <v>5</v>
      </c>
      <c r="M35" s="39">
        <v>5</v>
      </c>
      <c r="N35" s="9">
        <v>5</v>
      </c>
      <c r="O35" s="39">
        <v>5</v>
      </c>
      <c r="P35" s="9">
        <v>5</v>
      </c>
      <c r="Q35" s="39">
        <v>5</v>
      </c>
      <c r="R35" s="9">
        <v>5</v>
      </c>
      <c r="S35" s="39">
        <v>5</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3.5" x14ac:dyDescent="0.25">
      <c r="B36" s="55"/>
      <c r="C36" s="9"/>
      <c r="D36" s="7" t="s">
        <v>2</v>
      </c>
      <c r="E36" s="123"/>
      <c r="F36" s="9">
        <v>0</v>
      </c>
      <c r="G36" s="39">
        <v>0</v>
      </c>
      <c r="H36" s="9">
        <v>0</v>
      </c>
      <c r="I36" s="39">
        <v>0</v>
      </c>
      <c r="J36" s="9">
        <v>0</v>
      </c>
      <c r="K36" s="39">
        <v>0</v>
      </c>
      <c r="L36" s="9">
        <v>0</v>
      </c>
      <c r="M36" s="39">
        <v>0</v>
      </c>
      <c r="N36" s="9">
        <v>0</v>
      </c>
      <c r="O36" s="39">
        <v>0</v>
      </c>
      <c r="P36" s="9">
        <v>0</v>
      </c>
      <c r="Q36" s="39">
        <v>0</v>
      </c>
      <c r="R36" s="9">
        <v>0</v>
      </c>
      <c r="S36" s="39">
        <v>0</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4.25" x14ac:dyDescent="0.25">
      <c r="B37" s="55"/>
      <c r="C37" s="9" t="s">
        <v>75</v>
      </c>
      <c r="D37" s="7" t="s">
        <v>3</v>
      </c>
      <c r="E37" s="123"/>
      <c r="F37" s="9">
        <v>0</v>
      </c>
      <c r="G37" s="39">
        <v>0</v>
      </c>
      <c r="H37" s="9">
        <v>0</v>
      </c>
      <c r="I37" s="39">
        <v>0</v>
      </c>
      <c r="J37" s="9">
        <v>0</v>
      </c>
      <c r="K37" s="39">
        <v>0</v>
      </c>
      <c r="L37" s="9">
        <v>0</v>
      </c>
      <c r="M37" s="39">
        <v>0</v>
      </c>
      <c r="N37" s="9">
        <v>0</v>
      </c>
      <c r="O37" s="39">
        <v>0</v>
      </c>
      <c r="P37" s="9">
        <v>0</v>
      </c>
      <c r="Q37" s="39">
        <v>0</v>
      </c>
      <c r="R37" s="9">
        <v>0</v>
      </c>
      <c r="S37" s="39">
        <v>0</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76</v>
      </c>
      <c r="D38" s="7" t="s">
        <v>4</v>
      </c>
      <c r="E38" s="123">
        <v>0.85</v>
      </c>
      <c r="F38" s="9">
        <v>0.85</v>
      </c>
      <c r="G38" s="39">
        <v>0.85</v>
      </c>
      <c r="H38" s="9">
        <v>0.85</v>
      </c>
      <c r="I38" s="39">
        <v>0.85</v>
      </c>
      <c r="J38" s="9">
        <v>0.85</v>
      </c>
      <c r="K38" s="39">
        <v>0.85</v>
      </c>
      <c r="L38" s="9">
        <v>0.85</v>
      </c>
      <c r="M38" s="39">
        <v>0.85</v>
      </c>
      <c r="N38" s="9">
        <v>0.85</v>
      </c>
      <c r="O38" s="39">
        <v>0.85</v>
      </c>
      <c r="P38" s="9">
        <v>0.85</v>
      </c>
      <c r="Q38" s="39">
        <v>0.85</v>
      </c>
      <c r="R38" s="9">
        <v>0.85</v>
      </c>
      <c r="S38" s="39">
        <v>0.85</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t="s">
        <v>5</v>
      </c>
      <c r="D39" s="7" t="s">
        <v>6</v>
      </c>
      <c r="E39" s="123"/>
      <c r="F39" s="9">
        <v>15</v>
      </c>
      <c r="G39" s="39">
        <v>15</v>
      </c>
      <c r="H39" s="9">
        <v>15</v>
      </c>
      <c r="I39" s="39">
        <v>15</v>
      </c>
      <c r="J39" s="261">
        <v>15</v>
      </c>
      <c r="K39" s="262">
        <v>15</v>
      </c>
      <c r="L39" s="261">
        <v>15</v>
      </c>
      <c r="M39" s="262">
        <v>15</v>
      </c>
      <c r="N39" s="261">
        <v>15</v>
      </c>
      <c r="O39" s="262">
        <v>15</v>
      </c>
      <c r="P39" s="261">
        <v>15</v>
      </c>
      <c r="Q39" s="262">
        <v>15</v>
      </c>
      <c r="R39" s="261">
        <v>15</v>
      </c>
      <c r="S39" s="262">
        <v>15</v>
      </c>
      <c r="T39" s="9"/>
      <c r="U39" s="39"/>
      <c r="V39" s="9"/>
      <c r="W39" s="39"/>
      <c r="X39" s="9"/>
      <c r="Y39" s="39"/>
      <c r="Z39" s="9"/>
      <c r="AA39" s="39"/>
      <c r="AB39" s="9"/>
      <c r="AC39" s="39"/>
      <c r="AD39" s="9"/>
      <c r="AE39" s="39"/>
      <c r="AF39" s="9"/>
      <c r="AG39" s="39"/>
      <c r="AH39" s="9"/>
      <c r="AI39" s="39"/>
      <c r="AJ39" s="9"/>
      <c r="AK39" s="39"/>
      <c r="AL39" s="9"/>
      <c r="AM39" s="39"/>
      <c r="AN39" s="9"/>
      <c r="AO39" s="39"/>
      <c r="AP39" s="9"/>
      <c r="AQ39" s="39"/>
      <c r="AR39" s="9"/>
      <c r="AS39" s="39"/>
      <c r="AT39" s="49"/>
      <c r="AU39" s="56"/>
    </row>
    <row r="40" spans="2:47" ht="14.25" x14ac:dyDescent="0.25">
      <c r="B40" s="55"/>
      <c r="C40" s="9" t="s">
        <v>77</v>
      </c>
      <c r="D40" s="105" t="s">
        <v>7</v>
      </c>
      <c r="E40" s="123">
        <v>3.7</v>
      </c>
      <c r="F40" s="9">
        <v>3.7</v>
      </c>
      <c r="G40" s="39">
        <v>3.7</v>
      </c>
      <c r="H40" s="9">
        <v>3.7</v>
      </c>
      <c r="I40" s="39">
        <v>3.7</v>
      </c>
      <c r="J40" s="261">
        <v>3.7</v>
      </c>
      <c r="K40" s="262">
        <v>3.7</v>
      </c>
      <c r="L40" s="261">
        <v>3.7</v>
      </c>
      <c r="M40" s="262">
        <v>3.7</v>
      </c>
      <c r="N40" s="261">
        <v>3.7</v>
      </c>
      <c r="O40" s="262">
        <v>3.7</v>
      </c>
      <c r="P40" s="261">
        <v>3.7</v>
      </c>
      <c r="Q40" s="262">
        <v>3.7</v>
      </c>
      <c r="R40" s="261">
        <v>3.7</v>
      </c>
      <c r="S40" s="262">
        <v>3.7</v>
      </c>
      <c r="T40" s="9"/>
      <c r="U40" s="39"/>
      <c r="V40" s="9"/>
      <c r="W40" s="39"/>
      <c r="X40" s="9"/>
      <c r="Y40" s="39"/>
      <c r="Z40" s="9"/>
      <c r="AA40" s="39"/>
      <c r="AB40" s="9"/>
      <c r="AC40" s="39"/>
      <c r="AD40" s="9"/>
      <c r="AE40" s="39"/>
      <c r="AF40" s="9"/>
      <c r="AG40" s="39"/>
      <c r="AH40" s="9"/>
      <c r="AI40" s="39"/>
      <c r="AJ40" s="9"/>
      <c r="AK40" s="39"/>
      <c r="AL40" s="9"/>
      <c r="AM40" s="39"/>
      <c r="AN40" s="9"/>
      <c r="AO40" s="39"/>
      <c r="AP40" s="9"/>
      <c r="AQ40" s="39"/>
      <c r="AR40" s="9"/>
      <c r="AS40" s="39"/>
      <c r="AT40" s="49"/>
      <c r="AU40" s="56"/>
    </row>
    <row r="41" spans="2:47" ht="13.5" x14ac:dyDescent="0.25">
      <c r="B41" s="55"/>
      <c r="C41" s="9"/>
      <c r="D41" s="7" t="s">
        <v>8</v>
      </c>
      <c r="E41" s="119"/>
      <c r="F41" s="40" t="s">
        <v>64</v>
      </c>
      <c r="G41" s="41" t="s">
        <v>64</v>
      </c>
      <c r="H41" s="40" t="s">
        <v>64</v>
      </c>
      <c r="I41" s="41" t="s">
        <v>64</v>
      </c>
      <c r="J41" s="263" t="s">
        <v>64</v>
      </c>
      <c r="K41" s="264" t="s">
        <v>64</v>
      </c>
      <c r="L41" s="263" t="s">
        <v>64</v>
      </c>
      <c r="M41" s="264" t="s">
        <v>64</v>
      </c>
      <c r="N41" s="263" t="s">
        <v>64</v>
      </c>
      <c r="O41" s="264" t="s">
        <v>64</v>
      </c>
      <c r="P41" s="263" t="s">
        <v>64</v>
      </c>
      <c r="Q41" s="264" t="s">
        <v>64</v>
      </c>
      <c r="R41" s="263" t="s">
        <v>64</v>
      </c>
      <c r="S41" s="264" t="s">
        <v>64</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ht="14.25" x14ac:dyDescent="0.25">
      <c r="B42" s="55"/>
      <c r="C42" s="9" t="s">
        <v>78</v>
      </c>
      <c r="D42" s="7" t="s">
        <v>9</v>
      </c>
      <c r="E42" s="119"/>
      <c r="F42" s="40">
        <v>0</v>
      </c>
      <c r="G42" s="41">
        <v>0</v>
      </c>
      <c r="H42" s="40">
        <v>0</v>
      </c>
      <c r="I42" s="41">
        <v>0</v>
      </c>
      <c r="J42" s="263">
        <v>0</v>
      </c>
      <c r="K42" s="264">
        <v>0</v>
      </c>
      <c r="L42" s="263">
        <v>0</v>
      </c>
      <c r="M42" s="264">
        <v>0</v>
      </c>
      <c r="N42" s="263">
        <v>0</v>
      </c>
      <c r="O42" s="264">
        <v>0</v>
      </c>
      <c r="P42" s="263">
        <v>0</v>
      </c>
      <c r="Q42" s="264">
        <v>0</v>
      </c>
      <c r="R42" s="263">
        <v>0</v>
      </c>
      <c r="S42" s="264">
        <v>0</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4.25" x14ac:dyDescent="0.25">
      <c r="B43" s="55"/>
      <c r="C43" s="9" t="s">
        <v>79</v>
      </c>
      <c r="D43" s="7" t="s">
        <v>10</v>
      </c>
      <c r="E43" s="119"/>
      <c r="F43" s="40">
        <v>1</v>
      </c>
      <c r="G43" s="41">
        <v>1</v>
      </c>
      <c r="H43" s="40">
        <v>1</v>
      </c>
      <c r="I43" s="41">
        <v>1</v>
      </c>
      <c r="J43" s="263">
        <v>1</v>
      </c>
      <c r="K43" s="264">
        <v>1</v>
      </c>
      <c r="L43" s="263">
        <v>1</v>
      </c>
      <c r="M43" s="264">
        <v>1</v>
      </c>
      <c r="N43" s="263">
        <v>1</v>
      </c>
      <c r="O43" s="264">
        <v>1</v>
      </c>
      <c r="P43" s="263">
        <v>1</v>
      </c>
      <c r="Q43" s="264">
        <v>1</v>
      </c>
      <c r="R43" s="263">
        <v>1</v>
      </c>
      <c r="S43" s="264">
        <v>1</v>
      </c>
      <c r="T43" s="40"/>
      <c r="U43" s="41"/>
      <c r="V43" s="40"/>
      <c r="W43" s="41"/>
      <c r="X43" s="40"/>
      <c r="Y43" s="41"/>
      <c r="Z43" s="40"/>
      <c r="AA43" s="41"/>
      <c r="AB43" s="40"/>
      <c r="AC43" s="41"/>
      <c r="AD43" s="40"/>
      <c r="AE43" s="41"/>
      <c r="AF43" s="40"/>
      <c r="AG43" s="41"/>
      <c r="AH43" s="40"/>
      <c r="AI43" s="41"/>
      <c r="AJ43" s="40"/>
      <c r="AK43" s="41"/>
      <c r="AL43" s="40"/>
      <c r="AM43" s="41"/>
      <c r="AN43" s="40"/>
      <c r="AO43" s="41"/>
      <c r="AP43" s="40"/>
      <c r="AQ43" s="41"/>
      <c r="AR43" s="40"/>
      <c r="AS43" s="41"/>
      <c r="AT43" s="49"/>
      <c r="AU43" s="56"/>
    </row>
    <row r="44" spans="2:47" x14ac:dyDescent="0.25">
      <c r="B44" s="55"/>
      <c r="C44" s="108"/>
      <c r="D44" s="107" t="s">
        <v>224</v>
      </c>
      <c r="E44" s="141" t="s">
        <v>74</v>
      </c>
      <c r="F44" s="40" t="s">
        <v>74</v>
      </c>
      <c r="G44" s="41" t="s">
        <v>74</v>
      </c>
      <c r="H44" s="40" t="s">
        <v>74</v>
      </c>
      <c r="I44" s="41" t="s">
        <v>74</v>
      </c>
      <c r="J44" s="263" t="s">
        <v>74</v>
      </c>
      <c r="K44" s="264" t="s">
        <v>74</v>
      </c>
      <c r="L44" s="263" t="s">
        <v>74</v>
      </c>
      <c r="M44" s="264" t="s">
        <v>74</v>
      </c>
      <c r="N44" s="263" t="s">
        <v>74</v>
      </c>
      <c r="O44" s="264" t="s">
        <v>74</v>
      </c>
      <c r="P44" s="263" t="s">
        <v>74</v>
      </c>
      <c r="Q44" s="264" t="s">
        <v>74</v>
      </c>
      <c r="R44" s="263" t="s">
        <v>74</v>
      </c>
      <c r="S44" s="264" t="s">
        <v>74</v>
      </c>
      <c r="T44" s="40"/>
      <c r="U44" s="41"/>
      <c r="V44" s="40"/>
      <c r="W44" s="41"/>
      <c r="X44" s="40"/>
      <c r="Y44" s="41"/>
      <c r="Z44" s="40"/>
      <c r="AA44" s="41"/>
      <c r="AB44" s="40"/>
      <c r="AC44" s="41"/>
      <c r="AD44" s="40"/>
      <c r="AE44" s="41"/>
      <c r="AF44" s="40"/>
      <c r="AG44" s="41"/>
      <c r="AH44" s="40"/>
      <c r="AI44" s="41"/>
      <c r="AJ44" s="40"/>
      <c r="AK44" s="41"/>
      <c r="AL44" s="40"/>
      <c r="AM44" s="41"/>
      <c r="AN44" s="40"/>
      <c r="AO44" s="41"/>
      <c r="AP44" s="40"/>
      <c r="AQ44" s="41"/>
      <c r="AR44" s="40"/>
      <c r="AS44" s="41"/>
      <c r="AT44" s="49"/>
      <c r="AU44" s="56"/>
    </row>
    <row r="45" spans="2:47" ht="13.5"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60"/>
      <c r="AU45" s="56"/>
    </row>
    <row r="46" spans="2:47" s="22" customFormat="1" ht="13.5" x14ac:dyDescent="0.25">
      <c r="B46" s="61"/>
      <c r="C46" s="369" t="s">
        <v>24</v>
      </c>
      <c r="D46" s="387"/>
      <c r="E46" s="88"/>
      <c r="F46" s="369"/>
      <c r="G46" s="387"/>
      <c r="H46" s="369"/>
      <c r="I46" s="387"/>
      <c r="J46" s="369"/>
      <c r="K46" s="387"/>
      <c r="L46" s="369"/>
      <c r="M46" s="387"/>
      <c r="N46" s="369"/>
      <c r="O46" s="387"/>
      <c r="P46" s="369"/>
      <c r="Q46" s="387"/>
      <c r="R46" s="369"/>
      <c r="S46" s="387"/>
      <c r="T46" s="369"/>
      <c r="U46" s="387"/>
      <c r="V46" s="369"/>
      <c r="W46" s="387"/>
      <c r="X46" s="369"/>
      <c r="Y46" s="387"/>
      <c r="Z46" s="369"/>
      <c r="AA46" s="387"/>
      <c r="AB46" s="369"/>
      <c r="AC46" s="387"/>
      <c r="AD46" s="369"/>
      <c r="AE46" s="387"/>
      <c r="AF46" s="369"/>
      <c r="AG46" s="387"/>
      <c r="AH46" s="369"/>
      <c r="AI46" s="387"/>
      <c r="AJ46" s="369"/>
      <c r="AK46" s="387"/>
      <c r="AL46" s="369"/>
      <c r="AM46" s="387"/>
      <c r="AN46" s="369"/>
      <c r="AO46" s="387"/>
      <c r="AP46" s="369"/>
      <c r="AQ46" s="387"/>
      <c r="AR46" s="369"/>
      <c r="AS46" s="387"/>
      <c r="AT46" s="50"/>
      <c r="AU46" s="62"/>
    </row>
    <row r="47" spans="2:47" ht="15.75" x14ac:dyDescent="0.25">
      <c r="B47" s="55"/>
      <c r="C47" s="4"/>
      <c r="D47" s="8" t="s">
        <v>195</v>
      </c>
      <c r="E47" s="115"/>
      <c r="F47" s="4"/>
      <c r="G47" s="5"/>
      <c r="H47" s="4"/>
      <c r="I47" s="5"/>
      <c r="J47" s="4"/>
      <c r="K47" s="5"/>
      <c r="L47" s="4"/>
      <c r="M47" s="5"/>
      <c r="N47" s="4"/>
      <c r="O47" s="5"/>
      <c r="P47" s="4"/>
      <c r="Q47" s="5"/>
      <c r="R47" s="4"/>
      <c r="S47" s="5"/>
      <c r="T47" s="4"/>
      <c r="U47" s="5"/>
      <c r="V47" s="4"/>
      <c r="W47" s="5"/>
      <c r="X47" s="4"/>
      <c r="Y47" s="5"/>
      <c r="Z47" s="4"/>
      <c r="AA47" s="5"/>
      <c r="AB47" s="4"/>
      <c r="AC47" s="5"/>
      <c r="AD47" s="4"/>
      <c r="AE47" s="5"/>
      <c r="AF47" s="4"/>
      <c r="AG47" s="5"/>
      <c r="AH47" s="4"/>
      <c r="AI47" s="5"/>
      <c r="AJ47" s="4"/>
      <c r="AK47" s="5"/>
      <c r="AL47" s="4"/>
      <c r="AM47" s="5"/>
      <c r="AN47" s="4"/>
      <c r="AO47" s="5"/>
      <c r="AP47" s="4"/>
      <c r="AQ47" s="5"/>
      <c r="AR47" s="4"/>
      <c r="AS47" s="5"/>
      <c r="AT47" s="51"/>
      <c r="AU47" s="56"/>
    </row>
    <row r="48" spans="2:47" ht="14.25" x14ac:dyDescent="0.25">
      <c r="B48" s="55"/>
      <c r="C48" s="10" t="s">
        <v>101</v>
      </c>
      <c r="D48" s="11" t="s">
        <v>32</v>
      </c>
      <c r="E48" s="124">
        <f>4*((E13/100)^2)</f>
        <v>0.25</v>
      </c>
      <c r="F48" s="10">
        <f>4*((F13/100)^2)</f>
        <v>0.25</v>
      </c>
      <c r="G48" s="12">
        <f>4*((G13/100)^2)</f>
        <v>0.25</v>
      </c>
      <c r="H48" s="10">
        <f>4*((H13/100)^2)</f>
        <v>0.25</v>
      </c>
      <c r="I48" s="99">
        <f>4*((I13/100)^2)</f>
        <v>0.25</v>
      </c>
      <c r="J48" s="10">
        <f>4*((J13/100)^2)</f>
        <v>0.25</v>
      </c>
      <c r="K48" s="99">
        <f>4*((K13/100)^2)</f>
        <v>0.25</v>
      </c>
      <c r="L48" s="10">
        <f>4*((L13/100)^2)</f>
        <v>0.25</v>
      </c>
      <c r="M48" s="99">
        <f>4*((M13/100)^2)</f>
        <v>0.25</v>
      </c>
      <c r="N48" s="10">
        <f>4*((N13/100)^2)</f>
        <v>0.25</v>
      </c>
      <c r="O48" s="99">
        <f>4*((O13/100)^2)</f>
        <v>0.25</v>
      </c>
      <c r="P48" s="10">
        <f>4*((P13/100)^2)</f>
        <v>0.25</v>
      </c>
      <c r="Q48" s="99">
        <f>4*((Q13/100)^2)</f>
        <v>0.25</v>
      </c>
      <c r="R48" s="10">
        <f>4*((R13/100)^2)</f>
        <v>0.25</v>
      </c>
      <c r="S48" s="99">
        <f>4*((S13/100)^2)</f>
        <v>0.25</v>
      </c>
      <c r="T48" s="10">
        <f>4*((T13/100)^2)</f>
        <v>0</v>
      </c>
      <c r="U48" s="99">
        <f>4*((U13/100)^2)</f>
        <v>0</v>
      </c>
      <c r="V48" s="10">
        <f>4*((V13/100)^2)</f>
        <v>0</v>
      </c>
      <c r="W48" s="99">
        <f>4*((W13/100)^2)</f>
        <v>0</v>
      </c>
      <c r="X48" s="10">
        <f>4*((X13/100)^2)</f>
        <v>0</v>
      </c>
      <c r="Y48" s="99">
        <f>4*((Y13/100)^2)</f>
        <v>0</v>
      </c>
      <c r="Z48" s="10">
        <f>4*((Z13/100)^2)</f>
        <v>0</v>
      </c>
      <c r="AA48" s="99">
        <f>4*((AA13/100)^2)</f>
        <v>0</v>
      </c>
      <c r="AB48" s="10">
        <f>4*((AB13/100)^2)</f>
        <v>0</v>
      </c>
      <c r="AC48" s="99">
        <f>4*((AC13/100)^2)</f>
        <v>0</v>
      </c>
      <c r="AD48" s="10">
        <f>4*((AD13/100)^2)</f>
        <v>0</v>
      </c>
      <c r="AE48" s="99">
        <f>4*((AE13/100)^2)</f>
        <v>0</v>
      </c>
      <c r="AF48" s="10">
        <f>4*((AF13/100)^2)</f>
        <v>0</v>
      </c>
      <c r="AG48" s="99">
        <f>4*((AG13/100)^2)</f>
        <v>0</v>
      </c>
      <c r="AH48" s="10">
        <f>4*((AH13/100)^2)</f>
        <v>0</v>
      </c>
      <c r="AI48" s="99">
        <f>4*((AI13/100)^2)</f>
        <v>0</v>
      </c>
      <c r="AJ48" s="10">
        <f>4*((AJ13/100)^2)</f>
        <v>0</v>
      </c>
      <c r="AK48" s="99">
        <f>4*((AK13/100)^2)</f>
        <v>0</v>
      </c>
      <c r="AL48" s="10">
        <f>4*((AL13/100)^2)</f>
        <v>0</v>
      </c>
      <c r="AM48" s="99">
        <f>4*((AM13/100)^2)</f>
        <v>0</v>
      </c>
      <c r="AN48" s="10">
        <f>4*((AN13/100)^2)</f>
        <v>0</v>
      </c>
      <c r="AO48" s="99">
        <f>4*((AO13/100)^2)</f>
        <v>0</v>
      </c>
      <c r="AP48" s="10">
        <f>4*((AP13/100)^2)</f>
        <v>0</v>
      </c>
      <c r="AQ48" s="99">
        <f>4*((AQ13/100)^2)</f>
        <v>0</v>
      </c>
      <c r="AR48" s="10">
        <f>4*((AR13/100)^2)</f>
        <v>0</v>
      </c>
      <c r="AS48" s="99">
        <f>4*((AS13/100)^2)</f>
        <v>0</v>
      </c>
      <c r="AT48" s="51"/>
      <c r="AU48" s="56"/>
    </row>
    <row r="49" spans="2:47" ht="14.25" x14ac:dyDescent="0.25">
      <c r="B49" s="55"/>
      <c r="C49" s="10" t="s">
        <v>102</v>
      </c>
      <c r="D49" s="11" t="s">
        <v>33</v>
      </c>
      <c r="E49" s="125">
        <f>0.0091*(E11/(4))</f>
        <v>0</v>
      </c>
      <c r="F49" s="72">
        <f>0.0091*(F11/(4))</f>
        <v>0.75075000000000003</v>
      </c>
      <c r="G49" s="74">
        <f>0.0091*(G11/(4))</f>
        <v>0.77122500000000005</v>
      </c>
      <c r="H49" s="96">
        <f>0.0091*(H11/(4))</f>
        <v>0.86450000000000005</v>
      </c>
      <c r="I49" s="98">
        <f>0.0091*(I11/(4))</f>
        <v>0.50505</v>
      </c>
      <c r="J49" s="96">
        <f>0.0091*(J11/(4))</f>
        <v>1.4378</v>
      </c>
      <c r="K49" s="98">
        <f>0.0091*(K11/(4))</f>
        <v>1.05105</v>
      </c>
      <c r="L49" s="96">
        <f>0.0091*(L11/(4))</f>
        <v>1.512875</v>
      </c>
      <c r="M49" s="98">
        <f>0.0091*(M11/(4))</f>
        <v>0.73482500000000006</v>
      </c>
      <c r="N49" s="96">
        <f>0.0091*(N11/(4))</f>
        <v>1.1102000000000001</v>
      </c>
      <c r="O49" s="98">
        <f>0.0091*(O11/(4))</f>
        <v>0.60515000000000008</v>
      </c>
      <c r="P49" s="96">
        <f>0.0091*(P11/(4))</f>
        <v>0.97142500000000009</v>
      </c>
      <c r="Q49" s="98">
        <f>0.0091*(Q11/(4))</f>
        <v>0.46865000000000001</v>
      </c>
      <c r="R49" s="96">
        <f>0.0091*(R11/(4))</f>
        <v>0.98052500000000009</v>
      </c>
      <c r="S49" s="98">
        <f>0.0091*(S11/(4))</f>
        <v>0.43452499999999999</v>
      </c>
      <c r="T49" s="96">
        <f>0.0091*(T11/(4))</f>
        <v>0</v>
      </c>
      <c r="U49" s="98">
        <f>0.0091*(U11/(4))</f>
        <v>0</v>
      </c>
      <c r="V49" s="96">
        <f>0.0091*(V11/(4))</f>
        <v>0</v>
      </c>
      <c r="W49" s="98">
        <f>0.0091*(W11/(4))</f>
        <v>0</v>
      </c>
      <c r="X49" s="96">
        <f>0.0091*(X11/(4))</f>
        <v>0</v>
      </c>
      <c r="Y49" s="98">
        <f>0.0091*(Y11/(4))</f>
        <v>0</v>
      </c>
      <c r="Z49" s="96">
        <f>0.0091*(Z11/(4))</f>
        <v>0</v>
      </c>
      <c r="AA49" s="98">
        <f>0.0091*(AA11/(4))</f>
        <v>0</v>
      </c>
      <c r="AB49" s="96">
        <f>0.0091*(AB11/(4))</f>
        <v>0</v>
      </c>
      <c r="AC49" s="98">
        <f>0.0091*(AC11/(4))</f>
        <v>0</v>
      </c>
      <c r="AD49" s="96">
        <f>0.0091*(AD11/(4))</f>
        <v>0</v>
      </c>
      <c r="AE49" s="98">
        <f>0.0091*(AE11/(4))</f>
        <v>0</v>
      </c>
      <c r="AF49" s="96">
        <f>0.0091*(AF11/(4))</f>
        <v>0</v>
      </c>
      <c r="AG49" s="98">
        <f>0.0091*(AG11/(4))</f>
        <v>0</v>
      </c>
      <c r="AH49" s="96">
        <f>0.0091*(AH11/(4))</f>
        <v>0</v>
      </c>
      <c r="AI49" s="98">
        <f>0.0091*(AI11/(4))</f>
        <v>0</v>
      </c>
      <c r="AJ49" s="96">
        <f>0.0091*(AJ11/(4))</f>
        <v>0</v>
      </c>
      <c r="AK49" s="98">
        <f>0.0091*(AK11/(4))</f>
        <v>0</v>
      </c>
      <c r="AL49" s="96">
        <f>0.0091*(AL11/(4))</f>
        <v>0</v>
      </c>
      <c r="AM49" s="98">
        <f>0.0091*(AM11/(4))</f>
        <v>0</v>
      </c>
      <c r="AN49" s="96">
        <f>0.0091*(AN11/(4))</f>
        <v>0</v>
      </c>
      <c r="AO49" s="98">
        <f>0.0091*(AO11/(4))</f>
        <v>0</v>
      </c>
      <c r="AP49" s="96">
        <f>0.0091*(AP11/(4))</f>
        <v>0</v>
      </c>
      <c r="AQ49" s="98">
        <f>0.0091*(AQ11/(4))</f>
        <v>0</v>
      </c>
      <c r="AR49" s="96">
        <f>0.0091*(AR11/(4))</f>
        <v>0</v>
      </c>
      <c r="AS49" s="98">
        <f>0.0091*(AS11/(4))</f>
        <v>0</v>
      </c>
      <c r="AT49" s="51"/>
      <c r="AU49" s="56"/>
    </row>
    <row r="50" spans="2:47" ht="14.25" x14ac:dyDescent="0.25">
      <c r="B50" s="55"/>
      <c r="C50" s="10" t="s">
        <v>42</v>
      </c>
      <c r="D50" s="11" t="s">
        <v>34</v>
      </c>
      <c r="E50" s="126">
        <f>MIN(E17,10)</f>
        <v>5</v>
      </c>
      <c r="F50" s="13">
        <f>MIN(F17,10)</f>
        <v>10</v>
      </c>
      <c r="G50" s="14">
        <f>MIN(G17,10)</f>
        <v>8</v>
      </c>
      <c r="H50" s="13">
        <f>MIN(H17,10)</f>
        <v>10</v>
      </c>
      <c r="I50" s="14">
        <f>MIN(I17,10)</f>
        <v>8</v>
      </c>
      <c r="J50" s="13">
        <f>MIN(J17,10)</f>
        <v>8</v>
      </c>
      <c r="K50" s="14">
        <f>MIN(K17,10)</f>
        <v>5</v>
      </c>
      <c r="L50" s="13">
        <f>MIN(L17,10)</f>
        <v>5</v>
      </c>
      <c r="M50" s="14">
        <f>MIN(M17,10)</f>
        <v>5</v>
      </c>
      <c r="N50" s="13">
        <f>MIN(N17,10)</f>
        <v>5</v>
      </c>
      <c r="O50" s="14">
        <f>MIN(O17,10)</f>
        <v>5</v>
      </c>
      <c r="P50" s="13">
        <f>MIN(P17,10)</f>
        <v>9</v>
      </c>
      <c r="Q50" s="14">
        <f>MIN(Q17,10)</f>
        <v>9</v>
      </c>
      <c r="R50" s="13">
        <f>MIN(R17,10)</f>
        <v>9</v>
      </c>
      <c r="S50" s="14">
        <f>MIN(S17,10)</f>
        <v>9</v>
      </c>
      <c r="T50" s="13">
        <f>MIN(T17,10)</f>
        <v>10</v>
      </c>
      <c r="U50" s="14">
        <f>MIN(U17,10)</f>
        <v>10</v>
      </c>
      <c r="V50" s="13">
        <f>MIN(V17,10)</f>
        <v>10</v>
      </c>
      <c r="W50" s="14">
        <f>MIN(W17,10)</f>
        <v>10</v>
      </c>
      <c r="X50" s="13">
        <f>MIN(X17,10)</f>
        <v>10</v>
      </c>
      <c r="Y50" s="14">
        <f>MIN(Y17,10)</f>
        <v>10</v>
      </c>
      <c r="Z50" s="13">
        <f>MIN(Z17,10)</f>
        <v>10</v>
      </c>
      <c r="AA50" s="14">
        <f>MIN(AA17,10)</f>
        <v>10</v>
      </c>
      <c r="AB50" s="13">
        <f>MIN(AB17,10)</f>
        <v>10</v>
      </c>
      <c r="AC50" s="14">
        <f>MIN(AC17,10)</f>
        <v>10</v>
      </c>
      <c r="AD50" s="13">
        <f>MIN(AD17,10)</f>
        <v>10</v>
      </c>
      <c r="AE50" s="14">
        <f>MIN(AE17,10)</f>
        <v>10</v>
      </c>
      <c r="AF50" s="13">
        <f>MIN(AF17,10)</f>
        <v>10</v>
      </c>
      <c r="AG50" s="14">
        <f>MIN(AG17,10)</f>
        <v>10</v>
      </c>
      <c r="AH50" s="13">
        <f>MIN(AH17,10)</f>
        <v>10</v>
      </c>
      <c r="AI50" s="14">
        <f>MIN(AI17,10)</f>
        <v>10</v>
      </c>
      <c r="AJ50" s="13">
        <f>MIN(AJ17,10)</f>
        <v>10</v>
      </c>
      <c r="AK50" s="14">
        <f>MIN(AK17,10)</f>
        <v>10</v>
      </c>
      <c r="AL50" s="13">
        <f>MIN(AL17,10)</f>
        <v>10</v>
      </c>
      <c r="AM50" s="14">
        <f>MIN(AM17,10)</f>
        <v>10</v>
      </c>
      <c r="AN50" s="13">
        <f>MIN(AN17,10)</f>
        <v>10</v>
      </c>
      <c r="AO50" s="14">
        <f>MIN(AO17,10)</f>
        <v>10</v>
      </c>
      <c r="AP50" s="13">
        <f>MIN(AP17,10)</f>
        <v>10</v>
      </c>
      <c r="AQ50" s="14">
        <f>MIN(AQ17,10)</f>
        <v>10</v>
      </c>
      <c r="AR50" s="13">
        <f>MIN(AR17,10)</f>
        <v>10</v>
      </c>
      <c r="AS50" s="14">
        <f>MIN(AS17,10)</f>
        <v>10</v>
      </c>
      <c r="AT50" s="51"/>
      <c r="AU50" s="56"/>
    </row>
    <row r="51" spans="2:47" ht="14.25" x14ac:dyDescent="0.25">
      <c r="B51" s="55"/>
      <c r="C51" s="10" t="s">
        <v>43</v>
      </c>
      <c r="D51" s="11" t="s">
        <v>35</v>
      </c>
      <c r="E51" s="124">
        <f t="shared" ref="E51" si="0">6-(0.3*E50)</f>
        <v>4.5</v>
      </c>
      <c r="F51" s="10">
        <f t="shared" ref="F51:G51" si="1">6-(0.3*F50)</f>
        <v>3</v>
      </c>
      <c r="G51" s="12">
        <f t="shared" si="1"/>
        <v>3.6</v>
      </c>
      <c r="H51" s="10">
        <f t="shared" ref="H51:AS51" si="2">6-(0.3*H50)</f>
        <v>3</v>
      </c>
      <c r="I51" s="99">
        <f t="shared" si="2"/>
        <v>3.6</v>
      </c>
      <c r="J51" s="10">
        <f t="shared" si="2"/>
        <v>3.6</v>
      </c>
      <c r="K51" s="99">
        <f t="shared" si="2"/>
        <v>4.5</v>
      </c>
      <c r="L51" s="10">
        <f t="shared" si="2"/>
        <v>4.5</v>
      </c>
      <c r="M51" s="99">
        <f t="shared" si="2"/>
        <v>4.5</v>
      </c>
      <c r="N51" s="10">
        <f t="shared" si="2"/>
        <v>4.5</v>
      </c>
      <c r="O51" s="99">
        <f t="shared" si="2"/>
        <v>4.5</v>
      </c>
      <c r="P51" s="10">
        <f t="shared" si="2"/>
        <v>3.3000000000000003</v>
      </c>
      <c r="Q51" s="99">
        <f t="shared" si="2"/>
        <v>3.3000000000000003</v>
      </c>
      <c r="R51" s="10">
        <f t="shared" si="2"/>
        <v>3.3000000000000003</v>
      </c>
      <c r="S51" s="99">
        <f t="shared" si="2"/>
        <v>3.3000000000000003</v>
      </c>
      <c r="T51" s="10">
        <f t="shared" si="2"/>
        <v>3</v>
      </c>
      <c r="U51" s="99">
        <f t="shared" si="2"/>
        <v>3</v>
      </c>
      <c r="V51" s="10">
        <f t="shared" si="2"/>
        <v>3</v>
      </c>
      <c r="W51" s="99">
        <f t="shared" si="2"/>
        <v>3</v>
      </c>
      <c r="X51" s="10">
        <f t="shared" si="2"/>
        <v>3</v>
      </c>
      <c r="Y51" s="99">
        <f t="shared" si="2"/>
        <v>3</v>
      </c>
      <c r="Z51" s="10">
        <f t="shared" si="2"/>
        <v>3</v>
      </c>
      <c r="AA51" s="99">
        <f t="shared" si="2"/>
        <v>3</v>
      </c>
      <c r="AB51" s="10">
        <f t="shared" si="2"/>
        <v>3</v>
      </c>
      <c r="AC51" s="99">
        <f t="shared" si="2"/>
        <v>3</v>
      </c>
      <c r="AD51" s="10">
        <f t="shared" si="2"/>
        <v>3</v>
      </c>
      <c r="AE51" s="99">
        <f t="shared" si="2"/>
        <v>3</v>
      </c>
      <c r="AF51" s="10">
        <f t="shared" si="2"/>
        <v>3</v>
      </c>
      <c r="AG51" s="99">
        <f t="shared" si="2"/>
        <v>3</v>
      </c>
      <c r="AH51" s="10">
        <f t="shared" si="2"/>
        <v>3</v>
      </c>
      <c r="AI51" s="99">
        <f t="shared" si="2"/>
        <v>3</v>
      </c>
      <c r="AJ51" s="10">
        <f t="shared" si="2"/>
        <v>3</v>
      </c>
      <c r="AK51" s="99">
        <f t="shared" si="2"/>
        <v>3</v>
      </c>
      <c r="AL51" s="10">
        <f t="shared" si="2"/>
        <v>3</v>
      </c>
      <c r="AM51" s="99">
        <f t="shared" si="2"/>
        <v>3</v>
      </c>
      <c r="AN51" s="10">
        <f t="shared" si="2"/>
        <v>3</v>
      </c>
      <c r="AO51" s="99">
        <f t="shared" si="2"/>
        <v>3</v>
      </c>
      <c r="AP51" s="10">
        <f t="shared" si="2"/>
        <v>3</v>
      </c>
      <c r="AQ51" s="99">
        <f t="shared" si="2"/>
        <v>3</v>
      </c>
      <c r="AR51" s="10">
        <f t="shared" si="2"/>
        <v>3</v>
      </c>
      <c r="AS51" s="99">
        <f t="shared" si="2"/>
        <v>3</v>
      </c>
      <c r="AT51" s="51"/>
      <c r="AU51" s="56"/>
    </row>
    <row r="52" spans="2:47" ht="15.75" x14ac:dyDescent="0.25">
      <c r="B52" s="55"/>
      <c r="C52" s="109" t="s">
        <v>44</v>
      </c>
      <c r="D52" s="146" t="s">
        <v>235</v>
      </c>
      <c r="E52"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2" s="10">
        <f>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2" s="143">
        <f>IF(G13&lt;=40,1,0)*IF(AND(G18&gt;=7,G18&lt;14),1.61,1)*IF(G18&gt;=14,3.76,1)+IF(AND(G13&lt;=50,G13&gt;40),1,0)*IF(AND(G18&gt;=10,G18&lt;20),1.61,1)*IF(G18&gt;=20,3.76,1)+IF(AND(G13&lt;=55,G13&gt;50),1,0)*IF(AND(G18&gt;=11,G18&lt;22),1.61,1)*IF(G18&gt;=22,3.76,1)+IF(AND(G13&lt;=60,G13&gt;55),1,0)*IF(AND(G18&gt;=13,G18&lt;26),1.61,1)*IF(G18&gt;=26,3.76,1)+IF(AND(G13&lt;=70,G13&gt;60),1,0)*IF(AND(G18&gt;=14,G18&lt;28),1.61,1)*IF(G18&gt;=28,3.76,1)+IF(AND(G13&gt;70),1,0)</f>
        <v>1</v>
      </c>
      <c r="H52" s="10">
        <f>IF(H13&lt;=40,1,0)*IF(AND(H18&gt;=7,H18&lt;14),1.61,1)*IF(H18&gt;=14,3.76,1)+IF(AND(H13&lt;=50,H13&gt;40),1,0)*IF(AND(H18&gt;=10,H18&lt;20),1.61,1)*IF(H18&gt;=20,3.76,1)+IF(AND(H13&lt;=55,H13&gt;50),1,0)*IF(AND(H18&gt;=11,H18&lt;22),1.61,1)*IF(H18&gt;=22,3.76,1)+IF(AND(H13&lt;=60,H13&gt;55),1,0)*IF(AND(H18&gt;=13,H18&lt;26),1.61,1)*IF(H18&gt;=26,3.76,1)+IF(AND(H13&lt;=70,H13&gt;60),1,0)*IF(AND(H18&gt;=14,H18&lt;28),1.61,1)*IF(H18&gt;=28,3.76,1)+IF(AND(H13&gt;70),1,0)</f>
        <v>1</v>
      </c>
      <c r="I52" s="143">
        <f>IF(I13&lt;=40,1,0)*IF(AND(I18&gt;=7,I18&lt;14),1.61,1)*IF(I18&gt;=14,3.76,1)+IF(AND(I13&lt;=50,I13&gt;40),1,0)*IF(AND(I18&gt;=10,I18&lt;20),1.61,1)*IF(I18&gt;=20,3.76,1)+IF(AND(I13&lt;=55,I13&gt;50),1,0)*IF(AND(I18&gt;=11,I18&lt;22),1.61,1)*IF(I18&gt;=22,3.76,1)+IF(AND(I13&lt;=60,I13&gt;55),1,0)*IF(AND(I18&gt;=13,I18&lt;26),1.61,1)*IF(I18&gt;=26,3.76,1)+IF(AND(I13&lt;=70,I13&gt;60),1,0)*IF(AND(I18&gt;=14,I18&lt;28),1.61,1)*IF(I18&gt;=28,3.76,1)+IF(AND(I13&gt;70),1,0)</f>
        <v>1</v>
      </c>
      <c r="J52" s="10">
        <f>IF(J13&lt;=40,1,0)*IF(AND(J18&gt;=7,J18&lt;14),1.61,1)*IF(J18&gt;=14,3.76,1)+IF(AND(J13&lt;=50,J13&gt;40),1,0)*IF(AND(J18&gt;=10,J18&lt;20),1.61,1)*IF(J18&gt;=20,3.76,1)+IF(AND(J13&lt;=55,J13&gt;50),1,0)*IF(AND(J18&gt;=11,J18&lt;22),1.61,1)*IF(J18&gt;=22,3.76,1)+IF(AND(J13&lt;=60,J13&gt;55),1,0)*IF(AND(J18&gt;=13,J18&lt;26),1.61,1)*IF(J18&gt;=26,3.76,1)+IF(AND(J13&lt;=70,J13&gt;60),1,0)*IF(AND(J18&gt;=14,J18&lt;28),1.61,1)*IF(J18&gt;=28,3.76,1)+IF(AND(J13&gt;70),1,0)</f>
        <v>1.61</v>
      </c>
      <c r="K52" s="143">
        <f>IF(K13&lt;=40,1,0)*IF(AND(K18&gt;=7,K18&lt;14),1.61,1)*IF(K18&gt;=14,3.76,1)+IF(AND(K13&lt;=50,K13&gt;40),1,0)*IF(AND(K18&gt;=10,K18&lt;20),1.61,1)*IF(K18&gt;=20,3.76,1)+IF(AND(K13&lt;=55,K13&gt;50),1,0)*IF(AND(K18&gt;=11,K18&lt;22),1.61,1)*IF(K18&gt;=22,3.76,1)+IF(AND(K13&lt;=60,K13&gt;55),1,0)*IF(AND(K18&gt;=13,K18&lt;26),1.61,1)*IF(K18&gt;=26,3.76,1)+IF(AND(K13&lt;=70,K13&gt;60),1,0)*IF(AND(K18&gt;=14,K18&lt;28),1.61,1)*IF(K18&gt;=28,3.76,1)+IF(AND(K13&gt;70),1,0)</f>
        <v>1.61</v>
      </c>
      <c r="L52" s="10">
        <f>IF(L13&lt;=40,1,0)*IF(AND(L18&gt;=7,L18&lt;14),1.61,1)*IF(L18&gt;=14,3.76,1)+IF(AND(L13&lt;=50,L13&gt;40),1,0)*IF(AND(L18&gt;=10,L18&lt;20),1.61,1)*IF(L18&gt;=20,3.76,1)+IF(AND(L13&lt;=55,L13&gt;50),1,0)*IF(AND(L18&gt;=11,L18&lt;22),1.61,1)*IF(L18&gt;=22,3.76,1)+IF(AND(L13&lt;=60,L13&gt;55),1,0)*IF(AND(L18&gt;=13,L18&lt;26),1.61,1)*IF(L18&gt;=26,3.76,1)+IF(AND(L13&lt;=70,L13&gt;60),1,0)*IF(AND(L18&gt;=14,L18&lt;28),1.61,1)*IF(L18&gt;=28,3.76,1)+IF(AND(L13&gt;70),1,0)</f>
        <v>1</v>
      </c>
      <c r="M52" s="143">
        <f>IF(M13&lt;=40,1,0)*IF(AND(M18&gt;=7,M18&lt;14),1.61,1)*IF(M18&gt;=14,3.76,1)+IF(AND(M13&lt;=50,M13&gt;40),1,0)*IF(AND(M18&gt;=10,M18&lt;20),1.61,1)*IF(M18&gt;=20,3.76,1)+IF(AND(M13&lt;=55,M13&gt;50),1,0)*IF(AND(M18&gt;=11,M18&lt;22),1.61,1)*IF(M18&gt;=22,3.76,1)+IF(AND(M13&lt;=60,M13&gt;55),1,0)*IF(AND(M18&gt;=13,M18&lt;26),1.61,1)*IF(M18&gt;=26,3.76,1)+IF(AND(M13&lt;=70,M13&gt;60),1,0)*IF(AND(M18&gt;=14,M18&lt;28),1.61,1)*IF(M18&gt;=28,3.76,1)+IF(AND(M13&gt;70),1,0)</f>
        <v>1</v>
      </c>
      <c r="N52" s="10">
        <f>IF(N13&lt;=40,1,0)*IF(AND(N18&gt;=7,N18&lt;14),1.61,1)*IF(N18&gt;=14,3.76,1)+IF(AND(N13&lt;=50,N13&gt;40),1,0)*IF(AND(N18&gt;=10,N18&lt;20),1.61,1)*IF(N18&gt;=20,3.76,1)+IF(AND(N13&lt;=55,N13&gt;50),1,0)*IF(AND(N18&gt;=11,N18&lt;22),1.61,1)*IF(N18&gt;=22,3.76,1)+IF(AND(N13&lt;=60,N13&gt;55),1,0)*IF(AND(N18&gt;=13,N18&lt;26),1.61,1)*IF(N18&gt;=26,3.76,1)+IF(AND(N13&lt;=70,N13&gt;60),1,0)*IF(AND(N18&gt;=14,N18&lt;28),1.61,1)*IF(N18&gt;=28,3.76,1)+IF(AND(N13&gt;70),1,0)</f>
        <v>1.61</v>
      </c>
      <c r="O52" s="143">
        <f>IF(O13&lt;=40,1,0)*IF(AND(O18&gt;=7,O18&lt;14),1.61,1)*IF(O18&gt;=14,3.76,1)+IF(AND(O13&lt;=50,O13&gt;40),1,0)*IF(AND(O18&gt;=10,O18&lt;20),1.61,1)*IF(O18&gt;=20,3.76,1)+IF(AND(O13&lt;=55,O13&gt;50),1,0)*IF(AND(O18&gt;=11,O18&lt;22),1.61,1)*IF(O18&gt;=22,3.76,1)+IF(AND(O13&lt;=60,O13&gt;55),1,0)*IF(AND(O18&gt;=13,O18&lt;26),1.61,1)*IF(O18&gt;=26,3.76,1)+IF(AND(O13&lt;=70,O13&gt;60),1,0)*IF(AND(O18&gt;=14,O18&lt;28),1.61,1)*IF(O18&gt;=28,3.76,1)+IF(AND(O13&gt;70),1,0)</f>
        <v>1</v>
      </c>
      <c r="P52" s="10">
        <f>IF(P13&lt;=40,1,0)*IF(AND(P18&gt;=7,P18&lt;14),1.61,1)*IF(P18&gt;=14,3.76,1)+IF(AND(P13&lt;=50,P13&gt;40),1,0)*IF(AND(P18&gt;=10,P18&lt;20),1.61,1)*IF(P18&gt;=20,3.76,1)+IF(AND(P13&lt;=55,P13&gt;50),1,0)*IF(AND(P18&gt;=11,P18&lt;22),1.61,1)*IF(P18&gt;=22,3.76,1)+IF(AND(P13&lt;=60,P13&gt;55),1,0)*IF(AND(P18&gt;=13,P18&lt;26),1.61,1)*IF(P18&gt;=26,3.76,1)+IF(AND(P13&lt;=70,P13&gt;60),1,0)*IF(AND(P18&gt;=14,P18&lt;28),1.61,1)*IF(P18&gt;=28,3.76,1)+IF(AND(P13&gt;70),1,0)</f>
        <v>1</v>
      </c>
      <c r="Q52" s="143">
        <f>IF(Q13&lt;=40,1,0)*IF(AND(Q18&gt;=7,Q18&lt;14),1.61,1)*IF(Q18&gt;=14,3.76,1)+IF(AND(Q13&lt;=50,Q13&gt;40),1,0)*IF(AND(Q18&gt;=10,Q18&lt;20),1.61,1)*IF(Q18&gt;=20,3.76,1)+IF(AND(Q13&lt;=55,Q13&gt;50),1,0)*IF(AND(Q18&gt;=11,Q18&lt;22),1.61,1)*IF(Q18&gt;=22,3.76,1)+IF(AND(Q13&lt;=60,Q13&gt;55),1,0)*IF(AND(Q18&gt;=13,Q18&lt;26),1.61,1)*IF(Q18&gt;=26,3.76,1)+IF(AND(Q13&lt;=70,Q13&gt;60),1,0)*IF(AND(Q18&gt;=14,Q18&lt;28),1.61,1)*IF(Q18&gt;=28,3.76,1)+IF(AND(Q13&gt;70),1,0)</f>
        <v>1</v>
      </c>
      <c r="R52" s="10">
        <f>IF(R13&lt;=40,1,0)*IF(AND(R18&gt;=7,R18&lt;14),1.61,1)*IF(R18&gt;=14,3.76,1)+IF(AND(R13&lt;=50,R13&gt;40),1,0)*IF(AND(R18&gt;=10,R18&lt;20),1.61,1)*IF(R18&gt;=20,3.76,1)+IF(AND(R13&lt;=55,R13&gt;50),1,0)*IF(AND(R18&gt;=11,R18&lt;22),1.61,1)*IF(R18&gt;=22,3.76,1)+IF(AND(R13&lt;=60,R13&gt;55),1,0)*IF(AND(R18&gt;=13,R18&lt;26),1.61,1)*IF(R18&gt;=26,3.76,1)+IF(AND(R13&lt;=70,R13&gt;60),1,0)*IF(AND(R18&gt;=14,R18&lt;28),1.61,1)*IF(R18&gt;=28,3.76,1)+IF(AND(R13&gt;70),1,0)</f>
        <v>1</v>
      </c>
      <c r="S52" s="143">
        <f>IF(S13&lt;=40,1,0)*IF(AND(S18&gt;=7,S18&lt;14),1.61,1)*IF(S18&gt;=14,3.76,1)+IF(AND(S13&lt;=50,S13&gt;40),1,0)*IF(AND(S18&gt;=10,S18&lt;20),1.61,1)*IF(S18&gt;=20,3.76,1)+IF(AND(S13&lt;=55,S13&gt;50),1,0)*IF(AND(S18&gt;=11,S18&lt;22),1.61,1)*IF(S18&gt;=22,3.76,1)+IF(AND(S13&lt;=60,S13&gt;55),1,0)*IF(AND(S18&gt;=13,S18&lt;26),1.61,1)*IF(S18&gt;=26,3.76,1)+IF(AND(S13&lt;=70,S13&gt;60),1,0)*IF(AND(S18&gt;=14,S18&lt;28),1.61,1)*IF(S18&gt;=28,3.76,1)+IF(AND(S13&gt;70),1,0)</f>
        <v>1</v>
      </c>
      <c r="T52" s="10">
        <f>IF(T13&lt;=40,1,0)*IF(AND(T18&gt;=7,T18&lt;14),1.61,1)*IF(T18&gt;=14,3.76,1)+IF(AND(T13&lt;=50,T13&gt;40),1,0)*IF(AND(T18&gt;=10,T18&lt;20),1.61,1)*IF(T18&gt;=20,3.76,1)+IF(AND(T13&lt;=55,T13&gt;50),1,0)*IF(AND(T18&gt;=11,T18&lt;22),1.61,1)*IF(T18&gt;=22,3.76,1)+IF(AND(T13&lt;=60,T13&gt;55),1,0)*IF(AND(T18&gt;=13,T18&lt;26),1.61,1)*IF(T18&gt;=26,3.76,1)+IF(AND(T13&lt;=70,T13&gt;60),1,0)*IF(AND(T18&gt;=14,T18&lt;28),1.61,1)*IF(T18&gt;=28,3.76,1)+IF(AND(T13&gt;70),1,0)</f>
        <v>1</v>
      </c>
      <c r="U52" s="143">
        <f>IF(U13&lt;=40,1,0)*IF(AND(U18&gt;=7,U18&lt;14),1.61,1)*IF(U18&gt;=14,3.76,1)+IF(AND(U13&lt;=50,U13&gt;40),1,0)*IF(AND(U18&gt;=10,U18&lt;20),1.61,1)*IF(U18&gt;=20,3.76,1)+IF(AND(U13&lt;=55,U13&gt;50),1,0)*IF(AND(U18&gt;=11,U18&lt;22),1.61,1)*IF(U18&gt;=22,3.76,1)+IF(AND(U13&lt;=60,U13&gt;55),1,0)*IF(AND(U18&gt;=13,U18&lt;26),1.61,1)*IF(U18&gt;=26,3.76,1)+IF(AND(U13&lt;=70,U13&gt;60),1,0)*IF(AND(U18&gt;=14,U18&lt;28),1.61,1)*IF(U18&gt;=28,3.76,1)+IF(AND(U13&gt;70),1,0)</f>
        <v>1</v>
      </c>
      <c r="V52" s="10">
        <f>IF(V13&lt;=40,1,0)*IF(AND(V18&gt;=7,V18&lt;14),1.61,1)*IF(V18&gt;=14,3.76,1)+IF(AND(V13&lt;=50,V13&gt;40),1,0)*IF(AND(V18&gt;=10,V18&lt;20),1.61,1)*IF(V18&gt;=20,3.76,1)+IF(AND(V13&lt;=55,V13&gt;50),1,0)*IF(AND(V18&gt;=11,V18&lt;22),1.61,1)*IF(V18&gt;=22,3.76,1)+IF(AND(V13&lt;=60,V13&gt;55),1,0)*IF(AND(V18&gt;=13,V18&lt;26),1.61,1)*IF(V18&gt;=26,3.76,1)+IF(AND(V13&lt;=70,V13&gt;60),1,0)*IF(AND(V18&gt;=14,V18&lt;28),1.61,1)*IF(V18&gt;=28,3.76,1)+IF(AND(V13&gt;70),1,0)</f>
        <v>1</v>
      </c>
      <c r="W52" s="143">
        <f>IF(W13&lt;=40,1,0)*IF(AND(W18&gt;=7,W18&lt;14),1.61,1)*IF(W18&gt;=14,3.76,1)+IF(AND(W13&lt;=50,W13&gt;40),1,0)*IF(AND(W18&gt;=10,W18&lt;20),1.61,1)*IF(W18&gt;=20,3.76,1)+IF(AND(W13&lt;=55,W13&gt;50),1,0)*IF(AND(W18&gt;=11,W18&lt;22),1.61,1)*IF(W18&gt;=22,3.76,1)+IF(AND(W13&lt;=60,W13&gt;55),1,0)*IF(AND(W18&gt;=13,W18&lt;26),1.61,1)*IF(W18&gt;=26,3.76,1)+IF(AND(W13&lt;=70,W13&gt;60),1,0)*IF(AND(W18&gt;=14,W18&lt;28),1.61,1)*IF(W18&gt;=28,3.76,1)+IF(AND(W13&gt;70),1,0)</f>
        <v>1</v>
      </c>
      <c r="X52" s="10">
        <f>IF(X13&lt;=40,1,0)*IF(AND(X18&gt;=7,X18&lt;14),1.61,1)*IF(X18&gt;=14,3.76,1)+IF(AND(X13&lt;=50,X13&gt;40),1,0)*IF(AND(X18&gt;=10,X18&lt;20),1.61,1)*IF(X18&gt;=20,3.76,1)+IF(AND(X13&lt;=55,X13&gt;50),1,0)*IF(AND(X18&gt;=11,X18&lt;22),1.61,1)*IF(X18&gt;=22,3.76,1)+IF(AND(X13&lt;=60,X13&gt;55),1,0)*IF(AND(X18&gt;=13,X18&lt;26),1.61,1)*IF(X18&gt;=26,3.76,1)+IF(AND(X13&lt;=70,X13&gt;60),1,0)*IF(AND(X18&gt;=14,X18&lt;28),1.61,1)*IF(X18&gt;=28,3.76,1)+IF(AND(X13&gt;70),1,0)</f>
        <v>1</v>
      </c>
      <c r="Y52" s="143">
        <f>IF(Y13&lt;=40,1,0)*IF(AND(Y18&gt;=7,Y18&lt;14),1.61,1)*IF(Y18&gt;=14,3.76,1)+IF(AND(Y13&lt;=50,Y13&gt;40),1,0)*IF(AND(Y18&gt;=10,Y18&lt;20),1.61,1)*IF(Y18&gt;=20,3.76,1)+IF(AND(Y13&lt;=55,Y13&gt;50),1,0)*IF(AND(Y18&gt;=11,Y18&lt;22),1.61,1)*IF(Y18&gt;=22,3.76,1)+IF(AND(Y13&lt;=60,Y13&gt;55),1,0)*IF(AND(Y18&gt;=13,Y18&lt;26),1.61,1)*IF(Y18&gt;=26,3.76,1)+IF(AND(Y13&lt;=70,Y13&gt;60),1,0)*IF(AND(Y18&gt;=14,Y18&lt;28),1.61,1)*IF(Y18&gt;=28,3.76,1)+IF(AND(Y13&gt;70),1,0)</f>
        <v>1</v>
      </c>
      <c r="Z52" s="10">
        <f>IF(Z13&lt;=40,1,0)*IF(AND(Z18&gt;=7,Z18&lt;14),1.61,1)*IF(Z18&gt;=14,3.76,1)+IF(AND(Z13&lt;=50,Z13&gt;40),1,0)*IF(AND(Z18&gt;=10,Z18&lt;20),1.61,1)*IF(Z18&gt;=20,3.76,1)+IF(AND(Z13&lt;=55,Z13&gt;50),1,0)*IF(AND(Z18&gt;=11,Z18&lt;22),1.61,1)*IF(Z18&gt;=22,3.76,1)+IF(AND(Z13&lt;=60,Z13&gt;55),1,0)*IF(AND(Z18&gt;=13,Z18&lt;26),1.61,1)*IF(Z18&gt;=26,3.76,1)+IF(AND(Z13&lt;=70,Z13&gt;60),1,0)*IF(AND(Z18&gt;=14,Z18&lt;28),1.61,1)*IF(Z18&gt;=28,3.76,1)+IF(AND(Z13&gt;70),1,0)</f>
        <v>1</v>
      </c>
      <c r="AA52" s="143">
        <f>IF(AA13&lt;=40,1,0)*IF(AND(AA18&gt;=7,AA18&lt;14),1.61,1)*IF(AA18&gt;=14,3.76,1)+IF(AND(AA13&lt;=50,AA13&gt;40),1,0)*IF(AND(AA18&gt;=10,AA18&lt;20),1.61,1)*IF(AA18&gt;=20,3.76,1)+IF(AND(AA13&lt;=55,AA13&gt;50),1,0)*IF(AND(AA18&gt;=11,AA18&lt;22),1.61,1)*IF(AA18&gt;=22,3.76,1)+IF(AND(AA13&lt;=60,AA13&gt;55),1,0)*IF(AND(AA18&gt;=13,AA18&lt;26),1.61,1)*IF(AA18&gt;=26,3.76,1)+IF(AND(AA13&lt;=70,AA13&gt;60),1,0)*IF(AND(AA18&gt;=14,AA18&lt;28),1.61,1)*IF(AA18&gt;=28,3.76,1)+IF(AND(AA13&gt;70),1,0)</f>
        <v>1</v>
      </c>
      <c r="AB52" s="10">
        <f>IF(AB13&lt;=40,1,0)*IF(AND(AB18&gt;=7,AB18&lt;14),1.61,1)*IF(AB18&gt;=14,3.76,1)+IF(AND(AB13&lt;=50,AB13&gt;40),1,0)*IF(AND(AB18&gt;=10,AB18&lt;20),1.61,1)*IF(AB18&gt;=20,3.76,1)+IF(AND(AB13&lt;=55,AB13&gt;50),1,0)*IF(AND(AB18&gt;=11,AB18&lt;22),1.61,1)*IF(AB18&gt;=22,3.76,1)+IF(AND(AB13&lt;=60,AB13&gt;55),1,0)*IF(AND(AB18&gt;=13,AB18&lt;26),1.61,1)*IF(AB18&gt;=26,3.76,1)+IF(AND(AB13&lt;=70,AB13&gt;60),1,0)*IF(AND(AB18&gt;=14,AB18&lt;28),1.61,1)*IF(AB18&gt;=28,3.76,1)+IF(AND(AB13&gt;70),1,0)</f>
        <v>1</v>
      </c>
      <c r="AC52" s="143">
        <f>IF(AC13&lt;=40,1,0)*IF(AND(AC18&gt;=7,AC18&lt;14),1.61,1)*IF(AC18&gt;=14,3.76,1)+IF(AND(AC13&lt;=50,AC13&gt;40),1,0)*IF(AND(AC18&gt;=10,AC18&lt;20),1.61,1)*IF(AC18&gt;=20,3.76,1)+IF(AND(AC13&lt;=55,AC13&gt;50),1,0)*IF(AND(AC18&gt;=11,AC18&lt;22),1.61,1)*IF(AC18&gt;=22,3.76,1)+IF(AND(AC13&lt;=60,AC13&gt;55),1,0)*IF(AND(AC18&gt;=13,AC18&lt;26),1.61,1)*IF(AC18&gt;=26,3.76,1)+IF(AND(AC13&lt;=70,AC13&gt;60),1,0)*IF(AND(AC18&gt;=14,AC18&lt;28),1.61,1)*IF(AC18&gt;=28,3.76,1)+IF(AND(AC13&gt;70),1,0)</f>
        <v>1</v>
      </c>
      <c r="AD52" s="10">
        <f>IF(AD13&lt;=40,1,0)*IF(AND(AD18&gt;=7,AD18&lt;14),1.61,1)*IF(AD18&gt;=14,3.76,1)+IF(AND(AD13&lt;=50,AD13&gt;40),1,0)*IF(AND(AD18&gt;=10,AD18&lt;20),1.61,1)*IF(AD18&gt;=20,3.76,1)+IF(AND(AD13&lt;=55,AD13&gt;50),1,0)*IF(AND(AD18&gt;=11,AD18&lt;22),1.61,1)*IF(AD18&gt;=22,3.76,1)+IF(AND(AD13&lt;=60,AD13&gt;55),1,0)*IF(AND(AD18&gt;=13,AD18&lt;26),1.61,1)*IF(AD18&gt;=26,3.76,1)+IF(AND(AD13&lt;=70,AD13&gt;60),1,0)*IF(AND(AD18&gt;=14,AD18&lt;28),1.61,1)*IF(AD18&gt;=28,3.76,1)+IF(AND(AD13&gt;70),1,0)</f>
        <v>1</v>
      </c>
      <c r="AE52" s="143">
        <f>IF(AE13&lt;=40,1,0)*IF(AND(AE18&gt;=7,AE18&lt;14),1.61,1)*IF(AE18&gt;=14,3.76,1)+IF(AND(AE13&lt;=50,AE13&gt;40),1,0)*IF(AND(AE18&gt;=10,AE18&lt;20),1.61,1)*IF(AE18&gt;=20,3.76,1)+IF(AND(AE13&lt;=55,AE13&gt;50),1,0)*IF(AND(AE18&gt;=11,AE18&lt;22),1.61,1)*IF(AE18&gt;=22,3.76,1)+IF(AND(AE13&lt;=60,AE13&gt;55),1,0)*IF(AND(AE18&gt;=13,AE18&lt;26),1.61,1)*IF(AE18&gt;=26,3.76,1)+IF(AND(AE13&lt;=70,AE13&gt;60),1,0)*IF(AND(AE18&gt;=14,AE18&lt;28),1.61,1)*IF(AE18&gt;=28,3.76,1)+IF(AND(AE13&gt;70),1,0)</f>
        <v>1</v>
      </c>
      <c r="AF52" s="10">
        <f>IF(AF13&lt;=40,1,0)*IF(AND(AF18&gt;=7,AF18&lt;14),1.61,1)*IF(AF18&gt;=14,3.76,1)+IF(AND(AF13&lt;=50,AF13&gt;40),1,0)*IF(AND(AF18&gt;=10,AF18&lt;20),1.61,1)*IF(AF18&gt;=20,3.76,1)+IF(AND(AF13&lt;=55,AF13&gt;50),1,0)*IF(AND(AF18&gt;=11,AF18&lt;22),1.61,1)*IF(AF18&gt;=22,3.76,1)+IF(AND(AF13&lt;=60,AF13&gt;55),1,0)*IF(AND(AF18&gt;=13,AF18&lt;26),1.61,1)*IF(AF18&gt;=26,3.76,1)+IF(AND(AF13&lt;=70,AF13&gt;60),1,0)*IF(AND(AF18&gt;=14,AF18&lt;28),1.61,1)*IF(AF18&gt;=28,3.76,1)+IF(AND(AF13&gt;70),1,0)</f>
        <v>1</v>
      </c>
      <c r="AG52" s="143">
        <f>IF(AG13&lt;=40,1,0)*IF(AND(AG18&gt;=7,AG18&lt;14),1.61,1)*IF(AG18&gt;=14,3.76,1)+IF(AND(AG13&lt;=50,AG13&gt;40),1,0)*IF(AND(AG18&gt;=10,AG18&lt;20),1.61,1)*IF(AG18&gt;=20,3.76,1)+IF(AND(AG13&lt;=55,AG13&gt;50),1,0)*IF(AND(AG18&gt;=11,AG18&lt;22),1.61,1)*IF(AG18&gt;=22,3.76,1)+IF(AND(AG13&lt;=60,AG13&gt;55),1,0)*IF(AND(AG18&gt;=13,AG18&lt;26),1.61,1)*IF(AG18&gt;=26,3.76,1)+IF(AND(AG13&lt;=70,AG13&gt;60),1,0)*IF(AND(AG18&gt;=14,AG18&lt;28),1.61,1)*IF(AG18&gt;=28,3.76,1)+IF(AND(AG13&gt;70),1,0)</f>
        <v>1</v>
      </c>
      <c r="AH52" s="10">
        <f>IF(AH13&lt;=40,1,0)*IF(AND(AH18&gt;=7,AH18&lt;14),1.61,1)*IF(AH18&gt;=14,3.76,1)+IF(AND(AH13&lt;=50,AH13&gt;40),1,0)*IF(AND(AH18&gt;=10,AH18&lt;20),1.61,1)*IF(AH18&gt;=20,3.76,1)+IF(AND(AH13&lt;=55,AH13&gt;50),1,0)*IF(AND(AH18&gt;=11,AH18&lt;22),1.61,1)*IF(AH18&gt;=22,3.76,1)+IF(AND(AH13&lt;=60,AH13&gt;55),1,0)*IF(AND(AH18&gt;=13,AH18&lt;26),1.61,1)*IF(AH18&gt;=26,3.76,1)+IF(AND(AH13&lt;=70,AH13&gt;60),1,0)*IF(AND(AH18&gt;=14,AH18&lt;28),1.61,1)*IF(AH18&gt;=28,3.76,1)+IF(AND(AH13&gt;70),1,0)</f>
        <v>1</v>
      </c>
      <c r="AI52" s="143">
        <f>IF(AI13&lt;=40,1,0)*IF(AND(AI18&gt;=7,AI18&lt;14),1.61,1)*IF(AI18&gt;=14,3.76,1)+IF(AND(AI13&lt;=50,AI13&gt;40),1,0)*IF(AND(AI18&gt;=10,AI18&lt;20),1.61,1)*IF(AI18&gt;=20,3.76,1)+IF(AND(AI13&lt;=55,AI13&gt;50),1,0)*IF(AND(AI18&gt;=11,AI18&lt;22),1.61,1)*IF(AI18&gt;=22,3.76,1)+IF(AND(AI13&lt;=60,AI13&gt;55),1,0)*IF(AND(AI18&gt;=13,AI18&lt;26),1.61,1)*IF(AI18&gt;=26,3.76,1)+IF(AND(AI13&lt;=70,AI13&gt;60),1,0)*IF(AND(AI18&gt;=14,AI18&lt;28),1.61,1)*IF(AI18&gt;=28,3.76,1)+IF(AND(AI13&gt;70),1,0)</f>
        <v>1</v>
      </c>
      <c r="AJ52" s="10">
        <f>IF(AJ13&lt;=40,1,0)*IF(AND(AJ18&gt;=7,AJ18&lt;14),1.61,1)*IF(AJ18&gt;=14,3.76,1)+IF(AND(AJ13&lt;=50,AJ13&gt;40),1,0)*IF(AND(AJ18&gt;=10,AJ18&lt;20),1.61,1)*IF(AJ18&gt;=20,3.76,1)+IF(AND(AJ13&lt;=55,AJ13&gt;50),1,0)*IF(AND(AJ18&gt;=11,AJ18&lt;22),1.61,1)*IF(AJ18&gt;=22,3.76,1)+IF(AND(AJ13&lt;=60,AJ13&gt;55),1,0)*IF(AND(AJ18&gt;=13,AJ18&lt;26),1.61,1)*IF(AJ18&gt;=26,3.76,1)+IF(AND(AJ13&lt;=70,AJ13&gt;60),1,0)*IF(AND(AJ18&gt;=14,AJ18&lt;28),1.61,1)*IF(AJ18&gt;=28,3.76,1)+IF(AND(AJ13&gt;70),1,0)</f>
        <v>1</v>
      </c>
      <c r="AK52" s="143">
        <f>IF(AK13&lt;=40,1,0)*IF(AND(AK18&gt;=7,AK18&lt;14),1.61,1)*IF(AK18&gt;=14,3.76,1)+IF(AND(AK13&lt;=50,AK13&gt;40),1,0)*IF(AND(AK18&gt;=10,AK18&lt;20),1.61,1)*IF(AK18&gt;=20,3.76,1)+IF(AND(AK13&lt;=55,AK13&gt;50),1,0)*IF(AND(AK18&gt;=11,AK18&lt;22),1.61,1)*IF(AK18&gt;=22,3.76,1)+IF(AND(AK13&lt;=60,AK13&gt;55),1,0)*IF(AND(AK18&gt;=13,AK18&lt;26),1.61,1)*IF(AK18&gt;=26,3.76,1)+IF(AND(AK13&lt;=70,AK13&gt;60),1,0)*IF(AND(AK18&gt;=14,AK18&lt;28),1.61,1)*IF(AK18&gt;=28,3.76,1)+IF(AND(AK13&gt;70),1,0)</f>
        <v>1</v>
      </c>
      <c r="AL52" s="10">
        <f>IF(AL13&lt;=40,1,0)*IF(AND(AL18&gt;=7,AL18&lt;14),1.61,1)*IF(AL18&gt;=14,3.76,1)+IF(AND(AL13&lt;=50,AL13&gt;40),1,0)*IF(AND(AL18&gt;=10,AL18&lt;20),1.61,1)*IF(AL18&gt;=20,3.76,1)+IF(AND(AL13&lt;=55,AL13&gt;50),1,0)*IF(AND(AL18&gt;=11,AL18&lt;22),1.61,1)*IF(AL18&gt;=22,3.76,1)+IF(AND(AL13&lt;=60,AL13&gt;55),1,0)*IF(AND(AL18&gt;=13,AL18&lt;26),1.61,1)*IF(AL18&gt;=26,3.76,1)+IF(AND(AL13&lt;=70,AL13&gt;60),1,0)*IF(AND(AL18&gt;=14,AL18&lt;28),1.61,1)*IF(AL18&gt;=28,3.76,1)+IF(AND(AL13&gt;70),1,0)</f>
        <v>1</v>
      </c>
      <c r="AM52" s="143">
        <f>IF(AM13&lt;=40,1,0)*IF(AND(AM18&gt;=7,AM18&lt;14),1.61,1)*IF(AM18&gt;=14,3.76,1)+IF(AND(AM13&lt;=50,AM13&gt;40),1,0)*IF(AND(AM18&gt;=10,AM18&lt;20),1.61,1)*IF(AM18&gt;=20,3.76,1)+IF(AND(AM13&lt;=55,AM13&gt;50),1,0)*IF(AND(AM18&gt;=11,AM18&lt;22),1.61,1)*IF(AM18&gt;=22,3.76,1)+IF(AND(AM13&lt;=60,AM13&gt;55),1,0)*IF(AND(AM18&gt;=13,AM18&lt;26),1.61,1)*IF(AM18&gt;=26,3.76,1)+IF(AND(AM13&lt;=70,AM13&gt;60),1,0)*IF(AND(AM18&gt;=14,AM18&lt;28),1.61,1)*IF(AM18&gt;=28,3.76,1)+IF(AND(AM13&gt;70),1,0)</f>
        <v>1</v>
      </c>
      <c r="AN52" s="10">
        <f>IF(AN13&lt;=40,1,0)*IF(AND(AN18&gt;=7,AN18&lt;14),1.61,1)*IF(AN18&gt;=14,3.76,1)+IF(AND(AN13&lt;=50,AN13&gt;40),1,0)*IF(AND(AN18&gt;=10,AN18&lt;20),1.61,1)*IF(AN18&gt;=20,3.76,1)+IF(AND(AN13&lt;=55,AN13&gt;50),1,0)*IF(AND(AN18&gt;=11,AN18&lt;22),1.61,1)*IF(AN18&gt;=22,3.76,1)+IF(AND(AN13&lt;=60,AN13&gt;55),1,0)*IF(AND(AN18&gt;=13,AN18&lt;26),1.61,1)*IF(AN18&gt;=26,3.76,1)+IF(AND(AN13&lt;=70,AN13&gt;60),1,0)*IF(AND(AN18&gt;=14,AN18&lt;28),1.61,1)*IF(AN18&gt;=28,3.76,1)+IF(AND(AN13&gt;70),1,0)</f>
        <v>1</v>
      </c>
      <c r="AO52" s="143">
        <f>IF(AO13&lt;=40,1,0)*IF(AND(AO18&gt;=7,AO18&lt;14),1.61,1)*IF(AO18&gt;=14,3.76,1)+IF(AND(AO13&lt;=50,AO13&gt;40),1,0)*IF(AND(AO18&gt;=10,AO18&lt;20),1.61,1)*IF(AO18&gt;=20,3.76,1)+IF(AND(AO13&lt;=55,AO13&gt;50),1,0)*IF(AND(AO18&gt;=11,AO18&lt;22),1.61,1)*IF(AO18&gt;=22,3.76,1)+IF(AND(AO13&lt;=60,AO13&gt;55),1,0)*IF(AND(AO18&gt;=13,AO18&lt;26),1.61,1)*IF(AO18&gt;=26,3.76,1)+IF(AND(AO13&lt;=70,AO13&gt;60),1,0)*IF(AND(AO18&gt;=14,AO18&lt;28),1.61,1)*IF(AO18&gt;=28,3.76,1)+IF(AND(AO13&gt;70),1,0)</f>
        <v>1</v>
      </c>
      <c r="AP52" s="10">
        <f>IF(AP13&lt;=40,1,0)*IF(AND(AP18&gt;=7,AP18&lt;14),1.61,1)*IF(AP18&gt;=14,3.76,1)+IF(AND(AP13&lt;=50,AP13&gt;40),1,0)*IF(AND(AP18&gt;=10,AP18&lt;20),1.61,1)*IF(AP18&gt;=20,3.76,1)+IF(AND(AP13&lt;=55,AP13&gt;50),1,0)*IF(AND(AP18&gt;=11,AP18&lt;22),1.61,1)*IF(AP18&gt;=22,3.76,1)+IF(AND(AP13&lt;=60,AP13&gt;55),1,0)*IF(AND(AP18&gt;=13,AP18&lt;26),1.61,1)*IF(AP18&gt;=26,3.76,1)+IF(AND(AP13&lt;=70,AP13&gt;60),1,0)*IF(AND(AP18&gt;=14,AP18&lt;28),1.61,1)*IF(AP18&gt;=28,3.76,1)+IF(AND(AP13&gt;70),1,0)</f>
        <v>1</v>
      </c>
      <c r="AQ52" s="143">
        <f>IF(AQ13&lt;=40,1,0)*IF(AND(AQ18&gt;=7,AQ18&lt;14),1.61,1)*IF(AQ18&gt;=14,3.76,1)+IF(AND(AQ13&lt;=50,AQ13&gt;40),1,0)*IF(AND(AQ18&gt;=10,AQ18&lt;20),1.61,1)*IF(AQ18&gt;=20,3.76,1)+IF(AND(AQ13&lt;=55,AQ13&gt;50),1,0)*IF(AND(AQ18&gt;=11,AQ18&lt;22),1.61,1)*IF(AQ18&gt;=22,3.76,1)+IF(AND(AQ13&lt;=60,AQ13&gt;55),1,0)*IF(AND(AQ18&gt;=13,AQ18&lt;26),1.61,1)*IF(AQ18&gt;=26,3.76,1)+IF(AND(AQ13&lt;=70,AQ13&gt;60),1,0)*IF(AND(AQ18&gt;=14,AQ18&lt;28),1.61,1)*IF(AQ18&gt;=28,3.76,1)+IF(AND(AQ13&gt;70),1,0)</f>
        <v>1</v>
      </c>
      <c r="AR52" s="10">
        <f>IF(AR13&lt;=40,1,0)*IF(AND(AR18&gt;=7,AR18&lt;14),1.61,1)*IF(AR18&gt;=14,3.76,1)+IF(AND(AR13&lt;=50,AR13&gt;40),1,0)*IF(AND(AR18&gt;=10,AR18&lt;20),1.61,1)*IF(AR18&gt;=20,3.76,1)+IF(AND(AR13&lt;=55,AR13&gt;50),1,0)*IF(AND(AR18&gt;=11,AR18&lt;22),1.61,1)*IF(AR18&gt;=22,3.76,1)+IF(AND(AR13&lt;=60,AR13&gt;55),1,0)*IF(AND(AR18&gt;=13,AR18&lt;26),1.61,1)*IF(AR18&gt;=26,3.76,1)+IF(AND(AR13&lt;=70,AR13&gt;60),1,0)*IF(AND(AR18&gt;=14,AR18&lt;28),1.61,1)*IF(AR18&gt;=28,3.76,1)+IF(AND(AR13&gt;70),1,0)</f>
        <v>1</v>
      </c>
      <c r="AS52" s="143">
        <f>IF(AS13&lt;=40,1,0)*IF(AND(AS18&gt;=7,AS18&lt;14),1.61,1)*IF(AS18&gt;=14,3.76,1)+IF(AND(AS13&lt;=50,AS13&gt;40),1,0)*IF(AND(AS18&gt;=10,AS18&lt;20),1.61,1)*IF(AS18&gt;=20,3.76,1)+IF(AND(AS13&lt;=55,AS13&gt;50),1,0)*IF(AND(AS18&gt;=11,AS18&lt;22),1.61,1)*IF(AS18&gt;=22,3.76,1)+IF(AND(AS13&lt;=60,AS13&gt;55),1,0)*IF(AND(AS18&gt;=13,AS18&lt;26),1.61,1)*IF(AS18&gt;=26,3.76,1)+IF(AND(AS13&lt;=70,AS13&gt;60),1,0)*IF(AND(AS18&gt;=14,AS18&lt;28),1.61,1)*IF(AS18&gt;=28,3.76,1)+IF(AND(AS13&gt;70),1,0)</f>
        <v>1</v>
      </c>
      <c r="AT52" s="51"/>
      <c r="AU52" s="56"/>
    </row>
    <row r="53" spans="2:47" ht="14.25" x14ac:dyDescent="0.25">
      <c r="B53" s="55"/>
      <c r="C53" s="10" t="s">
        <v>44</v>
      </c>
      <c r="D53" s="11" t="s">
        <v>36</v>
      </c>
      <c r="E53" s="124">
        <f>IF(E26="Yes",5.37,E52)</f>
        <v>3.76</v>
      </c>
      <c r="F53" s="10">
        <f>IF(F26="Yes",5.37,IF(AND(F13&lt;=40,AND(F18&gt;=7,F18&lt;14)),1.61,IF(F18&gt;=14,3.76,IF(AND(AND(F13&gt;40,F13&lt;=50),AND(F18&gt;=10,F18&lt;20)),1.61,IF(F18&gt;=14,3.76,1)))))</f>
        <v>1</v>
      </c>
      <c r="G53" s="12">
        <f>IF(G26="Yes",5.37,1)</f>
        <v>1</v>
      </c>
      <c r="H53" s="10">
        <f>IF(H26="Yes",5.37,1)</f>
        <v>1</v>
      </c>
      <c r="I53" s="99">
        <f>IF(I26="Yes",5.37,1)</f>
        <v>1</v>
      </c>
      <c r="J53" s="10">
        <f>IF(J26="Yes",5.37,1)</f>
        <v>1</v>
      </c>
      <c r="K53" s="99">
        <f>IF(K26="Yes",5.37,1)</f>
        <v>1</v>
      </c>
      <c r="L53" s="10">
        <f>IF(L26="Yes",5.37,1)</f>
        <v>1</v>
      </c>
      <c r="M53" s="99">
        <f>IF(M26="Yes",5.37,1)</f>
        <v>1</v>
      </c>
      <c r="N53" s="10">
        <f>IF(N26="Yes",5.37,1)</f>
        <v>1</v>
      </c>
      <c r="O53" s="99">
        <f>IF(O26="Yes",5.37,1)</f>
        <v>1</v>
      </c>
      <c r="P53" s="10">
        <f>IF(P26="Yes",5.37,1)</f>
        <v>1</v>
      </c>
      <c r="Q53" s="99">
        <f>IF(Q26="Yes",5.37,1)</f>
        <v>1</v>
      </c>
      <c r="R53" s="10">
        <f>IF(R26="Yes",5.37,1)</f>
        <v>1</v>
      </c>
      <c r="S53" s="99">
        <f>IF(S26="Yes",5.37,1)</f>
        <v>1</v>
      </c>
      <c r="T53" s="10">
        <f>IF(T26="Yes",5.37,1)</f>
        <v>1</v>
      </c>
      <c r="U53" s="99">
        <f>IF(U26="Yes",5.37,1)</f>
        <v>1</v>
      </c>
      <c r="V53" s="10">
        <f>IF(V26="Yes",5.37,1)</f>
        <v>1</v>
      </c>
      <c r="W53" s="99">
        <f>IF(W26="Yes",5.37,1)</f>
        <v>1</v>
      </c>
      <c r="X53" s="10">
        <f>IF(X26="Yes",5.37,1)</f>
        <v>1</v>
      </c>
      <c r="Y53" s="99">
        <f>IF(Y26="Yes",5.37,1)</f>
        <v>1</v>
      </c>
      <c r="Z53" s="10">
        <f>IF(Z26="Yes",5.37,1)</f>
        <v>1</v>
      </c>
      <c r="AA53" s="99">
        <f>IF(AA26="Yes",5.37,1)</f>
        <v>1</v>
      </c>
      <c r="AB53" s="10">
        <f>IF(AB26="Yes",5.37,1)</f>
        <v>1</v>
      </c>
      <c r="AC53" s="99">
        <f>IF(AC26="Yes",5.37,1)</f>
        <v>1</v>
      </c>
      <c r="AD53" s="10">
        <f>IF(AD26="Yes",5.37,1)</f>
        <v>1</v>
      </c>
      <c r="AE53" s="99">
        <f>IF(AE26="Yes",5.37,1)</f>
        <v>1</v>
      </c>
      <c r="AF53" s="10">
        <f>IF(AF26="Yes",5.37,1)</f>
        <v>1</v>
      </c>
      <c r="AG53" s="99">
        <f>IF(AG26="Yes",5.37,1)</f>
        <v>1</v>
      </c>
      <c r="AH53" s="10">
        <f>IF(AH26="Yes",5.37,1)</f>
        <v>1</v>
      </c>
      <c r="AI53" s="99">
        <f>IF(AI26="Yes",5.37,1)</f>
        <v>1</v>
      </c>
      <c r="AJ53" s="10">
        <f>IF(AJ26="Yes",5.37,1)</f>
        <v>1</v>
      </c>
      <c r="AK53" s="99">
        <f>IF(AK26="Yes",5.37,1)</f>
        <v>1</v>
      </c>
      <c r="AL53" s="10">
        <f>IF(AL26="Yes",5.37,1)</f>
        <v>1</v>
      </c>
      <c r="AM53" s="99">
        <f>IF(AM26="Yes",5.37,1)</f>
        <v>1</v>
      </c>
      <c r="AN53" s="10">
        <f>IF(AN26="Yes",5.37,1)</f>
        <v>1</v>
      </c>
      <c r="AO53" s="99">
        <f>IF(AO26="Yes",5.37,1)</f>
        <v>1</v>
      </c>
      <c r="AP53" s="10">
        <f>IF(AP26="Yes",5.37,1)</f>
        <v>1</v>
      </c>
      <c r="AQ53" s="99">
        <f>IF(AQ26="Yes",5.37,1)</f>
        <v>1</v>
      </c>
      <c r="AR53" s="10">
        <f>IF(AR26="Yes",5.37,1)</f>
        <v>1</v>
      </c>
      <c r="AS53" s="99">
        <f>IF(AS26="Yes",5.37,1)</f>
        <v>1</v>
      </c>
      <c r="AT53" s="51"/>
      <c r="AU53" s="56"/>
    </row>
    <row r="54" spans="2:47" ht="14.25" x14ac:dyDescent="0.25">
      <c r="B54" s="55"/>
      <c r="C54" s="109" t="s">
        <v>46</v>
      </c>
      <c r="D54" s="110" t="s">
        <v>37</v>
      </c>
      <c r="E54" s="124" t="e">
        <f>IF(OR(E11&gt;160,E17&gt;0),E21+E19+E70+E23,(E21+E19+E70+E23)*(2-0.005*E11*E16))</f>
        <v>#VALUE!</v>
      </c>
      <c r="F54" s="10">
        <f>IF(OR(F11&gt;160,F17&gt;0),F21+F19+F70+F23,(F21+F19+F70+F23)*(2-0.005*F11*F16))</f>
        <v>17</v>
      </c>
      <c r="G54" s="12">
        <f>IF(OR(G11&gt;160,G17&gt;0),G21+G19+G70+G23,(G21+G19+G70+G23)*(2-0.005*G11*G16))</f>
        <v>26</v>
      </c>
      <c r="H54" s="10">
        <f>IF(OR(H11&gt;160,H17&gt;0),H21+H19+H70+H23,(H21+H19+H70+H23)*(2-0.005*H11*H16))</f>
        <v>17</v>
      </c>
      <c r="I54" s="99">
        <f>IF(OR(I11&gt;160,I17&gt;0),I21+I19+I70+I23,(I21+I19+I70+I23)*(2-0.005*I11*I16))</f>
        <v>26</v>
      </c>
      <c r="J54" s="10">
        <f>IF(OR(J11&gt;160,J17&gt;0),J21+J19+J70+J23,(J21+J19+J70+J23)*(2-0.005*J11*J16))</f>
        <v>17</v>
      </c>
      <c r="K54" s="99">
        <f>IF(OR(K11&gt;160,K17&gt;0),K21+K19+K70+K23,(K21+K19+K70+K23)*(2-0.005*K11*K16))</f>
        <v>17</v>
      </c>
      <c r="L54" s="10">
        <f>IF(OR(L11&gt;160,L17&gt;0),L21+L19+L70+L23,(L21+L19+L70+L23)*(2-0.005*L11*L16))</f>
        <v>26</v>
      </c>
      <c r="M54" s="99">
        <f>IF(OR(M11&gt;160,M17&gt;0),M21+M19+M70+M23,(M21+M19+M70+M23)*(2-0.005*M11*M16))</f>
        <v>21</v>
      </c>
      <c r="N54" s="10">
        <f>IF(OR(N11&gt;160,N17&gt;0),N21+N19+N70+N23,(N21+N19+N70+N23)*(2-0.005*N11*N16))</f>
        <v>17</v>
      </c>
      <c r="O54" s="99">
        <f>IF(OR(O11&gt;160,O17&gt;0),O21+O19+O70+O23,(O21+O19+O70+O23)*(2-0.005*O11*O16))</f>
        <v>21</v>
      </c>
      <c r="P54" s="10">
        <f>IF(OR(P11&gt;160,P17&gt;0),P21+P19+P70+P23,(P21+P19+P70+P23)*(2-0.005*P11*P16))</f>
        <v>21</v>
      </c>
      <c r="Q54" s="99">
        <f>IF(OR(Q11&gt;160,Q17&gt;0),Q21+Q19+Q70+Q23,(Q21+Q19+Q70+Q23)*(2-0.005*Q11*Q16))</f>
        <v>21</v>
      </c>
      <c r="R54" s="10">
        <f>IF(OR(R11&gt;160,R17&gt;0),R21+R19+R70+R23,(R21+R19+R70+R23)*(2-0.005*R11*R16))</f>
        <v>21</v>
      </c>
      <c r="S54" s="99">
        <f>IF(OR(S11&gt;160,S17&gt;0),S21+S19+S70+S23,(S21+S19+S70+S23)*(2-0.005*S11*S16))</f>
        <v>21</v>
      </c>
      <c r="T54" s="10">
        <f>IF(OR(T11&gt;160,T17&gt;0),T21+T19+T70+T23,(T21+T19+T70+T23)*(2-0.005*T11*T16))</f>
        <v>0</v>
      </c>
      <c r="U54" s="99">
        <f>IF(OR(U11&gt;160,U17&gt;0),U21+U19+U70+U23,(U21+U19+U70+U23)*(2-0.005*U11*U16))</f>
        <v>0</v>
      </c>
      <c r="V54" s="10">
        <f>IF(OR(V11&gt;160,V17&gt;0),V21+V19+V70+V23,(V21+V19+V70+V23)*(2-0.005*V11*V16))</f>
        <v>0</v>
      </c>
      <c r="W54" s="99">
        <f>IF(OR(W11&gt;160,W17&gt;0),W21+W19+W70+W23,(W21+W19+W70+W23)*(2-0.005*W11*W16))</f>
        <v>0</v>
      </c>
      <c r="X54" s="10">
        <f>IF(OR(X11&gt;160,X17&gt;0),X21+X19+X70+X23,(X21+X19+X70+X23)*(2-0.005*X11*X16))</f>
        <v>0</v>
      </c>
      <c r="Y54" s="99">
        <f>IF(OR(Y11&gt;160,Y17&gt;0),Y21+Y19+Y70+Y23,(Y21+Y19+Y70+Y23)*(2-0.005*Y11*Y16))</f>
        <v>0</v>
      </c>
      <c r="Z54" s="10">
        <f>IF(OR(Z11&gt;160,Z17&gt;0),Z21+Z19+Z70+Z23,(Z21+Z19+Z70+Z23)*(2-0.005*Z11*Z16))</f>
        <v>0</v>
      </c>
      <c r="AA54" s="99">
        <f>IF(OR(AA11&gt;160,AA17&gt;0),AA21+AA19+AA70+AA23,(AA21+AA19+AA70+AA23)*(2-0.005*AA11*AA16))</f>
        <v>0</v>
      </c>
      <c r="AB54" s="10">
        <f>IF(OR(AB11&gt;160,AB17&gt;0),AB21+AB19+AB70+AB23,(AB21+AB19+AB70+AB23)*(2-0.005*AB11*AB16))</f>
        <v>0</v>
      </c>
      <c r="AC54" s="99">
        <f>IF(OR(AC11&gt;160,AC17&gt;0),AC21+AC19+AC70+AC23,(AC21+AC19+AC70+AC23)*(2-0.005*AC11*AC16))</f>
        <v>0</v>
      </c>
      <c r="AD54" s="10">
        <f>IF(OR(AD11&gt;160,AD17&gt;0),AD21+AD19+AD70+AD23,(AD21+AD19+AD70+AD23)*(2-0.005*AD11*AD16))</f>
        <v>0</v>
      </c>
      <c r="AE54" s="99">
        <f>IF(OR(AE11&gt;160,AE17&gt;0),AE21+AE19+AE70+AE23,(AE21+AE19+AE70+AE23)*(2-0.005*AE11*AE16))</f>
        <v>0</v>
      </c>
      <c r="AF54" s="10">
        <f>IF(OR(AF11&gt;160,AF17&gt;0),AF21+AF19+AF70+AF23,(AF21+AF19+AF70+AF23)*(2-0.005*AF11*AF16))</f>
        <v>0</v>
      </c>
      <c r="AG54" s="99">
        <f>IF(OR(AG11&gt;160,AG17&gt;0),AG21+AG19+AG70+AG23,(AG21+AG19+AG70+AG23)*(2-0.005*AG11*AG16))</f>
        <v>0</v>
      </c>
      <c r="AH54" s="10">
        <f>IF(OR(AH11&gt;160,AH17&gt;0),AH21+AH19+AH70+AH23,(AH21+AH19+AH70+AH23)*(2-0.005*AH11*AH16))</f>
        <v>0</v>
      </c>
      <c r="AI54" s="99">
        <f>IF(OR(AI11&gt;160,AI17&gt;0),AI21+AI19+AI70+AI23,(AI21+AI19+AI70+AI23)*(2-0.005*AI11*AI16))</f>
        <v>0</v>
      </c>
      <c r="AJ54" s="10">
        <f>IF(OR(AJ11&gt;160,AJ17&gt;0),AJ21+AJ19+AJ70+AJ23,(AJ21+AJ19+AJ70+AJ23)*(2-0.005*AJ11*AJ16))</f>
        <v>0</v>
      </c>
      <c r="AK54" s="99">
        <f>IF(OR(AK11&gt;160,AK17&gt;0),AK21+AK19+AK70+AK23,(AK21+AK19+AK70+AK23)*(2-0.005*AK11*AK16))</f>
        <v>0</v>
      </c>
      <c r="AL54" s="10">
        <f>IF(OR(AL11&gt;160,AL17&gt;0),AL21+AL19+AL70+AL23,(AL21+AL19+AL70+AL23)*(2-0.005*AL11*AL16))</f>
        <v>0</v>
      </c>
      <c r="AM54" s="99">
        <f>IF(OR(AM11&gt;160,AM17&gt;0),AM21+AM19+AM70+AM23,(AM21+AM19+AM70+AM23)*(2-0.005*AM11*AM16))</f>
        <v>0</v>
      </c>
      <c r="AN54" s="10">
        <f>IF(OR(AN11&gt;160,AN17&gt;0),AN21+AN19+AN70+AN23,(AN21+AN19+AN70+AN23)*(2-0.005*AN11*AN16))</f>
        <v>0</v>
      </c>
      <c r="AO54" s="99">
        <f>IF(OR(AO11&gt;160,AO17&gt;0),AO21+AO19+AO70+AO23,(AO21+AO19+AO70+AO23)*(2-0.005*AO11*AO16))</f>
        <v>0</v>
      </c>
      <c r="AP54" s="10">
        <f>IF(OR(AP11&gt;160,AP17&gt;0),AP21+AP19+AP70+AP23,(AP21+AP19+AP70+AP23)*(2-0.005*AP11*AP16))</f>
        <v>0</v>
      </c>
      <c r="AQ54" s="99">
        <f>IF(OR(AQ11&gt;160,AQ17&gt;0),AQ21+AQ19+AQ70+AQ23,(AQ21+AQ19+AQ70+AQ23)*(2-0.005*AQ11*AQ16))</f>
        <v>0</v>
      </c>
      <c r="AR54" s="10">
        <f>IF(OR(AR11&gt;160,AR17&gt;0),AR21+AR19+AR70+AR23,(AR21+AR19+AR70+AR23)*(2-0.005*AR11*AR16))</f>
        <v>0</v>
      </c>
      <c r="AS54" s="99">
        <f>IF(OR(AS11&gt;160,AS17&gt;0),AS21+AS19+AS70+AS23,(AS21+AS19+AS70+AS23)*(2-0.005*AS11*AS16))</f>
        <v>0</v>
      </c>
      <c r="AT54" s="51"/>
      <c r="AU54" s="56"/>
    </row>
    <row r="55" spans="2:47" ht="14.25" x14ac:dyDescent="0.25">
      <c r="B55" s="55"/>
      <c r="C55" s="109" t="s">
        <v>47</v>
      </c>
      <c r="D55" s="110" t="s">
        <v>38</v>
      </c>
      <c r="E55" s="124" t="e">
        <f>IF(OR(E22&gt;0.25,E19+E70+E23&lt;=10),E19+E70+E23,10)</f>
        <v>#VALUE!</v>
      </c>
      <c r="F55" s="10">
        <f>IF(OR(F22&gt;0.25,F19+F70+F23&lt;=10),F19+F70+F23,10)</f>
        <v>5</v>
      </c>
      <c r="G55" s="12">
        <f>IF(OR(G22&gt;0.25,G19+G70+G23&lt;=10),G19+G70+G23,10)</f>
        <v>14</v>
      </c>
      <c r="H55" s="10">
        <f>IF(OR(H22&gt;0.25,H19+H70+H23&lt;=10),H19+H70+H23,10)</f>
        <v>5</v>
      </c>
      <c r="I55" s="99">
        <f>IF(OR(I22&gt;0.25,I19+I70+I23&lt;=10),I19+I70+I23,10)</f>
        <v>14</v>
      </c>
      <c r="J55" s="10">
        <f>IF(OR(J22&gt;0.25,J19+J70+J23&lt;=10),J19+J70+J23,10)</f>
        <v>5</v>
      </c>
      <c r="K55" s="99">
        <f>IF(OR(K22&gt;0.25,K19+K70+K23&lt;=10),K19+K70+K23,10)</f>
        <v>5</v>
      </c>
      <c r="L55" s="10">
        <f>IF(OR(L22&gt;0.25,L19+L70+L23&lt;=10),L19+L70+L23,10)</f>
        <v>14</v>
      </c>
      <c r="M55" s="99">
        <f>IF(OR(M22&gt;0.25,M19+M70+M23&lt;=10),M19+M70+M23,10)</f>
        <v>9</v>
      </c>
      <c r="N55" s="10">
        <f>IF(OR(N22&gt;0.25,N19+N70+N23&lt;=10),N19+N70+N23,10)</f>
        <v>5</v>
      </c>
      <c r="O55" s="99">
        <f>IF(OR(O22&gt;0.25,O19+O70+O23&lt;=10),O19+O70+O23,10)</f>
        <v>9</v>
      </c>
      <c r="P55" s="10">
        <f>IF(OR(P22&gt;0.25,P19+P70+P23&lt;=10),P19+P70+P23,10)</f>
        <v>9</v>
      </c>
      <c r="Q55" s="99">
        <f>IF(OR(Q22&gt;0.25,Q19+Q70+Q23&lt;=10),Q19+Q70+Q23,10)</f>
        <v>9</v>
      </c>
      <c r="R55" s="10">
        <f>IF(OR(R22&gt;0.25,R19+R70+R23&lt;=10),R19+R70+R23,10)</f>
        <v>9</v>
      </c>
      <c r="S55" s="99">
        <f>IF(OR(S22&gt;0.25,S19+S70+S23&lt;=10),S19+S70+S23,10)</f>
        <v>9</v>
      </c>
      <c r="T55" s="10">
        <f>IF(OR(T22&gt;0.25,T19+T70+T23&lt;=10),T19+T70+T23,10)</f>
        <v>0</v>
      </c>
      <c r="U55" s="99">
        <f>IF(OR(U22&gt;0.25,U19+U70+U23&lt;=10),U19+U70+U23,10)</f>
        <v>0</v>
      </c>
      <c r="V55" s="10">
        <f>IF(OR(V22&gt;0.25,V19+V70+V23&lt;=10),V19+V70+V23,10)</f>
        <v>0</v>
      </c>
      <c r="W55" s="99">
        <f>IF(OR(W22&gt;0.25,W19+W70+W23&lt;=10),W19+W70+W23,10)</f>
        <v>0</v>
      </c>
      <c r="X55" s="10">
        <f>IF(OR(X22&gt;0.25,X19+X70+X23&lt;=10),X19+X70+X23,10)</f>
        <v>0</v>
      </c>
      <c r="Y55" s="99">
        <f>IF(OR(Y22&gt;0.25,Y19+Y70+Y23&lt;=10),Y19+Y70+Y23,10)</f>
        <v>0</v>
      </c>
      <c r="Z55" s="10">
        <f>IF(OR(Z22&gt;0.25,Z19+Z70+Z23&lt;=10),Z19+Z70+Z23,10)</f>
        <v>0</v>
      </c>
      <c r="AA55" s="99">
        <f>IF(OR(AA22&gt;0.25,AA19+AA70+AA23&lt;=10),AA19+AA70+AA23,10)</f>
        <v>0</v>
      </c>
      <c r="AB55" s="10">
        <f>IF(OR(AB22&gt;0.25,AB19+AB70+AB23&lt;=10),AB19+AB70+AB23,10)</f>
        <v>0</v>
      </c>
      <c r="AC55" s="99">
        <f>IF(OR(AC22&gt;0.25,AC19+AC70+AC23&lt;=10),AC19+AC70+AC23,10)</f>
        <v>0</v>
      </c>
      <c r="AD55" s="10">
        <f>IF(OR(AD22&gt;0.25,AD19+AD70+AD23&lt;=10),AD19+AD70+AD23,10)</f>
        <v>0</v>
      </c>
      <c r="AE55" s="99">
        <f>IF(OR(AE22&gt;0.25,AE19+AE70+AE23&lt;=10),AE19+AE70+AE23,10)</f>
        <v>0</v>
      </c>
      <c r="AF55" s="10">
        <f>IF(OR(AF22&gt;0.25,AF19+AF70+AF23&lt;=10),AF19+AF70+AF23,10)</f>
        <v>0</v>
      </c>
      <c r="AG55" s="99">
        <f>IF(OR(AG22&gt;0.25,AG19+AG70+AG23&lt;=10),AG19+AG70+AG23,10)</f>
        <v>0</v>
      </c>
      <c r="AH55" s="10">
        <f>IF(OR(AH22&gt;0.25,AH19+AH70+AH23&lt;=10),AH19+AH70+AH23,10)</f>
        <v>0</v>
      </c>
      <c r="AI55" s="99">
        <f>IF(OR(AI22&gt;0.25,AI19+AI70+AI23&lt;=10),AI19+AI70+AI23,10)</f>
        <v>0</v>
      </c>
      <c r="AJ55" s="10">
        <f>IF(OR(AJ22&gt;0.25,AJ19+AJ70+AJ23&lt;=10),AJ19+AJ70+AJ23,10)</f>
        <v>0</v>
      </c>
      <c r="AK55" s="99">
        <f>IF(OR(AK22&gt;0.25,AK19+AK70+AK23&lt;=10),AK19+AK70+AK23,10)</f>
        <v>0</v>
      </c>
      <c r="AL55" s="10">
        <f>IF(OR(AL22&gt;0.25,AL19+AL70+AL23&lt;=10),AL19+AL70+AL23,10)</f>
        <v>0</v>
      </c>
      <c r="AM55" s="99">
        <f>IF(OR(AM22&gt;0.25,AM19+AM70+AM23&lt;=10),AM19+AM70+AM23,10)</f>
        <v>0</v>
      </c>
      <c r="AN55" s="10">
        <f>IF(OR(AN22&gt;0.25,AN19+AN70+AN23&lt;=10),AN19+AN70+AN23,10)</f>
        <v>0</v>
      </c>
      <c r="AO55" s="99">
        <f>IF(OR(AO22&gt;0.25,AO19+AO70+AO23&lt;=10),AO19+AO70+AO23,10)</f>
        <v>0</v>
      </c>
      <c r="AP55" s="10">
        <f>IF(OR(AP22&gt;0.25,AP19+AP70+AP23&lt;=10),AP19+AP70+AP23,10)</f>
        <v>0</v>
      </c>
      <c r="AQ55" s="99">
        <f>IF(OR(AQ22&gt;0.25,AQ19+AQ70+AQ23&lt;=10),AQ19+AQ70+AQ23,10)</f>
        <v>0</v>
      </c>
      <c r="AR55" s="10">
        <f>IF(OR(AR22&gt;0.25,AR19+AR70+AR23&lt;=10),AR19+AR70+AR23,10)</f>
        <v>0</v>
      </c>
      <c r="AS55" s="99">
        <f>IF(OR(AS22&gt;0.25,AS19+AS70+AS23&lt;=10),AS19+AS70+AS23,10)</f>
        <v>0</v>
      </c>
      <c r="AT55" s="51"/>
      <c r="AU55" s="56"/>
    </row>
    <row r="56" spans="2:47" ht="14.25" x14ac:dyDescent="0.25">
      <c r="B56" s="55"/>
      <c r="C56" s="109" t="s">
        <v>103</v>
      </c>
      <c r="D56" s="110" t="s">
        <v>39</v>
      </c>
      <c r="E56" s="125" t="e">
        <f>IF(E33="No",-1.2276*LN(E54+(0.5*E55)+(50*E22)+(E18*E53)+(E50*E51)),-1.2276*LN(E54+(0.5*(E55-E19))+(50*E22)+(E18*E53)+(0.75*E50*E51)))</f>
        <v>#VALUE!</v>
      </c>
      <c r="F56" s="15">
        <f>IF(F33="No",-1.2276*LN(F54+(0.5*F55)+(50*F22)+(F18*F53)+(F50*F51)),-1.2276*LN(F54+(0.5*(F55-F19))+(50*F22)+(F18*F53)+(0.75*F50*F51)))</f>
        <v>-5.6471535239763977</v>
      </c>
      <c r="G56" s="38">
        <f>IF(G33="No",-1.2276*LN(G54+(0.5*G55)+(50*G22)+(G18*G53)+(G50*G51)),-1.2276*LN(G54+(0.5*(G55-G19))+(50*G22)+(G18*G53)+(0.75*G50*G51)))</f>
        <v>-5.7902351119410982</v>
      </c>
      <c r="H56" s="96">
        <f>IF(H33="No",-1.2276*LN(H54+(0.5*H55)+(50*H22)+(H18*H53)+(H50*H51)),-1.2276*LN(H54+(0.5*(H55-H19))+(50*H22)+(H18*H53)+(0.75*H50*H51)))</f>
        <v>-5.6471535239763977</v>
      </c>
      <c r="I56" s="98">
        <f>IF(I33="No",-1.2276*LN(I54+(0.5*I55)+(50*I22)+(I18*I53)+(I50*I51)),-1.2276*LN(I54+(0.5*(I55-I19))+(50*I22)+(I18*I53)+(0.75*I50*I51)))</f>
        <v>-5.7902351119410982</v>
      </c>
      <c r="J56" s="96">
        <f>IF(J33="No",-1.2276*LN(J54+(0.5*J55)+(50*J22)+(J18*J53)+(J50*J51)),-1.2276*LN(J54+(0.5*(J55-J19))+(50*J22)+(J18*J53)+(0.75*J50*J51)))</f>
        <v>-5.7167041533361775</v>
      </c>
      <c r="K56" s="98">
        <f>IF(K33="No",-1.2276*LN(K54+(0.5*K55)+(50*K22)+(K18*K53)+(K50*K51)),-1.2276*LN(K54+(0.5*(K55-K19))+(50*K22)+(K18*K53)+(0.75*K50*K51)))</f>
        <v>-5.6409691280252225</v>
      </c>
      <c r="L56" s="96">
        <f>IF(L33="No",-1.2276*LN(L54+(0.5*L55)+(50*L22)+(L18*L53)+(L50*L51)),-1.2276*LN(L54+(0.5*(L55-L19))+(50*L22)+(L18*L53)+(0.75*L50*L51)))</f>
        <v>-5.7190335657998306</v>
      </c>
      <c r="M56" s="98">
        <f>IF(M33="No",-1.2276*LN(M54+(0.5*M55)+(50*M22)+(M18*M53)+(M50*M51)),-1.2276*LN(M54+(0.5*(M55-M19))+(50*M22)+(M18*M53)+(0.75*M50*M51)))</f>
        <v>-5.6285060768159942</v>
      </c>
      <c r="N56" s="96">
        <f>IF(N33="No",-1.2276*LN(N54+(0.5*N55)+(50*N22)+(N18*N53)+(N50*N51)),-1.2276*LN(N54+(0.5*(N55-N19))+(50*N22)+(N18*N53)+(0.75*N50*N51)))</f>
        <v>-5.5773486747146572</v>
      </c>
      <c r="O56" s="98">
        <f>IF(O33="No",-1.2276*LN(O54+(0.5*O55)+(50*O22)+(O18*O53)+(O50*O51)),-1.2276*LN(O54+(0.5*(O55-O19))+(50*O22)+(O18*O53)+(0.75*O50*O51)))</f>
        <v>-5.5642191377949377</v>
      </c>
      <c r="P56" s="96">
        <f>IF(P33="No",-1.2276*LN(P54+(0.5*P55)+(50*P22)+(P18*P53)+(P50*P51)),-1.2276*LN(P54+(0.5*(P55-P19))+(50*P22)+(P18*P53)+(0.75*P50*P51)))</f>
        <v>-5.6557596683876783</v>
      </c>
      <c r="Q56" s="98">
        <f>IF(Q33="No",-1.2276*LN(Q54+(0.5*Q55)+(50*Q22)+(Q18*Q53)+(Q50*Q51)),-1.2276*LN(Q54+(0.5*(Q55-Q19))+(50*Q22)+(Q18*Q53)+(0.75*Q50*Q51)))</f>
        <v>-5.6557596683876783</v>
      </c>
      <c r="R56" s="96">
        <f>IF(R33="No",-1.2276*LN(R54+(0.5*R55)+(50*R22)+(R18*R53)+(R50*R51)),-1.2276*LN(R54+(0.5*(R55-R19))+(50*R22)+(R18*R53)+(0.75*R50*R51)))</f>
        <v>-5.6557596683876783</v>
      </c>
      <c r="S56" s="98">
        <f>IF(S33="No",-1.2276*LN(S54+(0.5*S55)+(50*S22)+(S18*S53)+(S50*S51)),-1.2276*LN(S54+(0.5*(S55-S19))+(50*S22)+(S18*S53)+(0.75*S50*S51)))</f>
        <v>-5.6557596683876783</v>
      </c>
      <c r="T56" s="96">
        <f>IF(T33="No",-1.2276*LN(T54+(0.5*T55)+(50*T22)+(T18*T53)+(T50*T51)),-1.2276*LN(T54+(0.5*(T55-T19))+(50*T22)+(T18*T53)+(0.75*T50*T51)))</f>
        <v>-3.8221513935866556</v>
      </c>
      <c r="U56" s="98">
        <f>IF(U33="No",-1.2276*LN(U54+(0.5*U55)+(50*U22)+(U18*U53)+(U50*U51)),-1.2276*LN(U54+(0.5*(U55-U19))+(50*U22)+(U18*U53)+(0.75*U50*U51)))</f>
        <v>-3.8221513935866556</v>
      </c>
      <c r="V56" s="96">
        <f>IF(V33="No",-1.2276*LN(V54+(0.5*V55)+(50*V22)+(V18*V53)+(V50*V51)),-1.2276*LN(V54+(0.5*(V55-V19))+(50*V22)+(V18*V53)+(0.75*V50*V51)))</f>
        <v>-3.8221513935866556</v>
      </c>
      <c r="W56" s="98">
        <f>IF(W33="No",-1.2276*LN(W54+(0.5*W55)+(50*W22)+(W18*W53)+(W50*W51)),-1.2276*LN(W54+(0.5*(W55-W19))+(50*W22)+(W18*W53)+(0.75*W50*W51)))</f>
        <v>-3.8221513935866556</v>
      </c>
      <c r="X56" s="96">
        <f>IF(X33="No",-1.2276*LN(X54+(0.5*X55)+(50*X22)+(X18*X53)+(X50*X51)),-1.2276*LN(X54+(0.5*(X55-X19))+(50*X22)+(X18*X53)+(0.75*X50*X51)))</f>
        <v>-3.8221513935866556</v>
      </c>
      <c r="Y56" s="98">
        <f>IF(Y33="No",-1.2276*LN(Y54+(0.5*Y55)+(50*Y22)+(Y18*Y53)+(Y50*Y51)),-1.2276*LN(Y54+(0.5*(Y55-Y19))+(50*Y22)+(Y18*Y53)+(0.75*Y50*Y51)))</f>
        <v>-3.8221513935866556</v>
      </c>
      <c r="Z56" s="96">
        <f>IF(Z33="No",-1.2276*LN(Z54+(0.5*Z55)+(50*Z22)+(Z18*Z53)+(Z50*Z51)),-1.2276*LN(Z54+(0.5*(Z55-Z19))+(50*Z22)+(Z18*Z53)+(0.75*Z50*Z51)))</f>
        <v>-3.8221513935866556</v>
      </c>
      <c r="AA56" s="98">
        <f>IF(AA33="No",-1.2276*LN(AA54+(0.5*AA55)+(50*AA22)+(AA18*AA53)+(AA50*AA51)),-1.2276*LN(AA54+(0.5*(AA55-AA19))+(50*AA22)+(AA18*AA53)+(0.75*AA50*AA51)))</f>
        <v>-3.8221513935866556</v>
      </c>
      <c r="AB56" s="96">
        <f>IF(AB33="No",-1.2276*LN(AB54+(0.5*AB55)+(50*AB22)+(AB18*AB53)+(AB50*AB51)),-1.2276*LN(AB54+(0.5*(AB55-AB19))+(50*AB22)+(AB18*AB53)+(0.75*AB50*AB51)))</f>
        <v>-3.8221513935866556</v>
      </c>
      <c r="AC56" s="98">
        <f>IF(AC33="No",-1.2276*LN(AC54+(0.5*AC55)+(50*AC22)+(AC18*AC53)+(AC50*AC51)),-1.2276*LN(AC54+(0.5*(AC55-AC19))+(50*AC22)+(AC18*AC53)+(0.75*AC50*AC51)))</f>
        <v>-3.8221513935866556</v>
      </c>
      <c r="AD56" s="96">
        <f>IF(AD33="No",-1.2276*LN(AD54+(0.5*AD55)+(50*AD22)+(AD18*AD53)+(AD50*AD51)),-1.2276*LN(AD54+(0.5*(AD55-AD19))+(50*AD22)+(AD18*AD53)+(0.75*AD50*AD51)))</f>
        <v>-3.8221513935866556</v>
      </c>
      <c r="AE56" s="98">
        <f>IF(AE33="No",-1.2276*LN(AE54+(0.5*AE55)+(50*AE22)+(AE18*AE53)+(AE50*AE51)),-1.2276*LN(AE54+(0.5*(AE55-AE19))+(50*AE22)+(AE18*AE53)+(0.75*AE50*AE51)))</f>
        <v>-3.8221513935866556</v>
      </c>
      <c r="AF56" s="96">
        <f>IF(AF33="No",-1.2276*LN(AF54+(0.5*AF55)+(50*AF22)+(AF18*AF53)+(AF50*AF51)),-1.2276*LN(AF54+(0.5*(AF55-AF19))+(50*AF22)+(AF18*AF53)+(0.75*AF50*AF51)))</f>
        <v>-3.8221513935866556</v>
      </c>
      <c r="AG56" s="98">
        <f>IF(AG33="No",-1.2276*LN(AG54+(0.5*AG55)+(50*AG22)+(AG18*AG53)+(AG50*AG51)),-1.2276*LN(AG54+(0.5*(AG55-AG19))+(50*AG22)+(AG18*AG53)+(0.75*AG50*AG51)))</f>
        <v>-3.8221513935866556</v>
      </c>
      <c r="AH56" s="96">
        <f>IF(AH33="No",-1.2276*LN(AH54+(0.5*AH55)+(50*AH22)+(AH18*AH53)+(AH50*AH51)),-1.2276*LN(AH54+(0.5*(AH55-AH19))+(50*AH22)+(AH18*AH53)+(0.75*AH50*AH51)))</f>
        <v>-3.8221513935866556</v>
      </c>
      <c r="AI56" s="98">
        <f>IF(AI33="No",-1.2276*LN(AI54+(0.5*AI55)+(50*AI22)+(AI18*AI53)+(AI50*AI51)),-1.2276*LN(AI54+(0.5*(AI55-AI19))+(50*AI22)+(AI18*AI53)+(0.75*AI50*AI51)))</f>
        <v>-3.8221513935866556</v>
      </c>
      <c r="AJ56" s="96">
        <f>IF(AJ33="No",-1.2276*LN(AJ54+(0.5*AJ55)+(50*AJ22)+(AJ18*AJ53)+(AJ50*AJ51)),-1.2276*LN(AJ54+(0.5*(AJ55-AJ19))+(50*AJ22)+(AJ18*AJ53)+(0.75*AJ50*AJ51)))</f>
        <v>-3.8221513935866556</v>
      </c>
      <c r="AK56" s="98">
        <f>IF(AK33="No",-1.2276*LN(AK54+(0.5*AK55)+(50*AK22)+(AK18*AK53)+(AK50*AK51)),-1.2276*LN(AK54+(0.5*(AK55-AK19))+(50*AK22)+(AK18*AK53)+(0.75*AK50*AK51)))</f>
        <v>-3.8221513935866556</v>
      </c>
      <c r="AL56" s="96">
        <f>IF(AL33="No",-1.2276*LN(AL54+(0.5*AL55)+(50*AL22)+(AL18*AL53)+(AL50*AL51)),-1.2276*LN(AL54+(0.5*(AL55-AL19))+(50*AL22)+(AL18*AL53)+(0.75*AL50*AL51)))</f>
        <v>-3.8221513935866556</v>
      </c>
      <c r="AM56" s="98">
        <f>IF(AM33="No",-1.2276*LN(AM54+(0.5*AM55)+(50*AM22)+(AM18*AM53)+(AM50*AM51)),-1.2276*LN(AM54+(0.5*(AM55-AM19))+(50*AM22)+(AM18*AM53)+(0.75*AM50*AM51)))</f>
        <v>-3.8221513935866556</v>
      </c>
      <c r="AN56" s="96">
        <f>IF(AN33="No",-1.2276*LN(AN54+(0.5*AN55)+(50*AN22)+(AN18*AN53)+(AN50*AN51)),-1.2276*LN(AN54+(0.5*(AN55-AN19))+(50*AN22)+(AN18*AN53)+(0.75*AN50*AN51)))</f>
        <v>-3.8221513935866556</v>
      </c>
      <c r="AO56" s="98">
        <f>IF(AO33="No",-1.2276*LN(AO54+(0.5*AO55)+(50*AO22)+(AO18*AO53)+(AO50*AO51)),-1.2276*LN(AO54+(0.5*(AO55-AO19))+(50*AO22)+(AO18*AO53)+(0.75*AO50*AO51)))</f>
        <v>-3.8221513935866556</v>
      </c>
      <c r="AP56" s="96">
        <f>IF(AP33="No",-1.2276*LN(AP54+(0.5*AP55)+(50*AP22)+(AP18*AP53)+(AP50*AP51)),-1.2276*LN(AP54+(0.5*(AP55-AP19))+(50*AP22)+(AP18*AP53)+(0.75*AP50*AP51)))</f>
        <v>-3.8221513935866556</v>
      </c>
      <c r="AQ56" s="98">
        <f>IF(AQ33="No",-1.2276*LN(AQ54+(0.5*AQ55)+(50*AQ22)+(AQ18*AQ53)+(AQ50*AQ51)),-1.2276*LN(AQ54+(0.5*(AQ55-AQ19))+(50*AQ22)+(AQ18*AQ53)+(0.75*AQ50*AQ51)))</f>
        <v>-3.8221513935866556</v>
      </c>
      <c r="AR56" s="96">
        <f>IF(AR33="No",-1.2276*LN(AR54+(0.5*AR55)+(50*AR22)+(AR18*AR53)+(AR50*AR51)),-1.2276*LN(AR54+(0.5*(AR55-AR19))+(50*AR22)+(AR18*AR53)+(0.75*AR50*AR51)))</f>
        <v>-3.8221513935866556</v>
      </c>
      <c r="AS56" s="98">
        <f>IF(AS33="No",-1.2276*LN(AS54+(0.5*AS55)+(50*AS22)+(AS18*AS53)+(AS50*AS51)),-1.2276*LN(AS54+(0.5*(AS55-AS19))+(50*AS22)+(AS18*AS53)+(0.75*AS50*AS51)))</f>
        <v>-3.8221513935866556</v>
      </c>
      <c r="AT56" s="51"/>
      <c r="AU56" s="56"/>
    </row>
    <row r="57" spans="2:47" ht="14.25" x14ac:dyDescent="0.25">
      <c r="B57" s="55"/>
      <c r="C57" s="109" t="s">
        <v>377</v>
      </c>
      <c r="D57" s="110" t="s">
        <v>378</v>
      </c>
      <c r="E57" s="125"/>
      <c r="F57" s="168">
        <f>F7</f>
        <v>240</v>
      </c>
      <c r="G57" s="169">
        <f>F7</f>
        <v>240</v>
      </c>
      <c r="H57" s="260">
        <f>H7</f>
        <v>260</v>
      </c>
      <c r="I57" s="260">
        <f>H7</f>
        <v>260</v>
      </c>
      <c r="J57" s="259">
        <f>J7</f>
        <v>200</v>
      </c>
      <c r="K57" s="260">
        <f>J7</f>
        <v>200</v>
      </c>
      <c r="L57" s="260">
        <f>L7</f>
        <v>400</v>
      </c>
      <c r="M57" s="260">
        <f>L7</f>
        <v>400</v>
      </c>
      <c r="N57" s="259">
        <f>N7</f>
        <v>1000</v>
      </c>
      <c r="O57" s="260">
        <f>N7</f>
        <v>1000</v>
      </c>
      <c r="P57" s="260">
        <f>P7</f>
        <v>475</v>
      </c>
      <c r="Q57" s="260">
        <f>P7</f>
        <v>475</v>
      </c>
      <c r="R57" s="259">
        <f>R7</f>
        <v>260</v>
      </c>
      <c r="S57" s="260">
        <f>R7</f>
        <v>260</v>
      </c>
      <c r="T57" s="260"/>
      <c r="U57" s="260"/>
      <c r="V57" s="168"/>
      <c r="W57" s="169"/>
      <c r="X57" s="168"/>
      <c r="Y57" s="169"/>
      <c r="Z57" s="168"/>
      <c r="AA57" s="169"/>
      <c r="AB57" s="168"/>
      <c r="AC57" s="169"/>
      <c r="AD57" s="168"/>
      <c r="AE57" s="169"/>
      <c r="AF57" s="168"/>
      <c r="AG57" s="169"/>
      <c r="AH57" s="168"/>
      <c r="AI57" s="169"/>
      <c r="AJ57" s="168"/>
      <c r="AK57" s="169"/>
      <c r="AL57" s="168"/>
      <c r="AM57" s="169"/>
      <c r="AN57" s="168"/>
      <c r="AO57" s="169"/>
      <c r="AP57" s="168"/>
      <c r="AQ57" s="169"/>
      <c r="AR57" s="168"/>
      <c r="AS57" s="169"/>
      <c r="AT57" s="51"/>
      <c r="AU57" s="56"/>
    </row>
    <row r="58" spans="2:47" ht="14.25" x14ac:dyDescent="0.25">
      <c r="B58" s="55"/>
      <c r="C58" s="109" t="s">
        <v>380</v>
      </c>
      <c r="D58" s="110"/>
      <c r="E58" s="125"/>
      <c r="F58" s="168">
        <f>0.084*(2*F57/F14) + Intersections!H66</f>
        <v>28.962681818181821</v>
      </c>
      <c r="G58" s="169">
        <f>0.084*(2*G57/G14) + Intersections!I66</f>
        <v>28.962681818181821</v>
      </c>
      <c r="H58" s="269">
        <f>0.084*(2*H57/H14) + Intersections!L66</f>
        <v>20.505510258971114</v>
      </c>
      <c r="I58" s="270">
        <f>0.084*(2*I57/I14) + Intersections!M66</f>
        <v>20.505510258971114</v>
      </c>
      <c r="J58" s="269">
        <f>0.084*(2*J57/J14) + Intersections!L66</f>
        <v>17.450964804425659</v>
      </c>
      <c r="K58" s="270">
        <f>0.084*(2*K57/K14) + Intersections!M66</f>
        <v>17.450964804425659</v>
      </c>
      <c r="L58" s="269">
        <f>0.084*(2*L57/L14) + Intersections!P66</f>
        <v>38.413636363636371</v>
      </c>
      <c r="M58" s="270">
        <f>0.084*(2*M57/M14) + Intersections!Q66</f>
        <v>25.363636363636367</v>
      </c>
      <c r="N58" s="269">
        <f>0.084*(2*N57/N14) + Intersections!P66</f>
        <v>68.959090909090918</v>
      </c>
      <c r="O58" s="270">
        <f>0.084*(2*O57/O14) + Intersections!Q66</f>
        <v>55.909090909090921</v>
      </c>
      <c r="P58" s="269">
        <f>0.084*(2*P57/P14) + Intersections!T66</f>
        <v>32.059343090734956</v>
      </c>
      <c r="Q58" s="270">
        <f>0.084*(2*Q57/Q14) + Intersections!U66</f>
        <v>32.059343090734956</v>
      </c>
      <c r="R58" s="269">
        <f>0.084*(2*R57/R14) + Intersections!T66</f>
        <v>21.11388854528041</v>
      </c>
      <c r="S58" s="270">
        <f>0.084*(2*S57/S14) + Intersections!U66</f>
        <v>21.11388854528041</v>
      </c>
      <c r="T58" s="168"/>
      <c r="U58" s="169"/>
      <c r="V58" s="168"/>
      <c r="W58" s="169"/>
      <c r="X58" s="168"/>
      <c r="Y58" s="169"/>
      <c r="Z58" s="168"/>
      <c r="AA58" s="169"/>
      <c r="AB58" s="168"/>
      <c r="AC58" s="169"/>
      <c r="AD58" s="168"/>
      <c r="AE58" s="169"/>
      <c r="AF58" s="168"/>
      <c r="AG58" s="169"/>
      <c r="AH58" s="168"/>
      <c r="AI58" s="169"/>
      <c r="AJ58" s="168"/>
      <c r="AK58" s="169"/>
      <c r="AL58" s="168"/>
      <c r="AM58" s="169"/>
      <c r="AN58" s="168"/>
      <c r="AO58" s="169"/>
      <c r="AP58" s="168"/>
      <c r="AQ58" s="169"/>
      <c r="AR58" s="168"/>
      <c r="AS58" s="169"/>
      <c r="AT58" s="51"/>
      <c r="AU58" s="56"/>
    </row>
    <row r="59" spans="2:47" ht="14.25" x14ac:dyDescent="0.25">
      <c r="B59" s="55"/>
      <c r="C59" s="10" t="s">
        <v>215</v>
      </c>
      <c r="D59" s="11" t="s">
        <v>40</v>
      </c>
      <c r="E59" s="125">
        <f>IF(E11&gt;0,6.0468+E48+E49+E56,0)</f>
        <v>0</v>
      </c>
      <c r="F59" s="15">
        <f>IF(F11&gt;0,6.0468+F48+F49+F56,0)</f>
        <v>1.4003964760236025</v>
      </c>
      <c r="G59" s="98">
        <f>IF(G11&gt;0,6.0468+G48+G49+G56,0)</f>
        <v>1.2777898880589023</v>
      </c>
      <c r="H59" s="96">
        <f>IF(H11&gt;0,6.0468+H48+H49+H56,0)</f>
        <v>1.514146476023603</v>
      </c>
      <c r="I59" s="98">
        <f>IF(I11&gt;0,6.0468+I48+I49+I56,0)</f>
        <v>1.0116148880589018</v>
      </c>
      <c r="J59" s="96">
        <f>IF(J11&gt;0,6.0468+J48+J49+J56,0)</f>
        <v>2.0178958466638228</v>
      </c>
      <c r="K59" s="98">
        <f>IF(K11&gt;0,6.0468+K48+K49+K56,0)</f>
        <v>1.7068808719747777</v>
      </c>
      <c r="L59" s="96">
        <f>IF(L11&gt;0,6.0468+L48+L49+L56,0)</f>
        <v>2.0906414342001698</v>
      </c>
      <c r="M59" s="98">
        <f>IF(M11&gt;0,6.0468+M48+M49+M56,0)</f>
        <v>1.4031189231840058</v>
      </c>
      <c r="N59" s="96">
        <f>IF(N11&gt;0,6.0468+N48+N49+N56,0)</f>
        <v>1.8296513252853428</v>
      </c>
      <c r="O59" s="98">
        <f>IF(O11&gt;0,6.0468+O48+O49+O56,0)</f>
        <v>1.3377308622050625</v>
      </c>
      <c r="P59" s="96">
        <f>IF(P11&gt;0,6.0468+P48+P49+P56,0)</f>
        <v>1.6124653316123219</v>
      </c>
      <c r="Q59" s="98">
        <f>IF(Q11&gt;0,6.0468+Q48+Q49+Q56,0)</f>
        <v>1.1096903316123221</v>
      </c>
      <c r="R59" s="96">
        <f>IF(R11&gt;0,6.0468+R48+R49+R56,0)</f>
        <v>1.621565331612322</v>
      </c>
      <c r="S59" s="98">
        <f>IF(S11&gt;0,6.0468+S48+S49+S56,0)</f>
        <v>1.0755653316123217</v>
      </c>
      <c r="T59" s="96">
        <f>IF(T11&gt;0,6.0468+T48+T49+T56,0)</f>
        <v>0</v>
      </c>
      <c r="U59" s="98">
        <f>IF(U11&gt;0,6.0468+U48+U49+U56,0)</f>
        <v>0</v>
      </c>
      <c r="V59" s="96">
        <f>IF(V11&gt;0,6.0468+V48+V49+V56,0)</f>
        <v>0</v>
      </c>
      <c r="W59" s="98">
        <f>IF(W11&gt;0,6.0468+W48+W49+W56,0)</f>
        <v>0</v>
      </c>
      <c r="X59" s="96">
        <f>IF(X11&gt;0,6.0468+X48+X49+X56,0)</f>
        <v>0</v>
      </c>
      <c r="Y59" s="98">
        <f>IF(Y11&gt;0,6.0468+Y48+Y49+Y56,0)</f>
        <v>0</v>
      </c>
      <c r="Z59" s="96">
        <f>IF(Z11&gt;0,6.0468+Z48+Z49+Z56,0)</f>
        <v>0</v>
      </c>
      <c r="AA59" s="98">
        <f>IF(AA11&gt;0,6.0468+AA48+AA49+AA56,0)</f>
        <v>0</v>
      </c>
      <c r="AB59" s="96">
        <f>IF(AB11&gt;0,6.0468+AB48+AB49+AB56,0)</f>
        <v>0</v>
      </c>
      <c r="AC59" s="98">
        <f>IF(AC11&gt;0,6.0468+AC48+AC49+AC56,0)</f>
        <v>0</v>
      </c>
      <c r="AD59" s="96">
        <f>IF(AD11&gt;0,6.0468+AD48+AD49+AD56,0)</f>
        <v>0</v>
      </c>
      <c r="AE59" s="98">
        <f>IF(AE11&gt;0,6.0468+AE48+AE49+AE56,0)</f>
        <v>0</v>
      </c>
      <c r="AF59" s="96">
        <f>IF(AF11&gt;0,6.0468+AF48+AF49+AF56,0)</f>
        <v>0</v>
      </c>
      <c r="AG59" s="98">
        <f>IF(AG11&gt;0,6.0468+AG48+AG49+AG56,0)</f>
        <v>0</v>
      </c>
      <c r="AH59" s="96">
        <f>IF(AH11&gt;0,6.0468+AH48+AH49+AH56,0)</f>
        <v>0</v>
      </c>
      <c r="AI59" s="98">
        <f>IF(AI11&gt;0,6.0468+AI48+AI49+AI56,0)</f>
        <v>0</v>
      </c>
      <c r="AJ59" s="96">
        <f>IF(AJ11&gt;0,6.0468+AJ48+AJ49+AJ56,0)</f>
        <v>0</v>
      </c>
      <c r="AK59" s="98">
        <f>IF(AK11&gt;0,6.0468+AK48+AK49+AK56,0)</f>
        <v>0</v>
      </c>
      <c r="AL59" s="96">
        <f>IF(AL11&gt;0,6.0468+AL48+AL49+AL56,0)</f>
        <v>0</v>
      </c>
      <c r="AM59" s="98">
        <f>IF(AM11&gt;0,6.0468+AM48+AM49+AM56,0)</f>
        <v>0</v>
      </c>
      <c r="AN59" s="96">
        <f>IF(AN11&gt;0,6.0468+AN48+AN49+AN56,0)</f>
        <v>0</v>
      </c>
      <c r="AO59" s="98">
        <f>IF(AO11&gt;0,6.0468+AO48+AO49+AO56,0)</f>
        <v>0</v>
      </c>
      <c r="AP59" s="96">
        <f>IF(AP11&gt;0,6.0468+AP48+AP49+AP56,0)</f>
        <v>0</v>
      </c>
      <c r="AQ59" s="98">
        <f>IF(AQ11&gt;0,6.0468+AQ48+AQ49+AQ56,0)</f>
        <v>0</v>
      </c>
      <c r="AR59" s="96">
        <f>IF(AR11&gt;0,6.0468+AR48+AR49+AR56,0)</f>
        <v>0</v>
      </c>
      <c r="AS59" s="98">
        <f>IF(AS11&gt;0,6.0468+AS48+AS49+AS56,0)</f>
        <v>0</v>
      </c>
      <c r="AT59" s="51"/>
      <c r="AU59" s="56"/>
    </row>
    <row r="60" spans="2:47" ht="13.5" x14ac:dyDescent="0.25">
      <c r="B60" s="55"/>
      <c r="C60" s="10"/>
      <c r="D60" s="11" t="s">
        <v>41</v>
      </c>
      <c r="E60" s="124" t="str">
        <f t="shared" ref="E60:AS60" si="3">IF(E59&lt;=2,"A",IF(E59&lt;=2.75,"B",IF(E59&lt;=3.5,"C",IF(E59&lt;=4.25,"D",IF(E59&lt;=5,"E","F")))))</f>
        <v>A</v>
      </c>
      <c r="F60" s="10" t="str">
        <f t="shared" si="3"/>
        <v>A</v>
      </c>
      <c r="G60" s="12" t="str">
        <f t="shared" si="3"/>
        <v>A</v>
      </c>
      <c r="H60" s="10" t="str">
        <f t="shared" si="3"/>
        <v>A</v>
      </c>
      <c r="I60" s="99" t="str">
        <f t="shared" si="3"/>
        <v>A</v>
      </c>
      <c r="J60" s="10" t="str">
        <f t="shared" si="3"/>
        <v>B</v>
      </c>
      <c r="K60" s="99" t="str">
        <f t="shared" si="3"/>
        <v>A</v>
      </c>
      <c r="L60" s="10" t="str">
        <f t="shared" si="3"/>
        <v>B</v>
      </c>
      <c r="M60" s="99" t="str">
        <f t="shared" si="3"/>
        <v>A</v>
      </c>
      <c r="N60" s="10" t="str">
        <f t="shared" si="3"/>
        <v>A</v>
      </c>
      <c r="O60" s="99" t="str">
        <f t="shared" si="3"/>
        <v>A</v>
      </c>
      <c r="P60" s="10" t="str">
        <f t="shared" si="3"/>
        <v>A</v>
      </c>
      <c r="Q60" s="99" t="str">
        <f t="shared" si="3"/>
        <v>A</v>
      </c>
      <c r="R60" s="10" t="str">
        <f t="shared" si="3"/>
        <v>A</v>
      </c>
      <c r="S60" s="99" t="str">
        <f t="shared" si="3"/>
        <v>A</v>
      </c>
      <c r="T60" s="10" t="str">
        <f t="shared" si="3"/>
        <v>A</v>
      </c>
      <c r="U60" s="99" t="str">
        <f t="shared" si="3"/>
        <v>A</v>
      </c>
      <c r="V60" s="10" t="str">
        <f t="shared" si="3"/>
        <v>A</v>
      </c>
      <c r="W60" s="99" t="str">
        <f t="shared" si="3"/>
        <v>A</v>
      </c>
      <c r="X60" s="10" t="str">
        <f t="shared" si="3"/>
        <v>A</v>
      </c>
      <c r="Y60" s="99" t="str">
        <f t="shared" si="3"/>
        <v>A</v>
      </c>
      <c r="Z60" s="10" t="str">
        <f t="shared" si="3"/>
        <v>A</v>
      </c>
      <c r="AA60" s="99" t="str">
        <f t="shared" si="3"/>
        <v>A</v>
      </c>
      <c r="AB60" s="10" t="str">
        <f t="shared" si="3"/>
        <v>A</v>
      </c>
      <c r="AC60" s="99" t="str">
        <f t="shared" si="3"/>
        <v>A</v>
      </c>
      <c r="AD60" s="10" t="str">
        <f t="shared" si="3"/>
        <v>A</v>
      </c>
      <c r="AE60" s="99" t="str">
        <f t="shared" si="3"/>
        <v>A</v>
      </c>
      <c r="AF60" s="10" t="str">
        <f t="shared" si="3"/>
        <v>A</v>
      </c>
      <c r="AG60" s="99" t="str">
        <f t="shared" si="3"/>
        <v>A</v>
      </c>
      <c r="AH60" s="10" t="str">
        <f t="shared" si="3"/>
        <v>A</v>
      </c>
      <c r="AI60" s="99" t="str">
        <f t="shared" si="3"/>
        <v>A</v>
      </c>
      <c r="AJ60" s="10" t="str">
        <f t="shared" si="3"/>
        <v>A</v>
      </c>
      <c r="AK60" s="99" t="str">
        <f t="shared" si="3"/>
        <v>A</v>
      </c>
      <c r="AL60" s="10" t="str">
        <f t="shared" si="3"/>
        <v>A</v>
      </c>
      <c r="AM60" s="99" t="str">
        <f t="shared" si="3"/>
        <v>A</v>
      </c>
      <c r="AN60" s="10" t="str">
        <f t="shared" si="3"/>
        <v>A</v>
      </c>
      <c r="AO60" s="99" t="str">
        <f t="shared" si="3"/>
        <v>A</v>
      </c>
      <c r="AP60" s="10" t="str">
        <f t="shared" si="3"/>
        <v>A</v>
      </c>
      <c r="AQ60" s="99" t="str">
        <f t="shared" si="3"/>
        <v>A</v>
      </c>
      <c r="AR60" s="10" t="str">
        <f t="shared" si="3"/>
        <v>A</v>
      </c>
      <c r="AS60" s="99" t="str">
        <f t="shared" si="3"/>
        <v>A</v>
      </c>
      <c r="AT60" s="51"/>
      <c r="AU60" s="56"/>
    </row>
    <row r="61" spans="2:47" ht="15.75" x14ac:dyDescent="0.25">
      <c r="B61" s="55"/>
      <c r="C61" s="4"/>
      <c r="D61" s="8" t="s">
        <v>196</v>
      </c>
      <c r="E61" s="116"/>
      <c r="F61" s="4"/>
      <c r="G61" s="5"/>
      <c r="H61" s="4"/>
      <c r="I61" s="5"/>
      <c r="J61" s="4"/>
      <c r="K61" s="5"/>
      <c r="L61" s="4"/>
      <c r="M61" s="5"/>
      <c r="N61" s="4"/>
      <c r="O61" s="5"/>
      <c r="P61" s="4"/>
      <c r="Q61" s="5"/>
      <c r="R61" s="4"/>
      <c r="S61" s="5"/>
      <c r="T61" s="4"/>
      <c r="U61" s="5"/>
      <c r="V61" s="4"/>
      <c r="W61" s="5"/>
      <c r="X61" s="4"/>
      <c r="Y61" s="5"/>
      <c r="Z61" s="4"/>
      <c r="AA61" s="5"/>
      <c r="AB61" s="4"/>
      <c r="AC61" s="5"/>
      <c r="AD61" s="4"/>
      <c r="AE61" s="5"/>
      <c r="AF61" s="4"/>
      <c r="AG61" s="5"/>
      <c r="AH61" s="4"/>
      <c r="AI61" s="5"/>
      <c r="AJ61" s="4"/>
      <c r="AK61" s="5"/>
      <c r="AL61" s="4"/>
      <c r="AM61" s="5"/>
      <c r="AN61" s="4"/>
      <c r="AO61" s="5"/>
      <c r="AP61" s="4"/>
      <c r="AQ61" s="5"/>
      <c r="AR61" s="4"/>
      <c r="AS61" s="5"/>
      <c r="AT61" s="51"/>
      <c r="AU61" s="56"/>
    </row>
    <row r="62" spans="2:47" ht="14.25" x14ac:dyDescent="0.25">
      <c r="B62" s="55"/>
      <c r="C62" s="10" t="s">
        <v>100</v>
      </c>
      <c r="D62" s="11" t="s">
        <v>99</v>
      </c>
      <c r="E62" s="125">
        <f>7.066/E24^2</f>
        <v>0.57681632653061221</v>
      </c>
      <c r="F62" s="15">
        <f>7.066/F24^2</f>
        <v>0.57681632653061221</v>
      </c>
      <c r="G62" s="43">
        <f>7.066/G24^2</f>
        <v>0.57681632653061221</v>
      </c>
      <c r="H62" s="96">
        <f>7.066/H24^2</f>
        <v>0.57681632653061221</v>
      </c>
      <c r="I62" s="97">
        <f>7.066/I24^2</f>
        <v>0.57681632653061221</v>
      </c>
      <c r="J62" s="96">
        <f>7.066/J24^2</f>
        <v>0.57681632653061221</v>
      </c>
      <c r="K62" s="97">
        <f>7.066/K24^2</f>
        <v>0.57681632653061221</v>
      </c>
      <c r="L62" s="96">
        <f>7.066/L24^2</f>
        <v>0.57681632653061221</v>
      </c>
      <c r="M62" s="97">
        <f>7.066/M24^2</f>
        <v>0.57681632653061221</v>
      </c>
      <c r="N62" s="96">
        <f>7.066/N24^2</f>
        <v>0.57681632653061221</v>
      </c>
      <c r="O62" s="97">
        <f>7.066/O24^2</f>
        <v>0.57681632653061221</v>
      </c>
      <c r="P62" s="96">
        <f>7.066/P24^2</f>
        <v>0.57681632653061221</v>
      </c>
      <c r="Q62" s="97">
        <f>7.066/Q24^2</f>
        <v>0.57681632653061221</v>
      </c>
      <c r="R62" s="96">
        <f>7.066/R24^2</f>
        <v>0.57681632653061221</v>
      </c>
      <c r="S62" s="97">
        <f>7.066/S24^2</f>
        <v>0.57681632653061221</v>
      </c>
      <c r="T62" s="96" t="e">
        <f>7.066/T24^2</f>
        <v>#DIV/0!</v>
      </c>
      <c r="U62" s="97" t="e">
        <f>7.066/U24^2</f>
        <v>#DIV/0!</v>
      </c>
      <c r="V62" s="96" t="e">
        <f>7.066/V24^2</f>
        <v>#DIV/0!</v>
      </c>
      <c r="W62" s="97" t="e">
        <f>7.066/W24^2</f>
        <v>#DIV/0!</v>
      </c>
      <c r="X62" s="96" t="e">
        <f>7.066/X24^2</f>
        <v>#DIV/0!</v>
      </c>
      <c r="Y62" s="97" t="e">
        <f>7.066/Y24^2</f>
        <v>#DIV/0!</v>
      </c>
      <c r="Z62" s="96" t="e">
        <f>7.066/Z24^2</f>
        <v>#DIV/0!</v>
      </c>
      <c r="AA62" s="97" t="e">
        <f>7.066/AA24^2</f>
        <v>#DIV/0!</v>
      </c>
      <c r="AB62" s="96" t="e">
        <f>7.066/AB24^2</f>
        <v>#DIV/0!</v>
      </c>
      <c r="AC62" s="97" t="e">
        <f>7.066/AC24^2</f>
        <v>#DIV/0!</v>
      </c>
      <c r="AD62" s="96" t="e">
        <f>7.066/AD24^2</f>
        <v>#DIV/0!</v>
      </c>
      <c r="AE62" s="97" t="e">
        <f>7.066/AE24^2</f>
        <v>#DIV/0!</v>
      </c>
      <c r="AF62" s="96" t="e">
        <f>7.066/AF24^2</f>
        <v>#DIV/0!</v>
      </c>
      <c r="AG62" s="97" t="e">
        <f>7.066/AG24^2</f>
        <v>#DIV/0!</v>
      </c>
      <c r="AH62" s="96" t="e">
        <f>7.066/AH24^2</f>
        <v>#DIV/0!</v>
      </c>
      <c r="AI62" s="97" t="e">
        <f>7.066/AI24^2</f>
        <v>#DIV/0!</v>
      </c>
      <c r="AJ62" s="96" t="e">
        <f>7.066/AJ24^2</f>
        <v>#DIV/0!</v>
      </c>
      <c r="AK62" s="97" t="e">
        <f>7.066/AK24^2</f>
        <v>#DIV/0!</v>
      </c>
      <c r="AL62" s="96" t="e">
        <f>7.066/AL24^2</f>
        <v>#DIV/0!</v>
      </c>
      <c r="AM62" s="97" t="e">
        <f>7.066/AM24^2</f>
        <v>#DIV/0!</v>
      </c>
      <c r="AN62" s="96" t="e">
        <f>7.066/AN24^2</f>
        <v>#DIV/0!</v>
      </c>
      <c r="AO62" s="97" t="e">
        <f>7.066/AO24^2</f>
        <v>#DIV/0!</v>
      </c>
      <c r="AP62" s="96" t="e">
        <f>7.066/AP24^2</f>
        <v>#DIV/0!</v>
      </c>
      <c r="AQ62" s="97" t="e">
        <f>7.066/AQ24^2</f>
        <v>#DIV/0!</v>
      </c>
      <c r="AR62" s="96" t="e">
        <f>7.066/AR24^2</f>
        <v>#DIV/0!</v>
      </c>
      <c r="AS62" s="97" t="e">
        <f>7.066/AS24^2</f>
        <v>#DIV/0!</v>
      </c>
      <c r="AT62" s="51"/>
      <c r="AU62" s="56"/>
    </row>
    <row r="63" spans="2:47" ht="14.25" x14ac:dyDescent="0.25">
      <c r="B63" s="55"/>
      <c r="C63" s="10" t="s">
        <v>345</v>
      </c>
      <c r="D63" s="11" t="s">
        <v>346</v>
      </c>
      <c r="E63" s="125" t="e">
        <f>0.035*((5280*E10/E7)-20)</f>
        <v>#DIV/0!</v>
      </c>
      <c r="F63" s="168">
        <f>0.035*((5280*F10/F7)-20)</f>
        <v>-0.70000000000000007</v>
      </c>
      <c r="G63" s="171">
        <f>0.035*((5280*G10/F7)-20)</f>
        <v>-0.70000000000000007</v>
      </c>
      <c r="H63" s="168">
        <f>0.035*((5280*H10/H7)-20)</f>
        <v>-0.70000000000000007</v>
      </c>
      <c r="I63" s="171">
        <f>0.035*((5280*I10/H7)-20)</f>
        <v>-0.70000000000000007</v>
      </c>
      <c r="J63" s="168">
        <f>0.035*((5280*J10/J7)-20)</f>
        <v>-0.70000000000000007</v>
      </c>
      <c r="K63" s="171">
        <f>0.035*((5280*K10/J7)-20)</f>
        <v>-0.70000000000000007</v>
      </c>
      <c r="L63" s="168">
        <f>0.035*((5280*L10/L7)-20)</f>
        <v>-0.70000000000000007</v>
      </c>
      <c r="M63" s="171">
        <f>0.035*((5280*M10/L7)-20)</f>
        <v>-0.70000000000000007</v>
      </c>
      <c r="N63" s="168">
        <f>0.035*((5280*N10/N7)-20)</f>
        <v>-0.70000000000000007</v>
      </c>
      <c r="O63" s="171">
        <f>0.035*((5280*O10/N7)-20)</f>
        <v>-0.70000000000000007</v>
      </c>
      <c r="P63" s="168">
        <f>0.035*((5280*P10/P7)-20)</f>
        <v>-0.70000000000000007</v>
      </c>
      <c r="Q63" s="171">
        <f>0.035*((5280*Q10/P7)-20)</f>
        <v>-0.70000000000000007</v>
      </c>
      <c r="R63" s="168">
        <f>0.035*((5280*R10/R7)-20)</f>
        <v>-0.70000000000000007</v>
      </c>
      <c r="S63" s="171">
        <f>0.035*((5280*S10/R7)-20)</f>
        <v>-0.70000000000000007</v>
      </c>
      <c r="T63" s="168" t="e">
        <f>0.035*((5280*T10/T7)-20)</f>
        <v>#DIV/0!</v>
      </c>
      <c r="U63" s="171" t="e">
        <f>0.035*((5280*U10/T7)-20)</f>
        <v>#DIV/0!</v>
      </c>
      <c r="V63" s="168" t="e">
        <f>0.035*((5280*V10/V7)-20)</f>
        <v>#DIV/0!</v>
      </c>
      <c r="W63" s="171" t="e">
        <f>0.035*((5280*W10/V7)-20)</f>
        <v>#DIV/0!</v>
      </c>
      <c r="X63" s="168" t="e">
        <f>0.035*((5280*X10/X7)-20)</f>
        <v>#DIV/0!</v>
      </c>
      <c r="Y63" s="171" t="e">
        <f>0.035*((5280*Y10/X7)-20)</f>
        <v>#DIV/0!</v>
      </c>
      <c r="Z63" s="168" t="e">
        <f>0.035*((5280*Z10/Z7)-20)</f>
        <v>#DIV/0!</v>
      </c>
      <c r="AA63" s="171" t="e">
        <f>0.035*((5280*AA10/Z7)-20)</f>
        <v>#DIV/0!</v>
      </c>
      <c r="AB63" s="168" t="e">
        <f>0.035*((5280*AB10/AB7)-20)</f>
        <v>#DIV/0!</v>
      </c>
      <c r="AC63" s="171" t="e">
        <f>0.035*((5280*AC10/AB7)-20)</f>
        <v>#DIV/0!</v>
      </c>
      <c r="AD63" s="168" t="e">
        <f>0.035*((5280*AD10/AD7)-20)</f>
        <v>#DIV/0!</v>
      </c>
      <c r="AE63" s="171" t="e">
        <f>0.035*((5280*AE10/AD7)-20)</f>
        <v>#DIV/0!</v>
      </c>
      <c r="AF63" s="168" t="e">
        <f>0.035*((5280*AF10/AF7)-20)</f>
        <v>#DIV/0!</v>
      </c>
      <c r="AG63" s="171" t="e">
        <f>0.035*((5280*AG10/AF7)-20)</f>
        <v>#DIV/0!</v>
      </c>
      <c r="AH63" s="168" t="e">
        <f>0.035*((5280*AH10/AH7)-20)</f>
        <v>#DIV/0!</v>
      </c>
      <c r="AI63" s="171" t="e">
        <f>0.035*((5280*AI10/AH7)-20)</f>
        <v>#DIV/0!</v>
      </c>
      <c r="AJ63" s="168" t="e">
        <f>0.035*((5280*AJ10/AJ7)-20)</f>
        <v>#DIV/0!</v>
      </c>
      <c r="AK63" s="171" t="e">
        <f>0.035*((5280*AK10/AJ7)-20)</f>
        <v>#DIV/0!</v>
      </c>
      <c r="AL63" s="168" t="e">
        <f>0.035*((5280*AL10/AL7)-20)</f>
        <v>#DIV/0!</v>
      </c>
      <c r="AM63" s="171" t="e">
        <f>0.035*((5280*AM10/AL7)-20)</f>
        <v>#DIV/0!</v>
      </c>
      <c r="AN63" s="168" t="e">
        <f>0.035*((5280*AN10/AN7)-20)</f>
        <v>#DIV/0!</v>
      </c>
      <c r="AO63" s="171" t="e">
        <f>0.035*((5280*AO10/AN7)-20)</f>
        <v>#DIV/0!</v>
      </c>
      <c r="AP63" s="168" t="e">
        <f>0.035*((5280*AP10/AP7)-20)</f>
        <v>#DIV/0!</v>
      </c>
      <c r="AQ63" s="171" t="e">
        <f>0.035*((5280*AQ10/AP7)-20)</f>
        <v>#DIV/0!</v>
      </c>
      <c r="AR63" s="168" t="e">
        <f>0.035*((5280*AR10/AR7)-20)</f>
        <v>#DIV/0!</v>
      </c>
      <c r="AS63" s="171" t="e">
        <f>0.035*((5280*AS10/AR7)-20)</f>
        <v>#DIV/0!</v>
      </c>
      <c r="AT63" s="51"/>
      <c r="AU63" s="56"/>
    </row>
    <row r="64" spans="2:47" ht="14.25" x14ac:dyDescent="0.25">
      <c r="B64" s="55"/>
      <c r="C64" s="10" t="s">
        <v>347</v>
      </c>
      <c r="D64" s="11" t="s">
        <v>348</v>
      </c>
      <c r="E64" s="125">
        <f>(3600*E7)/(5280*E15)</f>
        <v>0</v>
      </c>
      <c r="F64" s="168">
        <f>(3600*F7)/(5280*F15)</f>
        <v>16.363636363636363</v>
      </c>
      <c r="G64" s="171">
        <f>(3600*F7)/(5280*G15)</f>
        <v>16.363636363636363</v>
      </c>
      <c r="H64" s="168">
        <f>(3600*H7)/(5280*H15)</f>
        <v>17.727272727272727</v>
      </c>
      <c r="I64" s="171">
        <f>(3600*H7)/(5280*I15)</f>
        <v>17.727272727272727</v>
      </c>
      <c r="J64" s="168">
        <f>(3600*J7)/(5280*J15)</f>
        <v>13.636363636363637</v>
      </c>
      <c r="K64" s="171">
        <f>(3600*J7)/(5280*K15)</f>
        <v>13.636363636363637</v>
      </c>
      <c r="L64" s="168">
        <f>(3600*L7)/(5280*L15)</f>
        <v>27.272727272727273</v>
      </c>
      <c r="M64" s="171">
        <f>(3600*L7)/(5280*M15)</f>
        <v>27.272727272727273</v>
      </c>
      <c r="N64" s="168">
        <f>(3600*N7)/(5280*N15)</f>
        <v>68.181818181818187</v>
      </c>
      <c r="O64" s="171">
        <f>(3600*N7)/(5280*O15)</f>
        <v>68.181818181818187</v>
      </c>
      <c r="P64" s="168">
        <f>(3600*P7)/(5280*P15)</f>
        <v>32.386363636363633</v>
      </c>
      <c r="Q64" s="171">
        <f>(3600*P7)/(5280*Q15)</f>
        <v>32.386363636363633</v>
      </c>
      <c r="R64" s="168">
        <f>(3600*R7)/(5280*R15)</f>
        <v>17.727272727272727</v>
      </c>
      <c r="S64" s="171">
        <f>(3600*R7)/(5280*S15)</f>
        <v>17.727272727272727</v>
      </c>
      <c r="T64" s="168" t="e">
        <f>(3600*T7)/(5280*T15)</f>
        <v>#DIV/0!</v>
      </c>
      <c r="U64" s="171" t="e">
        <f>(3600*T7)/(5280*U15)</f>
        <v>#DIV/0!</v>
      </c>
      <c r="V64" s="168" t="e">
        <f>(3600*V7)/(5280*V15)</f>
        <v>#DIV/0!</v>
      </c>
      <c r="W64" s="171" t="e">
        <f>(3600*V7)/(5280*W15)</f>
        <v>#DIV/0!</v>
      </c>
      <c r="X64" s="168" t="e">
        <f>(3600*X7)/(5280*X15)</f>
        <v>#DIV/0!</v>
      </c>
      <c r="Y64" s="171" t="e">
        <f>(3600*X7)/(5280*Y15)</f>
        <v>#DIV/0!</v>
      </c>
      <c r="Z64" s="168" t="e">
        <f>(3600*Z7)/(5280*Z15)</f>
        <v>#DIV/0!</v>
      </c>
      <c r="AA64" s="171" t="e">
        <f>(3600*Z7)/(5280*AA15)</f>
        <v>#DIV/0!</v>
      </c>
      <c r="AB64" s="168" t="e">
        <f>(3600*AB7)/(5280*AB15)</f>
        <v>#DIV/0!</v>
      </c>
      <c r="AC64" s="171" t="e">
        <f>(3600*AB7)/(5280*AC15)</f>
        <v>#DIV/0!</v>
      </c>
      <c r="AD64" s="168" t="e">
        <f>(3600*AD7)/(5280*AD15)</f>
        <v>#DIV/0!</v>
      </c>
      <c r="AE64" s="171" t="e">
        <f>(3600*AD7)/(5280*AE15)</f>
        <v>#DIV/0!</v>
      </c>
      <c r="AF64" s="168" t="e">
        <f>(3600*AF7)/(5280*AF15)</f>
        <v>#DIV/0!</v>
      </c>
      <c r="AG64" s="171" t="e">
        <f>(3600*AF7)/(5280*AG15)</f>
        <v>#DIV/0!</v>
      </c>
      <c r="AH64" s="168" t="e">
        <f>(3600*AH7)/(5280*AH15)</f>
        <v>#DIV/0!</v>
      </c>
      <c r="AI64" s="171" t="e">
        <f>(3600*AH7)/(5280*AI15)</f>
        <v>#DIV/0!</v>
      </c>
      <c r="AJ64" s="168" t="e">
        <f>(3600*AJ7)/(5280*AJ15)</f>
        <v>#DIV/0!</v>
      </c>
      <c r="AK64" s="171" t="e">
        <f>(3600*AJ7)/(5280*AK15)</f>
        <v>#DIV/0!</v>
      </c>
      <c r="AL64" s="168" t="e">
        <f>(3600*AL7)/(5280*AL15)</f>
        <v>#DIV/0!</v>
      </c>
      <c r="AM64" s="171" t="e">
        <f>(3600*AL7)/(5280*AM15)</f>
        <v>#DIV/0!</v>
      </c>
      <c r="AN64" s="168" t="e">
        <f>(3600*AN7)/(5280*AN15)</f>
        <v>#DIV/0!</v>
      </c>
      <c r="AO64" s="171" t="e">
        <f>(3600*AN7)/(5280*AO15)</f>
        <v>#DIV/0!</v>
      </c>
      <c r="AP64" s="168" t="e">
        <f>(3600*AP7)/(5280*AP15)</f>
        <v>#DIV/0!</v>
      </c>
      <c r="AQ64" s="171" t="e">
        <f>(3600*AP7)/(5280*AQ15)</f>
        <v>#DIV/0!</v>
      </c>
      <c r="AR64" s="168" t="e">
        <f>(3600*AR7)/(5280*AR15)</f>
        <v>#DIV/0!</v>
      </c>
      <c r="AS64" s="171" t="e">
        <f>(3600*AR7)/(5280*AS15)</f>
        <v>#DIV/0!</v>
      </c>
      <c r="AT64" s="51"/>
      <c r="AU64" s="56"/>
    </row>
    <row r="65" spans="2:47" ht="14.25" x14ac:dyDescent="0.25">
      <c r="B65" s="55"/>
      <c r="C65" s="10" t="s">
        <v>113</v>
      </c>
      <c r="D65" s="11" t="s">
        <v>114</v>
      </c>
      <c r="E65" s="127">
        <f>IF(E11&gt;4*E16,E11,4*E16)</f>
        <v>0</v>
      </c>
      <c r="F65" s="42">
        <f>IF(F11&gt;4*F16,F11,4*F16)</f>
        <v>330</v>
      </c>
      <c r="G65" s="45">
        <f>IF(G11&gt;4*G16,G11,4*G16)</f>
        <v>339</v>
      </c>
      <c r="H65" s="100">
        <f>IF(H11&gt;4*H16,H11,4*H16)</f>
        <v>380</v>
      </c>
      <c r="I65" s="101">
        <f>IF(I11&gt;4*I16,I11,4*I16)</f>
        <v>222</v>
      </c>
      <c r="J65" s="100">
        <f>IF(J11&gt;4*J16,J11,4*J16)</f>
        <v>632</v>
      </c>
      <c r="K65" s="101">
        <f>IF(K11&gt;4*K16,K11,4*K16)</f>
        <v>462</v>
      </c>
      <c r="L65" s="100">
        <f>IF(L11&gt;4*L16,L11,4*L16)</f>
        <v>665</v>
      </c>
      <c r="M65" s="101">
        <f>IF(M11&gt;4*M16,M11,4*M16)</f>
        <v>323</v>
      </c>
      <c r="N65" s="100">
        <f>IF(N11&gt;4*N16,N11,4*N16)</f>
        <v>488</v>
      </c>
      <c r="O65" s="101">
        <f>IF(O11&gt;4*O16,O11,4*O16)</f>
        <v>266</v>
      </c>
      <c r="P65" s="100">
        <f>IF(P11&gt;4*P16,P11,4*P16)</f>
        <v>427</v>
      </c>
      <c r="Q65" s="101">
        <f>IF(Q11&gt;4*Q16,Q11,4*Q16)</f>
        <v>206</v>
      </c>
      <c r="R65" s="100">
        <f>IF(R11&gt;4*R16,R11,4*R16)</f>
        <v>431</v>
      </c>
      <c r="S65" s="101">
        <f>IF(S11&gt;4*S16,S11,4*S16)</f>
        <v>191</v>
      </c>
      <c r="T65" s="100">
        <f>IF(T11&gt;4*T16,T11,4*T16)</f>
        <v>0</v>
      </c>
      <c r="U65" s="101">
        <f>IF(U11&gt;4*U16,U11,4*U16)</f>
        <v>0</v>
      </c>
      <c r="V65" s="100">
        <f>IF(V11&gt;4*V16,V11,4*V16)</f>
        <v>0</v>
      </c>
      <c r="W65" s="101">
        <f>IF(W11&gt;4*W16,W11,4*W16)</f>
        <v>0</v>
      </c>
      <c r="X65" s="100">
        <f>IF(X11&gt;4*X16,X11,4*X16)</f>
        <v>0</v>
      </c>
      <c r="Y65" s="101">
        <f>IF(Y11&gt;4*Y16,Y11,4*Y16)</f>
        <v>0</v>
      </c>
      <c r="Z65" s="100">
        <f>IF(Z11&gt;4*Z16,Z11,4*Z16)</f>
        <v>0</v>
      </c>
      <c r="AA65" s="101">
        <f>IF(AA11&gt;4*AA16,AA11,4*AA16)</f>
        <v>0</v>
      </c>
      <c r="AB65" s="100">
        <f>IF(AB11&gt;4*AB16,AB11,4*AB16)</f>
        <v>0</v>
      </c>
      <c r="AC65" s="101">
        <f>IF(AC11&gt;4*AC16,AC11,4*AC16)</f>
        <v>0</v>
      </c>
      <c r="AD65" s="100">
        <f>IF(AD11&gt;4*AD16,AD11,4*AD16)</f>
        <v>0</v>
      </c>
      <c r="AE65" s="101">
        <f>IF(AE11&gt;4*AE16,AE11,4*AE16)</f>
        <v>0</v>
      </c>
      <c r="AF65" s="100">
        <f>IF(AF11&gt;4*AF16,AF11,4*AF16)</f>
        <v>0</v>
      </c>
      <c r="AG65" s="101">
        <f>IF(AG11&gt;4*AG16,AG11,4*AG16)</f>
        <v>0</v>
      </c>
      <c r="AH65" s="100">
        <f>IF(AH11&gt;4*AH16,AH11,4*AH16)</f>
        <v>0</v>
      </c>
      <c r="AI65" s="101">
        <f>IF(AI11&gt;4*AI16,AI11,4*AI16)</f>
        <v>0</v>
      </c>
      <c r="AJ65" s="100">
        <f>IF(AJ11&gt;4*AJ16,AJ11,4*AJ16)</f>
        <v>0</v>
      </c>
      <c r="AK65" s="101">
        <f>IF(AK11&gt;4*AK16,AK11,4*AK16)</f>
        <v>0</v>
      </c>
      <c r="AL65" s="100">
        <f>IF(AL11&gt;4*AL16,AL11,4*AL16)</f>
        <v>0</v>
      </c>
      <c r="AM65" s="101">
        <f>IF(AM11&gt;4*AM16,AM11,4*AM16)</f>
        <v>0</v>
      </c>
      <c r="AN65" s="100">
        <f>IF(AN11&gt;4*AN16,AN11,4*AN16)</f>
        <v>0</v>
      </c>
      <c r="AO65" s="101">
        <f>IF(AO11&gt;4*AO16,AO11,4*AO16)</f>
        <v>0</v>
      </c>
      <c r="AP65" s="100">
        <f>IF(AP11&gt;4*AP16,AP11,4*AP16)</f>
        <v>0</v>
      </c>
      <c r="AQ65" s="101">
        <f>IF(AQ11&gt;4*AQ16,AQ11,4*AQ16)</f>
        <v>0</v>
      </c>
      <c r="AR65" s="100">
        <f>IF(AR11&gt;4*AR16,AR11,4*AR16)</f>
        <v>0</v>
      </c>
      <c r="AS65" s="101">
        <f>IF(AS11&gt;4*AS16,AS11,4*AS16)</f>
        <v>0</v>
      </c>
      <c r="AT65" s="51"/>
      <c r="AU65" s="56"/>
    </row>
    <row r="66" spans="2:47" ht="14.25" x14ac:dyDescent="0.25">
      <c r="B66" s="55"/>
      <c r="C66" s="10" t="s">
        <v>102</v>
      </c>
      <c r="D66" s="11" t="s">
        <v>33</v>
      </c>
      <c r="E66" s="125" t="e">
        <f>0.507*LN(E65/(4))</f>
        <v>#NUM!</v>
      </c>
      <c r="F66" s="15">
        <f t="shared" ref="F66:AS66" si="4">0.507*LN(F65/(4))</f>
        <v>2.2372887347237018</v>
      </c>
      <c r="G66" s="43">
        <f t="shared" si="4"/>
        <v>2.2509308133541039</v>
      </c>
      <c r="H66" s="96">
        <f t="shared" si="4"/>
        <v>2.3088155840414744</v>
      </c>
      <c r="I66" s="97">
        <f t="shared" si="4"/>
        <v>2.0363061915214611</v>
      </c>
      <c r="J66" s="96">
        <f t="shared" si="4"/>
        <v>2.5667356817446723</v>
      </c>
      <c r="K66" s="97">
        <f t="shared" si="4"/>
        <v>2.4078801586906571</v>
      </c>
      <c r="L66" s="96">
        <f t="shared" si="4"/>
        <v>2.5925407885247336</v>
      </c>
      <c r="M66" s="97">
        <f t="shared" si="4"/>
        <v>2.2264184867861023</v>
      </c>
      <c r="N66" s="96">
        <f t="shared" si="4"/>
        <v>2.4356386696797614</v>
      </c>
      <c r="O66" s="97">
        <f t="shared" si="4"/>
        <v>2.127981387464537</v>
      </c>
      <c r="P66" s="96">
        <f t="shared" si="4"/>
        <v>2.367938253619128</v>
      </c>
      <c r="Q66" s="97">
        <f t="shared" si="4"/>
        <v>1.9983819764885331</v>
      </c>
      <c r="R66" s="96">
        <f t="shared" si="4"/>
        <v>2.3726655605948159</v>
      </c>
      <c r="S66" s="97">
        <f t="shared" si="4"/>
        <v>1.9600513869318568</v>
      </c>
      <c r="T66" s="96" t="e">
        <f t="shared" si="4"/>
        <v>#NUM!</v>
      </c>
      <c r="U66" s="97" t="e">
        <f t="shared" si="4"/>
        <v>#NUM!</v>
      </c>
      <c r="V66" s="96" t="e">
        <f t="shared" si="4"/>
        <v>#NUM!</v>
      </c>
      <c r="W66" s="97" t="e">
        <f t="shared" si="4"/>
        <v>#NUM!</v>
      </c>
      <c r="X66" s="96" t="e">
        <f t="shared" si="4"/>
        <v>#NUM!</v>
      </c>
      <c r="Y66" s="97" t="e">
        <f t="shared" si="4"/>
        <v>#NUM!</v>
      </c>
      <c r="Z66" s="96" t="e">
        <f t="shared" si="4"/>
        <v>#NUM!</v>
      </c>
      <c r="AA66" s="97" t="e">
        <f t="shared" si="4"/>
        <v>#NUM!</v>
      </c>
      <c r="AB66" s="96" t="e">
        <f t="shared" si="4"/>
        <v>#NUM!</v>
      </c>
      <c r="AC66" s="97" t="e">
        <f t="shared" si="4"/>
        <v>#NUM!</v>
      </c>
      <c r="AD66" s="96" t="e">
        <f t="shared" si="4"/>
        <v>#NUM!</v>
      </c>
      <c r="AE66" s="97" t="e">
        <f t="shared" si="4"/>
        <v>#NUM!</v>
      </c>
      <c r="AF66" s="96" t="e">
        <f t="shared" si="4"/>
        <v>#NUM!</v>
      </c>
      <c r="AG66" s="97" t="e">
        <f t="shared" si="4"/>
        <v>#NUM!</v>
      </c>
      <c r="AH66" s="96" t="e">
        <f t="shared" si="4"/>
        <v>#NUM!</v>
      </c>
      <c r="AI66" s="97" t="e">
        <f t="shared" si="4"/>
        <v>#NUM!</v>
      </c>
      <c r="AJ66" s="96" t="e">
        <f t="shared" si="4"/>
        <v>#NUM!</v>
      </c>
      <c r="AK66" s="97" t="e">
        <f t="shared" si="4"/>
        <v>#NUM!</v>
      </c>
      <c r="AL66" s="96" t="e">
        <f t="shared" si="4"/>
        <v>#NUM!</v>
      </c>
      <c r="AM66" s="97" t="e">
        <f t="shared" si="4"/>
        <v>#NUM!</v>
      </c>
      <c r="AN66" s="96" t="e">
        <f t="shared" si="4"/>
        <v>#NUM!</v>
      </c>
      <c r="AO66" s="97" t="e">
        <f t="shared" si="4"/>
        <v>#NUM!</v>
      </c>
      <c r="AP66" s="96" t="e">
        <f t="shared" si="4"/>
        <v>#NUM!</v>
      </c>
      <c r="AQ66" s="97" t="e">
        <f t="shared" si="4"/>
        <v>#NUM!</v>
      </c>
      <c r="AR66" s="96" t="e">
        <f t="shared" si="4"/>
        <v>#NUM!</v>
      </c>
      <c r="AS66" s="97" t="e">
        <f t="shared" si="4"/>
        <v>#NUM!</v>
      </c>
      <c r="AT66" s="51"/>
      <c r="AU66" s="56"/>
    </row>
    <row r="67" spans="2:47" ht="14.25" x14ac:dyDescent="0.25">
      <c r="B67" s="55"/>
      <c r="C67" s="10" t="s">
        <v>104</v>
      </c>
      <c r="D67" s="11" t="s">
        <v>105</v>
      </c>
      <c r="E67" s="125">
        <f>IF(AND(E11*(1-0.01*E12)&lt;200,(E12&gt;0.5)),0.5,E12)</f>
        <v>0.02</v>
      </c>
      <c r="F67" s="15">
        <f>IF(AND(F11*(1-0.01*F12)&lt;200,(F12&gt;0.5)),0.5,F12)</f>
        <v>0.02</v>
      </c>
      <c r="G67" s="43">
        <f>IF(AND(G11*(1-0.01*G12)&lt;200,(G12&gt;0.5)),0.5,G12)</f>
        <v>0.02</v>
      </c>
      <c r="H67" s="96">
        <f>IF(AND(H11*(1-0.01*H12)&lt;200,(H12&gt;0.5)),0.5,H12)</f>
        <v>0.02</v>
      </c>
      <c r="I67" s="97">
        <f>IF(AND(I11*(1-0.01*I12)&lt;200,(I12&gt;0.5)),0.5,I12)</f>
        <v>0.04</v>
      </c>
      <c r="J67" s="96">
        <f>IF(AND(J11*(1-0.01*J12)&lt;200,(J12&gt;0.5)),0.5,J12)</f>
        <v>0.02</v>
      </c>
      <c r="K67" s="97">
        <f>IF(AND(K11*(1-0.01*K12)&lt;200,(K12&gt;0.5)),0.5,K12)</f>
        <v>0.02</v>
      </c>
      <c r="L67" s="96">
        <f>IF(AND(L11*(1-0.01*L12)&lt;200,(L12&gt;0.5)),0.5,L12)</f>
        <v>0.02</v>
      </c>
      <c r="M67" s="97">
        <f>IF(AND(M11*(1-0.01*M12)&lt;200,(M12&gt;0.5)),0.5,M12)</f>
        <v>0.1</v>
      </c>
      <c r="N67" s="96">
        <f>IF(AND(N11*(1-0.01*N12)&lt;200,(N12&gt;0.5)),0.5,N12)</f>
        <v>0.08</v>
      </c>
      <c r="O67" s="97">
        <f>IF(AND(O11*(1-0.01*O12)&lt;200,(O12&gt;0.5)),0.5,O12)</f>
        <v>0.15</v>
      </c>
      <c r="P67" s="96">
        <f>IF(AND(P11*(1-0.01*P12)&lt;200,(P12&gt;0.5)),0.5,P12)</f>
        <v>0.1</v>
      </c>
      <c r="Q67" s="97">
        <f>IF(AND(Q11*(1-0.01*Q12)&lt;200,(Q12&gt;0.5)),0.5,Q12)</f>
        <v>0.12</v>
      </c>
      <c r="R67" s="96">
        <f>IF(AND(R11*(1-0.01*R12)&lt;200,(R12&gt;0.5)),0.5,R12)</f>
        <v>0.1</v>
      </c>
      <c r="S67" s="97">
        <f>IF(AND(S11*(1-0.01*S12)&lt;200,(S12&gt;0.5)),0.5,S12)</f>
        <v>0.12</v>
      </c>
      <c r="T67" s="96">
        <f>IF(AND(T11*(1-0.01*T12)&lt;200,(T12&gt;0.5)),0.5,T12)</f>
        <v>0</v>
      </c>
      <c r="U67" s="97">
        <f>IF(AND(U11*(1-0.01*U12)&lt;200,(U12&gt;0.5)),0.5,U12)</f>
        <v>0</v>
      </c>
      <c r="V67" s="96">
        <f>IF(AND(V11*(1-0.01*V12)&lt;200,(V12&gt;0.5)),0.5,V12)</f>
        <v>0</v>
      </c>
      <c r="W67" s="97">
        <f>IF(AND(W11*(1-0.01*W12)&lt;200,(W12&gt;0.5)),0.5,W12)</f>
        <v>0</v>
      </c>
      <c r="X67" s="96">
        <f>IF(AND(X11*(1-0.01*X12)&lt;200,(X12&gt;0.5)),0.5,X12)</f>
        <v>0</v>
      </c>
      <c r="Y67" s="97">
        <f>IF(AND(Y11*(1-0.01*Y12)&lt;200,(Y12&gt;0.5)),0.5,Y12)</f>
        <v>0</v>
      </c>
      <c r="Z67" s="96">
        <f>IF(AND(Z11*(1-0.01*Z12)&lt;200,(Z12&gt;0.5)),0.5,Z12)</f>
        <v>0</v>
      </c>
      <c r="AA67" s="97">
        <f>IF(AND(AA11*(1-0.01*AA12)&lt;200,(AA12&gt;0.5)),0.5,AA12)</f>
        <v>0</v>
      </c>
      <c r="AB67" s="96">
        <f>IF(AND(AB11*(1-0.01*AB12)&lt;200,(AB12&gt;0.5)),0.5,AB12)</f>
        <v>0</v>
      </c>
      <c r="AC67" s="97">
        <f>IF(AND(AC11*(1-0.01*AC12)&lt;200,(AC12&gt;0.5)),0.5,AC12)</f>
        <v>0</v>
      </c>
      <c r="AD67" s="96">
        <f>IF(AND(AD11*(1-0.01*AD12)&lt;200,(AD12&gt;0.5)),0.5,AD12)</f>
        <v>0</v>
      </c>
      <c r="AE67" s="97">
        <f>IF(AND(AE11*(1-0.01*AE12)&lt;200,(AE12&gt;0.5)),0.5,AE12)</f>
        <v>0</v>
      </c>
      <c r="AF67" s="96">
        <f>IF(AND(AF11*(1-0.01*AF12)&lt;200,(AF12&gt;0.5)),0.5,AF12)</f>
        <v>0</v>
      </c>
      <c r="AG67" s="97">
        <f>IF(AND(AG11*(1-0.01*AG12)&lt;200,(AG12&gt;0.5)),0.5,AG12)</f>
        <v>0</v>
      </c>
      <c r="AH67" s="96">
        <f>IF(AND(AH11*(1-0.01*AH12)&lt;200,(AH12&gt;0.5)),0.5,AH12)</f>
        <v>0</v>
      </c>
      <c r="AI67" s="97">
        <f>IF(AND(AI11*(1-0.01*AI12)&lt;200,(AI12&gt;0.5)),0.5,AI12)</f>
        <v>0</v>
      </c>
      <c r="AJ67" s="96">
        <f>IF(AND(AJ11*(1-0.01*AJ12)&lt;200,(AJ12&gt;0.5)),0.5,AJ12)</f>
        <v>0</v>
      </c>
      <c r="AK67" s="97">
        <f>IF(AND(AK11*(1-0.01*AK12)&lt;200,(AK12&gt;0.5)),0.5,AK12)</f>
        <v>0</v>
      </c>
      <c r="AL67" s="96">
        <f>IF(AND(AL11*(1-0.01*AL12)&lt;200,(AL12&gt;0.5)),0.5,AL12)</f>
        <v>0</v>
      </c>
      <c r="AM67" s="97">
        <f>IF(AND(AM11*(1-0.01*AM12)&lt;200,(AM12&gt;0.5)),0.5,AM12)</f>
        <v>0</v>
      </c>
      <c r="AN67" s="96">
        <f>IF(AND(AN11*(1-0.01*AN12)&lt;200,(AN12&gt;0.5)),0.5,AN12)</f>
        <v>0</v>
      </c>
      <c r="AO67" s="97">
        <f>IF(AND(AO11*(1-0.01*AO12)&lt;200,(AO12&gt;0.5)),0.5,AO12)</f>
        <v>0</v>
      </c>
      <c r="AP67" s="96">
        <f>IF(AND(AP11*(1-0.01*AP12)&lt;200,(AP12&gt;0.5)),0.5,AP12)</f>
        <v>0</v>
      </c>
      <c r="AQ67" s="97">
        <f>IF(AND(AQ11*(1-0.01*AQ12)&lt;200,(AQ12&gt;0.5)),0.5,AQ12)</f>
        <v>0</v>
      </c>
      <c r="AR67" s="96">
        <f>IF(AND(AR11*(1-0.01*AR12)&lt;200,(AR12&gt;0.5)),0.5,AR12)</f>
        <v>0</v>
      </c>
      <c r="AS67" s="97">
        <f>IF(AND(AS11*(1-0.01*AS12)&lt;200,(AS12&gt;0.5)),0.5,AS12)</f>
        <v>0</v>
      </c>
      <c r="AT67" s="51"/>
      <c r="AU67" s="56"/>
    </row>
    <row r="68" spans="2:47" ht="14.25" x14ac:dyDescent="0.25">
      <c r="B68" s="55"/>
      <c r="C68" s="10" t="s">
        <v>111</v>
      </c>
      <c r="D68" s="11" t="s">
        <v>112</v>
      </c>
      <c r="E68" s="127">
        <f>IF(E13&lt;21,21,E13)</f>
        <v>25</v>
      </c>
      <c r="F68" s="42">
        <f>IF(F13&lt;21,21,F13)</f>
        <v>25</v>
      </c>
      <c r="G68" s="45">
        <f>IF(G13&lt;21,21,G13)</f>
        <v>25</v>
      </c>
      <c r="H68" s="100">
        <f>IF(H13&lt;21,21,H13)</f>
        <v>25</v>
      </c>
      <c r="I68" s="101">
        <f>IF(I13&lt;21,21,I13)</f>
        <v>25</v>
      </c>
      <c r="J68" s="100">
        <f>IF(J13&lt;21,21,J13)</f>
        <v>25</v>
      </c>
      <c r="K68" s="101">
        <f>IF(K13&lt;21,21,K13)</f>
        <v>25</v>
      </c>
      <c r="L68" s="100">
        <f>IF(L13&lt;21,21,L13)</f>
        <v>25</v>
      </c>
      <c r="M68" s="101">
        <f>IF(M13&lt;21,21,M13)</f>
        <v>25</v>
      </c>
      <c r="N68" s="100">
        <f>IF(N13&lt;21,21,N13)</f>
        <v>25</v>
      </c>
      <c r="O68" s="101">
        <f>IF(O13&lt;21,21,O13)</f>
        <v>25</v>
      </c>
      <c r="P68" s="100">
        <f>IF(P13&lt;21,21,P13)</f>
        <v>25</v>
      </c>
      <c r="Q68" s="101">
        <f>IF(Q13&lt;21,21,Q13)</f>
        <v>25</v>
      </c>
      <c r="R68" s="100">
        <f>IF(R13&lt;21,21,R13)</f>
        <v>25</v>
      </c>
      <c r="S68" s="101">
        <f>IF(S13&lt;21,21,S13)</f>
        <v>25</v>
      </c>
      <c r="T68" s="100">
        <f>IF(T13&lt;21,21,T13)</f>
        <v>21</v>
      </c>
      <c r="U68" s="101">
        <f>IF(U13&lt;21,21,U13)</f>
        <v>21</v>
      </c>
      <c r="V68" s="100">
        <f>IF(V13&lt;21,21,V13)</f>
        <v>21</v>
      </c>
      <c r="W68" s="101">
        <f>IF(W13&lt;21,21,W13)</f>
        <v>21</v>
      </c>
      <c r="X68" s="100">
        <f>IF(X13&lt;21,21,X13)</f>
        <v>21</v>
      </c>
      <c r="Y68" s="101">
        <f>IF(Y13&lt;21,21,Y13)</f>
        <v>21</v>
      </c>
      <c r="Z68" s="100">
        <f>IF(Z13&lt;21,21,Z13)</f>
        <v>21</v>
      </c>
      <c r="AA68" s="101">
        <f>IF(AA13&lt;21,21,AA13)</f>
        <v>21</v>
      </c>
      <c r="AB68" s="100">
        <f>IF(AB13&lt;21,21,AB13)</f>
        <v>21</v>
      </c>
      <c r="AC68" s="101">
        <f>IF(AC13&lt;21,21,AC13)</f>
        <v>21</v>
      </c>
      <c r="AD68" s="100">
        <f>IF(AD13&lt;21,21,AD13)</f>
        <v>21</v>
      </c>
      <c r="AE68" s="101">
        <f>IF(AE13&lt;21,21,AE13)</f>
        <v>21</v>
      </c>
      <c r="AF68" s="100">
        <f>IF(AF13&lt;21,21,AF13)</f>
        <v>21</v>
      </c>
      <c r="AG68" s="101">
        <f>IF(AG13&lt;21,21,AG13)</f>
        <v>21</v>
      </c>
      <c r="AH68" s="100">
        <f>IF(AH13&lt;21,21,AH13)</f>
        <v>21</v>
      </c>
      <c r="AI68" s="101">
        <f>IF(AI13&lt;21,21,AI13)</f>
        <v>21</v>
      </c>
      <c r="AJ68" s="100">
        <f>IF(AJ13&lt;21,21,AJ13)</f>
        <v>21</v>
      </c>
      <c r="AK68" s="101">
        <f>IF(AK13&lt;21,21,AK13)</f>
        <v>21</v>
      </c>
      <c r="AL68" s="100">
        <f>IF(AL13&lt;21,21,AL13)</f>
        <v>21</v>
      </c>
      <c r="AM68" s="101">
        <f>IF(AM13&lt;21,21,AM13)</f>
        <v>21</v>
      </c>
      <c r="AN68" s="100">
        <f>IF(AN13&lt;21,21,AN13)</f>
        <v>21</v>
      </c>
      <c r="AO68" s="101">
        <f>IF(AO13&lt;21,21,AO13)</f>
        <v>21</v>
      </c>
      <c r="AP68" s="100">
        <f>IF(AP13&lt;21,21,AP13)</f>
        <v>21</v>
      </c>
      <c r="AQ68" s="101">
        <f>IF(AQ13&lt;21,21,AQ13)</f>
        <v>21</v>
      </c>
      <c r="AR68" s="100">
        <f>IF(AR13&lt;21,21,AR13)</f>
        <v>21</v>
      </c>
      <c r="AS68" s="101">
        <f>IF(AS13&lt;21,21,AS13)</f>
        <v>21</v>
      </c>
      <c r="AT68" s="51"/>
      <c r="AU68" s="56"/>
    </row>
    <row r="69" spans="2:47" ht="14.25" x14ac:dyDescent="0.25">
      <c r="B69" s="55"/>
      <c r="C69" s="10" t="s">
        <v>101</v>
      </c>
      <c r="D69" s="11" t="s">
        <v>32</v>
      </c>
      <c r="E69" s="125">
        <f t="shared" ref="E69" si="5">0.199*(1.1199*LN(E68-20)+0.8103)*(1+0.1038*E67)^2</f>
        <v>0.52209018090115733</v>
      </c>
      <c r="F69" s="15">
        <f t="shared" ref="F69:G69" si="6">0.199*(1.1199*LN(F68-20)+0.8103)*(1+0.1038*F67)^2</f>
        <v>0.52209018090115733</v>
      </c>
      <c r="G69" s="43">
        <f t="shared" si="6"/>
        <v>0.52209018090115733</v>
      </c>
      <c r="H69" s="96">
        <f t="shared" ref="H69:AS69" si="7">0.199*(1.1199*LN(H68-20)+0.8103)*(1+0.1038*H67)^2</f>
        <v>0.52209018090115733</v>
      </c>
      <c r="I69" s="97">
        <f t="shared" si="7"/>
        <v>0.52425564925018464</v>
      </c>
      <c r="J69" s="96">
        <f t="shared" si="7"/>
        <v>0.52209018090115733</v>
      </c>
      <c r="K69" s="97">
        <f t="shared" si="7"/>
        <v>0.52209018090115733</v>
      </c>
      <c r="L69" s="96">
        <f t="shared" si="7"/>
        <v>0.52209018090115733</v>
      </c>
      <c r="M69" s="97">
        <f t="shared" si="7"/>
        <v>0.53077894363761646</v>
      </c>
      <c r="N69" s="96">
        <f t="shared" si="7"/>
        <v>0.52860003061841432</v>
      </c>
      <c r="O69" s="97">
        <f t="shared" si="7"/>
        <v>0.53624583299629358</v>
      </c>
      <c r="P69" s="96">
        <f t="shared" si="7"/>
        <v>0.53077894363761646</v>
      </c>
      <c r="Q69" s="97">
        <f t="shared" si="7"/>
        <v>0.53296233821354355</v>
      </c>
      <c r="R69" s="96">
        <f t="shared" si="7"/>
        <v>0.53077894363761646</v>
      </c>
      <c r="S69" s="97">
        <f t="shared" si="7"/>
        <v>0.53296233821354355</v>
      </c>
      <c r="T69" s="96">
        <f t="shared" si="7"/>
        <v>0.16124970000000002</v>
      </c>
      <c r="U69" s="97">
        <f t="shared" si="7"/>
        <v>0.16124970000000002</v>
      </c>
      <c r="V69" s="96">
        <f t="shared" si="7"/>
        <v>0.16124970000000002</v>
      </c>
      <c r="W69" s="97">
        <f t="shared" si="7"/>
        <v>0.16124970000000002</v>
      </c>
      <c r="X69" s="96">
        <f t="shared" si="7"/>
        <v>0.16124970000000002</v>
      </c>
      <c r="Y69" s="97">
        <f t="shared" si="7"/>
        <v>0.16124970000000002</v>
      </c>
      <c r="Z69" s="96">
        <f t="shared" si="7"/>
        <v>0.16124970000000002</v>
      </c>
      <c r="AA69" s="97">
        <f t="shared" si="7"/>
        <v>0.16124970000000002</v>
      </c>
      <c r="AB69" s="96">
        <f t="shared" si="7"/>
        <v>0.16124970000000002</v>
      </c>
      <c r="AC69" s="97">
        <f t="shared" si="7"/>
        <v>0.16124970000000002</v>
      </c>
      <c r="AD69" s="96">
        <f t="shared" si="7"/>
        <v>0.16124970000000002</v>
      </c>
      <c r="AE69" s="97">
        <f t="shared" si="7"/>
        <v>0.16124970000000002</v>
      </c>
      <c r="AF69" s="96">
        <f t="shared" si="7"/>
        <v>0.16124970000000002</v>
      </c>
      <c r="AG69" s="97">
        <f t="shared" si="7"/>
        <v>0.16124970000000002</v>
      </c>
      <c r="AH69" s="96">
        <f t="shared" si="7"/>
        <v>0.16124970000000002</v>
      </c>
      <c r="AI69" s="97">
        <f t="shared" si="7"/>
        <v>0.16124970000000002</v>
      </c>
      <c r="AJ69" s="96">
        <f t="shared" si="7"/>
        <v>0.16124970000000002</v>
      </c>
      <c r="AK69" s="97">
        <f t="shared" si="7"/>
        <v>0.16124970000000002</v>
      </c>
      <c r="AL69" s="96">
        <f t="shared" si="7"/>
        <v>0.16124970000000002</v>
      </c>
      <c r="AM69" s="97">
        <f t="shared" si="7"/>
        <v>0.16124970000000002</v>
      </c>
      <c r="AN69" s="96">
        <f t="shared" si="7"/>
        <v>0.16124970000000002</v>
      </c>
      <c r="AO69" s="97">
        <f t="shared" si="7"/>
        <v>0.16124970000000002</v>
      </c>
      <c r="AP69" s="96">
        <f t="shared" si="7"/>
        <v>0.16124970000000002</v>
      </c>
      <c r="AQ69" s="97">
        <f t="shared" si="7"/>
        <v>0.16124970000000002</v>
      </c>
      <c r="AR69" s="96">
        <f t="shared" si="7"/>
        <v>0.16124970000000002</v>
      </c>
      <c r="AS69" s="97">
        <f t="shared" si="7"/>
        <v>0.16124970000000002</v>
      </c>
      <c r="AT69" s="51"/>
      <c r="AU69" s="56"/>
    </row>
    <row r="70" spans="2:47" ht="14.25" x14ac:dyDescent="0.25">
      <c r="B70" s="55"/>
      <c r="C70" s="10" t="s">
        <v>109</v>
      </c>
      <c r="D70" s="11" t="s">
        <v>110</v>
      </c>
      <c r="E70" s="126">
        <f>IF(AND(E32="Yes",(E20-1.5)&gt;0),E20-1.5,E20)</f>
        <v>0</v>
      </c>
      <c r="F70" s="13">
        <f>IF(AND(F32="Yes",(F20-1.5)&gt;0),F20-1.5,F20)</f>
        <v>0</v>
      </c>
      <c r="G70" s="44">
        <f>IF(AND(G32="Yes",(G20-1.5)&gt;0),G20-1.5,G20)</f>
        <v>0</v>
      </c>
      <c r="H70" s="13">
        <f>IF(AND(H32="Yes",(H20-1.5)&gt;0),H20-1.5,H20)</f>
        <v>0</v>
      </c>
      <c r="I70" s="44">
        <f>IF(AND(I32="Yes",(I20-1.5)&gt;0),I20-1.5,I20)</f>
        <v>0</v>
      </c>
      <c r="J70" s="13">
        <f>IF(AND(J32="Yes",(J20-1.5)&gt;0),J20-1.5,J20)</f>
        <v>0</v>
      </c>
      <c r="K70" s="44">
        <f>IF(AND(K32="Yes",(K20-1.5)&gt;0),K20-1.5,K20)</f>
        <v>0</v>
      </c>
      <c r="L70" s="13">
        <f>IF(AND(L32="Yes",(L20-1.5)&gt;0),L20-1.5,L20)</f>
        <v>0</v>
      </c>
      <c r="M70" s="44">
        <f>IF(AND(M32="Yes",(M20-1.5)&gt;0),M20-1.5,M20)</f>
        <v>0</v>
      </c>
      <c r="N70" s="13">
        <f>IF(AND(N32="Yes",(N20-1.5)&gt;0),N20-1.5,N20)</f>
        <v>0</v>
      </c>
      <c r="O70" s="44">
        <f>IF(AND(O32="Yes",(O20-1.5)&gt;0),O20-1.5,O20)</f>
        <v>0</v>
      </c>
      <c r="P70" s="13">
        <f>IF(AND(P32="Yes",(P20-1.5)&gt;0),P20-1.5,P20)</f>
        <v>0</v>
      </c>
      <c r="Q70" s="44">
        <f>IF(AND(Q32="Yes",(Q20-1.5)&gt;0),Q20-1.5,Q20)</f>
        <v>0</v>
      </c>
      <c r="R70" s="13">
        <f>IF(AND(R32="Yes",(R20-1.5)&gt;0),R20-1.5,R20)</f>
        <v>0</v>
      </c>
      <c r="S70" s="44">
        <f>IF(AND(S32="Yes",(S20-1.5)&gt;0),S20-1.5,S20)</f>
        <v>0</v>
      </c>
      <c r="T70" s="13">
        <f>IF(AND(T32="Yes",(T20-1.5)&gt;0),T20-1.5,T20)</f>
        <v>0</v>
      </c>
      <c r="U70" s="44">
        <f>IF(AND(U32="Yes",(U20-1.5)&gt;0),U20-1.5,U20)</f>
        <v>0</v>
      </c>
      <c r="V70" s="13">
        <f>IF(AND(V32="Yes",(V20-1.5)&gt;0),V20-1.5,V20)</f>
        <v>0</v>
      </c>
      <c r="W70" s="44">
        <f>IF(AND(W32="Yes",(W20-1.5)&gt;0),W20-1.5,W20)</f>
        <v>0</v>
      </c>
      <c r="X70" s="13">
        <f>IF(AND(X32="Yes",(X20-1.5)&gt;0),X20-1.5,X20)</f>
        <v>0</v>
      </c>
      <c r="Y70" s="44">
        <f>IF(AND(Y32="Yes",(Y20-1.5)&gt;0),Y20-1.5,Y20)</f>
        <v>0</v>
      </c>
      <c r="Z70" s="13">
        <f>IF(AND(Z32="Yes",(Z20-1.5)&gt;0),Z20-1.5,Z20)</f>
        <v>0</v>
      </c>
      <c r="AA70" s="44">
        <f>IF(AND(AA32="Yes",(AA20-1.5)&gt;0),AA20-1.5,AA20)</f>
        <v>0</v>
      </c>
      <c r="AB70" s="13">
        <f>IF(AND(AB32="Yes",(AB20-1.5)&gt;0),AB20-1.5,AB20)</f>
        <v>0</v>
      </c>
      <c r="AC70" s="44">
        <f>IF(AND(AC32="Yes",(AC20-1.5)&gt;0),AC20-1.5,AC20)</f>
        <v>0</v>
      </c>
      <c r="AD70" s="13">
        <f>IF(AND(AD32="Yes",(AD20-1.5)&gt;0),AD20-1.5,AD20)</f>
        <v>0</v>
      </c>
      <c r="AE70" s="44">
        <f>IF(AND(AE32="Yes",(AE20-1.5)&gt;0),AE20-1.5,AE20)</f>
        <v>0</v>
      </c>
      <c r="AF70" s="13">
        <f>IF(AND(AF32="Yes",(AF20-1.5)&gt;0),AF20-1.5,AF20)</f>
        <v>0</v>
      </c>
      <c r="AG70" s="44">
        <f>IF(AND(AG32="Yes",(AG20-1.5)&gt;0),AG20-1.5,AG20)</f>
        <v>0</v>
      </c>
      <c r="AH70" s="13">
        <f>IF(AND(AH32="Yes",(AH20-1.5)&gt;0),AH20-1.5,AH20)</f>
        <v>0</v>
      </c>
      <c r="AI70" s="44">
        <f>IF(AND(AI32="Yes",(AI20-1.5)&gt;0),AI20-1.5,AI20)</f>
        <v>0</v>
      </c>
      <c r="AJ70" s="13">
        <f>IF(AND(AJ32="Yes",(AJ20-1.5)&gt;0),AJ20-1.5,AJ20)</f>
        <v>0</v>
      </c>
      <c r="AK70" s="44">
        <f>IF(AND(AK32="Yes",(AK20-1.5)&gt;0),AK20-1.5,AK20)</f>
        <v>0</v>
      </c>
      <c r="AL70" s="13">
        <f>IF(AND(AL32="Yes",(AL20-1.5)&gt;0),AL20-1.5,AL20)</f>
        <v>0</v>
      </c>
      <c r="AM70" s="44">
        <f>IF(AND(AM32="Yes",(AM20-1.5)&gt;0),AM20-1.5,AM20)</f>
        <v>0</v>
      </c>
      <c r="AN70" s="13">
        <f>IF(AND(AN32="Yes",(AN20-1.5)&gt;0),AN20-1.5,AN20)</f>
        <v>0</v>
      </c>
      <c r="AO70" s="44">
        <f>IF(AND(AO32="Yes",(AO20-1.5)&gt;0),AO20-1.5,AO20)</f>
        <v>0</v>
      </c>
      <c r="AP70" s="13">
        <f>IF(AND(AP32="Yes",(AP20-1.5)&gt;0),AP20-1.5,AP20)</f>
        <v>0</v>
      </c>
      <c r="AQ70" s="44">
        <f>IF(AND(AQ32="Yes",(AQ20-1.5)&gt;0),AQ20-1.5,AQ20)</f>
        <v>0</v>
      </c>
      <c r="AR70" s="13">
        <f>IF(AND(AR32="Yes",(AR20-1.5)&gt;0),AR20-1.5,AR20)</f>
        <v>0</v>
      </c>
      <c r="AS70" s="44">
        <f>IF(AND(AS32="Yes",(AS20-1.5)&gt;0),AS20-1.5,AS20)</f>
        <v>0</v>
      </c>
      <c r="AT70" s="51"/>
      <c r="AU70" s="56"/>
    </row>
    <row r="71" spans="2:47" ht="14.25" x14ac:dyDescent="0.25">
      <c r="B71" s="55"/>
      <c r="C71" s="10" t="s">
        <v>45</v>
      </c>
      <c r="D71" s="11" t="s">
        <v>107</v>
      </c>
      <c r="E71" s="124">
        <f>IF(E22=0,E21+E19+E70+E23,E21+E19+E70)</f>
        <v>0</v>
      </c>
      <c r="F71" s="10">
        <f>IF(F22=0,F21+F19+F70+F23,F21+F19+F70)</f>
        <v>17</v>
      </c>
      <c r="G71" s="16">
        <f>IF(G22=0,G21+G19+G70+G23,G21+G19+G70)</f>
        <v>17</v>
      </c>
      <c r="H71" s="10">
        <f>IF(H22=0,H21+H19+H70+H23,H21+H19+H70)</f>
        <v>17</v>
      </c>
      <c r="I71" s="95">
        <f>IF(I22=0,I21+I19+I70+I23,I21+I19+I70)</f>
        <v>17</v>
      </c>
      <c r="J71" s="10">
        <f>IF(J22=0,J21+J19+J70+J23,J21+J19+J70)</f>
        <v>17</v>
      </c>
      <c r="K71" s="95">
        <f>IF(K22=0,K21+K19+K70+K23,K21+K19+K70)</f>
        <v>17</v>
      </c>
      <c r="L71" s="10">
        <f>IF(L22=0,L21+L19+L70+L23,L21+L19+L70)</f>
        <v>17</v>
      </c>
      <c r="M71" s="95">
        <f>IF(M22=0,M21+M19+M70+M23,M21+M19+M70)</f>
        <v>12</v>
      </c>
      <c r="N71" s="10">
        <f>IF(N22=0,N21+N19+N70+N23,N21+N19+N70)</f>
        <v>17</v>
      </c>
      <c r="O71" s="95">
        <f>IF(O22=0,O21+O19+O70+O23,O21+O19+O70)</f>
        <v>12</v>
      </c>
      <c r="P71" s="10">
        <f>IF(P22=0,P21+P19+P70+P23,P21+P19+P70)</f>
        <v>12</v>
      </c>
      <c r="Q71" s="95">
        <f>IF(Q22=0,Q21+Q19+Q70+Q23,Q21+Q19+Q70)</f>
        <v>12</v>
      </c>
      <c r="R71" s="10">
        <f>IF(R22=0,R21+R19+R70+R23,R21+R19+R70)</f>
        <v>12</v>
      </c>
      <c r="S71" s="95">
        <f>IF(S22=0,S21+S19+S70+S23,S21+S19+S70)</f>
        <v>12</v>
      </c>
      <c r="T71" s="10">
        <f>IF(T22=0,T21+T19+T70+T23,T21+T19+T70)</f>
        <v>0</v>
      </c>
      <c r="U71" s="95">
        <f>IF(U22=0,U21+U19+U70+U23,U21+U19+U70)</f>
        <v>0</v>
      </c>
      <c r="V71" s="10">
        <f>IF(V22=0,V21+V19+V70+V23,V21+V19+V70)</f>
        <v>0</v>
      </c>
      <c r="W71" s="95">
        <f>IF(W22=0,W21+W19+W70+W23,W21+W19+W70)</f>
        <v>0</v>
      </c>
      <c r="X71" s="10">
        <f>IF(X22=0,X21+X19+X70+X23,X21+X19+X70)</f>
        <v>0</v>
      </c>
      <c r="Y71" s="95">
        <f>IF(Y22=0,Y21+Y19+Y70+Y23,Y21+Y19+Y70)</f>
        <v>0</v>
      </c>
      <c r="Z71" s="10">
        <f>IF(Z22=0,Z21+Z19+Z70+Z23,Z21+Z19+Z70)</f>
        <v>0</v>
      </c>
      <c r="AA71" s="95">
        <f>IF(AA22=0,AA21+AA19+AA70+AA23,AA21+AA19+AA70)</f>
        <v>0</v>
      </c>
      <c r="AB71" s="10">
        <f>IF(AB22=0,AB21+AB19+AB70+AB23,AB21+AB19+AB70)</f>
        <v>0</v>
      </c>
      <c r="AC71" s="95">
        <f>IF(AC22=0,AC21+AC19+AC70+AC23,AC21+AC19+AC70)</f>
        <v>0</v>
      </c>
      <c r="AD71" s="10">
        <f>IF(AD22=0,AD21+AD19+AD70+AD23,AD21+AD19+AD70)</f>
        <v>0</v>
      </c>
      <c r="AE71" s="95">
        <f>IF(AE22=0,AE21+AE19+AE70+AE23,AE21+AE19+AE70)</f>
        <v>0</v>
      </c>
      <c r="AF71" s="10">
        <f>IF(AF22=0,AF21+AF19+AF70+AF23,AF21+AF19+AF70)</f>
        <v>0</v>
      </c>
      <c r="AG71" s="95">
        <f>IF(AG22=0,AG21+AG19+AG70+AG23,AG21+AG19+AG70)</f>
        <v>0</v>
      </c>
      <c r="AH71" s="10">
        <f>IF(AH22=0,AH21+AH19+AH70+AH23,AH21+AH19+AH70)</f>
        <v>0</v>
      </c>
      <c r="AI71" s="95">
        <f>IF(AI22=0,AI21+AI19+AI70+AI23,AI21+AI19+AI70)</f>
        <v>0</v>
      </c>
      <c r="AJ71" s="10">
        <f>IF(AJ22=0,AJ21+AJ19+AJ70+AJ23,AJ21+AJ19+AJ70)</f>
        <v>0</v>
      </c>
      <c r="AK71" s="95">
        <f>IF(AK22=0,AK21+AK19+AK70+AK23,AK21+AK19+AK70)</f>
        <v>0</v>
      </c>
      <c r="AL71" s="10">
        <f>IF(AL22=0,AL21+AL19+AL70+AL23,AL21+AL19+AL70)</f>
        <v>0</v>
      </c>
      <c r="AM71" s="95">
        <f>IF(AM22=0,AM21+AM19+AM70+AM23,AM21+AM19+AM70)</f>
        <v>0</v>
      </c>
      <c r="AN71" s="10">
        <f>IF(AN22=0,AN21+AN19+AN70+AN23,AN21+AN19+AN70)</f>
        <v>0</v>
      </c>
      <c r="AO71" s="95">
        <f>IF(AO22=0,AO21+AO19+AO70+AO23,AO21+AO19+AO70)</f>
        <v>0</v>
      </c>
      <c r="AP71" s="10">
        <f>IF(AP22=0,AP21+AP19+AP70+AP23,AP21+AP19+AP70)</f>
        <v>0</v>
      </c>
      <c r="AQ71" s="95">
        <f>IF(AQ22=0,AQ21+AQ19+AQ70+AQ23,AQ21+AQ19+AQ70)</f>
        <v>0</v>
      </c>
      <c r="AR71" s="10">
        <f>IF(AR22=0,AR21+AR19+AR70+AR23,AR21+AR19+AR70)</f>
        <v>0</v>
      </c>
      <c r="AS71" s="95">
        <f>IF(AS22=0,AS21+AS19+AS70+AS23,AS21+AS19+AS70)</f>
        <v>0</v>
      </c>
      <c r="AT71" s="51"/>
      <c r="AU71" s="56"/>
    </row>
    <row r="72" spans="2:47" ht="14.25" x14ac:dyDescent="0.25">
      <c r="B72" s="55"/>
      <c r="C72" s="10" t="s">
        <v>46</v>
      </c>
      <c r="D72" s="11" t="s">
        <v>37</v>
      </c>
      <c r="E72" s="124">
        <f>IF(OR(E11&gt;160,E30="Yes"),E71,E71*(2-0.005*E11))</f>
        <v>0</v>
      </c>
      <c r="F72" s="10">
        <f>IF(OR(F11&gt;160,F30="Yes"),F71,F71*(2-0.005*F11))</f>
        <v>17</v>
      </c>
      <c r="G72" s="16">
        <f>IF(OR(G11&gt;160,G30="Yes"),G71,G71*(2-0.005*G11))</f>
        <v>17</v>
      </c>
      <c r="H72" s="10">
        <f>IF(OR(H11&gt;160,H30="Yes"),H71,H71*(2-0.005*H11))</f>
        <v>17</v>
      </c>
      <c r="I72" s="95">
        <f>IF(OR(I11&gt;160,I30="Yes"),I71,I71*(2-0.005*I11))</f>
        <v>17</v>
      </c>
      <c r="J72" s="10">
        <f>IF(OR(J11&gt;160,J30="Yes"),J71,J71*(2-0.005*J11))</f>
        <v>17</v>
      </c>
      <c r="K72" s="95">
        <f>IF(OR(K11&gt;160,K30="Yes"),K71,K71*(2-0.005*K11))</f>
        <v>17</v>
      </c>
      <c r="L72" s="10">
        <f>IF(OR(L11&gt;160,L30="Yes"),L71,L71*(2-0.005*L11))</f>
        <v>17</v>
      </c>
      <c r="M72" s="95">
        <f>IF(OR(M11&gt;160,M30="Yes"),M71,M71*(2-0.005*M11))</f>
        <v>12</v>
      </c>
      <c r="N72" s="10">
        <f>IF(OR(N11&gt;160,N30="Yes"),N71,N71*(2-0.005*N11))</f>
        <v>17</v>
      </c>
      <c r="O72" s="95">
        <f>IF(OR(O11&gt;160,O30="Yes"),O71,O71*(2-0.005*O11))</f>
        <v>12</v>
      </c>
      <c r="P72" s="10">
        <f>IF(OR(P11&gt;160,P30="Yes"),P71,P71*(2-0.005*P11))</f>
        <v>12</v>
      </c>
      <c r="Q72" s="95">
        <f>IF(OR(Q11&gt;160,Q30="Yes"),Q71,Q71*(2-0.005*Q11))</f>
        <v>12</v>
      </c>
      <c r="R72" s="10">
        <f>IF(OR(R11&gt;160,R30="Yes"),R71,R71*(2-0.005*R11))</f>
        <v>12</v>
      </c>
      <c r="S72" s="95">
        <f>IF(OR(S11&gt;160,S30="Yes"),S71,S71*(2-0.005*S11))</f>
        <v>12</v>
      </c>
      <c r="T72" s="10">
        <f>IF(OR(T11&gt;160,T30="Yes"),T71,T71*(2-0.005*T11))</f>
        <v>0</v>
      </c>
      <c r="U72" s="95">
        <f>IF(OR(U11&gt;160,U30="Yes"),U71,U71*(2-0.005*U11))</f>
        <v>0</v>
      </c>
      <c r="V72" s="10">
        <f>IF(OR(V11&gt;160,V30="Yes"),V71,V71*(2-0.005*V11))</f>
        <v>0</v>
      </c>
      <c r="W72" s="95">
        <f>IF(OR(W11&gt;160,W30="Yes"),W71,W71*(2-0.005*W11))</f>
        <v>0</v>
      </c>
      <c r="X72" s="10">
        <f>IF(OR(X11&gt;160,X30="Yes"),X71,X71*(2-0.005*X11))</f>
        <v>0</v>
      </c>
      <c r="Y72" s="95">
        <f>IF(OR(Y11&gt;160,Y30="Yes"),Y71,Y71*(2-0.005*Y11))</f>
        <v>0</v>
      </c>
      <c r="Z72" s="10">
        <f>IF(OR(Z11&gt;160,Z30="Yes"),Z71,Z71*(2-0.005*Z11))</f>
        <v>0</v>
      </c>
      <c r="AA72" s="95">
        <f>IF(OR(AA11&gt;160,AA30="Yes"),AA71,AA71*(2-0.005*AA11))</f>
        <v>0</v>
      </c>
      <c r="AB72" s="10">
        <f>IF(OR(AB11&gt;160,AB30="Yes"),AB71,AB71*(2-0.005*AB11))</f>
        <v>0</v>
      </c>
      <c r="AC72" s="95">
        <f>IF(OR(AC11&gt;160,AC30="Yes"),AC71,AC71*(2-0.005*AC11))</f>
        <v>0</v>
      </c>
      <c r="AD72" s="10">
        <f>IF(OR(AD11&gt;160,AD30="Yes"),AD71,AD71*(2-0.005*AD11))</f>
        <v>0</v>
      </c>
      <c r="AE72" s="95">
        <f>IF(OR(AE11&gt;160,AE30="Yes"),AE71,AE71*(2-0.005*AE11))</f>
        <v>0</v>
      </c>
      <c r="AF72" s="10">
        <f>IF(OR(AF11&gt;160,AF30="Yes"),AF71,AF71*(2-0.005*AF11))</f>
        <v>0</v>
      </c>
      <c r="AG72" s="95">
        <f>IF(OR(AG11&gt;160,AG30="Yes"),AG71,AG71*(2-0.005*AG11))</f>
        <v>0</v>
      </c>
      <c r="AH72" s="10">
        <f>IF(OR(AH11&gt;160,AH30="Yes"),AH71,AH71*(2-0.005*AH11))</f>
        <v>0</v>
      </c>
      <c r="AI72" s="95">
        <f>IF(OR(AI11&gt;160,AI30="Yes"),AI71,AI71*(2-0.005*AI11))</f>
        <v>0</v>
      </c>
      <c r="AJ72" s="10">
        <f>IF(OR(AJ11&gt;160,AJ30="Yes"),AJ71,AJ71*(2-0.005*AJ11))</f>
        <v>0</v>
      </c>
      <c r="AK72" s="95">
        <f>IF(OR(AK11&gt;160,AK30="Yes"),AK71,AK71*(2-0.005*AK11))</f>
        <v>0</v>
      </c>
      <c r="AL72" s="10">
        <f>IF(OR(AL11&gt;160,AL30="Yes"),AL71,AL71*(2-0.005*AL11))</f>
        <v>0</v>
      </c>
      <c r="AM72" s="95">
        <f>IF(OR(AM11&gt;160,AM30="Yes"),AM71,AM71*(2-0.005*AM11))</f>
        <v>0</v>
      </c>
      <c r="AN72" s="10">
        <f>IF(OR(AN11&gt;160,AN30="Yes"),AN71,AN71*(2-0.005*AN11))</f>
        <v>0</v>
      </c>
      <c r="AO72" s="95">
        <f>IF(OR(AO11&gt;160,AO30="Yes"),AO71,AO71*(2-0.005*AO11))</f>
        <v>0</v>
      </c>
      <c r="AP72" s="10">
        <f>IF(OR(AP11&gt;160,AP30="Yes"),AP71,AP71*(2-0.005*AP11))</f>
        <v>0</v>
      </c>
      <c r="AQ72" s="95">
        <f>IF(OR(AQ11&gt;160,AQ30="Yes"),AQ71,AQ71*(2-0.005*AQ11))</f>
        <v>0</v>
      </c>
      <c r="AR72" s="10">
        <f>IF(OR(AR11&gt;160,AR30="Yes"),AR71,AR71*(2-0.005*AR11))</f>
        <v>0</v>
      </c>
      <c r="AS72" s="95">
        <f>IF(OR(AS11&gt;160,AS30="Yes"),AS71,AS71*(2-0.005*AS11))</f>
        <v>0</v>
      </c>
      <c r="AT72" s="51"/>
      <c r="AU72" s="56"/>
    </row>
    <row r="73" spans="2:47" ht="14.25" x14ac:dyDescent="0.25">
      <c r="B73" s="55"/>
      <c r="C73" s="10" t="s">
        <v>119</v>
      </c>
      <c r="D73" s="11" t="s">
        <v>120</v>
      </c>
      <c r="E73" s="126" t="e">
        <f>E19+E70+E23</f>
        <v>#VALUE!</v>
      </c>
      <c r="F73" s="13">
        <f>F19+F70+F23</f>
        <v>5</v>
      </c>
      <c r="G73" s="44">
        <f>G19+G70+G23</f>
        <v>14</v>
      </c>
      <c r="H73" s="13">
        <f>H19+H70+H23</f>
        <v>5</v>
      </c>
      <c r="I73" s="44">
        <f>I19+I70+I23</f>
        <v>14</v>
      </c>
      <c r="J73" s="13">
        <f>J19+J70+J23</f>
        <v>5</v>
      </c>
      <c r="K73" s="44">
        <f>K19+K70+K23</f>
        <v>5</v>
      </c>
      <c r="L73" s="13">
        <f>L19+L70+L23</f>
        <v>14</v>
      </c>
      <c r="M73" s="44">
        <f>M19+M70+M23</f>
        <v>9</v>
      </c>
      <c r="N73" s="13">
        <f>N19+N70+N23</f>
        <v>5</v>
      </c>
      <c r="O73" s="44">
        <f>O19+O70+O23</f>
        <v>9</v>
      </c>
      <c r="P73" s="13">
        <f>P19+P70+P23</f>
        <v>9</v>
      </c>
      <c r="Q73" s="44">
        <f>Q19+Q70+Q23</f>
        <v>9</v>
      </c>
      <c r="R73" s="13">
        <f>R19+R70+R23</f>
        <v>9</v>
      </c>
      <c r="S73" s="44">
        <f>S19+S70+S23</f>
        <v>9</v>
      </c>
      <c r="T73" s="13">
        <f>T19+T70+T23</f>
        <v>0</v>
      </c>
      <c r="U73" s="44">
        <f>U19+U70+U23</f>
        <v>0</v>
      </c>
      <c r="V73" s="13">
        <f>V19+V70+V23</f>
        <v>0</v>
      </c>
      <c r="W73" s="44">
        <f>W19+W70+W23</f>
        <v>0</v>
      </c>
      <c r="X73" s="13">
        <f>X19+X70+X23</f>
        <v>0</v>
      </c>
      <c r="Y73" s="44">
        <f>Y19+Y70+Y23</f>
        <v>0</v>
      </c>
      <c r="Z73" s="13">
        <f>Z19+Z70+Z23</f>
        <v>0</v>
      </c>
      <c r="AA73" s="44">
        <f>AA19+AA70+AA23</f>
        <v>0</v>
      </c>
      <c r="AB73" s="13">
        <f>AB19+AB70+AB23</f>
        <v>0</v>
      </c>
      <c r="AC73" s="44">
        <f>AC19+AC70+AC23</f>
        <v>0</v>
      </c>
      <c r="AD73" s="13">
        <f>AD19+AD70+AD23</f>
        <v>0</v>
      </c>
      <c r="AE73" s="44">
        <f>AE19+AE70+AE23</f>
        <v>0</v>
      </c>
      <c r="AF73" s="13">
        <f>AF19+AF70+AF23</f>
        <v>0</v>
      </c>
      <c r="AG73" s="44">
        <f>AG19+AG70+AG23</f>
        <v>0</v>
      </c>
      <c r="AH73" s="13">
        <f>AH19+AH70+AH23</f>
        <v>0</v>
      </c>
      <c r="AI73" s="44">
        <f>AI19+AI70+AI23</f>
        <v>0</v>
      </c>
      <c r="AJ73" s="13">
        <f>AJ19+AJ70+AJ23</f>
        <v>0</v>
      </c>
      <c r="AK73" s="44">
        <f>AK19+AK70+AK23</f>
        <v>0</v>
      </c>
      <c r="AL73" s="13">
        <f>AL19+AL70+AL23</f>
        <v>0</v>
      </c>
      <c r="AM73" s="44">
        <f>AM19+AM70+AM23</f>
        <v>0</v>
      </c>
      <c r="AN73" s="13">
        <f>AN19+AN70+AN23</f>
        <v>0</v>
      </c>
      <c r="AO73" s="44">
        <f>AO19+AO70+AO23</f>
        <v>0</v>
      </c>
      <c r="AP73" s="13">
        <f>AP19+AP70+AP23</f>
        <v>0</v>
      </c>
      <c r="AQ73" s="44">
        <f>AQ19+AQ70+AQ23</f>
        <v>0</v>
      </c>
      <c r="AR73" s="13">
        <f>AR19+AR70+AR23</f>
        <v>0</v>
      </c>
      <c r="AS73" s="44">
        <f>AS19+AS70+AS23</f>
        <v>0</v>
      </c>
      <c r="AT73" s="51"/>
      <c r="AU73" s="56"/>
    </row>
    <row r="74" spans="2:47" ht="14.25" x14ac:dyDescent="0.25">
      <c r="B74" s="55"/>
      <c r="C74" s="10" t="s">
        <v>106</v>
      </c>
      <c r="D74" s="11" t="s">
        <v>218</v>
      </c>
      <c r="E74" s="124" t="e">
        <f>IF(E73&lt;4,E72-10*E22,IF((E72+E73-20*E22)&gt;0,E72+E73-20*E22,0))</f>
        <v>#VALUE!</v>
      </c>
      <c r="F74" s="10">
        <f>IF(F73&lt;4,F72-10*F22,IF((F72+F73-20*F22)&gt;0,F72+F73-20*F22,0))</f>
        <v>4</v>
      </c>
      <c r="G74" s="16">
        <f>IF(G73&lt;4,G72-10*G22,IF((G72+G73-20*G22)&gt;0,G72+G73-20*G22,0))</f>
        <v>13</v>
      </c>
      <c r="H74" s="10">
        <f>IF(H73&lt;4,H72-10*H22,IF((H72+H73-20*H22)&gt;0,H72+H73-20*H22,0))</f>
        <v>4</v>
      </c>
      <c r="I74" s="95">
        <f>IF(I73&lt;4,I72-10*I22,IF((I72+I73-20*I22)&gt;0,I72+I73-20*I22,0))</f>
        <v>13</v>
      </c>
      <c r="J74" s="10">
        <f>IF(J73&lt;4,J72-10*J22,IF((J72+J73-20*J22)&gt;0,J72+J73-20*J22,0))</f>
        <v>4</v>
      </c>
      <c r="K74" s="95">
        <f>IF(K73&lt;4,K72-10*K22,IF((K72+K73-20*K22)&gt;0,K72+K73-20*K22,0))</f>
        <v>4</v>
      </c>
      <c r="L74" s="10">
        <f>IF(L73&lt;4,L72-10*L22,IF((L72+L73-20*L22)&gt;0,L72+L73-20*L22,0))</f>
        <v>13</v>
      </c>
      <c r="M74" s="95">
        <f>IF(M73&lt;4,M72-10*M22,IF((M72+M73-20*M22)&gt;0,M72+M73-20*M22,0))</f>
        <v>3</v>
      </c>
      <c r="N74" s="10">
        <f>IF(N73&lt;4,N72-10*N22,IF((N72+N73-20*N22)&gt;0,N72+N73-20*N22,0))</f>
        <v>4</v>
      </c>
      <c r="O74" s="95">
        <f>IF(O73&lt;4,O72-10*O22,IF((O72+O73-20*O22)&gt;0,O72+O73-20*O22,0))</f>
        <v>3</v>
      </c>
      <c r="P74" s="10">
        <f>IF(P73&lt;4,P72-10*P22,IF((P72+P73-20*P22)&gt;0,P72+P73-20*P22,0))</f>
        <v>3</v>
      </c>
      <c r="Q74" s="95">
        <f>IF(Q73&lt;4,Q72-10*Q22,IF((Q72+Q73-20*Q22)&gt;0,Q72+Q73-20*Q22,0))</f>
        <v>3</v>
      </c>
      <c r="R74" s="10">
        <f>IF(R73&lt;4,R72-10*R22,IF((R72+R73-20*R22)&gt;0,R72+R73-20*R22,0))</f>
        <v>3</v>
      </c>
      <c r="S74" s="95">
        <f>IF(S73&lt;4,S72-10*S22,IF((S72+S73-20*S22)&gt;0,S72+S73-20*S22,0))</f>
        <v>3</v>
      </c>
      <c r="T74" s="10">
        <f>IF(T73&lt;4,T72-10*T22,IF((T72+T73-20*T22)&gt;0,T72+T73-20*T22,0))</f>
        <v>0</v>
      </c>
      <c r="U74" s="95">
        <f>IF(U73&lt;4,U72-10*U22,IF((U72+U73-20*U22)&gt;0,U72+U73-20*U22,0))</f>
        <v>0</v>
      </c>
      <c r="V74" s="10">
        <f>IF(V73&lt;4,V72-10*V22,IF((V72+V73-20*V22)&gt;0,V72+V73-20*V22,0))</f>
        <v>0</v>
      </c>
      <c r="W74" s="95">
        <f>IF(W73&lt;4,W72-10*W22,IF((W72+W73-20*W22)&gt;0,W72+W73-20*W22,0))</f>
        <v>0</v>
      </c>
      <c r="X74" s="10">
        <f>IF(X73&lt;4,X72-10*X22,IF((X72+X73-20*X22)&gt;0,X72+X73-20*X22,0))</f>
        <v>0</v>
      </c>
      <c r="Y74" s="95">
        <f>IF(Y73&lt;4,Y72-10*Y22,IF((Y72+Y73-20*Y22)&gt;0,Y72+Y73-20*Y22,0))</f>
        <v>0</v>
      </c>
      <c r="Z74" s="10">
        <f>IF(Z73&lt;4,Z72-10*Z22,IF((Z72+Z73-20*Z22)&gt;0,Z72+Z73-20*Z22,0))</f>
        <v>0</v>
      </c>
      <c r="AA74" s="95">
        <f>IF(AA73&lt;4,AA72-10*AA22,IF((AA72+AA73-20*AA22)&gt;0,AA72+AA73-20*AA22,0))</f>
        <v>0</v>
      </c>
      <c r="AB74" s="10">
        <f>IF(AB73&lt;4,AB72-10*AB22,IF((AB72+AB73-20*AB22)&gt;0,AB72+AB73-20*AB22,0))</f>
        <v>0</v>
      </c>
      <c r="AC74" s="95">
        <f>IF(AC73&lt;4,AC72-10*AC22,IF((AC72+AC73-20*AC22)&gt;0,AC72+AC73-20*AC22,0))</f>
        <v>0</v>
      </c>
      <c r="AD74" s="10">
        <f>IF(AD73&lt;4,AD72-10*AD22,IF((AD72+AD73-20*AD22)&gt;0,AD72+AD73-20*AD22,0))</f>
        <v>0</v>
      </c>
      <c r="AE74" s="95">
        <f>IF(AE73&lt;4,AE72-10*AE22,IF((AE72+AE73-20*AE22)&gt;0,AE72+AE73-20*AE22,0))</f>
        <v>0</v>
      </c>
      <c r="AF74" s="10">
        <f>IF(AF73&lt;4,AF72-10*AF22,IF((AF72+AF73-20*AF22)&gt;0,AF72+AF73-20*AF22,0))</f>
        <v>0</v>
      </c>
      <c r="AG74" s="95">
        <f>IF(AG73&lt;4,AG72-10*AG22,IF((AG72+AG73-20*AG22)&gt;0,AG72+AG73-20*AG22,0))</f>
        <v>0</v>
      </c>
      <c r="AH74" s="10">
        <f>IF(AH73&lt;4,AH72-10*AH22,IF((AH72+AH73-20*AH22)&gt;0,AH72+AH73-20*AH22,0))</f>
        <v>0</v>
      </c>
      <c r="AI74" s="95">
        <f>IF(AI73&lt;4,AI72-10*AI22,IF((AI72+AI73-20*AI22)&gt;0,AI72+AI73-20*AI22,0))</f>
        <v>0</v>
      </c>
      <c r="AJ74" s="10">
        <f>IF(AJ73&lt;4,AJ72-10*AJ22,IF((AJ72+AJ73-20*AJ22)&gt;0,AJ72+AJ73-20*AJ22,0))</f>
        <v>0</v>
      </c>
      <c r="AK74" s="95">
        <f>IF(AK73&lt;4,AK72-10*AK22,IF((AK72+AK73-20*AK22)&gt;0,AK72+AK73-20*AK22,0))</f>
        <v>0</v>
      </c>
      <c r="AL74" s="10">
        <f>IF(AL73&lt;4,AL72-10*AL22,IF((AL72+AL73-20*AL22)&gt;0,AL72+AL73-20*AL22,0))</f>
        <v>0</v>
      </c>
      <c r="AM74" s="95">
        <f>IF(AM73&lt;4,AM72-10*AM22,IF((AM72+AM73-20*AM22)&gt;0,AM72+AM73-20*AM22,0))</f>
        <v>0</v>
      </c>
      <c r="AN74" s="10">
        <f>IF(AN73&lt;4,AN72-10*AN22,IF((AN72+AN73-20*AN22)&gt;0,AN72+AN73-20*AN22,0))</f>
        <v>0</v>
      </c>
      <c r="AO74" s="95">
        <f>IF(AO73&lt;4,AO72-10*AO22,IF((AO72+AO73-20*AO22)&gt;0,AO72+AO73-20*AO22,0))</f>
        <v>0</v>
      </c>
      <c r="AP74" s="10">
        <f>IF(AP73&lt;4,AP72-10*AP22,IF((AP72+AP73-20*AP22)&gt;0,AP72+AP73-20*AP22,0))</f>
        <v>0</v>
      </c>
      <c r="AQ74" s="95">
        <f>IF(AQ73&lt;4,AQ72-10*AQ22,IF((AQ72+AQ73-20*AQ22)&gt;0,AQ72+AQ73-20*AQ22,0))</f>
        <v>0</v>
      </c>
      <c r="AR74" s="10">
        <f>IF(AR73&lt;4,AR72-10*AR22,IF((AR72+AR73-20*AR22)&gt;0,AR72+AR73-20*AR22,0))</f>
        <v>0</v>
      </c>
      <c r="AS74" s="95">
        <f>IF(AS73&lt;4,AS72-10*AS22,IF((AS72+AS73-20*AS22)&gt;0,AS72+AS73-20*AS22,0))</f>
        <v>0</v>
      </c>
      <c r="AT74" s="51"/>
      <c r="AU74" s="56"/>
    </row>
    <row r="75" spans="2:47" ht="15.75" x14ac:dyDescent="0.25">
      <c r="B75" s="55"/>
      <c r="C75" s="109" t="s">
        <v>103</v>
      </c>
      <c r="D75" s="110" t="s">
        <v>219</v>
      </c>
      <c r="E75" s="124" t="e">
        <f>IF(E27="No",-0.005*E74^2,1.3*-0.005*E74^2)</f>
        <v>#VALUE!</v>
      </c>
      <c r="F75" s="10">
        <f>IF(F27="No",-0.005*F74^2,1.3*-0.005*F74^2)</f>
        <v>-0.08</v>
      </c>
      <c r="G75" s="16">
        <f>IF(G27="No",-0.005*G74^2,1.3*-0.005*G74^2)</f>
        <v>-0.84499999999999997</v>
      </c>
      <c r="H75" s="10">
        <f>IF(H27="No",-0.005*H74^2,1.3*-0.005*H74^2)</f>
        <v>-0.08</v>
      </c>
      <c r="I75" s="106">
        <f>IF(I27="No",-0.005*I74^2,1.3*-0.005*I74^2)</f>
        <v>-0.84499999999999997</v>
      </c>
      <c r="J75" s="10">
        <f>IF(J27="No",-0.005*J74^2,1.3*-0.005*J74^2)</f>
        <v>-0.08</v>
      </c>
      <c r="K75" s="106">
        <f>IF(K27="No",-0.005*K74^2,1.3*-0.005*K74^2)</f>
        <v>-0.08</v>
      </c>
      <c r="L75" s="10">
        <f>IF(L27="No",-0.005*L74^2,1.3*-0.005*L74^2)</f>
        <v>-0.84499999999999997</v>
      </c>
      <c r="M75" s="106">
        <f>IF(M27="No",-0.005*M74^2,1.3*-0.005*M74^2)</f>
        <v>-4.4999999999999998E-2</v>
      </c>
      <c r="N75" s="10">
        <f>IF(N27="No",-0.005*N74^2,1.3*-0.005*N74^2)</f>
        <v>-0.08</v>
      </c>
      <c r="O75" s="106">
        <f>IF(O27="No",-0.005*O74^2,1.3*-0.005*O74^2)</f>
        <v>-4.4999999999999998E-2</v>
      </c>
      <c r="P75" s="10">
        <f>IF(P27="No",-0.005*P74^2,1.3*-0.005*P74^2)</f>
        <v>-4.4999999999999998E-2</v>
      </c>
      <c r="Q75" s="106">
        <f>IF(Q27="No",-0.005*Q74^2,1.3*-0.005*Q74^2)</f>
        <v>-4.4999999999999998E-2</v>
      </c>
      <c r="R75" s="10">
        <f>IF(R27="No",-0.005*R74^2,1.3*-0.005*R74^2)</f>
        <v>-4.4999999999999998E-2</v>
      </c>
      <c r="S75" s="106">
        <f>IF(S27="No",-0.005*S74^2,1.3*-0.005*S74^2)</f>
        <v>-4.4999999999999998E-2</v>
      </c>
      <c r="T75" s="10">
        <f>IF(T27="No",-0.005*T74^2,1.3*-0.005*T74^2)</f>
        <v>0</v>
      </c>
      <c r="U75" s="106">
        <f>IF(U27="No",-0.005*U74^2,1.3*-0.005*U74^2)</f>
        <v>0</v>
      </c>
      <c r="V75" s="10">
        <f>IF(V27="No",-0.005*V74^2,1.3*-0.005*V74^2)</f>
        <v>0</v>
      </c>
      <c r="W75" s="106">
        <f>IF(W27="No",-0.005*W74^2,1.3*-0.005*W74^2)</f>
        <v>0</v>
      </c>
      <c r="X75" s="10">
        <f>IF(X27="No",-0.005*X74^2,1.3*-0.005*X74^2)</f>
        <v>0</v>
      </c>
      <c r="Y75" s="106">
        <f>IF(Y27="No",-0.005*Y74^2,1.3*-0.005*Y74^2)</f>
        <v>0</v>
      </c>
      <c r="Z75" s="10">
        <f>IF(Z27="No",-0.005*Z74^2,1.3*-0.005*Z74^2)</f>
        <v>0</v>
      </c>
      <c r="AA75" s="106">
        <f>IF(AA27="No",-0.005*AA74^2,1.3*-0.005*AA74^2)</f>
        <v>0</v>
      </c>
      <c r="AB75" s="10">
        <f>IF(AB27="No",-0.005*AB74^2,1.3*-0.005*AB74^2)</f>
        <v>0</v>
      </c>
      <c r="AC75" s="106">
        <f>IF(AC27="No",-0.005*AC74^2,1.3*-0.005*AC74^2)</f>
        <v>0</v>
      </c>
      <c r="AD75" s="10">
        <f>IF(AD27="No",-0.005*AD74^2,1.3*-0.005*AD74^2)</f>
        <v>0</v>
      </c>
      <c r="AE75" s="106">
        <f>IF(AE27="No",-0.005*AE74^2,1.3*-0.005*AE74^2)</f>
        <v>0</v>
      </c>
      <c r="AF75" s="10">
        <f>IF(AF27="No",-0.005*AF74^2,1.3*-0.005*AF74^2)</f>
        <v>0</v>
      </c>
      <c r="AG75" s="106">
        <f>IF(AG27="No",-0.005*AG74^2,1.3*-0.005*AG74^2)</f>
        <v>0</v>
      </c>
      <c r="AH75" s="10">
        <f>IF(AH27="No",-0.005*AH74^2,1.3*-0.005*AH74^2)</f>
        <v>0</v>
      </c>
      <c r="AI75" s="106">
        <f>IF(AI27="No",-0.005*AI74^2,1.3*-0.005*AI74^2)</f>
        <v>0</v>
      </c>
      <c r="AJ75" s="10">
        <f>IF(AJ27="No",-0.005*AJ74^2,1.3*-0.005*AJ74^2)</f>
        <v>0</v>
      </c>
      <c r="AK75" s="106">
        <f>IF(AK27="No",-0.005*AK74^2,1.3*-0.005*AK74^2)</f>
        <v>0</v>
      </c>
      <c r="AL75" s="10">
        <f>IF(AL27="No",-0.005*AL74^2,1.3*-0.005*AL74^2)</f>
        <v>0</v>
      </c>
      <c r="AM75" s="106">
        <f>IF(AM27="No",-0.005*AM74^2,1.3*-0.005*AM74^2)</f>
        <v>0</v>
      </c>
      <c r="AN75" s="10">
        <f>IF(AN27="No",-0.005*AN74^2,1.3*-0.005*AN74^2)</f>
        <v>0</v>
      </c>
      <c r="AO75" s="106">
        <f>IF(AO27="No",-0.005*AO74^2,1.3*-0.005*AO74^2)</f>
        <v>0</v>
      </c>
      <c r="AP75" s="10">
        <f>IF(AP27="No",-0.005*AP74^2,1.3*-0.005*AP74^2)</f>
        <v>0</v>
      </c>
      <c r="AQ75" s="106">
        <f>IF(AQ27="No",-0.005*AQ74^2,1.3*-0.005*AQ74^2)</f>
        <v>0</v>
      </c>
      <c r="AR75" s="10">
        <f>IF(AR27="No",-0.005*AR74^2,1.3*-0.005*AR74^2)</f>
        <v>0</v>
      </c>
      <c r="AS75" s="106">
        <f>IF(AS27="No",-0.005*AS74^2,1.3*-0.005*AS74^2)</f>
        <v>0</v>
      </c>
      <c r="AT75" s="51"/>
      <c r="AU75" s="56"/>
    </row>
    <row r="76" spans="2:47" ht="14.25" x14ac:dyDescent="0.25">
      <c r="B76" s="55"/>
      <c r="C76" s="10" t="s">
        <v>216</v>
      </c>
      <c r="D76" s="11" t="s">
        <v>92</v>
      </c>
      <c r="E76" s="125">
        <f>IF(E11&gt;0,0.76+E75+E66+E69+E62,0)</f>
        <v>0</v>
      </c>
      <c r="F76" s="15">
        <f>IF(F11&gt;0,0.76+F75+F66+F69+F62,0)</f>
        <v>4.0161952421554714</v>
      </c>
      <c r="G76" s="98">
        <f>IF(G11&gt;0,0.76+G75+G66+G69+G62,0)</f>
        <v>3.2648373207858734</v>
      </c>
      <c r="H76" s="96">
        <f>IF(H11&gt;0,0.76+H75+H66+H69+H62,0)</f>
        <v>4.0877220914732444</v>
      </c>
      <c r="I76" s="98">
        <f>IF(I11&gt;0,0.76+I75+I66+I69+I62,0)</f>
        <v>3.0523781673022583</v>
      </c>
      <c r="J76" s="96">
        <f>IF(J11&gt;0,0.76+J75+J66+J69+J62,0)</f>
        <v>4.3456421891764423</v>
      </c>
      <c r="K76" s="98">
        <f>IF(K11&gt;0,0.76+K75+K66+K69+K62,0)</f>
        <v>4.1867866661224271</v>
      </c>
      <c r="L76" s="96">
        <f>IF(L11&gt;0,0.76+L75+L66+L69+L62,0)</f>
        <v>3.606447295956503</v>
      </c>
      <c r="M76" s="98">
        <f>IF(M11&gt;0,0.76+M75+M66+M69+M62,0)</f>
        <v>4.0490137569543307</v>
      </c>
      <c r="N76" s="96">
        <f>IF(N11&gt;0,0.76+N75+N66+N69+N62,0)</f>
        <v>4.2210550268287879</v>
      </c>
      <c r="O76" s="98">
        <f>IF(O11&gt;0,0.76+O75+O66+O69+O62,0)</f>
        <v>3.9560435469914426</v>
      </c>
      <c r="P76" s="96">
        <f>IF(P11&gt;0,0.76+P75+P66+P69+P62,0)</f>
        <v>4.1905335237873569</v>
      </c>
      <c r="Q76" s="98">
        <f>IF(Q11&gt;0,0.76+Q75+Q66+Q69+Q62,0)</f>
        <v>3.8231606412326888</v>
      </c>
      <c r="R76" s="96">
        <f>IF(R11&gt;0,0.76+R75+R66+R69+R62,0)</f>
        <v>4.1952608307630443</v>
      </c>
      <c r="S76" s="98">
        <f>IF(S11&gt;0,0.76+S75+S66+S69+S62,0)</f>
        <v>3.7848300516760123</v>
      </c>
      <c r="T76" s="96">
        <f>IF(T11&gt;0,0.76+T75+T66+T69+T62,0)</f>
        <v>0</v>
      </c>
      <c r="U76" s="98">
        <f>IF(U11&gt;0,0.76+U75+U66+U69+U62,0)</f>
        <v>0</v>
      </c>
      <c r="V76" s="96">
        <f>IF(V11&gt;0,0.76+V75+V66+V69+V62,0)</f>
        <v>0</v>
      </c>
      <c r="W76" s="98">
        <f>IF(W11&gt;0,0.76+W75+W66+W69+W62,0)</f>
        <v>0</v>
      </c>
      <c r="X76" s="96">
        <f>IF(X11&gt;0,0.76+X75+X66+X69+X62,0)</f>
        <v>0</v>
      </c>
      <c r="Y76" s="98">
        <f>IF(Y11&gt;0,0.76+Y75+Y66+Y69+Y62,0)</f>
        <v>0</v>
      </c>
      <c r="Z76" s="96">
        <f>IF(Z11&gt;0,0.76+Z75+Z66+Z69+Z62,0)</f>
        <v>0</v>
      </c>
      <c r="AA76" s="98">
        <f>IF(AA11&gt;0,0.76+AA75+AA66+AA69+AA62,0)</f>
        <v>0</v>
      </c>
      <c r="AB76" s="96">
        <f>IF(AB11&gt;0,0.76+AB75+AB66+AB69+AB62,0)</f>
        <v>0</v>
      </c>
      <c r="AC76" s="98">
        <f>IF(AC11&gt;0,0.76+AC75+AC66+AC69+AC62,0)</f>
        <v>0</v>
      </c>
      <c r="AD76" s="96">
        <f>IF(AD11&gt;0,0.76+AD75+AD66+AD69+AD62,0)</f>
        <v>0</v>
      </c>
      <c r="AE76" s="98">
        <f>IF(AE11&gt;0,0.76+AE75+AE66+AE69+AE62,0)</f>
        <v>0</v>
      </c>
      <c r="AF76" s="96">
        <f>IF(AF11&gt;0,0.76+AF75+AF66+AF69+AF62,0)</f>
        <v>0</v>
      </c>
      <c r="AG76" s="98">
        <f>IF(AG11&gt;0,0.76+AG75+AG66+AG69+AG62,0)</f>
        <v>0</v>
      </c>
      <c r="AH76" s="96">
        <f>IF(AH11&gt;0,0.76+AH75+AH66+AH69+AH62,0)</f>
        <v>0</v>
      </c>
      <c r="AI76" s="98">
        <f>IF(AI11&gt;0,0.76+AI75+AI66+AI69+AI62,0)</f>
        <v>0</v>
      </c>
      <c r="AJ76" s="96">
        <f>IF(AJ11&gt;0,0.76+AJ75+AJ66+AJ69+AJ62,0)</f>
        <v>0</v>
      </c>
      <c r="AK76" s="98">
        <f>IF(AK11&gt;0,0.76+AK75+AK66+AK69+AK62,0)</f>
        <v>0</v>
      </c>
      <c r="AL76" s="96">
        <f>IF(AL11&gt;0,0.76+AL75+AL66+AL69+AL62,0)</f>
        <v>0</v>
      </c>
      <c r="AM76" s="98">
        <f>IF(AM11&gt;0,0.76+AM75+AM66+AM69+AM62,0)</f>
        <v>0</v>
      </c>
      <c r="AN76" s="96">
        <f>IF(AN11&gt;0,0.76+AN75+AN66+AN69+AN62,0)</f>
        <v>0</v>
      </c>
      <c r="AO76" s="98">
        <f>IF(AO11&gt;0,0.76+AO75+AO66+AO69+AO62,0)</f>
        <v>0</v>
      </c>
      <c r="AP76" s="96">
        <f>IF(AP11&gt;0,0.76+AP75+AP66+AP69+AP62,0)</f>
        <v>0</v>
      </c>
      <c r="AQ76" s="98">
        <f>IF(AQ11&gt;0,0.76+AQ75+AQ66+AQ69+AQ62,0)</f>
        <v>0</v>
      </c>
      <c r="AR76" s="96">
        <f>IF(AR11&gt;0,0.76+AR75+AR66+AR69+AR62,0)</f>
        <v>0</v>
      </c>
      <c r="AS76" s="98">
        <f>IF(AS11&gt;0,0.76+AS75+AS66+AS69+AS62,0)</f>
        <v>0</v>
      </c>
      <c r="AT76" s="51"/>
      <c r="AU76" s="56"/>
    </row>
    <row r="77" spans="2:47" ht="13.5" x14ac:dyDescent="0.25">
      <c r="B77" s="55"/>
      <c r="C77" s="10"/>
      <c r="D77" s="11" t="s">
        <v>51</v>
      </c>
      <c r="E77" s="124" t="str">
        <f t="shared" ref="E77" si="8">IF(E76&lt;=2,"A",IF(E76&lt;=2.75,"B",IF(E76&lt;=3.5,"C",IF(E76&lt;=4.25,"D",IF(E76&lt;=5,"E","F")))))</f>
        <v>A</v>
      </c>
      <c r="F77" s="10" t="str">
        <f t="shared" ref="F77:G77" si="9">IF(F76&lt;=2,"A",IF(F76&lt;=2.75,"B",IF(F76&lt;=3.5,"C",IF(F76&lt;=4.25,"D",IF(F76&lt;=5,"E","F")))))</f>
        <v>D</v>
      </c>
      <c r="G77" s="12" t="str">
        <f t="shared" si="9"/>
        <v>C</v>
      </c>
      <c r="H77" s="10" t="str">
        <f t="shared" ref="H77:AS77" si="10">IF(H76&lt;=2,"A",IF(H76&lt;=2.75,"B",IF(H76&lt;=3.5,"C",IF(H76&lt;=4.25,"D",IF(H76&lt;=5,"E","F")))))</f>
        <v>D</v>
      </c>
      <c r="I77" s="99" t="str">
        <f t="shared" si="10"/>
        <v>C</v>
      </c>
      <c r="J77" s="10" t="str">
        <f t="shared" si="10"/>
        <v>E</v>
      </c>
      <c r="K77" s="99" t="str">
        <f t="shared" si="10"/>
        <v>D</v>
      </c>
      <c r="L77" s="10" t="str">
        <f t="shared" si="10"/>
        <v>D</v>
      </c>
      <c r="M77" s="99" t="str">
        <f t="shared" si="10"/>
        <v>D</v>
      </c>
      <c r="N77" s="10" t="str">
        <f t="shared" si="10"/>
        <v>D</v>
      </c>
      <c r="O77" s="99" t="str">
        <f t="shared" si="10"/>
        <v>D</v>
      </c>
      <c r="P77" s="10" t="str">
        <f t="shared" si="10"/>
        <v>D</v>
      </c>
      <c r="Q77" s="99" t="str">
        <f t="shared" si="10"/>
        <v>D</v>
      </c>
      <c r="R77" s="10" t="str">
        <f t="shared" si="10"/>
        <v>D</v>
      </c>
      <c r="S77" s="99" t="str">
        <f t="shared" si="10"/>
        <v>D</v>
      </c>
      <c r="T77" s="10" t="str">
        <f t="shared" si="10"/>
        <v>A</v>
      </c>
      <c r="U77" s="99" t="str">
        <f t="shared" si="10"/>
        <v>A</v>
      </c>
      <c r="V77" s="10" t="str">
        <f t="shared" si="10"/>
        <v>A</v>
      </c>
      <c r="W77" s="99" t="str">
        <f t="shared" si="10"/>
        <v>A</v>
      </c>
      <c r="X77" s="10" t="str">
        <f t="shared" si="10"/>
        <v>A</v>
      </c>
      <c r="Y77" s="99" t="str">
        <f t="shared" si="10"/>
        <v>A</v>
      </c>
      <c r="Z77" s="10" t="str">
        <f t="shared" si="10"/>
        <v>A</v>
      </c>
      <c r="AA77" s="99" t="str">
        <f t="shared" si="10"/>
        <v>A</v>
      </c>
      <c r="AB77" s="10" t="str">
        <f t="shared" si="10"/>
        <v>A</v>
      </c>
      <c r="AC77" s="99" t="str">
        <f t="shared" si="10"/>
        <v>A</v>
      </c>
      <c r="AD77" s="10" t="str">
        <f t="shared" si="10"/>
        <v>A</v>
      </c>
      <c r="AE77" s="99" t="str">
        <f t="shared" si="10"/>
        <v>A</v>
      </c>
      <c r="AF77" s="10" t="str">
        <f t="shared" si="10"/>
        <v>A</v>
      </c>
      <c r="AG77" s="99" t="str">
        <f t="shared" si="10"/>
        <v>A</v>
      </c>
      <c r="AH77" s="10" t="str">
        <f t="shared" si="10"/>
        <v>A</v>
      </c>
      <c r="AI77" s="99" t="str">
        <f t="shared" si="10"/>
        <v>A</v>
      </c>
      <c r="AJ77" s="10" t="str">
        <f t="shared" si="10"/>
        <v>A</v>
      </c>
      <c r="AK77" s="99" t="str">
        <f t="shared" si="10"/>
        <v>A</v>
      </c>
      <c r="AL77" s="10" t="str">
        <f t="shared" si="10"/>
        <v>A</v>
      </c>
      <c r="AM77" s="99" t="str">
        <f t="shared" si="10"/>
        <v>A</v>
      </c>
      <c r="AN77" s="10" t="str">
        <f t="shared" si="10"/>
        <v>A</v>
      </c>
      <c r="AO77" s="99" t="str">
        <f t="shared" si="10"/>
        <v>A</v>
      </c>
      <c r="AP77" s="10" t="str">
        <f t="shared" si="10"/>
        <v>A</v>
      </c>
      <c r="AQ77" s="99" t="str">
        <f t="shared" si="10"/>
        <v>A</v>
      </c>
      <c r="AR77" s="10" t="str">
        <f t="shared" si="10"/>
        <v>A</v>
      </c>
      <c r="AS77" s="99" t="str">
        <f t="shared" si="10"/>
        <v>A</v>
      </c>
      <c r="AT77" s="51"/>
      <c r="AU77" s="56"/>
    </row>
    <row r="78" spans="2:47" s="22" customFormat="1" ht="15.75" x14ac:dyDescent="0.25">
      <c r="B78" s="61"/>
      <c r="C78" s="17"/>
      <c r="D78" s="8" t="s">
        <v>197</v>
      </c>
      <c r="E78" s="116"/>
      <c r="F78" s="17"/>
      <c r="G78" s="18"/>
      <c r="H78" s="17"/>
      <c r="I78" s="18"/>
      <c r="J78" s="17"/>
      <c r="K78" s="18"/>
      <c r="L78" s="17"/>
      <c r="M78" s="18"/>
      <c r="N78" s="17"/>
      <c r="O78" s="18"/>
      <c r="P78" s="17"/>
      <c r="Q78" s="18"/>
      <c r="R78" s="17"/>
      <c r="S78" s="18"/>
      <c r="T78" s="17"/>
      <c r="U78" s="18"/>
      <c r="V78" s="17"/>
      <c r="W78" s="18"/>
      <c r="X78" s="17"/>
      <c r="Y78" s="18"/>
      <c r="Z78" s="17"/>
      <c r="AA78" s="18"/>
      <c r="AB78" s="17"/>
      <c r="AC78" s="18"/>
      <c r="AD78" s="17"/>
      <c r="AE78" s="18"/>
      <c r="AF78" s="17"/>
      <c r="AG78" s="18"/>
      <c r="AH78" s="17"/>
      <c r="AI78" s="18"/>
      <c r="AJ78" s="17"/>
      <c r="AK78" s="18"/>
      <c r="AL78" s="17"/>
      <c r="AM78" s="18"/>
      <c r="AN78" s="17"/>
      <c r="AO78" s="18"/>
      <c r="AP78" s="17"/>
      <c r="AQ78" s="18"/>
      <c r="AR78" s="17"/>
      <c r="AS78" s="18"/>
      <c r="AT78" s="50"/>
      <c r="AU78" s="62"/>
    </row>
    <row r="79" spans="2:47" ht="13.5" x14ac:dyDescent="0.25">
      <c r="B79" s="55"/>
      <c r="C79" s="10" t="s">
        <v>53</v>
      </c>
      <c r="D79" s="11" t="s">
        <v>54</v>
      </c>
      <c r="E79" s="124">
        <f t="shared" ref="E79:AS79" si="11">SUM(E35:E36)</f>
        <v>0</v>
      </c>
      <c r="F79" s="10">
        <f t="shared" si="11"/>
        <v>5</v>
      </c>
      <c r="G79" s="12">
        <f t="shared" si="11"/>
        <v>5</v>
      </c>
      <c r="H79" s="10">
        <f t="shared" si="11"/>
        <v>5</v>
      </c>
      <c r="I79" s="99">
        <f t="shared" si="11"/>
        <v>5</v>
      </c>
      <c r="J79" s="10">
        <f t="shared" si="11"/>
        <v>5</v>
      </c>
      <c r="K79" s="99">
        <f t="shared" si="11"/>
        <v>5</v>
      </c>
      <c r="L79" s="10">
        <f t="shared" si="11"/>
        <v>5</v>
      </c>
      <c r="M79" s="99">
        <f t="shared" si="11"/>
        <v>5</v>
      </c>
      <c r="N79" s="10">
        <f t="shared" si="11"/>
        <v>5</v>
      </c>
      <c r="O79" s="99">
        <f t="shared" si="11"/>
        <v>5</v>
      </c>
      <c r="P79" s="10">
        <f t="shared" si="11"/>
        <v>5</v>
      </c>
      <c r="Q79" s="99">
        <f t="shared" si="11"/>
        <v>5</v>
      </c>
      <c r="R79" s="10">
        <f t="shared" si="11"/>
        <v>5</v>
      </c>
      <c r="S79" s="99">
        <f t="shared" si="11"/>
        <v>5</v>
      </c>
      <c r="T79" s="10">
        <f t="shared" si="11"/>
        <v>0</v>
      </c>
      <c r="U79" s="99">
        <f t="shared" si="11"/>
        <v>0</v>
      </c>
      <c r="V79" s="10">
        <f t="shared" si="11"/>
        <v>0</v>
      </c>
      <c r="W79" s="99">
        <f t="shared" si="11"/>
        <v>0</v>
      </c>
      <c r="X79" s="10">
        <f t="shared" si="11"/>
        <v>0</v>
      </c>
      <c r="Y79" s="99">
        <f t="shared" si="11"/>
        <v>0</v>
      </c>
      <c r="Z79" s="10">
        <f t="shared" si="11"/>
        <v>0</v>
      </c>
      <c r="AA79" s="99">
        <f t="shared" si="11"/>
        <v>0</v>
      </c>
      <c r="AB79" s="10">
        <f t="shared" si="11"/>
        <v>0</v>
      </c>
      <c r="AC79" s="99">
        <f t="shared" si="11"/>
        <v>0</v>
      </c>
      <c r="AD79" s="10">
        <f t="shared" si="11"/>
        <v>0</v>
      </c>
      <c r="AE79" s="99">
        <f t="shared" si="11"/>
        <v>0</v>
      </c>
      <c r="AF79" s="10">
        <f t="shared" si="11"/>
        <v>0</v>
      </c>
      <c r="AG79" s="99">
        <f t="shared" si="11"/>
        <v>0</v>
      </c>
      <c r="AH79" s="10">
        <f t="shared" si="11"/>
        <v>0</v>
      </c>
      <c r="AI79" s="99">
        <f t="shared" si="11"/>
        <v>0</v>
      </c>
      <c r="AJ79" s="10">
        <f t="shared" si="11"/>
        <v>0</v>
      </c>
      <c r="AK79" s="99">
        <f t="shared" si="11"/>
        <v>0</v>
      </c>
      <c r="AL79" s="10">
        <f t="shared" si="11"/>
        <v>0</v>
      </c>
      <c r="AM79" s="99">
        <f t="shared" si="11"/>
        <v>0</v>
      </c>
      <c r="AN79" s="10">
        <f t="shared" si="11"/>
        <v>0</v>
      </c>
      <c r="AO79" s="99">
        <f t="shared" si="11"/>
        <v>0</v>
      </c>
      <c r="AP79" s="10">
        <f t="shared" si="11"/>
        <v>0</v>
      </c>
      <c r="AQ79" s="99">
        <f t="shared" si="11"/>
        <v>0</v>
      </c>
      <c r="AR79" s="10">
        <f t="shared" si="11"/>
        <v>0</v>
      </c>
      <c r="AS79" s="99">
        <f t="shared" si="11"/>
        <v>0</v>
      </c>
      <c r="AT79" s="51"/>
      <c r="AU79" s="56"/>
    </row>
    <row r="80" spans="2:47" ht="14.25" x14ac:dyDescent="0.25">
      <c r="B80" s="55"/>
      <c r="C80" s="10" t="s">
        <v>80</v>
      </c>
      <c r="D80" s="11" t="s">
        <v>55</v>
      </c>
      <c r="E80" s="125">
        <f t="shared" ref="E80" si="12">4*EXP(-1.434/(E79+0.001))</f>
        <v>0</v>
      </c>
      <c r="F80" s="15">
        <f t="shared" ref="F80:G80" si="13">4*EXP(-1.434/(F79+0.001))</f>
        <v>3.0028195871285197</v>
      </c>
      <c r="G80" s="38">
        <f t="shared" si="13"/>
        <v>3.0028195871285197</v>
      </c>
      <c r="H80" s="96">
        <f t="shared" ref="H80:AS80" si="14">4*EXP(-1.434/(H79+0.001))</f>
        <v>3.0028195871285197</v>
      </c>
      <c r="I80" s="98">
        <f t="shared" si="14"/>
        <v>3.0028195871285197</v>
      </c>
      <c r="J80" s="96">
        <f t="shared" si="14"/>
        <v>3.0028195871285197</v>
      </c>
      <c r="K80" s="98">
        <f t="shared" si="14"/>
        <v>3.0028195871285197</v>
      </c>
      <c r="L80" s="96">
        <f t="shared" si="14"/>
        <v>3.0028195871285197</v>
      </c>
      <c r="M80" s="98">
        <f t="shared" si="14"/>
        <v>3.0028195871285197</v>
      </c>
      <c r="N80" s="96">
        <f t="shared" si="14"/>
        <v>3.0028195871285197</v>
      </c>
      <c r="O80" s="98">
        <f t="shared" si="14"/>
        <v>3.0028195871285197</v>
      </c>
      <c r="P80" s="96">
        <f t="shared" si="14"/>
        <v>3.0028195871285197</v>
      </c>
      <c r="Q80" s="98">
        <f t="shared" si="14"/>
        <v>3.0028195871285197</v>
      </c>
      <c r="R80" s="96">
        <f t="shared" si="14"/>
        <v>3.0028195871285197</v>
      </c>
      <c r="S80" s="98">
        <f t="shared" si="14"/>
        <v>3.0028195871285197</v>
      </c>
      <c r="T80" s="96">
        <f t="shared" si="14"/>
        <v>0</v>
      </c>
      <c r="U80" s="98">
        <f t="shared" si="14"/>
        <v>0</v>
      </c>
      <c r="V80" s="96">
        <f t="shared" si="14"/>
        <v>0</v>
      </c>
      <c r="W80" s="98">
        <f t="shared" si="14"/>
        <v>0</v>
      </c>
      <c r="X80" s="96">
        <f t="shared" si="14"/>
        <v>0</v>
      </c>
      <c r="Y80" s="98">
        <f t="shared" si="14"/>
        <v>0</v>
      </c>
      <c r="Z80" s="96">
        <f t="shared" si="14"/>
        <v>0</v>
      </c>
      <c r="AA80" s="98">
        <f t="shared" si="14"/>
        <v>0</v>
      </c>
      <c r="AB80" s="96">
        <f t="shared" si="14"/>
        <v>0</v>
      </c>
      <c r="AC80" s="98">
        <f t="shared" si="14"/>
        <v>0</v>
      </c>
      <c r="AD80" s="96">
        <f t="shared" si="14"/>
        <v>0</v>
      </c>
      <c r="AE80" s="98">
        <f t="shared" si="14"/>
        <v>0</v>
      </c>
      <c r="AF80" s="96">
        <f t="shared" si="14"/>
        <v>0</v>
      </c>
      <c r="AG80" s="98">
        <f t="shared" si="14"/>
        <v>0</v>
      </c>
      <c r="AH80" s="96">
        <f t="shared" si="14"/>
        <v>0</v>
      </c>
      <c r="AI80" s="98">
        <f t="shared" si="14"/>
        <v>0</v>
      </c>
      <c r="AJ80" s="96">
        <f t="shared" si="14"/>
        <v>0</v>
      </c>
      <c r="AK80" s="98">
        <f t="shared" si="14"/>
        <v>0</v>
      </c>
      <c r="AL80" s="96">
        <f t="shared" si="14"/>
        <v>0</v>
      </c>
      <c r="AM80" s="98">
        <f t="shared" si="14"/>
        <v>0</v>
      </c>
      <c r="AN80" s="96">
        <f t="shared" si="14"/>
        <v>0</v>
      </c>
      <c r="AO80" s="98">
        <f t="shared" si="14"/>
        <v>0</v>
      </c>
      <c r="AP80" s="96">
        <f t="shared" si="14"/>
        <v>0</v>
      </c>
      <c r="AQ80" s="98">
        <f t="shared" si="14"/>
        <v>0</v>
      </c>
      <c r="AR80" s="96">
        <f t="shared" si="14"/>
        <v>0</v>
      </c>
      <c r="AS80" s="98">
        <f t="shared" si="14"/>
        <v>0</v>
      </c>
      <c r="AT80" s="51"/>
      <c r="AU80" s="56"/>
    </row>
    <row r="81" spans="2:47" ht="14.25" x14ac:dyDescent="0.25">
      <c r="B81" s="55"/>
      <c r="C81" s="10" t="s">
        <v>81</v>
      </c>
      <c r="D81" s="11" t="s">
        <v>56</v>
      </c>
      <c r="E81" s="125">
        <f t="shared" ref="E81:AS81" si="15">IF(E38&lt;=0.8,1,IF(E38&lt;=1,1+((4*(E38-0.8))/4.2),1+(((4*(E38-0.8))+((E38-1)*(6.5+(5*(E38-1)))))/(4.2*E38))))</f>
        <v>1.0476190476190474</v>
      </c>
      <c r="F81" s="15">
        <f t="shared" si="15"/>
        <v>1.0476190476190474</v>
      </c>
      <c r="G81" s="38">
        <f t="shared" si="15"/>
        <v>1.0476190476190474</v>
      </c>
      <c r="H81" s="96">
        <f t="shared" si="15"/>
        <v>1.0476190476190474</v>
      </c>
      <c r="I81" s="98">
        <f t="shared" si="15"/>
        <v>1.0476190476190474</v>
      </c>
      <c r="J81" s="96">
        <f t="shared" si="15"/>
        <v>1.0476190476190474</v>
      </c>
      <c r="K81" s="98">
        <f t="shared" si="15"/>
        <v>1.0476190476190474</v>
      </c>
      <c r="L81" s="96">
        <f t="shared" si="15"/>
        <v>1.0476190476190474</v>
      </c>
      <c r="M81" s="98">
        <f t="shared" si="15"/>
        <v>1.0476190476190474</v>
      </c>
      <c r="N81" s="96">
        <f t="shared" si="15"/>
        <v>1.0476190476190474</v>
      </c>
      <c r="O81" s="98">
        <f t="shared" si="15"/>
        <v>1.0476190476190474</v>
      </c>
      <c r="P81" s="96">
        <f t="shared" si="15"/>
        <v>1.0476190476190474</v>
      </c>
      <c r="Q81" s="98">
        <f t="shared" si="15"/>
        <v>1.0476190476190474</v>
      </c>
      <c r="R81" s="96">
        <f t="shared" si="15"/>
        <v>1.0476190476190474</v>
      </c>
      <c r="S81" s="98">
        <f t="shared" si="15"/>
        <v>1.0476190476190474</v>
      </c>
      <c r="T81" s="96">
        <f t="shared" si="15"/>
        <v>1</v>
      </c>
      <c r="U81" s="98">
        <f t="shared" si="15"/>
        <v>1</v>
      </c>
      <c r="V81" s="96">
        <f t="shared" si="15"/>
        <v>1</v>
      </c>
      <c r="W81" s="98">
        <f t="shared" si="15"/>
        <v>1</v>
      </c>
      <c r="X81" s="96">
        <f t="shared" si="15"/>
        <v>1</v>
      </c>
      <c r="Y81" s="98">
        <f t="shared" si="15"/>
        <v>1</v>
      </c>
      <c r="Z81" s="96">
        <f t="shared" si="15"/>
        <v>1</v>
      </c>
      <c r="AA81" s="98">
        <f t="shared" si="15"/>
        <v>1</v>
      </c>
      <c r="AB81" s="96">
        <f t="shared" si="15"/>
        <v>1</v>
      </c>
      <c r="AC81" s="98">
        <f t="shared" si="15"/>
        <v>1</v>
      </c>
      <c r="AD81" s="96">
        <f t="shared" si="15"/>
        <v>1</v>
      </c>
      <c r="AE81" s="98">
        <f t="shared" si="15"/>
        <v>1</v>
      </c>
      <c r="AF81" s="96">
        <f t="shared" si="15"/>
        <v>1</v>
      </c>
      <c r="AG81" s="98">
        <f t="shared" si="15"/>
        <v>1</v>
      </c>
      <c r="AH81" s="96">
        <f t="shared" si="15"/>
        <v>1</v>
      </c>
      <c r="AI81" s="98">
        <f t="shared" si="15"/>
        <v>1</v>
      </c>
      <c r="AJ81" s="96">
        <f t="shared" si="15"/>
        <v>1</v>
      </c>
      <c r="AK81" s="98">
        <f t="shared" si="15"/>
        <v>1</v>
      </c>
      <c r="AL81" s="96">
        <f t="shared" si="15"/>
        <v>1</v>
      </c>
      <c r="AM81" s="98">
        <f t="shared" si="15"/>
        <v>1</v>
      </c>
      <c r="AN81" s="96">
        <f t="shared" si="15"/>
        <v>1</v>
      </c>
      <c r="AO81" s="98">
        <f t="shared" si="15"/>
        <v>1</v>
      </c>
      <c r="AP81" s="96">
        <f t="shared" si="15"/>
        <v>1</v>
      </c>
      <c r="AQ81" s="98">
        <f t="shared" si="15"/>
        <v>1</v>
      </c>
      <c r="AR81" s="96">
        <f t="shared" si="15"/>
        <v>1</v>
      </c>
      <c r="AS81" s="98">
        <f t="shared" si="15"/>
        <v>1</v>
      </c>
      <c r="AT81" s="51"/>
      <c r="AU81" s="56"/>
    </row>
    <row r="82" spans="2:47" ht="14.25" x14ac:dyDescent="0.25">
      <c r="B82" s="55"/>
      <c r="C82" s="10" t="s">
        <v>82</v>
      </c>
      <c r="D82" s="11" t="s">
        <v>57</v>
      </c>
      <c r="E82" s="126">
        <f t="shared" ref="E82:AS82" si="16">(E42*1.3+E43*0.2)/E40</f>
        <v>0</v>
      </c>
      <c r="F82" s="13">
        <f t="shared" si="16"/>
        <v>5.4054054054054057E-2</v>
      </c>
      <c r="G82" s="14">
        <f t="shared" si="16"/>
        <v>5.4054054054054057E-2</v>
      </c>
      <c r="H82" s="13">
        <f t="shared" si="16"/>
        <v>5.4054054054054057E-2</v>
      </c>
      <c r="I82" s="14">
        <f t="shared" si="16"/>
        <v>5.4054054054054057E-2</v>
      </c>
      <c r="J82" s="13">
        <f t="shared" si="16"/>
        <v>5.4054054054054057E-2</v>
      </c>
      <c r="K82" s="14">
        <f t="shared" si="16"/>
        <v>5.4054054054054057E-2</v>
      </c>
      <c r="L82" s="13">
        <f t="shared" si="16"/>
        <v>5.4054054054054057E-2</v>
      </c>
      <c r="M82" s="14">
        <f t="shared" si="16"/>
        <v>5.4054054054054057E-2</v>
      </c>
      <c r="N82" s="13">
        <f t="shared" si="16"/>
        <v>5.4054054054054057E-2</v>
      </c>
      <c r="O82" s="14">
        <f t="shared" si="16"/>
        <v>5.4054054054054057E-2</v>
      </c>
      <c r="P82" s="13">
        <f t="shared" si="16"/>
        <v>5.4054054054054057E-2</v>
      </c>
      <c r="Q82" s="14">
        <f t="shared" si="16"/>
        <v>5.4054054054054057E-2</v>
      </c>
      <c r="R82" s="13">
        <f t="shared" si="16"/>
        <v>5.4054054054054057E-2</v>
      </c>
      <c r="S82" s="14">
        <f t="shared" si="16"/>
        <v>5.4054054054054057E-2</v>
      </c>
      <c r="T82" s="13" t="e">
        <f t="shared" si="16"/>
        <v>#DIV/0!</v>
      </c>
      <c r="U82" s="14" t="e">
        <f t="shared" si="16"/>
        <v>#DIV/0!</v>
      </c>
      <c r="V82" s="13" t="e">
        <f t="shared" si="16"/>
        <v>#DIV/0!</v>
      </c>
      <c r="W82" s="14" t="e">
        <f t="shared" si="16"/>
        <v>#DIV/0!</v>
      </c>
      <c r="X82" s="13" t="e">
        <f t="shared" si="16"/>
        <v>#DIV/0!</v>
      </c>
      <c r="Y82" s="14" t="e">
        <f t="shared" si="16"/>
        <v>#DIV/0!</v>
      </c>
      <c r="Z82" s="13" t="e">
        <f t="shared" si="16"/>
        <v>#DIV/0!</v>
      </c>
      <c r="AA82" s="14" t="e">
        <f t="shared" si="16"/>
        <v>#DIV/0!</v>
      </c>
      <c r="AB82" s="13" t="e">
        <f t="shared" si="16"/>
        <v>#DIV/0!</v>
      </c>
      <c r="AC82" s="14" t="e">
        <f t="shared" si="16"/>
        <v>#DIV/0!</v>
      </c>
      <c r="AD82" s="13" t="e">
        <f t="shared" si="16"/>
        <v>#DIV/0!</v>
      </c>
      <c r="AE82" s="14" t="e">
        <f t="shared" si="16"/>
        <v>#DIV/0!</v>
      </c>
      <c r="AF82" s="13" t="e">
        <f t="shared" si="16"/>
        <v>#DIV/0!</v>
      </c>
      <c r="AG82" s="14" t="e">
        <f t="shared" si="16"/>
        <v>#DIV/0!</v>
      </c>
      <c r="AH82" s="13" t="e">
        <f t="shared" si="16"/>
        <v>#DIV/0!</v>
      </c>
      <c r="AI82" s="14" t="e">
        <f t="shared" si="16"/>
        <v>#DIV/0!</v>
      </c>
      <c r="AJ82" s="13" t="e">
        <f t="shared" si="16"/>
        <v>#DIV/0!</v>
      </c>
      <c r="AK82" s="14" t="e">
        <f t="shared" si="16"/>
        <v>#DIV/0!</v>
      </c>
      <c r="AL82" s="13" t="e">
        <f t="shared" si="16"/>
        <v>#DIV/0!</v>
      </c>
      <c r="AM82" s="14" t="e">
        <f t="shared" si="16"/>
        <v>#DIV/0!</v>
      </c>
      <c r="AN82" s="13" t="e">
        <f t="shared" si="16"/>
        <v>#DIV/0!</v>
      </c>
      <c r="AO82" s="14" t="e">
        <f t="shared" si="16"/>
        <v>#DIV/0!</v>
      </c>
      <c r="AP82" s="13" t="e">
        <f t="shared" si="16"/>
        <v>#DIV/0!</v>
      </c>
      <c r="AQ82" s="14" t="e">
        <f t="shared" si="16"/>
        <v>#DIV/0!</v>
      </c>
      <c r="AR82" s="13" t="e">
        <f t="shared" si="16"/>
        <v>#DIV/0!</v>
      </c>
      <c r="AS82" s="14" t="e">
        <f t="shared" si="16"/>
        <v>#DIV/0!</v>
      </c>
      <c r="AT82" s="51"/>
      <c r="AU82" s="56"/>
    </row>
    <row r="83" spans="2:47" ht="14.25" x14ac:dyDescent="0.25">
      <c r="B83" s="55"/>
      <c r="C83" s="10" t="s">
        <v>83</v>
      </c>
      <c r="D83" s="11" t="s">
        <v>58</v>
      </c>
      <c r="E83" s="126">
        <f t="shared" ref="E83:AS83" si="17">E37/E40</f>
        <v>0</v>
      </c>
      <c r="F83" s="13">
        <f t="shared" si="17"/>
        <v>0</v>
      </c>
      <c r="G83" s="14">
        <f t="shared" si="17"/>
        <v>0</v>
      </c>
      <c r="H83" s="13">
        <f t="shared" si="17"/>
        <v>0</v>
      </c>
      <c r="I83" s="14">
        <f t="shared" si="17"/>
        <v>0</v>
      </c>
      <c r="J83" s="13">
        <f t="shared" si="17"/>
        <v>0</v>
      </c>
      <c r="K83" s="14">
        <f t="shared" si="17"/>
        <v>0</v>
      </c>
      <c r="L83" s="13">
        <f t="shared" si="17"/>
        <v>0</v>
      </c>
      <c r="M83" s="14">
        <f t="shared" si="17"/>
        <v>0</v>
      </c>
      <c r="N83" s="13">
        <f t="shared" si="17"/>
        <v>0</v>
      </c>
      <c r="O83" s="14">
        <f t="shared" si="17"/>
        <v>0</v>
      </c>
      <c r="P83" s="13">
        <f t="shared" si="17"/>
        <v>0</v>
      </c>
      <c r="Q83" s="14">
        <f t="shared" si="17"/>
        <v>0</v>
      </c>
      <c r="R83" s="13">
        <f t="shared" si="17"/>
        <v>0</v>
      </c>
      <c r="S83" s="14">
        <f t="shared" si="17"/>
        <v>0</v>
      </c>
      <c r="T83" s="13" t="e">
        <f t="shared" si="17"/>
        <v>#DIV/0!</v>
      </c>
      <c r="U83" s="14" t="e">
        <f t="shared" si="17"/>
        <v>#DIV/0!</v>
      </c>
      <c r="V83" s="13" t="e">
        <f t="shared" si="17"/>
        <v>#DIV/0!</v>
      </c>
      <c r="W83" s="14" t="e">
        <f t="shared" si="17"/>
        <v>#DIV/0!</v>
      </c>
      <c r="X83" s="13" t="e">
        <f t="shared" si="17"/>
        <v>#DIV/0!</v>
      </c>
      <c r="Y83" s="14" t="e">
        <f t="shared" si="17"/>
        <v>#DIV/0!</v>
      </c>
      <c r="Z83" s="13" t="e">
        <f t="shared" si="17"/>
        <v>#DIV/0!</v>
      </c>
      <c r="AA83" s="14" t="e">
        <f t="shared" si="17"/>
        <v>#DIV/0!</v>
      </c>
      <c r="AB83" s="13" t="e">
        <f t="shared" si="17"/>
        <v>#DIV/0!</v>
      </c>
      <c r="AC83" s="14" t="e">
        <f t="shared" si="17"/>
        <v>#DIV/0!</v>
      </c>
      <c r="AD83" s="13" t="e">
        <f t="shared" si="17"/>
        <v>#DIV/0!</v>
      </c>
      <c r="AE83" s="14" t="e">
        <f t="shared" si="17"/>
        <v>#DIV/0!</v>
      </c>
      <c r="AF83" s="13" t="e">
        <f t="shared" si="17"/>
        <v>#DIV/0!</v>
      </c>
      <c r="AG83" s="14" t="e">
        <f t="shared" si="17"/>
        <v>#DIV/0!</v>
      </c>
      <c r="AH83" s="13" t="e">
        <f t="shared" si="17"/>
        <v>#DIV/0!</v>
      </c>
      <c r="AI83" s="14" t="e">
        <f t="shared" si="17"/>
        <v>#DIV/0!</v>
      </c>
      <c r="AJ83" s="13" t="e">
        <f t="shared" si="17"/>
        <v>#DIV/0!</v>
      </c>
      <c r="AK83" s="14" t="e">
        <f t="shared" si="17"/>
        <v>#DIV/0!</v>
      </c>
      <c r="AL83" s="13" t="e">
        <f t="shared" si="17"/>
        <v>#DIV/0!</v>
      </c>
      <c r="AM83" s="14" t="e">
        <f t="shared" si="17"/>
        <v>#DIV/0!</v>
      </c>
      <c r="AN83" s="13" t="e">
        <f t="shared" si="17"/>
        <v>#DIV/0!</v>
      </c>
      <c r="AO83" s="14" t="e">
        <f t="shared" si="17"/>
        <v>#DIV/0!</v>
      </c>
      <c r="AP83" s="13" t="e">
        <f t="shared" si="17"/>
        <v>#DIV/0!</v>
      </c>
      <c r="AQ83" s="14" t="e">
        <f t="shared" si="17"/>
        <v>#DIV/0!</v>
      </c>
      <c r="AR83" s="13" t="e">
        <f t="shared" si="17"/>
        <v>#DIV/0!</v>
      </c>
      <c r="AS83" s="14" t="e">
        <f t="shared" si="17"/>
        <v>#DIV/0!</v>
      </c>
      <c r="AT83" s="138"/>
      <c r="AU83" s="56"/>
    </row>
    <row r="84" spans="2:47" ht="14.25" x14ac:dyDescent="0.25">
      <c r="B84" s="55"/>
      <c r="C84" s="10" t="s">
        <v>84</v>
      </c>
      <c r="D84" s="11" t="s">
        <v>59</v>
      </c>
      <c r="E84" s="126" t="e">
        <f t="shared" ref="E84:AS84" si="18">(E81*(60/E39))+(2*E83)-E82</f>
        <v>#DIV/0!</v>
      </c>
      <c r="F84" s="13">
        <f t="shared" si="18"/>
        <v>4.1364221364221354</v>
      </c>
      <c r="G84" s="14">
        <f t="shared" si="18"/>
        <v>4.1364221364221354</v>
      </c>
      <c r="H84" s="13">
        <f t="shared" si="18"/>
        <v>4.1364221364221354</v>
      </c>
      <c r="I84" s="14">
        <f t="shared" si="18"/>
        <v>4.1364221364221354</v>
      </c>
      <c r="J84" s="13">
        <f t="shared" si="18"/>
        <v>4.1364221364221354</v>
      </c>
      <c r="K84" s="14">
        <f t="shared" si="18"/>
        <v>4.1364221364221354</v>
      </c>
      <c r="L84" s="13">
        <f t="shared" si="18"/>
        <v>4.1364221364221354</v>
      </c>
      <c r="M84" s="14">
        <f t="shared" si="18"/>
        <v>4.1364221364221354</v>
      </c>
      <c r="N84" s="13">
        <f t="shared" si="18"/>
        <v>4.1364221364221354</v>
      </c>
      <c r="O84" s="14">
        <f t="shared" si="18"/>
        <v>4.1364221364221354</v>
      </c>
      <c r="P84" s="13">
        <f t="shared" si="18"/>
        <v>4.1364221364221354</v>
      </c>
      <c r="Q84" s="14">
        <f t="shared" si="18"/>
        <v>4.1364221364221354</v>
      </c>
      <c r="R84" s="13">
        <f t="shared" si="18"/>
        <v>4.1364221364221354</v>
      </c>
      <c r="S84" s="14">
        <f t="shared" si="18"/>
        <v>4.1364221364221354</v>
      </c>
      <c r="T84" s="13" t="e">
        <f t="shared" si="18"/>
        <v>#DIV/0!</v>
      </c>
      <c r="U84" s="14" t="e">
        <f t="shared" si="18"/>
        <v>#DIV/0!</v>
      </c>
      <c r="V84" s="13" t="e">
        <f t="shared" si="18"/>
        <v>#DIV/0!</v>
      </c>
      <c r="W84" s="14" t="e">
        <f t="shared" si="18"/>
        <v>#DIV/0!</v>
      </c>
      <c r="X84" s="13" t="e">
        <f t="shared" si="18"/>
        <v>#DIV/0!</v>
      </c>
      <c r="Y84" s="14" t="e">
        <f t="shared" si="18"/>
        <v>#DIV/0!</v>
      </c>
      <c r="Z84" s="13" t="e">
        <f t="shared" si="18"/>
        <v>#DIV/0!</v>
      </c>
      <c r="AA84" s="14" t="e">
        <f t="shared" si="18"/>
        <v>#DIV/0!</v>
      </c>
      <c r="AB84" s="13" t="e">
        <f t="shared" si="18"/>
        <v>#DIV/0!</v>
      </c>
      <c r="AC84" s="14" t="e">
        <f t="shared" si="18"/>
        <v>#DIV/0!</v>
      </c>
      <c r="AD84" s="13" t="e">
        <f t="shared" si="18"/>
        <v>#DIV/0!</v>
      </c>
      <c r="AE84" s="14" t="e">
        <f t="shared" si="18"/>
        <v>#DIV/0!</v>
      </c>
      <c r="AF84" s="13" t="e">
        <f t="shared" si="18"/>
        <v>#DIV/0!</v>
      </c>
      <c r="AG84" s="14" t="e">
        <f t="shared" si="18"/>
        <v>#DIV/0!</v>
      </c>
      <c r="AH84" s="13" t="e">
        <f t="shared" si="18"/>
        <v>#DIV/0!</v>
      </c>
      <c r="AI84" s="14" t="e">
        <f t="shared" si="18"/>
        <v>#DIV/0!</v>
      </c>
      <c r="AJ84" s="13" t="e">
        <f t="shared" si="18"/>
        <v>#DIV/0!</v>
      </c>
      <c r="AK84" s="14" t="e">
        <f t="shared" si="18"/>
        <v>#DIV/0!</v>
      </c>
      <c r="AL84" s="13" t="e">
        <f t="shared" si="18"/>
        <v>#DIV/0!</v>
      </c>
      <c r="AM84" s="14" t="e">
        <f t="shared" si="18"/>
        <v>#DIV/0!</v>
      </c>
      <c r="AN84" s="13" t="e">
        <f t="shared" si="18"/>
        <v>#DIV/0!</v>
      </c>
      <c r="AO84" s="14" t="e">
        <f t="shared" si="18"/>
        <v>#DIV/0!</v>
      </c>
      <c r="AP84" s="13" t="e">
        <f t="shared" si="18"/>
        <v>#DIV/0!</v>
      </c>
      <c r="AQ84" s="14" t="e">
        <f t="shared" si="18"/>
        <v>#DIV/0!</v>
      </c>
      <c r="AR84" s="13" t="e">
        <f t="shared" si="18"/>
        <v>#DIV/0!</v>
      </c>
      <c r="AS84" s="14" t="e">
        <f t="shared" si="18"/>
        <v>#DIV/0!</v>
      </c>
      <c r="AT84" s="51"/>
      <c r="AU84" s="56"/>
    </row>
    <row r="85" spans="2:47" ht="14.25" x14ac:dyDescent="0.25">
      <c r="B85" s="55"/>
      <c r="C85" s="10" t="s">
        <v>85</v>
      </c>
      <c r="D85" s="11" t="s">
        <v>60</v>
      </c>
      <c r="E85" s="126">
        <f t="shared" ref="E85:AS85" si="19">IF(E41="Yes",6,4)</f>
        <v>4</v>
      </c>
      <c r="F85" s="13">
        <f t="shared" si="19"/>
        <v>4</v>
      </c>
      <c r="G85" s="14">
        <f t="shared" si="19"/>
        <v>4</v>
      </c>
      <c r="H85" s="13">
        <f t="shared" si="19"/>
        <v>4</v>
      </c>
      <c r="I85" s="14">
        <f t="shared" si="19"/>
        <v>4</v>
      </c>
      <c r="J85" s="13">
        <f t="shared" si="19"/>
        <v>4</v>
      </c>
      <c r="K85" s="14">
        <f t="shared" si="19"/>
        <v>4</v>
      </c>
      <c r="L85" s="13">
        <f t="shared" si="19"/>
        <v>4</v>
      </c>
      <c r="M85" s="14">
        <f t="shared" si="19"/>
        <v>4</v>
      </c>
      <c r="N85" s="13">
        <f t="shared" si="19"/>
        <v>4</v>
      </c>
      <c r="O85" s="14">
        <f t="shared" si="19"/>
        <v>4</v>
      </c>
      <c r="P85" s="13">
        <f t="shared" si="19"/>
        <v>4</v>
      </c>
      <c r="Q85" s="14">
        <f t="shared" si="19"/>
        <v>4</v>
      </c>
      <c r="R85" s="13">
        <f t="shared" si="19"/>
        <v>4</v>
      </c>
      <c r="S85" s="14">
        <f t="shared" si="19"/>
        <v>4</v>
      </c>
      <c r="T85" s="13">
        <f t="shared" si="19"/>
        <v>4</v>
      </c>
      <c r="U85" s="14">
        <f t="shared" si="19"/>
        <v>4</v>
      </c>
      <c r="V85" s="13">
        <f t="shared" si="19"/>
        <v>4</v>
      </c>
      <c r="W85" s="14">
        <f t="shared" si="19"/>
        <v>4</v>
      </c>
      <c r="X85" s="13">
        <f t="shared" si="19"/>
        <v>4</v>
      </c>
      <c r="Y85" s="14">
        <f t="shared" si="19"/>
        <v>4</v>
      </c>
      <c r="Z85" s="13">
        <f t="shared" si="19"/>
        <v>4</v>
      </c>
      <c r="AA85" s="14">
        <f t="shared" si="19"/>
        <v>4</v>
      </c>
      <c r="AB85" s="13">
        <f t="shared" si="19"/>
        <v>4</v>
      </c>
      <c r="AC85" s="14">
        <f t="shared" si="19"/>
        <v>4</v>
      </c>
      <c r="AD85" s="13">
        <f t="shared" si="19"/>
        <v>4</v>
      </c>
      <c r="AE85" s="14">
        <f t="shared" si="19"/>
        <v>4</v>
      </c>
      <c r="AF85" s="13">
        <f t="shared" si="19"/>
        <v>4</v>
      </c>
      <c r="AG85" s="14">
        <f t="shared" si="19"/>
        <v>4</v>
      </c>
      <c r="AH85" s="13">
        <f t="shared" si="19"/>
        <v>4</v>
      </c>
      <c r="AI85" s="14">
        <f t="shared" si="19"/>
        <v>4</v>
      </c>
      <c r="AJ85" s="13">
        <f t="shared" si="19"/>
        <v>4</v>
      </c>
      <c r="AK85" s="14">
        <f t="shared" si="19"/>
        <v>4</v>
      </c>
      <c r="AL85" s="13">
        <f t="shared" si="19"/>
        <v>4</v>
      </c>
      <c r="AM85" s="14">
        <f t="shared" si="19"/>
        <v>4</v>
      </c>
      <c r="AN85" s="13">
        <f t="shared" si="19"/>
        <v>4</v>
      </c>
      <c r="AO85" s="14">
        <f t="shared" si="19"/>
        <v>4</v>
      </c>
      <c r="AP85" s="13">
        <f t="shared" si="19"/>
        <v>4</v>
      </c>
      <c r="AQ85" s="14">
        <f t="shared" si="19"/>
        <v>4</v>
      </c>
      <c r="AR85" s="13">
        <f t="shared" si="19"/>
        <v>4</v>
      </c>
      <c r="AS85" s="14">
        <f t="shared" si="19"/>
        <v>4</v>
      </c>
      <c r="AT85" s="51"/>
      <c r="AU85" s="56"/>
    </row>
    <row r="86" spans="2:47" ht="14.25" x14ac:dyDescent="0.25">
      <c r="B86" s="55"/>
      <c r="C86" s="10" t="s">
        <v>86</v>
      </c>
      <c r="D86" s="11" t="s">
        <v>61</v>
      </c>
      <c r="E86" s="125" t="e">
        <f t="shared" ref="E86" si="20">((-0.4-1)*E85-(-0.4+1)*E84)/((-0.4-1)*E84-(-0.4+1)*E85)</f>
        <v>#DIV/0!</v>
      </c>
      <c r="F86" s="15">
        <f t="shared" ref="F86:G86" si="21">((-0.4-1)*F85-(-0.4+1)*F84)/((-0.4-1)*F84-(-0.4+1)*F85)</f>
        <v>0.98667588460813271</v>
      </c>
      <c r="G86" s="38">
        <f t="shared" si="21"/>
        <v>0.98667588460813271</v>
      </c>
      <c r="H86" s="96">
        <f t="shared" ref="H86:AS86" si="22">((-0.4-1)*H85-(-0.4+1)*H84)/((-0.4-1)*H84-(-0.4+1)*H85)</f>
        <v>0.98667588460813271</v>
      </c>
      <c r="I86" s="98">
        <f t="shared" si="22"/>
        <v>0.98667588460813271</v>
      </c>
      <c r="J86" s="96">
        <f t="shared" si="22"/>
        <v>0.98667588460813271</v>
      </c>
      <c r="K86" s="98">
        <f t="shared" si="22"/>
        <v>0.98667588460813271</v>
      </c>
      <c r="L86" s="96">
        <f t="shared" si="22"/>
        <v>0.98667588460813271</v>
      </c>
      <c r="M86" s="98">
        <f t="shared" si="22"/>
        <v>0.98667588460813271</v>
      </c>
      <c r="N86" s="96">
        <f t="shared" si="22"/>
        <v>0.98667588460813271</v>
      </c>
      <c r="O86" s="98">
        <f t="shared" si="22"/>
        <v>0.98667588460813271</v>
      </c>
      <c r="P86" s="96">
        <f t="shared" si="22"/>
        <v>0.98667588460813271</v>
      </c>
      <c r="Q86" s="98">
        <f t="shared" si="22"/>
        <v>0.98667588460813271</v>
      </c>
      <c r="R86" s="96">
        <f t="shared" si="22"/>
        <v>0.98667588460813271</v>
      </c>
      <c r="S86" s="98">
        <f t="shared" si="22"/>
        <v>0.98667588460813271</v>
      </c>
      <c r="T86" s="96" t="e">
        <f t="shared" si="22"/>
        <v>#DIV/0!</v>
      </c>
      <c r="U86" s="98" t="e">
        <f t="shared" si="22"/>
        <v>#DIV/0!</v>
      </c>
      <c r="V86" s="96" t="e">
        <f t="shared" si="22"/>
        <v>#DIV/0!</v>
      </c>
      <c r="W86" s="98" t="e">
        <f t="shared" si="22"/>
        <v>#DIV/0!</v>
      </c>
      <c r="X86" s="96" t="e">
        <f t="shared" si="22"/>
        <v>#DIV/0!</v>
      </c>
      <c r="Y86" s="98" t="e">
        <f t="shared" si="22"/>
        <v>#DIV/0!</v>
      </c>
      <c r="Z86" s="96" t="e">
        <f t="shared" si="22"/>
        <v>#DIV/0!</v>
      </c>
      <c r="AA86" s="98" t="e">
        <f t="shared" si="22"/>
        <v>#DIV/0!</v>
      </c>
      <c r="AB86" s="96" t="e">
        <f t="shared" si="22"/>
        <v>#DIV/0!</v>
      </c>
      <c r="AC86" s="98" t="e">
        <f t="shared" si="22"/>
        <v>#DIV/0!</v>
      </c>
      <c r="AD86" s="96" t="e">
        <f t="shared" si="22"/>
        <v>#DIV/0!</v>
      </c>
      <c r="AE86" s="98" t="e">
        <f t="shared" si="22"/>
        <v>#DIV/0!</v>
      </c>
      <c r="AF86" s="96" t="e">
        <f t="shared" si="22"/>
        <v>#DIV/0!</v>
      </c>
      <c r="AG86" s="98" t="e">
        <f t="shared" si="22"/>
        <v>#DIV/0!</v>
      </c>
      <c r="AH86" s="96" t="e">
        <f t="shared" si="22"/>
        <v>#DIV/0!</v>
      </c>
      <c r="AI86" s="98" t="e">
        <f t="shared" si="22"/>
        <v>#DIV/0!</v>
      </c>
      <c r="AJ86" s="96" t="e">
        <f t="shared" si="22"/>
        <v>#DIV/0!</v>
      </c>
      <c r="AK86" s="98" t="e">
        <f t="shared" si="22"/>
        <v>#DIV/0!</v>
      </c>
      <c r="AL86" s="96" t="e">
        <f t="shared" si="22"/>
        <v>#DIV/0!</v>
      </c>
      <c r="AM86" s="98" t="e">
        <f t="shared" si="22"/>
        <v>#DIV/0!</v>
      </c>
      <c r="AN86" s="96" t="e">
        <f t="shared" si="22"/>
        <v>#DIV/0!</v>
      </c>
      <c r="AO86" s="98" t="e">
        <f t="shared" si="22"/>
        <v>#DIV/0!</v>
      </c>
      <c r="AP86" s="96" t="e">
        <f t="shared" si="22"/>
        <v>#DIV/0!</v>
      </c>
      <c r="AQ86" s="98" t="e">
        <f t="shared" si="22"/>
        <v>#DIV/0!</v>
      </c>
      <c r="AR86" s="96" t="e">
        <f t="shared" si="22"/>
        <v>#DIV/0!</v>
      </c>
      <c r="AS86" s="98" t="e">
        <f t="shared" si="22"/>
        <v>#DIV/0!</v>
      </c>
      <c r="AT86" s="51"/>
      <c r="AU86" s="56"/>
    </row>
    <row r="87" spans="2:47" ht="14.25" x14ac:dyDescent="0.25">
      <c r="B87" s="55"/>
      <c r="C87" s="10" t="s">
        <v>87</v>
      </c>
      <c r="D87" s="11" t="s">
        <v>62</v>
      </c>
      <c r="E87" s="125" t="e">
        <f t="shared" ref="E87" si="23">E80*E86</f>
        <v>#DIV/0!</v>
      </c>
      <c r="F87" s="15">
        <f t="shared" ref="F87:G87" si="24">F80*F86</f>
        <v>2.9628096724486599</v>
      </c>
      <c r="G87" s="38">
        <f t="shared" si="24"/>
        <v>2.9628096724486599</v>
      </c>
      <c r="H87" s="96">
        <f t="shared" ref="H87:AS87" si="25">H80*H86</f>
        <v>2.9628096724486599</v>
      </c>
      <c r="I87" s="98">
        <f t="shared" si="25"/>
        <v>2.9628096724486599</v>
      </c>
      <c r="J87" s="96">
        <f t="shared" si="25"/>
        <v>2.9628096724486599</v>
      </c>
      <c r="K87" s="98">
        <f t="shared" si="25"/>
        <v>2.9628096724486599</v>
      </c>
      <c r="L87" s="96">
        <f t="shared" si="25"/>
        <v>2.9628096724486599</v>
      </c>
      <c r="M87" s="98">
        <f t="shared" si="25"/>
        <v>2.9628096724486599</v>
      </c>
      <c r="N87" s="96">
        <f t="shared" si="25"/>
        <v>2.9628096724486599</v>
      </c>
      <c r="O87" s="98">
        <f t="shared" si="25"/>
        <v>2.9628096724486599</v>
      </c>
      <c r="P87" s="96">
        <f t="shared" si="25"/>
        <v>2.9628096724486599</v>
      </c>
      <c r="Q87" s="98">
        <f t="shared" si="25"/>
        <v>2.9628096724486599</v>
      </c>
      <c r="R87" s="96">
        <f t="shared" si="25"/>
        <v>2.9628096724486599</v>
      </c>
      <c r="S87" s="98">
        <f t="shared" si="25"/>
        <v>2.9628096724486599</v>
      </c>
      <c r="T87" s="96" t="e">
        <f t="shared" si="25"/>
        <v>#DIV/0!</v>
      </c>
      <c r="U87" s="98" t="e">
        <f t="shared" si="25"/>
        <v>#DIV/0!</v>
      </c>
      <c r="V87" s="96" t="e">
        <f t="shared" si="25"/>
        <v>#DIV/0!</v>
      </c>
      <c r="W87" s="98" t="e">
        <f t="shared" si="25"/>
        <v>#DIV/0!</v>
      </c>
      <c r="X87" s="96" t="e">
        <f t="shared" si="25"/>
        <v>#DIV/0!</v>
      </c>
      <c r="Y87" s="98" t="e">
        <f t="shared" si="25"/>
        <v>#DIV/0!</v>
      </c>
      <c r="Z87" s="96" t="e">
        <f t="shared" si="25"/>
        <v>#DIV/0!</v>
      </c>
      <c r="AA87" s="98" t="e">
        <f t="shared" si="25"/>
        <v>#DIV/0!</v>
      </c>
      <c r="AB87" s="96" t="e">
        <f t="shared" si="25"/>
        <v>#DIV/0!</v>
      </c>
      <c r="AC87" s="98" t="e">
        <f t="shared" si="25"/>
        <v>#DIV/0!</v>
      </c>
      <c r="AD87" s="96" t="e">
        <f t="shared" si="25"/>
        <v>#DIV/0!</v>
      </c>
      <c r="AE87" s="98" t="e">
        <f t="shared" si="25"/>
        <v>#DIV/0!</v>
      </c>
      <c r="AF87" s="96" t="e">
        <f t="shared" si="25"/>
        <v>#DIV/0!</v>
      </c>
      <c r="AG87" s="98" t="e">
        <f t="shared" si="25"/>
        <v>#DIV/0!</v>
      </c>
      <c r="AH87" s="96" t="e">
        <f t="shared" si="25"/>
        <v>#DIV/0!</v>
      </c>
      <c r="AI87" s="98" t="e">
        <f t="shared" si="25"/>
        <v>#DIV/0!</v>
      </c>
      <c r="AJ87" s="96" t="e">
        <f t="shared" si="25"/>
        <v>#DIV/0!</v>
      </c>
      <c r="AK87" s="98" t="e">
        <f t="shared" si="25"/>
        <v>#DIV/0!</v>
      </c>
      <c r="AL87" s="96" t="e">
        <f t="shared" si="25"/>
        <v>#DIV/0!</v>
      </c>
      <c r="AM87" s="98" t="e">
        <f t="shared" si="25"/>
        <v>#DIV/0!</v>
      </c>
      <c r="AN87" s="96" t="e">
        <f t="shared" si="25"/>
        <v>#DIV/0!</v>
      </c>
      <c r="AO87" s="98" t="e">
        <f t="shared" si="25"/>
        <v>#DIV/0!</v>
      </c>
      <c r="AP87" s="96" t="e">
        <f t="shared" si="25"/>
        <v>#DIV/0!</v>
      </c>
      <c r="AQ87" s="98" t="e">
        <f t="shared" si="25"/>
        <v>#DIV/0!</v>
      </c>
      <c r="AR87" s="96" t="e">
        <f t="shared" si="25"/>
        <v>#DIV/0!</v>
      </c>
      <c r="AS87" s="98" t="e">
        <f t="shared" si="25"/>
        <v>#DIV/0!</v>
      </c>
      <c r="AT87" s="51"/>
      <c r="AU87" s="56"/>
    </row>
    <row r="88" spans="2:47" ht="14.25" x14ac:dyDescent="0.25">
      <c r="B88" s="55"/>
      <c r="C88" s="10" t="s">
        <v>217</v>
      </c>
      <c r="D88" s="11" t="s">
        <v>89</v>
      </c>
      <c r="E88" s="125">
        <f>IF(E11&gt;0,6-(1.5*E87)+(0.15*E59),0)</f>
        <v>0</v>
      </c>
      <c r="F88" s="15">
        <f>IF(F11&gt;0,6-(1.5*F87)+(0.15*F59),0)</f>
        <v>1.7658449627305508</v>
      </c>
      <c r="G88" s="98">
        <f>IF(G11&gt;0,6-(1.5*G87)+(0.15*G59),0)</f>
        <v>1.7474539745358457</v>
      </c>
      <c r="H88" s="96">
        <f>IF(H11&gt;0,6-(1.5*H87)+(0.15*H59),0)</f>
        <v>1.7829074627305508</v>
      </c>
      <c r="I88" s="98">
        <f>IF(I11&gt;0,6-(1.5*I87)+(0.15*I59),0)</f>
        <v>1.7075277245358456</v>
      </c>
      <c r="J88" s="96">
        <f>IF(J11&gt;0,6-(1.5*J87)+(0.15*J59),0)</f>
        <v>1.8584698683265839</v>
      </c>
      <c r="K88" s="98">
        <f>IF(K11&gt;0,6-(1.5*K87)+(0.15*K59),0)</f>
        <v>1.8118176221232269</v>
      </c>
      <c r="L88" s="96">
        <f>IF(L11&gt;0,6-(1.5*L87)+(0.15*L59),0)</f>
        <v>1.8693817064570357</v>
      </c>
      <c r="M88" s="98">
        <f>IF(M11&gt;0,6-(1.5*M87)+(0.15*M59),0)</f>
        <v>1.7662533298046112</v>
      </c>
      <c r="N88" s="96">
        <f>IF(N11&gt;0,6-(1.5*N87)+(0.15*N59),0)</f>
        <v>1.8302331901198117</v>
      </c>
      <c r="O88" s="98">
        <f>IF(O11&gt;0,6-(1.5*O87)+(0.15*O59),0)</f>
        <v>1.7564451206577698</v>
      </c>
      <c r="P88" s="96">
        <f>IF(P11&gt;0,6-(1.5*P87)+(0.15*P59),0)</f>
        <v>1.7976552910688586</v>
      </c>
      <c r="Q88" s="98">
        <f>IF(Q11&gt;0,6-(1.5*Q87)+(0.15*Q59),0)</f>
        <v>1.7222390410688586</v>
      </c>
      <c r="R88" s="96">
        <f>IF(R11&gt;0,6-(1.5*R87)+(0.15*R59),0)</f>
        <v>1.7990202910688586</v>
      </c>
      <c r="S88" s="98">
        <f>IF(S11&gt;0,6-(1.5*S87)+(0.15*S59),0)</f>
        <v>1.7171202910688586</v>
      </c>
      <c r="T88" s="96">
        <f>IF(T11&gt;0,6-(1.5*T87)+(0.15*T59),0)</f>
        <v>0</v>
      </c>
      <c r="U88" s="98">
        <f>IF(U11&gt;0,6-(1.5*U87)+(0.15*U59),0)</f>
        <v>0</v>
      </c>
      <c r="V88" s="96">
        <f>IF(V11&gt;0,6-(1.5*V87)+(0.15*V59),0)</f>
        <v>0</v>
      </c>
      <c r="W88" s="98">
        <f>IF(W11&gt;0,6-(1.5*W87)+(0.15*W59),0)</f>
        <v>0</v>
      </c>
      <c r="X88" s="96">
        <f>IF(X11&gt;0,6-(1.5*X87)+(0.15*X59),0)</f>
        <v>0</v>
      </c>
      <c r="Y88" s="98">
        <f>IF(Y11&gt;0,6-(1.5*Y87)+(0.15*Y59),0)</f>
        <v>0</v>
      </c>
      <c r="Z88" s="96">
        <f>IF(Z11&gt;0,6-(1.5*Z87)+(0.15*Z59),0)</f>
        <v>0</v>
      </c>
      <c r="AA88" s="98">
        <f>IF(AA11&gt;0,6-(1.5*AA87)+(0.15*AA59),0)</f>
        <v>0</v>
      </c>
      <c r="AB88" s="96">
        <f>IF(AB11&gt;0,6-(1.5*AB87)+(0.15*AB59),0)</f>
        <v>0</v>
      </c>
      <c r="AC88" s="98">
        <f>IF(AC11&gt;0,6-(1.5*AC87)+(0.15*AC59),0)</f>
        <v>0</v>
      </c>
      <c r="AD88" s="96">
        <f>IF(AD11&gt;0,6-(1.5*AD87)+(0.15*AD59),0)</f>
        <v>0</v>
      </c>
      <c r="AE88" s="98">
        <f>IF(AE11&gt;0,6-(1.5*AE87)+(0.15*AE59),0)</f>
        <v>0</v>
      </c>
      <c r="AF88" s="96">
        <f>IF(AF11&gt;0,6-(1.5*AF87)+(0.15*AF59),0)</f>
        <v>0</v>
      </c>
      <c r="AG88" s="98">
        <f>IF(AG11&gt;0,6-(1.5*AG87)+(0.15*AG59),0)</f>
        <v>0</v>
      </c>
      <c r="AH88" s="96">
        <f>IF(AH11&gt;0,6-(1.5*AH87)+(0.15*AH59),0)</f>
        <v>0</v>
      </c>
      <c r="AI88" s="98">
        <f>IF(AI11&gt;0,6-(1.5*AI87)+(0.15*AI59),0)</f>
        <v>0</v>
      </c>
      <c r="AJ88" s="96">
        <f>IF(AJ11&gt;0,6-(1.5*AJ87)+(0.15*AJ59),0)</f>
        <v>0</v>
      </c>
      <c r="AK88" s="98">
        <f>IF(AK11&gt;0,6-(1.5*AK87)+(0.15*AK59),0)</f>
        <v>0</v>
      </c>
      <c r="AL88" s="96">
        <f>IF(AL11&gt;0,6-(1.5*AL87)+(0.15*AL59),0)</f>
        <v>0</v>
      </c>
      <c r="AM88" s="98">
        <f>IF(AM11&gt;0,6-(1.5*AM87)+(0.15*AM59),0)</f>
        <v>0</v>
      </c>
      <c r="AN88" s="96">
        <f>IF(AN11&gt;0,6-(1.5*AN87)+(0.15*AN59),0)</f>
        <v>0</v>
      </c>
      <c r="AO88" s="98">
        <f>IF(AO11&gt;0,6-(1.5*AO87)+(0.15*AO59),0)</f>
        <v>0</v>
      </c>
      <c r="AP88" s="96">
        <f>IF(AP11&gt;0,6-(1.5*AP87)+(0.15*AP59),0)</f>
        <v>0</v>
      </c>
      <c r="AQ88" s="98">
        <f>IF(AQ11&gt;0,6-(1.5*AQ87)+(0.15*AQ59),0)</f>
        <v>0</v>
      </c>
      <c r="AR88" s="96">
        <f>IF(AR11&gt;0,6-(1.5*AR87)+(0.15*AR59),0)</f>
        <v>0</v>
      </c>
      <c r="AS88" s="98">
        <f>IF(AS11&gt;0,6-(1.5*AS87)+(0.15*AS59),0)</f>
        <v>0</v>
      </c>
      <c r="AT88" s="51"/>
      <c r="AU88" s="56"/>
    </row>
    <row r="89" spans="2:47" ht="13.5" x14ac:dyDescent="0.25">
      <c r="B89" s="55"/>
      <c r="C89" s="10"/>
      <c r="D89" s="11" t="s">
        <v>52</v>
      </c>
      <c r="E89" s="124" t="str">
        <f t="shared" ref="E89" si="26">IF(E88&lt;=2,"A",IF(E88&lt;=2.75,"B",IF(E88&lt;=3.5,"C",IF(E88&lt;=4.25,"D",IF(E88&lt;=5,"E","F")))))</f>
        <v>A</v>
      </c>
      <c r="F89" s="10" t="str">
        <f t="shared" ref="F89:G89" si="27">IF(F88&lt;=2,"A",IF(F88&lt;=2.75,"B",IF(F88&lt;=3.5,"C",IF(F88&lt;=4.25,"D",IF(F88&lt;=5,"E","F")))))</f>
        <v>A</v>
      </c>
      <c r="G89" s="12" t="str">
        <f t="shared" si="27"/>
        <v>A</v>
      </c>
      <c r="H89" s="10" t="str">
        <f t="shared" ref="H89:AS89" si="28">IF(H88&lt;=2,"A",IF(H88&lt;=2.75,"B",IF(H88&lt;=3.5,"C",IF(H88&lt;=4.25,"D",IF(H88&lt;=5,"E","F")))))</f>
        <v>A</v>
      </c>
      <c r="I89" s="99" t="str">
        <f t="shared" si="28"/>
        <v>A</v>
      </c>
      <c r="J89" s="10" t="str">
        <f t="shared" si="28"/>
        <v>A</v>
      </c>
      <c r="K89" s="99" t="str">
        <f t="shared" si="28"/>
        <v>A</v>
      </c>
      <c r="L89" s="10" t="str">
        <f t="shared" si="28"/>
        <v>A</v>
      </c>
      <c r="M89" s="99" t="str">
        <f t="shared" si="28"/>
        <v>A</v>
      </c>
      <c r="N89" s="10" t="str">
        <f t="shared" si="28"/>
        <v>A</v>
      </c>
      <c r="O89" s="99" t="str">
        <f t="shared" si="28"/>
        <v>A</v>
      </c>
      <c r="P89" s="10" t="str">
        <f t="shared" si="28"/>
        <v>A</v>
      </c>
      <c r="Q89" s="99" t="str">
        <f t="shared" si="28"/>
        <v>A</v>
      </c>
      <c r="R89" s="10" t="str">
        <f t="shared" si="28"/>
        <v>A</v>
      </c>
      <c r="S89" s="99" t="str">
        <f t="shared" si="28"/>
        <v>A</v>
      </c>
      <c r="T89" s="10" t="str">
        <f t="shared" si="28"/>
        <v>A</v>
      </c>
      <c r="U89" s="99" t="str">
        <f t="shared" si="28"/>
        <v>A</v>
      </c>
      <c r="V89" s="10" t="str">
        <f t="shared" si="28"/>
        <v>A</v>
      </c>
      <c r="W89" s="99" t="str">
        <f t="shared" si="28"/>
        <v>A</v>
      </c>
      <c r="X89" s="10" t="str">
        <f t="shared" si="28"/>
        <v>A</v>
      </c>
      <c r="Y89" s="99" t="str">
        <f t="shared" si="28"/>
        <v>A</v>
      </c>
      <c r="Z89" s="10" t="str">
        <f t="shared" si="28"/>
        <v>A</v>
      </c>
      <c r="AA89" s="99" t="str">
        <f t="shared" si="28"/>
        <v>A</v>
      </c>
      <c r="AB89" s="10" t="str">
        <f t="shared" si="28"/>
        <v>A</v>
      </c>
      <c r="AC89" s="99" t="str">
        <f t="shared" si="28"/>
        <v>A</v>
      </c>
      <c r="AD89" s="10" t="str">
        <f t="shared" si="28"/>
        <v>A</v>
      </c>
      <c r="AE89" s="99" t="str">
        <f t="shared" si="28"/>
        <v>A</v>
      </c>
      <c r="AF89" s="10" t="str">
        <f t="shared" si="28"/>
        <v>A</v>
      </c>
      <c r="AG89" s="99" t="str">
        <f t="shared" si="28"/>
        <v>A</v>
      </c>
      <c r="AH89" s="10" t="str">
        <f t="shared" si="28"/>
        <v>A</v>
      </c>
      <c r="AI89" s="99" t="str">
        <f t="shared" si="28"/>
        <v>A</v>
      </c>
      <c r="AJ89" s="10" t="str">
        <f t="shared" si="28"/>
        <v>A</v>
      </c>
      <c r="AK89" s="99" t="str">
        <f t="shared" si="28"/>
        <v>A</v>
      </c>
      <c r="AL89" s="10" t="str">
        <f t="shared" si="28"/>
        <v>A</v>
      </c>
      <c r="AM89" s="99" t="str">
        <f t="shared" si="28"/>
        <v>A</v>
      </c>
      <c r="AN89" s="10" t="str">
        <f t="shared" si="28"/>
        <v>A</v>
      </c>
      <c r="AO89" s="99" t="str">
        <f t="shared" si="28"/>
        <v>A</v>
      </c>
      <c r="AP89" s="10" t="str">
        <f t="shared" si="28"/>
        <v>A</v>
      </c>
      <c r="AQ89" s="99" t="str">
        <f t="shared" si="28"/>
        <v>A</v>
      </c>
      <c r="AR89" s="10" t="str">
        <f t="shared" si="28"/>
        <v>A</v>
      </c>
      <c r="AS89" s="99" t="str">
        <f t="shared" si="28"/>
        <v>A</v>
      </c>
      <c r="AT89" s="51"/>
      <c r="AU89" s="56"/>
    </row>
    <row r="90" spans="2:47" ht="13.5" thickBot="1" x14ac:dyDescent="0.3">
      <c r="B90" s="55"/>
      <c r="C90" s="37"/>
      <c r="D90" s="60"/>
      <c r="E90" s="60"/>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37"/>
      <c r="AS90" s="37"/>
      <c r="AT90" s="60"/>
      <c r="AU90" s="56"/>
    </row>
    <row r="91" spans="2:47" s="21" customFormat="1" ht="15.95" customHeight="1" x14ac:dyDescent="0.25">
      <c r="B91" s="57"/>
      <c r="C91" s="369" t="s">
        <v>49</v>
      </c>
      <c r="D91" s="387"/>
      <c r="E91" s="112"/>
      <c r="F91" s="369" t="str">
        <f>F3</f>
        <v>Link 1</v>
      </c>
      <c r="G91" s="387"/>
      <c r="H91" s="369" t="str">
        <f>H3</f>
        <v>Link 2</v>
      </c>
      <c r="I91" s="387"/>
      <c r="J91" s="369" t="str">
        <f>J3</f>
        <v>Link 3</v>
      </c>
      <c r="K91" s="387"/>
      <c r="L91" s="369" t="str">
        <f>L3</f>
        <v>Link 4</v>
      </c>
      <c r="M91" s="387"/>
      <c r="N91" s="369" t="str">
        <f>N3</f>
        <v>Link 5</v>
      </c>
      <c r="O91" s="387"/>
      <c r="P91" s="369" t="str">
        <f>P3</f>
        <v>Link 6</v>
      </c>
      <c r="Q91" s="387"/>
      <c r="R91" s="369" t="str">
        <f>R3</f>
        <v>Link 7</v>
      </c>
      <c r="S91" s="387"/>
      <c r="T91" s="369" t="str">
        <f>T3</f>
        <v>Link 8</v>
      </c>
      <c r="U91" s="387"/>
      <c r="V91" s="369" t="str">
        <f>V3</f>
        <v>Link 9</v>
      </c>
      <c r="W91" s="387"/>
      <c r="X91" s="369" t="str">
        <f>X3</f>
        <v>Link 10</v>
      </c>
      <c r="Y91" s="387"/>
      <c r="Z91" s="369" t="str">
        <f>Z3</f>
        <v>Link 11</v>
      </c>
      <c r="AA91" s="387"/>
      <c r="AB91" s="369" t="str">
        <f>AB3</f>
        <v>Link 12</v>
      </c>
      <c r="AC91" s="387"/>
      <c r="AD91" s="369" t="str">
        <f>AD3</f>
        <v>Link 13</v>
      </c>
      <c r="AE91" s="387"/>
      <c r="AF91" s="369" t="str">
        <f>AF3</f>
        <v>Link 14</v>
      </c>
      <c r="AG91" s="387"/>
      <c r="AH91" s="369" t="str">
        <f>AH3</f>
        <v>Link 15</v>
      </c>
      <c r="AI91" s="387"/>
      <c r="AJ91" s="369" t="str">
        <f>AJ3</f>
        <v>Link 16</v>
      </c>
      <c r="AK91" s="387"/>
      <c r="AL91" s="369" t="str">
        <f>AL3</f>
        <v>Link 17</v>
      </c>
      <c r="AM91" s="387"/>
      <c r="AN91" s="369" t="str">
        <f>AN3</f>
        <v>Link 18</v>
      </c>
      <c r="AO91" s="387"/>
      <c r="AP91" s="369" t="str">
        <f>AP3</f>
        <v>Link 19</v>
      </c>
      <c r="AQ91" s="387"/>
      <c r="AR91" s="369" t="str">
        <f>AR3</f>
        <v>Link 20</v>
      </c>
      <c r="AS91" s="370"/>
      <c r="AT91" s="47" t="str">
        <f>AT3</f>
        <v>Total</v>
      </c>
      <c r="AU91" s="58"/>
    </row>
    <row r="92" spans="2:47" x14ac:dyDescent="0.25">
      <c r="B92" s="55"/>
      <c r="C92" s="4"/>
      <c r="D92" s="8" t="s">
        <v>50</v>
      </c>
      <c r="E92" s="77"/>
      <c r="F92" s="4"/>
      <c r="G92" s="5"/>
      <c r="H92" s="4"/>
      <c r="I92" s="5"/>
      <c r="J92" s="4"/>
      <c r="K92" s="5"/>
      <c r="L92" s="4"/>
      <c r="M92" s="5"/>
      <c r="N92" s="4"/>
      <c r="O92" s="5"/>
      <c r="P92" s="4"/>
      <c r="Q92" s="5"/>
      <c r="R92" s="4"/>
      <c r="S92" s="5"/>
      <c r="T92" s="4"/>
      <c r="U92" s="5"/>
      <c r="V92" s="4"/>
      <c r="W92" s="5"/>
      <c r="X92" s="4"/>
      <c r="Y92" s="5"/>
      <c r="Z92" s="4"/>
      <c r="AA92" s="5"/>
      <c r="AB92" s="4"/>
      <c r="AC92" s="5"/>
      <c r="AD92" s="4"/>
      <c r="AE92" s="5"/>
      <c r="AF92" s="4"/>
      <c r="AG92" s="5"/>
      <c r="AH92" s="4"/>
      <c r="AI92" s="5"/>
      <c r="AJ92" s="4"/>
      <c r="AK92" s="5"/>
      <c r="AL92" s="4"/>
      <c r="AM92" s="5"/>
      <c r="AN92" s="4"/>
      <c r="AO92" s="5"/>
      <c r="AP92" s="4"/>
      <c r="AQ92" s="5"/>
      <c r="AR92" s="4"/>
      <c r="AS92" s="5"/>
      <c r="AT92" s="46"/>
      <c r="AU92" s="56"/>
    </row>
    <row r="93" spans="2:47" ht="14.25" x14ac:dyDescent="0.25">
      <c r="B93" s="55"/>
      <c r="C93" s="10" t="s">
        <v>215</v>
      </c>
      <c r="D93" s="11" t="s">
        <v>93</v>
      </c>
      <c r="E93" s="114"/>
      <c r="F93" s="384">
        <f>IF(ISBLANK(F7),"",MAX(F59:G59))</f>
        <v>1.4003964760236025</v>
      </c>
      <c r="G93" s="386"/>
      <c r="H93" s="384">
        <f>IF(ISBLANK(H7),"",MAX(H59:I59))</f>
        <v>1.514146476023603</v>
      </c>
      <c r="I93" s="386"/>
      <c r="J93" s="384">
        <f>IF(ISBLANK(J7),"",MAX(J59:K59))</f>
        <v>2.0178958466638228</v>
      </c>
      <c r="K93" s="386"/>
      <c r="L93" s="384">
        <f>IF(ISBLANK(L7),"",MAX(L59:M59))</f>
        <v>2.0906414342001698</v>
      </c>
      <c r="M93" s="386"/>
      <c r="N93" s="384">
        <f>IF(ISBLANK(N7),"",MAX(N59:O59))</f>
        <v>1.8296513252853428</v>
      </c>
      <c r="O93" s="386"/>
      <c r="P93" s="384">
        <f>IF(ISBLANK(P7),"",MAX(P59:Q59))</f>
        <v>1.6124653316123219</v>
      </c>
      <c r="Q93" s="386"/>
      <c r="R93" s="384">
        <f>IF(ISBLANK(R7),"",MAX(R59:S59))</f>
        <v>1.621565331612322</v>
      </c>
      <c r="S93" s="386"/>
      <c r="T93" s="384" t="str">
        <f>IF(ISBLANK(T7),"",MAX(T59:U59))</f>
        <v/>
      </c>
      <c r="U93" s="386"/>
      <c r="V93" s="384" t="str">
        <f>IF(ISBLANK(V7),"",MAX(V59:W59))</f>
        <v/>
      </c>
      <c r="W93" s="386"/>
      <c r="X93" s="384" t="str">
        <f>IF(ISBLANK(X7),"",MAX(X59:Y59))</f>
        <v/>
      </c>
      <c r="Y93" s="386"/>
      <c r="Z93" s="384" t="str">
        <f>IF(ISBLANK(Z7),"",MAX(Z59:AA59))</f>
        <v/>
      </c>
      <c r="AA93" s="386"/>
      <c r="AB93" s="384" t="str">
        <f>IF(ISBLANK(AB7),"",MAX(AB59:AC59))</f>
        <v/>
      </c>
      <c r="AC93" s="386"/>
      <c r="AD93" s="384" t="str">
        <f>IF(ISBLANK(AD7),"",MAX(AD59:AE59))</f>
        <v/>
      </c>
      <c r="AE93" s="386"/>
      <c r="AF93" s="384" t="str">
        <f>IF(ISBLANK(AF7),"",MAX(AF59:AG59))</f>
        <v/>
      </c>
      <c r="AG93" s="386"/>
      <c r="AH93" s="384" t="str">
        <f>IF(ISBLANK(AH7),"",MAX(AH59:AI59))</f>
        <v/>
      </c>
      <c r="AI93" s="386"/>
      <c r="AJ93" s="384" t="str">
        <f>IF(ISBLANK(AJ7),"",MAX(AJ59:AK59))</f>
        <v/>
      </c>
      <c r="AK93" s="386"/>
      <c r="AL93" s="384" t="str">
        <f>IF(ISBLANK(AL7),"",MAX(AL59:AM59))</f>
        <v/>
      </c>
      <c r="AM93" s="386"/>
      <c r="AN93" s="384" t="str">
        <f>IF(ISBLANK(AN7),"",MAX(AN59:AO59))</f>
        <v/>
      </c>
      <c r="AO93" s="386"/>
      <c r="AP93" s="384" t="str">
        <f>IF(ISBLANK(AP7),"",MAX(AP59:AQ59))</f>
        <v/>
      </c>
      <c r="AQ93" s="386"/>
      <c r="AR93" s="384" t="str">
        <f>IF(ISBLANK(AR7),"",MAX(AR59:AS59))</f>
        <v/>
      </c>
      <c r="AS93" s="386"/>
      <c r="AT93" s="67">
        <f>SUMPRODUCT(F93:AS93,F7:AS7)/SUM(F7:AS7)</f>
        <v>1.7590082275291121</v>
      </c>
      <c r="AU93" s="56"/>
    </row>
    <row r="94" spans="2:47" x14ac:dyDescent="0.25">
      <c r="B94" s="55"/>
      <c r="C94" s="10"/>
      <c r="D94" s="11" t="s">
        <v>41</v>
      </c>
      <c r="E94" s="114"/>
      <c r="F94" s="372" t="str">
        <f>IF(F93="","",IF(F93&lt;=2,"A",IF(F93&lt;=2.75,"B",IF(F93&lt;=3.5,"C",IF(F93&lt;=4.25,"D",IF(F93&lt;=5,"E","F"))))))</f>
        <v>A</v>
      </c>
      <c r="G94" s="373"/>
      <c r="H94" s="372" t="str">
        <f>IF(H93="","",IF(H93&lt;=2,"A",IF(H93&lt;=2.75,"B",IF(H93&lt;=3.5,"C",IF(H93&lt;=4.25,"D",IF(H93&lt;=5,"E","F"))))))</f>
        <v>A</v>
      </c>
      <c r="I94" s="373"/>
      <c r="J94" s="372" t="str">
        <f>IF(J93="","",IF(J93&lt;=2,"A",IF(J93&lt;=2.75,"B",IF(J93&lt;=3.5,"C",IF(J93&lt;=4.25,"D",IF(J93&lt;=5,"E","F"))))))</f>
        <v>B</v>
      </c>
      <c r="K94" s="373"/>
      <c r="L94" s="372" t="str">
        <f t="shared" ref="L94" si="29">IF(L93="","",IF(L93&lt;=2,"A",IF(L93&lt;=2.75,"B",IF(L93&lt;=3.5,"C",IF(L93&lt;=4.25,"D",IF(L93&lt;=5,"E","F"))))))</f>
        <v>B</v>
      </c>
      <c r="M94" s="373"/>
      <c r="N94" s="372" t="str">
        <f t="shared" ref="N94" si="30">IF(N93="","",IF(N93&lt;=2,"A",IF(N93&lt;=2.75,"B",IF(N93&lt;=3.5,"C",IF(N93&lt;=4.25,"D",IF(N93&lt;=5,"E","F"))))))</f>
        <v>A</v>
      </c>
      <c r="O94" s="373"/>
      <c r="P94" s="372" t="str">
        <f t="shared" ref="P94" si="31">IF(P93="","",IF(P93&lt;=2,"A",IF(P93&lt;=2.75,"B",IF(P93&lt;=3.5,"C",IF(P93&lt;=4.25,"D",IF(P93&lt;=5,"E","F"))))))</f>
        <v>A</v>
      </c>
      <c r="Q94" s="373"/>
      <c r="R94" s="372" t="str">
        <f t="shared" ref="R94" si="32">IF(R93="","",IF(R93&lt;=2,"A",IF(R93&lt;=2.75,"B",IF(R93&lt;=3.5,"C",IF(R93&lt;=4.25,"D",IF(R93&lt;=5,"E","F"))))))</f>
        <v>A</v>
      </c>
      <c r="S94" s="373"/>
      <c r="T94" s="372" t="str">
        <f t="shared" ref="T94" si="33">IF(T93="","",IF(T93&lt;=2,"A",IF(T93&lt;=2.75,"B",IF(T93&lt;=3.5,"C",IF(T93&lt;=4.25,"D",IF(T93&lt;=5,"E","F"))))))</f>
        <v/>
      </c>
      <c r="U94" s="373"/>
      <c r="V94" s="372" t="str">
        <f t="shared" ref="V94" si="34">IF(V93="","",IF(V93&lt;=2,"A",IF(V93&lt;=2.75,"B",IF(V93&lt;=3.5,"C",IF(V93&lt;=4.25,"D",IF(V93&lt;=5,"E","F"))))))</f>
        <v/>
      </c>
      <c r="W94" s="373"/>
      <c r="X94" s="372" t="str">
        <f t="shared" ref="X94" si="35">IF(X93="","",IF(X93&lt;=2,"A",IF(X93&lt;=2.75,"B",IF(X93&lt;=3.5,"C",IF(X93&lt;=4.25,"D",IF(X93&lt;=5,"E","F"))))))</f>
        <v/>
      </c>
      <c r="Y94" s="373"/>
      <c r="Z94" s="372" t="str">
        <f t="shared" ref="Z94" si="36">IF(Z93="","",IF(Z93&lt;=2,"A",IF(Z93&lt;=2.75,"B",IF(Z93&lt;=3.5,"C",IF(Z93&lt;=4.25,"D",IF(Z93&lt;=5,"E","F"))))))</f>
        <v/>
      </c>
      <c r="AA94" s="373"/>
      <c r="AB94" s="372" t="str">
        <f t="shared" ref="AB94" si="37">IF(AB93="","",IF(AB93&lt;=2,"A",IF(AB93&lt;=2.75,"B",IF(AB93&lt;=3.5,"C",IF(AB93&lt;=4.25,"D",IF(AB93&lt;=5,"E","F"))))))</f>
        <v/>
      </c>
      <c r="AC94" s="373"/>
      <c r="AD94" s="372" t="str">
        <f t="shared" ref="AD94" si="38">IF(AD93="","",IF(AD93&lt;=2,"A",IF(AD93&lt;=2.75,"B",IF(AD93&lt;=3.5,"C",IF(AD93&lt;=4.25,"D",IF(AD93&lt;=5,"E","F"))))))</f>
        <v/>
      </c>
      <c r="AE94" s="373"/>
      <c r="AF94" s="372" t="str">
        <f t="shared" ref="AF94" si="39">IF(AF93="","",IF(AF93&lt;=2,"A",IF(AF93&lt;=2.75,"B",IF(AF93&lt;=3.5,"C",IF(AF93&lt;=4.25,"D",IF(AF93&lt;=5,"E","F"))))))</f>
        <v/>
      </c>
      <c r="AG94" s="373"/>
      <c r="AH94" s="372" t="str">
        <f t="shared" ref="AH94" si="40">IF(AH93="","",IF(AH93&lt;=2,"A",IF(AH93&lt;=2.75,"B",IF(AH93&lt;=3.5,"C",IF(AH93&lt;=4.25,"D",IF(AH93&lt;=5,"E","F"))))))</f>
        <v/>
      </c>
      <c r="AI94" s="373"/>
      <c r="AJ94" s="372" t="str">
        <f t="shared" ref="AJ94" si="41">IF(AJ93="","",IF(AJ93&lt;=2,"A",IF(AJ93&lt;=2.75,"B",IF(AJ93&lt;=3.5,"C",IF(AJ93&lt;=4.25,"D",IF(AJ93&lt;=5,"E","F"))))))</f>
        <v/>
      </c>
      <c r="AK94" s="373"/>
      <c r="AL94" s="372" t="str">
        <f t="shared" ref="AL94" si="42">IF(AL93="","",IF(AL93&lt;=2,"A",IF(AL93&lt;=2.75,"B",IF(AL93&lt;=3.5,"C",IF(AL93&lt;=4.25,"D",IF(AL93&lt;=5,"E","F"))))))</f>
        <v/>
      </c>
      <c r="AM94" s="373"/>
      <c r="AN94" s="372" t="str">
        <f t="shared" ref="AN94" si="43">IF(AN93="","",IF(AN93&lt;=2,"A",IF(AN93&lt;=2.75,"B",IF(AN93&lt;=3.5,"C",IF(AN93&lt;=4.25,"D",IF(AN93&lt;=5,"E","F"))))))</f>
        <v/>
      </c>
      <c r="AO94" s="373"/>
      <c r="AP94" s="372" t="str">
        <f t="shared" ref="AP94" si="44">IF(AP93="","",IF(AP93&lt;=2,"A",IF(AP93&lt;=2.75,"B",IF(AP93&lt;=3.5,"C",IF(AP93&lt;=4.25,"D",IF(AP93&lt;=5,"E","F"))))))</f>
        <v/>
      </c>
      <c r="AQ94" s="373"/>
      <c r="AR94" s="372" t="str">
        <f t="shared" ref="AR94" si="45">IF(AR93="","",IF(AR93&lt;=2,"A",IF(AR93&lt;=2.75,"B",IF(AR93&lt;=3.5,"C",IF(AR93&lt;=4.25,"D",IF(AR93&lt;=5,"E","F"))))))</f>
        <v/>
      </c>
      <c r="AS94" s="373"/>
      <c r="AT94" s="68" t="str">
        <f>IF(AT93&lt;=2,"A",IF(AT93&lt;=2.75,"B",IF(AT93&lt;=3.5,"C",IF(AT93&lt;=4.25,"D",IF(AT93&lt;=5,"E","F")))))</f>
        <v>A</v>
      </c>
      <c r="AU94" s="56"/>
    </row>
    <row r="95" spans="2:47" x14ac:dyDescent="0.25">
      <c r="B95" s="55"/>
      <c r="C95" s="4"/>
      <c r="D95" s="8" t="s">
        <v>20</v>
      </c>
      <c r="E95" s="77"/>
      <c r="F95" s="4"/>
      <c r="G95" s="5"/>
      <c r="H95" s="4"/>
      <c r="I95" s="5"/>
      <c r="J95" s="4"/>
      <c r="K95" s="5"/>
      <c r="L95" s="4"/>
      <c r="M95" s="5"/>
      <c r="N95" s="4"/>
      <c r="O95" s="5"/>
      <c r="P95" s="4"/>
      <c r="Q95" s="5"/>
      <c r="R95" s="4"/>
      <c r="S95" s="5"/>
      <c r="T95" s="4"/>
      <c r="U95" s="5"/>
      <c r="V95" s="4"/>
      <c r="W95" s="5"/>
      <c r="X95" s="4"/>
      <c r="Y95" s="5"/>
      <c r="Z95" s="4"/>
      <c r="AA95" s="5"/>
      <c r="AB95" s="4"/>
      <c r="AC95" s="5"/>
      <c r="AD95" s="4"/>
      <c r="AE95" s="5"/>
      <c r="AF95" s="4"/>
      <c r="AG95" s="5"/>
      <c r="AH95" s="4"/>
      <c r="AI95" s="5"/>
      <c r="AJ95" s="4"/>
      <c r="AK95" s="5"/>
      <c r="AL95" s="4"/>
      <c r="AM95" s="5"/>
      <c r="AN95" s="4"/>
      <c r="AO95" s="5"/>
      <c r="AP95" s="4"/>
      <c r="AQ95" s="5"/>
      <c r="AR95" s="4"/>
      <c r="AS95" s="5"/>
      <c r="AT95" s="46"/>
      <c r="AU95" s="56"/>
    </row>
    <row r="96" spans="2:47" ht="15.95" customHeight="1" x14ac:dyDescent="0.25">
      <c r="B96" s="55"/>
      <c r="C96" s="10" t="s">
        <v>216</v>
      </c>
      <c r="D96" s="11" t="s">
        <v>92</v>
      </c>
      <c r="E96" s="114"/>
      <c r="F96" s="384">
        <f>IF(ISBLANK(F7),"",MAX(F76:G76))</f>
        <v>4.0161952421554714</v>
      </c>
      <c r="G96" s="386"/>
      <c r="H96" s="384">
        <f>IF(ISBLANK(H7),"",MAX(H76:I76))</f>
        <v>4.0877220914732444</v>
      </c>
      <c r="I96" s="386"/>
      <c r="J96" s="384">
        <f>IF(ISBLANK(J7),"",MAX(J76:K76))</f>
        <v>4.3456421891764423</v>
      </c>
      <c r="K96" s="386"/>
      <c r="L96" s="384">
        <f>IF(ISBLANK(L7),"",MAX(L76:M76))</f>
        <v>4.0490137569543307</v>
      </c>
      <c r="M96" s="386"/>
      <c r="N96" s="384">
        <f>IF(ISBLANK(N7),"",MAX(N76:O76))</f>
        <v>4.2210550268287879</v>
      </c>
      <c r="O96" s="386"/>
      <c r="P96" s="384">
        <f>IF(ISBLANK(P7),"",MAX(P76:Q76))</f>
        <v>4.1905335237873569</v>
      </c>
      <c r="Q96" s="386"/>
      <c r="R96" s="384">
        <f>IF(ISBLANK(R7),"",MAX(R76:S76))</f>
        <v>4.1952608307630443</v>
      </c>
      <c r="S96" s="386"/>
      <c r="T96" s="384" t="str">
        <f>IF(ISBLANK(T7),"",MAX(T76:U76))</f>
        <v/>
      </c>
      <c r="U96" s="386"/>
      <c r="V96" s="384" t="str">
        <f>IF(ISBLANK(V7),"",MAX(V76:W76))</f>
        <v/>
      </c>
      <c r="W96" s="386"/>
      <c r="X96" s="384" t="str">
        <f>IF(ISBLANK(X7),"",MAX(X76:Y76))</f>
        <v/>
      </c>
      <c r="Y96" s="386"/>
      <c r="Z96" s="384" t="str">
        <f>IF(ISBLANK(Z7),"",MAX(Z76:AA76))</f>
        <v/>
      </c>
      <c r="AA96" s="386"/>
      <c r="AB96" s="384" t="str">
        <f>IF(ISBLANK(AB7),"",MAX(AB76:AC76))</f>
        <v/>
      </c>
      <c r="AC96" s="386"/>
      <c r="AD96" s="384" t="str">
        <f>IF(ISBLANK(AD7),"",MAX(AD76:AE76))</f>
        <v/>
      </c>
      <c r="AE96" s="386"/>
      <c r="AF96" s="384" t="str">
        <f>IF(ISBLANK(AF7),"",MAX(AF76:AG76))</f>
        <v/>
      </c>
      <c r="AG96" s="386"/>
      <c r="AH96" s="384" t="str">
        <f>IF(ISBLANK(AH7),"",MAX(AH76:AI76))</f>
        <v/>
      </c>
      <c r="AI96" s="386"/>
      <c r="AJ96" s="384" t="str">
        <f>IF(ISBLANK(AJ7),"",MAX(AJ76:AK76))</f>
        <v/>
      </c>
      <c r="AK96" s="386"/>
      <c r="AL96" s="384" t="str">
        <f>IF(ISBLANK(AL7),"",MAX(AL76:AM76))</f>
        <v/>
      </c>
      <c r="AM96" s="386"/>
      <c r="AN96" s="384" t="str">
        <f>IF(ISBLANK(AN7),"",MAX(AN76:AO76))</f>
        <v/>
      </c>
      <c r="AO96" s="386"/>
      <c r="AP96" s="384" t="str">
        <f>IF(ISBLANK(AP7),"",MAX(AP76:AQ76))</f>
        <v/>
      </c>
      <c r="AQ96" s="386"/>
      <c r="AR96" s="384" t="str">
        <f>IF(ISBLANK(AR7),"",MAX(AR76:AS76))</f>
        <v/>
      </c>
      <c r="AS96" s="386"/>
      <c r="AT96" s="67">
        <f>SUMPRODUCT(F96:AS96,F7:AS7)/SUM(F7:AS7)</f>
        <v>4.1685202148654499</v>
      </c>
      <c r="AU96" s="56"/>
    </row>
    <row r="97" spans="2:47" x14ac:dyDescent="0.25">
      <c r="B97" s="55"/>
      <c r="C97" s="10"/>
      <c r="D97" s="11" t="s">
        <v>51</v>
      </c>
      <c r="E97" s="114"/>
      <c r="F97" s="372" t="str">
        <f>IF(F96="","",IF(F96&lt;=2,"A",IF(F96&lt;=2.75,"B",IF(F96&lt;=3.5,"C",IF(F96&lt;=4.25,"D",IF(F96&lt;=5,"E","F"))))))</f>
        <v>D</v>
      </c>
      <c r="G97" s="373"/>
      <c r="H97" s="372" t="str">
        <f>IF(H96="","",IF(H96&lt;=2,"A",IF(H96&lt;=2.75,"B",IF(H96&lt;=3.5,"C",IF(H96&lt;=4.25,"D",IF(H96&lt;=5,"E","F"))))))</f>
        <v>D</v>
      </c>
      <c r="I97" s="373"/>
      <c r="J97" s="372" t="str">
        <f t="shared" ref="J97" si="46">IF(J96="","",IF(J96&lt;=2,"A",IF(J96&lt;=2.75,"B",IF(J96&lt;=3.5,"C",IF(J96&lt;=4.25,"D",IF(J96&lt;=5,"E","F"))))))</f>
        <v>E</v>
      </c>
      <c r="K97" s="373"/>
      <c r="L97" s="372" t="str">
        <f t="shared" ref="L97" si="47">IF(L96="","",IF(L96&lt;=2,"A",IF(L96&lt;=2.75,"B",IF(L96&lt;=3.5,"C",IF(L96&lt;=4.25,"D",IF(L96&lt;=5,"E","F"))))))</f>
        <v>D</v>
      </c>
      <c r="M97" s="373"/>
      <c r="N97" s="372" t="str">
        <f t="shared" ref="N97" si="48">IF(N96="","",IF(N96&lt;=2,"A",IF(N96&lt;=2.75,"B",IF(N96&lt;=3.5,"C",IF(N96&lt;=4.25,"D",IF(N96&lt;=5,"E","F"))))))</f>
        <v>D</v>
      </c>
      <c r="O97" s="373"/>
      <c r="P97" s="372" t="str">
        <f t="shared" ref="P97" si="49">IF(P96="","",IF(P96&lt;=2,"A",IF(P96&lt;=2.75,"B",IF(P96&lt;=3.5,"C",IF(P96&lt;=4.25,"D",IF(P96&lt;=5,"E","F"))))))</f>
        <v>D</v>
      </c>
      <c r="Q97" s="373"/>
      <c r="R97" s="372" t="str">
        <f t="shared" ref="R97" si="50">IF(R96="","",IF(R96&lt;=2,"A",IF(R96&lt;=2.75,"B",IF(R96&lt;=3.5,"C",IF(R96&lt;=4.25,"D",IF(R96&lt;=5,"E","F"))))))</f>
        <v>D</v>
      </c>
      <c r="S97" s="373"/>
      <c r="T97" s="372" t="str">
        <f t="shared" ref="T97" si="51">IF(T96="","",IF(T96&lt;=2,"A",IF(T96&lt;=2.75,"B",IF(T96&lt;=3.5,"C",IF(T96&lt;=4.25,"D",IF(T96&lt;=5,"E","F"))))))</f>
        <v/>
      </c>
      <c r="U97" s="373"/>
      <c r="V97" s="372" t="str">
        <f t="shared" ref="V97" si="52">IF(V96="","",IF(V96&lt;=2,"A",IF(V96&lt;=2.75,"B",IF(V96&lt;=3.5,"C",IF(V96&lt;=4.25,"D",IF(V96&lt;=5,"E","F"))))))</f>
        <v/>
      </c>
      <c r="W97" s="373"/>
      <c r="X97" s="372" t="str">
        <f t="shared" ref="X97" si="53">IF(X96="","",IF(X96&lt;=2,"A",IF(X96&lt;=2.75,"B",IF(X96&lt;=3.5,"C",IF(X96&lt;=4.25,"D",IF(X96&lt;=5,"E","F"))))))</f>
        <v/>
      </c>
      <c r="Y97" s="373"/>
      <c r="Z97" s="372" t="str">
        <f t="shared" ref="Z97" si="54">IF(Z96="","",IF(Z96&lt;=2,"A",IF(Z96&lt;=2.75,"B",IF(Z96&lt;=3.5,"C",IF(Z96&lt;=4.25,"D",IF(Z96&lt;=5,"E","F"))))))</f>
        <v/>
      </c>
      <c r="AA97" s="373"/>
      <c r="AB97" s="372" t="str">
        <f t="shared" ref="AB97" si="55">IF(AB96="","",IF(AB96&lt;=2,"A",IF(AB96&lt;=2.75,"B",IF(AB96&lt;=3.5,"C",IF(AB96&lt;=4.25,"D",IF(AB96&lt;=5,"E","F"))))))</f>
        <v/>
      </c>
      <c r="AC97" s="373"/>
      <c r="AD97" s="372" t="str">
        <f t="shared" ref="AD97" si="56">IF(AD96="","",IF(AD96&lt;=2,"A",IF(AD96&lt;=2.75,"B",IF(AD96&lt;=3.5,"C",IF(AD96&lt;=4.25,"D",IF(AD96&lt;=5,"E","F"))))))</f>
        <v/>
      </c>
      <c r="AE97" s="373"/>
      <c r="AF97" s="372" t="str">
        <f t="shared" ref="AF97" si="57">IF(AF96="","",IF(AF96&lt;=2,"A",IF(AF96&lt;=2.75,"B",IF(AF96&lt;=3.5,"C",IF(AF96&lt;=4.25,"D",IF(AF96&lt;=5,"E","F"))))))</f>
        <v/>
      </c>
      <c r="AG97" s="373"/>
      <c r="AH97" s="372" t="str">
        <f t="shared" ref="AH97" si="58">IF(AH96="","",IF(AH96&lt;=2,"A",IF(AH96&lt;=2.75,"B",IF(AH96&lt;=3.5,"C",IF(AH96&lt;=4.25,"D",IF(AH96&lt;=5,"E","F"))))))</f>
        <v/>
      </c>
      <c r="AI97" s="373"/>
      <c r="AJ97" s="372" t="str">
        <f t="shared" ref="AJ97" si="59">IF(AJ96="","",IF(AJ96&lt;=2,"A",IF(AJ96&lt;=2.75,"B",IF(AJ96&lt;=3.5,"C",IF(AJ96&lt;=4.25,"D",IF(AJ96&lt;=5,"E","F"))))))</f>
        <v/>
      </c>
      <c r="AK97" s="373"/>
      <c r="AL97" s="372" t="str">
        <f t="shared" ref="AL97" si="60">IF(AL96="","",IF(AL96&lt;=2,"A",IF(AL96&lt;=2.75,"B",IF(AL96&lt;=3.5,"C",IF(AL96&lt;=4.25,"D",IF(AL96&lt;=5,"E","F"))))))</f>
        <v/>
      </c>
      <c r="AM97" s="373"/>
      <c r="AN97" s="372" t="str">
        <f t="shared" ref="AN97" si="61">IF(AN96="","",IF(AN96&lt;=2,"A",IF(AN96&lt;=2.75,"B",IF(AN96&lt;=3.5,"C",IF(AN96&lt;=4.25,"D",IF(AN96&lt;=5,"E","F"))))))</f>
        <v/>
      </c>
      <c r="AO97" s="373"/>
      <c r="AP97" s="372" t="str">
        <f t="shared" ref="AP97" si="62">IF(AP96="","",IF(AP96&lt;=2,"A",IF(AP96&lt;=2.75,"B",IF(AP96&lt;=3.5,"C",IF(AP96&lt;=4.25,"D",IF(AP96&lt;=5,"E","F"))))))</f>
        <v/>
      </c>
      <c r="AQ97" s="373"/>
      <c r="AR97" s="372" t="str">
        <f t="shared" ref="AR97" si="63">IF(AR96="","",IF(AR96&lt;=2,"A",IF(AR96&lt;=2.75,"B",IF(AR96&lt;=3.5,"C",IF(AR96&lt;=4.25,"D",IF(AR96&lt;=5,"E","F"))))))</f>
        <v/>
      </c>
      <c r="AS97" s="373"/>
      <c r="AT97" s="68" t="str">
        <f>IF(AT96&lt;=2,"A",IF(AT96&lt;=2.75,"B",IF(AT96&lt;=3.5,"C",IF(AT96&lt;=4.25,"D",IF(AT96&lt;=5,"E","F")))))</f>
        <v>D</v>
      </c>
      <c r="AU97" s="56"/>
    </row>
    <row r="98" spans="2:47" x14ac:dyDescent="0.25">
      <c r="B98" s="55"/>
      <c r="C98" s="4"/>
      <c r="D98" s="8" t="s">
        <v>21</v>
      </c>
      <c r="E98" s="77"/>
      <c r="F98" s="4"/>
      <c r="G98" s="5"/>
      <c r="H98" s="4"/>
      <c r="I98" s="5"/>
      <c r="J98" s="4"/>
      <c r="K98" s="5"/>
      <c r="L98" s="4"/>
      <c r="M98" s="5"/>
      <c r="N98" s="4"/>
      <c r="O98" s="5"/>
      <c r="P98" s="4"/>
      <c r="Q98" s="5"/>
      <c r="R98" s="4"/>
      <c r="S98" s="5"/>
      <c r="T98" s="4"/>
      <c r="U98" s="5"/>
      <c r="V98" s="4"/>
      <c r="W98" s="5"/>
      <c r="X98" s="4"/>
      <c r="Y98" s="5"/>
      <c r="Z98" s="4"/>
      <c r="AA98" s="5"/>
      <c r="AB98" s="4"/>
      <c r="AC98" s="5"/>
      <c r="AD98" s="4"/>
      <c r="AE98" s="5"/>
      <c r="AF98" s="4"/>
      <c r="AG98" s="5"/>
      <c r="AH98" s="4"/>
      <c r="AI98" s="5"/>
      <c r="AJ98" s="4"/>
      <c r="AK98" s="5"/>
      <c r="AL98" s="4"/>
      <c r="AM98" s="5"/>
      <c r="AN98" s="4"/>
      <c r="AO98" s="5"/>
      <c r="AP98" s="4"/>
      <c r="AQ98" s="5"/>
      <c r="AR98" s="4"/>
      <c r="AS98" s="5"/>
      <c r="AT98" s="46"/>
      <c r="AU98" s="56"/>
    </row>
    <row r="99" spans="2:47" ht="14.25" x14ac:dyDescent="0.25">
      <c r="B99" s="55"/>
      <c r="C99" s="109" t="s">
        <v>217</v>
      </c>
      <c r="D99" s="110" t="s">
        <v>94</v>
      </c>
      <c r="E99" s="114"/>
      <c r="F99" s="384">
        <f>IF(ISBLANK(F7),"",IF(AND(F44="Yes",G44="Yes"),MAX(F88:G88), IF(F44="Yes",F88,IF(G44="Yes", G88,0))))</f>
        <v>1.7658449627305508</v>
      </c>
      <c r="G99" s="394"/>
      <c r="H99" s="384">
        <f>IF(ISBLANK(H7),"",IF(AND(H44="Yes",I44="Yes"),MAX(H88:I88), IF(H44="Yes",H88,IF(I44="Yes", I88,0))))</f>
        <v>1.7829074627305508</v>
      </c>
      <c r="I99" s="394"/>
      <c r="J99" s="384">
        <f>IF(ISBLANK(J7),"",IF(AND(J44="Yes",K44="Yes"),MAX(J88:K88), IF(J44="Yes",J88,IF(K44="Yes", K88,0))))</f>
        <v>1.8584698683265839</v>
      </c>
      <c r="K99" s="394"/>
      <c r="L99" s="384">
        <f>IF(ISBLANK(L7),"",IF(AND(L44="Yes",M44="Yes"),MAX(L88:M88), IF(L44="Yes",L88,IF(M44="Yes", M88,0))))</f>
        <v>1.8693817064570357</v>
      </c>
      <c r="M99" s="394"/>
      <c r="N99" s="384">
        <f>IF(ISBLANK(N7),"",IF(AND(N44="Yes",O44="Yes"),MAX(N88:O88), IF(N44="Yes",N88,IF(O44="Yes", O88,0))))</f>
        <v>1.8302331901198117</v>
      </c>
      <c r="O99" s="394"/>
      <c r="P99" s="384">
        <f>IF(ISBLANK(P7),"",IF(AND(P44="Yes",Q44="Yes"),MAX(P88:Q88), IF(P44="Yes",P88,IF(Q44="Yes", Q88,0))))</f>
        <v>1.7976552910688586</v>
      </c>
      <c r="Q99" s="394"/>
      <c r="R99" s="384">
        <f>IF(ISBLANK(R7),"",IF(AND(R44="Yes",S44="Yes"),MAX(R88:S88), IF(R44="Yes",R88,IF(S44="Yes", S88,0))))</f>
        <v>1.7990202910688586</v>
      </c>
      <c r="S99" s="394"/>
      <c r="T99" s="384" t="str">
        <f>IF(ISBLANK(T7),"",IF(AND(T44="Yes",U44="Yes"),MAX(T88:U88), IF(T44="Yes",T88,IF(U44="Yes", U88,0))))</f>
        <v/>
      </c>
      <c r="U99" s="394"/>
      <c r="V99" s="384" t="str">
        <f>IF(ISBLANK(V7),"",IF(AND(V44="Yes",W44="Yes"),MAX(V88:W88), IF(V44="Yes",V88,IF(W44="Yes", W88,0))))</f>
        <v/>
      </c>
      <c r="W99" s="394"/>
      <c r="X99" s="384" t="str">
        <f>IF(ISBLANK(X7),"",IF(AND(X44="Yes",Y44="Yes"),MAX(X88:Y88), IF(X44="Yes",X88,IF(Y44="Yes", Y88,0))))</f>
        <v/>
      </c>
      <c r="Y99" s="394"/>
      <c r="Z99" s="384" t="str">
        <f>IF(ISBLANK(Z7),"",IF(AND(Z44="Yes",AA44="Yes"),MAX(Z88:AA88), IF(Z44="Yes",Z88,IF(AA44="Yes", AA88,0))))</f>
        <v/>
      </c>
      <c r="AA99" s="394"/>
      <c r="AB99" s="384" t="str">
        <f>IF(ISBLANK(AB7),"",IF(AND(AB44="Yes",AC44="Yes"),MAX(AB88:AC88), IF(AB44="Yes",AB88,IF(AC44="Yes", AC88,0))))</f>
        <v/>
      </c>
      <c r="AC99" s="394"/>
      <c r="AD99" s="384" t="str">
        <f>IF(ISBLANK(AD7),"",IF(AND(AD44="Yes",AE44="Yes"),MAX(AD88:AE88), IF(AD44="Yes",AD88,IF(AE44="Yes", AE88,0))))</f>
        <v/>
      </c>
      <c r="AE99" s="394"/>
      <c r="AF99" s="384" t="str">
        <f>IF(ISBLANK(AF7),"",IF(AND(AF44="Yes",AG44="Yes"),MAX(AF88:AG88), IF(AF44="Yes",AF88,IF(AG44="Yes", AG88,0))))</f>
        <v/>
      </c>
      <c r="AG99" s="394"/>
      <c r="AH99" s="384" t="str">
        <f>IF(ISBLANK(AH7),"",IF(AND(AH44="Yes",AI44="Yes"),MAX(AH88:AI88), IF(AH44="Yes",AH88,IF(AI44="Yes", AI88,0))))</f>
        <v/>
      </c>
      <c r="AI99" s="394"/>
      <c r="AJ99" s="384" t="str">
        <f>IF(ISBLANK(AJ7),"",IF(AND(AJ44="Yes",AK44="Yes"),MAX(AJ88:AK88), IF(AJ44="Yes",AJ88,IF(AK44="Yes", AK88,0))))</f>
        <v/>
      </c>
      <c r="AK99" s="394"/>
      <c r="AL99" s="384" t="str">
        <f>IF(ISBLANK(AL7),"",IF(AND(AL44="Yes",AM44="Yes"),MAX(AL88:AM88), IF(AL44="Yes",AL88,IF(AM44="Yes", AM88,0))))</f>
        <v/>
      </c>
      <c r="AM99" s="394"/>
      <c r="AN99" s="384" t="str">
        <f>IF(ISBLANK(AN7),"",IF(AND(AN44="Yes",AO44="Yes"),MAX(AN88:AO88), IF(AN44="Yes",AN88,IF(AO44="Yes", AO88,0))))</f>
        <v/>
      </c>
      <c r="AO99" s="394"/>
      <c r="AP99" s="384" t="str">
        <f>IF(ISBLANK(AP7),"",IF(AND(AP44="Yes",AQ44="Yes"),MAX(AP88:AQ88), IF(AP44="Yes",AP88,IF(AQ44="Yes", AQ88,0))))</f>
        <v/>
      </c>
      <c r="AQ99" s="394"/>
      <c r="AR99" s="384" t="str">
        <f>IF(ISBLANK(AR7),"",IF(AND(AR44="Yes",AS44="Yes"),MAX(AR88:AS88), IF(AR44="Yes",AR88,IF(AS44="Yes", AS88,0))))</f>
        <v/>
      </c>
      <c r="AS99" s="394"/>
      <c r="AT99" s="67">
        <f>SUMPRODUCT(F99:AS99,F7:AS7)/SUM(F7:AS7)</f>
        <v>1.819636725456377</v>
      </c>
      <c r="AU99" s="56"/>
    </row>
    <row r="100" spans="2:47" ht="13.5" thickBot="1" x14ac:dyDescent="0.3">
      <c r="B100" s="55"/>
      <c r="C100" s="10"/>
      <c r="D100" s="11" t="s">
        <v>52</v>
      </c>
      <c r="E100" s="114"/>
      <c r="F100" s="372" t="str">
        <f>IF(F99="","",IF(F99&lt;=2,"A",IF(F99&lt;=2.75,"B",IF(F99&lt;=3.5,"C",IF(F99&lt;=4.25,"D",IF(F99&lt;=5,"E","F"))))))</f>
        <v>A</v>
      </c>
      <c r="G100" s="373"/>
      <c r="H100" s="372" t="str">
        <f>IF(H99="","",IF(H99&lt;=2,"A",IF(H99&lt;=2.75,"B",IF(H99&lt;=3.5,"C",IF(H99&lt;=4.25,"D",IF(H99&lt;=5,"E","F"))))))</f>
        <v>A</v>
      </c>
      <c r="I100" s="373"/>
      <c r="J100" s="372" t="str">
        <f t="shared" ref="J100" si="64">IF(J99="","",IF(J99&lt;=2,"A",IF(J99&lt;=2.75,"B",IF(J99&lt;=3.5,"C",IF(J99&lt;=4.25,"D",IF(J99&lt;=5,"E","F"))))))</f>
        <v>A</v>
      </c>
      <c r="K100" s="373"/>
      <c r="L100" s="372" t="str">
        <f t="shared" ref="L100" si="65">IF(L99="","",IF(L99&lt;=2,"A",IF(L99&lt;=2.75,"B",IF(L99&lt;=3.5,"C",IF(L99&lt;=4.25,"D",IF(L99&lt;=5,"E","F"))))))</f>
        <v>A</v>
      </c>
      <c r="M100" s="373"/>
      <c r="N100" s="372" t="str">
        <f t="shared" ref="N100" si="66">IF(N99="","",IF(N99&lt;=2,"A",IF(N99&lt;=2.75,"B",IF(N99&lt;=3.5,"C",IF(N99&lt;=4.25,"D",IF(N99&lt;=5,"E","F"))))))</f>
        <v>A</v>
      </c>
      <c r="O100" s="373"/>
      <c r="P100" s="372" t="str">
        <f t="shared" ref="P100" si="67">IF(P99="","",IF(P99&lt;=2,"A",IF(P99&lt;=2.75,"B",IF(P99&lt;=3.5,"C",IF(P99&lt;=4.25,"D",IF(P99&lt;=5,"E","F"))))))</f>
        <v>A</v>
      </c>
      <c r="Q100" s="373"/>
      <c r="R100" s="372" t="str">
        <f t="shared" ref="R100" si="68">IF(R99="","",IF(R99&lt;=2,"A",IF(R99&lt;=2.75,"B",IF(R99&lt;=3.5,"C",IF(R99&lt;=4.25,"D",IF(R99&lt;=5,"E","F"))))))</f>
        <v>A</v>
      </c>
      <c r="S100" s="373"/>
      <c r="T100" s="372" t="str">
        <f t="shared" ref="T100" si="69">IF(T99="","",IF(T99&lt;=2,"A",IF(T99&lt;=2.75,"B",IF(T99&lt;=3.5,"C",IF(T99&lt;=4.25,"D",IF(T99&lt;=5,"E","F"))))))</f>
        <v/>
      </c>
      <c r="U100" s="373"/>
      <c r="V100" s="372" t="str">
        <f t="shared" ref="V100" si="70">IF(V99="","",IF(V99&lt;=2,"A",IF(V99&lt;=2.75,"B",IF(V99&lt;=3.5,"C",IF(V99&lt;=4.25,"D",IF(V99&lt;=5,"E","F"))))))</f>
        <v/>
      </c>
      <c r="W100" s="373"/>
      <c r="X100" s="372" t="str">
        <f t="shared" ref="X100" si="71">IF(X99="","",IF(X99&lt;=2,"A",IF(X99&lt;=2.75,"B",IF(X99&lt;=3.5,"C",IF(X99&lt;=4.25,"D",IF(X99&lt;=5,"E","F"))))))</f>
        <v/>
      </c>
      <c r="Y100" s="373"/>
      <c r="Z100" s="372" t="str">
        <f t="shared" ref="Z100" si="72">IF(Z99="","",IF(Z99&lt;=2,"A",IF(Z99&lt;=2.75,"B",IF(Z99&lt;=3.5,"C",IF(Z99&lt;=4.25,"D",IF(Z99&lt;=5,"E","F"))))))</f>
        <v/>
      </c>
      <c r="AA100" s="373"/>
      <c r="AB100" s="372" t="str">
        <f t="shared" ref="AB100" si="73">IF(AB99="","",IF(AB99&lt;=2,"A",IF(AB99&lt;=2.75,"B",IF(AB99&lt;=3.5,"C",IF(AB99&lt;=4.25,"D",IF(AB99&lt;=5,"E","F"))))))</f>
        <v/>
      </c>
      <c r="AC100" s="373"/>
      <c r="AD100" s="372" t="str">
        <f t="shared" ref="AD100" si="74">IF(AD99="","",IF(AD99&lt;=2,"A",IF(AD99&lt;=2.75,"B",IF(AD99&lt;=3.5,"C",IF(AD99&lt;=4.25,"D",IF(AD99&lt;=5,"E","F"))))))</f>
        <v/>
      </c>
      <c r="AE100" s="373"/>
      <c r="AF100" s="372" t="str">
        <f t="shared" ref="AF100" si="75">IF(AF99="","",IF(AF99&lt;=2,"A",IF(AF99&lt;=2.75,"B",IF(AF99&lt;=3.5,"C",IF(AF99&lt;=4.25,"D",IF(AF99&lt;=5,"E","F"))))))</f>
        <v/>
      </c>
      <c r="AG100" s="373"/>
      <c r="AH100" s="372" t="str">
        <f t="shared" ref="AH100" si="76">IF(AH99="","",IF(AH99&lt;=2,"A",IF(AH99&lt;=2.75,"B",IF(AH99&lt;=3.5,"C",IF(AH99&lt;=4.25,"D",IF(AH99&lt;=5,"E","F"))))))</f>
        <v/>
      </c>
      <c r="AI100" s="373"/>
      <c r="AJ100" s="372" t="str">
        <f t="shared" ref="AJ100" si="77">IF(AJ99="","",IF(AJ99&lt;=2,"A",IF(AJ99&lt;=2.75,"B",IF(AJ99&lt;=3.5,"C",IF(AJ99&lt;=4.25,"D",IF(AJ99&lt;=5,"E","F"))))))</f>
        <v/>
      </c>
      <c r="AK100" s="373"/>
      <c r="AL100" s="372" t="str">
        <f t="shared" ref="AL100" si="78">IF(AL99="","",IF(AL99&lt;=2,"A",IF(AL99&lt;=2.75,"B",IF(AL99&lt;=3.5,"C",IF(AL99&lt;=4.25,"D",IF(AL99&lt;=5,"E","F"))))))</f>
        <v/>
      </c>
      <c r="AM100" s="373"/>
      <c r="AN100" s="372" t="str">
        <f t="shared" ref="AN100" si="79">IF(AN99="","",IF(AN99&lt;=2,"A",IF(AN99&lt;=2.75,"B",IF(AN99&lt;=3.5,"C",IF(AN99&lt;=4.25,"D",IF(AN99&lt;=5,"E","F"))))))</f>
        <v/>
      </c>
      <c r="AO100" s="373"/>
      <c r="AP100" s="372" t="str">
        <f t="shared" ref="AP100" si="80">IF(AP99="","",IF(AP99&lt;=2,"A",IF(AP99&lt;=2.75,"B",IF(AP99&lt;=3.5,"C",IF(AP99&lt;=4.25,"D",IF(AP99&lt;=5,"E","F"))))))</f>
        <v/>
      </c>
      <c r="AQ100" s="373"/>
      <c r="AR100" s="372" t="str">
        <f t="shared" ref="AR100" si="81">IF(AR99="","",IF(AR99&lt;=2,"A",IF(AR99&lt;=2.75,"B",IF(AR99&lt;=3.5,"C",IF(AR99&lt;=4.25,"D",IF(AR99&lt;=5,"E","F"))))))</f>
        <v/>
      </c>
      <c r="AS100" s="373"/>
      <c r="AT100" s="69" t="str">
        <f>IF(AT99&lt;=2,"A",IF(AT99&lt;=2.75,"B",IF(AT99&lt;=3.5,"C",IF(AT99&lt;=4.25,"D",IF(AT99&lt;=5,"E","F")))))</f>
        <v>A</v>
      </c>
      <c r="AU100" s="56"/>
    </row>
    <row r="101" spans="2:47" ht="13.5" thickBot="1" x14ac:dyDescent="0.3">
      <c r="B101" s="63"/>
      <c r="C101" s="30"/>
      <c r="D101" s="64"/>
      <c r="E101" s="64"/>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64"/>
      <c r="AU101" s="65"/>
    </row>
    <row r="103" spans="2:47" ht="15.75" x14ac:dyDescent="0.25">
      <c r="C103" s="21" t="s">
        <v>198</v>
      </c>
      <c r="D103" s="20" t="s">
        <v>201</v>
      </c>
      <c r="F103" s="20"/>
      <c r="G103" s="226"/>
    </row>
    <row r="104" spans="2:47" ht="15.75" x14ac:dyDescent="0.25">
      <c r="C104" s="21" t="s">
        <v>199</v>
      </c>
      <c r="D104" s="20" t="s">
        <v>202</v>
      </c>
    </row>
    <row r="105" spans="2:47" ht="15.75" x14ac:dyDescent="0.25">
      <c r="C105" s="21" t="s">
        <v>200</v>
      </c>
      <c r="D105" s="20" t="s">
        <v>205</v>
      </c>
    </row>
    <row r="106" spans="2:47" ht="12.95" customHeight="1" x14ac:dyDescent="0.25">
      <c r="C106" s="21" t="s">
        <v>207</v>
      </c>
      <c r="D106" s="392" t="s">
        <v>208</v>
      </c>
      <c r="E106" s="113"/>
      <c r="F106" s="20"/>
      <c r="I106" s="20"/>
      <c r="J106" s="20">
        <f>PEDDELAYLOS(F105)</f>
        <v>0.5</v>
      </c>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x14ac:dyDescent="0.25">
      <c r="D107" s="392"/>
      <c r="E107" s="113"/>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392"/>
      <c r="E108" s="113"/>
      <c r="F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09" spans="2:47" ht="38.25" x14ac:dyDescent="0.25">
      <c r="C109" s="145" t="s">
        <v>234</v>
      </c>
      <c r="D109" s="147" t="s">
        <v>236</v>
      </c>
      <c r="E109" s="144"/>
      <c r="F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c r="AP109" s="20"/>
      <c r="AQ109" s="20"/>
      <c r="AR109" s="20"/>
      <c r="AS109" s="20"/>
    </row>
    <row r="110" spans="2:47" x14ac:dyDescent="0.25">
      <c r="D110" s="144"/>
      <c r="E110" s="144"/>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row r="112" spans="2:47" ht="13.5" x14ac:dyDescent="0.25">
      <c r="C112" s="397" t="s">
        <v>221</v>
      </c>
      <c r="D112" s="397"/>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row>
  </sheetData>
  <mergeCells count="228">
    <mergeCell ref="C112:D112"/>
    <mergeCell ref="H91:I91"/>
    <mergeCell ref="H93:I93"/>
    <mergeCell ref="H94:I94"/>
    <mergeCell ref="H96:I96"/>
    <mergeCell ref="F6:G6"/>
    <mergeCell ref="H3:I3"/>
    <mergeCell ref="C3:D4"/>
    <mergeCell ref="F3:G3"/>
    <mergeCell ref="F7:G7"/>
    <mergeCell ref="C6:D6"/>
    <mergeCell ref="H6:I6"/>
    <mergeCell ref="H7:I7"/>
    <mergeCell ref="E3:E4"/>
    <mergeCell ref="F100:G100"/>
    <mergeCell ref="C46:D46"/>
    <mergeCell ref="F46:G46"/>
    <mergeCell ref="C91:D91"/>
    <mergeCell ref="F91:G91"/>
    <mergeCell ref="F96:G96"/>
    <mergeCell ref="F99:G99"/>
    <mergeCell ref="F94:G94"/>
    <mergeCell ref="F93:G93"/>
    <mergeCell ref="F97:G97"/>
    <mergeCell ref="J97:K97"/>
    <mergeCell ref="J99:K99"/>
    <mergeCell ref="J100:K100"/>
    <mergeCell ref="L3:M3"/>
    <mergeCell ref="L6:M6"/>
    <mergeCell ref="L7:M7"/>
    <mergeCell ref="L46:M46"/>
    <mergeCell ref="L91:M91"/>
    <mergeCell ref="L93:M93"/>
    <mergeCell ref="L94:M94"/>
    <mergeCell ref="J3:K3"/>
    <mergeCell ref="J6:K6"/>
    <mergeCell ref="J7:K7"/>
    <mergeCell ref="J46:K46"/>
    <mergeCell ref="J91:K91"/>
    <mergeCell ref="J93:K93"/>
    <mergeCell ref="J94:K94"/>
    <mergeCell ref="J96:K96"/>
    <mergeCell ref="H99:I99"/>
    <mergeCell ref="H100:I100"/>
    <mergeCell ref="H97:I97"/>
    <mergeCell ref="H46:I46"/>
    <mergeCell ref="P3:Q3"/>
    <mergeCell ref="P6:Q6"/>
    <mergeCell ref="P7:Q7"/>
    <mergeCell ref="P46:Q46"/>
    <mergeCell ref="P91:Q91"/>
    <mergeCell ref="L96:M96"/>
    <mergeCell ref="L97:M97"/>
    <mergeCell ref="L99:M99"/>
    <mergeCell ref="L100:M100"/>
    <mergeCell ref="N3:O3"/>
    <mergeCell ref="N6:O6"/>
    <mergeCell ref="N7:O7"/>
    <mergeCell ref="N46:O46"/>
    <mergeCell ref="N91:O91"/>
    <mergeCell ref="N93:O93"/>
    <mergeCell ref="P93:Q93"/>
    <mergeCell ref="P94:Q94"/>
    <mergeCell ref="P96:Q96"/>
    <mergeCell ref="P97:Q97"/>
    <mergeCell ref="P99:Q99"/>
    <mergeCell ref="P100:Q100"/>
    <mergeCell ref="N94:O94"/>
    <mergeCell ref="N96:O96"/>
    <mergeCell ref="N97:O97"/>
    <mergeCell ref="N99:O99"/>
    <mergeCell ref="N100:O100"/>
    <mergeCell ref="T3:U3"/>
    <mergeCell ref="T6:U6"/>
    <mergeCell ref="T7:U7"/>
    <mergeCell ref="T46:U46"/>
    <mergeCell ref="T91:U91"/>
    <mergeCell ref="R3:S3"/>
    <mergeCell ref="R6:S6"/>
    <mergeCell ref="R7:S7"/>
    <mergeCell ref="R46:S46"/>
    <mergeCell ref="R91:S91"/>
    <mergeCell ref="T93:U93"/>
    <mergeCell ref="T94:U94"/>
    <mergeCell ref="T96:U96"/>
    <mergeCell ref="T97:U97"/>
    <mergeCell ref="T99:U99"/>
    <mergeCell ref="T100:U100"/>
    <mergeCell ref="R94:S94"/>
    <mergeCell ref="R96:S96"/>
    <mergeCell ref="R97:S97"/>
    <mergeCell ref="R99:S99"/>
    <mergeCell ref="R100:S100"/>
    <mergeCell ref="R93:S93"/>
    <mergeCell ref="X3:Y3"/>
    <mergeCell ref="X6:Y6"/>
    <mergeCell ref="X7:Y7"/>
    <mergeCell ref="X46:Y46"/>
    <mergeCell ref="X91:Y91"/>
    <mergeCell ref="V3:W3"/>
    <mergeCell ref="V6:W6"/>
    <mergeCell ref="V7:W7"/>
    <mergeCell ref="V46:W46"/>
    <mergeCell ref="V91:W91"/>
    <mergeCell ref="X93:Y93"/>
    <mergeCell ref="X94:Y94"/>
    <mergeCell ref="X96:Y96"/>
    <mergeCell ref="X97:Y97"/>
    <mergeCell ref="X99:Y99"/>
    <mergeCell ref="X100:Y100"/>
    <mergeCell ref="V94:W94"/>
    <mergeCell ref="V96:W96"/>
    <mergeCell ref="V97:W97"/>
    <mergeCell ref="V99:W99"/>
    <mergeCell ref="V100:W100"/>
    <mergeCell ref="V93:W93"/>
    <mergeCell ref="AB3:AC3"/>
    <mergeCell ref="AB6:AC6"/>
    <mergeCell ref="AB7:AC7"/>
    <mergeCell ref="AB46:AC46"/>
    <mergeCell ref="AB91:AC91"/>
    <mergeCell ref="Z3:AA3"/>
    <mergeCell ref="Z6:AA6"/>
    <mergeCell ref="Z7:AA7"/>
    <mergeCell ref="Z46:AA46"/>
    <mergeCell ref="Z91:AA91"/>
    <mergeCell ref="AB93:AC93"/>
    <mergeCell ref="AB94:AC94"/>
    <mergeCell ref="AB96:AC96"/>
    <mergeCell ref="AB97:AC97"/>
    <mergeCell ref="AB99:AC99"/>
    <mergeCell ref="AB100:AC100"/>
    <mergeCell ref="Z94:AA94"/>
    <mergeCell ref="Z96:AA96"/>
    <mergeCell ref="Z97:AA97"/>
    <mergeCell ref="Z99:AA99"/>
    <mergeCell ref="Z100:AA100"/>
    <mergeCell ref="Z93:AA93"/>
    <mergeCell ref="AF3:AG3"/>
    <mergeCell ref="AF6:AG6"/>
    <mergeCell ref="AF7:AG7"/>
    <mergeCell ref="AF46:AG46"/>
    <mergeCell ref="AF91:AG91"/>
    <mergeCell ref="AD3:AE3"/>
    <mergeCell ref="AD6:AE6"/>
    <mergeCell ref="AD7:AE7"/>
    <mergeCell ref="AD46:AE46"/>
    <mergeCell ref="AD91:AE91"/>
    <mergeCell ref="AF93:AG93"/>
    <mergeCell ref="AF94:AG94"/>
    <mergeCell ref="AF96:AG96"/>
    <mergeCell ref="AF97:AG97"/>
    <mergeCell ref="AF99:AG99"/>
    <mergeCell ref="AF100:AG100"/>
    <mergeCell ref="AD94:AE94"/>
    <mergeCell ref="AD96:AE96"/>
    <mergeCell ref="AD97:AE97"/>
    <mergeCell ref="AD99:AE99"/>
    <mergeCell ref="AD100:AE100"/>
    <mergeCell ref="AD93:AE93"/>
    <mergeCell ref="AJ3:AK3"/>
    <mergeCell ref="AJ6:AK6"/>
    <mergeCell ref="AJ7:AK7"/>
    <mergeCell ref="AJ46:AK46"/>
    <mergeCell ref="AJ91:AK91"/>
    <mergeCell ref="AH3:AI3"/>
    <mergeCell ref="AH6:AI6"/>
    <mergeCell ref="AH7:AI7"/>
    <mergeCell ref="AH46:AI46"/>
    <mergeCell ref="AH91:AI91"/>
    <mergeCell ref="AJ93:AK93"/>
    <mergeCell ref="AJ94:AK94"/>
    <mergeCell ref="AJ96:AK96"/>
    <mergeCell ref="AJ97:AK97"/>
    <mergeCell ref="AJ99:AK99"/>
    <mergeCell ref="AJ100:AK100"/>
    <mergeCell ref="AH94:AI94"/>
    <mergeCell ref="AH96:AI96"/>
    <mergeCell ref="AH97:AI97"/>
    <mergeCell ref="AH99:AI99"/>
    <mergeCell ref="AH100:AI100"/>
    <mergeCell ref="AH93:AI93"/>
    <mergeCell ref="AN3:AO3"/>
    <mergeCell ref="AN6:AO6"/>
    <mergeCell ref="AN7:AO7"/>
    <mergeCell ref="AN46:AO46"/>
    <mergeCell ref="AN91:AO91"/>
    <mergeCell ref="AL3:AM3"/>
    <mergeCell ref="AL6:AM6"/>
    <mergeCell ref="AL7:AM7"/>
    <mergeCell ref="AL46:AM46"/>
    <mergeCell ref="AL91:AM91"/>
    <mergeCell ref="AN93:AO93"/>
    <mergeCell ref="AN94:AO94"/>
    <mergeCell ref="AN96:AO96"/>
    <mergeCell ref="AN97:AO97"/>
    <mergeCell ref="AN99:AO99"/>
    <mergeCell ref="AN100:AO100"/>
    <mergeCell ref="AL94:AM94"/>
    <mergeCell ref="AL96:AM96"/>
    <mergeCell ref="AL97:AM97"/>
    <mergeCell ref="AL99:AM99"/>
    <mergeCell ref="AL100:AM100"/>
    <mergeCell ref="AL93:AM93"/>
    <mergeCell ref="D106:D108"/>
    <mergeCell ref="AT3:AT4"/>
    <mergeCell ref="AR93:AS93"/>
    <mergeCell ref="AR94:AS94"/>
    <mergeCell ref="AR96:AS96"/>
    <mergeCell ref="AR97:AS97"/>
    <mergeCell ref="AR99:AS99"/>
    <mergeCell ref="AR100:AS100"/>
    <mergeCell ref="AP94:AQ94"/>
    <mergeCell ref="AP96:AQ96"/>
    <mergeCell ref="AP97:AQ97"/>
    <mergeCell ref="AP99:AQ99"/>
    <mergeCell ref="AP100:AQ100"/>
    <mergeCell ref="AR3:AS3"/>
    <mergeCell ref="AR6:AS6"/>
    <mergeCell ref="AR7:AS7"/>
    <mergeCell ref="AR46:AS46"/>
    <mergeCell ref="AR91:AS91"/>
    <mergeCell ref="AP3:AQ3"/>
    <mergeCell ref="AP6:AQ6"/>
    <mergeCell ref="AP7:AQ7"/>
    <mergeCell ref="AP46:AQ46"/>
    <mergeCell ref="AP91:AQ91"/>
    <mergeCell ref="AP93:AQ93"/>
  </mergeCells>
  <dataValidations count="3">
    <dataValidation type="list" allowBlank="1" showInputMessage="1" showErrorMessage="1" sqref="E26:E29 T41:AS41 F41:I41 E44:I44 T44:AS44 E33:AS33 F26:AS3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369" t="s">
        <v>68</v>
      </c>
      <c r="D3" s="387"/>
      <c r="E3" s="369" t="s">
        <v>427</v>
      </c>
      <c r="F3" s="387"/>
      <c r="G3" s="369" t="s">
        <v>123</v>
      </c>
      <c r="H3" s="387"/>
      <c r="I3" s="369" t="s">
        <v>124</v>
      </c>
      <c r="J3" s="387"/>
      <c r="K3" s="369" t="s">
        <v>125</v>
      </c>
      <c r="L3" s="387"/>
      <c r="M3" s="369" t="s">
        <v>126</v>
      </c>
      <c r="N3" s="387"/>
      <c r="O3" s="369" t="s">
        <v>127</v>
      </c>
      <c r="P3" s="387"/>
      <c r="Q3" s="369" t="s">
        <v>128</v>
      </c>
      <c r="R3" s="387"/>
      <c r="S3" s="369" t="s">
        <v>129</v>
      </c>
      <c r="T3" s="387"/>
      <c r="U3" s="369" t="s">
        <v>130</v>
      </c>
      <c r="V3" s="387"/>
      <c r="W3" s="369" t="s">
        <v>131</v>
      </c>
      <c r="X3" s="387"/>
      <c r="Y3" s="369" t="s">
        <v>132</v>
      </c>
      <c r="Z3" s="387"/>
      <c r="AA3" s="369" t="s">
        <v>133</v>
      </c>
      <c r="AB3" s="387"/>
      <c r="AC3" s="369" t="s">
        <v>134</v>
      </c>
      <c r="AD3" s="387"/>
      <c r="AE3" s="369" t="s">
        <v>135</v>
      </c>
      <c r="AF3" s="387"/>
      <c r="AG3" s="369" t="s">
        <v>136</v>
      </c>
      <c r="AH3" s="387"/>
      <c r="AI3" s="369" t="s">
        <v>137</v>
      </c>
      <c r="AJ3" s="387"/>
      <c r="AK3" s="369" t="s">
        <v>138</v>
      </c>
      <c r="AL3" s="387"/>
      <c r="AM3" s="369" t="s">
        <v>139</v>
      </c>
      <c r="AN3" s="387"/>
      <c r="AO3" s="369" t="s">
        <v>140</v>
      </c>
      <c r="AP3" s="387"/>
      <c r="AQ3" s="369" t="s">
        <v>141</v>
      </c>
      <c r="AR3" s="387"/>
      <c r="AS3" s="393" t="s">
        <v>191</v>
      </c>
      <c r="AT3" s="56"/>
    </row>
    <row r="4" spans="1:46" s="21" customFormat="1" ht="13.5" x14ac:dyDescent="0.25">
      <c r="B4" s="57"/>
      <c r="C4" s="369"/>
      <c r="D4" s="387"/>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93"/>
      <c r="AT4" s="58"/>
    </row>
    <row r="5" spans="1:46" s="21" customFormat="1" ht="15.75" customHeight="1" x14ac:dyDescent="0.25">
      <c r="B5" s="57"/>
      <c r="C5" s="365" t="s">
        <v>65</v>
      </c>
      <c r="D5" s="399"/>
      <c r="E5" s="201" t="str">
        <f>Links!F8</f>
        <v>EB</v>
      </c>
      <c r="F5" s="237" t="str">
        <f>Links!G8</f>
        <v>WB</v>
      </c>
      <c r="G5" s="201" t="str">
        <f>Links!H8</f>
        <v>EB</v>
      </c>
      <c r="H5" s="237" t="str">
        <f>Links!I8</f>
        <v>WB</v>
      </c>
      <c r="I5" s="201" t="str">
        <f>Links!J8</f>
        <v>EB</v>
      </c>
      <c r="J5" s="237" t="str">
        <f>Links!K8</f>
        <v>WB</v>
      </c>
      <c r="K5" s="201" t="str">
        <f>Links!L8</f>
        <v>EB</v>
      </c>
      <c r="L5" s="237" t="str">
        <f>Links!M8</f>
        <v>WB</v>
      </c>
      <c r="M5" s="201" t="str">
        <f>Links!N8</f>
        <v>EB</v>
      </c>
      <c r="N5" s="237" t="str">
        <f>Links!O8</f>
        <v>WB</v>
      </c>
      <c r="O5" s="201" t="str">
        <f>Links!P8</f>
        <v>EB</v>
      </c>
      <c r="P5" s="237" t="str">
        <f>Links!Q8</f>
        <v>WB</v>
      </c>
      <c r="Q5" s="201" t="str">
        <f>Links!R8</f>
        <v>EB</v>
      </c>
      <c r="R5" s="237" t="str">
        <f>Links!S8</f>
        <v>WB</v>
      </c>
      <c r="S5" s="201">
        <f>Links!T8</f>
        <v>0</v>
      </c>
      <c r="T5" s="237">
        <f>Links!U8</f>
        <v>0</v>
      </c>
      <c r="U5" s="201">
        <f>Links!V8</f>
        <v>0</v>
      </c>
      <c r="V5" s="237">
        <f>Links!W8</f>
        <v>0</v>
      </c>
      <c r="W5" s="201">
        <f>Links!X8</f>
        <v>0</v>
      </c>
      <c r="X5" s="237">
        <f>Links!Y8</f>
        <v>0</v>
      </c>
      <c r="Y5" s="201">
        <f>Links!Z8</f>
        <v>0</v>
      </c>
      <c r="Z5" s="237">
        <f>Links!AA8</f>
        <v>0</v>
      </c>
      <c r="AA5" s="201">
        <f>Links!AB8</f>
        <v>0</v>
      </c>
      <c r="AB5" s="237">
        <f>Links!AC8</f>
        <v>0</v>
      </c>
      <c r="AC5" s="201">
        <f>Links!AD8</f>
        <v>0</v>
      </c>
      <c r="AD5" s="237">
        <f>Links!AE8</f>
        <v>0</v>
      </c>
      <c r="AE5" s="201">
        <f>Links!AF8</f>
        <v>0</v>
      </c>
      <c r="AF5" s="237">
        <f>Links!AG8</f>
        <v>0</v>
      </c>
      <c r="AG5" s="201">
        <f>Links!AH8</f>
        <v>0</v>
      </c>
      <c r="AH5" s="237">
        <f>Links!AI8</f>
        <v>0</v>
      </c>
      <c r="AI5" s="201">
        <f>Links!AJ8</f>
        <v>0</v>
      </c>
      <c r="AJ5" s="237">
        <f>Links!AK8</f>
        <v>0</v>
      </c>
      <c r="AK5" s="201">
        <f>Links!AL8</f>
        <v>0</v>
      </c>
      <c r="AL5" s="237">
        <f>Links!AM8</f>
        <v>0</v>
      </c>
      <c r="AM5" s="201">
        <f>Links!AN8</f>
        <v>0</v>
      </c>
      <c r="AN5" s="237">
        <f>Links!AO8</f>
        <v>0</v>
      </c>
      <c r="AO5" s="201">
        <f>Links!AP8</f>
        <v>0</v>
      </c>
      <c r="AP5" s="237">
        <f>Links!AQ8</f>
        <v>0</v>
      </c>
      <c r="AQ5" s="201">
        <f>Links!AR8</f>
        <v>0</v>
      </c>
      <c r="AR5" s="237">
        <f>Links!AS8</f>
        <v>0</v>
      </c>
      <c r="AS5" s="50"/>
      <c r="AT5" s="58"/>
    </row>
    <row r="6" spans="1:46" s="22" customFormat="1" x14ac:dyDescent="0.25">
      <c r="B6" s="61"/>
      <c r="C6" s="369" t="s">
        <v>428</v>
      </c>
      <c r="D6" s="387"/>
      <c r="E6" s="175"/>
      <c r="F6" s="176"/>
      <c r="G6" s="369"/>
      <c r="H6" s="387"/>
      <c r="I6" s="369"/>
      <c r="J6" s="387"/>
      <c r="K6" s="369"/>
      <c r="L6" s="387"/>
      <c r="M6" s="369"/>
      <c r="N6" s="387"/>
      <c r="O6" s="369"/>
      <c r="P6" s="387"/>
      <c r="Q6" s="369"/>
      <c r="R6" s="387"/>
      <c r="S6" s="369"/>
      <c r="T6" s="387"/>
      <c r="U6" s="369"/>
      <c r="V6" s="387"/>
      <c r="W6" s="369"/>
      <c r="X6" s="387"/>
      <c r="Y6" s="369"/>
      <c r="Z6" s="387"/>
      <c r="AA6" s="369"/>
      <c r="AB6" s="387"/>
      <c r="AC6" s="369"/>
      <c r="AD6" s="387"/>
      <c r="AE6" s="369"/>
      <c r="AF6" s="387"/>
      <c r="AG6" s="369"/>
      <c r="AH6" s="387"/>
      <c r="AI6" s="369"/>
      <c r="AJ6" s="387"/>
      <c r="AK6" s="369"/>
      <c r="AL6" s="387"/>
      <c r="AM6" s="369"/>
      <c r="AN6" s="387"/>
      <c r="AO6" s="369"/>
      <c r="AP6" s="387"/>
      <c r="AQ6" s="369"/>
      <c r="AR6" s="387"/>
      <c r="AS6" s="50"/>
      <c r="AT6" s="62"/>
    </row>
    <row r="7" spans="1:46" x14ac:dyDescent="0.25">
      <c r="B7" s="55"/>
      <c r="C7" s="4"/>
      <c r="D7" s="8" t="s">
        <v>443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0" customFormat="1" x14ac:dyDescent="0.25">
      <c r="B8" s="241"/>
      <c r="C8" s="238"/>
      <c r="D8" s="242" t="s">
        <v>88</v>
      </c>
      <c r="E8" s="400">
        <f>Links!F7</f>
        <v>240</v>
      </c>
      <c r="F8" s="398"/>
      <c r="G8" s="400">
        <f>Links!H7</f>
        <v>260</v>
      </c>
      <c r="H8" s="398"/>
      <c r="I8" s="400">
        <f>Links!J7</f>
        <v>200</v>
      </c>
      <c r="J8" s="398"/>
      <c r="K8" s="400">
        <f>Links!L7</f>
        <v>400</v>
      </c>
      <c r="L8" s="398"/>
      <c r="M8" s="400">
        <f>Links!N7</f>
        <v>1000</v>
      </c>
      <c r="N8" s="398"/>
      <c r="O8" s="400">
        <f>Links!P7</f>
        <v>475</v>
      </c>
      <c r="P8" s="398"/>
      <c r="Q8" s="400">
        <f>Links!R7</f>
        <v>260</v>
      </c>
      <c r="R8" s="398"/>
      <c r="S8" s="400">
        <f>Links!T7</f>
        <v>0</v>
      </c>
      <c r="T8" s="398"/>
      <c r="U8" s="400">
        <f>Links!V7</f>
        <v>0</v>
      </c>
      <c r="V8" s="398"/>
      <c r="W8" s="400">
        <f>Links!X7</f>
        <v>0</v>
      </c>
      <c r="X8" s="398"/>
      <c r="Y8" s="400">
        <f>Links!Z7</f>
        <v>0</v>
      </c>
      <c r="Z8" s="398"/>
      <c r="AA8" s="400">
        <f>Links!AB7</f>
        <v>0</v>
      </c>
      <c r="AB8" s="398"/>
      <c r="AC8" s="400">
        <f>Links!AD7</f>
        <v>0</v>
      </c>
      <c r="AD8" s="398"/>
      <c r="AE8" s="400">
        <f>Links!AF7</f>
        <v>0</v>
      </c>
      <c r="AF8" s="398"/>
      <c r="AG8" s="400">
        <f>Links!AH7</f>
        <v>0</v>
      </c>
      <c r="AH8" s="398"/>
      <c r="AI8" s="400">
        <f>Links!AJ7</f>
        <v>0</v>
      </c>
      <c r="AJ8" s="398"/>
      <c r="AK8" s="400">
        <f>Links!AL7</f>
        <v>0</v>
      </c>
      <c r="AL8" s="398"/>
      <c r="AM8" s="400">
        <f>Links!AN7</f>
        <v>0</v>
      </c>
      <c r="AN8" s="398"/>
      <c r="AO8" s="400">
        <f>Links!AP7</f>
        <v>0</v>
      </c>
      <c r="AP8" s="398"/>
      <c r="AQ8" s="400">
        <f>Links!AR7</f>
        <v>0</v>
      </c>
      <c r="AR8" s="398"/>
      <c r="AS8" s="243"/>
      <c r="AT8" s="244"/>
    </row>
    <row r="9" spans="1:46" s="240" customFormat="1" x14ac:dyDescent="0.25">
      <c r="B9" s="241"/>
      <c r="C9" s="238"/>
      <c r="D9" s="93" t="s">
        <v>176</v>
      </c>
      <c r="E9" s="388">
        <f>Intersections!F70</f>
        <v>269.39999999999998</v>
      </c>
      <c r="F9" s="398"/>
      <c r="G9" s="388">
        <f>Intersections!J70</f>
        <v>34.799999999999997</v>
      </c>
      <c r="H9" s="398"/>
      <c r="I9" s="388">
        <f>Intersections!N70</f>
        <v>410.4</v>
      </c>
      <c r="J9" s="398"/>
      <c r="K9" s="388">
        <f>Intersections!R70</f>
        <v>57.599999999999994</v>
      </c>
      <c r="L9" s="398"/>
      <c r="M9" s="388">
        <f>Intersections!V70</f>
        <v>105</v>
      </c>
      <c r="N9" s="398"/>
      <c r="O9" s="388">
        <f>Intersections!Z70</f>
        <v>111.89999999999999</v>
      </c>
      <c r="P9" s="398"/>
      <c r="Q9" s="388">
        <f>Intersections!AD70</f>
        <v>26.7</v>
      </c>
      <c r="R9" s="398"/>
      <c r="S9" s="388">
        <f>Intersections!AH70</f>
        <v>286.5</v>
      </c>
      <c r="T9" s="398"/>
      <c r="U9" s="388">
        <f>Intersections!AL70</f>
        <v>0</v>
      </c>
      <c r="V9" s="398"/>
      <c r="W9" s="388">
        <f>Intersections!AP70</f>
        <v>0</v>
      </c>
      <c r="X9" s="398"/>
      <c r="Y9" s="388">
        <f>Intersections!AT70</f>
        <v>0</v>
      </c>
      <c r="Z9" s="398"/>
      <c r="AA9" s="388">
        <f>Intersections!AX70</f>
        <v>0</v>
      </c>
      <c r="AB9" s="398"/>
      <c r="AC9" s="388">
        <f>Intersections!BB70</f>
        <v>0</v>
      </c>
      <c r="AD9" s="398"/>
      <c r="AE9" s="388">
        <f>Intersections!BF70</f>
        <v>0</v>
      </c>
      <c r="AF9" s="398"/>
      <c r="AG9" s="388">
        <f>Intersections!BJ70</f>
        <v>0</v>
      </c>
      <c r="AH9" s="398"/>
      <c r="AI9" s="388">
        <f>Intersections!BN70</f>
        <v>0</v>
      </c>
      <c r="AJ9" s="398"/>
      <c r="AK9" s="388">
        <f>Intersections!BR70</f>
        <v>0</v>
      </c>
      <c r="AL9" s="398"/>
      <c r="AM9" s="388">
        <f>Intersections!BV70</f>
        <v>0</v>
      </c>
      <c r="AN9" s="398"/>
      <c r="AO9" s="388">
        <f>Intersections!BZ70</f>
        <v>0</v>
      </c>
      <c r="AP9" s="398"/>
      <c r="AQ9" s="388">
        <f>Intersections!CD70</f>
        <v>0</v>
      </c>
      <c r="AR9" s="398"/>
      <c r="AS9" s="243"/>
      <c r="AT9" s="244"/>
    </row>
    <row r="10" spans="1:46" s="240" customFormat="1" x14ac:dyDescent="0.25">
      <c r="B10" s="241"/>
      <c r="C10" s="238"/>
      <c r="D10" s="242" t="s">
        <v>65</v>
      </c>
      <c r="E10" s="238" t="str">
        <f>Links!F8</f>
        <v>EB</v>
      </c>
      <c r="F10" s="239" t="str">
        <f>Links!G8</f>
        <v>WB</v>
      </c>
      <c r="G10" s="238" t="str">
        <f>Links!H8</f>
        <v>EB</v>
      </c>
      <c r="H10" s="239" t="str">
        <f>Links!I8</f>
        <v>WB</v>
      </c>
      <c r="I10" s="238" t="str">
        <f>Links!J8</f>
        <v>EB</v>
      </c>
      <c r="J10" s="239" t="str">
        <f>Links!K8</f>
        <v>WB</v>
      </c>
      <c r="K10" s="238" t="str">
        <f>Links!L8</f>
        <v>EB</v>
      </c>
      <c r="L10" s="239" t="str">
        <f>Links!M8</f>
        <v>WB</v>
      </c>
      <c r="M10" s="238" t="str">
        <f>Links!N8</f>
        <v>EB</v>
      </c>
      <c r="N10" s="239" t="str">
        <f>Links!O8</f>
        <v>WB</v>
      </c>
      <c r="O10" s="238" t="str">
        <f>Links!P8</f>
        <v>EB</v>
      </c>
      <c r="P10" s="239" t="str">
        <f>Links!Q8</f>
        <v>WB</v>
      </c>
      <c r="Q10" s="238" t="str">
        <f>Links!R8</f>
        <v>EB</v>
      </c>
      <c r="R10" s="239" t="str">
        <f>Links!S8</f>
        <v>WB</v>
      </c>
      <c r="S10" s="238">
        <f>Links!T8</f>
        <v>0</v>
      </c>
      <c r="T10" s="239">
        <f>Links!U8</f>
        <v>0</v>
      </c>
      <c r="U10" s="238">
        <f>Links!V8</f>
        <v>0</v>
      </c>
      <c r="V10" s="239">
        <f>Links!W8</f>
        <v>0</v>
      </c>
      <c r="W10" s="238">
        <f>Links!X8</f>
        <v>0</v>
      </c>
      <c r="X10" s="239">
        <f>Links!Y8</f>
        <v>0</v>
      </c>
      <c r="Y10" s="238">
        <f>Links!Z8</f>
        <v>0</v>
      </c>
      <c r="Z10" s="239">
        <f>Links!AA8</f>
        <v>0</v>
      </c>
      <c r="AA10" s="238">
        <f>Links!AB8</f>
        <v>0</v>
      </c>
      <c r="AB10" s="239">
        <f>Links!AC8</f>
        <v>0</v>
      </c>
      <c r="AC10" s="238">
        <f>Links!AD8</f>
        <v>0</v>
      </c>
      <c r="AD10" s="239">
        <f>Links!AE8</f>
        <v>0</v>
      </c>
      <c r="AE10" s="238">
        <f>Links!AF8</f>
        <v>0</v>
      </c>
      <c r="AF10" s="239">
        <f>Links!AG8</f>
        <v>0</v>
      </c>
      <c r="AG10" s="238">
        <f>Links!AH8</f>
        <v>0</v>
      </c>
      <c r="AH10" s="239">
        <f>Links!AI8</f>
        <v>0</v>
      </c>
      <c r="AI10" s="238">
        <f>Links!AJ8</f>
        <v>0</v>
      </c>
      <c r="AJ10" s="239">
        <f>Links!AK8</f>
        <v>0</v>
      </c>
      <c r="AK10" s="238">
        <f>Links!AL8</f>
        <v>0</v>
      </c>
      <c r="AL10" s="239">
        <f>Links!AM8</f>
        <v>0</v>
      </c>
      <c r="AM10" s="238">
        <f>Links!AN8</f>
        <v>0</v>
      </c>
      <c r="AN10" s="239">
        <f>Links!AO8</f>
        <v>0</v>
      </c>
      <c r="AO10" s="238">
        <f>Links!AP8</f>
        <v>0</v>
      </c>
      <c r="AP10" s="239">
        <f>Links!AQ8</f>
        <v>0</v>
      </c>
      <c r="AQ10" s="238">
        <f>Links!AR8</f>
        <v>0</v>
      </c>
      <c r="AR10" s="239">
        <f>Links!AS8</f>
        <v>0</v>
      </c>
      <c r="AS10" s="243"/>
      <c r="AT10" s="244"/>
    </row>
    <row r="11" spans="1:46" s="245" customFormat="1" ht="14.25" x14ac:dyDescent="0.25">
      <c r="B11" s="246"/>
      <c r="C11" s="247" t="s">
        <v>370</v>
      </c>
      <c r="D11" s="242" t="s">
        <v>371</v>
      </c>
      <c r="E11" s="238">
        <f>Links!F25</f>
        <v>0.35</v>
      </c>
      <c r="F11" s="239">
        <f>Links!G25</f>
        <v>0.35</v>
      </c>
      <c r="G11" s="168">
        <f>Links!H25</f>
        <v>0.35</v>
      </c>
      <c r="H11" s="239">
        <f>Links!I25</f>
        <v>0.35</v>
      </c>
      <c r="I11" s="238">
        <f>Links!J25</f>
        <v>0.35</v>
      </c>
      <c r="J11" s="239">
        <f>Links!K25</f>
        <v>0.35</v>
      </c>
      <c r="K11" s="238">
        <f>Links!L25</f>
        <v>0.35</v>
      </c>
      <c r="L11" s="239">
        <f>Links!M25</f>
        <v>0.35</v>
      </c>
      <c r="M11" s="238">
        <f>Links!N25</f>
        <v>0.35</v>
      </c>
      <c r="N11" s="239">
        <f>Links!O25</f>
        <v>0.35</v>
      </c>
      <c r="O11" s="238">
        <f>Links!P25</f>
        <v>0.35</v>
      </c>
      <c r="P11" s="239">
        <f>Links!Q25</f>
        <v>0.35</v>
      </c>
      <c r="Q11" s="238">
        <f>Links!R25</f>
        <v>0.35</v>
      </c>
      <c r="R11" s="239">
        <f>Links!S25</f>
        <v>0.35</v>
      </c>
      <c r="S11" s="238">
        <f>Links!T25</f>
        <v>0</v>
      </c>
      <c r="T11" s="239">
        <f>Links!U25</f>
        <v>0</v>
      </c>
      <c r="U11" s="238">
        <f>Links!V25</f>
        <v>0</v>
      </c>
      <c r="V11" s="239">
        <f>Links!W25</f>
        <v>0</v>
      </c>
      <c r="W11" s="238">
        <f>Links!X25</f>
        <v>0</v>
      </c>
      <c r="X11" s="239">
        <f>Links!Y25</f>
        <v>0</v>
      </c>
      <c r="Y11" s="238">
        <f>Links!Z25</f>
        <v>0</v>
      </c>
      <c r="Z11" s="239">
        <f>Links!AA25</f>
        <v>0</v>
      </c>
      <c r="AA11" s="238">
        <f>Links!AB25</f>
        <v>0</v>
      </c>
      <c r="AB11" s="239">
        <f>Links!AC25</f>
        <v>0</v>
      </c>
      <c r="AC11" s="238">
        <f>Links!AD25</f>
        <v>0</v>
      </c>
      <c r="AD11" s="239">
        <f>Links!AE25</f>
        <v>0</v>
      </c>
      <c r="AE11" s="238">
        <f>Links!AF25</f>
        <v>0</v>
      </c>
      <c r="AF11" s="239">
        <f>Links!AG25</f>
        <v>0</v>
      </c>
      <c r="AG11" s="238">
        <f>Links!AH25</f>
        <v>0</v>
      </c>
      <c r="AH11" s="239">
        <f>Links!AI25</f>
        <v>0</v>
      </c>
      <c r="AI11" s="238">
        <f>Links!AJ25</f>
        <v>0</v>
      </c>
      <c r="AJ11" s="239">
        <f>Links!AK25</f>
        <v>0</v>
      </c>
      <c r="AK11" s="238">
        <f>Links!AL25</f>
        <v>0</v>
      </c>
      <c r="AL11" s="239">
        <f>Links!AM25</f>
        <v>0</v>
      </c>
      <c r="AM11" s="238">
        <f>Links!AN25</f>
        <v>0</v>
      </c>
      <c r="AN11" s="239">
        <f>Links!AO25</f>
        <v>0</v>
      </c>
      <c r="AO11" s="238">
        <f>Links!AP25</f>
        <v>0</v>
      </c>
      <c r="AP11" s="239">
        <f>Links!AQ25</f>
        <v>0</v>
      </c>
      <c r="AQ11" s="238">
        <f>Links!AR25</f>
        <v>0</v>
      </c>
      <c r="AR11" s="239">
        <f>Links!AS25</f>
        <v>0</v>
      </c>
      <c r="AS11" s="248"/>
      <c r="AT11" s="249"/>
    </row>
    <row r="12" spans="1:46" s="245" customFormat="1" ht="14.25" x14ac:dyDescent="0.25">
      <c r="B12" s="246"/>
      <c r="C12" s="238" t="s">
        <v>315</v>
      </c>
      <c r="D12" s="242" t="s">
        <v>379</v>
      </c>
      <c r="E12" s="238">
        <f>Links!F14</f>
        <v>3.3</v>
      </c>
      <c r="F12" s="239">
        <f>Links!G14</f>
        <v>3.3</v>
      </c>
      <c r="G12" s="238">
        <f>Links!H14</f>
        <v>3.3</v>
      </c>
      <c r="H12" s="239">
        <f>Links!I14</f>
        <v>3.3</v>
      </c>
      <c r="I12" s="238">
        <f>Links!J14</f>
        <v>3.3</v>
      </c>
      <c r="J12" s="239">
        <f>Links!K14</f>
        <v>3.3</v>
      </c>
      <c r="K12" s="238">
        <f>Links!L14</f>
        <v>3.3</v>
      </c>
      <c r="L12" s="239">
        <f>Links!M14</f>
        <v>3.3</v>
      </c>
      <c r="M12" s="238">
        <f>Links!N14</f>
        <v>3.3</v>
      </c>
      <c r="N12" s="239">
        <f>Links!O14</f>
        <v>3.3</v>
      </c>
      <c r="O12" s="238">
        <f>Links!P14</f>
        <v>3.3</v>
      </c>
      <c r="P12" s="239">
        <f>Links!Q14</f>
        <v>3.3</v>
      </c>
      <c r="Q12" s="238">
        <f>Links!R14</f>
        <v>3.3</v>
      </c>
      <c r="R12" s="239">
        <f>Links!S14</f>
        <v>3.3</v>
      </c>
      <c r="S12" s="238">
        <f>Links!T14</f>
        <v>0</v>
      </c>
      <c r="T12" s="239">
        <f>Links!U14</f>
        <v>0</v>
      </c>
      <c r="U12" s="238">
        <f>Links!V14</f>
        <v>0</v>
      </c>
      <c r="V12" s="239">
        <f>Links!W14</f>
        <v>0</v>
      </c>
      <c r="W12" s="238">
        <f>Links!X14</f>
        <v>0</v>
      </c>
      <c r="X12" s="239">
        <f>Links!Y14</f>
        <v>0</v>
      </c>
      <c r="Y12" s="238">
        <f>Links!Z14</f>
        <v>0</v>
      </c>
      <c r="Z12" s="239">
        <f>Links!AA14</f>
        <v>0</v>
      </c>
      <c r="AA12" s="238">
        <f>Links!AB14</f>
        <v>0</v>
      </c>
      <c r="AB12" s="239">
        <f>Links!AC14</f>
        <v>0</v>
      </c>
      <c r="AC12" s="238">
        <f>Links!AD14</f>
        <v>0</v>
      </c>
      <c r="AD12" s="239">
        <f>Links!AE14</f>
        <v>0</v>
      </c>
      <c r="AE12" s="238">
        <f>Links!AF14</f>
        <v>0</v>
      </c>
      <c r="AF12" s="239">
        <f>Links!AG14</f>
        <v>0</v>
      </c>
      <c r="AG12" s="238">
        <f>Links!AH14</f>
        <v>0</v>
      </c>
      <c r="AH12" s="239">
        <f>Links!AI14</f>
        <v>0</v>
      </c>
      <c r="AI12" s="238">
        <f>Links!AJ14</f>
        <v>0</v>
      </c>
      <c r="AJ12" s="239">
        <f>Links!AK14</f>
        <v>0</v>
      </c>
      <c r="AK12" s="238">
        <f>Links!AL14</f>
        <v>0</v>
      </c>
      <c r="AL12" s="239">
        <f>Links!AM14</f>
        <v>0</v>
      </c>
      <c r="AM12" s="238">
        <f>Links!AN14</f>
        <v>0</v>
      </c>
      <c r="AN12" s="239">
        <f>Links!AO14</f>
        <v>0</v>
      </c>
      <c r="AO12" s="238">
        <f>Links!AP14</f>
        <v>0</v>
      </c>
      <c r="AP12" s="239">
        <f>Links!AQ14</f>
        <v>0</v>
      </c>
      <c r="AQ12" s="238">
        <f>Links!AR14</f>
        <v>0</v>
      </c>
      <c r="AR12" s="239">
        <f>Links!AS14</f>
        <v>0</v>
      </c>
      <c r="AS12" s="248"/>
      <c r="AT12" s="249"/>
    </row>
    <row r="13" spans="1:46" s="245" customFormat="1" ht="14.25" x14ac:dyDescent="0.25">
      <c r="B13" s="246"/>
      <c r="C13" s="238" t="s">
        <v>349</v>
      </c>
      <c r="D13" s="242" t="s">
        <v>369</v>
      </c>
      <c r="E13" s="238">
        <f>Links!F15</f>
        <v>10</v>
      </c>
      <c r="F13" s="239">
        <f>Links!G15</f>
        <v>10</v>
      </c>
      <c r="G13" s="238">
        <f>Links!H15</f>
        <v>10</v>
      </c>
      <c r="H13" s="239">
        <f>Links!I15</f>
        <v>10</v>
      </c>
      <c r="I13" s="238">
        <f>Links!J15</f>
        <v>10</v>
      </c>
      <c r="J13" s="239">
        <f>Links!K15</f>
        <v>10</v>
      </c>
      <c r="K13" s="238">
        <f>Links!L15</f>
        <v>10</v>
      </c>
      <c r="L13" s="239">
        <f>Links!M15</f>
        <v>10</v>
      </c>
      <c r="M13" s="238">
        <f>Links!N15</f>
        <v>10</v>
      </c>
      <c r="N13" s="239">
        <f>Links!O15</f>
        <v>10</v>
      </c>
      <c r="O13" s="238">
        <f>Links!P15</f>
        <v>10</v>
      </c>
      <c r="P13" s="239">
        <f>Links!Q15</f>
        <v>10</v>
      </c>
      <c r="Q13" s="238">
        <f>Links!R15</f>
        <v>10</v>
      </c>
      <c r="R13" s="239">
        <f>Links!S15</f>
        <v>10</v>
      </c>
      <c r="S13" s="238">
        <f>Links!T15</f>
        <v>0</v>
      </c>
      <c r="T13" s="239">
        <f>Links!U15</f>
        <v>0</v>
      </c>
      <c r="U13" s="238">
        <f>Links!V15</f>
        <v>0</v>
      </c>
      <c r="V13" s="239">
        <f>Links!W15</f>
        <v>0</v>
      </c>
      <c r="W13" s="238">
        <f>Links!X15</f>
        <v>0</v>
      </c>
      <c r="X13" s="239">
        <f>Links!Y15</f>
        <v>0</v>
      </c>
      <c r="Y13" s="238">
        <f>Links!Z15</f>
        <v>0</v>
      </c>
      <c r="Z13" s="239">
        <f>Links!AA15</f>
        <v>0</v>
      </c>
      <c r="AA13" s="238">
        <f>Links!AB15</f>
        <v>0</v>
      </c>
      <c r="AB13" s="239">
        <f>Links!AC15</f>
        <v>0</v>
      </c>
      <c r="AC13" s="238">
        <f>Links!AD15</f>
        <v>0</v>
      </c>
      <c r="AD13" s="239">
        <f>Links!AE15</f>
        <v>0</v>
      </c>
      <c r="AE13" s="238">
        <f>Links!AF15</f>
        <v>0</v>
      </c>
      <c r="AF13" s="239">
        <f>Links!AG15</f>
        <v>0</v>
      </c>
      <c r="AG13" s="238">
        <f>Links!AH15</f>
        <v>0</v>
      </c>
      <c r="AH13" s="239">
        <f>Links!AI15</f>
        <v>0</v>
      </c>
      <c r="AI13" s="238">
        <f>Links!AJ15</f>
        <v>0</v>
      </c>
      <c r="AJ13" s="239">
        <f>Links!AK15</f>
        <v>0</v>
      </c>
      <c r="AK13" s="238">
        <f>Links!AL15</f>
        <v>0</v>
      </c>
      <c r="AL13" s="239">
        <f>Links!AM15</f>
        <v>0</v>
      </c>
      <c r="AM13" s="238">
        <f>Links!AN15</f>
        <v>0</v>
      </c>
      <c r="AN13" s="239">
        <f>Links!AO15</f>
        <v>0</v>
      </c>
      <c r="AO13" s="238">
        <f>Links!AP15</f>
        <v>0</v>
      </c>
      <c r="AP13" s="239">
        <f>Links!AQ15</f>
        <v>0</v>
      </c>
      <c r="AQ13" s="238">
        <f>Links!AR15</f>
        <v>0</v>
      </c>
      <c r="AR13" s="239">
        <f>Links!AS15</f>
        <v>0</v>
      </c>
      <c r="AS13" s="248"/>
      <c r="AT13" s="249"/>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429</v>
      </c>
      <c r="D15" s="11" t="s">
        <v>430</v>
      </c>
      <c r="E15" s="168">
        <f>Links!F58</f>
        <v>28.962681818181821</v>
      </c>
      <c r="F15" s="169">
        <f>Links!G58</f>
        <v>28.962681818181821</v>
      </c>
      <c r="G15" s="168">
        <f>Links!H58</f>
        <v>20.505510258971114</v>
      </c>
      <c r="H15" s="169">
        <f>Links!I58</f>
        <v>20.505510258971114</v>
      </c>
      <c r="I15" s="269">
        <f>Links!J58</f>
        <v>17.450964804425659</v>
      </c>
      <c r="J15" s="270">
        <f>Links!K58</f>
        <v>17.450964804425659</v>
      </c>
      <c r="K15" s="269">
        <f>Links!L58</f>
        <v>38.413636363636371</v>
      </c>
      <c r="L15" s="270">
        <f>Links!M58</f>
        <v>25.363636363636367</v>
      </c>
      <c r="M15" s="269">
        <f>Links!N58</f>
        <v>68.959090909090918</v>
      </c>
      <c r="N15" s="270">
        <f>Links!O58</f>
        <v>55.909090909090921</v>
      </c>
      <c r="O15" s="269">
        <f>Links!P58</f>
        <v>32.059343090734956</v>
      </c>
      <c r="P15" s="270">
        <f>Links!Q58</f>
        <v>32.059343090734956</v>
      </c>
      <c r="Q15" s="269">
        <f>Links!R58</f>
        <v>21.11388854528041</v>
      </c>
      <c r="R15" s="270">
        <f>Links!S58</f>
        <v>21.11388854528041</v>
      </c>
      <c r="S15" s="168">
        <f>Links!T58</f>
        <v>0</v>
      </c>
      <c r="T15" s="169">
        <f>Links!U58</f>
        <v>0</v>
      </c>
      <c r="U15" s="168">
        <f>Links!V58</f>
        <v>0</v>
      </c>
      <c r="V15" s="169">
        <f>Links!W58</f>
        <v>0</v>
      </c>
      <c r="W15" s="168">
        <f>Links!X58</f>
        <v>0</v>
      </c>
      <c r="X15" s="169">
        <f>Links!Y58</f>
        <v>0</v>
      </c>
      <c r="Y15" s="168">
        <f>Links!Z58</f>
        <v>0</v>
      </c>
      <c r="Z15" s="169">
        <f>Links!AA58</f>
        <v>0</v>
      </c>
      <c r="AA15" s="168">
        <f>Links!AB58</f>
        <v>0</v>
      </c>
      <c r="AB15" s="169">
        <f>Links!AC58</f>
        <v>0</v>
      </c>
      <c r="AC15" s="168">
        <f>Links!AD58</f>
        <v>0</v>
      </c>
      <c r="AD15" s="169">
        <f>Links!AE58</f>
        <v>0</v>
      </c>
      <c r="AE15" s="168">
        <f>Links!AF58</f>
        <v>0</v>
      </c>
      <c r="AF15" s="169">
        <f>Links!AG58</f>
        <v>0</v>
      </c>
      <c r="AG15" s="168">
        <f>Links!AH58</f>
        <v>0</v>
      </c>
      <c r="AH15" s="169">
        <f>Links!AI58</f>
        <v>0</v>
      </c>
      <c r="AI15" s="168">
        <f>Links!AJ58</f>
        <v>0</v>
      </c>
      <c r="AJ15" s="169">
        <f>Links!AK58</f>
        <v>0</v>
      </c>
      <c r="AK15" s="168">
        <f>Links!AL58</f>
        <v>0</v>
      </c>
      <c r="AL15" s="169">
        <f>Links!AM58</f>
        <v>0</v>
      </c>
      <c r="AM15" s="168">
        <f>Links!AN58</f>
        <v>0</v>
      </c>
      <c r="AN15" s="169">
        <f>Links!AO58</f>
        <v>0</v>
      </c>
      <c r="AO15" s="168">
        <f>Links!AP58</f>
        <v>0</v>
      </c>
      <c r="AP15" s="169">
        <f>Links!AQ58</f>
        <v>0</v>
      </c>
      <c r="AQ15" s="168">
        <f>Links!AR58</f>
        <v>0</v>
      </c>
      <c r="AR15" s="169">
        <f>Links!AS58</f>
        <v>0</v>
      </c>
      <c r="AS15" s="51"/>
      <c r="AT15" s="56"/>
    </row>
    <row r="16" spans="1:46" x14ac:dyDescent="0.25">
      <c r="B16" s="55"/>
      <c r="C16" s="10" t="s">
        <v>97</v>
      </c>
      <c r="D16" s="11" t="s">
        <v>444</v>
      </c>
      <c r="E16" s="168" t="str">
        <f t="shared" ref="E16:AR16" si="0">IF(E10="EB","S",IF(E10="WB","N",IF(E10="NB","E",IF(E10="SB","W","-"))))</f>
        <v>S</v>
      </c>
      <c r="F16" s="169" t="str">
        <f t="shared" si="0"/>
        <v>N</v>
      </c>
      <c r="G16" s="168" t="str">
        <f t="shared" si="0"/>
        <v>S</v>
      </c>
      <c r="H16" s="169" t="str">
        <f t="shared" si="0"/>
        <v>N</v>
      </c>
      <c r="I16" s="168" t="str">
        <f t="shared" si="0"/>
        <v>S</v>
      </c>
      <c r="J16" s="169" t="str">
        <f t="shared" si="0"/>
        <v>N</v>
      </c>
      <c r="K16" s="168" t="str">
        <f t="shared" si="0"/>
        <v>S</v>
      </c>
      <c r="L16" s="169" t="str">
        <f t="shared" si="0"/>
        <v>N</v>
      </c>
      <c r="M16" s="168" t="str">
        <f t="shared" si="0"/>
        <v>S</v>
      </c>
      <c r="N16" s="169" t="str">
        <f t="shared" si="0"/>
        <v>N</v>
      </c>
      <c r="O16" s="168" t="str">
        <f t="shared" si="0"/>
        <v>S</v>
      </c>
      <c r="P16" s="169" t="str">
        <f t="shared" si="0"/>
        <v>N</v>
      </c>
      <c r="Q16" s="168" t="str">
        <f t="shared" si="0"/>
        <v>S</v>
      </c>
      <c r="R16" s="169" t="str">
        <f t="shared" si="0"/>
        <v>N</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433</v>
      </c>
      <c r="D17" s="11" t="s">
        <v>434</v>
      </c>
      <c r="E17" s="168">
        <f>IF(ISNUMBER((INDEX(Intersections!$F66:$I66,1,MATCH(E16,Intersections!$F5:$I5,0))))=FALSE, "", INDEX(Intersections!$F66:$I66,1,MATCH(E16,Intersections!$F5:$I5,0)))</f>
        <v>16.380499999999998</v>
      </c>
      <c r="F17" s="273">
        <f>IF(ISNUMBER((INDEX(Intersections!$F66:$I66,1,MATCH(F16,Intersections!$F5:$I5,0))))=FALSE, "", INDEX(Intersections!$F66:$I66,1,MATCH(F16,Intersections!$F5:$I5,0)))</f>
        <v>16.380499999999998</v>
      </c>
      <c r="G17" s="274">
        <f>IF(ISNUMBER((INDEX(Intersections!J66:M66,1,MATCH(G16,Intersections!J5:M5,0))))=FALSE, "", (INDEX(Intersections!J66:M66,1,MATCH(G16,Intersections!J5:M5,0))))</f>
        <v>1</v>
      </c>
      <c r="H17" s="169" t="str">
        <f>IF(ISNUMBER((INDEX(Intersections!J66:M66,1,MATCH(H16,Intersections!J5:M5,0))))=FALSE, "", (INDEX(Intersections!J66:M66,1,MATCH(H16,Intersections!J5:M5,0))))</f>
        <v/>
      </c>
      <c r="I17" s="168">
        <f>INDEX(Intersections!N66:Q66,1,MATCH(I16,Intersections!N5:Q5,0))</f>
        <v>21.355555555555554</v>
      </c>
      <c r="J17" s="169">
        <f>INDEX(Intersections!N66:Q66,1,MATCH(J16,Intersections!N5:Q5,0))</f>
        <v>21.355555555555554</v>
      </c>
      <c r="K17" s="168">
        <f>IF(ISNUMBER((INDEX(Intersections!$R66:$U66,1,MATCH(K16,Intersections!$R5:$U5,0))))=FALSE, "", INDEX(Intersections!$R66:$U66,1,MATCH(K16,Intersections!$R5:$U5,0)))</f>
        <v>1</v>
      </c>
      <c r="L17" s="273" t="str">
        <f>IF(ISNUMBER((INDEX(Intersections!$R66:$U66,1,MATCH(L16,Intersections!$R5:$U5,0))))=FALSE, "", INDEX(Intersections!$R66:$U66,1,MATCH(L16,Intersections!$R5:$U5,0)))</f>
        <v/>
      </c>
      <c r="M17" s="168">
        <f>IF(ISNUMBER((INDEX(Intersections!$V66:$Y66,1,MATCH(M16,Intersections!$V5:$Y5,0))))=FALSE, "", INDEX(Intersections!$V66:$Y66,1,MATCH(M16,Intersections!$V5:$Y5,0)))</f>
        <v>25.224637681159422</v>
      </c>
      <c r="N17" s="273" t="str">
        <f>IF(ISNUMBER((INDEX(Intersections!$V66:$Y66,1,MATCH(N16,Intersections!$V5:$Y5,0))))=FALSE, "", INDEX(Intersections!$V66:$Y66,1,MATCH(N16,Intersections!$V5:$Y5,0)))</f>
        <v/>
      </c>
      <c r="O17" s="273">
        <f>IF(ISNUMBER((INDEX(Intersections!$Z66:$AC66,1,MATCH(O16,Intersections!$Z5:$AC5,0))))=FALSE, "", INDEX(Intersections!$Z66:$AC66,1,MATCH(O16,Intersections!$Z5:$AC5,0)))</f>
        <v>11.76</v>
      </c>
      <c r="P17" s="273" t="str">
        <f>IF(ISNUMBER((INDEX(Intersections!$Z66:$AC66,1,MATCH(P16,Intersections!$Z5:$AC5,0))))=FALSE, "", INDEX(Intersections!$Z66:$AC66,1,MATCH(P16,Intersections!$Z5:$AC5,0)))</f>
        <v/>
      </c>
      <c r="Q17" s="273">
        <f>IF(ISNUMBER((INDEX(Intersections!$AD66:$AG66,1,MATCH(Q16,Intersections!$AD5:$AG5,0))))=FALSE, "", INDEX(Intersections!$AD66:$AG66,1,MATCH(Q16,Intersections!$AD5:$AGC5,0)))</f>
        <v>12.033333333333333</v>
      </c>
      <c r="R17" s="273" t="str">
        <f>IF(ISNUMBER((INDEX(Intersections!$AD66:$AG66,1,MATCH(R16,Intersections!$AD5:$AG5,0))))=FALSE, "", INDEX(Intersections!$AD66:$AG66,1,MATCH(R16,Intersections!$AD5:$AGC5,0)))</f>
        <v/>
      </c>
      <c r="S17" s="168" t="e">
        <f>INDEX(Intersections!AH66:AK66,1,MATCH(S16,Intersections!AH5:AK5,0))</f>
        <v>#N/A</v>
      </c>
      <c r="T17" s="169" t="e">
        <f>INDEX(Intersections!AH66:AK66,1,MATCH(T16,Intersections!AH5:AK5,0))</f>
        <v>#N/A</v>
      </c>
      <c r="U17" s="168" t="e">
        <f>INDEX(Intersections!AL66:AO66,1,MATCH(U16,Intersections!AL5:AO5,0))</f>
        <v>#N/A</v>
      </c>
      <c r="V17" s="169" t="e">
        <f>INDEX(Intersections!AL66:AO66,1,MATCH(V16,Intersections!AL5:AO5,0))</f>
        <v>#N/A</v>
      </c>
      <c r="W17" s="168" t="e">
        <f>INDEX(Intersections!AP66:AS66,1,MATCH(W16,Intersections!AP5:AS5,0))</f>
        <v>#N/A</v>
      </c>
      <c r="X17" s="169" t="e">
        <f>INDEX(Intersections!AP66:AS66,1,MATCH(X16,Intersections!AP5:AS5,0))</f>
        <v>#N/A</v>
      </c>
      <c r="Y17" s="168" t="e">
        <f>INDEX(Intersections!AT66:AW66,1,MATCH(Y16,Intersections!AT5:AW5,0))</f>
        <v>#N/A</v>
      </c>
      <c r="Z17" s="169" t="e">
        <f>INDEX(Intersections!AT66:AW66,1,MATCH(Z16,Intersections!AT5:AW5,0))</f>
        <v>#N/A</v>
      </c>
      <c r="AA17" s="168" t="e">
        <f>INDEX(Intersections!AX66:BA66,1,MATCH(AA16,Intersections!AX5:BA5,0))</f>
        <v>#N/A</v>
      </c>
      <c r="AB17" s="169" t="e">
        <f>INDEX(Intersections!AX66:BA66,1,MATCH(AB16,Intersections!AX5:BA5,0))</f>
        <v>#N/A</v>
      </c>
      <c r="AC17" s="168" t="e">
        <f>INDEX(Intersections!BB66:BE66,1,MATCH(AC16,Intersections!BB5:BE5,0))</f>
        <v>#N/A</v>
      </c>
      <c r="AD17" s="169" t="e">
        <f>INDEX(Intersections!BB66:BE66,1,MATCH(AD16,Intersections!BB5:BE5,0))</f>
        <v>#N/A</v>
      </c>
      <c r="AE17" s="168" t="e">
        <f>INDEX(Intersections!BF66:BI66,1,MATCH(AE16,Intersections!BF5:BI5,0))</f>
        <v>#N/A</v>
      </c>
      <c r="AF17" s="169" t="e">
        <f>INDEX(Intersections!BF66:BI66,1,MATCH(AF16,Intersections!BF5:BI5,0))</f>
        <v>#N/A</v>
      </c>
      <c r="AG17" s="168" t="e">
        <f>INDEX(Intersections!BJ66:BM66,1,MATCH(AG16,Intersections!BJ5:BM5,0))</f>
        <v>#N/A</v>
      </c>
      <c r="AH17" s="169" t="e">
        <f>INDEX(Intersections!BJ66:BM66,1,MATCH(AH16,Intersections!BJ5:BM5,0))</f>
        <v>#N/A</v>
      </c>
      <c r="AI17" s="168" t="e">
        <f>INDEX(Intersections!BN66:BQ66,1,MATCH(AI16,Intersections!BN5:BQ5,0))</f>
        <v>#N/A</v>
      </c>
      <c r="AJ17" s="169" t="e">
        <f>INDEX(Intersections!BN66:BQ66,1,MATCH(AJ16,Intersections!BN5:BQ5,0))</f>
        <v>#N/A</v>
      </c>
      <c r="AK17" s="168" t="e">
        <f>INDEX(Intersections!BR66:BU66,1,MATCH(AK16,Intersections!BR5:BU5,0))</f>
        <v>#N/A</v>
      </c>
      <c r="AL17" s="169" t="e">
        <f>INDEX(Intersections!BR66:BU66,1,MATCH(AL16,Intersections!BR5:BU5,0))</f>
        <v>#N/A</v>
      </c>
      <c r="AM17" s="168" t="e">
        <f>INDEX(Intersections!BV66:BY66,1,MATCH(AM16,Intersections!BV5:BY5,0))</f>
        <v>#N/A</v>
      </c>
      <c r="AN17" s="169" t="e">
        <f>INDEX(Intersections!BV66:BY66,1,MATCH(AN16,Intersections!BV5:BY5,0))</f>
        <v>#N/A</v>
      </c>
      <c r="AO17" s="168" t="e">
        <f>INDEX(Intersections!BZ66:CC66,1,MATCH(AO16,Intersections!BZ5:CC5,0))</f>
        <v>#N/A</v>
      </c>
      <c r="AP17" s="169" t="e">
        <f>INDEX(Intersections!BZ66:CC66,1,MATCH(AP16,Intersections!BZ5:CC5,0))</f>
        <v>#N/A</v>
      </c>
      <c r="AQ17" s="168" t="e">
        <f>INDEX(Intersections!CD66:CG66,1,MATCH(AQ16,Intersections!CD5:CG5,0))</f>
        <v>#N/A</v>
      </c>
      <c r="AR17" s="169" t="e">
        <f>INDEX(Intersections!CD66:CG66,1,MATCH(AR16,Intersections!CD5:CG5,0))</f>
        <v>#N/A</v>
      </c>
      <c r="AS17" s="51"/>
      <c r="AT17" s="56"/>
    </row>
    <row r="18" spans="2:46" ht="14.25" x14ac:dyDescent="0.25">
      <c r="B18" s="55"/>
      <c r="C18" s="10" t="s">
        <v>441</v>
      </c>
      <c r="D18" s="11" t="s">
        <v>442</v>
      </c>
      <c r="E18" s="168">
        <f>INDEX(Intersections!F66:I66,1,MATCH(LEFT(E10,1),Intersections!F5:I5,0))</f>
        <v>16.744499999999999</v>
      </c>
      <c r="F18" s="273">
        <f>INDEX(Intersections!G66:J66,1,MATCH(LEFT(F10,1),Intersections!G5:J5,0))</f>
        <v>16.744499999999999</v>
      </c>
      <c r="G18" s="168">
        <f>INDEX(Intersections!J66:M66,1,MATCH(LEFT(G10,1),Intersections!J5:M5,0))</f>
        <v>7.269146622607475</v>
      </c>
      <c r="H18" s="169">
        <f>INDEX(Intersections!J66:M66,1,MATCH(LEFT(H10,1),Intersections!J5:M5,0))</f>
        <v>7.269146622607475</v>
      </c>
      <c r="I18" s="168">
        <f>INDEX(Intersections!N66:Q66,1,MATCH(LEFT(I10,1),Intersections!N5:Q5,0))</f>
        <v>18.05</v>
      </c>
      <c r="J18" s="169">
        <f>INDEX(Intersections!N66:Q66,1,MATCH(LEFT(J10,1),Intersections!N5:Q5,0))</f>
        <v>5</v>
      </c>
      <c r="K18" s="168">
        <f>INDEX(Intersections!R66:U66,1,MATCH(LEFT(K10,1),Intersections!R5:U5,0))</f>
        <v>7.8775249089167714</v>
      </c>
      <c r="L18" s="169">
        <f>INDEX(Intersections!R66:U66,1,MATCH(LEFT(L10,1),Intersections!R5:U5,0))</f>
        <v>7.8775249089167714</v>
      </c>
      <c r="M18" s="238">
        <f>INDEX(Intersections!V66:Y66,1,MATCH(LEFT(M10,1),Intersections!V5:Y5,0))</f>
        <v>7.8913043478260869</v>
      </c>
      <c r="N18" s="239">
        <f>INDEX(Intersections!V66:Y66,1,MATCH(LEFT(N10,1),Intersections!V5:Y5,0))</f>
        <v>15.333333333333334</v>
      </c>
      <c r="O18" s="238">
        <f>INDEX(Intersections!Z66:AC66,1,MATCH(LEFT(O10,1),Intersections!Z5:AC5,0))</f>
        <v>10.666666666666666</v>
      </c>
      <c r="P18" s="239">
        <f>INDEX(Intersections!Z66:AC66,1,MATCH(LEFT(P10,1),Intersections!Z5:AC5,0))</f>
        <v>18.726666666666667</v>
      </c>
      <c r="Q18" s="168">
        <f>INDEX(Intersections!AD66:AG66,1,MATCH(LEFT(Q10,1),Intersections!AD5:AG5,0))</f>
        <v>4.0333333333333332</v>
      </c>
      <c r="R18" s="169">
        <f>INDEX(Intersections!AD66:AG66,1,MATCH(LEFT(R10,1),Intersections!AD5:AG5,0))</f>
        <v>4.0333333333333332</v>
      </c>
      <c r="S18" s="168" t="e">
        <f>INDEX(Intersections!AH66:AK66,1,MATCH(LEFT(S10,1),Intersections!AH5:AK5,0))</f>
        <v>#N/A</v>
      </c>
      <c r="T18" s="169" t="e">
        <f>INDEX(Intersections!AH66:AK66,1,MATCH(LEFT(T10,1),Intersections!AH5:AK5,0))</f>
        <v>#N/A</v>
      </c>
      <c r="U18" s="168" t="e">
        <f>INDEX(Intersections!AL66:AO66,1,MATCH(LEFT(U10,1),Intersections!AL5:AO5,0))</f>
        <v>#N/A</v>
      </c>
      <c r="V18" s="169" t="e">
        <f>INDEX(Intersections!AL66:AO66,1,MATCH(LEFT(V10,1),Intersections!AL5:AO5,0))</f>
        <v>#N/A</v>
      </c>
      <c r="W18" s="168" t="e">
        <f>INDEX(Intersections!AP66:AS66,1,MATCH(LEFT(W10,1),Intersections!AP5:AS5,0))</f>
        <v>#N/A</v>
      </c>
      <c r="X18" s="169" t="e">
        <f>INDEX(Intersections!AP66:AS66,1,MATCH(LEFT(X10,1),Intersections!AP5:AS5,0))</f>
        <v>#N/A</v>
      </c>
      <c r="Y18" s="168" t="e">
        <f>INDEX(Intersections!AT66:AW66,1,MATCH(LEFT(Y10,1),Intersections!AT5:AW5,0))</f>
        <v>#N/A</v>
      </c>
      <c r="Z18" s="169" t="e">
        <f>INDEX(Intersections!AT66:AW66,1,MATCH(LEFT(Z10,1),Intersections!AT5:AW5,0))</f>
        <v>#N/A</v>
      </c>
      <c r="AA18" s="168" t="e">
        <f>INDEX(Intersections!AX66:BA66,1,MATCH(LEFT(AA10,1),Intersections!AX5:BA5,0))</f>
        <v>#N/A</v>
      </c>
      <c r="AB18" s="169" t="e">
        <f>INDEX(Intersections!AX66:BA66,1,MATCH(LEFT(AB10,1),Intersections!AX5:BA5,0))</f>
        <v>#N/A</v>
      </c>
      <c r="AC18" s="168" t="e">
        <f>INDEX(Intersections!BB66:BE66,1,MATCH(LEFT(AC10,1),Intersections!BB5:BE5,0))</f>
        <v>#N/A</v>
      </c>
      <c r="AD18" s="169" t="e">
        <f>INDEX(Intersections!BB66:BE66,1,MATCH(LEFT(AD10,1),Intersections!BB5:BE5,0))</f>
        <v>#N/A</v>
      </c>
      <c r="AE18" s="168" t="e">
        <f>INDEX(Intersections!BF66:BI66,1,MATCH(LEFT(AE10,1),Intersections!BF5:BI5,0))</f>
        <v>#N/A</v>
      </c>
      <c r="AF18" s="169" t="e">
        <f>INDEX(Intersections!BF66:BI66,1,MATCH(LEFT(AF10,1),Intersections!BF5:BI5,0))</f>
        <v>#N/A</v>
      </c>
      <c r="AG18" s="168" t="e">
        <f>INDEX(Intersections!BJ66:BM66,1,MATCH(LEFT(AG10,1),Intersections!BJ5:BM5,0))</f>
        <v>#N/A</v>
      </c>
      <c r="AH18" s="169" t="e">
        <f>INDEX(Intersections!BJ66:BM66,1,MATCH(LEFT(AH10,1),Intersections!BJ5:BM5,0))</f>
        <v>#N/A</v>
      </c>
      <c r="AI18" s="168" t="e">
        <f>INDEX(Intersections!BN66:BQ66,1,MATCH(LEFT(AI10,1),Intersections!BN5:BQ5,0))</f>
        <v>#N/A</v>
      </c>
      <c r="AJ18" s="169" t="e">
        <f>INDEX(Intersections!BN66:BQ66,1,MATCH(LEFT(AJ10,1),Intersections!BN5:BQ5,0))</f>
        <v>#N/A</v>
      </c>
      <c r="AK18" s="168" t="e">
        <f>INDEX(Intersections!BR66:BU66,1,MATCH(LEFT(AK10,1),Intersections!BR5:BU5,0))</f>
        <v>#N/A</v>
      </c>
      <c r="AL18" s="169" t="e">
        <f>INDEX(Intersections!BR66:BU66,1,MATCH(LEFT(AL10,1),Intersections!BR5:BU5,0))</f>
        <v>#N/A</v>
      </c>
      <c r="AM18" s="168" t="e">
        <f>INDEX(Intersections!BV66:BY66,1,MATCH(LEFT(AM10,1),Intersections!BV5:BY5,0))</f>
        <v>#N/A</v>
      </c>
      <c r="AN18" s="169" t="e">
        <f>INDEX(Intersections!BV66:BY66,1,MATCH(LEFT(AN10,1),Intersections!BV5:BY5,0))</f>
        <v>#N/A</v>
      </c>
      <c r="AO18" s="168" t="e">
        <f>INDEX(Intersections!BZ66:CC66,1,MATCH(LEFT(AO10,1),Intersections!BZ5:CC5,0))</f>
        <v>#N/A</v>
      </c>
      <c r="AP18" s="169" t="e">
        <f>INDEX(Intersections!BZ66:CC66,1,MATCH(LEFT(AP10,1),Intersections!BZ5:CC5,0))</f>
        <v>#N/A</v>
      </c>
      <c r="AQ18" s="168" t="e">
        <f>INDEX(Intersections!CD66:CG66,1,MATCH(LEFT(AQ10,1),Intersections!CD5:CG5,0))</f>
        <v>#N/A</v>
      </c>
      <c r="AR18" s="169" t="e">
        <f>INDEX(Intersections!CD66:CG66,1,MATCH(LEFT(AR10,1),Intersections!CD5:CG5,0))</f>
        <v>#N/A</v>
      </c>
      <c r="AS18" s="51"/>
      <c r="AT18" s="56"/>
    </row>
    <row r="19" spans="2:46" ht="14.25" x14ac:dyDescent="0.25">
      <c r="B19" s="55"/>
      <c r="C19" s="10" t="s">
        <v>373</v>
      </c>
      <c r="D19" s="11" t="s">
        <v>376</v>
      </c>
      <c r="E19" s="168">
        <f t="shared" ref="E19:AR19" si="1">PEDDELAYLOS(E18)</f>
        <v>2.1744499999999998</v>
      </c>
      <c r="F19" s="169">
        <f t="shared" si="1"/>
        <v>2.1744499999999998</v>
      </c>
      <c r="G19" s="168">
        <f t="shared" si="1"/>
        <v>1.2269146622607474</v>
      </c>
      <c r="H19" s="169">
        <f t="shared" si="1"/>
        <v>1.2269146622607474</v>
      </c>
      <c r="I19" s="168">
        <f t="shared" si="1"/>
        <v>2.3050000000000002</v>
      </c>
      <c r="J19" s="169">
        <f t="shared" si="1"/>
        <v>1</v>
      </c>
      <c r="K19" s="168">
        <f t="shared" si="1"/>
        <v>1.2877524908916773</v>
      </c>
      <c r="L19" s="169">
        <f t="shared" si="1"/>
        <v>1.2877524908916773</v>
      </c>
      <c r="M19" s="168">
        <f t="shared" si="1"/>
        <v>1.2891304347826087</v>
      </c>
      <c r="N19" s="169">
        <f t="shared" si="1"/>
        <v>2.0333333333333332</v>
      </c>
      <c r="O19" s="168">
        <f t="shared" si="1"/>
        <v>1.5666666666666664</v>
      </c>
      <c r="P19" s="169">
        <f t="shared" si="1"/>
        <v>2.3726666666666665</v>
      </c>
      <c r="Q19" s="168">
        <f t="shared" si="1"/>
        <v>0.90333333333333332</v>
      </c>
      <c r="R19" s="169">
        <f t="shared" si="1"/>
        <v>0.90333333333333332</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374</v>
      </c>
      <c r="D20" s="11" t="s">
        <v>375</v>
      </c>
      <c r="E20" s="168">
        <f t="shared" ref="E20:AR20" si="2">PEDDELAYLOS(E15)</f>
        <v>3.3962681818181819</v>
      </c>
      <c r="F20" s="169">
        <f t="shared" si="2"/>
        <v>3.3962681818181819</v>
      </c>
      <c r="G20" s="168">
        <f t="shared" si="2"/>
        <v>2.5505510258971116</v>
      </c>
      <c r="H20" s="169">
        <f t="shared" si="2"/>
        <v>2.5505510258971116</v>
      </c>
      <c r="I20" s="168">
        <f t="shared" si="2"/>
        <v>2.2450964804425659</v>
      </c>
      <c r="J20" s="169">
        <f t="shared" si="2"/>
        <v>2.2450964804425659</v>
      </c>
      <c r="K20" s="168">
        <f t="shared" si="2"/>
        <v>4.3413636363636368</v>
      </c>
      <c r="L20" s="169">
        <f t="shared" si="2"/>
        <v>3.0363636363636366</v>
      </c>
      <c r="M20" s="168">
        <f t="shared" si="2"/>
        <v>5.9479545454545457</v>
      </c>
      <c r="N20" s="169">
        <f t="shared" si="2"/>
        <v>5.2954545454545459</v>
      </c>
      <c r="O20" s="168">
        <f t="shared" si="2"/>
        <v>3.7059343090734957</v>
      </c>
      <c r="P20" s="169">
        <f t="shared" si="2"/>
        <v>3.7059343090734957</v>
      </c>
      <c r="Q20" s="168">
        <f t="shared" si="2"/>
        <v>2.611388854528041</v>
      </c>
      <c r="R20" s="169">
        <f t="shared" si="2"/>
        <v>2.611388854528041</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372</v>
      </c>
      <c r="D21" s="11" t="s">
        <v>381</v>
      </c>
      <c r="E21" s="168">
        <f t="shared" ref="E21:AR21" si="3">MIN(E20,E19,6)</f>
        <v>2.1744499999999998</v>
      </c>
      <c r="F21" s="169">
        <f t="shared" si="3"/>
        <v>2.1744499999999998</v>
      </c>
      <c r="G21" s="168">
        <f t="shared" si="3"/>
        <v>1.2269146622607474</v>
      </c>
      <c r="H21" s="169">
        <f t="shared" si="3"/>
        <v>1.2269146622607474</v>
      </c>
      <c r="I21" s="168">
        <f t="shared" si="3"/>
        <v>2.2450964804425659</v>
      </c>
      <c r="J21" s="169">
        <f t="shared" si="3"/>
        <v>1</v>
      </c>
      <c r="K21" s="168">
        <f t="shared" si="3"/>
        <v>1.2877524908916773</v>
      </c>
      <c r="L21" s="169">
        <f t="shared" si="3"/>
        <v>1.2877524908916773</v>
      </c>
      <c r="M21" s="168">
        <f t="shared" si="3"/>
        <v>1.2891304347826087</v>
      </c>
      <c r="N21" s="169">
        <f t="shared" si="3"/>
        <v>2.0333333333333332</v>
      </c>
      <c r="O21" s="168">
        <f t="shared" si="3"/>
        <v>1.5666666666666664</v>
      </c>
      <c r="P21" s="169">
        <f t="shared" si="3"/>
        <v>2.3726666666666665</v>
      </c>
      <c r="Q21" s="168">
        <f t="shared" si="3"/>
        <v>0.90333333333333332</v>
      </c>
      <c r="R21" s="169">
        <f t="shared" si="3"/>
        <v>0.90333333333333332</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215</v>
      </c>
      <c r="D22" s="11" t="s">
        <v>40</v>
      </c>
      <c r="E22" s="168">
        <f>Links!F59</f>
        <v>1.4003964760236025</v>
      </c>
      <c r="F22" s="169">
        <f>Links!G59</f>
        <v>1.2777898880589023</v>
      </c>
      <c r="G22" s="168">
        <f>Links!H59</f>
        <v>1.514146476023603</v>
      </c>
      <c r="H22" s="169">
        <f>Links!I59</f>
        <v>1.0116148880589018</v>
      </c>
      <c r="I22" s="168">
        <f>Links!J59</f>
        <v>2.0178958466638228</v>
      </c>
      <c r="J22" s="169">
        <f>Links!K59</f>
        <v>1.7068808719747777</v>
      </c>
      <c r="K22" s="168">
        <f>Links!L59</f>
        <v>2.0906414342001698</v>
      </c>
      <c r="L22" s="169">
        <f>Links!M59</f>
        <v>1.4031189231840058</v>
      </c>
      <c r="M22" s="168">
        <f>Links!N59</f>
        <v>1.8296513252853428</v>
      </c>
      <c r="N22" s="169">
        <f>Links!O59</f>
        <v>1.3377308622050625</v>
      </c>
      <c r="O22" s="168">
        <f>Links!P59</f>
        <v>1.6124653316123219</v>
      </c>
      <c r="P22" s="169">
        <f>Links!Q59</f>
        <v>1.1096903316123221</v>
      </c>
      <c r="Q22" s="168">
        <f>Links!R59</f>
        <v>1.621565331612322</v>
      </c>
      <c r="R22" s="169">
        <f>Links!S59</f>
        <v>1.0755653316123217</v>
      </c>
      <c r="S22" s="168">
        <f>Links!T59</f>
        <v>0</v>
      </c>
      <c r="T22" s="169">
        <f>Links!U59</f>
        <v>0</v>
      </c>
      <c r="U22" s="168">
        <f>Links!V59</f>
        <v>0</v>
      </c>
      <c r="V22" s="169">
        <f>Links!W59</f>
        <v>0</v>
      </c>
      <c r="W22" s="168">
        <f>Links!X59</f>
        <v>0</v>
      </c>
      <c r="X22" s="169">
        <f>Links!Y59</f>
        <v>0</v>
      </c>
      <c r="Y22" s="168">
        <f>Links!Z59</f>
        <v>0</v>
      </c>
      <c r="Z22" s="169">
        <f>Links!AA59</f>
        <v>0</v>
      </c>
      <c r="AA22" s="168">
        <f>Links!AB59</f>
        <v>0</v>
      </c>
      <c r="AB22" s="169">
        <f>Links!AC59</f>
        <v>0</v>
      </c>
      <c r="AC22" s="168">
        <f>Links!AD59</f>
        <v>0</v>
      </c>
      <c r="AD22" s="169">
        <f>Links!AE59</f>
        <v>0</v>
      </c>
      <c r="AE22" s="168">
        <f>Links!AF59</f>
        <v>0</v>
      </c>
      <c r="AF22" s="169">
        <f>Links!AG59</f>
        <v>0</v>
      </c>
      <c r="AG22" s="168">
        <f>Links!AH59</f>
        <v>0</v>
      </c>
      <c r="AH22" s="169">
        <f>Links!AI59</f>
        <v>0</v>
      </c>
      <c r="AI22" s="168">
        <f>Links!AJ59</f>
        <v>0</v>
      </c>
      <c r="AJ22" s="169">
        <f>Links!AK59</f>
        <v>0</v>
      </c>
      <c r="AK22" s="168">
        <f>Links!AL59</f>
        <v>0</v>
      </c>
      <c r="AL22" s="169">
        <f>Links!AM59</f>
        <v>0</v>
      </c>
      <c r="AM22" s="168">
        <f>Links!AN59</f>
        <v>0</v>
      </c>
      <c r="AN22" s="169">
        <f>Links!AO59</f>
        <v>0</v>
      </c>
      <c r="AO22" s="168">
        <f>Links!AP59</f>
        <v>0</v>
      </c>
      <c r="AP22" s="169">
        <f>Links!AQ59</f>
        <v>0</v>
      </c>
      <c r="AQ22" s="168">
        <f>Links!AR59</f>
        <v>0</v>
      </c>
      <c r="AR22" s="169">
        <f>Links!AS59</f>
        <v>0</v>
      </c>
      <c r="AS22" s="51"/>
      <c r="AT22" s="56"/>
    </row>
    <row r="23" spans="2:46" ht="15.75" customHeight="1" x14ac:dyDescent="0.25">
      <c r="B23" s="55"/>
      <c r="C23" s="10" t="s">
        <v>213</v>
      </c>
      <c r="D23" s="11" t="s">
        <v>209</v>
      </c>
      <c r="E23" s="384">
        <f>Intersections!F117</f>
        <v>2.6137476156342201</v>
      </c>
      <c r="F23" s="386"/>
      <c r="G23" s="384">
        <f>Intersections!J117</f>
        <v>2.0399954640252118</v>
      </c>
      <c r="H23" s="386"/>
      <c r="I23" s="384">
        <f>Intersections!N117</f>
        <v>2.7298069022034546</v>
      </c>
      <c r="J23" s="386"/>
      <c r="K23" s="384">
        <f>Intersections!R117</f>
        <v>2.2377169516427688</v>
      </c>
      <c r="L23" s="386"/>
      <c r="M23" s="384">
        <f>Intersections!V117</f>
        <v>2.2093809944067542</v>
      </c>
      <c r="N23" s="386"/>
      <c r="O23" s="384">
        <f>Intersections!Z117</f>
        <v>2.1410783676786238</v>
      </c>
      <c r="P23" s="386"/>
      <c r="Q23" s="384">
        <f>Intersections!AD117</f>
        <v>1.899554646039306</v>
      </c>
      <c r="R23" s="386"/>
      <c r="S23" s="384">
        <f>Intersections!AH117</f>
        <v>2.1093521370504922</v>
      </c>
      <c r="T23" s="386"/>
      <c r="U23" s="384" t="str">
        <f>Intersections!AL117</f>
        <v/>
      </c>
      <c r="V23" s="386"/>
      <c r="W23" s="384" t="str">
        <f>Intersections!AP117</f>
        <v/>
      </c>
      <c r="X23" s="386"/>
      <c r="Y23" s="384" t="str">
        <f>Intersections!AT117</f>
        <v/>
      </c>
      <c r="Z23" s="386"/>
      <c r="AA23" s="384" t="str">
        <f>Intersections!AX117</f>
        <v/>
      </c>
      <c r="AB23" s="386"/>
      <c r="AC23" s="384" t="str">
        <f>Intersections!BB117</f>
        <v/>
      </c>
      <c r="AD23" s="386"/>
      <c r="AE23" s="384" t="str">
        <f>Intersections!BF117</f>
        <v/>
      </c>
      <c r="AF23" s="386"/>
      <c r="AG23" s="384" t="str">
        <f>Intersections!BJ117</f>
        <v/>
      </c>
      <c r="AH23" s="386"/>
      <c r="AI23" s="384" t="str">
        <f>Intersections!BN117</f>
        <v/>
      </c>
      <c r="AJ23" s="386"/>
      <c r="AK23" s="384" t="str">
        <f>Intersections!BR117</f>
        <v/>
      </c>
      <c r="AL23" s="386"/>
      <c r="AM23" s="384" t="str">
        <f>Intersections!BV117</f>
        <v/>
      </c>
      <c r="AN23" s="386"/>
      <c r="AO23" s="384" t="str">
        <f>Intersections!BZ117</f>
        <v/>
      </c>
      <c r="AP23" s="386"/>
      <c r="AQ23" s="384" t="str">
        <f>Intersections!CD117</f>
        <v/>
      </c>
      <c r="AR23" s="386"/>
      <c r="AS23" s="51"/>
      <c r="AT23" s="56"/>
    </row>
    <row r="24" spans="2:46" ht="14.25" x14ac:dyDescent="0.25">
      <c r="B24" s="55"/>
      <c r="C24" s="10" t="s">
        <v>431</v>
      </c>
      <c r="D24" s="11" t="s">
        <v>432</v>
      </c>
      <c r="E24" s="273">
        <f>IF(ISNUMBER(E17)=FALSE,"",(((E8/E12)*(E22*(1-E11)+E21*E11)^3+E17*E41^3)/((E8/E12)+E17))^(1/3))</f>
        <v>1.9213440479363686</v>
      </c>
      <c r="F24" s="274">
        <f>IF(ISNUMBER(F17)=FALSE,"",(((E8/F12)*(F22*(1-F11)+F21*F11)^3+F17*E41^3)/((E8/F12)+F17))^(1/3))</f>
        <v>1.8732423712346307</v>
      </c>
      <c r="G24" s="168">
        <f>IF(ISNUMBER(G17)=FALSE,"",(((G8/G12)*(G22*(1-G11)+G21*G11)^3+G17*G41^3)/((G8/G12)+G17))^(1/3))</f>
        <v>1.4253604781503924</v>
      </c>
      <c r="H24" s="169" t="str">
        <f>IF(ISNUMBER(H17)=FALSE,"",(((G8/H12)*(H22*(1-H11)+H21*H11)^3+H17*G41^3)/((G8/H12)+H17))^(1/3))</f>
        <v/>
      </c>
      <c r="I24" s="273">
        <f>IF(ISNUMBER(I17)=FALSE,"",(((I8/I12)*(I22*(1-I11)+I21*I11)^3+I17*I41^3)/((I8/I12)+I17))^(1/3))</f>
        <v>2.2972238190438503</v>
      </c>
      <c r="J24" s="274">
        <f>IF(ISNUMBER(J17)=FALSE,"",(((I8/J12)*(J22*(1-J11)+J21*J11)^3+J17*I41^3)/((I8/J12)+J17))^(1/3))</f>
        <v>1.9660094203571017</v>
      </c>
      <c r="K24" s="273">
        <f>IF(ISNUMBER(K17)=FALSE,"",(((K8/K12)*(K22*(1-K11)+K21*K11)^3+K17*K41^3)/((K8/K12)+K17))^(1/3))</f>
        <v>1.8140164483819625</v>
      </c>
      <c r="L24" s="274" t="str">
        <f>IF(ISNUMBER(L17)=FALSE,"",(((K8/L12)*(L22*(1-L11)+L21*L11)^3+L17*K41^3)/((K8/L12)+L17))^(1/3))</f>
        <v/>
      </c>
      <c r="M24" s="273">
        <f>IF(ISNUMBER(M17)=FALSE,"",(((M8/M12)*(M22*(1-M11)+M21*M11)^3+M17*M41^3)/((M8/M12)+M17))^(1/3))</f>
        <v>1.6989884232478407</v>
      </c>
      <c r="N24" s="274" t="str">
        <f>IF(ISNUMBER(N17)=FALSE,"",(((M8/N12)*(N22*(1-N11)+N21*N11)^3+N17*M41^3)/((M8/N12)+N17))^(1/3))</f>
        <v/>
      </c>
      <c r="O24" s="273">
        <f>IF(ISNUMBER(O17)=FALSE,"",(((O8/O12)*(O22*(1-O11)+O21*O11)^3+O17*O41^3)/((O8/O12)+O17))^(1/3))</f>
        <v>1.6512962383702037</v>
      </c>
      <c r="P24" s="274" t="str">
        <f>IF(ISNUMBER(P17)=FALSE,"",(((O8/P12)*(P22*(1-P11)+P21*P11)^3+P17*O41^3)/((O8/P12)+P17))^(1/3))</f>
        <v/>
      </c>
      <c r="Q24" s="273">
        <f>IF(ISNUMBER(Q17)=FALSE,"",(((Q8/Q12)*(Q22*(1-Q11)+Q21*Q11)^3+Q17*Q41^3)/((Q8/Q12)+Q17))^(1/3))</f>
        <v>1.4642983890727139</v>
      </c>
      <c r="R24" s="273" t="str">
        <f>IF(ISNUMBER(R17)=FALSE,"",(((R8/R12)*(R22*(1-R11)+R21*R11)^3+R17*R41^3)/((R8/R12)+R17))^(1/3))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0" t="str">
        <f t="shared" si="4"/>
        <v>A</v>
      </c>
      <c r="G25" s="10" t="str">
        <f t="shared" si="4"/>
        <v>A</v>
      </c>
      <c r="H25" s="170" t="str">
        <f t="shared" si="4"/>
        <v/>
      </c>
      <c r="I25" s="10" t="str">
        <f t="shared" si="4"/>
        <v>B</v>
      </c>
      <c r="J25" s="170" t="str">
        <f t="shared" si="4"/>
        <v>A</v>
      </c>
      <c r="K25" s="10" t="str">
        <f t="shared" si="4"/>
        <v>A</v>
      </c>
      <c r="L25" s="170" t="str">
        <f t="shared" si="4"/>
        <v/>
      </c>
      <c r="M25" s="10" t="str">
        <f t="shared" si="4"/>
        <v>A</v>
      </c>
      <c r="N25" s="170" t="str">
        <f t="shared" si="4"/>
        <v/>
      </c>
      <c r="O25" s="10" t="str">
        <f t="shared" si="4"/>
        <v>A</v>
      </c>
      <c r="P25" s="170" t="str">
        <f t="shared" si="4"/>
        <v/>
      </c>
      <c r="Q25" s="10" t="str">
        <f t="shared" si="4"/>
        <v>A</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345</v>
      </c>
      <c r="D27" s="11" t="s">
        <v>346</v>
      </c>
      <c r="E27" s="168">
        <f>Links!F63</f>
        <v>-0.70000000000000007</v>
      </c>
      <c r="F27" s="171">
        <f>Links!G63</f>
        <v>-0.70000000000000007</v>
      </c>
      <c r="G27" s="168">
        <f>Links!H63</f>
        <v>-0.70000000000000007</v>
      </c>
      <c r="H27" s="171">
        <f>Links!I63</f>
        <v>-0.70000000000000007</v>
      </c>
      <c r="I27" s="168">
        <f>Links!J63</f>
        <v>-0.70000000000000007</v>
      </c>
      <c r="J27" s="171">
        <f>Links!K63</f>
        <v>-0.70000000000000007</v>
      </c>
      <c r="K27" s="168">
        <f>Links!L63</f>
        <v>-0.70000000000000007</v>
      </c>
      <c r="L27" s="171">
        <f>Links!M63</f>
        <v>-0.70000000000000007</v>
      </c>
      <c r="M27" s="168">
        <f>Links!N63</f>
        <v>-0.70000000000000007</v>
      </c>
      <c r="N27" s="171">
        <f>Links!O63</f>
        <v>-0.70000000000000007</v>
      </c>
      <c r="O27" s="168">
        <f>Links!P63</f>
        <v>-0.70000000000000007</v>
      </c>
      <c r="P27" s="171">
        <f>Links!Q63</f>
        <v>-0.70000000000000007</v>
      </c>
      <c r="Q27" s="168">
        <f>Links!R63</f>
        <v>-0.70000000000000007</v>
      </c>
      <c r="R27" s="171">
        <f>Links!S63</f>
        <v>-0.70000000000000007</v>
      </c>
      <c r="S27" s="168" t="e">
        <f>Links!T63</f>
        <v>#DIV/0!</v>
      </c>
      <c r="T27" s="171" t="e">
        <f>Links!U63</f>
        <v>#DIV/0!</v>
      </c>
      <c r="U27" s="168" t="e">
        <f>Links!V63</f>
        <v>#DIV/0!</v>
      </c>
      <c r="V27" s="171" t="e">
        <f>Links!W63</f>
        <v>#DIV/0!</v>
      </c>
      <c r="W27" s="168" t="e">
        <f>Links!X63</f>
        <v>#DIV/0!</v>
      </c>
      <c r="X27" s="171" t="e">
        <f>Links!Y63</f>
        <v>#DIV/0!</v>
      </c>
      <c r="Y27" s="168" t="e">
        <f>Links!Z63</f>
        <v>#DIV/0!</v>
      </c>
      <c r="Z27" s="171" t="e">
        <f>Links!AA63</f>
        <v>#DIV/0!</v>
      </c>
      <c r="AA27" s="168" t="e">
        <f>Links!AB63</f>
        <v>#DIV/0!</v>
      </c>
      <c r="AB27" s="171" t="e">
        <f>Links!AC63</f>
        <v>#DIV/0!</v>
      </c>
      <c r="AC27" s="168" t="e">
        <f>Links!AD63</f>
        <v>#DIV/0!</v>
      </c>
      <c r="AD27" s="171" t="e">
        <f>Links!AE63</f>
        <v>#DIV/0!</v>
      </c>
      <c r="AE27" s="168" t="e">
        <f>Links!AF63</f>
        <v>#DIV/0!</v>
      </c>
      <c r="AF27" s="171" t="e">
        <f>Links!AG63</f>
        <v>#DIV/0!</v>
      </c>
      <c r="AG27" s="168" t="e">
        <f>Links!AH63</f>
        <v>#DIV/0!</v>
      </c>
      <c r="AH27" s="171" t="e">
        <f>Links!AI63</f>
        <v>#DIV/0!</v>
      </c>
      <c r="AI27" s="168" t="e">
        <f>Links!AJ63</f>
        <v>#DIV/0!</v>
      </c>
      <c r="AJ27" s="171" t="e">
        <f>Links!AK63</f>
        <v>#DIV/0!</v>
      </c>
      <c r="AK27" s="168" t="e">
        <f>Links!AL63</f>
        <v>#DIV/0!</v>
      </c>
      <c r="AL27" s="171" t="e">
        <f>Links!AM63</f>
        <v>#DIV/0!</v>
      </c>
      <c r="AM27" s="168" t="e">
        <f>Links!AN63</f>
        <v>#DIV/0!</v>
      </c>
      <c r="AN27" s="171" t="e">
        <f>Links!AO63</f>
        <v>#DIV/0!</v>
      </c>
      <c r="AO27" s="168" t="e">
        <f>Links!AP63</f>
        <v>#DIV/0!</v>
      </c>
      <c r="AP27" s="171" t="e">
        <f>Links!AQ63</f>
        <v>#DIV/0!</v>
      </c>
      <c r="AQ27" s="168" t="e">
        <f>Links!AR63</f>
        <v>#DIV/0!</v>
      </c>
      <c r="AR27" s="171" t="e">
        <f>Links!AS63</f>
        <v>#DIV/0!</v>
      </c>
      <c r="AS27" s="51"/>
      <c r="AT27" s="56"/>
    </row>
    <row r="28" spans="2:46" ht="14.25" x14ac:dyDescent="0.25">
      <c r="B28" s="55"/>
      <c r="C28" s="10" t="s">
        <v>347</v>
      </c>
      <c r="D28" s="11" t="s">
        <v>348</v>
      </c>
      <c r="E28" s="168">
        <f>Links!F64</f>
        <v>16.363636363636363</v>
      </c>
      <c r="F28" s="171">
        <f>Links!G64</f>
        <v>16.363636363636363</v>
      </c>
      <c r="G28" s="168">
        <f>Links!H64</f>
        <v>17.727272727272727</v>
      </c>
      <c r="H28" s="171">
        <f>Links!I64</f>
        <v>17.727272727272727</v>
      </c>
      <c r="I28" s="168">
        <f>Links!J64</f>
        <v>13.636363636363637</v>
      </c>
      <c r="J28" s="171">
        <f>Links!K64</f>
        <v>13.636363636363637</v>
      </c>
      <c r="K28" s="168">
        <f>Links!L64</f>
        <v>27.272727272727273</v>
      </c>
      <c r="L28" s="171">
        <f>Links!M64</f>
        <v>27.272727272727273</v>
      </c>
      <c r="M28" s="168">
        <f>Links!N64</f>
        <v>68.181818181818187</v>
      </c>
      <c r="N28" s="171">
        <f>Links!O64</f>
        <v>68.181818181818187</v>
      </c>
      <c r="O28" s="168">
        <f>Links!P64</f>
        <v>32.386363636363633</v>
      </c>
      <c r="P28" s="171">
        <f>Links!Q64</f>
        <v>32.386363636363633</v>
      </c>
      <c r="Q28" s="168">
        <f>Links!R64</f>
        <v>17.727272727272727</v>
      </c>
      <c r="R28" s="171">
        <f>Links!S64</f>
        <v>17.727272727272727</v>
      </c>
      <c r="S28" s="168" t="e">
        <f>Links!T64</f>
        <v>#DIV/0!</v>
      </c>
      <c r="T28" s="171" t="e">
        <f>Links!U64</f>
        <v>#DIV/0!</v>
      </c>
      <c r="U28" s="168" t="e">
        <f>Links!V64</f>
        <v>#DIV/0!</v>
      </c>
      <c r="V28" s="171" t="e">
        <f>Links!W64</f>
        <v>#DIV/0!</v>
      </c>
      <c r="W28" s="168" t="e">
        <f>Links!X64</f>
        <v>#DIV/0!</v>
      </c>
      <c r="X28" s="171" t="e">
        <f>Links!Y64</f>
        <v>#DIV/0!</v>
      </c>
      <c r="Y28" s="168" t="e">
        <f>Links!Z64</f>
        <v>#DIV/0!</v>
      </c>
      <c r="Z28" s="171" t="e">
        <f>Links!AA64</f>
        <v>#DIV/0!</v>
      </c>
      <c r="AA28" s="168" t="e">
        <f>Links!AB64</f>
        <v>#DIV/0!</v>
      </c>
      <c r="AB28" s="171" t="e">
        <f>Links!AC64</f>
        <v>#DIV/0!</v>
      </c>
      <c r="AC28" s="168" t="e">
        <f>Links!AD64</f>
        <v>#DIV/0!</v>
      </c>
      <c r="AD28" s="171" t="e">
        <f>Links!AE64</f>
        <v>#DIV/0!</v>
      </c>
      <c r="AE28" s="168" t="e">
        <f>Links!AF64</f>
        <v>#DIV/0!</v>
      </c>
      <c r="AF28" s="171" t="e">
        <f>Links!AG64</f>
        <v>#DIV/0!</v>
      </c>
      <c r="AG28" s="168" t="e">
        <f>Links!AH64</f>
        <v>#DIV/0!</v>
      </c>
      <c r="AH28" s="171" t="e">
        <f>Links!AI64</f>
        <v>#DIV/0!</v>
      </c>
      <c r="AI28" s="168" t="e">
        <f>Links!AJ64</f>
        <v>#DIV/0!</v>
      </c>
      <c r="AJ28" s="171" t="e">
        <f>Links!AK64</f>
        <v>#DIV/0!</v>
      </c>
      <c r="AK28" s="168" t="e">
        <f>Links!AL64</f>
        <v>#DIV/0!</v>
      </c>
      <c r="AL28" s="171" t="e">
        <f>Links!AM64</f>
        <v>#DIV/0!</v>
      </c>
      <c r="AM28" s="168" t="e">
        <f>Links!AN64</f>
        <v>#DIV/0!</v>
      </c>
      <c r="AN28" s="171" t="e">
        <f>Links!AO64</f>
        <v>#DIV/0!</v>
      </c>
      <c r="AO28" s="168" t="e">
        <f>Links!AP64</f>
        <v>#DIV/0!</v>
      </c>
      <c r="AP28" s="171" t="e">
        <f>Links!AQ64</f>
        <v>#DIV/0!</v>
      </c>
      <c r="AQ28" s="168" t="e">
        <f>Links!AR64</f>
        <v>#DIV/0!</v>
      </c>
      <c r="AR28" s="171" t="e">
        <f>Links!AS64</f>
        <v>#DIV/0!</v>
      </c>
      <c r="AS28" s="51"/>
      <c r="AT28" s="56"/>
    </row>
    <row r="29" spans="2:46" ht="14.25" x14ac:dyDescent="0.25">
      <c r="B29" s="55"/>
      <c r="C29" s="10" t="s">
        <v>397</v>
      </c>
      <c r="D29" s="11" t="s">
        <v>384</v>
      </c>
      <c r="E29" s="168">
        <f>MAX(Intersections!F103,Intersections!H103)</f>
        <v>62.07238749249484</v>
      </c>
      <c r="F29" s="171">
        <f>MAX(Intersections!G103,Intersections!I103)</f>
        <v>52.851673535381458</v>
      </c>
      <c r="G29" s="168" t="e">
        <f>MAX(Intersections!H103,Intersections!J103)</f>
        <v>#DIV/0!</v>
      </c>
      <c r="H29" s="171" t="e">
        <f>MAX(Intersections!I103,Intersections!K103)</f>
        <v>#DIV/0!</v>
      </c>
      <c r="I29" s="168" t="e">
        <f>MAX(Intersections!J103,Intersections!L103)</f>
        <v>#DIV/0!</v>
      </c>
      <c r="J29" s="171" t="e">
        <f>MAX(Intersections!K103,Intersections!M103)</f>
        <v>#DIV/0!</v>
      </c>
      <c r="K29" s="168" t="e">
        <f>MAX(Intersections!L103,Intersections!N103)</f>
        <v>#DIV/0!</v>
      </c>
      <c r="L29" s="171" t="e">
        <f>MAX(Intersections!M103,Intersections!O103)</f>
        <v>#DIV/0!</v>
      </c>
      <c r="M29" s="168">
        <f>MAX(Intersections!N103,Intersections!P103)</f>
        <v>63.236293335175269</v>
      </c>
      <c r="N29" s="171">
        <f>MAX(Intersections!O103,Intersections!Q103)</f>
        <v>46.559313713233593</v>
      </c>
      <c r="O29" s="168" t="e">
        <f>MAX(Intersections!P103,Intersections!R103)</f>
        <v>#DIV/0!</v>
      </c>
      <c r="P29" s="171" t="e">
        <f>MAX(Intersections!Q103,Intersections!S103)</f>
        <v>#DIV/0!</v>
      </c>
      <c r="Q29" s="168" t="e">
        <f>MAX(Intersections!R103,Intersections!T103)</f>
        <v>#DIV/0!</v>
      </c>
      <c r="R29" s="171" t="e">
        <f>MAX(Intersections!S103,Intersections!U103)</f>
        <v>#DIV/0!</v>
      </c>
      <c r="S29" s="168" t="e">
        <f>MAX(Intersections!T103,Intersections!V103)</f>
        <v>#DIV/0!</v>
      </c>
      <c r="T29" s="171" t="e">
        <f>MAX(Intersections!U103,Intersections!W103)</f>
        <v>#DIV/0!</v>
      </c>
      <c r="U29" s="168">
        <f>MAX(Intersections!V103,Intersections!X103)</f>
        <v>28.892373753889849</v>
      </c>
      <c r="V29" s="171" t="e">
        <f>MAX(Intersections!W103,Intersections!Y103)</f>
        <v>#DIV/0!</v>
      </c>
      <c r="W29" s="168">
        <f>MAX(Intersections!X103,Intersections!Z103)</f>
        <v>17.504788384835454</v>
      </c>
      <c r="X29" s="171" t="e">
        <f>MAX(Intersections!Y103,Intersections!AA103)</f>
        <v>#DIV/0!</v>
      </c>
      <c r="Y29" s="168">
        <f>MAX(Intersections!Z103,Intersections!AB103)</f>
        <v>23.370865063460254</v>
      </c>
      <c r="Z29" s="171" t="e">
        <f>MAX(Intersections!AA103,Intersections!AC103)</f>
        <v>#DIV/0!</v>
      </c>
      <c r="AA29" s="168">
        <f>MAX(Intersections!AB103,Intersections!AD103)</f>
        <v>44.245095718842755</v>
      </c>
      <c r="AB29" s="171" t="e">
        <f>MAX(Intersections!AC103,Intersections!AE103)</f>
        <v>#DIV/0!</v>
      </c>
      <c r="AC29" s="168">
        <f>MAX(Intersections!AD103,Intersections!AF103)</f>
        <v>44.245095718842755</v>
      </c>
      <c r="AD29" s="171" t="e">
        <f>MAX(Intersections!AE103,Intersections!AG103)</f>
        <v>#DIV/0!</v>
      </c>
      <c r="AE29" s="168">
        <f>MAX(Intersections!AF103,Intersections!AH103)</f>
        <v>10.19400850109013</v>
      </c>
      <c r="AF29" s="171">
        <f>MAX(Intersections!AG103,Intersections!AI103)</f>
        <v>20.31110695245194</v>
      </c>
      <c r="AG29" s="168">
        <f>MAX(Intersections!AH103,Intersections!AJ103)</f>
        <v>24.730056226385251</v>
      </c>
      <c r="AH29" s="171">
        <f>MAX(Intersections!AI103,Intersections!AK103)</f>
        <v>14.588086670651977</v>
      </c>
      <c r="AI29" s="168" t="e">
        <f>MAX(Intersections!AJ103,Intersections!AL103)</f>
        <v>#DIV/0!</v>
      </c>
      <c r="AJ29" s="171" t="e">
        <f>MAX(Intersections!AK103,Intersections!AM103)</f>
        <v>#DIV/0!</v>
      </c>
      <c r="AK29" s="168" t="e">
        <f>MAX(Intersections!AL103,Intersections!AN103)</f>
        <v>#DIV/0!</v>
      </c>
      <c r="AL29" s="171" t="e">
        <f>MAX(Intersections!AM103,Intersections!AO103)</f>
        <v>#DIV/0!</v>
      </c>
      <c r="AM29" s="168" t="e">
        <f>MAX(Intersections!AN103,Intersections!AP103)</f>
        <v>#DIV/0!</v>
      </c>
      <c r="AN29" s="171" t="e">
        <f>MAX(Intersections!AO103,Intersections!AQ103)</f>
        <v>#DIV/0!</v>
      </c>
      <c r="AO29" s="168" t="e">
        <f>MAX(Intersections!AP103,Intersections!AR103)</f>
        <v>#DIV/0!</v>
      </c>
      <c r="AP29" s="171" t="e">
        <f>MAX(Intersections!AQ103,Intersections!AS103)</f>
        <v>#DIV/0!</v>
      </c>
      <c r="AQ29" s="168" t="e">
        <f>MAX(Intersections!AR103,Intersections!AT103)</f>
        <v>#DIV/0!</v>
      </c>
      <c r="AR29" s="171" t="e">
        <f>MAX(Intersections!AS103,Intersections!AU103)</f>
        <v>#DIV/0!</v>
      </c>
      <c r="AS29" s="51"/>
      <c r="AT29" s="56"/>
    </row>
    <row r="30" spans="2:46" ht="14.25" x14ac:dyDescent="0.25">
      <c r="B30" s="55"/>
      <c r="C30" s="10" t="s">
        <v>216</v>
      </c>
      <c r="D30" s="11" t="s">
        <v>92</v>
      </c>
      <c r="E30" s="168">
        <f>Links!F76</f>
        <v>4.0161952421554714</v>
      </c>
      <c r="F30" s="169">
        <f>Links!G76</f>
        <v>3.2648373207858734</v>
      </c>
      <c r="G30" s="168">
        <f>Links!H76</f>
        <v>4.0877220914732444</v>
      </c>
      <c r="H30" s="169">
        <f>Links!I76</f>
        <v>3.0523781673022583</v>
      </c>
      <c r="I30" s="168">
        <f>Links!J76</f>
        <v>4.3456421891764423</v>
      </c>
      <c r="J30" s="169">
        <f>Links!K76</f>
        <v>4.1867866661224271</v>
      </c>
      <c r="K30" s="168">
        <f>Links!L76</f>
        <v>3.606447295956503</v>
      </c>
      <c r="L30" s="169">
        <f>Links!M76</f>
        <v>4.0490137569543307</v>
      </c>
      <c r="M30" s="168">
        <f>Links!N76</f>
        <v>4.2210550268287879</v>
      </c>
      <c r="N30" s="169">
        <f>Links!O76</f>
        <v>3.9560435469914426</v>
      </c>
      <c r="O30" s="168">
        <f>Links!P76</f>
        <v>4.1905335237873569</v>
      </c>
      <c r="P30" s="169">
        <f>Links!Q76</f>
        <v>3.8231606412326888</v>
      </c>
      <c r="Q30" s="168">
        <f>Links!R76</f>
        <v>4.1952608307630443</v>
      </c>
      <c r="R30" s="169">
        <f>Links!S76</f>
        <v>3.7848300516760123</v>
      </c>
      <c r="S30" s="168">
        <f>Links!T76</f>
        <v>0</v>
      </c>
      <c r="T30" s="169">
        <f>Links!U76</f>
        <v>0</v>
      </c>
      <c r="U30" s="168">
        <f>Links!V76</f>
        <v>0</v>
      </c>
      <c r="V30" s="169">
        <f>Links!W76</f>
        <v>0</v>
      </c>
      <c r="W30" s="168">
        <f>Links!X76</f>
        <v>0</v>
      </c>
      <c r="X30" s="169">
        <f>Links!Y76</f>
        <v>0</v>
      </c>
      <c r="Y30" s="168">
        <f>Links!Z76</f>
        <v>0</v>
      </c>
      <c r="Z30" s="169">
        <f>Links!AA76</f>
        <v>0</v>
      </c>
      <c r="AA30" s="168">
        <f>Links!AB76</f>
        <v>0</v>
      </c>
      <c r="AB30" s="169">
        <f>Links!AC76</f>
        <v>0</v>
      </c>
      <c r="AC30" s="168">
        <f>Links!AD76</f>
        <v>0</v>
      </c>
      <c r="AD30" s="169">
        <f>Links!AE76</f>
        <v>0</v>
      </c>
      <c r="AE30" s="168">
        <f>Links!AF76</f>
        <v>0</v>
      </c>
      <c r="AF30" s="169">
        <f>Links!AG76</f>
        <v>0</v>
      </c>
      <c r="AG30" s="168">
        <f>Links!AH76</f>
        <v>0</v>
      </c>
      <c r="AH30" s="169">
        <f>Links!AI76</f>
        <v>0</v>
      </c>
      <c r="AI30" s="168">
        <f>Links!AJ76</f>
        <v>0</v>
      </c>
      <c r="AJ30" s="169">
        <f>Links!AK76</f>
        <v>0</v>
      </c>
      <c r="AK30" s="168">
        <f>Links!AL76</f>
        <v>0</v>
      </c>
      <c r="AL30" s="169">
        <f>Links!AM76</f>
        <v>0</v>
      </c>
      <c r="AM30" s="168">
        <f>Links!AN76</f>
        <v>0</v>
      </c>
      <c r="AN30" s="169">
        <f>Links!AO76</f>
        <v>0</v>
      </c>
      <c r="AO30" s="168">
        <f>Links!AP76</f>
        <v>0</v>
      </c>
      <c r="AP30" s="169">
        <f>Links!AQ76</f>
        <v>0</v>
      </c>
      <c r="AQ30" s="168">
        <f>Links!AR76</f>
        <v>0</v>
      </c>
      <c r="AR30" s="169">
        <f>Links!AS76</f>
        <v>0</v>
      </c>
      <c r="AS30" s="51"/>
      <c r="AT30" s="56"/>
    </row>
    <row r="31" spans="2:46" ht="15.75" customHeight="1" x14ac:dyDescent="0.25">
      <c r="B31" s="55"/>
      <c r="C31" s="10" t="s">
        <v>214</v>
      </c>
      <c r="D31" s="11" t="s">
        <v>210</v>
      </c>
      <c r="E31" s="384">
        <f>Intersections!F120</f>
        <v>2.7107749999999995</v>
      </c>
      <c r="F31" s="386"/>
      <c r="G31" s="384">
        <f>Intersections!J120</f>
        <v>2.2087249999999994</v>
      </c>
      <c r="H31" s="386"/>
      <c r="I31" s="384">
        <f>Intersections!N120</f>
        <v>3.2047249999999998</v>
      </c>
      <c r="J31" s="386"/>
      <c r="K31" s="384">
        <f>Intersections!V120</f>
        <v>2.7701750000000001</v>
      </c>
      <c r="L31" s="386"/>
      <c r="M31" s="384">
        <f>Intersections!Z120</f>
        <v>2.2171999999999992</v>
      </c>
      <c r="N31" s="386"/>
      <c r="O31" s="384">
        <f>Intersections!AD120</f>
        <v>2.3857249999999994</v>
      </c>
      <c r="P31" s="386"/>
      <c r="Q31" s="384">
        <f>Intersections!AH120</f>
        <v>2.5933249999999997</v>
      </c>
      <c r="R31" s="386"/>
      <c r="S31" s="384" t="str">
        <f>Intersections!AL120</f>
        <v/>
      </c>
      <c r="T31" s="386"/>
      <c r="U31" s="384" t="str">
        <f>Intersections!AP120</f>
        <v/>
      </c>
      <c r="V31" s="386"/>
      <c r="W31" s="384" t="str">
        <f>Intersections!AT120</f>
        <v/>
      </c>
      <c r="X31" s="386"/>
      <c r="Y31" s="384" t="str">
        <f>Intersections!AX120</f>
        <v/>
      </c>
      <c r="Z31" s="386"/>
      <c r="AA31" s="384" t="str">
        <f>Intersections!BB120</f>
        <v/>
      </c>
      <c r="AB31" s="386"/>
      <c r="AC31" s="384" t="str">
        <f>Intersections!BF120</f>
        <v/>
      </c>
      <c r="AD31" s="386"/>
      <c r="AE31" s="384" t="str">
        <f>Intersections!BJ120</f>
        <v/>
      </c>
      <c r="AF31" s="386"/>
      <c r="AG31" s="384" t="str">
        <f>Intersections!BN120</f>
        <v/>
      </c>
      <c r="AH31" s="386"/>
      <c r="AI31" s="384" t="str">
        <f>Intersections!BR120</f>
        <v/>
      </c>
      <c r="AJ31" s="386"/>
      <c r="AK31" s="384" t="str">
        <f>Intersections!BV120</f>
        <v/>
      </c>
      <c r="AL31" s="386"/>
      <c r="AM31" s="384" t="str">
        <f>Intersections!BZ120</f>
        <v/>
      </c>
      <c r="AN31" s="386"/>
      <c r="AO31" s="384" t="str">
        <f>Intersections!CD120</f>
        <v/>
      </c>
      <c r="AP31" s="386"/>
      <c r="AQ31" s="384" t="str">
        <f>Intersections!CH120</f>
        <v/>
      </c>
      <c r="AR31" s="386"/>
      <c r="AS31" s="51"/>
      <c r="AT31" s="56"/>
    </row>
    <row r="32" spans="2:46" ht="14.25" x14ac:dyDescent="0.25">
      <c r="B32" s="55"/>
      <c r="C32" s="10" t="s">
        <v>435</v>
      </c>
      <c r="D32" s="11" t="s">
        <v>436</v>
      </c>
      <c r="E32" s="168">
        <f>IF(OR(E30=0,E31=0),"",0.75*((E28*(E27+E30+1)^3+E29*(E31+1)^3)/(E28+E29))^(1/3))</f>
        <v>2.8899496613036053</v>
      </c>
      <c r="F32" s="169">
        <f>IF(OR(F30=0,E31=0),"",0.75*((F28*(F27+F30+1)^3+F29*(E31+1)^3)/(F28+F29))^(1/3))</f>
        <v>2.7579833828155227</v>
      </c>
      <c r="G32" s="168" t="e">
        <f>IF(OR(G30=0,G31=0),"",0.75*((G28*(G27+G30+1)^3+G29*(G31+1)^3)/(G28+G29))^(1/3))</f>
        <v>#DIV/0!</v>
      </c>
      <c r="H32" s="169" t="e">
        <f>IF(OR(H30=0,G31=0),"",0.75*((H28*(H27+H30+1)^3+H29*(G31+1)^3)/(H28+H29))^(1/3))</f>
        <v>#DIV/0!</v>
      </c>
      <c r="I32" s="168" t="e">
        <f>IF(OR(I30=0,I31=0),"",0.75*((I28*(I27+I30+1)^3+I29*(I31+1)^3)/(I28+I29))^(1/3))</f>
        <v>#DIV/0!</v>
      </c>
      <c r="J32" s="169" t="e">
        <f>IF(OR(J30=0,I31=0),"",0.75*((J28*(J27+J30+1)^3+J29*(I31+1)^3)/(J28+J29))^(1/3))</f>
        <v>#DIV/0!</v>
      </c>
      <c r="K32" s="168" t="e">
        <f>IF(OR(K30=0,K31=0),"",0.75*((K28*(K27+K30+1)^3+K29*(K31+1)^3)/(K28+K29))^(1/3))</f>
        <v>#DIV/0!</v>
      </c>
      <c r="L32" s="169" t="e">
        <f>IF(OR(L30=0,K31=0),"",0.75*((L28*(L27+L30+1)^3+L29*(K31+1)^3)/(L28+L29))^(1/3))</f>
        <v>#DIV/0!</v>
      </c>
      <c r="M32" s="168">
        <f>IF(OR(M30=0,M31=0),"",0.75*((M28*(M27+M30+1)^3+M29*(M31+1)^3)/(M28+M29))^(1/3))</f>
        <v>2.9994825296671896</v>
      </c>
      <c r="N32" s="169">
        <f>IF(OR(N30=0,M31=0),"",0.75*((N28*(N27+N30+1)^3+N29*(M31+1)^3)/(N28+N29))^(1/3))</f>
        <v>2.9250630581314554</v>
      </c>
      <c r="O32" s="168" t="e">
        <f>IF(OR(O30=0,O31=0),"",0.75*((O28*(O27+O30+1)^3+O29*(O31+1)^3)/(O28+O29))^(1/3))</f>
        <v>#DIV/0!</v>
      </c>
      <c r="P32" s="169" t="e">
        <f>IF(OR(P30=0,O31=0),"",0.75*((P28*(P27+P30+1)^3+P29*(O31+1)^3)/(P28+P29))^(1/3))</f>
        <v>#DIV/0!</v>
      </c>
      <c r="Q32" s="168" t="e">
        <f>IF(OR(Q30=0,Q31=0),"",0.75*((Q28*(Q27+Q30+1)^3+Q29*(Q31+1)^3)/(Q28+Q29))^(1/3))</f>
        <v>#DIV/0!</v>
      </c>
      <c r="R32" s="169" t="e">
        <f>IF(OR(R30=0,Q31=0),"",0.75*((R28*(R27+R30+1)^3+R29*(Q31+1)^3)/(R28+R29))^(1/3))</f>
        <v>#DIV/0!</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e">
        <f t="shared" si="5"/>
        <v>#DIV/0!</v>
      </c>
      <c r="H33" s="170" t="e">
        <f t="shared" si="5"/>
        <v>#DIV/0!</v>
      </c>
      <c r="I33" s="10" t="e">
        <f t="shared" si="5"/>
        <v>#DIV/0!</v>
      </c>
      <c r="J33" s="170" t="e">
        <f t="shared" si="5"/>
        <v>#DIV/0!</v>
      </c>
      <c r="K33" s="10" t="e">
        <f t="shared" si="5"/>
        <v>#DIV/0!</v>
      </c>
      <c r="L33" s="170" t="e">
        <f t="shared" si="5"/>
        <v>#DIV/0!</v>
      </c>
      <c r="M33" s="10" t="str">
        <f t="shared" si="5"/>
        <v>C</v>
      </c>
      <c r="N33" s="170" t="str">
        <f t="shared" si="5"/>
        <v>C</v>
      </c>
      <c r="O33" s="10" t="e">
        <f t="shared" si="5"/>
        <v>#DIV/0!</v>
      </c>
      <c r="P33" s="170" t="e">
        <f t="shared" si="5"/>
        <v>#DIV/0!</v>
      </c>
      <c r="Q33" s="10" t="e">
        <f t="shared" si="5"/>
        <v>#DIV/0!</v>
      </c>
      <c r="R33" s="170" t="e">
        <f t="shared" si="5"/>
        <v>#DIV/0!</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8">
        <f>Links!F88</f>
        <v>1.7658449627305508</v>
      </c>
      <c r="F35" s="169">
        <f>Links!G88</f>
        <v>1.7474539745358457</v>
      </c>
      <c r="G35" s="168">
        <f>Links!H88</f>
        <v>1.7829074627305508</v>
      </c>
      <c r="H35" s="169">
        <f>Links!I88</f>
        <v>1.7075277245358456</v>
      </c>
      <c r="I35" s="168">
        <f>Links!J88</f>
        <v>1.8584698683265839</v>
      </c>
      <c r="J35" s="169">
        <f>Links!K88</f>
        <v>1.8118176221232269</v>
      </c>
      <c r="K35" s="168">
        <f>Links!L88</f>
        <v>1.8693817064570357</v>
      </c>
      <c r="L35" s="169">
        <f>Links!M88</f>
        <v>1.7662533298046112</v>
      </c>
      <c r="M35" s="168">
        <f>Links!N88</f>
        <v>1.8302331901198117</v>
      </c>
      <c r="N35" s="169">
        <f>Links!O88</f>
        <v>1.7564451206577698</v>
      </c>
      <c r="O35" s="168">
        <f>Links!P88</f>
        <v>1.7976552910688586</v>
      </c>
      <c r="P35" s="169">
        <f>Links!Q88</f>
        <v>1.7222390410688586</v>
      </c>
      <c r="Q35" s="168">
        <f>Links!R88</f>
        <v>1.7990202910688586</v>
      </c>
      <c r="R35" s="169">
        <f>Links!S88</f>
        <v>1.7171202910688586</v>
      </c>
      <c r="S35" s="168">
        <f>Links!T88</f>
        <v>0</v>
      </c>
      <c r="T35" s="169">
        <f>Links!U88</f>
        <v>0</v>
      </c>
      <c r="U35" s="168">
        <f>Links!V88</f>
        <v>0</v>
      </c>
      <c r="V35" s="169">
        <f>Links!W88</f>
        <v>0</v>
      </c>
      <c r="W35" s="168">
        <f>Links!X88</f>
        <v>0</v>
      </c>
      <c r="X35" s="169">
        <f>Links!Y88</f>
        <v>0</v>
      </c>
      <c r="Y35" s="168">
        <f>Links!Z88</f>
        <v>0</v>
      </c>
      <c r="Z35" s="169">
        <f>Links!AA88</f>
        <v>0</v>
      </c>
      <c r="AA35" s="168">
        <f>Links!AB88</f>
        <v>0</v>
      </c>
      <c r="AB35" s="169">
        <f>Links!AC88</f>
        <v>0</v>
      </c>
      <c r="AC35" s="168">
        <f>Links!AD88</f>
        <v>0</v>
      </c>
      <c r="AD35" s="169">
        <f>Links!AE88</f>
        <v>0</v>
      </c>
      <c r="AE35" s="168">
        <f>Links!AF88</f>
        <v>0</v>
      </c>
      <c r="AF35" s="169">
        <f>Links!AG88</f>
        <v>0</v>
      </c>
      <c r="AG35" s="168">
        <f>Links!AH88</f>
        <v>0</v>
      </c>
      <c r="AH35" s="169">
        <f>Links!AI88</f>
        <v>0</v>
      </c>
      <c r="AI35" s="168">
        <f>Links!AJ88</f>
        <v>0</v>
      </c>
      <c r="AJ35" s="169">
        <f>Links!AK88</f>
        <v>0</v>
      </c>
      <c r="AK35" s="168">
        <f>Links!AL88</f>
        <v>0</v>
      </c>
      <c r="AL35" s="169">
        <f>Links!AM88</f>
        <v>0</v>
      </c>
      <c r="AM35" s="168">
        <f>Links!AN88</f>
        <v>0</v>
      </c>
      <c r="AN35" s="169">
        <f>Links!AO88</f>
        <v>0</v>
      </c>
      <c r="AO35" s="168">
        <f>Links!AP88</f>
        <v>0</v>
      </c>
      <c r="AP35" s="169">
        <f>Links!AQ88</f>
        <v>0</v>
      </c>
      <c r="AQ35" s="168">
        <f>Links!AR88</f>
        <v>0</v>
      </c>
      <c r="AR35" s="169">
        <f>Links!AS88</f>
        <v>0</v>
      </c>
      <c r="AS35" s="51"/>
      <c r="AT35" s="56"/>
    </row>
    <row r="36" spans="2:46" x14ac:dyDescent="0.25">
      <c r="B36" s="55"/>
      <c r="C36" s="10"/>
      <c r="D36" s="11" t="s">
        <v>52</v>
      </c>
      <c r="E36" s="10" t="str">
        <f t="shared" ref="E36:AR36" si="6">IF(E35&lt;=2,"A",IF(E35&lt;=2.75,"B",IF(E35&lt;=3.5,"C",IF(E35&lt;=4.25,"D",IF(E35&lt;=5,"E","F")))))</f>
        <v>A</v>
      </c>
      <c r="F36" s="170" t="str">
        <f t="shared" si="6"/>
        <v>A</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369" t="s">
        <v>49</v>
      </c>
      <c r="D38" s="387"/>
      <c r="E38" s="369" t="str">
        <f>E3</f>
        <v>Segment 1</v>
      </c>
      <c r="F38" s="387"/>
      <c r="G38" s="369" t="str">
        <f>G3</f>
        <v>Link 2</v>
      </c>
      <c r="H38" s="387"/>
      <c r="I38" s="369" t="str">
        <f>I3</f>
        <v>Link 3</v>
      </c>
      <c r="J38" s="387"/>
      <c r="K38" s="369" t="str">
        <f>K3</f>
        <v>Link 4</v>
      </c>
      <c r="L38" s="387"/>
      <c r="M38" s="369" t="str">
        <f>M3</f>
        <v>Link 5</v>
      </c>
      <c r="N38" s="387"/>
      <c r="O38" s="369" t="str">
        <f>O3</f>
        <v>Link 6</v>
      </c>
      <c r="P38" s="387"/>
      <c r="Q38" s="369" t="str">
        <f>Q3</f>
        <v>Link 7</v>
      </c>
      <c r="R38" s="387"/>
      <c r="S38" s="369" t="str">
        <f>S3</f>
        <v>Link 8</v>
      </c>
      <c r="T38" s="387"/>
      <c r="U38" s="369" t="str">
        <f>U3</f>
        <v>Link 9</v>
      </c>
      <c r="V38" s="387"/>
      <c r="W38" s="369" t="str">
        <f>W3</f>
        <v>Link 10</v>
      </c>
      <c r="X38" s="387"/>
      <c r="Y38" s="369" t="str">
        <f>Y3</f>
        <v>Link 11</v>
      </c>
      <c r="Z38" s="387"/>
      <c r="AA38" s="369" t="str">
        <f>AA3</f>
        <v>Link 12</v>
      </c>
      <c r="AB38" s="387"/>
      <c r="AC38" s="369" t="str">
        <f>AC3</f>
        <v>Link 13</v>
      </c>
      <c r="AD38" s="387"/>
      <c r="AE38" s="369" t="str">
        <f>AE3</f>
        <v>Link 14</v>
      </c>
      <c r="AF38" s="387"/>
      <c r="AG38" s="369" t="str">
        <f>AG3</f>
        <v>Link 15</v>
      </c>
      <c r="AH38" s="387"/>
      <c r="AI38" s="369" t="str">
        <f>AI3</f>
        <v>Link 16</v>
      </c>
      <c r="AJ38" s="387"/>
      <c r="AK38" s="369" t="str">
        <f>AK3</f>
        <v>Link 17</v>
      </c>
      <c r="AL38" s="387"/>
      <c r="AM38" s="369" t="str">
        <f>AM3</f>
        <v>Link 18</v>
      </c>
      <c r="AN38" s="387"/>
      <c r="AO38" s="369" t="str">
        <f>AO3</f>
        <v>Link 19</v>
      </c>
      <c r="AP38" s="387"/>
      <c r="AQ38" s="369" t="str">
        <f>AQ3</f>
        <v>Link 20</v>
      </c>
      <c r="AR38" s="370"/>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384">
        <f>IF(OR(ISBLANK(E8),E8=0),"",MAX(E22:F22))</f>
        <v>1.4003964760236025</v>
      </c>
      <c r="F40" s="386"/>
      <c r="G40" s="384">
        <f>IF(OR(ISBLANK(G8),G8=0),"",MAX(G22:H22))</f>
        <v>1.514146476023603</v>
      </c>
      <c r="H40" s="386"/>
      <c r="I40" s="384">
        <f>IF(OR(ISBLANK(I8),I8=0),"",MAX(I22:J22))</f>
        <v>2.0178958466638228</v>
      </c>
      <c r="J40" s="386"/>
      <c r="K40" s="384">
        <f>IF(OR(ISBLANK(K8),K8=0),"",MAX(K22:L22))</f>
        <v>2.0906414342001698</v>
      </c>
      <c r="L40" s="386"/>
      <c r="M40" s="384">
        <f>IF(OR(ISBLANK(M8),M8=0),"",MAX(M22:N22))</f>
        <v>1.8296513252853428</v>
      </c>
      <c r="N40" s="386"/>
      <c r="O40" s="384">
        <f>IF(OR(ISBLANK(O8),O8=0),"",MAX(O22:P22))</f>
        <v>1.6124653316123219</v>
      </c>
      <c r="P40" s="386"/>
      <c r="Q40" s="384">
        <f>IF(OR(ISBLANK(Q8),Q8=0),"",MAX(Q22:R22))</f>
        <v>1.621565331612322</v>
      </c>
      <c r="R40" s="386"/>
      <c r="S40" s="384" t="str">
        <f>IF(OR(ISBLANK(S8),S8=0),"",MAX(S22:T22))</f>
        <v/>
      </c>
      <c r="T40" s="386"/>
      <c r="U40" s="384" t="str">
        <f>IF(OR(ISBLANK(U8),U8=0),"",MAX(U22:V22))</f>
        <v/>
      </c>
      <c r="V40" s="386"/>
      <c r="W40" s="384" t="str">
        <f>IF(OR(ISBLANK(W8),W8=0),"",MAX(W22:X22))</f>
        <v/>
      </c>
      <c r="X40" s="386"/>
      <c r="Y40" s="384" t="str">
        <f>IF(OR(ISBLANK(Y8),Y8=0),"",MAX(Y22:Z22))</f>
        <v/>
      </c>
      <c r="Z40" s="386"/>
      <c r="AA40" s="384" t="str">
        <f>IF(OR(ISBLANK(AA8),AA8=0),"",MAX(AA22:AB22))</f>
        <v/>
      </c>
      <c r="AB40" s="386"/>
      <c r="AC40" s="384" t="str">
        <f>IF(OR(ISBLANK(AC8),AC8=0),"",MAX(AC22:AD22))</f>
        <v/>
      </c>
      <c r="AD40" s="386"/>
      <c r="AE40" s="384" t="str">
        <f>IF(OR(ISBLANK(AE8),AE8=0),"",MAX(AE22:AF22))</f>
        <v/>
      </c>
      <c r="AF40" s="386"/>
      <c r="AG40" s="384" t="str">
        <f>IF(OR(ISBLANK(AG8),AG8=0),"",MAX(AG22:AH22))</f>
        <v/>
      </c>
      <c r="AH40" s="386"/>
      <c r="AI40" s="384" t="str">
        <f>IF(OR(ISBLANK(AI8),AI8=0),"",MAX(AI22:AJ22))</f>
        <v/>
      </c>
      <c r="AJ40" s="386"/>
      <c r="AK40" s="384" t="str">
        <f>IF(OR(ISBLANK(AK8),AK8=0),"",MAX(AK22:AL22))</f>
        <v/>
      </c>
      <c r="AL40" s="386"/>
      <c r="AM40" s="384" t="str">
        <f>IF(OR(ISBLANK(AM8),AM8=0),"",MAX(AM22:AN22))</f>
        <v/>
      </c>
      <c r="AN40" s="386"/>
      <c r="AO40" s="384" t="str">
        <f>IF(OR(ISBLANK(AO8),AO8=0),"",MAX(AO22:AP22))</f>
        <v/>
      </c>
      <c r="AP40" s="386"/>
      <c r="AQ40" s="384" t="str">
        <f>IF(OR(ISBLANK(AQ8),AQ8=0),"",MAX(AQ22:AR22))</f>
        <v/>
      </c>
      <c r="AR40" s="386"/>
      <c r="AS40" s="67">
        <f>SUMPRODUCT(E40:AR40,$E$8:$AR$8)/SUM($E$8:$AR$8)</f>
        <v>1.7590082275291121</v>
      </c>
      <c r="AT40" s="56"/>
    </row>
    <row r="41" spans="2:46" ht="14.25" x14ac:dyDescent="0.25">
      <c r="B41" s="55"/>
      <c r="C41" s="10" t="s">
        <v>213</v>
      </c>
      <c r="D41" s="11" t="s">
        <v>209</v>
      </c>
      <c r="E41" s="384">
        <f>E23</f>
        <v>2.6137476156342201</v>
      </c>
      <c r="F41" s="386"/>
      <c r="G41" s="384">
        <f>G23</f>
        <v>2.0399954640252118</v>
      </c>
      <c r="H41" s="386"/>
      <c r="I41" s="384">
        <f>I23</f>
        <v>2.7298069022034546</v>
      </c>
      <c r="J41" s="386"/>
      <c r="K41" s="384">
        <f>K23</f>
        <v>2.2377169516427688</v>
      </c>
      <c r="L41" s="386"/>
      <c r="M41" s="384">
        <f>M23</f>
        <v>2.2093809944067542</v>
      </c>
      <c r="N41" s="386"/>
      <c r="O41" s="384">
        <f>O23</f>
        <v>2.1410783676786238</v>
      </c>
      <c r="P41" s="386"/>
      <c r="Q41" s="384">
        <f>Q23</f>
        <v>1.899554646039306</v>
      </c>
      <c r="R41" s="386"/>
      <c r="S41" s="384">
        <f>S23</f>
        <v>2.1093521370504922</v>
      </c>
      <c r="T41" s="386"/>
      <c r="U41" s="384" t="str">
        <f>U23</f>
        <v/>
      </c>
      <c r="V41" s="386"/>
      <c r="W41" s="384" t="str">
        <f>W23</f>
        <v/>
      </c>
      <c r="X41" s="386"/>
      <c r="Y41" s="384" t="str">
        <f>Y23</f>
        <v/>
      </c>
      <c r="Z41" s="386"/>
      <c r="AA41" s="384" t="str">
        <f>AA23</f>
        <v/>
      </c>
      <c r="AB41" s="386"/>
      <c r="AC41" s="384" t="str">
        <f>AC23</f>
        <v/>
      </c>
      <c r="AD41" s="386"/>
      <c r="AE41" s="384" t="str">
        <f>AE23</f>
        <v/>
      </c>
      <c r="AF41" s="386"/>
      <c r="AG41" s="384" t="str">
        <f>AG23</f>
        <v/>
      </c>
      <c r="AH41" s="386"/>
      <c r="AI41" s="384" t="str">
        <f>AI23</f>
        <v/>
      </c>
      <c r="AJ41" s="386"/>
      <c r="AK41" s="384" t="str">
        <f>AK23</f>
        <v/>
      </c>
      <c r="AL41" s="386"/>
      <c r="AM41" s="384" t="str">
        <f>AM23</f>
        <v/>
      </c>
      <c r="AN41" s="386"/>
      <c r="AO41" s="384" t="str">
        <f>AO23</f>
        <v/>
      </c>
      <c r="AP41" s="386"/>
      <c r="AQ41" s="384" t="str">
        <f>AQ23</f>
        <v/>
      </c>
      <c r="AR41" s="386"/>
      <c r="AS41" s="67">
        <f>SUMPRODUCT(E41:AR41,$E$9:$AR$9)/SUM($E$9:$AR$9)</f>
        <v>2.4195345688005991</v>
      </c>
      <c r="AT41" s="56"/>
    </row>
    <row r="42" spans="2:46" ht="14.25" x14ac:dyDescent="0.25">
      <c r="B42" s="55"/>
      <c r="C42" s="10" t="s">
        <v>431</v>
      </c>
      <c r="D42" s="11" t="s">
        <v>432</v>
      </c>
      <c r="E42" s="384">
        <f>IF(OR(ISBLANK(E11),E11=0),"",MAX(E24:F24))</f>
        <v>1.9213440479363686</v>
      </c>
      <c r="F42" s="386"/>
      <c r="G42" s="384">
        <f>IF(OR(ISBLANK(G11),G11=0),"",MAX(G24:H24))</f>
        <v>1.4253604781503924</v>
      </c>
      <c r="H42" s="386"/>
      <c r="I42" s="384">
        <f>IF(OR(ISBLANK(I11),I11=0),"",MAX(I24:J24))</f>
        <v>2.2972238190438503</v>
      </c>
      <c r="J42" s="386"/>
      <c r="K42" s="384">
        <f>IF(OR(ISBLANK(K11),K11=0),"",MAX(K24:L24))</f>
        <v>1.8140164483819625</v>
      </c>
      <c r="L42" s="386"/>
      <c r="M42" s="384">
        <f>IF(OR(ISBLANK(M11),M11=0),"",MAX(M24:N24))</f>
        <v>1.6989884232478407</v>
      </c>
      <c r="N42" s="386"/>
      <c r="O42" s="384">
        <f>IF(OR(ISBLANK(O11),O11=0),"",MAX(O24:P24))</f>
        <v>1.6512962383702037</v>
      </c>
      <c r="P42" s="386"/>
      <c r="Q42" s="384">
        <f>IF(OR(ISBLANK(Q11),Q11=0),"",MAX(Q24:R24))</f>
        <v>1.4642983890727139</v>
      </c>
      <c r="R42" s="386"/>
      <c r="S42" s="384" t="str">
        <f>IF(OR(ISBLANK(S11),S11=0),"",MAX(S24:T24))</f>
        <v/>
      </c>
      <c r="T42" s="386"/>
      <c r="U42" s="384" t="str">
        <f>IF(OR(ISBLANK(U11),U11=0),"",MAX(U24:V24))</f>
        <v/>
      </c>
      <c r="V42" s="386"/>
      <c r="W42" s="384" t="str">
        <f>IF(OR(ISBLANK(W11),W11=0),"",MAX(W24:X24))</f>
        <v/>
      </c>
      <c r="X42" s="386"/>
      <c r="Y42" s="384" t="str">
        <f>IF(OR(ISBLANK(Y11),Y11=0),"",MAX(Y24:Z24))</f>
        <v/>
      </c>
      <c r="Z42" s="386"/>
      <c r="AA42" s="384" t="str">
        <f>IF(OR(ISBLANK(AA11),AA11=0),"",MAX(AA24:AB24))</f>
        <v/>
      </c>
      <c r="AB42" s="386"/>
      <c r="AC42" s="384" t="str">
        <f>IF(OR(ISBLANK(AC11),AC11=0),"",MAX(AC24:AD24))</f>
        <v/>
      </c>
      <c r="AD42" s="386"/>
      <c r="AE42" s="384" t="str">
        <f>IF(OR(ISBLANK(AE11),AE11=0),"",MAX(AE24:AF24))</f>
        <v/>
      </c>
      <c r="AF42" s="386"/>
      <c r="AG42" s="384" t="str">
        <f>IF(OR(ISBLANK(AG11),AG11=0),"",MAX(AG24:AH24))</f>
        <v/>
      </c>
      <c r="AH42" s="386"/>
      <c r="AI42" s="384" t="str">
        <f>IF(OR(ISBLANK(AI11),AI11=0),"",MAX(AI24:AJ24))</f>
        <v/>
      </c>
      <c r="AJ42" s="386"/>
      <c r="AK42" s="384" t="str">
        <f>IF(OR(ISBLANK(AK11),AK11=0),"",MAX(AK24:AL24))</f>
        <v/>
      </c>
      <c r="AL42" s="386"/>
      <c r="AM42" s="384" t="str">
        <f>IF(OR(ISBLANK(AM11),AM11=0),"",MAX(AM24:AN24))</f>
        <v/>
      </c>
      <c r="AN42" s="386"/>
      <c r="AO42" s="384" t="str">
        <f>IF(OR(ISBLANK(AO11),AO11=0),"",MAX(AO24:AP24))</f>
        <v/>
      </c>
      <c r="AP42" s="386"/>
      <c r="AQ42" s="384"/>
      <c r="AR42" s="386"/>
      <c r="AS42" s="67">
        <f>AVERAGE(AS40:AS41)</f>
        <v>2.0892713981648559</v>
      </c>
      <c r="AT42" s="56"/>
    </row>
    <row r="43" spans="2:46" x14ac:dyDescent="0.25">
      <c r="B43" s="55"/>
      <c r="C43" s="10"/>
      <c r="D43" s="11" t="s">
        <v>41</v>
      </c>
      <c r="E43" s="372" t="str">
        <f>IF(E42="","",IF(E42&lt;=2,"A",IF(E42&lt;=2.75,"B",IF(E42&lt;=3.5,"C",IF(E42&lt;=4.25,"D",IF(E42&lt;=5,"E","F"))))))</f>
        <v>A</v>
      </c>
      <c r="F43" s="373"/>
      <c r="G43" s="372" t="str">
        <f>IF(G42="","",IF(G42&lt;=2,"A",IF(G42&lt;=2.75,"B",IF(G42&lt;=3.5,"C",IF(G42&lt;=4.25,"D",IF(G42&lt;=5,"E","F"))))))</f>
        <v>A</v>
      </c>
      <c r="H43" s="373"/>
      <c r="I43" s="372" t="str">
        <f>IF(I42="","",IF(I42&lt;=2,"A",IF(I42&lt;=2.75,"B",IF(I42&lt;=3.5,"C",IF(I42&lt;=4.25,"D",IF(I42&lt;=5,"E","F"))))))</f>
        <v>B</v>
      </c>
      <c r="J43" s="373"/>
      <c r="K43" s="372" t="str">
        <f>IF(K42="","",IF(K42&lt;=2,"A",IF(K42&lt;=2.75,"B",IF(K42&lt;=3.5,"C",IF(K42&lt;=4.25,"D",IF(K42&lt;=5,"E","F"))))))</f>
        <v>A</v>
      </c>
      <c r="L43" s="373"/>
      <c r="M43" s="372" t="str">
        <f>IF(M42="","",IF(M42&lt;=2,"A",IF(M42&lt;=2.75,"B",IF(M42&lt;=3.5,"C",IF(M42&lt;=4.25,"D",IF(M42&lt;=5,"E","F"))))))</f>
        <v>A</v>
      </c>
      <c r="N43" s="373"/>
      <c r="O43" s="372" t="str">
        <f>IF(O42="","",IF(O42&lt;=2,"A",IF(O42&lt;=2.75,"B",IF(O42&lt;=3.5,"C",IF(O42&lt;=4.25,"D",IF(O42&lt;=5,"E","F"))))))</f>
        <v>A</v>
      </c>
      <c r="P43" s="373"/>
      <c r="Q43" s="372" t="str">
        <f>IF(Q42="","",IF(Q42&lt;=2,"A",IF(Q42&lt;=2.75,"B",IF(Q42&lt;=3.5,"C",IF(Q42&lt;=4.25,"D",IF(Q42&lt;=5,"E","F"))))))</f>
        <v>A</v>
      </c>
      <c r="R43" s="373"/>
      <c r="S43" s="372" t="str">
        <f>IF(S42="","",IF(S42&lt;=2,"A",IF(S42&lt;=2.75,"B",IF(S42&lt;=3.5,"C",IF(S42&lt;=4.25,"D",IF(S42&lt;=5,"E","F"))))))</f>
        <v/>
      </c>
      <c r="T43" s="373"/>
      <c r="U43" s="372" t="str">
        <f>IF(U42="","",IF(U42&lt;=2,"A",IF(U42&lt;=2.75,"B",IF(U42&lt;=3.5,"C",IF(U42&lt;=4.25,"D",IF(U42&lt;=5,"E","F"))))))</f>
        <v/>
      </c>
      <c r="V43" s="373"/>
      <c r="W43" s="372" t="str">
        <f>IF(W42="","",IF(W42&lt;=2,"A",IF(W42&lt;=2.75,"B",IF(W42&lt;=3.5,"C",IF(W42&lt;=4.25,"D",IF(W42&lt;=5,"E","F"))))))</f>
        <v/>
      </c>
      <c r="X43" s="373"/>
      <c r="Y43" s="372" t="str">
        <f>IF(Y42="","",IF(Y42&lt;=2,"A",IF(Y42&lt;=2.75,"B",IF(Y42&lt;=3.5,"C",IF(Y42&lt;=4.25,"D",IF(Y42&lt;=5,"E","F"))))))</f>
        <v/>
      </c>
      <c r="Z43" s="373"/>
      <c r="AA43" s="372" t="str">
        <f>IF(AA42="","",IF(AA42&lt;=2,"A",IF(AA42&lt;=2.75,"B",IF(AA42&lt;=3.5,"C",IF(AA42&lt;=4.25,"D",IF(AA42&lt;=5,"E","F"))))))</f>
        <v/>
      </c>
      <c r="AB43" s="373"/>
      <c r="AC43" s="372" t="str">
        <f>IF(AC42="","",IF(AC42&lt;=2,"A",IF(AC42&lt;=2.75,"B",IF(AC42&lt;=3.5,"C",IF(AC42&lt;=4.25,"D",IF(AC42&lt;=5,"E","F"))))))</f>
        <v/>
      </c>
      <c r="AD43" s="373"/>
      <c r="AE43" s="372" t="str">
        <f>IF(AE42="","",IF(AE42&lt;=2,"A",IF(AE42&lt;=2.75,"B",IF(AE42&lt;=3.5,"C",IF(AE42&lt;=4.25,"D",IF(AE42&lt;=5,"E","F"))))))</f>
        <v/>
      </c>
      <c r="AF43" s="373"/>
      <c r="AG43" s="372" t="str">
        <f>IF(AG42="","",IF(AG42&lt;=2,"A",IF(AG42&lt;=2.75,"B",IF(AG42&lt;=3.5,"C",IF(AG42&lt;=4.25,"D",IF(AG42&lt;=5,"E","F"))))))</f>
        <v/>
      </c>
      <c r="AH43" s="373"/>
      <c r="AI43" s="372" t="str">
        <f>IF(AI42="","",IF(AI42&lt;=2,"A",IF(AI42&lt;=2.75,"B",IF(AI42&lt;=3.5,"C",IF(AI42&lt;=4.25,"D",IF(AI42&lt;=5,"E","F"))))))</f>
        <v/>
      </c>
      <c r="AJ43" s="373"/>
      <c r="AK43" s="372" t="str">
        <f>IF(AK42="","",IF(AK42&lt;=2,"A",IF(AK42&lt;=2.75,"B",IF(AK42&lt;=3.5,"C",IF(AK42&lt;=4.25,"D",IF(AK42&lt;=5,"E","F"))))))</f>
        <v/>
      </c>
      <c r="AL43" s="373"/>
      <c r="AM43" s="372" t="str">
        <f>IF(AM42="","",IF(AM42&lt;=2,"A",IF(AM42&lt;=2.75,"B",IF(AM42&lt;=3.5,"C",IF(AM42&lt;=4.25,"D",IF(AM42&lt;=5,"E","F"))))))</f>
        <v/>
      </c>
      <c r="AN43" s="373"/>
      <c r="AO43" s="372" t="str">
        <f>IF(AO42="","",IF(AO42&lt;=2,"A",IF(AO42&lt;=2.75,"B",IF(AO42&lt;=3.5,"C",IF(AO42&lt;=4.25,"D",IF(AO42&lt;=5,"E","F"))))))</f>
        <v/>
      </c>
      <c r="AP43" s="373"/>
      <c r="AQ43" s="372" t="str">
        <f>IF(AQ42="","",IF(AQ42&lt;=2,"A",IF(AQ42&lt;=2.75,"B",IF(AQ42&lt;=3.5,"C",IF(AQ42&lt;=4.25,"D",IF(AQ42&lt;=5,"E","F"))))))</f>
        <v/>
      </c>
      <c r="AR43" s="373"/>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384">
        <f>IF(OR(ISBLANK(E8),E8=0),"",MAX(E30:F30))</f>
        <v>4.0161952421554714</v>
      </c>
      <c r="F45" s="386"/>
      <c r="G45" s="384">
        <f>IF(OR(ISBLANK(G8),G8=0),"",MAX(G30:H30))</f>
        <v>4.0877220914732444</v>
      </c>
      <c r="H45" s="386"/>
      <c r="I45" s="384">
        <f>IF(OR(ISBLANK(I8),I8=0),"",MAX(I30:J30))</f>
        <v>4.3456421891764423</v>
      </c>
      <c r="J45" s="386"/>
      <c r="K45" s="384">
        <f>IF(OR(ISBLANK(K8),K8=0),"",MAX(K30:L30))</f>
        <v>4.0490137569543307</v>
      </c>
      <c r="L45" s="386"/>
      <c r="M45" s="384">
        <f>IF(OR(ISBLANK(M8),M8=0),"",MAX(M30:N30))</f>
        <v>4.2210550268287879</v>
      </c>
      <c r="N45" s="386"/>
      <c r="O45" s="384">
        <f>IF(OR(ISBLANK(O8),O8=0),"",MAX(O30:P30))</f>
        <v>4.1905335237873569</v>
      </c>
      <c r="P45" s="386"/>
      <c r="Q45" s="384">
        <f>IF(OR(ISBLANK(Q8),Q8=0),"",MAX(Q30:R30))</f>
        <v>4.1952608307630443</v>
      </c>
      <c r="R45" s="386"/>
      <c r="S45" s="384" t="str">
        <f>IF(OR(ISBLANK(S8),S8=0),"",MAX(S30:T30))</f>
        <v/>
      </c>
      <c r="T45" s="386"/>
      <c r="U45" s="384" t="str">
        <f>IF(OR(ISBLANK(U8),U8=0),"",MAX(U30:V30))</f>
        <v/>
      </c>
      <c r="V45" s="386"/>
      <c r="W45" s="384" t="str">
        <f>IF(OR(ISBLANK(W8),W8=0),"",MAX(W30:X30))</f>
        <v/>
      </c>
      <c r="X45" s="386"/>
      <c r="Y45" s="384" t="str">
        <f>IF(OR(ISBLANK(Y8),Y8=0),"",MAX(Y30:Z30))</f>
        <v/>
      </c>
      <c r="Z45" s="386"/>
      <c r="AA45" s="384" t="str">
        <f>IF(OR(ISBLANK(AA8),AA8=0),"",MAX(AA30:AB30))</f>
        <v/>
      </c>
      <c r="AB45" s="386"/>
      <c r="AC45" s="384" t="str">
        <f>IF(OR(ISBLANK(AC8),AC8=0),"",MAX(AC30:AD30))</f>
        <v/>
      </c>
      <c r="AD45" s="386"/>
      <c r="AE45" s="384" t="str">
        <f>IF(OR(ISBLANK(AE8),AE8=0),"",MAX(AE30:AF30))</f>
        <v/>
      </c>
      <c r="AF45" s="386"/>
      <c r="AG45" s="384" t="str">
        <f>IF(OR(ISBLANK(AG8),AG8=0),"",MAX(AG30:AH30))</f>
        <v/>
      </c>
      <c r="AH45" s="386"/>
      <c r="AI45" s="384" t="str">
        <f>IF(OR(ISBLANK(AI8),AI8=0),"",MAX(AI30:AJ30))</f>
        <v/>
      </c>
      <c r="AJ45" s="386"/>
      <c r="AK45" s="384" t="str">
        <f>IF(OR(ISBLANK(AK8),AK8=0),"",MAX(AK30:AL30))</f>
        <v/>
      </c>
      <c r="AL45" s="386"/>
      <c r="AM45" s="384" t="str">
        <f>IF(OR(ISBLANK(AM8),AM8=0),"",MAX(AM30:AN30))</f>
        <v/>
      </c>
      <c r="AN45" s="386"/>
      <c r="AO45" s="384" t="str">
        <f>IF(OR(ISBLANK(AO8),AO8=0),"",MAX(AO30:AP30))</f>
        <v/>
      </c>
      <c r="AP45" s="386"/>
      <c r="AQ45" s="384" t="str">
        <f>IF(OR(ISBLANK(AQ8),AQ8=0),"",MAX(AQ30:AR30))</f>
        <v/>
      </c>
      <c r="AR45" s="386"/>
      <c r="AS45" s="67">
        <f>SUMPRODUCT(E45:AR45,$E$8:$AR$8)/SUM($E$8:$AR$8)</f>
        <v>4.1685202148654499</v>
      </c>
      <c r="AT45" s="56"/>
    </row>
    <row r="46" spans="2:46" ht="15.95" customHeight="1" x14ac:dyDescent="0.25">
      <c r="B46" s="55"/>
      <c r="C46" s="10" t="s">
        <v>214</v>
      </c>
      <c r="D46" s="11" t="s">
        <v>210</v>
      </c>
      <c r="E46" s="384">
        <f>IF(ISBLANK(E10),"",MAX(E31:F31))</f>
        <v>2.7107749999999995</v>
      </c>
      <c r="F46" s="386"/>
      <c r="G46" s="384">
        <f>IF(OR(ISBLANK(G10),G10=0),"",MAX(G31:H31))</f>
        <v>2.2087249999999994</v>
      </c>
      <c r="H46" s="386"/>
      <c r="I46" s="384">
        <f>IF(OR(ISBLANK(I10),I10=0),"",MAX(I31:J31))</f>
        <v>3.2047249999999998</v>
      </c>
      <c r="J46" s="386"/>
      <c r="K46" s="384">
        <f>IF(OR(ISBLANK(K10),K10=0),"",MAX(K31:L31))</f>
        <v>2.7701750000000001</v>
      </c>
      <c r="L46" s="386"/>
      <c r="M46" s="384">
        <f>IF(OR(ISBLANK(M10),M10=0),"",MAX(M31:N31))</f>
        <v>2.2171999999999992</v>
      </c>
      <c r="N46" s="386"/>
      <c r="O46" s="384">
        <f>IF(OR(ISBLANK(O10),O10=0),"",MAX(O31:P31))</f>
        <v>2.3857249999999994</v>
      </c>
      <c r="P46" s="386"/>
      <c r="Q46" s="384">
        <f>IF(OR(ISBLANK(Q10),Q10=0),"",MAX(Q31:R31))</f>
        <v>2.5933249999999997</v>
      </c>
      <c r="R46" s="386"/>
      <c r="S46" s="384" t="str">
        <f>IF(OR(ISBLANK(S10),S10=0),"",MAX(S31:T31))</f>
        <v/>
      </c>
      <c r="T46" s="386"/>
      <c r="U46" s="384" t="str">
        <f>IF(OR(ISBLANK(U10),U10=0),"",MAX(U31:V31))</f>
        <v/>
      </c>
      <c r="V46" s="386"/>
      <c r="W46" s="384" t="str">
        <f>IF(OR(ISBLANK(W10),W10=0),"",MAX(W31:X31))</f>
        <v/>
      </c>
      <c r="X46" s="386"/>
      <c r="Y46" s="384" t="str">
        <f>IF(OR(ISBLANK(Y10),Y10=0),"",MAX(Y31:Z31))</f>
        <v/>
      </c>
      <c r="Z46" s="386"/>
      <c r="AA46" s="384" t="str">
        <f>IF(OR(ISBLANK(AA10),AA10=0),"",MAX(AA31:AB31))</f>
        <v/>
      </c>
      <c r="AB46" s="386"/>
      <c r="AC46" s="384" t="str">
        <f>IF(OR(ISBLANK(AC10),AC10=0),"",MAX(AC31:AD31))</f>
        <v/>
      </c>
      <c r="AD46" s="386"/>
      <c r="AE46" s="384" t="str">
        <f>IF(OR(ISBLANK(AE10),AE10=0),"",MAX(AE31:AF31))</f>
        <v/>
      </c>
      <c r="AF46" s="386"/>
      <c r="AG46" s="384" t="str">
        <f>IF(OR(ISBLANK(AG10),AG10=0),"",MAX(AG31:AH31))</f>
        <v/>
      </c>
      <c r="AH46" s="386"/>
      <c r="AI46" s="384" t="str">
        <f>IF(OR(ISBLANK(AI10),AI10=0),"",MAX(AI31:AJ31))</f>
        <v/>
      </c>
      <c r="AJ46" s="386"/>
      <c r="AK46" s="384" t="str">
        <f>IF(OR(ISBLANK(AK10),AK10=0),"",MAX(AK31:AL31))</f>
        <v/>
      </c>
      <c r="AL46" s="386"/>
      <c r="AM46" s="384" t="str">
        <f>IF(OR(ISBLANK(AM10),AM10=0),"",MAX(AM31:AN31))</f>
        <v/>
      </c>
      <c r="AN46" s="386"/>
      <c r="AO46" s="384" t="str">
        <f>IF(OR(ISBLANK(AO10),AO10=0),"",MAX(AO31:AP31))</f>
        <v/>
      </c>
      <c r="AP46" s="386"/>
      <c r="AQ46" s="384" t="str">
        <f>IF(OR(ISBLANK(AQ10),AQ10=0),"",MAX(AQ31:AR31))</f>
        <v/>
      </c>
      <c r="AR46" s="386"/>
      <c r="AS46" s="67">
        <f>SUMPRODUCT(E46:AR46,$E$9:$AR$9)/SUM($E$9:$AR$9)</f>
        <v>2.1891561391384471</v>
      </c>
      <c r="AT46" s="56"/>
    </row>
    <row r="47" spans="2:46" ht="15.95" customHeight="1" x14ac:dyDescent="0.25">
      <c r="B47" s="55"/>
      <c r="C47" s="10" t="s">
        <v>435</v>
      </c>
      <c r="D47" s="11" t="s">
        <v>436</v>
      </c>
      <c r="E47" s="384">
        <f>IF(ISBLANK(E11),"",MAX(E32:F32))</f>
        <v>2.8899496613036053</v>
      </c>
      <c r="F47" s="386"/>
      <c r="G47" s="384" t="e">
        <f>IF(OR(ISBLANK(G11),G11=0),"",MAX(G32:H32))</f>
        <v>#DIV/0!</v>
      </c>
      <c r="H47" s="386"/>
      <c r="I47" s="384" t="e">
        <f>IF(OR(ISBLANK(I11),I11=0),"",MAX(I32:J32))</f>
        <v>#DIV/0!</v>
      </c>
      <c r="J47" s="386"/>
      <c r="K47" s="384" t="e">
        <f>IF(OR(ISBLANK(K11),K11=0),"",MAX(K32:L32))</f>
        <v>#DIV/0!</v>
      </c>
      <c r="L47" s="386"/>
      <c r="M47" s="384">
        <f>IF(OR(ISBLANK(M11),M11=0),"",MAX(M32:N32))</f>
        <v>2.9994825296671896</v>
      </c>
      <c r="N47" s="386"/>
      <c r="O47" s="384" t="e">
        <f>IF(OR(ISBLANK(O11),O11=0),"",MAX(O32:P32))</f>
        <v>#DIV/0!</v>
      </c>
      <c r="P47" s="386"/>
      <c r="Q47" s="384" t="e">
        <f>IF(OR(ISBLANK(Q11),Q11=0),"",MAX(Q32:R32))</f>
        <v>#DIV/0!</v>
      </c>
      <c r="R47" s="386"/>
      <c r="S47" s="384" t="str">
        <f>IF(OR(ISBLANK(S11),S11=0),"",MAX(S32:T32))</f>
        <v/>
      </c>
      <c r="T47" s="386"/>
      <c r="U47" s="384" t="str">
        <f>IF(OR(ISBLANK(U11),U11=0),"",MAX(U32:V32))</f>
        <v/>
      </c>
      <c r="V47" s="386"/>
      <c r="W47" s="384" t="str">
        <f>IF(OR(ISBLANK(W11),W11=0),"",MAX(W32:X32))</f>
        <v/>
      </c>
      <c r="X47" s="386"/>
      <c r="Y47" s="384" t="str">
        <f>IF(OR(ISBLANK(Y11),Y11=0),"",MAX(Y32:Z32))</f>
        <v/>
      </c>
      <c r="Z47" s="386"/>
      <c r="AA47" s="384" t="str">
        <f>IF(OR(ISBLANK(AA11),AA11=0),"",MAX(AA32:AB32))</f>
        <v/>
      </c>
      <c r="AB47" s="386"/>
      <c r="AC47" s="384" t="str">
        <f>IF(OR(ISBLANK(AC11),AC11=0),"",MAX(AC32:AD32))</f>
        <v/>
      </c>
      <c r="AD47" s="386"/>
      <c r="AE47" s="384" t="str">
        <f>IF(OR(ISBLANK(AE11),AE11=0),"",MAX(AE32:AF32))</f>
        <v/>
      </c>
      <c r="AF47" s="386"/>
      <c r="AG47" s="384" t="str">
        <f>IF(OR(ISBLANK(AG11),AG11=0),"",MAX(AG32:AH32))</f>
        <v/>
      </c>
      <c r="AH47" s="386"/>
      <c r="AI47" s="384" t="str">
        <f>IF(OR(ISBLANK(AI11),AI11=0),"",MAX(AI32:AJ32))</f>
        <v/>
      </c>
      <c r="AJ47" s="386"/>
      <c r="AK47" s="384" t="str">
        <f>IF(OR(ISBLANK(AK11),AK11=0),"",MAX(AK32:AL32))</f>
        <v/>
      </c>
      <c r="AL47" s="386"/>
      <c r="AM47" s="384" t="str">
        <f>IF(OR(ISBLANK(AM11),AM11=0),"",MAX(AM32:AN32))</f>
        <v/>
      </c>
      <c r="AN47" s="386"/>
      <c r="AO47" s="384" t="str">
        <f>IF(OR(ISBLANK(AO11),AO11=0),"",MAX(AO32:AP32))</f>
        <v/>
      </c>
      <c r="AP47" s="386"/>
      <c r="AQ47" s="384" t="str">
        <f>IF(OR(ISBLANK(AQ11),AQ11=0),"",MAX(AQ32:AR32))</f>
        <v/>
      </c>
      <c r="AR47" s="386"/>
      <c r="AS47" s="67">
        <f>AVERAGE(AS45:AS46)</f>
        <v>3.1788381770019485</v>
      </c>
      <c r="AT47" s="56"/>
    </row>
    <row r="48" spans="2:46" x14ac:dyDescent="0.25">
      <c r="B48" s="55"/>
      <c r="C48" s="10"/>
      <c r="D48" s="11" t="s">
        <v>51</v>
      </c>
      <c r="E48" s="372" t="str">
        <f>IF(E47="","",IF(E47&lt;=2,"A",IF(E47&lt;=2.75,"B",IF(E47&lt;=3.5,"C",IF(E47&lt;=4.25,"D",IF(E47&lt;=5,"E","F"))))))</f>
        <v>C</v>
      </c>
      <c r="F48" s="373"/>
      <c r="G48" s="372" t="e">
        <f>IF(G47="","",IF(G47&lt;=2,"A",IF(G47&lt;=2.75,"B",IF(G47&lt;=3.5,"C",IF(G47&lt;=4.25,"D",IF(G47&lt;=5,"E","F"))))))</f>
        <v>#DIV/0!</v>
      </c>
      <c r="H48" s="373"/>
      <c r="I48" s="372" t="e">
        <f>IF(I47="","",IF(I47&lt;=2,"A",IF(I47&lt;=2.75,"B",IF(I47&lt;=3.5,"C",IF(I47&lt;=4.25,"D",IF(I47&lt;=5,"E","F"))))))</f>
        <v>#DIV/0!</v>
      </c>
      <c r="J48" s="373"/>
      <c r="K48" s="372" t="e">
        <f>IF(K47="","",IF(K47&lt;=2,"A",IF(K47&lt;=2.75,"B",IF(K47&lt;=3.5,"C",IF(K47&lt;=4.25,"D",IF(K47&lt;=5,"E","F"))))))</f>
        <v>#DIV/0!</v>
      </c>
      <c r="L48" s="373"/>
      <c r="M48" s="372" t="str">
        <f>IF(M47="","",IF(M47&lt;=2,"A",IF(M47&lt;=2.75,"B",IF(M47&lt;=3.5,"C",IF(M47&lt;=4.25,"D",IF(M47&lt;=5,"E","F"))))))</f>
        <v>C</v>
      </c>
      <c r="N48" s="373"/>
      <c r="O48" s="372" t="e">
        <f>IF(O47="","",IF(O47&lt;=2,"A",IF(O47&lt;=2.75,"B",IF(O47&lt;=3.5,"C",IF(O47&lt;=4.25,"D",IF(O47&lt;=5,"E","F"))))))</f>
        <v>#DIV/0!</v>
      </c>
      <c r="P48" s="373"/>
      <c r="Q48" s="372" t="e">
        <f>IF(Q47="","",IF(Q47&lt;=2,"A",IF(Q47&lt;=2.75,"B",IF(Q47&lt;=3.5,"C",IF(Q47&lt;=4.25,"D",IF(Q47&lt;=5,"E","F"))))))</f>
        <v>#DIV/0!</v>
      </c>
      <c r="R48" s="373"/>
      <c r="S48" s="372" t="str">
        <f>IF(S47="","",IF(S47&lt;=2,"A",IF(S47&lt;=2.75,"B",IF(S47&lt;=3.5,"C",IF(S47&lt;=4.25,"D",IF(S47&lt;=5,"E","F"))))))</f>
        <v/>
      </c>
      <c r="T48" s="373"/>
      <c r="U48" s="372" t="str">
        <f>IF(U47="","",IF(U47&lt;=2,"A",IF(U47&lt;=2.75,"B",IF(U47&lt;=3.5,"C",IF(U47&lt;=4.25,"D",IF(U47&lt;=5,"E","F"))))))</f>
        <v/>
      </c>
      <c r="V48" s="373"/>
      <c r="W48" s="372" t="str">
        <f>IF(W47="","",IF(W47&lt;=2,"A",IF(W47&lt;=2.75,"B",IF(W47&lt;=3.5,"C",IF(W47&lt;=4.25,"D",IF(W47&lt;=5,"E","F"))))))</f>
        <v/>
      </c>
      <c r="X48" s="373"/>
      <c r="Y48" s="372" t="str">
        <f>IF(Y47="","",IF(Y47&lt;=2,"A",IF(Y47&lt;=2.75,"B",IF(Y47&lt;=3.5,"C",IF(Y47&lt;=4.25,"D",IF(Y47&lt;=5,"E","F"))))))</f>
        <v/>
      </c>
      <c r="Z48" s="373"/>
      <c r="AA48" s="372" t="str">
        <f>IF(AA47="","",IF(AA47&lt;=2,"A",IF(AA47&lt;=2.75,"B",IF(AA47&lt;=3.5,"C",IF(AA47&lt;=4.25,"D",IF(AA47&lt;=5,"E","F"))))))</f>
        <v/>
      </c>
      <c r="AB48" s="373"/>
      <c r="AC48" s="372" t="str">
        <f>IF(AC47="","",IF(AC47&lt;=2,"A",IF(AC47&lt;=2.75,"B",IF(AC47&lt;=3.5,"C",IF(AC47&lt;=4.25,"D",IF(AC47&lt;=5,"E","F"))))))</f>
        <v/>
      </c>
      <c r="AD48" s="373"/>
      <c r="AE48" s="372" t="str">
        <f>IF(AE47="","",IF(AE47&lt;=2,"A",IF(AE47&lt;=2.75,"B",IF(AE47&lt;=3.5,"C",IF(AE47&lt;=4.25,"D",IF(AE47&lt;=5,"E","F"))))))</f>
        <v/>
      </c>
      <c r="AF48" s="373"/>
      <c r="AG48" s="372" t="str">
        <f>IF(AG47="","",IF(AG47&lt;=2,"A",IF(AG47&lt;=2.75,"B",IF(AG47&lt;=3.5,"C",IF(AG47&lt;=4.25,"D",IF(AG47&lt;=5,"E","F"))))))</f>
        <v/>
      </c>
      <c r="AH48" s="373"/>
      <c r="AI48" s="372" t="str">
        <f>IF(AI47="","",IF(AI47&lt;=2,"A",IF(AI47&lt;=2.75,"B",IF(AI47&lt;=3.5,"C",IF(AI47&lt;=4.25,"D",IF(AI47&lt;=5,"E","F"))))))</f>
        <v/>
      </c>
      <c r="AJ48" s="373"/>
      <c r="AK48" s="372" t="str">
        <f>IF(AK47="","",IF(AK47&lt;=2,"A",IF(AK47&lt;=2.75,"B",IF(AK47&lt;=3.5,"C",IF(AK47&lt;=4.25,"D",IF(AK47&lt;=5,"E","F"))))))</f>
        <v/>
      </c>
      <c r="AL48" s="373"/>
      <c r="AM48" s="372" t="str">
        <f>IF(AM47="","",IF(AM47&lt;=2,"A",IF(AM47&lt;=2.75,"B",IF(AM47&lt;=3.5,"C",IF(AM47&lt;=4.25,"D",IF(AM47&lt;=5,"E","F"))))))</f>
        <v/>
      </c>
      <c r="AN48" s="373"/>
      <c r="AO48" s="372" t="str">
        <f>IF(AO47="","",IF(AO47&lt;=2,"A",IF(AO47&lt;=2.75,"B",IF(AO47&lt;=3.5,"C",IF(AO47&lt;=4.25,"D",IF(AO47&lt;=5,"E","F"))))))</f>
        <v/>
      </c>
      <c r="AP48" s="373"/>
      <c r="AQ48" s="372" t="str">
        <f>IF(AQ47="","",IF(AQ47&lt;=2,"A",IF(AQ47&lt;=2.75,"B",IF(AQ47&lt;=3.5,"C",IF(AQ47&lt;=4.25,"D",IF(AQ47&lt;=5,"E","F"))))))</f>
        <v/>
      </c>
      <c r="AR48" s="373"/>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384">
        <f>Links!F99</f>
        <v>1.7658449627305508</v>
      </c>
      <c r="F50" s="394"/>
      <c r="G50" s="384"/>
      <c r="H50" s="394"/>
      <c r="I50" s="384"/>
      <c r="J50" s="394"/>
      <c r="K50" s="384"/>
      <c r="L50" s="394"/>
      <c r="M50" s="384"/>
      <c r="N50" s="394"/>
      <c r="O50" s="384"/>
      <c r="P50" s="394"/>
      <c r="Q50" s="384"/>
      <c r="R50" s="394"/>
      <c r="S50" s="384"/>
      <c r="T50" s="394"/>
      <c r="U50" s="384"/>
      <c r="V50" s="394"/>
      <c r="W50" s="384"/>
      <c r="X50" s="394"/>
      <c r="Y50" s="384"/>
      <c r="Z50" s="394"/>
      <c r="AA50" s="384"/>
      <c r="AB50" s="394"/>
      <c r="AC50" s="384"/>
      <c r="AD50" s="394"/>
      <c r="AE50" s="384"/>
      <c r="AF50" s="394"/>
      <c r="AG50" s="384"/>
      <c r="AH50" s="394"/>
      <c r="AI50" s="384"/>
      <c r="AJ50" s="394"/>
      <c r="AK50" s="384"/>
      <c r="AL50" s="394"/>
      <c r="AM50" s="384"/>
      <c r="AN50" s="394"/>
      <c r="AO50" s="384"/>
      <c r="AP50" s="394"/>
      <c r="AQ50" s="384"/>
      <c r="AR50" s="394"/>
      <c r="AS50" s="67">
        <f>SUMPRODUCT(E50:AR50,E8:AR8)/SUM(E8:AR8)</f>
        <v>0.14948952065443816</v>
      </c>
      <c r="AT50" s="56"/>
    </row>
    <row r="51" spans="2:46" ht="14.25" x14ac:dyDescent="0.25">
      <c r="B51" s="55"/>
      <c r="C51" s="109" t="s">
        <v>439</v>
      </c>
      <c r="D51" s="110" t="s">
        <v>437</v>
      </c>
      <c r="E51" s="384"/>
      <c r="F51" s="394"/>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440</v>
      </c>
      <c r="D52" s="110" t="s">
        <v>438</v>
      </c>
      <c r="E52" s="384"/>
      <c r="F52" s="394"/>
      <c r="G52" s="384"/>
      <c r="H52" s="394"/>
      <c r="I52" s="384"/>
      <c r="J52" s="394"/>
      <c r="K52" s="384"/>
      <c r="L52" s="394"/>
      <c r="M52" s="384"/>
      <c r="N52" s="394"/>
      <c r="O52" s="384"/>
      <c r="P52" s="394"/>
      <c r="Q52" s="384"/>
      <c r="R52" s="394"/>
      <c r="S52" s="384"/>
      <c r="T52" s="394"/>
      <c r="U52" s="384"/>
      <c r="V52" s="394"/>
      <c r="W52" s="384"/>
      <c r="X52" s="394"/>
      <c r="Y52" s="384"/>
      <c r="Z52" s="394"/>
      <c r="AA52" s="384"/>
      <c r="AB52" s="394"/>
      <c r="AC52" s="384"/>
      <c r="AD52" s="394"/>
      <c r="AE52" s="384"/>
      <c r="AF52" s="394"/>
      <c r="AG52" s="384"/>
      <c r="AH52" s="394"/>
      <c r="AI52" s="384"/>
      <c r="AJ52" s="394"/>
      <c r="AK52" s="384"/>
      <c r="AL52" s="394"/>
      <c r="AM52" s="384"/>
      <c r="AN52" s="394"/>
      <c r="AO52" s="384"/>
      <c r="AP52" s="394"/>
      <c r="AQ52" s="384"/>
      <c r="AR52" s="394"/>
      <c r="AS52" s="67"/>
      <c r="AT52" s="56"/>
    </row>
    <row r="53" spans="2:46" ht="13.5" thickBot="1" x14ac:dyDescent="0.3">
      <c r="B53" s="55"/>
      <c r="C53" s="10"/>
      <c r="D53" s="11" t="s">
        <v>52</v>
      </c>
      <c r="E53" s="372" t="str">
        <f>IF(E52="","",IF(E52&lt;=2,"A",IF(E52&lt;=2.75,"B",IF(E52&lt;=3.5,"C",IF(E52&lt;=4.25,"D",IF(E52&lt;=5,"E","F"))))))</f>
        <v/>
      </c>
      <c r="F53" s="373"/>
      <c r="G53" s="372" t="str">
        <f>IF(G52="","",IF(G52&lt;=2,"A",IF(G52&lt;=2.75,"B",IF(G52&lt;=3.5,"C",IF(G52&lt;=4.25,"D",IF(G52&lt;=5,"E","F"))))))</f>
        <v/>
      </c>
      <c r="H53" s="373"/>
      <c r="I53" s="372" t="str">
        <f>IF(I52="","",IF(I52&lt;=2,"A",IF(I52&lt;=2.75,"B",IF(I52&lt;=3.5,"C",IF(I52&lt;=4.25,"D",IF(I52&lt;=5,"E","F"))))))</f>
        <v/>
      </c>
      <c r="J53" s="373"/>
      <c r="K53" s="372" t="str">
        <f>IF(K52="","",IF(K52&lt;=2,"A",IF(K52&lt;=2.75,"B",IF(K52&lt;=3.5,"C",IF(K52&lt;=4.25,"D",IF(K52&lt;=5,"E","F"))))))</f>
        <v/>
      </c>
      <c r="L53" s="373"/>
      <c r="M53" s="372" t="str">
        <f>IF(M52="","",IF(M52&lt;=2,"A",IF(M52&lt;=2.75,"B",IF(M52&lt;=3.5,"C",IF(M52&lt;=4.25,"D",IF(M52&lt;=5,"E","F"))))))</f>
        <v/>
      </c>
      <c r="N53" s="373"/>
      <c r="O53" s="372" t="str">
        <f>IF(O52="","",IF(O52&lt;=2,"A",IF(O52&lt;=2.75,"B",IF(O52&lt;=3.5,"C",IF(O52&lt;=4.25,"D",IF(O52&lt;=5,"E","F"))))))</f>
        <v/>
      </c>
      <c r="P53" s="373"/>
      <c r="Q53" s="372" t="str">
        <f>IF(Q52="","",IF(Q52&lt;=2,"A",IF(Q52&lt;=2.75,"B",IF(Q52&lt;=3.5,"C",IF(Q52&lt;=4.25,"D",IF(Q52&lt;=5,"E","F"))))))</f>
        <v/>
      </c>
      <c r="R53" s="373"/>
      <c r="S53" s="372" t="str">
        <f>IF(S52="","",IF(S52&lt;=2,"A",IF(S52&lt;=2.75,"B",IF(S52&lt;=3.5,"C",IF(S52&lt;=4.25,"D",IF(S52&lt;=5,"E","F"))))))</f>
        <v/>
      </c>
      <c r="T53" s="373"/>
      <c r="U53" s="372" t="str">
        <f>IF(U52="","",IF(U52&lt;=2,"A",IF(U52&lt;=2.75,"B",IF(U52&lt;=3.5,"C",IF(U52&lt;=4.25,"D",IF(U52&lt;=5,"E","F"))))))</f>
        <v/>
      </c>
      <c r="V53" s="373"/>
      <c r="W53" s="372" t="str">
        <f>IF(W52="","",IF(W52&lt;=2,"A",IF(W52&lt;=2.75,"B",IF(W52&lt;=3.5,"C",IF(W52&lt;=4.25,"D",IF(W52&lt;=5,"E","F"))))))</f>
        <v/>
      </c>
      <c r="X53" s="373"/>
      <c r="Y53" s="372" t="str">
        <f>IF(Y52="","",IF(Y52&lt;=2,"A",IF(Y52&lt;=2.75,"B",IF(Y52&lt;=3.5,"C",IF(Y52&lt;=4.25,"D",IF(Y52&lt;=5,"E","F"))))))</f>
        <v/>
      </c>
      <c r="Z53" s="373"/>
      <c r="AA53" s="372" t="str">
        <f>IF(AA52="","",IF(AA52&lt;=2,"A",IF(AA52&lt;=2.75,"B",IF(AA52&lt;=3.5,"C",IF(AA52&lt;=4.25,"D",IF(AA52&lt;=5,"E","F"))))))</f>
        <v/>
      </c>
      <c r="AB53" s="373"/>
      <c r="AC53" s="372" t="str">
        <f>IF(AC52="","",IF(AC52&lt;=2,"A",IF(AC52&lt;=2.75,"B",IF(AC52&lt;=3.5,"C",IF(AC52&lt;=4.25,"D",IF(AC52&lt;=5,"E","F"))))))</f>
        <v/>
      </c>
      <c r="AD53" s="373"/>
      <c r="AE53" s="372" t="str">
        <f>IF(AE52="","",IF(AE52&lt;=2,"A",IF(AE52&lt;=2.75,"B",IF(AE52&lt;=3.5,"C",IF(AE52&lt;=4.25,"D",IF(AE52&lt;=5,"E","F"))))))</f>
        <v/>
      </c>
      <c r="AF53" s="373"/>
      <c r="AG53" s="372" t="str">
        <f>IF(AG52="","",IF(AG52&lt;=2,"A",IF(AG52&lt;=2.75,"B",IF(AG52&lt;=3.5,"C",IF(AG52&lt;=4.25,"D",IF(AG52&lt;=5,"E","F"))))))</f>
        <v/>
      </c>
      <c r="AH53" s="373"/>
      <c r="AI53" s="372" t="str">
        <f>IF(AI52="","",IF(AI52&lt;=2,"A",IF(AI52&lt;=2.75,"B",IF(AI52&lt;=3.5,"C",IF(AI52&lt;=4.25,"D",IF(AI52&lt;=5,"E","F"))))))</f>
        <v/>
      </c>
      <c r="AJ53" s="373"/>
      <c r="AK53" s="372" t="str">
        <f>IF(AK52="","",IF(AK52&lt;=2,"A",IF(AK52&lt;=2.75,"B",IF(AK52&lt;=3.5,"C",IF(AK52&lt;=4.25,"D",IF(AK52&lt;=5,"E","F"))))))</f>
        <v/>
      </c>
      <c r="AL53" s="373"/>
      <c r="AM53" s="372" t="str">
        <f>IF(AM52="","",IF(AM52&lt;=2,"A",IF(AM52&lt;=2.75,"B",IF(AM52&lt;=3.5,"C",IF(AM52&lt;=4.25,"D",IF(AM52&lt;=5,"E","F"))))))</f>
        <v/>
      </c>
      <c r="AN53" s="373"/>
      <c r="AO53" s="372" t="str">
        <f>IF(AO52="","",IF(AO52&lt;=2,"A",IF(AO52&lt;=2.75,"B",IF(AO52&lt;=3.5,"C",IF(AO52&lt;=4.25,"D",IF(AO52&lt;=5,"E","F"))))))</f>
        <v/>
      </c>
      <c r="AP53" s="373"/>
      <c r="AQ53" s="372" t="str">
        <f>IF(AQ52="","",IF(AQ52&lt;=2,"A",IF(AQ52&lt;=2.75,"B",IF(AQ52&lt;=3.5,"C",IF(AQ52&lt;=4.25,"D",IF(AQ52&lt;=5,"E","F"))))))</f>
        <v/>
      </c>
      <c r="AR53" s="373"/>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6"/>
    </row>
    <row r="57" spans="2:46" ht="15.75" x14ac:dyDescent="0.25">
      <c r="C57" s="21" t="s">
        <v>199</v>
      </c>
      <c r="D57" s="20" t="s">
        <v>202</v>
      </c>
    </row>
    <row r="58" spans="2:46" ht="15.75" x14ac:dyDescent="0.25">
      <c r="C58" s="21" t="s">
        <v>200</v>
      </c>
      <c r="D58" s="20" t="s">
        <v>205</v>
      </c>
    </row>
    <row r="59" spans="2:46" ht="12.95" customHeight="1" x14ac:dyDescent="0.25">
      <c r="C59" s="21" t="s">
        <v>207</v>
      </c>
      <c r="D59" s="392"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92"/>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92"/>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97" t="s">
        <v>221</v>
      </c>
      <c r="D65" s="397"/>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K38:L38"/>
    <mergeCell ref="M38:N38"/>
    <mergeCell ref="O38:P38"/>
    <mergeCell ref="Q38:R38"/>
    <mergeCell ref="S38:T38"/>
    <mergeCell ref="U8:V8"/>
    <mergeCell ref="W8:X8"/>
    <mergeCell ref="Y8:Z8"/>
    <mergeCell ref="AA8:AB8"/>
    <mergeCell ref="W31:X31"/>
    <mergeCell ref="Y31:Z31"/>
    <mergeCell ref="AA31:AB31"/>
    <mergeCell ref="AA9:AB9"/>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K48:AL48"/>
    <mergeCell ref="AM48:AN48"/>
    <mergeCell ref="AO48:AP48"/>
    <mergeCell ref="AQ48:AR48"/>
    <mergeCell ref="U48:V48"/>
    <mergeCell ref="W48:X48"/>
    <mergeCell ref="Y48:Z48"/>
    <mergeCell ref="AA48:AB48"/>
    <mergeCell ref="AC48:AD48"/>
    <mergeCell ref="AE48:AF48"/>
    <mergeCell ref="AI48:AJ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I48:J48"/>
    <mergeCell ref="K48:L48"/>
    <mergeCell ref="M48:N48"/>
    <mergeCell ref="O48:P48"/>
    <mergeCell ref="Q48:R48"/>
    <mergeCell ref="S48:T48"/>
    <mergeCell ref="U47:V47"/>
    <mergeCell ref="W47:X47"/>
    <mergeCell ref="Y47:Z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1" sqref="C21"/>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401" t="s">
        <v>239</v>
      </c>
      <c r="C2" s="402"/>
      <c r="D2" s="401" t="s">
        <v>240</v>
      </c>
      <c r="E2" s="402"/>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517B-3D69-41F4-9412-A51B7E49D025}">
  <sheetPr codeName="Sheet9"/>
  <dimension ref="A1:F112"/>
  <sheetViews>
    <sheetView zoomScaleNormal="150" zoomScalePageLayoutView="70" workbookViewId="0">
      <pane xSplit="4" ySplit="2" topLeftCell="E6" activePane="bottomRight" state="frozen"/>
      <selection pane="topRight" activeCell="F1" sqref="F1"/>
      <selection pane="bottomLeft" activeCell="A5" sqref="A5"/>
      <selection pane="bottomRight" activeCell="H27" sqref="H27"/>
    </sheetView>
  </sheetViews>
  <sheetFormatPr defaultColWidth="10.875" defaultRowHeight="12.75" x14ac:dyDescent="0.25"/>
  <cols>
    <col min="1" max="2" width="3.375" style="20" customWidth="1"/>
    <col min="3" max="3" width="5.5" style="23" bestFit="1" customWidth="1"/>
    <col min="4" max="4" width="44.875" style="20" customWidth="1"/>
    <col min="5" max="5" width="9.125" style="23" bestFit="1" customWidth="1"/>
    <col min="6" max="6" width="3.375" style="20" customWidth="1"/>
    <col min="7" max="16384" width="10.875" style="20"/>
  </cols>
  <sheetData>
    <row r="1" spans="1:6" ht="13.5" thickBot="1" x14ac:dyDescent="0.3"/>
    <row r="2" spans="1:6" x14ac:dyDescent="0.25">
      <c r="A2" s="20" t="s">
        <v>142</v>
      </c>
      <c r="B2" s="52"/>
      <c r="C2" s="25"/>
      <c r="D2" s="53"/>
      <c r="E2" s="25"/>
      <c r="F2" s="54"/>
    </row>
    <row r="3" spans="1:6" x14ac:dyDescent="0.25">
      <c r="B3" s="55"/>
      <c r="C3" s="37"/>
      <c r="D3" s="60"/>
      <c r="E3" s="37"/>
      <c r="F3" s="56"/>
    </row>
    <row r="4" spans="1:6" x14ac:dyDescent="0.25">
      <c r="B4" s="55"/>
      <c r="C4" s="37"/>
      <c r="D4" s="60"/>
      <c r="E4" s="37"/>
      <c r="F4" s="56"/>
    </row>
    <row r="5" spans="1:6" x14ac:dyDescent="0.25">
      <c r="B5" s="55"/>
      <c r="C5" s="37"/>
      <c r="D5" s="60"/>
      <c r="E5" s="37"/>
      <c r="F5" s="56"/>
    </row>
    <row r="6" spans="1:6" s="21" customFormat="1" x14ac:dyDescent="0.25">
      <c r="B6" s="57"/>
      <c r="C6" s="282"/>
      <c r="D6" s="282"/>
      <c r="E6" s="282"/>
      <c r="F6" s="58"/>
    </row>
    <row r="7" spans="1:6" s="21" customFormat="1" x14ac:dyDescent="0.25">
      <c r="B7" s="57"/>
      <c r="C7" s="369" t="s">
        <v>0</v>
      </c>
      <c r="D7" s="387"/>
      <c r="E7" s="361" t="s">
        <v>445</v>
      </c>
      <c r="F7" s="58"/>
    </row>
    <row r="8" spans="1:6" s="21" customFormat="1" x14ac:dyDescent="0.2">
      <c r="B8" s="57"/>
      <c r="C8" s="6"/>
      <c r="D8" s="7" t="s">
        <v>88</v>
      </c>
      <c r="E8" s="364">
        <v>240</v>
      </c>
      <c r="F8" s="58"/>
    </row>
    <row r="9" spans="1:6" s="21" customFormat="1" x14ac:dyDescent="0.25">
      <c r="B9" s="57"/>
      <c r="C9" s="6"/>
      <c r="D9" s="7" t="s">
        <v>65</v>
      </c>
      <c r="E9" s="79" t="s">
        <v>262</v>
      </c>
      <c r="F9" s="58"/>
    </row>
    <row r="10" spans="1:6" x14ac:dyDescent="0.25">
      <c r="B10" s="55"/>
      <c r="C10" s="4"/>
      <c r="D10" s="8" t="s">
        <v>115</v>
      </c>
      <c r="E10" s="4"/>
      <c r="F10" s="56"/>
    </row>
    <row r="11" spans="1:6" ht="14.25" x14ac:dyDescent="0.25">
      <c r="B11" s="55"/>
      <c r="C11" s="9" t="s">
        <v>343</v>
      </c>
      <c r="D11" s="7" t="s">
        <v>344</v>
      </c>
      <c r="E11" s="80">
        <v>0</v>
      </c>
      <c r="F11" s="56"/>
    </row>
    <row r="12" spans="1:6" ht="14.25" x14ac:dyDescent="0.25">
      <c r="B12" s="55"/>
      <c r="C12" s="9" t="s">
        <v>122</v>
      </c>
      <c r="D12" s="7" t="s">
        <v>17</v>
      </c>
      <c r="E12" s="80">
        <v>330</v>
      </c>
      <c r="F12" s="56"/>
    </row>
    <row r="13" spans="1:6" ht="14.25" x14ac:dyDescent="0.25">
      <c r="B13" s="55"/>
      <c r="C13" s="9" t="s">
        <v>108</v>
      </c>
      <c r="D13" s="7" t="s">
        <v>90</v>
      </c>
      <c r="E13" s="40">
        <v>0.02</v>
      </c>
      <c r="F13" s="56"/>
    </row>
    <row r="14" spans="1:6" ht="14.25" x14ac:dyDescent="0.25">
      <c r="B14" s="55"/>
      <c r="C14" s="9" t="s">
        <v>31</v>
      </c>
      <c r="D14" s="7" t="s">
        <v>18</v>
      </c>
      <c r="E14" s="80">
        <v>25</v>
      </c>
      <c r="F14" s="56"/>
    </row>
    <row r="15" spans="1:6" ht="14.25" x14ac:dyDescent="0.25">
      <c r="B15" s="55"/>
      <c r="C15" s="9" t="s">
        <v>315</v>
      </c>
      <c r="D15" s="7" t="s">
        <v>379</v>
      </c>
      <c r="E15" s="86">
        <v>3.3</v>
      </c>
      <c r="F15" s="56"/>
    </row>
    <row r="16" spans="1:6" ht="14.25" x14ac:dyDescent="0.25">
      <c r="B16" s="55"/>
      <c r="C16" s="9" t="s">
        <v>349</v>
      </c>
      <c r="D16" s="7" t="s">
        <v>369</v>
      </c>
      <c r="E16" s="80">
        <v>10</v>
      </c>
      <c r="F16" s="56"/>
    </row>
    <row r="17" spans="2:6" ht="14.25" x14ac:dyDescent="0.25">
      <c r="B17" s="55"/>
      <c r="C17" s="9" t="s">
        <v>117</v>
      </c>
      <c r="D17" s="7" t="s">
        <v>118</v>
      </c>
      <c r="E17" s="82">
        <v>1</v>
      </c>
      <c r="F17" s="56"/>
    </row>
    <row r="18" spans="2:6" ht="14.25" x14ac:dyDescent="0.25">
      <c r="B18" s="55"/>
      <c r="C18" s="9" t="s">
        <v>25</v>
      </c>
      <c r="D18" s="148" t="s">
        <v>237</v>
      </c>
      <c r="E18" s="84">
        <v>10</v>
      </c>
      <c r="F18" s="56"/>
    </row>
    <row r="19" spans="2:6" ht="14.25" x14ac:dyDescent="0.25">
      <c r="B19" s="55"/>
      <c r="C19" s="9" t="s">
        <v>26</v>
      </c>
      <c r="D19" s="7" t="s">
        <v>11</v>
      </c>
      <c r="E19" s="84">
        <v>5</v>
      </c>
      <c r="F19" s="56"/>
    </row>
    <row r="20" spans="2:6" ht="14.25" x14ac:dyDescent="0.25">
      <c r="B20" s="55"/>
      <c r="C20" s="9" t="s">
        <v>28</v>
      </c>
      <c r="D20" s="148" t="s">
        <v>238</v>
      </c>
      <c r="E20" s="86">
        <v>5</v>
      </c>
      <c r="F20" s="56"/>
    </row>
    <row r="21" spans="2:6" ht="14.25" x14ac:dyDescent="0.25">
      <c r="B21" s="55"/>
      <c r="C21" s="9" t="s">
        <v>29</v>
      </c>
      <c r="D21" s="7" t="s">
        <v>22</v>
      </c>
      <c r="E21" s="86">
        <v>0</v>
      </c>
      <c r="F21" s="56"/>
    </row>
    <row r="22" spans="2:6" ht="14.25" x14ac:dyDescent="0.25">
      <c r="B22" s="55"/>
      <c r="C22" s="9" t="s">
        <v>30</v>
      </c>
      <c r="D22" s="7" t="s">
        <v>16</v>
      </c>
      <c r="E22" s="86">
        <v>12</v>
      </c>
      <c r="F22" s="56"/>
    </row>
    <row r="23" spans="2:6" ht="14.25" x14ac:dyDescent="0.25">
      <c r="B23" s="55"/>
      <c r="C23" s="9" t="s">
        <v>27</v>
      </c>
      <c r="D23" s="7" t="s">
        <v>14</v>
      </c>
      <c r="E23" s="40">
        <v>0.9</v>
      </c>
      <c r="F23" s="56"/>
    </row>
    <row r="24" spans="2:6" ht="14.25" x14ac:dyDescent="0.25">
      <c r="B24" s="55"/>
      <c r="C24" s="9" t="s">
        <v>121</v>
      </c>
      <c r="D24" s="7" t="s">
        <v>23</v>
      </c>
      <c r="E24" s="86">
        <v>0</v>
      </c>
      <c r="F24" s="56"/>
    </row>
    <row r="25" spans="2:6" ht="14.25" x14ac:dyDescent="0.25">
      <c r="B25" s="55"/>
      <c r="C25" s="9" t="s">
        <v>116</v>
      </c>
      <c r="D25" s="7" t="s">
        <v>91</v>
      </c>
      <c r="E25" s="86">
        <v>3.5</v>
      </c>
      <c r="F25" s="56"/>
    </row>
    <row r="26" spans="2:6" ht="14.25" x14ac:dyDescent="0.25">
      <c r="B26" s="55"/>
      <c r="C26" s="222" t="s">
        <v>370</v>
      </c>
      <c r="D26" s="7" t="s">
        <v>371</v>
      </c>
      <c r="E26" s="225">
        <v>0.35</v>
      </c>
      <c r="F26" s="56"/>
    </row>
    <row r="27" spans="2:6" ht="25.5" x14ac:dyDescent="0.25">
      <c r="B27" s="55"/>
      <c r="C27" s="9"/>
      <c r="D27" s="137" t="s">
        <v>222</v>
      </c>
      <c r="E27" s="40" t="s">
        <v>64</v>
      </c>
      <c r="F27" s="56"/>
    </row>
    <row r="28" spans="2:6" x14ac:dyDescent="0.25">
      <c r="B28" s="55"/>
      <c r="C28" s="9"/>
      <c r="D28" s="7" t="s">
        <v>12</v>
      </c>
      <c r="E28" s="40" t="s">
        <v>64</v>
      </c>
      <c r="F28" s="56"/>
    </row>
    <row r="29" spans="2:6" x14ac:dyDescent="0.25">
      <c r="B29" s="55"/>
      <c r="C29" s="9"/>
      <c r="D29" s="7" t="s">
        <v>13</v>
      </c>
      <c r="E29" s="40" t="s">
        <v>64</v>
      </c>
      <c r="F29" s="56"/>
    </row>
    <row r="30" spans="2:6" x14ac:dyDescent="0.25">
      <c r="B30" s="55"/>
      <c r="C30" s="9"/>
      <c r="D30" s="76" t="s">
        <v>172</v>
      </c>
      <c r="E30" s="40" t="s">
        <v>74</v>
      </c>
      <c r="F30" s="56"/>
    </row>
    <row r="31" spans="2:6" x14ac:dyDescent="0.25">
      <c r="B31" s="55"/>
      <c r="C31" s="108"/>
      <c r="D31" s="107" t="s">
        <v>206</v>
      </c>
      <c r="E31" s="40" t="s">
        <v>64</v>
      </c>
      <c r="F31" s="56"/>
    </row>
    <row r="32" spans="2:6" x14ac:dyDescent="0.25">
      <c r="B32" s="55"/>
      <c r="C32" s="108"/>
      <c r="D32" s="107" t="s">
        <v>233</v>
      </c>
      <c r="E32" s="40" t="s">
        <v>64</v>
      </c>
      <c r="F32" s="56"/>
    </row>
    <row r="33" spans="2:6" x14ac:dyDescent="0.25">
      <c r="B33" s="55"/>
      <c r="C33" s="4"/>
      <c r="D33" s="8" t="s">
        <v>21</v>
      </c>
      <c r="E33" s="4"/>
      <c r="F33" s="56"/>
    </row>
    <row r="34" spans="2:6" x14ac:dyDescent="0.25">
      <c r="B34" s="55"/>
      <c r="C34" s="9"/>
      <c r="D34" s="7" t="s">
        <v>1</v>
      </c>
      <c r="E34" s="9">
        <v>5</v>
      </c>
      <c r="F34" s="56"/>
    </row>
    <row r="35" spans="2:6" x14ac:dyDescent="0.25">
      <c r="B35" s="55"/>
      <c r="C35" s="9"/>
      <c r="D35" s="7" t="s">
        <v>2</v>
      </c>
      <c r="E35" s="9">
        <v>0</v>
      </c>
      <c r="F35" s="56"/>
    </row>
    <row r="36" spans="2:6" ht="14.25" x14ac:dyDescent="0.25">
      <c r="B36" s="55"/>
      <c r="C36" s="9" t="s">
        <v>75</v>
      </c>
      <c r="D36" s="7" t="s">
        <v>3</v>
      </c>
      <c r="E36" s="9">
        <v>0</v>
      </c>
      <c r="F36" s="56"/>
    </row>
    <row r="37" spans="2:6" ht="14.25" x14ac:dyDescent="0.25">
      <c r="B37" s="55"/>
      <c r="C37" s="9" t="s">
        <v>76</v>
      </c>
      <c r="D37" s="7" t="s">
        <v>4</v>
      </c>
      <c r="E37" s="9">
        <v>0.85</v>
      </c>
      <c r="F37" s="56"/>
    </row>
    <row r="38" spans="2:6" x14ac:dyDescent="0.25">
      <c r="B38" s="55"/>
      <c r="C38" s="9" t="s">
        <v>5</v>
      </c>
      <c r="D38" s="7" t="s">
        <v>6</v>
      </c>
      <c r="E38" s="9">
        <v>15</v>
      </c>
      <c r="F38" s="56"/>
    </row>
    <row r="39" spans="2:6" ht="14.25" x14ac:dyDescent="0.25">
      <c r="B39" s="55"/>
      <c r="C39" s="9" t="s">
        <v>77</v>
      </c>
      <c r="D39" s="105" t="s">
        <v>7</v>
      </c>
      <c r="E39" s="9">
        <v>3.7</v>
      </c>
      <c r="F39" s="56"/>
    </row>
    <row r="40" spans="2:6" x14ac:dyDescent="0.25">
      <c r="B40" s="55"/>
      <c r="C40" s="9"/>
      <c r="D40" s="7" t="s">
        <v>8</v>
      </c>
      <c r="E40" s="40" t="s">
        <v>64</v>
      </c>
      <c r="F40" s="56"/>
    </row>
    <row r="41" spans="2:6" ht="14.25" x14ac:dyDescent="0.25">
      <c r="B41" s="55"/>
      <c r="C41" s="9" t="s">
        <v>78</v>
      </c>
      <c r="D41" s="7" t="s">
        <v>9</v>
      </c>
      <c r="E41" s="40">
        <v>0</v>
      </c>
      <c r="F41" s="56"/>
    </row>
    <row r="42" spans="2:6" ht="14.25" x14ac:dyDescent="0.25">
      <c r="B42" s="55"/>
      <c r="C42" s="9" t="s">
        <v>79</v>
      </c>
      <c r="D42" s="7" t="s">
        <v>10</v>
      </c>
      <c r="E42" s="40">
        <v>1</v>
      </c>
      <c r="F42" s="56"/>
    </row>
    <row r="43" spans="2:6" x14ac:dyDescent="0.25">
      <c r="B43" s="55"/>
      <c r="C43" s="108"/>
      <c r="D43" s="107" t="s">
        <v>224</v>
      </c>
      <c r="E43" s="40" t="s">
        <v>74</v>
      </c>
      <c r="F43" s="56"/>
    </row>
    <row r="44" spans="2:6" x14ac:dyDescent="0.25">
      <c r="B44" s="55"/>
      <c r="C44" s="37"/>
      <c r="D44" s="60"/>
      <c r="E44" s="37"/>
      <c r="F44" s="56"/>
    </row>
    <row r="45" spans="2:6" s="22" customFormat="1" x14ac:dyDescent="0.25">
      <c r="B45" s="61"/>
      <c r="C45" s="369" t="s">
        <v>24</v>
      </c>
      <c r="D45" s="387"/>
      <c r="E45" s="361"/>
      <c r="F45" s="62"/>
    </row>
    <row r="46" spans="2:6" ht="15.75" x14ac:dyDescent="0.25">
      <c r="B46" s="55"/>
      <c r="C46" s="4"/>
      <c r="D46" s="8" t="s">
        <v>195</v>
      </c>
      <c r="E46" s="4"/>
      <c r="F46" s="56"/>
    </row>
    <row r="47" spans="2:6" ht="14.25" x14ac:dyDescent="0.25">
      <c r="B47" s="55"/>
      <c r="C47" s="10" t="s">
        <v>101</v>
      </c>
      <c r="D47" s="11" t="s">
        <v>32</v>
      </c>
      <c r="E47" s="10">
        <f t="shared" ref="E47" si="0">4*((E14/100)^2)</f>
        <v>0.25</v>
      </c>
      <c r="F47" s="56"/>
    </row>
    <row r="48" spans="2:6" ht="14.25" x14ac:dyDescent="0.25">
      <c r="B48" s="55"/>
      <c r="C48" s="10" t="s">
        <v>102</v>
      </c>
      <c r="D48" s="11" t="s">
        <v>33</v>
      </c>
      <c r="E48" s="284">
        <f t="shared" ref="E48" si="1">0.0091*(E12/(4))</f>
        <v>0.75075000000000003</v>
      </c>
      <c r="F48" s="56"/>
    </row>
    <row r="49" spans="2:6" ht="14.25" x14ac:dyDescent="0.25">
      <c r="B49" s="55"/>
      <c r="C49" s="10" t="s">
        <v>42</v>
      </c>
      <c r="D49" s="11" t="s">
        <v>34</v>
      </c>
      <c r="E49" s="13">
        <f t="shared" ref="E49" si="2">MIN(E18,10)</f>
        <v>10</v>
      </c>
      <c r="F49" s="56"/>
    </row>
    <row r="50" spans="2:6" ht="14.25" x14ac:dyDescent="0.25">
      <c r="B50" s="55"/>
      <c r="C50" s="10" t="s">
        <v>43</v>
      </c>
      <c r="D50" s="11" t="s">
        <v>35</v>
      </c>
      <c r="E50" s="10">
        <f t="shared" ref="E50" si="3">6-(0.3*E49)</f>
        <v>3</v>
      </c>
      <c r="F50" s="56"/>
    </row>
    <row r="51" spans="2:6" ht="15.75" x14ac:dyDescent="0.25">
      <c r="B51" s="55"/>
      <c r="C51" s="109" t="s">
        <v>44</v>
      </c>
      <c r="D51" s="146" t="s">
        <v>235</v>
      </c>
      <c r="E51" s="10">
        <f t="shared" ref="E51" si="4">IF(E14&lt;=40,1,0)*IF(AND(E19&gt;=7,E19&lt;14),1.61,1)*IF(E19&gt;=14,3.76,1)+IF(AND(E14&lt;=50,E14&gt;40),1,0)*IF(AND(E19&gt;=10,E19&lt;20),1.61,1)*IF(E19&gt;=20,3.76,1)+IF(AND(E14&lt;=55,E14&gt;50),1,0)*IF(AND(E19&gt;=11,E19&lt;22),1.61,1)*IF(E19&gt;=22,3.76,1)+IF(AND(E14&lt;=60,E14&gt;55),1,0)*IF(AND(E19&gt;=13,E19&lt;26),1.61,1)*IF(E19&gt;=26,3.76,1)+IF(AND(E14&lt;=70,E14&gt;60),1,0)*IF(AND(E19&gt;=14,E19&lt;28),1.61,1)*IF(E19&gt;=28,3.76,1)+IF(AND(E14&gt;70),1,0)</f>
        <v>1</v>
      </c>
      <c r="F51" s="56"/>
    </row>
    <row r="52" spans="2:6" ht="14.25" x14ac:dyDescent="0.25">
      <c r="B52" s="55"/>
      <c r="C52" s="10" t="s">
        <v>44</v>
      </c>
      <c r="D52" s="11" t="s">
        <v>36</v>
      </c>
      <c r="E52" s="10">
        <f>IF(E27="Yes",5.37,IF(AND(E14&lt;=40,AND(E19&gt;=7,E19&lt;14)),1.61,IF(E19&gt;=14,3.76,IF(AND(AND(E14&gt;40,E14&lt;=50),AND(E19&gt;=10,E19&lt;20)),1.61,IF(E19&gt;=14,3.76,1)))))</f>
        <v>1</v>
      </c>
      <c r="F52" s="56"/>
    </row>
    <row r="53" spans="2:6" ht="14.25" x14ac:dyDescent="0.25">
      <c r="B53" s="55"/>
      <c r="C53" s="109" t="s">
        <v>46</v>
      </c>
      <c r="D53" s="110" t="s">
        <v>37</v>
      </c>
      <c r="E53" s="10">
        <f t="shared" ref="E53" si="5">IF(OR(E12&gt;160,E18&gt;0),E22+E20+E69+E24,(E22+E20+E69+E24)*(2-0.005*E12*E17))</f>
        <v>17</v>
      </c>
      <c r="F53" s="56"/>
    </row>
    <row r="54" spans="2:6" ht="14.25" x14ac:dyDescent="0.25">
      <c r="B54" s="55"/>
      <c r="C54" s="109" t="s">
        <v>47</v>
      </c>
      <c r="D54" s="110" t="s">
        <v>38</v>
      </c>
      <c r="E54" s="10">
        <f t="shared" ref="E54" si="6">IF(OR(E23&gt;0.25,E20+E69+E24&lt;=10),E20+E69+E24,10)</f>
        <v>5</v>
      </c>
      <c r="F54" s="56"/>
    </row>
    <row r="55" spans="2:6" ht="14.25" x14ac:dyDescent="0.25">
      <c r="B55" s="55"/>
      <c r="C55" s="109" t="s">
        <v>103</v>
      </c>
      <c r="D55" s="110" t="s">
        <v>39</v>
      </c>
      <c r="E55" s="284">
        <f>IF(E32="No",-1.2276*LN(E53+(0.5*E54)+(50*E23)+(E19*E52)+(E49*E50)),-1.2276*LN(E53+(0.5*(E54-E20))+(50*E23)+(E19*E52)+(0.75*E49*E50)))</f>
        <v>-5.6471535239763977</v>
      </c>
      <c r="F55" s="56"/>
    </row>
    <row r="56" spans="2:6" ht="14.25" x14ac:dyDescent="0.25">
      <c r="B56" s="55"/>
      <c r="C56" s="109" t="s">
        <v>377</v>
      </c>
      <c r="D56" s="110" t="s">
        <v>378</v>
      </c>
      <c r="E56" s="284">
        <f>E8</f>
        <v>240</v>
      </c>
      <c r="F56" s="56"/>
    </row>
    <row r="57" spans="2:6" ht="14.25" x14ac:dyDescent="0.25">
      <c r="B57" s="55"/>
      <c r="C57" s="109" t="s">
        <v>380</v>
      </c>
      <c r="D57" s="110"/>
      <c r="E57" s="284">
        <f>0.084*(2*E56/E15) + Intersections!H66</f>
        <v>28.962681818181821</v>
      </c>
      <c r="F57" s="56"/>
    </row>
    <row r="58" spans="2:6" ht="14.25" x14ac:dyDescent="0.25">
      <c r="B58" s="55"/>
      <c r="C58" s="10" t="s">
        <v>215</v>
      </c>
      <c r="D58" s="11" t="s">
        <v>40</v>
      </c>
      <c r="E58" s="284">
        <f t="shared" ref="E58" si="7">IF(E12&gt;0,6.0468+E47+E48+E55,0)</f>
        <v>1.4003964760236025</v>
      </c>
      <c r="F58" s="56"/>
    </row>
    <row r="59" spans="2:6" x14ac:dyDescent="0.25">
      <c r="B59" s="55"/>
      <c r="C59" s="10"/>
      <c r="D59" s="11" t="s">
        <v>41</v>
      </c>
      <c r="E59" s="10" t="str">
        <f t="shared" ref="E59" si="8">IF(E58&lt;=2,"A",IF(E58&lt;=2.75,"B",IF(E58&lt;=3.5,"C",IF(E58&lt;=4.25,"D",IF(E58&lt;=5,"E","F")))))</f>
        <v>A</v>
      </c>
      <c r="F59" s="56"/>
    </row>
    <row r="60" spans="2:6" ht="15.75" x14ac:dyDescent="0.25">
      <c r="B60" s="55"/>
      <c r="C60" s="4"/>
      <c r="D60" s="8" t="s">
        <v>196</v>
      </c>
      <c r="E60" s="4"/>
      <c r="F60" s="56"/>
    </row>
    <row r="61" spans="2:6" ht="14.25" x14ac:dyDescent="0.25">
      <c r="B61" s="55"/>
      <c r="C61" s="10" t="s">
        <v>100</v>
      </c>
      <c r="D61" s="11" t="s">
        <v>99</v>
      </c>
      <c r="E61" s="284">
        <f>7.066/E25^2</f>
        <v>0.57681632653061221</v>
      </c>
      <c r="F61" s="56"/>
    </row>
    <row r="62" spans="2:6" ht="14.25" x14ac:dyDescent="0.25">
      <c r="B62" s="55"/>
      <c r="C62" s="10" t="s">
        <v>345</v>
      </c>
      <c r="D62" s="11" t="s">
        <v>346</v>
      </c>
      <c r="E62" s="284">
        <f>0.035*((5280*E11/E8)-20)</f>
        <v>-0.70000000000000007</v>
      </c>
      <c r="F62" s="56"/>
    </row>
    <row r="63" spans="2:6" ht="14.25" x14ac:dyDescent="0.25">
      <c r="B63" s="55"/>
      <c r="C63" s="10" t="s">
        <v>347</v>
      </c>
      <c r="D63" s="11" t="s">
        <v>348</v>
      </c>
      <c r="E63" s="284">
        <f>(3600*E8)/(5280*E16)</f>
        <v>16.363636363636363</v>
      </c>
      <c r="F63" s="56"/>
    </row>
    <row r="64" spans="2:6" ht="14.25" x14ac:dyDescent="0.25">
      <c r="B64" s="55"/>
      <c r="C64" s="10" t="s">
        <v>113</v>
      </c>
      <c r="D64" s="11" t="s">
        <v>114</v>
      </c>
      <c r="E64" s="285">
        <f t="shared" ref="E64" si="9">IF(E12&gt;4*E17,E12,4*E17)</f>
        <v>330</v>
      </c>
      <c r="F64" s="56"/>
    </row>
    <row r="65" spans="2:6" ht="14.25" x14ac:dyDescent="0.25">
      <c r="B65" s="55"/>
      <c r="C65" s="10" t="s">
        <v>102</v>
      </c>
      <c r="D65" s="11" t="s">
        <v>33</v>
      </c>
      <c r="E65" s="284">
        <f t="shared" ref="E65" si="10">0.507*LN(E64/(4))</f>
        <v>2.2372887347237018</v>
      </c>
      <c r="F65" s="56"/>
    </row>
    <row r="66" spans="2:6" ht="14.25" x14ac:dyDescent="0.25">
      <c r="B66" s="55"/>
      <c r="C66" s="10" t="s">
        <v>104</v>
      </c>
      <c r="D66" s="11" t="s">
        <v>105</v>
      </c>
      <c r="E66" s="284">
        <f t="shared" ref="E66" si="11">IF(AND(E12*(1-0.01*E13)&lt;200,(E13&gt;0.5)),0.5,E13)</f>
        <v>0.02</v>
      </c>
      <c r="F66" s="56"/>
    </row>
    <row r="67" spans="2:6" ht="14.25" x14ac:dyDescent="0.25">
      <c r="B67" s="55"/>
      <c r="C67" s="10" t="s">
        <v>111</v>
      </c>
      <c r="D67" s="11" t="s">
        <v>112</v>
      </c>
      <c r="E67" s="285">
        <f t="shared" ref="E67" si="12">IF(E14&lt;21,21,E14)</f>
        <v>25</v>
      </c>
      <c r="F67" s="56"/>
    </row>
    <row r="68" spans="2:6" ht="14.25" x14ac:dyDescent="0.25">
      <c r="B68" s="55"/>
      <c r="C68" s="10" t="s">
        <v>101</v>
      </c>
      <c r="D68" s="11" t="s">
        <v>32</v>
      </c>
      <c r="E68" s="284">
        <f t="shared" ref="E68" si="13">0.199*(1.1199*LN(E67-20)+0.8103)*(1+0.1038*E66)^2</f>
        <v>0.52209018090115733</v>
      </c>
      <c r="F68" s="56"/>
    </row>
    <row r="69" spans="2:6" ht="14.25" x14ac:dyDescent="0.25">
      <c r="B69" s="55"/>
      <c r="C69" s="10" t="s">
        <v>109</v>
      </c>
      <c r="D69" s="11" t="s">
        <v>110</v>
      </c>
      <c r="E69" s="13">
        <f>IF(AND(E30="Yes",(E21-1.5)&gt;0),E21-1.5,E21)</f>
        <v>0</v>
      </c>
      <c r="F69" s="56"/>
    </row>
    <row r="70" spans="2:6" ht="14.25" x14ac:dyDescent="0.25">
      <c r="B70" s="55"/>
      <c r="C70" s="10" t="s">
        <v>45</v>
      </c>
      <c r="D70" s="11" t="s">
        <v>107</v>
      </c>
      <c r="E70" s="10">
        <f t="shared" ref="E70" si="14">IF(E23=0,E22+E20+E69+E24,E22+E20+E69)</f>
        <v>17</v>
      </c>
      <c r="F70" s="56"/>
    </row>
    <row r="71" spans="2:6" ht="14.25" x14ac:dyDescent="0.25">
      <c r="B71" s="55"/>
      <c r="C71" s="10" t="s">
        <v>46</v>
      </c>
      <c r="D71" s="11" t="s">
        <v>37</v>
      </c>
      <c r="E71" s="10">
        <f t="shared" ref="E71" si="15">IF(OR(E12&gt;160,E28="Yes"),E70,E70*(2-0.005*E12))</f>
        <v>17</v>
      </c>
      <c r="F71" s="56"/>
    </row>
    <row r="72" spans="2:6" ht="14.25" x14ac:dyDescent="0.25">
      <c r="B72" s="55"/>
      <c r="C72" s="10" t="s">
        <v>119</v>
      </c>
      <c r="D72" s="11" t="s">
        <v>120</v>
      </c>
      <c r="E72" s="13">
        <f>E20+E69+E24</f>
        <v>5</v>
      </c>
      <c r="F72" s="56"/>
    </row>
    <row r="73" spans="2:6" ht="14.25" x14ac:dyDescent="0.25">
      <c r="B73" s="55"/>
      <c r="C73" s="10" t="s">
        <v>106</v>
      </c>
      <c r="D73" s="11" t="s">
        <v>218</v>
      </c>
      <c r="E73" s="10">
        <f>IF(E69&lt;4,E71-10*E23,IF((E71+E69+E20-20*E23)&gt;0,E71+E69+E20-20*E23,0))</f>
        <v>8</v>
      </c>
      <c r="F73" s="56"/>
    </row>
    <row r="74" spans="2:6" ht="14.25" x14ac:dyDescent="0.25">
      <c r="B74" s="55"/>
      <c r="C74" s="10" t="s">
        <v>484</v>
      </c>
      <c r="D74" s="11" t="s">
        <v>485</v>
      </c>
      <c r="E74" s="10"/>
      <c r="F74" s="56"/>
    </row>
    <row r="75" spans="2:6" ht="15.75" x14ac:dyDescent="0.25">
      <c r="B75" s="55"/>
      <c r="C75" s="109" t="s">
        <v>103</v>
      </c>
      <c r="D75" s="110" t="s">
        <v>219</v>
      </c>
      <c r="E75" s="10">
        <f>IF(E31="No",-0.005*E73^2,1.3*-0.005*E73^2)</f>
        <v>-0.32</v>
      </c>
      <c r="F75" s="56"/>
    </row>
    <row r="76" spans="2:6" ht="14.25" x14ac:dyDescent="0.25">
      <c r="B76" s="55"/>
      <c r="C76" s="10" t="s">
        <v>216</v>
      </c>
      <c r="D76" s="11" t="s">
        <v>92</v>
      </c>
      <c r="E76" s="284">
        <f>IF(E12&gt;0,0.76+E75+E65+E68+E61,0)</f>
        <v>3.7761952421554712</v>
      </c>
      <c r="F76" s="56"/>
    </row>
    <row r="77" spans="2:6" x14ac:dyDescent="0.25">
      <c r="B77" s="55"/>
      <c r="C77" s="10"/>
      <c r="D77" s="11" t="s">
        <v>51</v>
      </c>
      <c r="E77" s="10" t="str">
        <f t="shared" ref="E77" si="16">IF(E76&lt;=2,"A",IF(E76&lt;=2.75,"B",IF(E76&lt;=3.5,"C",IF(E76&lt;=4.25,"D",IF(E76&lt;=5,"E","F")))))</f>
        <v>D</v>
      </c>
      <c r="F77" s="56"/>
    </row>
    <row r="78" spans="2:6" s="22" customFormat="1" ht="15.75" x14ac:dyDescent="0.25">
      <c r="B78" s="61"/>
      <c r="C78" s="17"/>
      <c r="D78" s="8" t="s">
        <v>197</v>
      </c>
      <c r="E78" s="17"/>
      <c r="F78" s="62"/>
    </row>
    <row r="79" spans="2:6" x14ac:dyDescent="0.25">
      <c r="B79" s="55"/>
      <c r="C79" s="10" t="s">
        <v>53</v>
      </c>
      <c r="D79" s="11" t="s">
        <v>54</v>
      </c>
      <c r="E79" s="10">
        <f>SUM(E34:E35)</f>
        <v>5</v>
      </c>
      <c r="F79" s="56"/>
    </row>
    <row r="80" spans="2:6" ht="14.25" x14ac:dyDescent="0.25">
      <c r="B80" s="55"/>
      <c r="C80" s="10" t="s">
        <v>80</v>
      </c>
      <c r="D80" s="11" t="s">
        <v>55</v>
      </c>
      <c r="E80" s="284">
        <f t="shared" ref="E80" si="17">4*EXP(-1.434/(E79+0.001))</f>
        <v>3.0028195871285197</v>
      </c>
      <c r="F80" s="56"/>
    </row>
    <row r="81" spans="2:6" ht="14.25" x14ac:dyDescent="0.25">
      <c r="B81" s="55"/>
      <c r="C81" s="10" t="s">
        <v>81</v>
      </c>
      <c r="D81" s="11" t="s">
        <v>56</v>
      </c>
      <c r="E81" s="284">
        <f>IF(E37&lt;=0.8,1,IF(E37&lt;=1,1+((4*(E37-0.8))/4.2),1+(((4*(E37-0.8))+((E37-1)*(6.5+(5*(E37-1)))))/(4.2*E37))))</f>
        <v>1.0476190476190474</v>
      </c>
      <c r="F81" s="56"/>
    </row>
    <row r="82" spans="2:6" ht="14.25" x14ac:dyDescent="0.25">
      <c r="B82" s="55"/>
      <c r="C82" s="10" t="s">
        <v>82</v>
      </c>
      <c r="D82" s="11" t="s">
        <v>57</v>
      </c>
      <c r="E82" s="13">
        <f>(E41*1.3+E42*0.2)/E39</f>
        <v>5.4054054054054057E-2</v>
      </c>
      <c r="F82" s="56"/>
    </row>
    <row r="83" spans="2:6" ht="14.25" x14ac:dyDescent="0.25">
      <c r="B83" s="55"/>
      <c r="C83" s="10" t="s">
        <v>83</v>
      </c>
      <c r="D83" s="11" t="s">
        <v>58</v>
      </c>
      <c r="E83" s="13">
        <f>E36/E39</f>
        <v>0</v>
      </c>
      <c r="F83" s="56"/>
    </row>
    <row r="84" spans="2:6" ht="14.25" x14ac:dyDescent="0.25">
      <c r="B84" s="55"/>
      <c r="C84" s="10" t="s">
        <v>84</v>
      </c>
      <c r="D84" s="11" t="s">
        <v>59</v>
      </c>
      <c r="E84" s="13">
        <f>(E81*(60/E38))+(2*E83)-E82</f>
        <v>4.1364221364221354</v>
      </c>
      <c r="F84" s="56"/>
    </row>
    <row r="85" spans="2:6" ht="14.25" x14ac:dyDescent="0.25">
      <c r="B85" s="55"/>
      <c r="C85" s="10" t="s">
        <v>85</v>
      </c>
      <c r="D85" s="11" t="s">
        <v>60</v>
      </c>
      <c r="E85" s="13">
        <f>IF(E40="Yes",6,4)</f>
        <v>4</v>
      </c>
      <c r="F85" s="56"/>
    </row>
    <row r="86" spans="2:6" ht="14.25" x14ac:dyDescent="0.25">
      <c r="B86" s="55"/>
      <c r="C86" s="10" t="s">
        <v>86</v>
      </c>
      <c r="D86" s="11" t="s">
        <v>61</v>
      </c>
      <c r="E86" s="284">
        <f t="shared" ref="E86" si="18">((-0.4-1)*E85-(-0.4+1)*E84)/((-0.4-1)*E84-(-0.4+1)*E85)</f>
        <v>0.98667588460813271</v>
      </c>
      <c r="F86" s="56"/>
    </row>
    <row r="87" spans="2:6" ht="14.25" x14ac:dyDescent="0.25">
      <c r="B87" s="55"/>
      <c r="C87" s="10" t="s">
        <v>87</v>
      </c>
      <c r="D87" s="11" t="s">
        <v>62</v>
      </c>
      <c r="E87" s="284">
        <f t="shared" ref="E87" si="19">E80*E86</f>
        <v>2.9628096724486599</v>
      </c>
      <c r="F87" s="56"/>
    </row>
    <row r="88" spans="2:6" ht="14.25" x14ac:dyDescent="0.25">
      <c r="B88" s="55"/>
      <c r="C88" s="10" t="s">
        <v>217</v>
      </c>
      <c r="D88" s="11" t="s">
        <v>89</v>
      </c>
      <c r="E88" s="284">
        <f>IF(E12&gt;0,6-(1.5*E87)+(0.15*E58),0)</f>
        <v>1.7658449627305508</v>
      </c>
      <c r="F88" s="56"/>
    </row>
    <row r="89" spans="2:6" x14ac:dyDescent="0.25">
      <c r="B89" s="55"/>
      <c r="C89" s="10"/>
      <c r="D89" s="11" t="s">
        <v>52</v>
      </c>
      <c r="E89" s="10" t="str">
        <f t="shared" ref="E89" si="20">IF(E88&lt;=2,"A",IF(E88&lt;=2.75,"B",IF(E88&lt;=3.5,"C",IF(E88&lt;=4.25,"D",IF(E88&lt;=5,"E","F")))))</f>
        <v>A</v>
      </c>
      <c r="F89" s="56"/>
    </row>
    <row r="90" spans="2:6" x14ac:dyDescent="0.25">
      <c r="B90" s="55"/>
      <c r="C90" s="37"/>
      <c r="D90" s="60"/>
      <c r="E90" s="37"/>
      <c r="F90" s="56"/>
    </row>
    <row r="91" spans="2:6" s="21" customFormat="1" ht="15.95" customHeight="1" x14ac:dyDescent="0.25">
      <c r="B91" s="57"/>
      <c r="C91" s="369" t="s">
        <v>49</v>
      </c>
      <c r="D91" s="387"/>
      <c r="E91" s="361" t="e">
        <f>#REF!</f>
        <v>#REF!</v>
      </c>
      <c r="F91" s="58"/>
    </row>
    <row r="92" spans="2:6" x14ac:dyDescent="0.25">
      <c r="B92" s="55"/>
      <c r="C92" s="4"/>
      <c r="D92" s="8" t="s">
        <v>50</v>
      </c>
      <c r="E92" s="4"/>
      <c r="F92" s="56"/>
    </row>
    <row r="93" spans="2:6" ht="14.25" x14ac:dyDescent="0.25">
      <c r="B93" s="55"/>
      <c r="C93" s="10" t="s">
        <v>215</v>
      </c>
      <c r="D93" s="11" t="s">
        <v>93</v>
      </c>
      <c r="E93" s="363">
        <f>IF(ISBLANK(E8),"",MAX(E58:E58))</f>
        <v>1.4003964760236025</v>
      </c>
      <c r="F93" s="56"/>
    </row>
    <row r="94" spans="2:6" x14ac:dyDescent="0.25">
      <c r="B94" s="55"/>
      <c r="C94" s="10"/>
      <c r="D94" s="11" t="s">
        <v>41</v>
      </c>
      <c r="E94" s="362" t="str">
        <f>IF(E93="","",IF(E93&lt;=2,"A",IF(E93&lt;=2.75,"B",IF(E93&lt;=3.5,"C",IF(E93&lt;=4.25,"D",IF(E93&lt;=5,"E","F"))))))</f>
        <v>A</v>
      </c>
      <c r="F94" s="56"/>
    </row>
    <row r="95" spans="2:6" x14ac:dyDescent="0.25">
      <c r="B95" s="55"/>
      <c r="C95" s="4"/>
      <c r="D95" s="8" t="s">
        <v>20</v>
      </c>
      <c r="E95" s="4"/>
      <c r="F95" s="56"/>
    </row>
    <row r="96" spans="2:6" ht="15.95" customHeight="1" x14ac:dyDescent="0.25">
      <c r="B96" s="55"/>
      <c r="C96" s="10" t="s">
        <v>216</v>
      </c>
      <c r="D96" s="11" t="s">
        <v>92</v>
      </c>
      <c r="E96" s="363">
        <f>IF(ISBLANK(E8),"",MAX(E76:E76))</f>
        <v>3.7761952421554712</v>
      </c>
      <c r="F96" s="56"/>
    </row>
    <row r="97" spans="2:6" x14ac:dyDescent="0.25">
      <c r="B97" s="55"/>
      <c r="C97" s="10"/>
      <c r="D97" s="11" t="s">
        <v>51</v>
      </c>
      <c r="E97" s="362" t="str">
        <f>IF(E96="","",IF(E96&lt;=2,"A",IF(E96&lt;=2.75,"B",IF(E96&lt;=3.5,"C",IF(E96&lt;=4.25,"D",IF(E96&lt;=5,"E","F"))))))</f>
        <v>D</v>
      </c>
      <c r="F97" s="56"/>
    </row>
    <row r="98" spans="2:6" x14ac:dyDescent="0.25">
      <c r="B98" s="55"/>
      <c r="C98" s="4"/>
      <c r="D98" s="8" t="s">
        <v>21</v>
      </c>
      <c r="E98" s="4"/>
      <c r="F98" s="56"/>
    </row>
    <row r="99" spans="2:6" ht="14.25" x14ac:dyDescent="0.25">
      <c r="B99" s="55"/>
      <c r="C99" s="109" t="s">
        <v>217</v>
      </c>
      <c r="D99" s="110" t="s">
        <v>94</v>
      </c>
      <c r="E99" s="363" t="e">
        <f>IF(ISBLANK(E8),"",IF(AND(E43="Yes",#REF!="Yes"),MAX(E88:E88), IF(E43="Yes",E88,IF(#REF!="Yes",#REF!, 0))))</f>
        <v>#REF!</v>
      </c>
      <c r="F99" s="56"/>
    </row>
    <row r="100" spans="2:6" x14ac:dyDescent="0.25">
      <c r="B100" s="55"/>
      <c r="C100" s="10"/>
      <c r="D100" s="11" t="s">
        <v>52</v>
      </c>
      <c r="E100" s="362" t="e">
        <f>IF(E99="","",IF(E99&lt;=2,"A",IF(E99&lt;=2.75,"B",IF(E99&lt;=3.5,"C",IF(E99&lt;=4.25,"D",IF(E99&lt;=5,"E","F"))))))</f>
        <v>#REF!</v>
      </c>
      <c r="F100" s="56"/>
    </row>
    <row r="101" spans="2:6" ht="13.5" thickBot="1" x14ac:dyDescent="0.3">
      <c r="B101" s="63"/>
      <c r="C101" s="30"/>
      <c r="D101" s="64"/>
      <c r="E101" s="30"/>
      <c r="F101" s="65"/>
    </row>
    <row r="103" spans="2:6" ht="15.75" x14ac:dyDescent="0.25">
      <c r="C103" s="21" t="s">
        <v>198</v>
      </c>
      <c r="D103" s="20" t="s">
        <v>201</v>
      </c>
      <c r="E103" s="20"/>
    </row>
    <row r="104" spans="2:6" ht="15.75" x14ac:dyDescent="0.25">
      <c r="C104" s="21" t="s">
        <v>199</v>
      </c>
      <c r="D104" s="20" t="s">
        <v>202</v>
      </c>
    </row>
    <row r="105" spans="2:6" ht="15.75" x14ac:dyDescent="0.25">
      <c r="C105" s="21" t="s">
        <v>200</v>
      </c>
      <c r="D105" s="20" t="s">
        <v>205</v>
      </c>
    </row>
    <row r="106" spans="2:6" ht="12.95" customHeight="1" x14ac:dyDescent="0.25">
      <c r="C106" s="21" t="s">
        <v>207</v>
      </c>
      <c r="D106" s="392" t="s">
        <v>208</v>
      </c>
      <c r="E106" s="20"/>
    </row>
    <row r="107" spans="2:6" x14ac:dyDescent="0.25">
      <c r="D107" s="392"/>
      <c r="E107" s="20"/>
    </row>
    <row r="108" spans="2:6" x14ac:dyDescent="0.25">
      <c r="D108" s="392"/>
      <c r="E108" s="20"/>
    </row>
    <row r="109" spans="2:6" ht="38.25" x14ac:dyDescent="0.25">
      <c r="C109" s="145" t="s">
        <v>234</v>
      </c>
      <c r="D109" s="147" t="s">
        <v>236</v>
      </c>
      <c r="E109" s="20"/>
    </row>
    <row r="110" spans="2:6" x14ac:dyDescent="0.25">
      <c r="D110" s="286"/>
      <c r="E110" s="20"/>
    </row>
    <row r="112" spans="2:6" ht="13.5" x14ac:dyDescent="0.25">
      <c r="C112" s="397" t="s">
        <v>221</v>
      </c>
      <c r="D112" s="397"/>
      <c r="E112" s="20"/>
    </row>
  </sheetData>
  <mergeCells count="5">
    <mergeCell ref="D106:D108"/>
    <mergeCell ref="C112:D112"/>
    <mergeCell ref="C91:D91"/>
    <mergeCell ref="C45:D45"/>
    <mergeCell ref="C7:D7"/>
  </mergeCells>
  <dataValidations count="3">
    <dataValidation type="list" allowBlank="1" showInputMessage="1" showErrorMessage="1" sqref="E9" xr:uid="{50CC3E5C-031A-4A33-A295-8D19646D2330}">
      <formula1>"NB,SB,EB,WB"</formula1>
    </dataValidation>
    <dataValidation type="decimal" operator="greaterThanOrEqual" allowBlank="1" showInputMessage="1" showErrorMessage="1" sqref="E17:E19" xr:uid="{31E8187D-D98E-4B57-A61E-071E0F69010F}">
      <formula1>0</formula1>
    </dataValidation>
    <dataValidation type="list" allowBlank="1" showInputMessage="1" showErrorMessage="1" sqref="E27:E32 E40 E43" xr:uid="{D63E2A00-9D00-4539-B701-1BB43F9C388D}">
      <formula1>"Yes,No"</formula1>
    </dataValidation>
  </dataValidations>
  <pageMargins left="0.7" right="0.7" top="0.75" bottom="0.75" header="0.3" footer="0.3"/>
  <pageSetup orientation="portrait" horizontalDpi="360" verticalDpi="36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4B9FE-26D0-494F-B13E-3E61742E1FA1}">
  <sheetPr codeName="Sheet8">
    <pageSetUpPr fitToPage="1"/>
  </sheetPr>
  <dimension ref="A1:VH125"/>
  <sheetViews>
    <sheetView view="pageBreakPreview" topLeftCell="A7" zoomScaleNormal="162" zoomScaleSheetLayoutView="100" zoomScalePageLayoutView="120" workbookViewId="0">
      <selection activeCell="G32" sqref="G32"/>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6" width="6.125" style="23" bestFit="1" customWidth="1"/>
    <col min="7" max="16384" width="10.875" style="23"/>
  </cols>
  <sheetData>
    <row r="1" spans="1:580" ht="12.75" x14ac:dyDescent="0.25">
      <c r="A1" s="21"/>
      <c r="B1" s="57"/>
      <c r="C1" s="21"/>
      <c r="D1" s="21" t="s">
        <v>470</v>
      </c>
      <c r="E1" s="23">
        <v>100</v>
      </c>
      <c r="F1" s="23">
        <v>200</v>
      </c>
      <c r="G1" s="23">
        <v>300</v>
      </c>
      <c r="H1" s="23">
        <v>400</v>
      </c>
      <c r="I1" s="23">
        <v>500</v>
      </c>
      <c r="J1" s="23">
        <v>600</v>
      </c>
      <c r="K1" s="23">
        <v>700</v>
      </c>
      <c r="L1" s="23">
        <v>800</v>
      </c>
      <c r="M1" s="23">
        <v>900</v>
      </c>
      <c r="N1" s="23">
        <v>1000</v>
      </c>
      <c r="O1" s="23">
        <v>1100</v>
      </c>
      <c r="P1" s="23">
        <v>1200</v>
      </c>
      <c r="Q1" s="23">
        <v>100</v>
      </c>
      <c r="R1" s="23">
        <v>200</v>
      </c>
      <c r="S1" s="23">
        <v>300</v>
      </c>
      <c r="T1" s="23">
        <v>400</v>
      </c>
      <c r="U1" s="23">
        <v>500</v>
      </c>
      <c r="V1" s="23">
        <v>600</v>
      </c>
      <c r="W1" s="23">
        <v>700</v>
      </c>
      <c r="X1" s="23">
        <v>800</v>
      </c>
      <c r="Y1" s="23">
        <v>900</v>
      </c>
      <c r="Z1" s="23">
        <v>1000</v>
      </c>
      <c r="AA1" s="23">
        <v>1100</v>
      </c>
      <c r="AB1" s="23">
        <v>1200</v>
      </c>
      <c r="AC1" s="23">
        <v>100</v>
      </c>
      <c r="AD1" s="23">
        <v>200</v>
      </c>
      <c r="AE1" s="23">
        <v>300</v>
      </c>
      <c r="AF1" s="23">
        <v>400</v>
      </c>
      <c r="AG1" s="23">
        <v>500</v>
      </c>
      <c r="AH1" s="23">
        <v>600</v>
      </c>
      <c r="AI1" s="23">
        <v>700</v>
      </c>
      <c r="AJ1" s="23">
        <v>800</v>
      </c>
      <c r="AK1" s="23">
        <v>900</v>
      </c>
      <c r="AL1" s="23">
        <v>1000</v>
      </c>
      <c r="AM1" s="23">
        <v>1100</v>
      </c>
      <c r="AN1" s="23">
        <v>1200</v>
      </c>
      <c r="AO1" s="23">
        <v>100</v>
      </c>
      <c r="AP1" s="23">
        <v>200</v>
      </c>
      <c r="AQ1" s="23">
        <v>300</v>
      </c>
      <c r="AR1" s="23">
        <v>400</v>
      </c>
      <c r="AS1" s="23">
        <v>500</v>
      </c>
      <c r="AT1" s="23">
        <v>600</v>
      </c>
      <c r="AU1" s="23">
        <v>700</v>
      </c>
      <c r="AV1" s="23">
        <v>800</v>
      </c>
      <c r="AW1" s="23">
        <v>900</v>
      </c>
      <c r="AX1" s="23">
        <v>1000</v>
      </c>
      <c r="AY1" s="23">
        <v>1100</v>
      </c>
      <c r="AZ1" s="23">
        <v>1200</v>
      </c>
      <c r="BA1" s="23">
        <v>100</v>
      </c>
      <c r="BB1" s="23">
        <v>200</v>
      </c>
      <c r="BC1" s="23">
        <v>300</v>
      </c>
      <c r="BD1" s="23">
        <v>400</v>
      </c>
      <c r="BE1" s="23">
        <v>500</v>
      </c>
      <c r="BF1" s="23">
        <v>600</v>
      </c>
      <c r="BG1" s="23">
        <v>700</v>
      </c>
      <c r="BH1" s="23">
        <v>800</v>
      </c>
      <c r="BI1" s="23">
        <v>900</v>
      </c>
      <c r="BJ1" s="23">
        <v>1000</v>
      </c>
      <c r="BK1" s="23">
        <v>1100</v>
      </c>
      <c r="BL1" s="23">
        <v>1200</v>
      </c>
      <c r="BM1" s="23">
        <v>100</v>
      </c>
      <c r="BN1" s="23">
        <v>200</v>
      </c>
      <c r="BO1" s="23">
        <v>300</v>
      </c>
      <c r="BP1" s="23">
        <v>400</v>
      </c>
      <c r="BQ1" s="23">
        <v>500</v>
      </c>
      <c r="BR1" s="23">
        <v>600</v>
      </c>
      <c r="BS1" s="23">
        <v>700</v>
      </c>
      <c r="BT1" s="23">
        <v>800</v>
      </c>
      <c r="BU1" s="23">
        <v>900</v>
      </c>
      <c r="BV1" s="23">
        <v>1000</v>
      </c>
      <c r="BW1" s="23">
        <v>1100</v>
      </c>
      <c r="BX1" s="23">
        <v>1200</v>
      </c>
      <c r="BY1" s="23">
        <v>100</v>
      </c>
      <c r="BZ1" s="23">
        <v>200</v>
      </c>
      <c r="CA1" s="23">
        <v>300</v>
      </c>
      <c r="CB1" s="23">
        <v>400</v>
      </c>
      <c r="CC1" s="23">
        <v>500</v>
      </c>
      <c r="CD1" s="23">
        <v>600</v>
      </c>
      <c r="CE1" s="23">
        <v>700</v>
      </c>
      <c r="CF1" s="23">
        <v>800</v>
      </c>
      <c r="CG1" s="23">
        <v>900</v>
      </c>
      <c r="CH1" s="23">
        <v>1000</v>
      </c>
      <c r="CI1" s="23">
        <v>1100</v>
      </c>
      <c r="CJ1" s="23">
        <v>1200</v>
      </c>
      <c r="CK1" s="23">
        <v>100</v>
      </c>
      <c r="CL1" s="23">
        <v>200</v>
      </c>
      <c r="CM1" s="23">
        <v>300</v>
      </c>
      <c r="CN1" s="23">
        <v>400</v>
      </c>
      <c r="CO1" s="23">
        <v>500</v>
      </c>
      <c r="CP1" s="23">
        <v>600</v>
      </c>
      <c r="CQ1" s="23">
        <v>700</v>
      </c>
      <c r="CR1" s="23">
        <v>800</v>
      </c>
      <c r="CS1" s="23">
        <v>900</v>
      </c>
      <c r="CT1" s="23">
        <v>1000</v>
      </c>
      <c r="CU1" s="23">
        <v>1100</v>
      </c>
      <c r="CV1" s="23">
        <v>1200</v>
      </c>
      <c r="CW1" s="23">
        <v>100</v>
      </c>
      <c r="CX1" s="23">
        <v>200</v>
      </c>
      <c r="CY1" s="23">
        <v>300</v>
      </c>
      <c r="CZ1" s="23">
        <v>400</v>
      </c>
      <c r="DA1" s="23">
        <v>500</v>
      </c>
      <c r="DB1" s="23">
        <v>600</v>
      </c>
      <c r="DC1" s="23">
        <v>700</v>
      </c>
      <c r="DD1" s="23">
        <v>800</v>
      </c>
      <c r="DE1" s="23">
        <v>900</v>
      </c>
      <c r="DF1" s="23">
        <v>1000</v>
      </c>
      <c r="DG1" s="23">
        <v>1100</v>
      </c>
      <c r="DH1" s="23">
        <v>1200</v>
      </c>
      <c r="DI1" s="23">
        <v>100</v>
      </c>
      <c r="DJ1" s="23">
        <v>200</v>
      </c>
      <c r="DK1" s="23">
        <v>300</v>
      </c>
      <c r="DL1" s="23">
        <v>400</v>
      </c>
      <c r="DM1" s="23">
        <v>500</v>
      </c>
      <c r="DN1" s="23">
        <v>600</v>
      </c>
      <c r="DO1" s="23">
        <v>700</v>
      </c>
      <c r="DP1" s="23">
        <v>800</v>
      </c>
      <c r="DQ1" s="23">
        <v>900</v>
      </c>
      <c r="DR1" s="23">
        <v>1000</v>
      </c>
      <c r="DS1" s="23">
        <v>1100</v>
      </c>
      <c r="DT1" s="23">
        <v>1200</v>
      </c>
      <c r="DU1" s="23">
        <v>100</v>
      </c>
      <c r="DV1" s="23">
        <v>200</v>
      </c>
      <c r="DW1" s="23">
        <v>300</v>
      </c>
      <c r="DX1" s="23">
        <v>400</v>
      </c>
      <c r="DY1" s="23">
        <v>500</v>
      </c>
      <c r="DZ1" s="23">
        <v>600</v>
      </c>
      <c r="EA1" s="23">
        <v>700</v>
      </c>
      <c r="EB1" s="23">
        <v>800</v>
      </c>
      <c r="EC1" s="23">
        <v>900</v>
      </c>
      <c r="ED1" s="23">
        <v>1000</v>
      </c>
      <c r="EE1" s="23">
        <v>1100</v>
      </c>
      <c r="EF1" s="23">
        <v>1200</v>
      </c>
      <c r="EG1" s="23">
        <v>100</v>
      </c>
      <c r="EH1" s="23">
        <v>200</v>
      </c>
      <c r="EI1" s="23">
        <v>300</v>
      </c>
      <c r="EJ1" s="23">
        <v>400</v>
      </c>
      <c r="EK1" s="23">
        <v>500</v>
      </c>
      <c r="EL1" s="23">
        <v>600</v>
      </c>
      <c r="EM1" s="23">
        <v>700</v>
      </c>
      <c r="EN1" s="23">
        <v>800</v>
      </c>
      <c r="EO1" s="23">
        <v>900</v>
      </c>
      <c r="EP1" s="23">
        <v>1000</v>
      </c>
      <c r="EQ1" s="23">
        <v>1100</v>
      </c>
      <c r="ER1" s="23">
        <v>1200</v>
      </c>
      <c r="ES1" s="23">
        <v>100</v>
      </c>
      <c r="ET1" s="23">
        <v>200</v>
      </c>
      <c r="EU1" s="23">
        <v>300</v>
      </c>
      <c r="EV1" s="23">
        <v>400</v>
      </c>
      <c r="EW1" s="23">
        <v>500</v>
      </c>
      <c r="EX1" s="23">
        <v>600</v>
      </c>
      <c r="EY1" s="23">
        <v>700</v>
      </c>
      <c r="EZ1" s="23">
        <v>800</v>
      </c>
      <c r="FA1" s="23">
        <v>900</v>
      </c>
      <c r="FB1" s="23">
        <v>1000</v>
      </c>
      <c r="FC1" s="23">
        <v>1100</v>
      </c>
      <c r="FD1" s="23">
        <v>1200</v>
      </c>
      <c r="FE1" s="23">
        <v>100</v>
      </c>
      <c r="FF1" s="23">
        <v>200</v>
      </c>
      <c r="FG1" s="23">
        <v>300</v>
      </c>
      <c r="FH1" s="23">
        <v>400</v>
      </c>
      <c r="FI1" s="23">
        <v>500</v>
      </c>
      <c r="FJ1" s="23">
        <v>600</v>
      </c>
      <c r="FK1" s="23">
        <v>700</v>
      </c>
      <c r="FL1" s="23">
        <v>800</v>
      </c>
      <c r="FM1" s="23">
        <v>900</v>
      </c>
      <c r="FN1" s="23">
        <v>1000</v>
      </c>
      <c r="FO1" s="23">
        <v>1100</v>
      </c>
      <c r="FP1" s="23">
        <v>1200</v>
      </c>
      <c r="FQ1" s="23">
        <v>100</v>
      </c>
      <c r="FR1" s="23">
        <v>200</v>
      </c>
      <c r="FS1" s="23">
        <v>300</v>
      </c>
      <c r="FT1" s="23">
        <v>400</v>
      </c>
      <c r="FU1" s="23">
        <v>500</v>
      </c>
      <c r="FV1" s="23">
        <v>600</v>
      </c>
      <c r="FW1" s="23">
        <v>700</v>
      </c>
      <c r="FX1" s="23">
        <v>800</v>
      </c>
      <c r="FY1" s="23">
        <v>900</v>
      </c>
      <c r="FZ1" s="23">
        <v>1000</v>
      </c>
      <c r="GA1" s="23">
        <v>1100</v>
      </c>
      <c r="GB1" s="23">
        <v>1200</v>
      </c>
      <c r="GC1" s="23">
        <v>100</v>
      </c>
      <c r="GD1" s="23">
        <v>200</v>
      </c>
      <c r="GE1" s="23">
        <v>300</v>
      </c>
      <c r="GF1" s="23">
        <v>400</v>
      </c>
      <c r="GG1" s="23">
        <v>500</v>
      </c>
      <c r="GH1" s="23">
        <v>600</v>
      </c>
      <c r="GI1" s="23">
        <v>700</v>
      </c>
      <c r="GJ1" s="23">
        <v>800</v>
      </c>
      <c r="GK1" s="23">
        <v>900</v>
      </c>
      <c r="GL1" s="23">
        <v>1000</v>
      </c>
      <c r="GM1" s="23">
        <v>1100</v>
      </c>
      <c r="GN1" s="23">
        <v>1200</v>
      </c>
      <c r="GO1" s="23">
        <v>100</v>
      </c>
      <c r="GP1" s="23">
        <v>200</v>
      </c>
      <c r="GQ1" s="23">
        <v>300</v>
      </c>
      <c r="GR1" s="23">
        <v>400</v>
      </c>
      <c r="GS1" s="23">
        <v>500</v>
      </c>
      <c r="GT1" s="23">
        <v>600</v>
      </c>
      <c r="GU1" s="23">
        <v>700</v>
      </c>
      <c r="GV1" s="23">
        <v>800</v>
      </c>
      <c r="GW1" s="23">
        <v>900</v>
      </c>
      <c r="GX1" s="23">
        <v>1000</v>
      </c>
      <c r="GY1" s="23">
        <v>1100</v>
      </c>
      <c r="GZ1" s="23">
        <v>1200</v>
      </c>
      <c r="HA1" s="23">
        <v>100</v>
      </c>
      <c r="HB1" s="23">
        <v>200</v>
      </c>
      <c r="HC1" s="23">
        <v>300</v>
      </c>
      <c r="HD1" s="23">
        <v>400</v>
      </c>
      <c r="HE1" s="23">
        <v>500</v>
      </c>
      <c r="HF1" s="23">
        <v>600</v>
      </c>
      <c r="HG1" s="23">
        <v>700</v>
      </c>
      <c r="HH1" s="23">
        <v>800</v>
      </c>
      <c r="HI1" s="23">
        <v>900</v>
      </c>
      <c r="HJ1" s="23">
        <v>1000</v>
      </c>
      <c r="HK1" s="23">
        <v>1100</v>
      </c>
      <c r="HL1" s="23">
        <v>1200</v>
      </c>
      <c r="HM1" s="23">
        <v>100</v>
      </c>
      <c r="HN1" s="23">
        <v>200</v>
      </c>
      <c r="HO1" s="23">
        <v>300</v>
      </c>
      <c r="HP1" s="23">
        <v>400</v>
      </c>
      <c r="HQ1" s="23">
        <v>500</v>
      </c>
      <c r="HR1" s="23">
        <v>600</v>
      </c>
      <c r="HS1" s="23">
        <v>700</v>
      </c>
      <c r="HT1" s="23">
        <v>800</v>
      </c>
      <c r="HU1" s="23">
        <v>900</v>
      </c>
      <c r="HV1" s="23">
        <v>1000</v>
      </c>
      <c r="HW1" s="23">
        <v>1100</v>
      </c>
      <c r="HX1" s="23">
        <v>1200</v>
      </c>
      <c r="HY1" s="23">
        <v>100</v>
      </c>
      <c r="HZ1" s="23">
        <v>200</v>
      </c>
      <c r="IA1" s="23">
        <v>300</v>
      </c>
      <c r="IB1" s="23">
        <v>400</v>
      </c>
      <c r="IC1" s="23">
        <v>500</v>
      </c>
      <c r="ID1" s="23">
        <v>600</v>
      </c>
      <c r="IE1" s="23">
        <v>700</v>
      </c>
      <c r="IF1" s="23">
        <v>800</v>
      </c>
      <c r="IG1" s="23">
        <v>900</v>
      </c>
      <c r="IH1" s="23">
        <v>1000</v>
      </c>
      <c r="II1" s="23">
        <v>1100</v>
      </c>
      <c r="IJ1" s="23">
        <v>1200</v>
      </c>
      <c r="IK1" s="23">
        <v>100</v>
      </c>
      <c r="IL1" s="23">
        <v>200</v>
      </c>
      <c r="IM1" s="23">
        <v>300</v>
      </c>
      <c r="IN1" s="23">
        <v>400</v>
      </c>
      <c r="IO1" s="23">
        <v>500</v>
      </c>
      <c r="IP1" s="23">
        <v>600</v>
      </c>
      <c r="IQ1" s="23">
        <v>700</v>
      </c>
      <c r="IR1" s="23">
        <v>800</v>
      </c>
      <c r="IS1" s="23">
        <v>900</v>
      </c>
      <c r="IT1" s="23">
        <v>1000</v>
      </c>
      <c r="IU1" s="23">
        <v>1100</v>
      </c>
      <c r="IV1" s="23">
        <v>1200</v>
      </c>
      <c r="IW1" s="23">
        <v>100</v>
      </c>
      <c r="IX1" s="23">
        <v>200</v>
      </c>
      <c r="IY1" s="23">
        <v>300</v>
      </c>
      <c r="IZ1" s="23">
        <v>400</v>
      </c>
      <c r="JA1" s="23">
        <v>500</v>
      </c>
      <c r="JB1" s="23">
        <v>600</v>
      </c>
      <c r="JC1" s="23">
        <v>700</v>
      </c>
      <c r="JD1" s="23">
        <v>800</v>
      </c>
      <c r="JE1" s="23">
        <v>900</v>
      </c>
      <c r="JF1" s="23">
        <v>1000</v>
      </c>
      <c r="JG1" s="23">
        <v>1100</v>
      </c>
      <c r="JH1" s="23">
        <v>1200</v>
      </c>
      <c r="JI1" s="23">
        <v>100</v>
      </c>
      <c r="JJ1" s="23">
        <v>200</v>
      </c>
      <c r="JK1" s="23">
        <v>300</v>
      </c>
      <c r="JL1" s="23">
        <v>400</v>
      </c>
      <c r="JM1" s="23">
        <v>500</v>
      </c>
      <c r="JN1" s="23">
        <v>600</v>
      </c>
      <c r="JO1" s="23">
        <v>700</v>
      </c>
      <c r="JP1" s="23">
        <v>800</v>
      </c>
      <c r="JQ1" s="23">
        <v>900</v>
      </c>
      <c r="JR1" s="23">
        <v>1000</v>
      </c>
      <c r="JS1" s="23">
        <v>1100</v>
      </c>
      <c r="JT1" s="23">
        <v>1200</v>
      </c>
      <c r="JU1" s="23">
        <v>100</v>
      </c>
      <c r="JV1" s="23">
        <v>200</v>
      </c>
      <c r="JW1" s="23">
        <v>300</v>
      </c>
      <c r="JX1" s="23">
        <v>400</v>
      </c>
      <c r="JY1" s="23">
        <v>500</v>
      </c>
      <c r="JZ1" s="23">
        <v>600</v>
      </c>
      <c r="KA1" s="23">
        <v>700</v>
      </c>
      <c r="KB1" s="23">
        <v>800</v>
      </c>
      <c r="KC1" s="23">
        <v>900</v>
      </c>
      <c r="KD1" s="23">
        <v>1000</v>
      </c>
      <c r="KE1" s="23">
        <v>1100</v>
      </c>
      <c r="KF1" s="23">
        <v>1200</v>
      </c>
      <c r="KG1" s="23">
        <v>100</v>
      </c>
      <c r="KH1" s="23">
        <v>200</v>
      </c>
      <c r="KI1" s="23">
        <v>300</v>
      </c>
      <c r="KJ1" s="23">
        <v>400</v>
      </c>
      <c r="KK1" s="23">
        <v>500</v>
      </c>
      <c r="KL1" s="23">
        <v>600</v>
      </c>
      <c r="KM1" s="23">
        <v>700</v>
      </c>
      <c r="KN1" s="23">
        <v>800</v>
      </c>
      <c r="KO1" s="23">
        <v>900</v>
      </c>
      <c r="KP1" s="23">
        <v>1000</v>
      </c>
      <c r="KQ1" s="23">
        <v>1100</v>
      </c>
      <c r="KR1" s="23">
        <v>1200</v>
      </c>
      <c r="KS1" s="23">
        <v>100</v>
      </c>
      <c r="KT1" s="23">
        <v>200</v>
      </c>
      <c r="KU1" s="23">
        <v>300</v>
      </c>
      <c r="KV1" s="23">
        <v>400</v>
      </c>
      <c r="KW1" s="23">
        <v>500</v>
      </c>
      <c r="KX1" s="23">
        <v>600</v>
      </c>
      <c r="KY1" s="23">
        <v>700</v>
      </c>
      <c r="KZ1" s="23">
        <v>800</v>
      </c>
      <c r="LA1" s="23">
        <v>900</v>
      </c>
      <c r="LB1" s="23">
        <v>1000</v>
      </c>
      <c r="LC1" s="23">
        <v>1100</v>
      </c>
      <c r="LD1" s="23">
        <v>1200</v>
      </c>
      <c r="LE1" s="23">
        <v>100</v>
      </c>
      <c r="LF1" s="23">
        <v>200</v>
      </c>
      <c r="LG1" s="23">
        <v>300</v>
      </c>
      <c r="LH1" s="23">
        <v>400</v>
      </c>
      <c r="LI1" s="23">
        <v>500</v>
      </c>
      <c r="LJ1" s="23">
        <v>600</v>
      </c>
      <c r="LK1" s="23">
        <v>700</v>
      </c>
      <c r="LL1" s="23">
        <v>800</v>
      </c>
      <c r="LM1" s="23">
        <v>900</v>
      </c>
      <c r="LN1" s="23">
        <v>1000</v>
      </c>
      <c r="LO1" s="23">
        <v>1100</v>
      </c>
      <c r="LP1" s="23">
        <v>1200</v>
      </c>
      <c r="LQ1" s="23">
        <v>100</v>
      </c>
      <c r="LR1" s="23">
        <v>200</v>
      </c>
      <c r="LS1" s="23">
        <v>300</v>
      </c>
      <c r="LT1" s="23">
        <v>400</v>
      </c>
      <c r="LU1" s="23">
        <v>500</v>
      </c>
      <c r="LV1" s="23">
        <v>600</v>
      </c>
      <c r="LW1" s="23">
        <v>700</v>
      </c>
      <c r="LX1" s="23">
        <v>800</v>
      </c>
      <c r="LY1" s="23">
        <v>900</v>
      </c>
      <c r="LZ1" s="23">
        <v>1000</v>
      </c>
      <c r="MA1" s="23">
        <v>1100</v>
      </c>
      <c r="MB1" s="23">
        <v>1200</v>
      </c>
      <c r="MC1" s="23">
        <v>100</v>
      </c>
      <c r="MD1" s="23">
        <v>200</v>
      </c>
      <c r="ME1" s="23">
        <v>300</v>
      </c>
      <c r="MF1" s="23">
        <v>400</v>
      </c>
      <c r="MG1" s="23">
        <v>500</v>
      </c>
      <c r="MH1" s="23">
        <v>600</v>
      </c>
      <c r="MI1" s="23">
        <v>700</v>
      </c>
      <c r="MJ1" s="23">
        <v>800</v>
      </c>
      <c r="MK1" s="23">
        <v>900</v>
      </c>
      <c r="ML1" s="23">
        <v>1000</v>
      </c>
      <c r="MM1" s="23">
        <v>1100</v>
      </c>
      <c r="MN1" s="23">
        <v>1200</v>
      </c>
      <c r="MO1" s="23">
        <v>100</v>
      </c>
      <c r="MP1" s="23">
        <v>200</v>
      </c>
      <c r="MQ1" s="23">
        <v>300</v>
      </c>
      <c r="MR1" s="23">
        <v>400</v>
      </c>
      <c r="MS1" s="23">
        <v>500</v>
      </c>
      <c r="MT1" s="23">
        <v>600</v>
      </c>
      <c r="MU1" s="23">
        <v>700</v>
      </c>
      <c r="MV1" s="23">
        <v>800</v>
      </c>
      <c r="MW1" s="23">
        <v>900</v>
      </c>
      <c r="MX1" s="23">
        <v>1000</v>
      </c>
      <c r="MY1" s="23">
        <v>1100</v>
      </c>
      <c r="MZ1" s="23">
        <v>1200</v>
      </c>
      <c r="NA1" s="23">
        <v>100</v>
      </c>
      <c r="NB1" s="23">
        <v>200</v>
      </c>
      <c r="NC1" s="23">
        <v>300</v>
      </c>
      <c r="ND1" s="23">
        <v>400</v>
      </c>
      <c r="NE1" s="23">
        <v>500</v>
      </c>
      <c r="NF1" s="23">
        <v>600</v>
      </c>
      <c r="NG1" s="23">
        <v>700</v>
      </c>
      <c r="NH1" s="23">
        <v>800</v>
      </c>
      <c r="NI1" s="23">
        <v>900</v>
      </c>
      <c r="NJ1" s="23">
        <v>1000</v>
      </c>
      <c r="NK1" s="23">
        <v>1100</v>
      </c>
      <c r="NL1" s="23">
        <v>1200</v>
      </c>
      <c r="NM1" s="23">
        <v>100</v>
      </c>
      <c r="NN1" s="23">
        <v>200</v>
      </c>
      <c r="NO1" s="23">
        <v>300</v>
      </c>
      <c r="NP1" s="23">
        <v>400</v>
      </c>
      <c r="NQ1" s="23">
        <v>500</v>
      </c>
      <c r="NR1" s="23">
        <v>600</v>
      </c>
      <c r="NS1" s="23">
        <v>700</v>
      </c>
      <c r="NT1" s="23">
        <v>800</v>
      </c>
      <c r="NU1" s="23">
        <v>900</v>
      </c>
      <c r="NV1" s="23">
        <v>1000</v>
      </c>
      <c r="NW1" s="23">
        <v>1100</v>
      </c>
      <c r="NX1" s="23">
        <v>1200</v>
      </c>
      <c r="NY1" s="23">
        <v>100</v>
      </c>
      <c r="NZ1" s="23">
        <v>200</v>
      </c>
      <c r="OA1" s="23">
        <v>300</v>
      </c>
      <c r="OB1" s="23">
        <v>400</v>
      </c>
      <c r="OC1" s="23">
        <v>500</v>
      </c>
      <c r="OD1" s="23">
        <v>600</v>
      </c>
      <c r="OE1" s="23">
        <v>700</v>
      </c>
      <c r="OF1" s="23">
        <v>800</v>
      </c>
      <c r="OG1" s="23">
        <v>900</v>
      </c>
      <c r="OH1" s="23">
        <v>1000</v>
      </c>
      <c r="OI1" s="23">
        <v>1100</v>
      </c>
      <c r="OJ1" s="23">
        <v>1200</v>
      </c>
      <c r="OK1" s="23">
        <v>100</v>
      </c>
      <c r="OL1" s="23">
        <v>200</v>
      </c>
      <c r="OM1" s="23">
        <v>300</v>
      </c>
      <c r="ON1" s="23">
        <v>400</v>
      </c>
      <c r="OO1" s="23">
        <v>500</v>
      </c>
      <c r="OP1" s="23">
        <v>600</v>
      </c>
      <c r="OQ1" s="23">
        <v>700</v>
      </c>
      <c r="OR1" s="23">
        <v>800</v>
      </c>
      <c r="OS1" s="23">
        <v>900</v>
      </c>
      <c r="OT1" s="23">
        <v>1000</v>
      </c>
      <c r="OU1" s="23">
        <v>1100</v>
      </c>
      <c r="OV1" s="23">
        <v>1200</v>
      </c>
      <c r="OW1" s="23">
        <v>100</v>
      </c>
      <c r="OX1" s="23">
        <v>200</v>
      </c>
      <c r="OY1" s="23">
        <v>300</v>
      </c>
      <c r="OZ1" s="23">
        <v>400</v>
      </c>
      <c r="PA1" s="23">
        <v>500</v>
      </c>
      <c r="PB1" s="23">
        <v>600</v>
      </c>
      <c r="PC1" s="23">
        <v>700</v>
      </c>
      <c r="PD1" s="23">
        <v>800</v>
      </c>
      <c r="PE1" s="23">
        <v>900</v>
      </c>
      <c r="PF1" s="23">
        <v>1000</v>
      </c>
      <c r="PG1" s="23">
        <v>1100</v>
      </c>
      <c r="PH1" s="23">
        <v>1200</v>
      </c>
      <c r="PI1" s="23">
        <v>100</v>
      </c>
      <c r="PJ1" s="23">
        <v>200</v>
      </c>
      <c r="PK1" s="23">
        <v>300</v>
      </c>
      <c r="PL1" s="23">
        <v>400</v>
      </c>
      <c r="PM1" s="23">
        <v>500</v>
      </c>
      <c r="PN1" s="23">
        <v>600</v>
      </c>
      <c r="PO1" s="23">
        <v>700</v>
      </c>
      <c r="PP1" s="23">
        <v>800</v>
      </c>
      <c r="PQ1" s="23">
        <v>900</v>
      </c>
      <c r="PR1" s="23">
        <v>1000</v>
      </c>
      <c r="PS1" s="23">
        <v>1100</v>
      </c>
      <c r="PT1" s="23">
        <v>1200</v>
      </c>
      <c r="PU1" s="23">
        <v>100</v>
      </c>
      <c r="PV1" s="23">
        <v>200</v>
      </c>
      <c r="PW1" s="23">
        <v>300</v>
      </c>
      <c r="PX1" s="23">
        <v>400</v>
      </c>
      <c r="PY1" s="23">
        <v>500</v>
      </c>
      <c r="PZ1" s="23">
        <v>600</v>
      </c>
      <c r="QA1" s="23">
        <v>700</v>
      </c>
      <c r="QB1" s="23">
        <v>800</v>
      </c>
      <c r="QC1" s="23">
        <v>900</v>
      </c>
      <c r="QD1" s="23">
        <v>1000</v>
      </c>
      <c r="QE1" s="23">
        <v>1100</v>
      </c>
      <c r="QF1" s="23">
        <v>1200</v>
      </c>
      <c r="QG1" s="23">
        <v>100</v>
      </c>
      <c r="QH1" s="23">
        <v>200</v>
      </c>
      <c r="QI1" s="23">
        <v>300</v>
      </c>
      <c r="QJ1" s="23">
        <v>400</v>
      </c>
      <c r="QK1" s="23">
        <v>500</v>
      </c>
      <c r="QL1" s="23">
        <v>600</v>
      </c>
      <c r="QM1" s="23">
        <v>700</v>
      </c>
      <c r="QN1" s="23">
        <v>800</v>
      </c>
      <c r="QO1" s="23">
        <v>900</v>
      </c>
      <c r="QP1" s="23">
        <v>1000</v>
      </c>
      <c r="QQ1" s="23">
        <v>1100</v>
      </c>
      <c r="QR1" s="23">
        <v>1200</v>
      </c>
      <c r="QS1" s="23">
        <v>100</v>
      </c>
      <c r="QT1" s="23">
        <v>200</v>
      </c>
      <c r="QU1" s="23">
        <v>300</v>
      </c>
      <c r="QV1" s="23">
        <v>400</v>
      </c>
      <c r="QW1" s="23">
        <v>500</v>
      </c>
      <c r="QX1" s="23">
        <v>600</v>
      </c>
      <c r="QY1" s="23">
        <v>700</v>
      </c>
      <c r="QZ1" s="23">
        <v>800</v>
      </c>
      <c r="RA1" s="23">
        <v>900</v>
      </c>
      <c r="RB1" s="23">
        <v>1000</v>
      </c>
      <c r="RC1" s="23">
        <v>1100</v>
      </c>
      <c r="RD1" s="23">
        <v>1200</v>
      </c>
      <c r="RE1" s="23">
        <v>100</v>
      </c>
      <c r="RF1" s="23">
        <v>200</v>
      </c>
      <c r="RG1" s="23">
        <v>300</v>
      </c>
      <c r="RH1" s="23">
        <v>400</v>
      </c>
      <c r="RI1" s="23">
        <v>500</v>
      </c>
      <c r="RJ1" s="23">
        <v>600</v>
      </c>
      <c r="RK1" s="23">
        <v>700</v>
      </c>
      <c r="RL1" s="23">
        <v>800</v>
      </c>
      <c r="RM1" s="23">
        <v>900</v>
      </c>
      <c r="RN1" s="23">
        <v>1000</v>
      </c>
      <c r="RO1" s="23">
        <v>1100</v>
      </c>
      <c r="RP1" s="23">
        <v>1200</v>
      </c>
      <c r="RQ1" s="23">
        <v>100</v>
      </c>
      <c r="RR1" s="23">
        <v>200</v>
      </c>
      <c r="RS1" s="23">
        <v>300</v>
      </c>
      <c r="RT1" s="23">
        <v>400</v>
      </c>
      <c r="RU1" s="23">
        <v>500</v>
      </c>
      <c r="RV1" s="23">
        <v>600</v>
      </c>
      <c r="RW1" s="23">
        <v>700</v>
      </c>
      <c r="RX1" s="23">
        <v>800</v>
      </c>
      <c r="RY1" s="23">
        <v>900</v>
      </c>
      <c r="RZ1" s="23">
        <v>1000</v>
      </c>
      <c r="SA1" s="23">
        <v>1100</v>
      </c>
      <c r="SB1" s="23">
        <v>1200</v>
      </c>
      <c r="SC1" s="23">
        <v>100</v>
      </c>
      <c r="SD1" s="23">
        <v>200</v>
      </c>
      <c r="SE1" s="23">
        <v>300</v>
      </c>
      <c r="SF1" s="23">
        <v>400</v>
      </c>
      <c r="SG1" s="23">
        <v>500</v>
      </c>
      <c r="SH1" s="23">
        <v>600</v>
      </c>
      <c r="SI1" s="23">
        <v>700</v>
      </c>
      <c r="SJ1" s="23">
        <v>800</v>
      </c>
      <c r="SK1" s="23">
        <v>900</v>
      </c>
      <c r="SL1" s="23">
        <v>1000</v>
      </c>
      <c r="SM1" s="23">
        <v>1100</v>
      </c>
      <c r="SN1" s="23">
        <v>1200</v>
      </c>
      <c r="SO1" s="23">
        <v>100</v>
      </c>
      <c r="SP1" s="23">
        <v>200</v>
      </c>
      <c r="SQ1" s="23">
        <v>300</v>
      </c>
      <c r="SR1" s="23">
        <v>400</v>
      </c>
      <c r="SS1" s="23">
        <v>500</v>
      </c>
      <c r="ST1" s="23">
        <v>600</v>
      </c>
      <c r="SU1" s="23">
        <v>700</v>
      </c>
      <c r="SV1" s="23">
        <v>800</v>
      </c>
      <c r="SW1" s="23">
        <v>900</v>
      </c>
      <c r="SX1" s="23">
        <v>1000</v>
      </c>
      <c r="SY1" s="23">
        <v>1100</v>
      </c>
      <c r="SZ1" s="23">
        <v>1200</v>
      </c>
      <c r="TA1" s="23">
        <v>100</v>
      </c>
      <c r="TB1" s="23">
        <v>200</v>
      </c>
      <c r="TC1" s="23">
        <v>300</v>
      </c>
      <c r="TD1" s="23">
        <v>400</v>
      </c>
      <c r="TE1" s="23">
        <v>500</v>
      </c>
      <c r="TF1" s="23">
        <v>600</v>
      </c>
      <c r="TG1" s="23">
        <v>700</v>
      </c>
      <c r="TH1" s="23">
        <v>800</v>
      </c>
      <c r="TI1" s="23">
        <v>900</v>
      </c>
      <c r="TJ1" s="23">
        <v>1000</v>
      </c>
      <c r="TK1" s="23">
        <v>1100</v>
      </c>
      <c r="TL1" s="23">
        <v>1200</v>
      </c>
      <c r="TM1" s="23">
        <v>100</v>
      </c>
      <c r="TN1" s="23">
        <v>200</v>
      </c>
      <c r="TO1" s="23">
        <v>300</v>
      </c>
      <c r="TP1" s="23">
        <v>400</v>
      </c>
      <c r="TQ1" s="23">
        <v>500</v>
      </c>
      <c r="TR1" s="23">
        <v>600</v>
      </c>
      <c r="TS1" s="23">
        <v>700</v>
      </c>
      <c r="TT1" s="23">
        <v>800</v>
      </c>
      <c r="TU1" s="23">
        <v>900</v>
      </c>
      <c r="TV1" s="23">
        <v>1000</v>
      </c>
      <c r="TW1" s="23">
        <v>1100</v>
      </c>
      <c r="TX1" s="23">
        <v>1200</v>
      </c>
      <c r="TY1" s="23">
        <v>100</v>
      </c>
      <c r="TZ1" s="23">
        <v>200</v>
      </c>
      <c r="UA1" s="23">
        <v>300</v>
      </c>
      <c r="UB1" s="23">
        <v>400</v>
      </c>
      <c r="UC1" s="23">
        <v>500</v>
      </c>
      <c r="UD1" s="23">
        <v>600</v>
      </c>
      <c r="UE1" s="23">
        <v>700</v>
      </c>
      <c r="UF1" s="23">
        <v>800</v>
      </c>
      <c r="UG1" s="23">
        <v>900</v>
      </c>
      <c r="UH1" s="23">
        <v>1000</v>
      </c>
      <c r="UI1" s="23">
        <v>1100</v>
      </c>
      <c r="UJ1" s="23">
        <v>1200</v>
      </c>
      <c r="UK1" s="23">
        <v>100</v>
      </c>
      <c r="UL1" s="23">
        <v>200</v>
      </c>
      <c r="UM1" s="23">
        <v>300</v>
      </c>
      <c r="UN1" s="23">
        <v>400</v>
      </c>
      <c r="UO1" s="23">
        <v>500</v>
      </c>
      <c r="UP1" s="23">
        <v>600</v>
      </c>
      <c r="UQ1" s="23">
        <v>700</v>
      </c>
      <c r="UR1" s="23">
        <v>800</v>
      </c>
      <c r="US1" s="23">
        <v>900</v>
      </c>
      <c r="UT1" s="23">
        <v>1000</v>
      </c>
      <c r="UU1" s="23">
        <v>1100</v>
      </c>
      <c r="UV1" s="23">
        <v>1200</v>
      </c>
      <c r="UW1" s="23">
        <v>100</v>
      </c>
      <c r="UX1" s="23">
        <v>200</v>
      </c>
      <c r="UY1" s="23">
        <v>300</v>
      </c>
      <c r="UZ1" s="23">
        <v>400</v>
      </c>
      <c r="VA1" s="23">
        <v>500</v>
      </c>
      <c r="VB1" s="23">
        <v>600</v>
      </c>
      <c r="VC1" s="23">
        <v>700</v>
      </c>
      <c r="VD1" s="23">
        <v>800</v>
      </c>
      <c r="VE1" s="23">
        <v>900</v>
      </c>
      <c r="VF1" s="23">
        <v>1000</v>
      </c>
      <c r="VG1" s="23">
        <v>1100</v>
      </c>
      <c r="VH1" s="23">
        <v>1200</v>
      </c>
    </row>
    <row r="2" spans="1:580" ht="12.75" x14ac:dyDescent="0.25">
      <c r="A2" s="21"/>
      <c r="B2" s="57"/>
      <c r="C2" s="21"/>
      <c r="D2" s="21" t="s">
        <v>471</v>
      </c>
      <c r="E2" s="23">
        <v>15</v>
      </c>
      <c r="F2" s="23">
        <v>15</v>
      </c>
      <c r="G2" s="23">
        <v>15</v>
      </c>
      <c r="H2" s="23">
        <v>15</v>
      </c>
      <c r="I2" s="23">
        <v>15</v>
      </c>
      <c r="J2" s="23">
        <v>15</v>
      </c>
      <c r="K2" s="23">
        <v>15</v>
      </c>
      <c r="L2" s="23">
        <v>15</v>
      </c>
      <c r="M2" s="23">
        <v>15</v>
      </c>
      <c r="N2" s="23">
        <v>15</v>
      </c>
      <c r="O2" s="23">
        <v>15</v>
      </c>
      <c r="P2" s="23">
        <v>15</v>
      </c>
      <c r="Q2" s="23">
        <v>25</v>
      </c>
      <c r="R2" s="23">
        <v>25</v>
      </c>
      <c r="S2" s="23">
        <v>25</v>
      </c>
      <c r="T2" s="23">
        <v>25</v>
      </c>
      <c r="U2" s="23">
        <v>25</v>
      </c>
      <c r="V2" s="23">
        <v>25</v>
      </c>
      <c r="W2" s="23">
        <v>25</v>
      </c>
      <c r="X2" s="23">
        <v>25</v>
      </c>
      <c r="Y2" s="23">
        <v>25</v>
      </c>
      <c r="Z2" s="23">
        <v>25</v>
      </c>
      <c r="AA2" s="23">
        <v>25</v>
      </c>
      <c r="AB2" s="23">
        <v>25</v>
      </c>
      <c r="AC2" s="23">
        <v>35</v>
      </c>
      <c r="AD2" s="23">
        <v>35</v>
      </c>
      <c r="AE2" s="23">
        <v>35</v>
      </c>
      <c r="AF2" s="23">
        <v>35</v>
      </c>
      <c r="AG2" s="23">
        <v>35</v>
      </c>
      <c r="AH2" s="23">
        <v>35</v>
      </c>
      <c r="AI2" s="23">
        <v>35</v>
      </c>
      <c r="AJ2" s="23">
        <v>35</v>
      </c>
      <c r="AK2" s="23">
        <v>35</v>
      </c>
      <c r="AL2" s="23">
        <v>35</v>
      </c>
      <c r="AM2" s="23">
        <v>35</v>
      </c>
      <c r="AN2" s="23">
        <v>35</v>
      </c>
      <c r="AO2" s="23">
        <v>45</v>
      </c>
      <c r="AP2" s="23">
        <v>45</v>
      </c>
      <c r="AQ2" s="23">
        <v>45</v>
      </c>
      <c r="AR2" s="23">
        <v>45</v>
      </c>
      <c r="AS2" s="23">
        <v>45</v>
      </c>
      <c r="AT2" s="23">
        <v>45</v>
      </c>
      <c r="AU2" s="23">
        <v>45</v>
      </c>
      <c r="AV2" s="23">
        <v>45</v>
      </c>
      <c r="AW2" s="23">
        <v>45</v>
      </c>
      <c r="AX2" s="23">
        <v>45</v>
      </c>
      <c r="AY2" s="23">
        <v>45</v>
      </c>
      <c r="AZ2" s="23">
        <v>45</v>
      </c>
      <c r="BA2" s="23">
        <v>15</v>
      </c>
      <c r="BB2" s="23">
        <v>15</v>
      </c>
      <c r="BC2" s="23">
        <v>15</v>
      </c>
      <c r="BD2" s="23">
        <v>15</v>
      </c>
      <c r="BE2" s="23">
        <v>15</v>
      </c>
      <c r="BF2" s="23">
        <v>15</v>
      </c>
      <c r="BG2" s="23">
        <v>15</v>
      </c>
      <c r="BH2" s="23">
        <v>15</v>
      </c>
      <c r="BI2" s="23">
        <v>15</v>
      </c>
      <c r="BJ2" s="23">
        <v>15</v>
      </c>
      <c r="BK2" s="23">
        <v>15</v>
      </c>
      <c r="BL2" s="23">
        <v>15</v>
      </c>
      <c r="BM2" s="23">
        <v>25</v>
      </c>
      <c r="BN2" s="23">
        <v>25</v>
      </c>
      <c r="BO2" s="23">
        <v>25</v>
      </c>
      <c r="BP2" s="23">
        <v>25</v>
      </c>
      <c r="BQ2" s="23">
        <v>25</v>
      </c>
      <c r="BR2" s="23">
        <v>25</v>
      </c>
      <c r="BS2" s="23">
        <v>25</v>
      </c>
      <c r="BT2" s="23">
        <v>25</v>
      </c>
      <c r="BU2" s="23">
        <v>25</v>
      </c>
      <c r="BV2" s="23">
        <v>25</v>
      </c>
      <c r="BW2" s="23">
        <v>25</v>
      </c>
      <c r="BX2" s="23">
        <v>25</v>
      </c>
      <c r="BY2" s="23">
        <v>35</v>
      </c>
      <c r="BZ2" s="23">
        <v>35</v>
      </c>
      <c r="CA2" s="23">
        <v>35</v>
      </c>
      <c r="CB2" s="23">
        <v>35</v>
      </c>
      <c r="CC2" s="23">
        <v>35</v>
      </c>
      <c r="CD2" s="23">
        <v>35</v>
      </c>
      <c r="CE2" s="23">
        <v>35</v>
      </c>
      <c r="CF2" s="23">
        <v>35</v>
      </c>
      <c r="CG2" s="23">
        <v>35</v>
      </c>
      <c r="CH2" s="23">
        <v>35</v>
      </c>
      <c r="CI2" s="23">
        <v>35</v>
      </c>
      <c r="CJ2" s="23">
        <v>35</v>
      </c>
      <c r="CK2" s="23">
        <v>45</v>
      </c>
      <c r="CL2" s="23">
        <v>45</v>
      </c>
      <c r="CM2" s="23">
        <v>45</v>
      </c>
      <c r="CN2" s="23">
        <v>45</v>
      </c>
      <c r="CO2" s="23">
        <v>45</v>
      </c>
      <c r="CP2" s="23">
        <v>45</v>
      </c>
      <c r="CQ2" s="23">
        <v>45</v>
      </c>
      <c r="CR2" s="23">
        <v>45</v>
      </c>
      <c r="CS2" s="23">
        <v>45</v>
      </c>
      <c r="CT2" s="23">
        <v>45</v>
      </c>
      <c r="CU2" s="23">
        <v>45</v>
      </c>
      <c r="CV2" s="23">
        <v>45</v>
      </c>
      <c r="CW2" s="23">
        <v>15</v>
      </c>
      <c r="CX2" s="23">
        <v>15</v>
      </c>
      <c r="CY2" s="23">
        <v>15</v>
      </c>
      <c r="CZ2" s="23">
        <v>15</v>
      </c>
      <c r="DA2" s="23">
        <v>15</v>
      </c>
      <c r="DB2" s="23">
        <v>15</v>
      </c>
      <c r="DC2" s="23">
        <v>15</v>
      </c>
      <c r="DD2" s="23">
        <v>15</v>
      </c>
      <c r="DE2" s="23">
        <v>15</v>
      </c>
      <c r="DF2" s="23">
        <v>15</v>
      </c>
      <c r="DG2" s="23">
        <v>15</v>
      </c>
      <c r="DH2" s="23">
        <v>15</v>
      </c>
      <c r="DI2" s="23">
        <v>25</v>
      </c>
      <c r="DJ2" s="23">
        <v>25</v>
      </c>
      <c r="DK2" s="23">
        <v>25</v>
      </c>
      <c r="DL2" s="23">
        <v>25</v>
      </c>
      <c r="DM2" s="23">
        <v>25</v>
      </c>
      <c r="DN2" s="23">
        <v>25</v>
      </c>
      <c r="DO2" s="23">
        <v>25</v>
      </c>
      <c r="DP2" s="23">
        <v>25</v>
      </c>
      <c r="DQ2" s="23">
        <v>25</v>
      </c>
      <c r="DR2" s="23">
        <v>25</v>
      </c>
      <c r="DS2" s="23">
        <v>25</v>
      </c>
      <c r="DT2" s="23">
        <v>25</v>
      </c>
      <c r="DU2" s="23">
        <v>35</v>
      </c>
      <c r="DV2" s="23">
        <v>35</v>
      </c>
      <c r="DW2" s="23">
        <v>35</v>
      </c>
      <c r="DX2" s="23">
        <v>35</v>
      </c>
      <c r="DY2" s="23">
        <v>35</v>
      </c>
      <c r="DZ2" s="23">
        <v>35</v>
      </c>
      <c r="EA2" s="23">
        <v>35</v>
      </c>
      <c r="EB2" s="23">
        <v>35</v>
      </c>
      <c r="EC2" s="23">
        <v>35</v>
      </c>
      <c r="ED2" s="23">
        <v>35</v>
      </c>
      <c r="EE2" s="23">
        <v>35</v>
      </c>
      <c r="EF2" s="23">
        <v>35</v>
      </c>
      <c r="EG2" s="23">
        <v>45</v>
      </c>
      <c r="EH2" s="23">
        <v>45</v>
      </c>
      <c r="EI2" s="23">
        <v>45</v>
      </c>
      <c r="EJ2" s="23">
        <v>45</v>
      </c>
      <c r="EK2" s="23">
        <v>45</v>
      </c>
      <c r="EL2" s="23">
        <v>45</v>
      </c>
      <c r="EM2" s="23">
        <v>45</v>
      </c>
      <c r="EN2" s="23">
        <v>45</v>
      </c>
      <c r="EO2" s="23">
        <v>45</v>
      </c>
      <c r="EP2" s="23">
        <v>45</v>
      </c>
      <c r="EQ2" s="23">
        <v>45</v>
      </c>
      <c r="ER2" s="23">
        <v>45</v>
      </c>
      <c r="ES2" s="23">
        <v>15</v>
      </c>
      <c r="ET2" s="23">
        <v>15</v>
      </c>
      <c r="EU2" s="23">
        <v>15</v>
      </c>
      <c r="EV2" s="23">
        <v>15</v>
      </c>
      <c r="EW2" s="23">
        <v>15</v>
      </c>
      <c r="EX2" s="23">
        <v>15</v>
      </c>
      <c r="EY2" s="23">
        <v>15</v>
      </c>
      <c r="EZ2" s="23">
        <v>15</v>
      </c>
      <c r="FA2" s="23">
        <v>15</v>
      </c>
      <c r="FB2" s="23">
        <v>15</v>
      </c>
      <c r="FC2" s="23">
        <v>15</v>
      </c>
      <c r="FD2" s="23">
        <v>15</v>
      </c>
      <c r="FE2" s="23">
        <v>25</v>
      </c>
      <c r="FF2" s="23">
        <v>25</v>
      </c>
      <c r="FG2" s="23">
        <v>25</v>
      </c>
      <c r="FH2" s="23">
        <v>25</v>
      </c>
      <c r="FI2" s="23">
        <v>25</v>
      </c>
      <c r="FJ2" s="23">
        <v>25</v>
      </c>
      <c r="FK2" s="23">
        <v>25</v>
      </c>
      <c r="FL2" s="23">
        <v>25</v>
      </c>
      <c r="FM2" s="23">
        <v>25</v>
      </c>
      <c r="FN2" s="23">
        <v>25</v>
      </c>
      <c r="FO2" s="23">
        <v>25</v>
      </c>
      <c r="FP2" s="23">
        <v>25</v>
      </c>
      <c r="FQ2" s="23">
        <v>35</v>
      </c>
      <c r="FR2" s="23">
        <v>35</v>
      </c>
      <c r="FS2" s="23">
        <v>35</v>
      </c>
      <c r="FT2" s="23">
        <v>35</v>
      </c>
      <c r="FU2" s="23">
        <v>35</v>
      </c>
      <c r="FV2" s="23">
        <v>35</v>
      </c>
      <c r="FW2" s="23">
        <v>35</v>
      </c>
      <c r="FX2" s="23">
        <v>35</v>
      </c>
      <c r="FY2" s="23">
        <v>35</v>
      </c>
      <c r="FZ2" s="23">
        <v>35</v>
      </c>
      <c r="GA2" s="23">
        <v>35</v>
      </c>
      <c r="GB2" s="23">
        <v>35</v>
      </c>
      <c r="GC2" s="23">
        <v>45</v>
      </c>
      <c r="GD2" s="23">
        <v>45</v>
      </c>
      <c r="GE2" s="23">
        <v>45</v>
      </c>
      <c r="GF2" s="23">
        <v>45</v>
      </c>
      <c r="GG2" s="23">
        <v>45</v>
      </c>
      <c r="GH2" s="23">
        <v>45</v>
      </c>
      <c r="GI2" s="23">
        <v>45</v>
      </c>
      <c r="GJ2" s="23">
        <v>45</v>
      </c>
      <c r="GK2" s="23">
        <v>45</v>
      </c>
      <c r="GL2" s="23">
        <v>45</v>
      </c>
      <c r="GM2" s="23">
        <v>45</v>
      </c>
      <c r="GN2" s="23">
        <v>45</v>
      </c>
      <c r="GO2" s="23">
        <v>15</v>
      </c>
      <c r="GP2" s="23">
        <v>15</v>
      </c>
      <c r="GQ2" s="23">
        <v>15</v>
      </c>
      <c r="GR2" s="23">
        <v>15</v>
      </c>
      <c r="GS2" s="23">
        <v>15</v>
      </c>
      <c r="GT2" s="23">
        <v>15</v>
      </c>
      <c r="GU2" s="23">
        <v>15</v>
      </c>
      <c r="GV2" s="23">
        <v>15</v>
      </c>
      <c r="GW2" s="23">
        <v>15</v>
      </c>
      <c r="GX2" s="23">
        <v>15</v>
      </c>
      <c r="GY2" s="23">
        <v>15</v>
      </c>
      <c r="GZ2" s="23">
        <v>15</v>
      </c>
      <c r="HA2" s="23">
        <v>25</v>
      </c>
      <c r="HB2" s="23">
        <v>25</v>
      </c>
      <c r="HC2" s="23">
        <v>25</v>
      </c>
      <c r="HD2" s="23">
        <v>25</v>
      </c>
      <c r="HE2" s="23">
        <v>25</v>
      </c>
      <c r="HF2" s="23">
        <v>25</v>
      </c>
      <c r="HG2" s="23">
        <v>25</v>
      </c>
      <c r="HH2" s="23">
        <v>25</v>
      </c>
      <c r="HI2" s="23">
        <v>25</v>
      </c>
      <c r="HJ2" s="23">
        <v>25</v>
      </c>
      <c r="HK2" s="23">
        <v>25</v>
      </c>
      <c r="HL2" s="23">
        <v>25</v>
      </c>
      <c r="HM2" s="23">
        <v>35</v>
      </c>
      <c r="HN2" s="23">
        <v>35</v>
      </c>
      <c r="HO2" s="23">
        <v>35</v>
      </c>
      <c r="HP2" s="23">
        <v>35</v>
      </c>
      <c r="HQ2" s="23">
        <v>35</v>
      </c>
      <c r="HR2" s="23">
        <v>35</v>
      </c>
      <c r="HS2" s="23">
        <v>35</v>
      </c>
      <c r="HT2" s="23">
        <v>35</v>
      </c>
      <c r="HU2" s="23">
        <v>35</v>
      </c>
      <c r="HV2" s="23">
        <v>35</v>
      </c>
      <c r="HW2" s="23">
        <v>35</v>
      </c>
      <c r="HX2" s="23">
        <v>35</v>
      </c>
      <c r="HY2" s="23">
        <v>45</v>
      </c>
      <c r="HZ2" s="23">
        <v>45</v>
      </c>
      <c r="IA2" s="23">
        <v>45</v>
      </c>
      <c r="IB2" s="23">
        <v>45</v>
      </c>
      <c r="IC2" s="23">
        <v>45</v>
      </c>
      <c r="ID2" s="23">
        <v>45</v>
      </c>
      <c r="IE2" s="23">
        <v>45</v>
      </c>
      <c r="IF2" s="23">
        <v>45</v>
      </c>
      <c r="IG2" s="23">
        <v>45</v>
      </c>
      <c r="IH2" s="23">
        <v>45</v>
      </c>
      <c r="II2" s="23">
        <v>45</v>
      </c>
      <c r="IJ2" s="23">
        <v>45</v>
      </c>
      <c r="IK2" s="23">
        <v>15</v>
      </c>
      <c r="IL2" s="23">
        <v>15</v>
      </c>
      <c r="IM2" s="23">
        <v>15</v>
      </c>
      <c r="IN2" s="23">
        <v>15</v>
      </c>
      <c r="IO2" s="23">
        <v>15</v>
      </c>
      <c r="IP2" s="23">
        <v>15</v>
      </c>
      <c r="IQ2" s="23">
        <v>15</v>
      </c>
      <c r="IR2" s="23">
        <v>15</v>
      </c>
      <c r="IS2" s="23">
        <v>15</v>
      </c>
      <c r="IT2" s="23">
        <v>15</v>
      </c>
      <c r="IU2" s="23">
        <v>15</v>
      </c>
      <c r="IV2" s="23">
        <v>15</v>
      </c>
      <c r="IW2" s="23">
        <v>25</v>
      </c>
      <c r="IX2" s="23">
        <v>25</v>
      </c>
      <c r="IY2" s="23">
        <v>25</v>
      </c>
      <c r="IZ2" s="23">
        <v>25</v>
      </c>
      <c r="JA2" s="23">
        <v>25</v>
      </c>
      <c r="JB2" s="23">
        <v>25</v>
      </c>
      <c r="JC2" s="23">
        <v>25</v>
      </c>
      <c r="JD2" s="23">
        <v>25</v>
      </c>
      <c r="JE2" s="23">
        <v>25</v>
      </c>
      <c r="JF2" s="23">
        <v>25</v>
      </c>
      <c r="JG2" s="23">
        <v>25</v>
      </c>
      <c r="JH2" s="23">
        <v>25</v>
      </c>
      <c r="JI2" s="23">
        <v>35</v>
      </c>
      <c r="JJ2" s="23">
        <v>35</v>
      </c>
      <c r="JK2" s="23">
        <v>35</v>
      </c>
      <c r="JL2" s="23">
        <v>35</v>
      </c>
      <c r="JM2" s="23">
        <v>35</v>
      </c>
      <c r="JN2" s="23">
        <v>35</v>
      </c>
      <c r="JO2" s="23">
        <v>35</v>
      </c>
      <c r="JP2" s="23">
        <v>35</v>
      </c>
      <c r="JQ2" s="23">
        <v>35</v>
      </c>
      <c r="JR2" s="23">
        <v>35</v>
      </c>
      <c r="JS2" s="23">
        <v>35</v>
      </c>
      <c r="JT2" s="23">
        <v>35</v>
      </c>
      <c r="JU2" s="23">
        <v>45</v>
      </c>
      <c r="JV2" s="23">
        <v>45</v>
      </c>
      <c r="JW2" s="23">
        <v>45</v>
      </c>
      <c r="JX2" s="23">
        <v>45</v>
      </c>
      <c r="JY2" s="23">
        <v>45</v>
      </c>
      <c r="JZ2" s="23">
        <v>45</v>
      </c>
      <c r="KA2" s="23">
        <v>45</v>
      </c>
      <c r="KB2" s="23">
        <v>45</v>
      </c>
      <c r="KC2" s="23">
        <v>45</v>
      </c>
      <c r="KD2" s="23">
        <v>45</v>
      </c>
      <c r="KE2" s="23">
        <v>45</v>
      </c>
      <c r="KF2" s="23">
        <v>45</v>
      </c>
      <c r="KG2" s="23">
        <v>15</v>
      </c>
      <c r="KH2" s="23">
        <v>15</v>
      </c>
      <c r="KI2" s="23">
        <v>15</v>
      </c>
      <c r="KJ2" s="23">
        <v>15</v>
      </c>
      <c r="KK2" s="23">
        <v>15</v>
      </c>
      <c r="KL2" s="23">
        <v>15</v>
      </c>
      <c r="KM2" s="23">
        <v>15</v>
      </c>
      <c r="KN2" s="23">
        <v>15</v>
      </c>
      <c r="KO2" s="23">
        <v>15</v>
      </c>
      <c r="KP2" s="23">
        <v>15</v>
      </c>
      <c r="KQ2" s="23">
        <v>15</v>
      </c>
      <c r="KR2" s="23">
        <v>15</v>
      </c>
      <c r="KS2" s="23">
        <v>25</v>
      </c>
      <c r="KT2" s="23">
        <v>25</v>
      </c>
      <c r="KU2" s="23">
        <v>25</v>
      </c>
      <c r="KV2" s="23">
        <v>25</v>
      </c>
      <c r="KW2" s="23">
        <v>25</v>
      </c>
      <c r="KX2" s="23">
        <v>25</v>
      </c>
      <c r="KY2" s="23">
        <v>25</v>
      </c>
      <c r="KZ2" s="23">
        <v>25</v>
      </c>
      <c r="LA2" s="23">
        <v>25</v>
      </c>
      <c r="LB2" s="23">
        <v>25</v>
      </c>
      <c r="LC2" s="23">
        <v>25</v>
      </c>
      <c r="LD2" s="23">
        <v>25</v>
      </c>
      <c r="LE2" s="23">
        <v>35</v>
      </c>
      <c r="LF2" s="23">
        <v>35</v>
      </c>
      <c r="LG2" s="23">
        <v>35</v>
      </c>
      <c r="LH2" s="23">
        <v>35</v>
      </c>
      <c r="LI2" s="23">
        <v>35</v>
      </c>
      <c r="LJ2" s="23">
        <v>35</v>
      </c>
      <c r="LK2" s="23">
        <v>35</v>
      </c>
      <c r="LL2" s="23">
        <v>35</v>
      </c>
      <c r="LM2" s="23">
        <v>35</v>
      </c>
      <c r="LN2" s="23">
        <v>35</v>
      </c>
      <c r="LO2" s="23">
        <v>35</v>
      </c>
      <c r="LP2" s="23">
        <v>35</v>
      </c>
      <c r="LQ2" s="23">
        <v>45</v>
      </c>
      <c r="LR2" s="23">
        <v>45</v>
      </c>
      <c r="LS2" s="23">
        <v>45</v>
      </c>
      <c r="LT2" s="23">
        <v>45</v>
      </c>
      <c r="LU2" s="23">
        <v>45</v>
      </c>
      <c r="LV2" s="23">
        <v>45</v>
      </c>
      <c r="LW2" s="23">
        <v>45</v>
      </c>
      <c r="LX2" s="23">
        <v>45</v>
      </c>
      <c r="LY2" s="23">
        <v>45</v>
      </c>
      <c r="LZ2" s="23">
        <v>45</v>
      </c>
      <c r="MA2" s="23">
        <v>45</v>
      </c>
      <c r="MB2" s="23">
        <v>45</v>
      </c>
      <c r="MC2" s="23">
        <v>15</v>
      </c>
      <c r="MD2" s="23">
        <v>15</v>
      </c>
      <c r="ME2" s="23">
        <v>15</v>
      </c>
      <c r="MF2" s="23">
        <v>15</v>
      </c>
      <c r="MG2" s="23">
        <v>15</v>
      </c>
      <c r="MH2" s="23">
        <v>15</v>
      </c>
      <c r="MI2" s="23">
        <v>15</v>
      </c>
      <c r="MJ2" s="23">
        <v>15</v>
      </c>
      <c r="MK2" s="23">
        <v>15</v>
      </c>
      <c r="ML2" s="23">
        <v>15</v>
      </c>
      <c r="MM2" s="23">
        <v>15</v>
      </c>
      <c r="MN2" s="23">
        <v>15</v>
      </c>
      <c r="MO2" s="23">
        <v>25</v>
      </c>
      <c r="MP2" s="23">
        <v>25</v>
      </c>
      <c r="MQ2" s="23">
        <v>25</v>
      </c>
      <c r="MR2" s="23">
        <v>25</v>
      </c>
      <c r="MS2" s="23">
        <v>25</v>
      </c>
      <c r="MT2" s="23">
        <v>25</v>
      </c>
      <c r="MU2" s="23">
        <v>25</v>
      </c>
      <c r="MV2" s="23">
        <v>25</v>
      </c>
      <c r="MW2" s="23">
        <v>25</v>
      </c>
      <c r="MX2" s="23">
        <v>25</v>
      </c>
      <c r="MY2" s="23">
        <v>25</v>
      </c>
      <c r="MZ2" s="23">
        <v>25</v>
      </c>
      <c r="NA2" s="23">
        <v>35</v>
      </c>
      <c r="NB2" s="23">
        <v>35</v>
      </c>
      <c r="NC2" s="23">
        <v>35</v>
      </c>
      <c r="ND2" s="23">
        <v>35</v>
      </c>
      <c r="NE2" s="23">
        <v>35</v>
      </c>
      <c r="NF2" s="23">
        <v>35</v>
      </c>
      <c r="NG2" s="23">
        <v>35</v>
      </c>
      <c r="NH2" s="23">
        <v>35</v>
      </c>
      <c r="NI2" s="23">
        <v>35</v>
      </c>
      <c r="NJ2" s="23">
        <v>35</v>
      </c>
      <c r="NK2" s="23">
        <v>35</v>
      </c>
      <c r="NL2" s="23">
        <v>35</v>
      </c>
      <c r="NM2" s="23">
        <v>45</v>
      </c>
      <c r="NN2" s="23">
        <v>45</v>
      </c>
      <c r="NO2" s="23">
        <v>45</v>
      </c>
      <c r="NP2" s="23">
        <v>45</v>
      </c>
      <c r="NQ2" s="23">
        <v>45</v>
      </c>
      <c r="NR2" s="23">
        <v>45</v>
      </c>
      <c r="NS2" s="23">
        <v>45</v>
      </c>
      <c r="NT2" s="23">
        <v>45</v>
      </c>
      <c r="NU2" s="23">
        <v>45</v>
      </c>
      <c r="NV2" s="23">
        <v>45</v>
      </c>
      <c r="NW2" s="23">
        <v>45</v>
      </c>
      <c r="NX2" s="23">
        <v>45</v>
      </c>
      <c r="NY2" s="23">
        <v>15</v>
      </c>
      <c r="NZ2" s="23">
        <v>15</v>
      </c>
      <c r="OA2" s="23">
        <v>15</v>
      </c>
      <c r="OB2" s="23">
        <v>15</v>
      </c>
      <c r="OC2" s="23">
        <v>15</v>
      </c>
      <c r="OD2" s="23">
        <v>15</v>
      </c>
      <c r="OE2" s="23">
        <v>15</v>
      </c>
      <c r="OF2" s="23">
        <v>15</v>
      </c>
      <c r="OG2" s="23">
        <v>15</v>
      </c>
      <c r="OH2" s="23">
        <v>15</v>
      </c>
      <c r="OI2" s="23">
        <v>15</v>
      </c>
      <c r="OJ2" s="23">
        <v>15</v>
      </c>
      <c r="OK2" s="23">
        <v>25</v>
      </c>
      <c r="OL2" s="23">
        <v>25</v>
      </c>
      <c r="OM2" s="23">
        <v>25</v>
      </c>
      <c r="ON2" s="23">
        <v>25</v>
      </c>
      <c r="OO2" s="23">
        <v>25</v>
      </c>
      <c r="OP2" s="23">
        <v>25</v>
      </c>
      <c r="OQ2" s="23">
        <v>25</v>
      </c>
      <c r="OR2" s="23">
        <v>25</v>
      </c>
      <c r="OS2" s="23">
        <v>25</v>
      </c>
      <c r="OT2" s="23">
        <v>25</v>
      </c>
      <c r="OU2" s="23">
        <v>25</v>
      </c>
      <c r="OV2" s="23">
        <v>25</v>
      </c>
      <c r="OW2" s="23">
        <v>35</v>
      </c>
      <c r="OX2" s="23">
        <v>35</v>
      </c>
      <c r="OY2" s="23">
        <v>35</v>
      </c>
      <c r="OZ2" s="23">
        <v>35</v>
      </c>
      <c r="PA2" s="23">
        <v>35</v>
      </c>
      <c r="PB2" s="23">
        <v>35</v>
      </c>
      <c r="PC2" s="23">
        <v>35</v>
      </c>
      <c r="PD2" s="23">
        <v>35</v>
      </c>
      <c r="PE2" s="23">
        <v>35</v>
      </c>
      <c r="PF2" s="23">
        <v>35</v>
      </c>
      <c r="PG2" s="23">
        <v>35</v>
      </c>
      <c r="PH2" s="23">
        <v>35</v>
      </c>
      <c r="PI2" s="23">
        <v>45</v>
      </c>
      <c r="PJ2" s="23">
        <v>45</v>
      </c>
      <c r="PK2" s="23">
        <v>45</v>
      </c>
      <c r="PL2" s="23">
        <v>45</v>
      </c>
      <c r="PM2" s="23">
        <v>45</v>
      </c>
      <c r="PN2" s="23">
        <v>45</v>
      </c>
      <c r="PO2" s="23">
        <v>45</v>
      </c>
      <c r="PP2" s="23">
        <v>45</v>
      </c>
      <c r="PQ2" s="23">
        <v>45</v>
      </c>
      <c r="PR2" s="23">
        <v>45</v>
      </c>
      <c r="PS2" s="23">
        <v>45</v>
      </c>
      <c r="PT2" s="23">
        <v>45</v>
      </c>
      <c r="PU2" s="23">
        <v>15</v>
      </c>
      <c r="PV2" s="23">
        <v>15</v>
      </c>
      <c r="PW2" s="23">
        <v>15</v>
      </c>
      <c r="PX2" s="23">
        <v>15</v>
      </c>
      <c r="PY2" s="23">
        <v>15</v>
      </c>
      <c r="PZ2" s="23">
        <v>15</v>
      </c>
      <c r="QA2" s="23">
        <v>15</v>
      </c>
      <c r="QB2" s="23">
        <v>15</v>
      </c>
      <c r="QC2" s="23">
        <v>15</v>
      </c>
      <c r="QD2" s="23">
        <v>15</v>
      </c>
      <c r="QE2" s="23">
        <v>15</v>
      </c>
      <c r="QF2" s="23">
        <v>15</v>
      </c>
      <c r="QG2" s="23">
        <v>25</v>
      </c>
      <c r="QH2" s="23">
        <v>25</v>
      </c>
      <c r="QI2" s="23">
        <v>25</v>
      </c>
      <c r="QJ2" s="23">
        <v>25</v>
      </c>
      <c r="QK2" s="23">
        <v>25</v>
      </c>
      <c r="QL2" s="23">
        <v>25</v>
      </c>
      <c r="QM2" s="23">
        <v>25</v>
      </c>
      <c r="QN2" s="23">
        <v>25</v>
      </c>
      <c r="QO2" s="23">
        <v>25</v>
      </c>
      <c r="QP2" s="23">
        <v>25</v>
      </c>
      <c r="QQ2" s="23">
        <v>25</v>
      </c>
      <c r="QR2" s="23">
        <v>25</v>
      </c>
      <c r="QS2" s="23">
        <v>35</v>
      </c>
      <c r="QT2" s="23">
        <v>35</v>
      </c>
      <c r="QU2" s="23">
        <v>35</v>
      </c>
      <c r="QV2" s="23">
        <v>35</v>
      </c>
      <c r="QW2" s="23">
        <v>35</v>
      </c>
      <c r="QX2" s="23">
        <v>35</v>
      </c>
      <c r="QY2" s="23">
        <v>35</v>
      </c>
      <c r="QZ2" s="23">
        <v>35</v>
      </c>
      <c r="RA2" s="23">
        <v>35</v>
      </c>
      <c r="RB2" s="23">
        <v>35</v>
      </c>
      <c r="RC2" s="23">
        <v>35</v>
      </c>
      <c r="RD2" s="23">
        <v>35</v>
      </c>
      <c r="RE2" s="23">
        <v>45</v>
      </c>
      <c r="RF2" s="23">
        <v>45</v>
      </c>
      <c r="RG2" s="23">
        <v>45</v>
      </c>
      <c r="RH2" s="23">
        <v>45</v>
      </c>
      <c r="RI2" s="23">
        <v>45</v>
      </c>
      <c r="RJ2" s="23">
        <v>45</v>
      </c>
      <c r="RK2" s="23">
        <v>45</v>
      </c>
      <c r="RL2" s="23">
        <v>45</v>
      </c>
      <c r="RM2" s="23">
        <v>45</v>
      </c>
      <c r="RN2" s="23">
        <v>45</v>
      </c>
      <c r="RO2" s="23">
        <v>45</v>
      </c>
      <c r="RP2" s="23">
        <v>45</v>
      </c>
      <c r="RQ2" s="23">
        <v>15</v>
      </c>
      <c r="RR2" s="23">
        <v>15</v>
      </c>
      <c r="RS2" s="23">
        <v>15</v>
      </c>
      <c r="RT2" s="23">
        <v>15</v>
      </c>
      <c r="RU2" s="23">
        <v>15</v>
      </c>
      <c r="RV2" s="23">
        <v>15</v>
      </c>
      <c r="RW2" s="23">
        <v>15</v>
      </c>
      <c r="RX2" s="23">
        <v>15</v>
      </c>
      <c r="RY2" s="23">
        <v>15</v>
      </c>
      <c r="RZ2" s="23">
        <v>15</v>
      </c>
      <c r="SA2" s="23">
        <v>15</v>
      </c>
      <c r="SB2" s="23">
        <v>15</v>
      </c>
      <c r="SC2" s="23">
        <v>25</v>
      </c>
      <c r="SD2" s="23">
        <v>25</v>
      </c>
      <c r="SE2" s="23">
        <v>25</v>
      </c>
      <c r="SF2" s="23">
        <v>25</v>
      </c>
      <c r="SG2" s="23">
        <v>25</v>
      </c>
      <c r="SH2" s="23">
        <v>25</v>
      </c>
      <c r="SI2" s="23">
        <v>25</v>
      </c>
      <c r="SJ2" s="23">
        <v>25</v>
      </c>
      <c r="SK2" s="23">
        <v>25</v>
      </c>
      <c r="SL2" s="23">
        <v>25</v>
      </c>
      <c r="SM2" s="23">
        <v>25</v>
      </c>
      <c r="SN2" s="23">
        <v>25</v>
      </c>
      <c r="SO2" s="23">
        <v>35</v>
      </c>
      <c r="SP2" s="23">
        <v>35</v>
      </c>
      <c r="SQ2" s="23">
        <v>35</v>
      </c>
      <c r="SR2" s="23">
        <v>35</v>
      </c>
      <c r="SS2" s="23">
        <v>35</v>
      </c>
      <c r="ST2" s="23">
        <v>35</v>
      </c>
      <c r="SU2" s="23">
        <v>35</v>
      </c>
      <c r="SV2" s="23">
        <v>35</v>
      </c>
      <c r="SW2" s="23">
        <v>35</v>
      </c>
      <c r="SX2" s="23">
        <v>35</v>
      </c>
      <c r="SY2" s="23">
        <v>35</v>
      </c>
      <c r="SZ2" s="23">
        <v>35</v>
      </c>
      <c r="TA2" s="23">
        <v>45</v>
      </c>
      <c r="TB2" s="23">
        <v>45</v>
      </c>
      <c r="TC2" s="23">
        <v>45</v>
      </c>
      <c r="TD2" s="23">
        <v>45</v>
      </c>
      <c r="TE2" s="23">
        <v>45</v>
      </c>
      <c r="TF2" s="23">
        <v>45</v>
      </c>
      <c r="TG2" s="23">
        <v>45</v>
      </c>
      <c r="TH2" s="23">
        <v>45</v>
      </c>
      <c r="TI2" s="23">
        <v>45</v>
      </c>
      <c r="TJ2" s="23">
        <v>45</v>
      </c>
      <c r="TK2" s="23">
        <v>45</v>
      </c>
      <c r="TL2" s="23">
        <v>45</v>
      </c>
      <c r="TM2" s="23">
        <v>15</v>
      </c>
      <c r="TN2" s="23">
        <v>15</v>
      </c>
      <c r="TO2" s="23">
        <v>15</v>
      </c>
      <c r="TP2" s="23">
        <v>15</v>
      </c>
      <c r="TQ2" s="23">
        <v>15</v>
      </c>
      <c r="TR2" s="23">
        <v>15</v>
      </c>
      <c r="TS2" s="23">
        <v>15</v>
      </c>
      <c r="TT2" s="23">
        <v>15</v>
      </c>
      <c r="TU2" s="23">
        <v>15</v>
      </c>
      <c r="TV2" s="23">
        <v>15</v>
      </c>
      <c r="TW2" s="23">
        <v>15</v>
      </c>
      <c r="TX2" s="23">
        <v>15</v>
      </c>
      <c r="TY2" s="23">
        <v>25</v>
      </c>
      <c r="TZ2" s="23">
        <v>25</v>
      </c>
      <c r="UA2" s="23">
        <v>25</v>
      </c>
      <c r="UB2" s="23">
        <v>25</v>
      </c>
      <c r="UC2" s="23">
        <v>25</v>
      </c>
      <c r="UD2" s="23">
        <v>25</v>
      </c>
      <c r="UE2" s="23">
        <v>25</v>
      </c>
      <c r="UF2" s="23">
        <v>25</v>
      </c>
      <c r="UG2" s="23">
        <v>25</v>
      </c>
      <c r="UH2" s="23">
        <v>25</v>
      </c>
      <c r="UI2" s="23">
        <v>25</v>
      </c>
      <c r="UJ2" s="23">
        <v>25</v>
      </c>
      <c r="UK2" s="23">
        <v>35</v>
      </c>
      <c r="UL2" s="23">
        <v>35</v>
      </c>
      <c r="UM2" s="23">
        <v>35</v>
      </c>
      <c r="UN2" s="23">
        <v>35</v>
      </c>
      <c r="UO2" s="23">
        <v>35</v>
      </c>
      <c r="UP2" s="23">
        <v>35</v>
      </c>
      <c r="UQ2" s="23">
        <v>35</v>
      </c>
      <c r="UR2" s="23">
        <v>35</v>
      </c>
      <c r="US2" s="23">
        <v>35</v>
      </c>
      <c r="UT2" s="23">
        <v>35</v>
      </c>
      <c r="UU2" s="23">
        <v>35</v>
      </c>
      <c r="UV2" s="23">
        <v>35</v>
      </c>
      <c r="UW2" s="23">
        <v>45</v>
      </c>
      <c r="UX2" s="23">
        <v>45</v>
      </c>
      <c r="UY2" s="23">
        <v>45</v>
      </c>
      <c r="UZ2" s="23">
        <v>45</v>
      </c>
      <c r="VA2" s="23">
        <v>45</v>
      </c>
      <c r="VB2" s="23">
        <v>45</v>
      </c>
      <c r="VC2" s="23">
        <v>45</v>
      </c>
      <c r="VD2" s="23">
        <v>45</v>
      </c>
      <c r="VE2" s="23">
        <v>45</v>
      </c>
      <c r="VF2" s="23">
        <v>45</v>
      </c>
      <c r="VG2" s="23">
        <v>45</v>
      </c>
      <c r="VH2" s="23">
        <v>45</v>
      </c>
    </row>
    <row r="3" spans="1:580" ht="12.75" x14ac:dyDescent="0.25">
      <c r="A3" s="21"/>
      <c r="B3" s="57"/>
      <c r="C3" s="21"/>
      <c r="D3" s="21" t="s">
        <v>472</v>
      </c>
      <c r="E3" s="23">
        <v>1</v>
      </c>
      <c r="F3" s="23">
        <v>1</v>
      </c>
      <c r="G3" s="23">
        <v>1</v>
      </c>
      <c r="H3" s="23">
        <v>1</v>
      </c>
      <c r="I3" s="23">
        <v>1</v>
      </c>
      <c r="J3" s="23">
        <v>1</v>
      </c>
      <c r="K3" s="23">
        <v>1</v>
      </c>
      <c r="L3" s="23">
        <v>1</v>
      </c>
      <c r="M3" s="23">
        <v>1</v>
      </c>
      <c r="N3" s="23">
        <v>1</v>
      </c>
      <c r="O3" s="23">
        <v>1</v>
      </c>
      <c r="P3" s="23">
        <v>1</v>
      </c>
      <c r="Q3" s="23">
        <v>1</v>
      </c>
      <c r="R3" s="23">
        <v>1</v>
      </c>
      <c r="S3" s="23">
        <v>1</v>
      </c>
      <c r="T3" s="23">
        <v>1</v>
      </c>
      <c r="U3" s="23">
        <v>1</v>
      </c>
      <c r="V3" s="23">
        <v>1</v>
      </c>
      <c r="W3" s="23">
        <v>1</v>
      </c>
      <c r="X3" s="23">
        <v>1</v>
      </c>
      <c r="Y3" s="23">
        <v>1</v>
      </c>
      <c r="Z3" s="23">
        <v>1</v>
      </c>
      <c r="AA3" s="23">
        <v>1</v>
      </c>
      <c r="AB3" s="23">
        <v>1</v>
      </c>
      <c r="AC3" s="23">
        <v>1</v>
      </c>
      <c r="AD3" s="23">
        <v>1</v>
      </c>
      <c r="AE3" s="23">
        <v>1</v>
      </c>
      <c r="AF3" s="23">
        <v>1</v>
      </c>
      <c r="AG3" s="23">
        <v>1</v>
      </c>
      <c r="AH3" s="23">
        <v>1</v>
      </c>
      <c r="AI3" s="23">
        <v>1</v>
      </c>
      <c r="AJ3" s="23">
        <v>1</v>
      </c>
      <c r="AK3" s="23">
        <v>1</v>
      </c>
      <c r="AL3" s="23">
        <v>1</v>
      </c>
      <c r="AM3" s="23">
        <v>1</v>
      </c>
      <c r="AN3" s="23">
        <v>1</v>
      </c>
      <c r="AO3" s="23">
        <v>1</v>
      </c>
      <c r="AP3" s="23">
        <v>1</v>
      </c>
      <c r="AQ3" s="23">
        <v>1</v>
      </c>
      <c r="AR3" s="23">
        <v>1</v>
      </c>
      <c r="AS3" s="23">
        <v>1</v>
      </c>
      <c r="AT3" s="23">
        <v>1</v>
      </c>
      <c r="AU3" s="23">
        <v>1</v>
      </c>
      <c r="AV3" s="23">
        <v>1</v>
      </c>
      <c r="AW3" s="23">
        <v>1</v>
      </c>
      <c r="AX3" s="23">
        <v>1</v>
      </c>
      <c r="AY3" s="23">
        <v>1</v>
      </c>
      <c r="AZ3" s="23">
        <v>1</v>
      </c>
      <c r="BA3" s="23">
        <v>2</v>
      </c>
      <c r="BB3" s="23">
        <v>2</v>
      </c>
      <c r="BC3" s="23">
        <v>2</v>
      </c>
      <c r="BD3" s="23">
        <v>2</v>
      </c>
      <c r="BE3" s="23">
        <v>2</v>
      </c>
      <c r="BF3" s="23">
        <v>2</v>
      </c>
      <c r="BG3" s="23">
        <v>2</v>
      </c>
      <c r="BH3" s="23">
        <v>2</v>
      </c>
      <c r="BI3" s="23">
        <v>2</v>
      </c>
      <c r="BJ3" s="23">
        <v>2</v>
      </c>
      <c r="BK3" s="23">
        <v>2</v>
      </c>
      <c r="BL3" s="23">
        <v>2</v>
      </c>
      <c r="BM3" s="23">
        <v>2</v>
      </c>
      <c r="BN3" s="23">
        <v>2</v>
      </c>
      <c r="BO3" s="23">
        <v>2</v>
      </c>
      <c r="BP3" s="23">
        <v>2</v>
      </c>
      <c r="BQ3" s="23">
        <v>2</v>
      </c>
      <c r="BR3" s="23">
        <v>2</v>
      </c>
      <c r="BS3" s="23">
        <v>2</v>
      </c>
      <c r="BT3" s="23">
        <v>2</v>
      </c>
      <c r="BU3" s="23">
        <v>2</v>
      </c>
      <c r="BV3" s="23">
        <v>2</v>
      </c>
      <c r="BW3" s="23">
        <v>2</v>
      </c>
      <c r="BX3" s="23">
        <v>2</v>
      </c>
      <c r="BY3" s="23">
        <v>2</v>
      </c>
      <c r="BZ3" s="23">
        <v>2</v>
      </c>
      <c r="CA3" s="23">
        <v>2</v>
      </c>
      <c r="CB3" s="23">
        <v>2</v>
      </c>
      <c r="CC3" s="23">
        <v>2</v>
      </c>
      <c r="CD3" s="23">
        <v>2</v>
      </c>
      <c r="CE3" s="23">
        <v>2</v>
      </c>
      <c r="CF3" s="23">
        <v>2</v>
      </c>
      <c r="CG3" s="23">
        <v>2</v>
      </c>
      <c r="CH3" s="23">
        <v>2</v>
      </c>
      <c r="CI3" s="23">
        <v>2</v>
      </c>
      <c r="CJ3" s="23">
        <v>2</v>
      </c>
      <c r="CK3" s="23">
        <v>2</v>
      </c>
      <c r="CL3" s="23">
        <v>2</v>
      </c>
      <c r="CM3" s="23">
        <v>2</v>
      </c>
      <c r="CN3" s="23">
        <v>2</v>
      </c>
      <c r="CO3" s="23">
        <v>2</v>
      </c>
      <c r="CP3" s="23">
        <v>2</v>
      </c>
      <c r="CQ3" s="23">
        <v>2</v>
      </c>
      <c r="CR3" s="23">
        <v>2</v>
      </c>
      <c r="CS3" s="23">
        <v>2</v>
      </c>
      <c r="CT3" s="23">
        <v>2</v>
      </c>
      <c r="CU3" s="23">
        <v>2</v>
      </c>
      <c r="CV3" s="23">
        <v>2</v>
      </c>
      <c r="CW3" s="23">
        <v>3</v>
      </c>
      <c r="CX3" s="23">
        <v>3</v>
      </c>
      <c r="CY3" s="23">
        <v>3</v>
      </c>
      <c r="CZ3" s="23">
        <v>3</v>
      </c>
      <c r="DA3" s="23">
        <v>3</v>
      </c>
      <c r="DB3" s="23">
        <v>3</v>
      </c>
      <c r="DC3" s="23">
        <v>3</v>
      </c>
      <c r="DD3" s="23">
        <v>3</v>
      </c>
      <c r="DE3" s="23">
        <v>3</v>
      </c>
      <c r="DF3" s="23">
        <v>3</v>
      </c>
      <c r="DG3" s="23">
        <v>3</v>
      </c>
      <c r="DH3" s="23">
        <v>3</v>
      </c>
      <c r="DI3" s="23">
        <v>3</v>
      </c>
      <c r="DJ3" s="23">
        <v>3</v>
      </c>
      <c r="DK3" s="23">
        <v>3</v>
      </c>
      <c r="DL3" s="23">
        <v>3</v>
      </c>
      <c r="DM3" s="23">
        <v>3</v>
      </c>
      <c r="DN3" s="23">
        <v>3</v>
      </c>
      <c r="DO3" s="23">
        <v>3</v>
      </c>
      <c r="DP3" s="23">
        <v>3</v>
      </c>
      <c r="DQ3" s="23">
        <v>3</v>
      </c>
      <c r="DR3" s="23">
        <v>3</v>
      </c>
      <c r="DS3" s="23">
        <v>3</v>
      </c>
      <c r="DT3" s="23">
        <v>3</v>
      </c>
      <c r="DU3" s="23">
        <v>3</v>
      </c>
      <c r="DV3" s="23">
        <v>3</v>
      </c>
      <c r="DW3" s="23">
        <v>3</v>
      </c>
      <c r="DX3" s="23">
        <v>3</v>
      </c>
      <c r="DY3" s="23">
        <v>3</v>
      </c>
      <c r="DZ3" s="23">
        <v>3</v>
      </c>
      <c r="EA3" s="23">
        <v>3</v>
      </c>
      <c r="EB3" s="23">
        <v>3</v>
      </c>
      <c r="EC3" s="23">
        <v>3</v>
      </c>
      <c r="ED3" s="23">
        <v>3</v>
      </c>
      <c r="EE3" s="23">
        <v>3</v>
      </c>
      <c r="EF3" s="23">
        <v>3</v>
      </c>
      <c r="EG3" s="23">
        <v>3</v>
      </c>
      <c r="EH3" s="23">
        <v>3</v>
      </c>
      <c r="EI3" s="23">
        <v>3</v>
      </c>
      <c r="EJ3" s="23">
        <v>3</v>
      </c>
      <c r="EK3" s="23">
        <v>3</v>
      </c>
      <c r="EL3" s="23">
        <v>3</v>
      </c>
      <c r="EM3" s="23">
        <v>3</v>
      </c>
      <c r="EN3" s="23">
        <v>3</v>
      </c>
      <c r="EO3" s="23">
        <v>3</v>
      </c>
      <c r="EP3" s="23">
        <v>3</v>
      </c>
      <c r="EQ3" s="23">
        <v>3</v>
      </c>
      <c r="ER3" s="23">
        <v>3</v>
      </c>
      <c r="ES3" s="23">
        <v>4</v>
      </c>
      <c r="ET3" s="23">
        <v>4</v>
      </c>
      <c r="EU3" s="23">
        <v>4</v>
      </c>
      <c r="EV3" s="23">
        <v>4</v>
      </c>
      <c r="EW3" s="23">
        <v>4</v>
      </c>
      <c r="EX3" s="23">
        <v>4</v>
      </c>
      <c r="EY3" s="23">
        <v>4</v>
      </c>
      <c r="EZ3" s="23">
        <v>4</v>
      </c>
      <c r="FA3" s="23">
        <v>4</v>
      </c>
      <c r="FB3" s="23">
        <v>4</v>
      </c>
      <c r="FC3" s="23">
        <v>4</v>
      </c>
      <c r="FD3" s="23">
        <v>4</v>
      </c>
      <c r="FE3" s="23">
        <v>4</v>
      </c>
      <c r="FF3" s="23">
        <v>4</v>
      </c>
      <c r="FG3" s="23">
        <v>4</v>
      </c>
      <c r="FH3" s="23">
        <v>4</v>
      </c>
      <c r="FI3" s="23">
        <v>4</v>
      </c>
      <c r="FJ3" s="23">
        <v>4</v>
      </c>
      <c r="FK3" s="23">
        <v>4</v>
      </c>
      <c r="FL3" s="23">
        <v>4</v>
      </c>
      <c r="FM3" s="23">
        <v>4</v>
      </c>
      <c r="FN3" s="23">
        <v>4</v>
      </c>
      <c r="FO3" s="23">
        <v>4</v>
      </c>
      <c r="FP3" s="23">
        <v>4</v>
      </c>
      <c r="FQ3" s="23">
        <v>4</v>
      </c>
      <c r="FR3" s="23">
        <v>4</v>
      </c>
      <c r="FS3" s="23">
        <v>4</v>
      </c>
      <c r="FT3" s="23">
        <v>4</v>
      </c>
      <c r="FU3" s="23">
        <v>4</v>
      </c>
      <c r="FV3" s="23">
        <v>4</v>
      </c>
      <c r="FW3" s="23">
        <v>4</v>
      </c>
      <c r="FX3" s="23">
        <v>4</v>
      </c>
      <c r="FY3" s="23">
        <v>4</v>
      </c>
      <c r="FZ3" s="23">
        <v>4</v>
      </c>
      <c r="GA3" s="23">
        <v>4</v>
      </c>
      <c r="GB3" s="23">
        <v>4</v>
      </c>
      <c r="GC3" s="23">
        <v>4</v>
      </c>
      <c r="GD3" s="23">
        <v>4</v>
      </c>
      <c r="GE3" s="23">
        <v>4</v>
      </c>
      <c r="GF3" s="23">
        <v>4</v>
      </c>
      <c r="GG3" s="23">
        <v>4</v>
      </c>
      <c r="GH3" s="23">
        <v>4</v>
      </c>
      <c r="GI3" s="23">
        <v>4</v>
      </c>
      <c r="GJ3" s="23">
        <v>4</v>
      </c>
      <c r="GK3" s="23">
        <v>4</v>
      </c>
      <c r="GL3" s="23">
        <v>4</v>
      </c>
      <c r="GM3" s="23">
        <v>4</v>
      </c>
      <c r="GN3" s="23">
        <v>4</v>
      </c>
      <c r="GO3" s="23">
        <v>1</v>
      </c>
      <c r="GP3" s="23">
        <v>1</v>
      </c>
      <c r="GQ3" s="23">
        <v>1</v>
      </c>
      <c r="GR3" s="23">
        <v>1</v>
      </c>
      <c r="GS3" s="23">
        <v>1</v>
      </c>
      <c r="GT3" s="23">
        <v>1</v>
      </c>
      <c r="GU3" s="23">
        <v>1</v>
      </c>
      <c r="GV3" s="23">
        <v>1</v>
      </c>
      <c r="GW3" s="23">
        <v>1</v>
      </c>
      <c r="GX3" s="23">
        <v>1</v>
      </c>
      <c r="GY3" s="23">
        <v>1</v>
      </c>
      <c r="GZ3" s="23">
        <v>1</v>
      </c>
      <c r="HA3" s="23">
        <v>1</v>
      </c>
      <c r="HB3" s="23">
        <v>1</v>
      </c>
      <c r="HC3" s="23">
        <v>1</v>
      </c>
      <c r="HD3" s="23">
        <v>1</v>
      </c>
      <c r="HE3" s="23">
        <v>1</v>
      </c>
      <c r="HF3" s="23">
        <v>1</v>
      </c>
      <c r="HG3" s="23">
        <v>1</v>
      </c>
      <c r="HH3" s="23">
        <v>1</v>
      </c>
      <c r="HI3" s="23">
        <v>1</v>
      </c>
      <c r="HJ3" s="23">
        <v>1</v>
      </c>
      <c r="HK3" s="23">
        <v>1</v>
      </c>
      <c r="HL3" s="23">
        <v>1</v>
      </c>
      <c r="HM3" s="23">
        <v>1</v>
      </c>
      <c r="HN3" s="23">
        <v>1</v>
      </c>
      <c r="HO3" s="23">
        <v>1</v>
      </c>
      <c r="HP3" s="23">
        <v>1</v>
      </c>
      <c r="HQ3" s="23">
        <v>1</v>
      </c>
      <c r="HR3" s="23">
        <v>1</v>
      </c>
      <c r="HS3" s="23">
        <v>1</v>
      </c>
      <c r="HT3" s="23">
        <v>1</v>
      </c>
      <c r="HU3" s="23">
        <v>1</v>
      </c>
      <c r="HV3" s="23">
        <v>1</v>
      </c>
      <c r="HW3" s="23">
        <v>1</v>
      </c>
      <c r="HX3" s="23">
        <v>1</v>
      </c>
      <c r="HY3" s="23">
        <v>1</v>
      </c>
      <c r="HZ3" s="23">
        <v>1</v>
      </c>
      <c r="IA3" s="23">
        <v>1</v>
      </c>
      <c r="IB3" s="23">
        <v>1</v>
      </c>
      <c r="IC3" s="23">
        <v>1</v>
      </c>
      <c r="ID3" s="23">
        <v>1</v>
      </c>
      <c r="IE3" s="23">
        <v>1</v>
      </c>
      <c r="IF3" s="23">
        <v>1</v>
      </c>
      <c r="IG3" s="23">
        <v>1</v>
      </c>
      <c r="IH3" s="23">
        <v>1</v>
      </c>
      <c r="II3" s="23">
        <v>1</v>
      </c>
      <c r="IJ3" s="23">
        <v>1</v>
      </c>
      <c r="IK3" s="23">
        <v>2</v>
      </c>
      <c r="IL3" s="23">
        <v>2</v>
      </c>
      <c r="IM3" s="23">
        <v>2</v>
      </c>
      <c r="IN3" s="23">
        <v>2</v>
      </c>
      <c r="IO3" s="23">
        <v>2</v>
      </c>
      <c r="IP3" s="23">
        <v>2</v>
      </c>
      <c r="IQ3" s="23">
        <v>2</v>
      </c>
      <c r="IR3" s="23">
        <v>2</v>
      </c>
      <c r="IS3" s="23">
        <v>2</v>
      </c>
      <c r="IT3" s="23">
        <v>2</v>
      </c>
      <c r="IU3" s="23">
        <v>2</v>
      </c>
      <c r="IV3" s="23">
        <v>2</v>
      </c>
      <c r="IW3" s="23">
        <v>2</v>
      </c>
      <c r="IX3" s="23">
        <v>2</v>
      </c>
      <c r="IY3" s="23">
        <v>2</v>
      </c>
      <c r="IZ3" s="23">
        <v>2</v>
      </c>
      <c r="JA3" s="23">
        <v>2</v>
      </c>
      <c r="JB3" s="23">
        <v>2</v>
      </c>
      <c r="JC3" s="23">
        <v>2</v>
      </c>
      <c r="JD3" s="23">
        <v>2</v>
      </c>
      <c r="JE3" s="23">
        <v>2</v>
      </c>
      <c r="JF3" s="23">
        <v>2</v>
      </c>
      <c r="JG3" s="23">
        <v>2</v>
      </c>
      <c r="JH3" s="23">
        <v>2</v>
      </c>
      <c r="JI3" s="23">
        <v>2</v>
      </c>
      <c r="JJ3" s="23">
        <v>2</v>
      </c>
      <c r="JK3" s="23">
        <v>2</v>
      </c>
      <c r="JL3" s="23">
        <v>2</v>
      </c>
      <c r="JM3" s="23">
        <v>2</v>
      </c>
      <c r="JN3" s="23">
        <v>2</v>
      </c>
      <c r="JO3" s="23">
        <v>2</v>
      </c>
      <c r="JP3" s="23">
        <v>2</v>
      </c>
      <c r="JQ3" s="23">
        <v>2</v>
      </c>
      <c r="JR3" s="23">
        <v>2</v>
      </c>
      <c r="JS3" s="23">
        <v>2</v>
      </c>
      <c r="JT3" s="23">
        <v>2</v>
      </c>
      <c r="JU3" s="23">
        <v>2</v>
      </c>
      <c r="JV3" s="23">
        <v>2</v>
      </c>
      <c r="JW3" s="23">
        <v>2</v>
      </c>
      <c r="JX3" s="23">
        <v>2</v>
      </c>
      <c r="JY3" s="23">
        <v>2</v>
      </c>
      <c r="JZ3" s="23">
        <v>2</v>
      </c>
      <c r="KA3" s="23">
        <v>2</v>
      </c>
      <c r="KB3" s="23">
        <v>2</v>
      </c>
      <c r="KC3" s="23">
        <v>2</v>
      </c>
      <c r="KD3" s="23">
        <v>2</v>
      </c>
      <c r="KE3" s="23">
        <v>2</v>
      </c>
      <c r="KF3" s="23">
        <v>2</v>
      </c>
      <c r="KG3" s="23">
        <v>3</v>
      </c>
      <c r="KH3" s="23">
        <v>3</v>
      </c>
      <c r="KI3" s="23">
        <v>3</v>
      </c>
      <c r="KJ3" s="23">
        <v>3</v>
      </c>
      <c r="KK3" s="23">
        <v>3</v>
      </c>
      <c r="KL3" s="23">
        <v>3</v>
      </c>
      <c r="KM3" s="23">
        <v>3</v>
      </c>
      <c r="KN3" s="23">
        <v>3</v>
      </c>
      <c r="KO3" s="23">
        <v>3</v>
      </c>
      <c r="KP3" s="23">
        <v>3</v>
      </c>
      <c r="KQ3" s="23">
        <v>3</v>
      </c>
      <c r="KR3" s="23">
        <v>3</v>
      </c>
      <c r="KS3" s="23">
        <v>3</v>
      </c>
      <c r="KT3" s="23">
        <v>3</v>
      </c>
      <c r="KU3" s="23">
        <v>3</v>
      </c>
      <c r="KV3" s="23">
        <v>3</v>
      </c>
      <c r="KW3" s="23">
        <v>3</v>
      </c>
      <c r="KX3" s="23">
        <v>3</v>
      </c>
      <c r="KY3" s="23">
        <v>3</v>
      </c>
      <c r="KZ3" s="23">
        <v>3</v>
      </c>
      <c r="LA3" s="23">
        <v>3</v>
      </c>
      <c r="LB3" s="23">
        <v>3</v>
      </c>
      <c r="LC3" s="23">
        <v>3</v>
      </c>
      <c r="LD3" s="23">
        <v>3</v>
      </c>
      <c r="LE3" s="23">
        <v>3</v>
      </c>
      <c r="LF3" s="23">
        <v>3</v>
      </c>
      <c r="LG3" s="23">
        <v>3</v>
      </c>
      <c r="LH3" s="23">
        <v>3</v>
      </c>
      <c r="LI3" s="23">
        <v>3</v>
      </c>
      <c r="LJ3" s="23">
        <v>3</v>
      </c>
      <c r="LK3" s="23">
        <v>3</v>
      </c>
      <c r="LL3" s="23">
        <v>3</v>
      </c>
      <c r="LM3" s="23">
        <v>3</v>
      </c>
      <c r="LN3" s="23">
        <v>3</v>
      </c>
      <c r="LO3" s="23">
        <v>3</v>
      </c>
      <c r="LP3" s="23">
        <v>3</v>
      </c>
      <c r="LQ3" s="23">
        <v>3</v>
      </c>
      <c r="LR3" s="23">
        <v>3</v>
      </c>
      <c r="LS3" s="23">
        <v>3</v>
      </c>
      <c r="LT3" s="23">
        <v>3</v>
      </c>
      <c r="LU3" s="23">
        <v>3</v>
      </c>
      <c r="LV3" s="23">
        <v>3</v>
      </c>
      <c r="LW3" s="23">
        <v>3</v>
      </c>
      <c r="LX3" s="23">
        <v>3</v>
      </c>
      <c r="LY3" s="23">
        <v>3</v>
      </c>
      <c r="LZ3" s="23">
        <v>3</v>
      </c>
      <c r="MA3" s="23">
        <v>3</v>
      </c>
      <c r="MB3" s="23">
        <v>3</v>
      </c>
      <c r="MC3" s="23">
        <v>4</v>
      </c>
      <c r="MD3" s="23">
        <v>4</v>
      </c>
      <c r="ME3" s="23">
        <v>4</v>
      </c>
      <c r="MF3" s="23">
        <v>4</v>
      </c>
      <c r="MG3" s="23">
        <v>4</v>
      </c>
      <c r="MH3" s="23">
        <v>4</v>
      </c>
      <c r="MI3" s="23">
        <v>4</v>
      </c>
      <c r="MJ3" s="23">
        <v>4</v>
      </c>
      <c r="MK3" s="23">
        <v>4</v>
      </c>
      <c r="ML3" s="23">
        <v>4</v>
      </c>
      <c r="MM3" s="23">
        <v>4</v>
      </c>
      <c r="MN3" s="23">
        <v>4</v>
      </c>
      <c r="MO3" s="23">
        <v>4</v>
      </c>
      <c r="MP3" s="23">
        <v>4</v>
      </c>
      <c r="MQ3" s="23">
        <v>4</v>
      </c>
      <c r="MR3" s="23">
        <v>4</v>
      </c>
      <c r="MS3" s="23">
        <v>4</v>
      </c>
      <c r="MT3" s="23">
        <v>4</v>
      </c>
      <c r="MU3" s="23">
        <v>4</v>
      </c>
      <c r="MV3" s="23">
        <v>4</v>
      </c>
      <c r="MW3" s="23">
        <v>4</v>
      </c>
      <c r="MX3" s="23">
        <v>4</v>
      </c>
      <c r="MY3" s="23">
        <v>4</v>
      </c>
      <c r="MZ3" s="23">
        <v>4</v>
      </c>
      <c r="NA3" s="23">
        <v>4</v>
      </c>
      <c r="NB3" s="23">
        <v>4</v>
      </c>
      <c r="NC3" s="23">
        <v>4</v>
      </c>
      <c r="ND3" s="23">
        <v>4</v>
      </c>
      <c r="NE3" s="23">
        <v>4</v>
      </c>
      <c r="NF3" s="23">
        <v>4</v>
      </c>
      <c r="NG3" s="23">
        <v>4</v>
      </c>
      <c r="NH3" s="23">
        <v>4</v>
      </c>
      <c r="NI3" s="23">
        <v>4</v>
      </c>
      <c r="NJ3" s="23">
        <v>4</v>
      </c>
      <c r="NK3" s="23">
        <v>4</v>
      </c>
      <c r="NL3" s="23">
        <v>4</v>
      </c>
      <c r="NM3" s="23">
        <v>4</v>
      </c>
      <c r="NN3" s="23">
        <v>4</v>
      </c>
      <c r="NO3" s="23">
        <v>4</v>
      </c>
      <c r="NP3" s="23">
        <v>4</v>
      </c>
      <c r="NQ3" s="23">
        <v>4</v>
      </c>
      <c r="NR3" s="23">
        <v>4</v>
      </c>
      <c r="NS3" s="23">
        <v>4</v>
      </c>
      <c r="NT3" s="23">
        <v>4</v>
      </c>
      <c r="NU3" s="23">
        <v>4</v>
      </c>
      <c r="NV3" s="23">
        <v>4</v>
      </c>
      <c r="NW3" s="23">
        <v>4</v>
      </c>
      <c r="NX3" s="23">
        <v>4</v>
      </c>
      <c r="NY3" s="23">
        <v>1</v>
      </c>
      <c r="NZ3" s="23">
        <v>1</v>
      </c>
      <c r="OA3" s="23">
        <v>1</v>
      </c>
      <c r="OB3" s="23">
        <v>1</v>
      </c>
      <c r="OC3" s="23">
        <v>1</v>
      </c>
      <c r="OD3" s="23">
        <v>1</v>
      </c>
      <c r="OE3" s="23">
        <v>1</v>
      </c>
      <c r="OF3" s="23">
        <v>1</v>
      </c>
      <c r="OG3" s="23">
        <v>1</v>
      </c>
      <c r="OH3" s="23">
        <v>1</v>
      </c>
      <c r="OI3" s="23">
        <v>1</v>
      </c>
      <c r="OJ3" s="23">
        <v>1</v>
      </c>
      <c r="OK3" s="23">
        <v>1</v>
      </c>
      <c r="OL3" s="23">
        <v>1</v>
      </c>
      <c r="OM3" s="23">
        <v>1</v>
      </c>
      <c r="ON3" s="23">
        <v>1</v>
      </c>
      <c r="OO3" s="23">
        <v>1</v>
      </c>
      <c r="OP3" s="23">
        <v>1</v>
      </c>
      <c r="OQ3" s="23">
        <v>1</v>
      </c>
      <c r="OR3" s="23">
        <v>1</v>
      </c>
      <c r="OS3" s="23">
        <v>1</v>
      </c>
      <c r="OT3" s="23">
        <v>1</v>
      </c>
      <c r="OU3" s="23">
        <v>1</v>
      </c>
      <c r="OV3" s="23">
        <v>1</v>
      </c>
      <c r="OW3" s="23">
        <v>1</v>
      </c>
      <c r="OX3" s="23">
        <v>1</v>
      </c>
      <c r="OY3" s="23">
        <v>1</v>
      </c>
      <c r="OZ3" s="23">
        <v>1</v>
      </c>
      <c r="PA3" s="23">
        <v>1</v>
      </c>
      <c r="PB3" s="23">
        <v>1</v>
      </c>
      <c r="PC3" s="23">
        <v>1</v>
      </c>
      <c r="PD3" s="23">
        <v>1</v>
      </c>
      <c r="PE3" s="23">
        <v>1</v>
      </c>
      <c r="PF3" s="23">
        <v>1</v>
      </c>
      <c r="PG3" s="23">
        <v>1</v>
      </c>
      <c r="PH3" s="23">
        <v>1</v>
      </c>
      <c r="PI3" s="23">
        <v>1</v>
      </c>
      <c r="PJ3" s="23">
        <v>1</v>
      </c>
      <c r="PK3" s="23">
        <v>1</v>
      </c>
      <c r="PL3" s="23">
        <v>1</v>
      </c>
      <c r="PM3" s="23">
        <v>1</v>
      </c>
      <c r="PN3" s="23">
        <v>1</v>
      </c>
      <c r="PO3" s="23">
        <v>1</v>
      </c>
      <c r="PP3" s="23">
        <v>1</v>
      </c>
      <c r="PQ3" s="23">
        <v>1</v>
      </c>
      <c r="PR3" s="23">
        <v>1</v>
      </c>
      <c r="PS3" s="23">
        <v>1</v>
      </c>
      <c r="PT3" s="23">
        <v>1</v>
      </c>
      <c r="PU3" s="23">
        <v>2</v>
      </c>
      <c r="PV3" s="23">
        <v>2</v>
      </c>
      <c r="PW3" s="23">
        <v>2</v>
      </c>
      <c r="PX3" s="23">
        <v>2</v>
      </c>
      <c r="PY3" s="23">
        <v>2</v>
      </c>
      <c r="PZ3" s="23">
        <v>2</v>
      </c>
      <c r="QA3" s="23">
        <v>2</v>
      </c>
      <c r="QB3" s="23">
        <v>2</v>
      </c>
      <c r="QC3" s="23">
        <v>2</v>
      </c>
      <c r="QD3" s="23">
        <v>2</v>
      </c>
      <c r="QE3" s="23">
        <v>2</v>
      </c>
      <c r="QF3" s="23">
        <v>2</v>
      </c>
      <c r="QG3" s="23">
        <v>2</v>
      </c>
      <c r="QH3" s="23">
        <v>2</v>
      </c>
      <c r="QI3" s="23">
        <v>2</v>
      </c>
      <c r="QJ3" s="23">
        <v>2</v>
      </c>
      <c r="QK3" s="23">
        <v>2</v>
      </c>
      <c r="QL3" s="23">
        <v>2</v>
      </c>
      <c r="QM3" s="23">
        <v>2</v>
      </c>
      <c r="QN3" s="23">
        <v>2</v>
      </c>
      <c r="QO3" s="23">
        <v>2</v>
      </c>
      <c r="QP3" s="23">
        <v>2</v>
      </c>
      <c r="QQ3" s="23">
        <v>2</v>
      </c>
      <c r="QR3" s="23">
        <v>2</v>
      </c>
      <c r="QS3" s="23">
        <v>2</v>
      </c>
      <c r="QT3" s="23">
        <v>2</v>
      </c>
      <c r="QU3" s="23">
        <v>2</v>
      </c>
      <c r="QV3" s="23">
        <v>2</v>
      </c>
      <c r="QW3" s="23">
        <v>2</v>
      </c>
      <c r="QX3" s="23">
        <v>2</v>
      </c>
      <c r="QY3" s="23">
        <v>2</v>
      </c>
      <c r="QZ3" s="23">
        <v>2</v>
      </c>
      <c r="RA3" s="23">
        <v>2</v>
      </c>
      <c r="RB3" s="23">
        <v>2</v>
      </c>
      <c r="RC3" s="23">
        <v>2</v>
      </c>
      <c r="RD3" s="23">
        <v>2</v>
      </c>
      <c r="RE3" s="23">
        <v>2</v>
      </c>
      <c r="RF3" s="23">
        <v>2</v>
      </c>
      <c r="RG3" s="23">
        <v>2</v>
      </c>
      <c r="RH3" s="23">
        <v>2</v>
      </c>
      <c r="RI3" s="23">
        <v>2</v>
      </c>
      <c r="RJ3" s="23">
        <v>2</v>
      </c>
      <c r="RK3" s="23">
        <v>2</v>
      </c>
      <c r="RL3" s="23">
        <v>2</v>
      </c>
      <c r="RM3" s="23">
        <v>2</v>
      </c>
      <c r="RN3" s="23">
        <v>2</v>
      </c>
      <c r="RO3" s="23">
        <v>2</v>
      </c>
      <c r="RP3" s="23">
        <v>2</v>
      </c>
      <c r="RQ3" s="23">
        <v>3</v>
      </c>
      <c r="RR3" s="23">
        <v>3</v>
      </c>
      <c r="RS3" s="23">
        <v>3</v>
      </c>
      <c r="RT3" s="23">
        <v>3</v>
      </c>
      <c r="RU3" s="23">
        <v>3</v>
      </c>
      <c r="RV3" s="23">
        <v>3</v>
      </c>
      <c r="RW3" s="23">
        <v>3</v>
      </c>
      <c r="RX3" s="23">
        <v>3</v>
      </c>
      <c r="RY3" s="23">
        <v>3</v>
      </c>
      <c r="RZ3" s="23">
        <v>3</v>
      </c>
      <c r="SA3" s="23">
        <v>3</v>
      </c>
      <c r="SB3" s="23">
        <v>3</v>
      </c>
      <c r="SC3" s="23">
        <v>3</v>
      </c>
      <c r="SD3" s="23">
        <v>3</v>
      </c>
      <c r="SE3" s="23">
        <v>3</v>
      </c>
      <c r="SF3" s="23">
        <v>3</v>
      </c>
      <c r="SG3" s="23">
        <v>3</v>
      </c>
      <c r="SH3" s="23">
        <v>3</v>
      </c>
      <c r="SI3" s="23">
        <v>3</v>
      </c>
      <c r="SJ3" s="23">
        <v>3</v>
      </c>
      <c r="SK3" s="23">
        <v>3</v>
      </c>
      <c r="SL3" s="23">
        <v>3</v>
      </c>
      <c r="SM3" s="23">
        <v>3</v>
      </c>
      <c r="SN3" s="23">
        <v>3</v>
      </c>
      <c r="SO3" s="23">
        <v>3</v>
      </c>
      <c r="SP3" s="23">
        <v>3</v>
      </c>
      <c r="SQ3" s="23">
        <v>3</v>
      </c>
      <c r="SR3" s="23">
        <v>3</v>
      </c>
      <c r="SS3" s="23">
        <v>3</v>
      </c>
      <c r="ST3" s="23">
        <v>3</v>
      </c>
      <c r="SU3" s="23">
        <v>3</v>
      </c>
      <c r="SV3" s="23">
        <v>3</v>
      </c>
      <c r="SW3" s="23">
        <v>3</v>
      </c>
      <c r="SX3" s="23">
        <v>3</v>
      </c>
      <c r="SY3" s="23">
        <v>3</v>
      </c>
      <c r="SZ3" s="23">
        <v>3</v>
      </c>
      <c r="TA3" s="23">
        <v>3</v>
      </c>
      <c r="TB3" s="23">
        <v>3</v>
      </c>
      <c r="TC3" s="23">
        <v>3</v>
      </c>
      <c r="TD3" s="23">
        <v>3</v>
      </c>
      <c r="TE3" s="23">
        <v>3</v>
      </c>
      <c r="TF3" s="23">
        <v>3</v>
      </c>
      <c r="TG3" s="23">
        <v>3</v>
      </c>
      <c r="TH3" s="23">
        <v>3</v>
      </c>
      <c r="TI3" s="23">
        <v>3</v>
      </c>
      <c r="TJ3" s="23">
        <v>3</v>
      </c>
      <c r="TK3" s="23">
        <v>3</v>
      </c>
      <c r="TL3" s="23">
        <v>3</v>
      </c>
      <c r="TM3" s="23">
        <v>4</v>
      </c>
      <c r="TN3" s="23">
        <v>4</v>
      </c>
      <c r="TO3" s="23">
        <v>4</v>
      </c>
      <c r="TP3" s="23">
        <v>4</v>
      </c>
      <c r="TQ3" s="23">
        <v>4</v>
      </c>
      <c r="TR3" s="23">
        <v>4</v>
      </c>
      <c r="TS3" s="23">
        <v>4</v>
      </c>
      <c r="TT3" s="23">
        <v>4</v>
      </c>
      <c r="TU3" s="23">
        <v>4</v>
      </c>
      <c r="TV3" s="23">
        <v>4</v>
      </c>
      <c r="TW3" s="23">
        <v>4</v>
      </c>
      <c r="TX3" s="23">
        <v>4</v>
      </c>
      <c r="TY3" s="23">
        <v>4</v>
      </c>
      <c r="TZ3" s="23">
        <v>4</v>
      </c>
      <c r="UA3" s="23">
        <v>4</v>
      </c>
      <c r="UB3" s="23">
        <v>4</v>
      </c>
      <c r="UC3" s="23">
        <v>4</v>
      </c>
      <c r="UD3" s="23">
        <v>4</v>
      </c>
      <c r="UE3" s="23">
        <v>4</v>
      </c>
      <c r="UF3" s="23">
        <v>4</v>
      </c>
      <c r="UG3" s="23">
        <v>4</v>
      </c>
      <c r="UH3" s="23">
        <v>4</v>
      </c>
      <c r="UI3" s="23">
        <v>4</v>
      </c>
      <c r="UJ3" s="23">
        <v>4</v>
      </c>
      <c r="UK3" s="23">
        <v>4</v>
      </c>
      <c r="UL3" s="23">
        <v>4</v>
      </c>
      <c r="UM3" s="23">
        <v>4</v>
      </c>
      <c r="UN3" s="23">
        <v>4</v>
      </c>
      <c r="UO3" s="23">
        <v>4</v>
      </c>
      <c r="UP3" s="23">
        <v>4</v>
      </c>
      <c r="UQ3" s="23">
        <v>4</v>
      </c>
      <c r="UR3" s="23">
        <v>4</v>
      </c>
      <c r="US3" s="23">
        <v>4</v>
      </c>
      <c r="UT3" s="23">
        <v>4</v>
      </c>
      <c r="UU3" s="23">
        <v>4</v>
      </c>
      <c r="UV3" s="23">
        <v>4</v>
      </c>
      <c r="UW3" s="23">
        <v>4</v>
      </c>
      <c r="UX3" s="23">
        <v>4</v>
      </c>
      <c r="UY3" s="23">
        <v>4</v>
      </c>
      <c r="UZ3" s="23">
        <v>4</v>
      </c>
      <c r="VA3" s="23">
        <v>4</v>
      </c>
      <c r="VB3" s="23">
        <v>4</v>
      </c>
      <c r="VC3" s="23">
        <v>4</v>
      </c>
      <c r="VD3" s="23">
        <v>4</v>
      </c>
      <c r="VE3" s="23">
        <v>4</v>
      </c>
      <c r="VF3" s="23">
        <v>4</v>
      </c>
      <c r="VG3" s="23">
        <v>4</v>
      </c>
      <c r="VH3" s="23">
        <v>4</v>
      </c>
    </row>
    <row r="4" spans="1:580" ht="12.75" x14ac:dyDescent="0.25">
      <c r="A4" s="21"/>
      <c r="B4" s="57"/>
      <c r="C4" s="21"/>
      <c r="D4" s="21" t="s">
        <v>474</v>
      </c>
      <c r="E4" s="23" t="s">
        <v>265</v>
      </c>
      <c r="F4" s="23" t="s">
        <v>265</v>
      </c>
      <c r="G4" s="23" t="s">
        <v>265</v>
      </c>
      <c r="H4" s="23" t="s">
        <v>265</v>
      </c>
      <c r="I4" s="23" t="s">
        <v>265</v>
      </c>
      <c r="J4" s="23" t="s">
        <v>265</v>
      </c>
      <c r="K4" s="23" t="s">
        <v>265</v>
      </c>
      <c r="L4" s="23" t="s">
        <v>265</v>
      </c>
      <c r="M4" s="23" t="s">
        <v>265</v>
      </c>
      <c r="N4" s="23" t="s">
        <v>265</v>
      </c>
      <c r="O4" s="23" t="s">
        <v>265</v>
      </c>
      <c r="P4" s="23" t="s">
        <v>265</v>
      </c>
      <c r="Q4" s="23" t="s">
        <v>265</v>
      </c>
      <c r="R4" s="23" t="s">
        <v>265</v>
      </c>
      <c r="S4" s="23" t="s">
        <v>265</v>
      </c>
      <c r="T4" s="23" t="s">
        <v>265</v>
      </c>
      <c r="U4" s="23" t="s">
        <v>265</v>
      </c>
      <c r="V4" s="23" t="s">
        <v>265</v>
      </c>
      <c r="W4" s="23" t="s">
        <v>265</v>
      </c>
      <c r="X4" s="23" t="s">
        <v>265</v>
      </c>
      <c r="Y4" s="23" t="s">
        <v>265</v>
      </c>
      <c r="Z4" s="23" t="s">
        <v>265</v>
      </c>
      <c r="AA4" s="23" t="s">
        <v>265</v>
      </c>
      <c r="AB4" s="23" t="s">
        <v>265</v>
      </c>
      <c r="AC4" s="23" t="s">
        <v>265</v>
      </c>
      <c r="AD4" s="23" t="s">
        <v>265</v>
      </c>
      <c r="AE4" s="23" t="s">
        <v>265</v>
      </c>
      <c r="AF4" s="23" t="s">
        <v>265</v>
      </c>
      <c r="AG4" s="23" t="s">
        <v>265</v>
      </c>
      <c r="AH4" s="23" t="s">
        <v>265</v>
      </c>
      <c r="AI4" s="23" t="s">
        <v>265</v>
      </c>
      <c r="AJ4" s="23" t="s">
        <v>265</v>
      </c>
      <c r="AK4" s="23" t="s">
        <v>265</v>
      </c>
      <c r="AL4" s="23" t="s">
        <v>265</v>
      </c>
      <c r="AM4" s="23" t="s">
        <v>265</v>
      </c>
      <c r="AN4" s="23" t="s">
        <v>265</v>
      </c>
      <c r="AO4" s="23" t="s">
        <v>265</v>
      </c>
      <c r="AP4" s="23" t="s">
        <v>265</v>
      </c>
      <c r="AQ4" s="23" t="s">
        <v>265</v>
      </c>
      <c r="AR4" s="23" t="s">
        <v>265</v>
      </c>
      <c r="AS4" s="23" t="s">
        <v>265</v>
      </c>
      <c r="AT4" s="23" t="s">
        <v>265</v>
      </c>
      <c r="AU4" s="23" t="s">
        <v>265</v>
      </c>
      <c r="AV4" s="23" t="s">
        <v>265</v>
      </c>
      <c r="AW4" s="23" t="s">
        <v>265</v>
      </c>
      <c r="AX4" s="23" t="s">
        <v>265</v>
      </c>
      <c r="AY4" s="23" t="s">
        <v>265</v>
      </c>
      <c r="AZ4" s="23" t="s">
        <v>265</v>
      </c>
      <c r="BA4" s="23" t="s">
        <v>265</v>
      </c>
      <c r="BB4" s="23" t="s">
        <v>265</v>
      </c>
      <c r="BC4" s="23" t="s">
        <v>265</v>
      </c>
      <c r="BD4" s="23" t="s">
        <v>265</v>
      </c>
      <c r="BE4" s="23" t="s">
        <v>265</v>
      </c>
      <c r="BF4" s="23" t="s">
        <v>265</v>
      </c>
      <c r="BG4" s="23" t="s">
        <v>265</v>
      </c>
      <c r="BH4" s="23" t="s">
        <v>265</v>
      </c>
      <c r="BI4" s="23" t="s">
        <v>265</v>
      </c>
      <c r="BJ4" s="23" t="s">
        <v>265</v>
      </c>
      <c r="BK4" s="23" t="s">
        <v>265</v>
      </c>
      <c r="BL4" s="23" t="s">
        <v>265</v>
      </c>
      <c r="BM4" s="23" t="s">
        <v>265</v>
      </c>
      <c r="BN4" s="23" t="s">
        <v>265</v>
      </c>
      <c r="BO4" s="23" t="s">
        <v>265</v>
      </c>
      <c r="BP4" s="23" t="s">
        <v>265</v>
      </c>
      <c r="BQ4" s="23" t="s">
        <v>265</v>
      </c>
      <c r="BR4" s="23" t="s">
        <v>265</v>
      </c>
      <c r="BS4" s="23" t="s">
        <v>265</v>
      </c>
      <c r="BT4" s="23" t="s">
        <v>265</v>
      </c>
      <c r="BU4" s="23" t="s">
        <v>265</v>
      </c>
      <c r="BV4" s="23" t="s">
        <v>265</v>
      </c>
      <c r="BW4" s="23" t="s">
        <v>265</v>
      </c>
      <c r="BX4" s="23" t="s">
        <v>265</v>
      </c>
      <c r="BY4" s="23" t="s">
        <v>265</v>
      </c>
      <c r="BZ4" s="23" t="s">
        <v>265</v>
      </c>
      <c r="CA4" s="23" t="s">
        <v>265</v>
      </c>
      <c r="CB4" s="23" t="s">
        <v>265</v>
      </c>
      <c r="CC4" s="23" t="s">
        <v>265</v>
      </c>
      <c r="CD4" s="23" t="s">
        <v>265</v>
      </c>
      <c r="CE4" s="23" t="s">
        <v>265</v>
      </c>
      <c r="CF4" s="23" t="s">
        <v>265</v>
      </c>
      <c r="CG4" s="23" t="s">
        <v>265</v>
      </c>
      <c r="CH4" s="23" t="s">
        <v>265</v>
      </c>
      <c r="CI4" s="23" t="s">
        <v>265</v>
      </c>
      <c r="CJ4" s="23" t="s">
        <v>265</v>
      </c>
      <c r="CK4" s="23" t="s">
        <v>265</v>
      </c>
      <c r="CL4" s="23" t="s">
        <v>265</v>
      </c>
      <c r="CM4" s="23" t="s">
        <v>265</v>
      </c>
      <c r="CN4" s="23" t="s">
        <v>265</v>
      </c>
      <c r="CO4" s="23" t="s">
        <v>265</v>
      </c>
      <c r="CP4" s="23" t="s">
        <v>265</v>
      </c>
      <c r="CQ4" s="23" t="s">
        <v>265</v>
      </c>
      <c r="CR4" s="23" t="s">
        <v>265</v>
      </c>
      <c r="CS4" s="23" t="s">
        <v>265</v>
      </c>
      <c r="CT4" s="23" t="s">
        <v>265</v>
      </c>
      <c r="CU4" s="23" t="s">
        <v>265</v>
      </c>
      <c r="CV4" s="23" t="s">
        <v>265</v>
      </c>
      <c r="CW4" s="23" t="s">
        <v>265</v>
      </c>
      <c r="CX4" s="23" t="s">
        <v>265</v>
      </c>
      <c r="CY4" s="23" t="s">
        <v>265</v>
      </c>
      <c r="CZ4" s="23" t="s">
        <v>265</v>
      </c>
      <c r="DA4" s="23" t="s">
        <v>265</v>
      </c>
      <c r="DB4" s="23" t="s">
        <v>265</v>
      </c>
      <c r="DC4" s="23" t="s">
        <v>265</v>
      </c>
      <c r="DD4" s="23" t="s">
        <v>265</v>
      </c>
      <c r="DE4" s="23" t="s">
        <v>265</v>
      </c>
      <c r="DF4" s="23" t="s">
        <v>265</v>
      </c>
      <c r="DG4" s="23" t="s">
        <v>265</v>
      </c>
      <c r="DH4" s="23" t="s">
        <v>265</v>
      </c>
      <c r="DI4" s="23" t="s">
        <v>265</v>
      </c>
      <c r="DJ4" s="23" t="s">
        <v>265</v>
      </c>
      <c r="DK4" s="23" t="s">
        <v>265</v>
      </c>
      <c r="DL4" s="23" t="s">
        <v>265</v>
      </c>
      <c r="DM4" s="23" t="s">
        <v>265</v>
      </c>
      <c r="DN4" s="23" t="s">
        <v>265</v>
      </c>
      <c r="DO4" s="23" t="s">
        <v>265</v>
      </c>
      <c r="DP4" s="23" t="s">
        <v>265</v>
      </c>
      <c r="DQ4" s="23" t="s">
        <v>265</v>
      </c>
      <c r="DR4" s="23" t="s">
        <v>265</v>
      </c>
      <c r="DS4" s="23" t="s">
        <v>265</v>
      </c>
      <c r="DT4" s="23" t="s">
        <v>265</v>
      </c>
      <c r="DU4" s="23" t="s">
        <v>265</v>
      </c>
      <c r="DV4" s="23" t="s">
        <v>265</v>
      </c>
      <c r="DW4" s="23" t="s">
        <v>265</v>
      </c>
      <c r="DX4" s="23" t="s">
        <v>265</v>
      </c>
      <c r="DY4" s="23" t="s">
        <v>265</v>
      </c>
      <c r="DZ4" s="23" t="s">
        <v>265</v>
      </c>
      <c r="EA4" s="23" t="s">
        <v>265</v>
      </c>
      <c r="EB4" s="23" t="s">
        <v>265</v>
      </c>
      <c r="EC4" s="23" t="s">
        <v>265</v>
      </c>
      <c r="ED4" s="23" t="s">
        <v>265</v>
      </c>
      <c r="EE4" s="23" t="s">
        <v>265</v>
      </c>
      <c r="EF4" s="23" t="s">
        <v>265</v>
      </c>
      <c r="EG4" s="23" t="s">
        <v>265</v>
      </c>
      <c r="EH4" s="23" t="s">
        <v>265</v>
      </c>
      <c r="EI4" s="23" t="s">
        <v>265</v>
      </c>
      <c r="EJ4" s="23" t="s">
        <v>265</v>
      </c>
      <c r="EK4" s="23" t="s">
        <v>265</v>
      </c>
      <c r="EL4" s="23" t="s">
        <v>265</v>
      </c>
      <c r="EM4" s="23" t="s">
        <v>265</v>
      </c>
      <c r="EN4" s="23" t="s">
        <v>265</v>
      </c>
      <c r="EO4" s="23" t="s">
        <v>265</v>
      </c>
      <c r="EP4" s="23" t="s">
        <v>265</v>
      </c>
      <c r="EQ4" s="23" t="s">
        <v>265</v>
      </c>
      <c r="ER4" s="23" t="s">
        <v>265</v>
      </c>
      <c r="ES4" s="23" t="s">
        <v>265</v>
      </c>
      <c r="ET4" s="23" t="s">
        <v>265</v>
      </c>
      <c r="EU4" s="23" t="s">
        <v>265</v>
      </c>
      <c r="EV4" s="23" t="s">
        <v>265</v>
      </c>
      <c r="EW4" s="23" t="s">
        <v>265</v>
      </c>
      <c r="EX4" s="23" t="s">
        <v>265</v>
      </c>
      <c r="EY4" s="23" t="s">
        <v>265</v>
      </c>
      <c r="EZ4" s="23" t="s">
        <v>265</v>
      </c>
      <c r="FA4" s="23" t="s">
        <v>265</v>
      </c>
      <c r="FB4" s="23" t="s">
        <v>265</v>
      </c>
      <c r="FC4" s="23" t="s">
        <v>265</v>
      </c>
      <c r="FD4" s="23" t="s">
        <v>265</v>
      </c>
      <c r="FE4" s="23" t="s">
        <v>265</v>
      </c>
      <c r="FF4" s="23" t="s">
        <v>265</v>
      </c>
      <c r="FG4" s="23" t="s">
        <v>265</v>
      </c>
      <c r="FH4" s="23" t="s">
        <v>265</v>
      </c>
      <c r="FI4" s="23" t="s">
        <v>265</v>
      </c>
      <c r="FJ4" s="23" t="s">
        <v>265</v>
      </c>
      <c r="FK4" s="23" t="s">
        <v>265</v>
      </c>
      <c r="FL4" s="23" t="s">
        <v>265</v>
      </c>
      <c r="FM4" s="23" t="s">
        <v>265</v>
      </c>
      <c r="FN4" s="23" t="s">
        <v>265</v>
      </c>
      <c r="FO4" s="23" t="s">
        <v>265</v>
      </c>
      <c r="FP4" s="23" t="s">
        <v>265</v>
      </c>
      <c r="FQ4" s="23" t="s">
        <v>265</v>
      </c>
      <c r="FR4" s="23" t="s">
        <v>265</v>
      </c>
      <c r="FS4" s="23" t="s">
        <v>265</v>
      </c>
      <c r="FT4" s="23" t="s">
        <v>265</v>
      </c>
      <c r="FU4" s="23" t="s">
        <v>265</v>
      </c>
      <c r="FV4" s="23" t="s">
        <v>265</v>
      </c>
      <c r="FW4" s="23" t="s">
        <v>265</v>
      </c>
      <c r="FX4" s="23" t="s">
        <v>265</v>
      </c>
      <c r="FY4" s="23" t="s">
        <v>265</v>
      </c>
      <c r="FZ4" s="23" t="s">
        <v>265</v>
      </c>
      <c r="GA4" s="23" t="s">
        <v>265</v>
      </c>
      <c r="GB4" s="23" t="s">
        <v>265</v>
      </c>
      <c r="GC4" s="23" t="s">
        <v>265</v>
      </c>
      <c r="GD4" s="23" t="s">
        <v>265</v>
      </c>
      <c r="GE4" s="23" t="s">
        <v>265</v>
      </c>
      <c r="GF4" s="23" t="s">
        <v>265</v>
      </c>
      <c r="GG4" s="23" t="s">
        <v>265</v>
      </c>
      <c r="GH4" s="23" t="s">
        <v>265</v>
      </c>
      <c r="GI4" s="23" t="s">
        <v>265</v>
      </c>
      <c r="GJ4" s="23" t="s">
        <v>265</v>
      </c>
      <c r="GK4" s="23" t="s">
        <v>265</v>
      </c>
      <c r="GL4" s="23" t="s">
        <v>265</v>
      </c>
      <c r="GM4" s="23" t="s">
        <v>265</v>
      </c>
      <c r="GN4" s="23" t="s">
        <v>265</v>
      </c>
      <c r="GO4" s="23" t="s">
        <v>266</v>
      </c>
      <c r="GP4" s="23" t="s">
        <v>266</v>
      </c>
      <c r="GQ4" s="23" t="s">
        <v>266</v>
      </c>
      <c r="GR4" s="23" t="s">
        <v>266</v>
      </c>
      <c r="GS4" s="23" t="s">
        <v>266</v>
      </c>
      <c r="GT4" s="23" t="s">
        <v>266</v>
      </c>
      <c r="GU4" s="23" t="s">
        <v>266</v>
      </c>
      <c r="GV4" s="23" t="s">
        <v>266</v>
      </c>
      <c r="GW4" s="23" t="s">
        <v>266</v>
      </c>
      <c r="GX4" s="23" t="s">
        <v>266</v>
      </c>
      <c r="GY4" s="23" t="s">
        <v>266</v>
      </c>
      <c r="GZ4" s="23" t="s">
        <v>266</v>
      </c>
      <c r="HA4" s="23" t="s">
        <v>266</v>
      </c>
      <c r="HB4" s="23" t="s">
        <v>266</v>
      </c>
      <c r="HC4" s="23" t="s">
        <v>266</v>
      </c>
      <c r="HD4" s="23" t="s">
        <v>266</v>
      </c>
      <c r="HE4" s="23" t="s">
        <v>266</v>
      </c>
      <c r="HF4" s="23" t="s">
        <v>266</v>
      </c>
      <c r="HG4" s="23" t="s">
        <v>266</v>
      </c>
      <c r="HH4" s="23" t="s">
        <v>266</v>
      </c>
      <c r="HI4" s="23" t="s">
        <v>266</v>
      </c>
      <c r="HJ4" s="23" t="s">
        <v>266</v>
      </c>
      <c r="HK4" s="23" t="s">
        <v>266</v>
      </c>
      <c r="HL4" s="23" t="s">
        <v>266</v>
      </c>
      <c r="HM4" s="23" t="s">
        <v>266</v>
      </c>
      <c r="HN4" s="23" t="s">
        <v>266</v>
      </c>
      <c r="HO4" s="23" t="s">
        <v>266</v>
      </c>
      <c r="HP4" s="23" t="s">
        <v>266</v>
      </c>
      <c r="HQ4" s="23" t="s">
        <v>266</v>
      </c>
      <c r="HR4" s="23" t="s">
        <v>266</v>
      </c>
      <c r="HS4" s="23" t="s">
        <v>266</v>
      </c>
      <c r="HT4" s="23" t="s">
        <v>266</v>
      </c>
      <c r="HU4" s="23" t="s">
        <v>266</v>
      </c>
      <c r="HV4" s="23" t="s">
        <v>266</v>
      </c>
      <c r="HW4" s="23" t="s">
        <v>266</v>
      </c>
      <c r="HX4" s="23" t="s">
        <v>266</v>
      </c>
      <c r="HY4" s="23" t="s">
        <v>266</v>
      </c>
      <c r="HZ4" s="23" t="s">
        <v>266</v>
      </c>
      <c r="IA4" s="23" t="s">
        <v>266</v>
      </c>
      <c r="IB4" s="23" t="s">
        <v>266</v>
      </c>
      <c r="IC4" s="23" t="s">
        <v>266</v>
      </c>
      <c r="ID4" s="23" t="s">
        <v>266</v>
      </c>
      <c r="IE4" s="23" t="s">
        <v>266</v>
      </c>
      <c r="IF4" s="23" t="s">
        <v>266</v>
      </c>
      <c r="IG4" s="23" t="s">
        <v>266</v>
      </c>
      <c r="IH4" s="23" t="s">
        <v>266</v>
      </c>
      <c r="II4" s="23" t="s">
        <v>266</v>
      </c>
      <c r="IJ4" s="23" t="s">
        <v>266</v>
      </c>
      <c r="IK4" s="23" t="s">
        <v>266</v>
      </c>
      <c r="IL4" s="23" t="s">
        <v>266</v>
      </c>
      <c r="IM4" s="23" t="s">
        <v>266</v>
      </c>
      <c r="IN4" s="23" t="s">
        <v>266</v>
      </c>
      <c r="IO4" s="23" t="s">
        <v>266</v>
      </c>
      <c r="IP4" s="23" t="s">
        <v>266</v>
      </c>
      <c r="IQ4" s="23" t="s">
        <v>266</v>
      </c>
      <c r="IR4" s="23" t="s">
        <v>266</v>
      </c>
      <c r="IS4" s="23" t="s">
        <v>266</v>
      </c>
      <c r="IT4" s="23" t="s">
        <v>266</v>
      </c>
      <c r="IU4" s="23" t="s">
        <v>266</v>
      </c>
      <c r="IV4" s="23" t="s">
        <v>266</v>
      </c>
      <c r="IW4" s="23" t="s">
        <v>266</v>
      </c>
      <c r="IX4" s="23" t="s">
        <v>266</v>
      </c>
      <c r="IY4" s="23" t="s">
        <v>266</v>
      </c>
      <c r="IZ4" s="23" t="s">
        <v>266</v>
      </c>
      <c r="JA4" s="23" t="s">
        <v>266</v>
      </c>
      <c r="JB4" s="23" t="s">
        <v>266</v>
      </c>
      <c r="JC4" s="23" t="s">
        <v>266</v>
      </c>
      <c r="JD4" s="23" t="s">
        <v>266</v>
      </c>
      <c r="JE4" s="23" t="s">
        <v>266</v>
      </c>
      <c r="JF4" s="23" t="s">
        <v>266</v>
      </c>
      <c r="JG4" s="23" t="s">
        <v>266</v>
      </c>
      <c r="JH4" s="23" t="s">
        <v>266</v>
      </c>
      <c r="JI4" s="23" t="s">
        <v>266</v>
      </c>
      <c r="JJ4" s="23" t="s">
        <v>266</v>
      </c>
      <c r="JK4" s="23" t="s">
        <v>266</v>
      </c>
      <c r="JL4" s="23" t="s">
        <v>266</v>
      </c>
      <c r="JM4" s="23" t="s">
        <v>266</v>
      </c>
      <c r="JN4" s="23" t="s">
        <v>266</v>
      </c>
      <c r="JO4" s="23" t="s">
        <v>266</v>
      </c>
      <c r="JP4" s="23" t="s">
        <v>266</v>
      </c>
      <c r="JQ4" s="23" t="s">
        <v>266</v>
      </c>
      <c r="JR4" s="23" t="s">
        <v>266</v>
      </c>
      <c r="JS4" s="23" t="s">
        <v>266</v>
      </c>
      <c r="JT4" s="23" t="s">
        <v>266</v>
      </c>
      <c r="JU4" s="23" t="s">
        <v>266</v>
      </c>
      <c r="JV4" s="23" t="s">
        <v>266</v>
      </c>
      <c r="JW4" s="23" t="s">
        <v>266</v>
      </c>
      <c r="JX4" s="23" t="s">
        <v>266</v>
      </c>
      <c r="JY4" s="23" t="s">
        <v>266</v>
      </c>
      <c r="JZ4" s="23" t="s">
        <v>266</v>
      </c>
      <c r="KA4" s="23" t="s">
        <v>266</v>
      </c>
      <c r="KB4" s="23" t="s">
        <v>266</v>
      </c>
      <c r="KC4" s="23" t="s">
        <v>266</v>
      </c>
      <c r="KD4" s="23" t="s">
        <v>266</v>
      </c>
      <c r="KE4" s="23" t="s">
        <v>266</v>
      </c>
      <c r="KF4" s="23" t="s">
        <v>266</v>
      </c>
      <c r="KG4" s="23" t="s">
        <v>266</v>
      </c>
      <c r="KH4" s="23" t="s">
        <v>266</v>
      </c>
      <c r="KI4" s="23" t="s">
        <v>266</v>
      </c>
      <c r="KJ4" s="23" t="s">
        <v>266</v>
      </c>
      <c r="KK4" s="23" t="s">
        <v>266</v>
      </c>
      <c r="KL4" s="23" t="s">
        <v>266</v>
      </c>
      <c r="KM4" s="23" t="s">
        <v>266</v>
      </c>
      <c r="KN4" s="23" t="s">
        <v>266</v>
      </c>
      <c r="KO4" s="23" t="s">
        <v>266</v>
      </c>
      <c r="KP4" s="23" t="s">
        <v>266</v>
      </c>
      <c r="KQ4" s="23" t="s">
        <v>266</v>
      </c>
      <c r="KR4" s="23" t="s">
        <v>266</v>
      </c>
      <c r="KS4" s="23" t="s">
        <v>266</v>
      </c>
      <c r="KT4" s="23" t="s">
        <v>266</v>
      </c>
      <c r="KU4" s="23" t="s">
        <v>266</v>
      </c>
      <c r="KV4" s="23" t="s">
        <v>266</v>
      </c>
      <c r="KW4" s="23" t="s">
        <v>266</v>
      </c>
      <c r="KX4" s="23" t="s">
        <v>266</v>
      </c>
      <c r="KY4" s="23" t="s">
        <v>266</v>
      </c>
      <c r="KZ4" s="23" t="s">
        <v>266</v>
      </c>
      <c r="LA4" s="23" t="s">
        <v>266</v>
      </c>
      <c r="LB4" s="23" t="s">
        <v>266</v>
      </c>
      <c r="LC4" s="23" t="s">
        <v>266</v>
      </c>
      <c r="LD4" s="23" t="s">
        <v>266</v>
      </c>
      <c r="LE4" s="23" t="s">
        <v>266</v>
      </c>
      <c r="LF4" s="23" t="s">
        <v>266</v>
      </c>
      <c r="LG4" s="23" t="s">
        <v>266</v>
      </c>
      <c r="LH4" s="23" t="s">
        <v>266</v>
      </c>
      <c r="LI4" s="23" t="s">
        <v>266</v>
      </c>
      <c r="LJ4" s="23" t="s">
        <v>266</v>
      </c>
      <c r="LK4" s="23" t="s">
        <v>266</v>
      </c>
      <c r="LL4" s="23" t="s">
        <v>266</v>
      </c>
      <c r="LM4" s="23" t="s">
        <v>266</v>
      </c>
      <c r="LN4" s="23" t="s">
        <v>266</v>
      </c>
      <c r="LO4" s="23" t="s">
        <v>266</v>
      </c>
      <c r="LP4" s="23" t="s">
        <v>266</v>
      </c>
      <c r="LQ4" s="23" t="s">
        <v>266</v>
      </c>
      <c r="LR4" s="23" t="s">
        <v>266</v>
      </c>
      <c r="LS4" s="23" t="s">
        <v>266</v>
      </c>
      <c r="LT4" s="23" t="s">
        <v>266</v>
      </c>
      <c r="LU4" s="23" t="s">
        <v>266</v>
      </c>
      <c r="LV4" s="23" t="s">
        <v>266</v>
      </c>
      <c r="LW4" s="23" t="s">
        <v>266</v>
      </c>
      <c r="LX4" s="23" t="s">
        <v>266</v>
      </c>
      <c r="LY4" s="23" t="s">
        <v>266</v>
      </c>
      <c r="LZ4" s="23" t="s">
        <v>266</v>
      </c>
      <c r="MA4" s="23" t="s">
        <v>266</v>
      </c>
      <c r="MB4" s="23" t="s">
        <v>266</v>
      </c>
      <c r="MC4" s="23" t="s">
        <v>266</v>
      </c>
      <c r="MD4" s="23" t="s">
        <v>266</v>
      </c>
      <c r="ME4" s="23" t="s">
        <v>266</v>
      </c>
      <c r="MF4" s="23" t="s">
        <v>266</v>
      </c>
      <c r="MG4" s="23" t="s">
        <v>266</v>
      </c>
      <c r="MH4" s="23" t="s">
        <v>266</v>
      </c>
      <c r="MI4" s="23" t="s">
        <v>266</v>
      </c>
      <c r="MJ4" s="23" t="s">
        <v>266</v>
      </c>
      <c r="MK4" s="23" t="s">
        <v>266</v>
      </c>
      <c r="ML4" s="23" t="s">
        <v>266</v>
      </c>
      <c r="MM4" s="23" t="s">
        <v>266</v>
      </c>
      <c r="MN4" s="23" t="s">
        <v>266</v>
      </c>
      <c r="MO4" s="23" t="s">
        <v>266</v>
      </c>
      <c r="MP4" s="23" t="s">
        <v>266</v>
      </c>
      <c r="MQ4" s="23" t="s">
        <v>266</v>
      </c>
      <c r="MR4" s="23" t="s">
        <v>266</v>
      </c>
      <c r="MS4" s="23" t="s">
        <v>266</v>
      </c>
      <c r="MT4" s="23" t="s">
        <v>266</v>
      </c>
      <c r="MU4" s="23" t="s">
        <v>266</v>
      </c>
      <c r="MV4" s="23" t="s">
        <v>266</v>
      </c>
      <c r="MW4" s="23" t="s">
        <v>266</v>
      </c>
      <c r="MX4" s="23" t="s">
        <v>266</v>
      </c>
      <c r="MY4" s="23" t="s">
        <v>266</v>
      </c>
      <c r="MZ4" s="23" t="s">
        <v>266</v>
      </c>
      <c r="NA4" s="23" t="s">
        <v>266</v>
      </c>
      <c r="NB4" s="23" t="s">
        <v>266</v>
      </c>
      <c r="NC4" s="23" t="s">
        <v>266</v>
      </c>
      <c r="ND4" s="23" t="s">
        <v>266</v>
      </c>
      <c r="NE4" s="23" t="s">
        <v>266</v>
      </c>
      <c r="NF4" s="23" t="s">
        <v>266</v>
      </c>
      <c r="NG4" s="23" t="s">
        <v>266</v>
      </c>
      <c r="NH4" s="23" t="s">
        <v>266</v>
      </c>
      <c r="NI4" s="23" t="s">
        <v>266</v>
      </c>
      <c r="NJ4" s="23" t="s">
        <v>266</v>
      </c>
      <c r="NK4" s="23" t="s">
        <v>266</v>
      </c>
      <c r="NL4" s="23" t="s">
        <v>266</v>
      </c>
      <c r="NM4" s="23" t="s">
        <v>266</v>
      </c>
      <c r="NN4" s="23" t="s">
        <v>266</v>
      </c>
      <c r="NO4" s="23" t="s">
        <v>266</v>
      </c>
      <c r="NP4" s="23" t="s">
        <v>266</v>
      </c>
      <c r="NQ4" s="23" t="s">
        <v>266</v>
      </c>
      <c r="NR4" s="23" t="s">
        <v>266</v>
      </c>
      <c r="NS4" s="23" t="s">
        <v>266</v>
      </c>
      <c r="NT4" s="23" t="s">
        <v>266</v>
      </c>
      <c r="NU4" s="23" t="s">
        <v>266</v>
      </c>
      <c r="NV4" s="23" t="s">
        <v>266</v>
      </c>
      <c r="NW4" s="23" t="s">
        <v>266</v>
      </c>
      <c r="NX4" s="23" t="s">
        <v>266</v>
      </c>
      <c r="NY4" s="23" t="s">
        <v>267</v>
      </c>
      <c r="NZ4" s="23" t="s">
        <v>267</v>
      </c>
      <c r="OA4" s="23" t="s">
        <v>267</v>
      </c>
      <c r="OB4" s="23" t="s">
        <v>267</v>
      </c>
      <c r="OC4" s="23" t="s">
        <v>267</v>
      </c>
      <c r="OD4" s="23" t="s">
        <v>267</v>
      </c>
      <c r="OE4" s="23" t="s">
        <v>267</v>
      </c>
      <c r="OF4" s="23" t="s">
        <v>267</v>
      </c>
      <c r="OG4" s="23" t="s">
        <v>267</v>
      </c>
      <c r="OH4" s="23" t="s">
        <v>267</v>
      </c>
      <c r="OI4" s="23" t="s">
        <v>267</v>
      </c>
      <c r="OJ4" s="23" t="s">
        <v>267</v>
      </c>
      <c r="OK4" s="23" t="s">
        <v>267</v>
      </c>
      <c r="OL4" s="23" t="s">
        <v>267</v>
      </c>
      <c r="OM4" s="23" t="s">
        <v>267</v>
      </c>
      <c r="ON4" s="23" t="s">
        <v>267</v>
      </c>
      <c r="OO4" s="23" t="s">
        <v>267</v>
      </c>
      <c r="OP4" s="23" t="s">
        <v>267</v>
      </c>
      <c r="OQ4" s="23" t="s">
        <v>267</v>
      </c>
      <c r="OR4" s="23" t="s">
        <v>267</v>
      </c>
      <c r="OS4" s="23" t="s">
        <v>267</v>
      </c>
      <c r="OT4" s="23" t="s">
        <v>267</v>
      </c>
      <c r="OU4" s="23" t="s">
        <v>267</v>
      </c>
      <c r="OV4" s="23" t="s">
        <v>267</v>
      </c>
      <c r="OW4" s="23" t="s">
        <v>267</v>
      </c>
      <c r="OX4" s="23" t="s">
        <v>267</v>
      </c>
      <c r="OY4" s="23" t="s">
        <v>267</v>
      </c>
      <c r="OZ4" s="23" t="s">
        <v>267</v>
      </c>
      <c r="PA4" s="23" t="s">
        <v>267</v>
      </c>
      <c r="PB4" s="23" t="s">
        <v>267</v>
      </c>
      <c r="PC4" s="23" t="s">
        <v>267</v>
      </c>
      <c r="PD4" s="23" t="s">
        <v>267</v>
      </c>
      <c r="PE4" s="23" t="s">
        <v>267</v>
      </c>
      <c r="PF4" s="23" t="s">
        <v>267</v>
      </c>
      <c r="PG4" s="23" t="s">
        <v>267</v>
      </c>
      <c r="PH4" s="23" t="s">
        <v>267</v>
      </c>
      <c r="PI4" s="23" t="s">
        <v>267</v>
      </c>
      <c r="PJ4" s="23" t="s">
        <v>267</v>
      </c>
      <c r="PK4" s="23" t="s">
        <v>267</v>
      </c>
      <c r="PL4" s="23" t="s">
        <v>267</v>
      </c>
      <c r="PM4" s="23" t="s">
        <v>267</v>
      </c>
      <c r="PN4" s="23" t="s">
        <v>267</v>
      </c>
      <c r="PO4" s="23" t="s">
        <v>267</v>
      </c>
      <c r="PP4" s="23" t="s">
        <v>267</v>
      </c>
      <c r="PQ4" s="23" t="s">
        <v>267</v>
      </c>
      <c r="PR4" s="23" t="s">
        <v>267</v>
      </c>
      <c r="PS4" s="23" t="s">
        <v>267</v>
      </c>
      <c r="PT4" s="23" t="s">
        <v>267</v>
      </c>
      <c r="PU4" s="23" t="s">
        <v>267</v>
      </c>
      <c r="PV4" s="23" t="s">
        <v>267</v>
      </c>
      <c r="PW4" s="23" t="s">
        <v>267</v>
      </c>
      <c r="PX4" s="23" t="s">
        <v>267</v>
      </c>
      <c r="PY4" s="23" t="s">
        <v>267</v>
      </c>
      <c r="PZ4" s="23" t="s">
        <v>267</v>
      </c>
      <c r="QA4" s="23" t="s">
        <v>267</v>
      </c>
      <c r="QB4" s="23" t="s">
        <v>267</v>
      </c>
      <c r="QC4" s="23" t="s">
        <v>267</v>
      </c>
      <c r="QD4" s="23" t="s">
        <v>267</v>
      </c>
      <c r="QE4" s="23" t="s">
        <v>267</v>
      </c>
      <c r="QF4" s="23" t="s">
        <v>267</v>
      </c>
      <c r="QG4" s="23" t="s">
        <v>267</v>
      </c>
      <c r="QH4" s="23" t="s">
        <v>267</v>
      </c>
      <c r="QI4" s="23" t="s">
        <v>267</v>
      </c>
      <c r="QJ4" s="23" t="s">
        <v>267</v>
      </c>
      <c r="QK4" s="23" t="s">
        <v>267</v>
      </c>
      <c r="QL4" s="23" t="s">
        <v>267</v>
      </c>
      <c r="QM4" s="23" t="s">
        <v>267</v>
      </c>
      <c r="QN4" s="23" t="s">
        <v>267</v>
      </c>
      <c r="QO4" s="23" t="s">
        <v>267</v>
      </c>
      <c r="QP4" s="23" t="s">
        <v>267</v>
      </c>
      <c r="QQ4" s="23" t="s">
        <v>267</v>
      </c>
      <c r="QR4" s="23" t="s">
        <v>267</v>
      </c>
      <c r="QS4" s="23" t="s">
        <v>267</v>
      </c>
      <c r="QT4" s="23" t="s">
        <v>267</v>
      </c>
      <c r="QU4" s="23" t="s">
        <v>267</v>
      </c>
      <c r="QV4" s="23" t="s">
        <v>267</v>
      </c>
      <c r="QW4" s="23" t="s">
        <v>267</v>
      </c>
      <c r="QX4" s="23" t="s">
        <v>267</v>
      </c>
      <c r="QY4" s="23" t="s">
        <v>267</v>
      </c>
      <c r="QZ4" s="23" t="s">
        <v>267</v>
      </c>
      <c r="RA4" s="23" t="s">
        <v>267</v>
      </c>
      <c r="RB4" s="23" t="s">
        <v>267</v>
      </c>
      <c r="RC4" s="23" t="s">
        <v>267</v>
      </c>
      <c r="RD4" s="23" t="s">
        <v>267</v>
      </c>
      <c r="RE4" s="23" t="s">
        <v>267</v>
      </c>
      <c r="RF4" s="23" t="s">
        <v>267</v>
      </c>
      <c r="RG4" s="23" t="s">
        <v>267</v>
      </c>
      <c r="RH4" s="23" t="s">
        <v>267</v>
      </c>
      <c r="RI4" s="23" t="s">
        <v>267</v>
      </c>
      <c r="RJ4" s="23" t="s">
        <v>267</v>
      </c>
      <c r="RK4" s="23" t="s">
        <v>267</v>
      </c>
      <c r="RL4" s="23" t="s">
        <v>267</v>
      </c>
      <c r="RM4" s="23" t="s">
        <v>267</v>
      </c>
      <c r="RN4" s="23" t="s">
        <v>267</v>
      </c>
      <c r="RO4" s="23" t="s">
        <v>267</v>
      </c>
      <c r="RP4" s="23" t="s">
        <v>267</v>
      </c>
      <c r="RQ4" s="23" t="s">
        <v>267</v>
      </c>
      <c r="RR4" s="23" t="s">
        <v>267</v>
      </c>
      <c r="RS4" s="23" t="s">
        <v>267</v>
      </c>
      <c r="RT4" s="23" t="s">
        <v>267</v>
      </c>
      <c r="RU4" s="23" t="s">
        <v>267</v>
      </c>
      <c r="RV4" s="23" t="s">
        <v>267</v>
      </c>
      <c r="RW4" s="23" t="s">
        <v>267</v>
      </c>
      <c r="RX4" s="23" t="s">
        <v>267</v>
      </c>
      <c r="RY4" s="23" t="s">
        <v>267</v>
      </c>
      <c r="RZ4" s="23" t="s">
        <v>267</v>
      </c>
      <c r="SA4" s="23" t="s">
        <v>267</v>
      </c>
      <c r="SB4" s="23" t="s">
        <v>267</v>
      </c>
      <c r="SC4" s="23" t="s">
        <v>267</v>
      </c>
      <c r="SD4" s="23" t="s">
        <v>267</v>
      </c>
      <c r="SE4" s="23" t="s">
        <v>267</v>
      </c>
      <c r="SF4" s="23" t="s">
        <v>267</v>
      </c>
      <c r="SG4" s="23" t="s">
        <v>267</v>
      </c>
      <c r="SH4" s="23" t="s">
        <v>267</v>
      </c>
      <c r="SI4" s="23" t="s">
        <v>267</v>
      </c>
      <c r="SJ4" s="23" t="s">
        <v>267</v>
      </c>
      <c r="SK4" s="23" t="s">
        <v>267</v>
      </c>
      <c r="SL4" s="23" t="s">
        <v>267</v>
      </c>
      <c r="SM4" s="23" t="s">
        <v>267</v>
      </c>
      <c r="SN4" s="23" t="s">
        <v>267</v>
      </c>
      <c r="SO4" s="23" t="s">
        <v>267</v>
      </c>
      <c r="SP4" s="23" t="s">
        <v>267</v>
      </c>
      <c r="SQ4" s="23" t="s">
        <v>267</v>
      </c>
      <c r="SR4" s="23" t="s">
        <v>267</v>
      </c>
      <c r="SS4" s="23" t="s">
        <v>267</v>
      </c>
      <c r="ST4" s="23" t="s">
        <v>267</v>
      </c>
      <c r="SU4" s="23" t="s">
        <v>267</v>
      </c>
      <c r="SV4" s="23" t="s">
        <v>267</v>
      </c>
      <c r="SW4" s="23" t="s">
        <v>267</v>
      </c>
      <c r="SX4" s="23" t="s">
        <v>267</v>
      </c>
      <c r="SY4" s="23" t="s">
        <v>267</v>
      </c>
      <c r="SZ4" s="23" t="s">
        <v>267</v>
      </c>
      <c r="TA4" s="23" t="s">
        <v>267</v>
      </c>
      <c r="TB4" s="23" t="s">
        <v>267</v>
      </c>
      <c r="TC4" s="23" t="s">
        <v>267</v>
      </c>
      <c r="TD4" s="23" t="s">
        <v>267</v>
      </c>
      <c r="TE4" s="23" t="s">
        <v>267</v>
      </c>
      <c r="TF4" s="23" t="s">
        <v>267</v>
      </c>
      <c r="TG4" s="23" t="s">
        <v>267</v>
      </c>
      <c r="TH4" s="23" t="s">
        <v>267</v>
      </c>
      <c r="TI4" s="23" t="s">
        <v>267</v>
      </c>
      <c r="TJ4" s="23" t="s">
        <v>267</v>
      </c>
      <c r="TK4" s="23" t="s">
        <v>267</v>
      </c>
      <c r="TL4" s="23" t="s">
        <v>267</v>
      </c>
      <c r="TM4" s="23" t="s">
        <v>267</v>
      </c>
      <c r="TN4" s="23" t="s">
        <v>267</v>
      </c>
      <c r="TO4" s="23" t="s">
        <v>267</v>
      </c>
      <c r="TP4" s="23" t="s">
        <v>267</v>
      </c>
      <c r="TQ4" s="23" t="s">
        <v>267</v>
      </c>
      <c r="TR4" s="23" t="s">
        <v>267</v>
      </c>
      <c r="TS4" s="23" t="s">
        <v>267</v>
      </c>
      <c r="TT4" s="23" t="s">
        <v>267</v>
      </c>
      <c r="TU4" s="23" t="s">
        <v>267</v>
      </c>
      <c r="TV4" s="23" t="s">
        <v>267</v>
      </c>
      <c r="TW4" s="23" t="s">
        <v>267</v>
      </c>
      <c r="TX4" s="23" t="s">
        <v>267</v>
      </c>
      <c r="TY4" s="23" t="s">
        <v>267</v>
      </c>
      <c r="TZ4" s="23" t="s">
        <v>267</v>
      </c>
      <c r="UA4" s="23" t="s">
        <v>267</v>
      </c>
      <c r="UB4" s="23" t="s">
        <v>267</v>
      </c>
      <c r="UC4" s="23" t="s">
        <v>267</v>
      </c>
      <c r="UD4" s="23" t="s">
        <v>267</v>
      </c>
      <c r="UE4" s="23" t="s">
        <v>267</v>
      </c>
      <c r="UF4" s="23" t="s">
        <v>267</v>
      </c>
      <c r="UG4" s="23" t="s">
        <v>267</v>
      </c>
      <c r="UH4" s="23" t="s">
        <v>267</v>
      </c>
      <c r="UI4" s="23" t="s">
        <v>267</v>
      </c>
      <c r="UJ4" s="23" t="s">
        <v>267</v>
      </c>
      <c r="UK4" s="23" t="s">
        <v>267</v>
      </c>
      <c r="UL4" s="23" t="s">
        <v>267</v>
      </c>
      <c r="UM4" s="23" t="s">
        <v>267</v>
      </c>
      <c r="UN4" s="23" t="s">
        <v>267</v>
      </c>
      <c r="UO4" s="23" t="s">
        <v>267</v>
      </c>
      <c r="UP4" s="23" t="s">
        <v>267</v>
      </c>
      <c r="UQ4" s="23" t="s">
        <v>267</v>
      </c>
      <c r="UR4" s="23" t="s">
        <v>267</v>
      </c>
      <c r="US4" s="23" t="s">
        <v>267</v>
      </c>
      <c r="UT4" s="23" t="s">
        <v>267</v>
      </c>
      <c r="UU4" s="23" t="s">
        <v>267</v>
      </c>
      <c r="UV4" s="23" t="s">
        <v>267</v>
      </c>
      <c r="UW4" s="23" t="s">
        <v>267</v>
      </c>
      <c r="UX4" s="23" t="s">
        <v>267</v>
      </c>
      <c r="UY4" s="23" t="s">
        <v>267</v>
      </c>
      <c r="UZ4" s="23" t="s">
        <v>267</v>
      </c>
      <c r="VA4" s="23" t="s">
        <v>267</v>
      </c>
      <c r="VB4" s="23" t="s">
        <v>267</v>
      </c>
      <c r="VC4" s="23" t="s">
        <v>267</v>
      </c>
      <c r="VD4" s="23" t="s">
        <v>267</v>
      </c>
      <c r="VE4" s="23" t="s">
        <v>267</v>
      </c>
      <c r="VF4" s="23" t="s">
        <v>267</v>
      </c>
      <c r="VG4" s="23" t="s">
        <v>267</v>
      </c>
      <c r="VH4" s="23" t="s">
        <v>267</v>
      </c>
    </row>
    <row r="5" spans="1:580" x14ac:dyDescent="0.25">
      <c r="A5" s="21"/>
      <c r="B5" s="57"/>
      <c r="C5" s="275"/>
      <c r="D5" s="275"/>
      <c r="E5" s="132"/>
      <c r="F5" s="58"/>
    </row>
    <row r="6" spans="1:580" x14ac:dyDescent="0.25">
      <c r="A6" s="21"/>
      <c r="B6" s="57"/>
      <c r="C6" s="369" t="s">
        <v>49</v>
      </c>
      <c r="D6" s="387"/>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88"/>
      <c r="BJ6" s="88"/>
      <c r="BK6" s="88"/>
      <c r="BL6" s="88"/>
      <c r="BM6" s="88"/>
      <c r="BN6" s="88"/>
      <c r="BO6" s="88"/>
      <c r="BP6" s="88"/>
      <c r="BQ6" s="88"/>
      <c r="BR6" s="88"/>
      <c r="BS6" s="88"/>
      <c r="BT6" s="88"/>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row>
    <row r="7" spans="1:580" x14ac:dyDescent="0.25">
      <c r="B7" s="55"/>
      <c r="C7" s="4"/>
      <c r="D7" s="8" t="s">
        <v>50</v>
      </c>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87"/>
      <c r="AM7" s="287"/>
      <c r="AN7" s="287"/>
      <c r="AO7" s="287"/>
      <c r="AP7" s="287"/>
      <c r="AQ7" s="287"/>
      <c r="AR7" s="287"/>
      <c r="AS7" s="287"/>
      <c r="AT7" s="287"/>
      <c r="AU7" s="287"/>
      <c r="AV7" s="287"/>
      <c r="AW7" s="287"/>
      <c r="AX7" s="287"/>
      <c r="AY7" s="287"/>
      <c r="AZ7" s="287"/>
      <c r="BA7" s="287"/>
      <c r="BB7" s="287"/>
      <c r="BC7" s="287"/>
      <c r="BD7" s="287"/>
      <c r="BE7" s="287"/>
      <c r="BF7" s="287"/>
      <c r="BG7" s="287"/>
      <c r="BH7" s="287"/>
      <c r="BI7" s="287"/>
      <c r="BJ7" s="287"/>
      <c r="BK7" s="287"/>
      <c r="BL7" s="287"/>
      <c r="BM7" s="287"/>
      <c r="BN7" s="287"/>
      <c r="BO7" s="287"/>
      <c r="BP7" s="287"/>
      <c r="BQ7" s="287"/>
      <c r="BR7" s="287"/>
      <c r="BS7" s="287"/>
      <c r="BT7" s="287"/>
      <c r="BU7" s="287"/>
      <c r="BV7" s="287"/>
      <c r="BW7" s="287"/>
      <c r="BX7" s="287"/>
      <c r="BY7" s="287"/>
      <c r="BZ7" s="287"/>
      <c r="CA7" s="287"/>
      <c r="CB7" s="287"/>
      <c r="CC7" s="287"/>
      <c r="CD7" s="287"/>
      <c r="CE7" s="287"/>
      <c r="CF7" s="287"/>
      <c r="CG7" s="287"/>
      <c r="CH7" s="287"/>
      <c r="CI7" s="287"/>
      <c r="CJ7" s="287"/>
      <c r="CK7" s="287"/>
      <c r="CL7" s="287"/>
      <c r="CM7" s="287"/>
      <c r="CN7" s="287"/>
      <c r="CO7" s="287"/>
      <c r="CP7" s="287"/>
      <c r="CQ7" s="287"/>
      <c r="CR7" s="287"/>
      <c r="CS7" s="287"/>
      <c r="CT7" s="287"/>
      <c r="CU7" s="287"/>
      <c r="CV7" s="287"/>
      <c r="CW7" s="287"/>
      <c r="CX7" s="287"/>
      <c r="CY7" s="287"/>
      <c r="CZ7" s="287"/>
      <c r="DA7" s="287"/>
      <c r="DB7" s="287"/>
      <c r="DC7" s="287"/>
      <c r="DD7" s="287"/>
      <c r="DE7" s="287"/>
      <c r="DF7" s="287"/>
      <c r="DG7" s="287"/>
      <c r="DH7" s="287"/>
      <c r="DI7" s="287"/>
      <c r="DJ7" s="287"/>
      <c r="DK7" s="287"/>
      <c r="DL7" s="287"/>
      <c r="DM7" s="287"/>
      <c r="DN7" s="287"/>
      <c r="DO7" s="287"/>
      <c r="DP7" s="287"/>
      <c r="DQ7" s="287"/>
      <c r="DR7" s="287"/>
      <c r="DS7" s="287"/>
      <c r="DT7" s="287"/>
      <c r="DU7" s="287"/>
      <c r="DV7" s="287"/>
      <c r="DW7" s="287"/>
      <c r="DX7" s="287"/>
      <c r="DY7" s="287"/>
      <c r="DZ7" s="287"/>
      <c r="EA7" s="287"/>
      <c r="EB7" s="287"/>
      <c r="EC7" s="287"/>
      <c r="ED7" s="287"/>
      <c r="EE7" s="287"/>
      <c r="EF7" s="287"/>
      <c r="EG7" s="287"/>
      <c r="EH7" s="287"/>
      <c r="EI7" s="287"/>
      <c r="EJ7" s="287"/>
      <c r="EK7" s="287"/>
      <c r="EL7" s="287"/>
      <c r="EM7" s="287"/>
      <c r="EN7" s="287"/>
      <c r="EO7" s="287"/>
      <c r="EP7" s="287"/>
      <c r="EQ7" s="287"/>
      <c r="ER7" s="287"/>
      <c r="ES7" s="287"/>
      <c r="ET7" s="287"/>
      <c r="EU7" s="287"/>
      <c r="EV7" s="287"/>
      <c r="EW7" s="287"/>
      <c r="EX7" s="287"/>
      <c r="EY7" s="287"/>
      <c r="EZ7" s="287"/>
      <c r="FA7" s="287"/>
      <c r="FB7" s="287"/>
      <c r="FC7" s="287"/>
      <c r="FD7" s="287"/>
      <c r="FE7" s="287"/>
      <c r="FF7" s="287"/>
      <c r="FG7" s="287"/>
      <c r="FH7" s="287"/>
      <c r="FI7" s="287"/>
      <c r="FJ7" s="287"/>
      <c r="FK7" s="287"/>
      <c r="FL7" s="287"/>
      <c r="FM7" s="287"/>
      <c r="FN7" s="287"/>
      <c r="FO7" s="287"/>
      <c r="FP7" s="287"/>
      <c r="FQ7" s="287"/>
      <c r="FR7" s="287"/>
      <c r="FS7" s="287"/>
      <c r="FT7" s="287"/>
      <c r="FU7" s="287"/>
      <c r="FV7" s="287"/>
      <c r="FW7" s="287"/>
      <c r="FX7" s="287"/>
      <c r="FY7" s="287"/>
      <c r="FZ7" s="287"/>
      <c r="GA7" s="287"/>
      <c r="GB7" s="287"/>
      <c r="GC7" s="287"/>
      <c r="GD7" s="287"/>
      <c r="GE7" s="287"/>
      <c r="GF7" s="287"/>
      <c r="GG7" s="287"/>
      <c r="GH7" s="287"/>
      <c r="GI7" s="287"/>
      <c r="GJ7" s="287"/>
      <c r="GK7" s="287"/>
      <c r="GL7" s="287"/>
      <c r="GM7" s="287"/>
      <c r="GN7" s="287"/>
      <c r="GO7" s="287"/>
      <c r="GP7" s="287"/>
      <c r="GQ7" s="287"/>
      <c r="GR7" s="287"/>
      <c r="GS7" s="287"/>
      <c r="GT7" s="287"/>
      <c r="GU7" s="287"/>
      <c r="GV7" s="287"/>
      <c r="GW7" s="287"/>
      <c r="GX7" s="287"/>
      <c r="GY7" s="287"/>
      <c r="GZ7" s="287"/>
      <c r="HA7" s="287"/>
      <c r="HB7" s="287"/>
      <c r="HC7" s="287"/>
      <c r="HD7" s="287"/>
      <c r="HE7" s="287"/>
      <c r="HF7" s="287"/>
      <c r="HG7" s="287"/>
      <c r="HH7" s="287"/>
      <c r="HI7" s="287"/>
      <c r="HJ7" s="287"/>
      <c r="HK7" s="287"/>
      <c r="HL7" s="287"/>
      <c r="HM7" s="287"/>
      <c r="HN7" s="287"/>
      <c r="HO7" s="287"/>
      <c r="HP7" s="287"/>
      <c r="HQ7" s="287"/>
      <c r="HR7" s="287"/>
      <c r="HS7" s="287"/>
      <c r="HT7" s="287"/>
      <c r="HU7" s="287"/>
      <c r="HV7" s="287"/>
      <c r="HW7" s="287"/>
      <c r="HX7" s="287"/>
      <c r="HY7" s="287"/>
      <c r="HZ7" s="287"/>
      <c r="IA7" s="287"/>
      <c r="IB7" s="287"/>
      <c r="IC7" s="287"/>
      <c r="ID7" s="287"/>
      <c r="IE7" s="287"/>
      <c r="IF7" s="287"/>
      <c r="IG7" s="287"/>
      <c r="IH7" s="287"/>
      <c r="II7" s="287"/>
      <c r="IJ7" s="287"/>
      <c r="IK7" s="287"/>
      <c r="IL7" s="287"/>
      <c r="IM7" s="287"/>
      <c r="IN7" s="287"/>
      <c r="IO7" s="287"/>
      <c r="IP7" s="287"/>
      <c r="IQ7" s="287"/>
      <c r="IR7" s="287"/>
      <c r="IS7" s="287"/>
      <c r="IT7" s="287"/>
      <c r="IU7" s="287"/>
      <c r="IV7" s="287"/>
      <c r="IW7" s="287"/>
      <c r="IX7" s="287"/>
      <c r="IY7" s="287"/>
      <c r="IZ7" s="287"/>
      <c r="JA7" s="287"/>
      <c r="JB7" s="287"/>
      <c r="JC7" s="287"/>
      <c r="JD7" s="287"/>
      <c r="JE7" s="287"/>
      <c r="JF7" s="287"/>
      <c r="JG7" s="287"/>
      <c r="JH7" s="287"/>
      <c r="JI7" s="287"/>
      <c r="JJ7" s="287"/>
      <c r="JK7" s="287"/>
      <c r="JL7" s="287"/>
      <c r="JM7" s="287"/>
      <c r="JN7" s="287"/>
      <c r="JO7" s="287"/>
      <c r="JP7" s="287"/>
      <c r="JQ7" s="287"/>
      <c r="JR7" s="287"/>
      <c r="JS7" s="287"/>
      <c r="JT7" s="287"/>
      <c r="JU7" s="287"/>
      <c r="JV7" s="287"/>
      <c r="JW7" s="287"/>
      <c r="JX7" s="287"/>
      <c r="JY7" s="287"/>
      <c r="JZ7" s="287"/>
      <c r="KA7" s="287"/>
      <c r="KB7" s="287"/>
      <c r="KC7" s="287"/>
      <c r="KD7" s="287"/>
      <c r="KE7" s="287"/>
      <c r="KF7" s="287"/>
      <c r="KG7" s="287"/>
      <c r="KH7" s="287"/>
      <c r="KI7" s="287"/>
      <c r="KJ7" s="287"/>
      <c r="KK7" s="287"/>
      <c r="KL7" s="287"/>
      <c r="KM7" s="287"/>
      <c r="KN7" s="287"/>
      <c r="KO7" s="287"/>
      <c r="KP7" s="287"/>
      <c r="KQ7" s="287"/>
      <c r="KR7" s="287"/>
      <c r="KS7" s="287"/>
      <c r="KT7" s="287"/>
      <c r="KU7" s="287"/>
      <c r="KV7" s="287"/>
      <c r="KW7" s="287"/>
      <c r="KX7" s="287"/>
      <c r="KY7" s="287"/>
      <c r="KZ7" s="287"/>
      <c r="LA7" s="287"/>
      <c r="LB7" s="287"/>
      <c r="LC7" s="287"/>
      <c r="LD7" s="287"/>
      <c r="LE7" s="287"/>
      <c r="LF7" s="287"/>
      <c r="LG7" s="287"/>
      <c r="LH7" s="287"/>
      <c r="LI7" s="287"/>
      <c r="LJ7" s="287"/>
      <c r="LK7" s="287"/>
      <c r="LL7" s="287"/>
      <c r="LM7" s="287"/>
      <c r="LN7" s="287"/>
      <c r="LO7" s="287"/>
      <c r="LP7" s="287"/>
      <c r="LQ7" s="287"/>
      <c r="LR7" s="287"/>
      <c r="LS7" s="287"/>
      <c r="LT7" s="287"/>
      <c r="LU7" s="287"/>
      <c r="LV7" s="287"/>
      <c r="LW7" s="287"/>
      <c r="LX7" s="287"/>
      <c r="LY7" s="287"/>
      <c r="LZ7" s="287"/>
      <c r="MA7" s="287"/>
      <c r="MB7" s="287"/>
      <c r="MC7" s="287"/>
      <c r="MD7" s="287"/>
      <c r="ME7" s="287"/>
      <c r="MF7" s="287"/>
      <c r="MG7" s="287"/>
      <c r="MH7" s="287"/>
      <c r="MI7" s="287"/>
      <c r="MJ7" s="287"/>
      <c r="MK7" s="287"/>
      <c r="ML7" s="287"/>
      <c r="MM7" s="287"/>
      <c r="MN7" s="287"/>
      <c r="MO7" s="287"/>
      <c r="MP7" s="287"/>
      <c r="MQ7" s="287"/>
      <c r="MR7" s="287"/>
      <c r="MS7" s="287"/>
      <c r="MT7" s="287"/>
      <c r="MU7" s="287"/>
      <c r="MV7" s="287"/>
      <c r="MW7" s="287"/>
      <c r="MX7" s="287"/>
      <c r="MY7" s="287"/>
      <c r="MZ7" s="287"/>
      <c r="NA7" s="287"/>
      <c r="NB7" s="287"/>
      <c r="NC7" s="287"/>
      <c r="ND7" s="287"/>
      <c r="NE7" s="287"/>
      <c r="NF7" s="287"/>
      <c r="NG7" s="287"/>
      <c r="NH7" s="287"/>
      <c r="NI7" s="287"/>
      <c r="NJ7" s="287"/>
      <c r="NK7" s="287"/>
      <c r="NL7" s="287"/>
      <c r="NM7" s="287"/>
      <c r="NN7" s="287"/>
      <c r="NO7" s="287"/>
      <c r="NP7" s="287"/>
      <c r="NQ7" s="287"/>
      <c r="NR7" s="287"/>
      <c r="NS7" s="287"/>
      <c r="NT7" s="287"/>
      <c r="NU7" s="287"/>
      <c r="NV7" s="287"/>
      <c r="NW7" s="287"/>
      <c r="NX7" s="287"/>
      <c r="NY7" s="287"/>
      <c r="NZ7" s="287"/>
      <c r="OA7" s="287"/>
      <c r="OB7" s="287"/>
      <c r="OC7" s="287"/>
      <c r="OD7" s="287"/>
      <c r="OE7" s="287"/>
      <c r="OF7" s="287"/>
      <c r="OG7" s="287"/>
      <c r="OH7" s="287"/>
      <c r="OI7" s="287"/>
      <c r="OJ7" s="287"/>
      <c r="OK7" s="287"/>
      <c r="OL7" s="287"/>
      <c r="OM7" s="287"/>
      <c r="ON7" s="287"/>
      <c r="OO7" s="287"/>
      <c r="OP7" s="287"/>
      <c r="OQ7" s="287"/>
      <c r="OR7" s="287"/>
      <c r="OS7" s="287"/>
      <c r="OT7" s="287"/>
      <c r="OU7" s="287"/>
      <c r="OV7" s="287"/>
      <c r="OW7" s="287"/>
      <c r="OX7" s="287"/>
      <c r="OY7" s="287"/>
      <c r="OZ7" s="287"/>
      <c r="PA7" s="287"/>
      <c r="PB7" s="287"/>
      <c r="PC7" s="287"/>
      <c r="PD7" s="287"/>
      <c r="PE7" s="287"/>
      <c r="PF7" s="287"/>
      <c r="PG7" s="287"/>
      <c r="PH7" s="287"/>
      <c r="PI7" s="287"/>
      <c r="PJ7" s="287"/>
      <c r="PK7" s="287"/>
      <c r="PL7" s="287"/>
      <c r="PM7" s="287"/>
      <c r="PN7" s="287"/>
      <c r="PO7" s="287"/>
      <c r="PP7" s="287"/>
      <c r="PQ7" s="287"/>
      <c r="PR7" s="287"/>
      <c r="PS7" s="287"/>
      <c r="PT7" s="287"/>
      <c r="PU7" s="287"/>
      <c r="PV7" s="287"/>
      <c r="PW7" s="287"/>
      <c r="PX7" s="287"/>
      <c r="PY7" s="287"/>
      <c r="PZ7" s="287"/>
      <c r="QA7" s="287"/>
      <c r="QB7" s="287"/>
      <c r="QC7" s="287"/>
      <c r="QD7" s="287"/>
      <c r="QE7" s="287"/>
      <c r="QF7" s="287"/>
      <c r="QG7" s="287"/>
      <c r="QH7" s="287"/>
      <c r="QI7" s="287"/>
      <c r="QJ7" s="287"/>
      <c r="QK7" s="287"/>
      <c r="QL7" s="287"/>
      <c r="QM7" s="287"/>
      <c r="QN7" s="287"/>
      <c r="QO7" s="287"/>
      <c r="QP7" s="287"/>
      <c r="QQ7" s="287"/>
      <c r="QR7" s="287"/>
      <c r="QS7" s="287"/>
      <c r="QT7" s="287"/>
      <c r="QU7" s="287"/>
      <c r="QV7" s="287"/>
      <c r="QW7" s="287"/>
      <c r="QX7" s="287"/>
      <c r="QY7" s="287"/>
      <c r="QZ7" s="287"/>
      <c r="RA7" s="287"/>
      <c r="RB7" s="287"/>
      <c r="RC7" s="287"/>
      <c r="RD7" s="287"/>
      <c r="RE7" s="287"/>
      <c r="RF7" s="287"/>
      <c r="RG7" s="287"/>
      <c r="RH7" s="287"/>
      <c r="RI7" s="287"/>
      <c r="RJ7" s="287"/>
      <c r="RK7" s="287"/>
      <c r="RL7" s="287"/>
      <c r="RM7" s="287"/>
      <c r="RN7" s="287"/>
      <c r="RO7" s="287"/>
      <c r="RP7" s="287"/>
      <c r="RQ7" s="287"/>
      <c r="RR7" s="287"/>
      <c r="RS7" s="287"/>
      <c r="RT7" s="287"/>
      <c r="RU7" s="287"/>
      <c r="RV7" s="287"/>
      <c r="RW7" s="287"/>
      <c r="RX7" s="287"/>
      <c r="RY7" s="287"/>
      <c r="RZ7" s="287"/>
      <c r="SA7" s="287"/>
      <c r="SB7" s="287"/>
      <c r="SC7" s="287"/>
      <c r="SD7" s="287"/>
      <c r="SE7" s="287"/>
      <c r="SF7" s="287"/>
      <c r="SG7" s="287"/>
      <c r="SH7" s="287"/>
      <c r="SI7" s="287"/>
      <c r="SJ7" s="287"/>
      <c r="SK7" s="287"/>
      <c r="SL7" s="287"/>
      <c r="SM7" s="287"/>
      <c r="SN7" s="287"/>
      <c r="SO7" s="287"/>
      <c r="SP7" s="287"/>
      <c r="SQ7" s="287"/>
      <c r="SR7" s="287"/>
      <c r="SS7" s="287"/>
      <c r="ST7" s="287"/>
      <c r="SU7" s="287"/>
      <c r="SV7" s="287"/>
      <c r="SW7" s="287"/>
      <c r="SX7" s="287"/>
      <c r="SY7" s="287"/>
      <c r="SZ7" s="287"/>
      <c r="TA7" s="287"/>
      <c r="TB7" s="287"/>
      <c r="TC7" s="287"/>
      <c r="TD7" s="287"/>
      <c r="TE7" s="287"/>
      <c r="TF7" s="287"/>
      <c r="TG7" s="287"/>
      <c r="TH7" s="287"/>
      <c r="TI7" s="287"/>
      <c r="TJ7" s="287"/>
      <c r="TK7" s="287"/>
      <c r="TL7" s="287"/>
      <c r="TM7" s="287"/>
      <c r="TN7" s="287"/>
      <c r="TO7" s="287"/>
      <c r="TP7" s="287"/>
      <c r="TQ7" s="287"/>
      <c r="TR7" s="287"/>
      <c r="TS7" s="287"/>
      <c r="TT7" s="287"/>
      <c r="TU7" s="287"/>
      <c r="TV7" s="287"/>
      <c r="TW7" s="287"/>
      <c r="TX7" s="287"/>
      <c r="TY7" s="287"/>
      <c r="TZ7" s="287"/>
      <c r="UA7" s="287"/>
      <c r="UB7" s="287"/>
      <c r="UC7" s="287"/>
      <c r="UD7" s="287"/>
      <c r="UE7" s="287"/>
      <c r="UF7" s="287"/>
      <c r="UG7" s="287"/>
      <c r="UH7" s="287"/>
      <c r="UI7" s="287"/>
      <c r="UJ7" s="287"/>
      <c r="UK7" s="287"/>
      <c r="UL7" s="287"/>
      <c r="UM7" s="287"/>
      <c r="UN7" s="287"/>
      <c r="UO7" s="287"/>
      <c r="UP7" s="287"/>
      <c r="UQ7" s="287"/>
      <c r="UR7" s="287"/>
      <c r="US7" s="287"/>
      <c r="UT7" s="287"/>
      <c r="UU7" s="287"/>
      <c r="UV7" s="287"/>
      <c r="UW7" s="287"/>
      <c r="UX7" s="287"/>
      <c r="UY7" s="287"/>
      <c r="UZ7" s="287"/>
      <c r="VA7" s="287"/>
      <c r="VB7" s="287"/>
      <c r="VC7" s="287"/>
      <c r="VD7" s="287"/>
      <c r="VE7" s="287"/>
      <c r="VF7" s="287"/>
      <c r="VG7" s="287"/>
      <c r="VH7" s="287"/>
    </row>
    <row r="8" spans="1:580" ht="14.25" x14ac:dyDescent="0.25">
      <c r="B8" s="55"/>
      <c r="C8" s="10" t="s">
        <v>213</v>
      </c>
      <c r="D8" s="11" t="s">
        <v>209</v>
      </c>
      <c r="E8" s="288">
        <f t="shared" ref="E8:S8" si="0">E75</f>
        <v>1.7442366201945168</v>
      </c>
      <c r="F8" s="288">
        <f t="shared" si="0"/>
        <v>1.826711620194517</v>
      </c>
      <c r="G8" s="288">
        <f t="shared" si="0"/>
        <v>1.9091866201945169</v>
      </c>
      <c r="H8" s="288">
        <f t="shared" si="0"/>
        <v>1.9916616201945168</v>
      </c>
      <c r="I8" s="288">
        <f t="shared" si="0"/>
        <v>2.0741366201945168</v>
      </c>
      <c r="J8" s="288">
        <f t="shared" si="0"/>
        <v>2.1566116201945169</v>
      </c>
      <c r="K8" s="288">
        <f t="shared" si="0"/>
        <v>2.239086620194517</v>
      </c>
      <c r="L8" s="288">
        <f t="shared" si="0"/>
        <v>2.3215616201945166</v>
      </c>
      <c r="M8" s="288">
        <f t="shared" si="0"/>
        <v>2.4040366201945167</v>
      </c>
      <c r="N8" s="288">
        <f t="shared" si="0"/>
        <v>2.4865116201945168</v>
      </c>
      <c r="O8" s="288">
        <f t="shared" si="0"/>
        <v>2.5689866201945168</v>
      </c>
      <c r="P8" s="288">
        <f t="shared" si="0"/>
        <v>2.6514616201945169</v>
      </c>
      <c r="Q8" s="288">
        <f t="shared" si="0"/>
        <v>1.7897366201945168</v>
      </c>
      <c r="R8" s="288">
        <f t="shared" si="0"/>
        <v>1.917711620194517</v>
      </c>
      <c r="S8" s="288">
        <f t="shared" si="0"/>
        <v>2.045686620194517</v>
      </c>
      <c r="T8" s="288">
        <f t="shared" ref="T8:CE8" si="1">T75</f>
        <v>2.1736616201945171</v>
      </c>
      <c r="U8" s="288">
        <f t="shared" si="1"/>
        <v>2.3016366201945169</v>
      </c>
      <c r="V8" s="288">
        <f t="shared" si="1"/>
        <v>2.429611620194517</v>
      </c>
      <c r="W8" s="288">
        <f t="shared" si="1"/>
        <v>2.5575866201945168</v>
      </c>
      <c r="X8" s="288">
        <f t="shared" si="1"/>
        <v>2.6855616201945169</v>
      </c>
      <c r="Y8" s="288">
        <f t="shared" si="1"/>
        <v>2.8135366201945167</v>
      </c>
      <c r="Z8" s="288">
        <f t="shared" si="1"/>
        <v>2.9415116201945168</v>
      </c>
      <c r="AA8" s="288">
        <f t="shared" si="1"/>
        <v>3.0694866201945166</v>
      </c>
      <c r="AB8" s="288">
        <f t="shared" si="1"/>
        <v>3.1974616201945172</v>
      </c>
      <c r="AC8" s="288">
        <f t="shared" si="1"/>
        <v>1.8352366201945167</v>
      </c>
      <c r="AD8" s="288">
        <f t="shared" si="1"/>
        <v>2.008711620194517</v>
      </c>
      <c r="AE8" s="288">
        <f t="shared" si="1"/>
        <v>2.1821866201945168</v>
      </c>
      <c r="AF8" s="288">
        <f t="shared" si="1"/>
        <v>2.3556616201945171</v>
      </c>
      <c r="AG8" s="288">
        <f t="shared" si="1"/>
        <v>2.5291366201945169</v>
      </c>
      <c r="AH8" s="288">
        <f t="shared" si="1"/>
        <v>2.7026116201945167</v>
      </c>
      <c r="AI8" s="288">
        <f t="shared" si="1"/>
        <v>2.876086620194517</v>
      </c>
      <c r="AJ8" s="288">
        <f t="shared" si="1"/>
        <v>3.0495616201945168</v>
      </c>
      <c r="AK8" s="288">
        <f t="shared" si="1"/>
        <v>3.2230366201945166</v>
      </c>
      <c r="AL8" s="288">
        <f t="shared" si="1"/>
        <v>3.3965116201945169</v>
      </c>
      <c r="AM8" s="288">
        <f t="shared" si="1"/>
        <v>3.5699866201945167</v>
      </c>
      <c r="AN8" s="288">
        <f t="shared" si="1"/>
        <v>3.7434616201945166</v>
      </c>
      <c r="AO8" s="288">
        <f t="shared" si="1"/>
        <v>1.8807366201945168</v>
      </c>
      <c r="AP8" s="288">
        <f t="shared" si="1"/>
        <v>2.0997116201945167</v>
      </c>
      <c r="AQ8" s="288">
        <f t="shared" si="1"/>
        <v>2.3186866201945171</v>
      </c>
      <c r="AR8" s="288">
        <f t="shared" si="1"/>
        <v>2.537661620194517</v>
      </c>
      <c r="AS8" s="288">
        <f t="shared" si="1"/>
        <v>2.7566366201945165</v>
      </c>
      <c r="AT8" s="288">
        <f t="shared" si="1"/>
        <v>2.9756116201945169</v>
      </c>
      <c r="AU8" s="288">
        <f t="shared" si="1"/>
        <v>3.1945866201945172</v>
      </c>
      <c r="AV8" s="288">
        <f t="shared" si="1"/>
        <v>3.4135616201945167</v>
      </c>
      <c r="AW8" s="288">
        <f t="shared" si="1"/>
        <v>3.6325366201945166</v>
      </c>
      <c r="AX8" s="288">
        <f t="shared" si="1"/>
        <v>3.851511620194517</v>
      </c>
      <c r="AY8" s="288">
        <f t="shared" si="1"/>
        <v>4.0704866201945169</v>
      </c>
      <c r="AZ8" s="288">
        <f t="shared" si="1"/>
        <v>4.2894616201945173</v>
      </c>
      <c r="BA8" s="288">
        <f t="shared" si="1"/>
        <v>1.7442366201945168</v>
      </c>
      <c r="BB8" s="288">
        <f t="shared" si="1"/>
        <v>1.826711620194517</v>
      </c>
      <c r="BC8" s="288">
        <f t="shared" si="1"/>
        <v>1.9091866201945169</v>
      </c>
      <c r="BD8" s="288">
        <f t="shared" si="1"/>
        <v>1.9916616201945168</v>
      </c>
      <c r="BE8" s="288">
        <f t="shared" si="1"/>
        <v>2.0741366201945168</v>
      </c>
      <c r="BF8" s="288">
        <f t="shared" si="1"/>
        <v>2.1566116201945169</v>
      </c>
      <c r="BG8" s="288">
        <f t="shared" si="1"/>
        <v>2.239086620194517</v>
      </c>
      <c r="BH8" s="288">
        <f t="shared" si="1"/>
        <v>2.3215616201945166</v>
      </c>
      <c r="BI8" s="288">
        <f t="shared" si="1"/>
        <v>2.4040366201945167</v>
      </c>
      <c r="BJ8" s="288">
        <f t="shared" si="1"/>
        <v>2.4865116201945168</v>
      </c>
      <c r="BK8" s="288">
        <f t="shared" si="1"/>
        <v>2.5689866201945168</v>
      </c>
      <c r="BL8" s="288">
        <f t="shared" si="1"/>
        <v>2.6514616201945169</v>
      </c>
      <c r="BM8" s="288">
        <f t="shared" si="1"/>
        <v>1.7897366201945168</v>
      </c>
      <c r="BN8" s="288">
        <f t="shared" si="1"/>
        <v>1.917711620194517</v>
      </c>
      <c r="BO8" s="288">
        <f t="shared" si="1"/>
        <v>2.045686620194517</v>
      </c>
      <c r="BP8" s="288">
        <f t="shared" si="1"/>
        <v>2.1736616201945171</v>
      </c>
      <c r="BQ8" s="288">
        <f t="shared" si="1"/>
        <v>2.3016366201945169</v>
      </c>
      <c r="BR8" s="288">
        <f t="shared" si="1"/>
        <v>2.429611620194517</v>
      </c>
      <c r="BS8" s="288">
        <f t="shared" si="1"/>
        <v>2.5575866201945168</v>
      </c>
      <c r="BT8" s="288">
        <f t="shared" si="1"/>
        <v>2.6855616201945169</v>
      </c>
      <c r="BU8" s="288">
        <f t="shared" si="1"/>
        <v>2.8135366201945167</v>
      </c>
      <c r="BV8" s="288">
        <f t="shared" si="1"/>
        <v>2.9415116201945168</v>
      </c>
      <c r="BW8" s="288">
        <f t="shared" si="1"/>
        <v>3.0694866201945166</v>
      </c>
      <c r="BX8" s="288">
        <f t="shared" si="1"/>
        <v>3.1974616201945172</v>
      </c>
      <c r="BY8" s="288">
        <f t="shared" si="1"/>
        <v>1.8352366201945167</v>
      </c>
      <c r="BZ8" s="288">
        <f t="shared" si="1"/>
        <v>2.008711620194517</v>
      </c>
      <c r="CA8" s="288">
        <f t="shared" si="1"/>
        <v>2.1821866201945168</v>
      </c>
      <c r="CB8" s="288">
        <f t="shared" si="1"/>
        <v>2.3556616201945171</v>
      </c>
      <c r="CC8" s="288">
        <f t="shared" si="1"/>
        <v>2.5291366201945169</v>
      </c>
      <c r="CD8" s="288">
        <f t="shared" si="1"/>
        <v>2.7026116201945167</v>
      </c>
      <c r="CE8" s="288">
        <f t="shared" si="1"/>
        <v>2.876086620194517</v>
      </c>
      <c r="CF8" s="288">
        <f t="shared" ref="CF8:EQ8" si="2">CF75</f>
        <v>3.0495616201945168</v>
      </c>
      <c r="CG8" s="288">
        <f t="shared" si="2"/>
        <v>3.2230366201945166</v>
      </c>
      <c r="CH8" s="288">
        <f t="shared" si="2"/>
        <v>3.3965116201945169</v>
      </c>
      <c r="CI8" s="288">
        <f t="shared" si="2"/>
        <v>3.5699866201945167</v>
      </c>
      <c r="CJ8" s="288">
        <f t="shared" si="2"/>
        <v>3.7434616201945166</v>
      </c>
      <c r="CK8" s="288">
        <f t="shared" si="2"/>
        <v>1.8807366201945168</v>
      </c>
      <c r="CL8" s="288">
        <f t="shared" si="2"/>
        <v>2.0997116201945167</v>
      </c>
      <c r="CM8" s="288">
        <f t="shared" si="2"/>
        <v>2.3186866201945171</v>
      </c>
      <c r="CN8" s="288">
        <f t="shared" si="2"/>
        <v>2.537661620194517</v>
      </c>
      <c r="CO8" s="288">
        <f t="shared" si="2"/>
        <v>2.7566366201945165</v>
      </c>
      <c r="CP8" s="288">
        <f t="shared" si="2"/>
        <v>2.9756116201945169</v>
      </c>
      <c r="CQ8" s="288">
        <f t="shared" si="2"/>
        <v>3.1945866201945172</v>
      </c>
      <c r="CR8" s="288">
        <f t="shared" si="2"/>
        <v>3.4135616201945167</v>
      </c>
      <c r="CS8" s="288">
        <f t="shared" si="2"/>
        <v>3.6325366201945166</v>
      </c>
      <c r="CT8" s="288">
        <f t="shared" si="2"/>
        <v>3.851511620194517</v>
      </c>
      <c r="CU8" s="288">
        <f t="shared" si="2"/>
        <v>4.0704866201945169</v>
      </c>
      <c r="CV8" s="288">
        <f t="shared" si="2"/>
        <v>4.2894616201945173</v>
      </c>
      <c r="CW8" s="288">
        <f t="shared" si="2"/>
        <v>1.7442366201945168</v>
      </c>
      <c r="CX8" s="288">
        <f t="shared" si="2"/>
        <v>1.826711620194517</v>
      </c>
      <c r="CY8" s="288">
        <f t="shared" si="2"/>
        <v>1.9091866201945169</v>
      </c>
      <c r="CZ8" s="288">
        <f t="shared" si="2"/>
        <v>1.9916616201945168</v>
      </c>
      <c r="DA8" s="288">
        <f t="shared" si="2"/>
        <v>2.0741366201945168</v>
      </c>
      <c r="DB8" s="288">
        <f t="shared" si="2"/>
        <v>2.1566116201945169</v>
      </c>
      <c r="DC8" s="288">
        <f t="shared" si="2"/>
        <v>2.239086620194517</v>
      </c>
      <c r="DD8" s="288">
        <f t="shared" si="2"/>
        <v>2.3215616201945166</v>
      </c>
      <c r="DE8" s="288">
        <f t="shared" si="2"/>
        <v>2.4040366201945167</v>
      </c>
      <c r="DF8" s="288">
        <f t="shared" si="2"/>
        <v>2.4865116201945168</v>
      </c>
      <c r="DG8" s="288">
        <f t="shared" si="2"/>
        <v>2.5689866201945168</v>
      </c>
      <c r="DH8" s="288">
        <f t="shared" si="2"/>
        <v>2.6514616201945169</v>
      </c>
      <c r="DI8" s="288">
        <f t="shared" si="2"/>
        <v>1.7897366201945168</v>
      </c>
      <c r="DJ8" s="288">
        <f t="shared" si="2"/>
        <v>1.917711620194517</v>
      </c>
      <c r="DK8" s="288">
        <f t="shared" si="2"/>
        <v>2.045686620194517</v>
      </c>
      <c r="DL8" s="288">
        <f t="shared" si="2"/>
        <v>2.1736616201945171</v>
      </c>
      <c r="DM8" s="288">
        <f t="shared" si="2"/>
        <v>2.3016366201945169</v>
      </c>
      <c r="DN8" s="288">
        <f t="shared" si="2"/>
        <v>2.429611620194517</v>
      </c>
      <c r="DO8" s="288">
        <f t="shared" si="2"/>
        <v>2.5575866201945168</v>
      </c>
      <c r="DP8" s="288">
        <f t="shared" si="2"/>
        <v>2.6855616201945169</v>
      </c>
      <c r="DQ8" s="288">
        <f t="shared" si="2"/>
        <v>2.8135366201945167</v>
      </c>
      <c r="DR8" s="288">
        <f t="shared" si="2"/>
        <v>2.9415116201945168</v>
      </c>
      <c r="DS8" s="288">
        <f t="shared" si="2"/>
        <v>3.0694866201945166</v>
      </c>
      <c r="DT8" s="288">
        <f t="shared" si="2"/>
        <v>3.1974616201945172</v>
      </c>
      <c r="DU8" s="288">
        <f t="shared" si="2"/>
        <v>1.8352366201945167</v>
      </c>
      <c r="DV8" s="288">
        <f t="shared" si="2"/>
        <v>2.008711620194517</v>
      </c>
      <c r="DW8" s="288">
        <f t="shared" si="2"/>
        <v>2.1821866201945168</v>
      </c>
      <c r="DX8" s="288">
        <f t="shared" si="2"/>
        <v>2.3556616201945171</v>
      </c>
      <c r="DY8" s="288">
        <f t="shared" si="2"/>
        <v>2.5291366201945169</v>
      </c>
      <c r="DZ8" s="288">
        <f t="shared" si="2"/>
        <v>2.7026116201945167</v>
      </c>
      <c r="EA8" s="288">
        <f t="shared" si="2"/>
        <v>2.876086620194517</v>
      </c>
      <c r="EB8" s="288">
        <f t="shared" si="2"/>
        <v>3.0495616201945168</v>
      </c>
      <c r="EC8" s="288">
        <f t="shared" si="2"/>
        <v>3.2230366201945166</v>
      </c>
      <c r="ED8" s="288">
        <f t="shared" si="2"/>
        <v>3.3965116201945169</v>
      </c>
      <c r="EE8" s="288">
        <f t="shared" si="2"/>
        <v>3.5699866201945167</v>
      </c>
      <c r="EF8" s="288">
        <f t="shared" si="2"/>
        <v>3.7434616201945166</v>
      </c>
      <c r="EG8" s="288">
        <f t="shared" si="2"/>
        <v>1.8807366201945168</v>
      </c>
      <c r="EH8" s="288">
        <f t="shared" si="2"/>
        <v>2.0997116201945167</v>
      </c>
      <c r="EI8" s="288">
        <f t="shared" si="2"/>
        <v>2.3186866201945171</v>
      </c>
      <c r="EJ8" s="288">
        <f t="shared" si="2"/>
        <v>2.537661620194517</v>
      </c>
      <c r="EK8" s="288">
        <f t="shared" si="2"/>
        <v>2.7566366201945165</v>
      </c>
      <c r="EL8" s="288">
        <f t="shared" si="2"/>
        <v>2.9756116201945169</v>
      </c>
      <c r="EM8" s="288">
        <f t="shared" si="2"/>
        <v>3.1945866201945172</v>
      </c>
      <c r="EN8" s="288">
        <f t="shared" si="2"/>
        <v>3.4135616201945167</v>
      </c>
      <c r="EO8" s="288">
        <f t="shared" si="2"/>
        <v>3.6325366201945166</v>
      </c>
      <c r="EP8" s="288">
        <f t="shared" si="2"/>
        <v>3.851511620194517</v>
      </c>
      <c r="EQ8" s="288">
        <f t="shared" si="2"/>
        <v>4.0704866201945169</v>
      </c>
      <c r="ER8" s="288">
        <f t="shared" ref="ER8:HC8" si="3">ER75</f>
        <v>4.2894616201945173</v>
      </c>
      <c r="ES8" s="288">
        <f t="shared" si="3"/>
        <v>1.7442366201945168</v>
      </c>
      <c r="ET8" s="288">
        <f t="shared" si="3"/>
        <v>1.826711620194517</v>
      </c>
      <c r="EU8" s="288">
        <f t="shared" si="3"/>
        <v>1.9091866201945169</v>
      </c>
      <c r="EV8" s="288">
        <f t="shared" si="3"/>
        <v>1.9916616201945168</v>
      </c>
      <c r="EW8" s="288">
        <f t="shared" si="3"/>
        <v>2.0741366201945168</v>
      </c>
      <c r="EX8" s="288">
        <f t="shared" si="3"/>
        <v>2.1566116201945169</v>
      </c>
      <c r="EY8" s="288">
        <f t="shared" si="3"/>
        <v>2.239086620194517</v>
      </c>
      <c r="EZ8" s="288">
        <f t="shared" si="3"/>
        <v>2.3215616201945166</v>
      </c>
      <c r="FA8" s="288">
        <f t="shared" si="3"/>
        <v>2.4040366201945167</v>
      </c>
      <c r="FB8" s="288">
        <f t="shared" si="3"/>
        <v>2.4865116201945168</v>
      </c>
      <c r="FC8" s="288">
        <f t="shared" si="3"/>
        <v>2.5689866201945168</v>
      </c>
      <c r="FD8" s="288">
        <f t="shared" si="3"/>
        <v>2.6514616201945169</v>
      </c>
      <c r="FE8" s="288">
        <f t="shared" si="3"/>
        <v>1.7897366201945168</v>
      </c>
      <c r="FF8" s="288">
        <f t="shared" si="3"/>
        <v>1.917711620194517</v>
      </c>
      <c r="FG8" s="288">
        <f t="shared" si="3"/>
        <v>2.045686620194517</v>
      </c>
      <c r="FH8" s="288">
        <f t="shared" si="3"/>
        <v>2.1736616201945171</v>
      </c>
      <c r="FI8" s="288">
        <f t="shared" si="3"/>
        <v>2.3016366201945169</v>
      </c>
      <c r="FJ8" s="288">
        <f t="shared" si="3"/>
        <v>2.429611620194517</v>
      </c>
      <c r="FK8" s="288">
        <f t="shared" si="3"/>
        <v>2.5575866201945168</v>
      </c>
      <c r="FL8" s="288">
        <f t="shared" si="3"/>
        <v>2.6855616201945169</v>
      </c>
      <c r="FM8" s="288">
        <f t="shared" si="3"/>
        <v>2.8135366201945167</v>
      </c>
      <c r="FN8" s="288">
        <f t="shared" si="3"/>
        <v>2.9415116201945168</v>
      </c>
      <c r="FO8" s="288">
        <f t="shared" si="3"/>
        <v>3.0694866201945166</v>
      </c>
      <c r="FP8" s="288">
        <f t="shared" si="3"/>
        <v>3.1974616201945172</v>
      </c>
      <c r="FQ8" s="288">
        <f t="shared" si="3"/>
        <v>1.8352366201945167</v>
      </c>
      <c r="FR8" s="288">
        <f t="shared" si="3"/>
        <v>2.008711620194517</v>
      </c>
      <c r="FS8" s="288">
        <f t="shared" si="3"/>
        <v>2.1821866201945168</v>
      </c>
      <c r="FT8" s="288">
        <f t="shared" si="3"/>
        <v>2.3556616201945171</v>
      </c>
      <c r="FU8" s="288">
        <f t="shared" si="3"/>
        <v>2.5291366201945169</v>
      </c>
      <c r="FV8" s="288">
        <f t="shared" si="3"/>
        <v>2.7026116201945167</v>
      </c>
      <c r="FW8" s="288">
        <f t="shared" si="3"/>
        <v>2.876086620194517</v>
      </c>
      <c r="FX8" s="288">
        <f t="shared" si="3"/>
        <v>3.0495616201945168</v>
      </c>
      <c r="FY8" s="288">
        <f t="shared" si="3"/>
        <v>3.2230366201945166</v>
      </c>
      <c r="FZ8" s="288">
        <f t="shared" si="3"/>
        <v>3.3965116201945169</v>
      </c>
      <c r="GA8" s="288">
        <f t="shared" si="3"/>
        <v>3.5699866201945167</v>
      </c>
      <c r="GB8" s="288">
        <f t="shared" si="3"/>
        <v>3.7434616201945166</v>
      </c>
      <c r="GC8" s="288">
        <f t="shared" si="3"/>
        <v>1.8807366201945168</v>
      </c>
      <c r="GD8" s="288">
        <f t="shared" si="3"/>
        <v>2.0997116201945167</v>
      </c>
      <c r="GE8" s="288">
        <f t="shared" si="3"/>
        <v>2.3186866201945171</v>
      </c>
      <c r="GF8" s="288">
        <f t="shared" si="3"/>
        <v>2.537661620194517</v>
      </c>
      <c r="GG8" s="288">
        <f t="shared" si="3"/>
        <v>2.7566366201945165</v>
      </c>
      <c r="GH8" s="288">
        <f t="shared" si="3"/>
        <v>2.9756116201945169</v>
      </c>
      <c r="GI8" s="288">
        <f t="shared" si="3"/>
        <v>3.1945866201945172</v>
      </c>
      <c r="GJ8" s="288">
        <f t="shared" si="3"/>
        <v>3.4135616201945167</v>
      </c>
      <c r="GK8" s="288">
        <f t="shared" si="3"/>
        <v>3.6325366201945166</v>
      </c>
      <c r="GL8" s="288">
        <f t="shared" si="3"/>
        <v>3.851511620194517</v>
      </c>
      <c r="GM8" s="288">
        <f t="shared" si="3"/>
        <v>4.0704866201945169</v>
      </c>
      <c r="GN8" s="288">
        <f t="shared" si="3"/>
        <v>4.2894616201945173</v>
      </c>
      <c r="GO8" s="288" t="e">
        <f t="shared" si="3"/>
        <v>#VALUE!</v>
      </c>
      <c r="GP8" s="288" t="e">
        <f t="shared" si="3"/>
        <v>#VALUE!</v>
      </c>
      <c r="GQ8" s="288" t="e">
        <f t="shared" si="3"/>
        <v>#VALUE!</v>
      </c>
      <c r="GR8" s="288" t="e">
        <f t="shared" si="3"/>
        <v>#VALUE!</v>
      </c>
      <c r="GS8" s="288" t="e">
        <f t="shared" si="3"/>
        <v>#VALUE!</v>
      </c>
      <c r="GT8" s="288" t="e">
        <f t="shared" si="3"/>
        <v>#VALUE!</v>
      </c>
      <c r="GU8" s="288" t="e">
        <f t="shared" si="3"/>
        <v>#VALUE!</v>
      </c>
      <c r="GV8" s="288" t="e">
        <f t="shared" si="3"/>
        <v>#VALUE!</v>
      </c>
      <c r="GW8" s="288" t="e">
        <f t="shared" si="3"/>
        <v>#VALUE!</v>
      </c>
      <c r="GX8" s="288" t="e">
        <f t="shared" si="3"/>
        <v>#VALUE!</v>
      </c>
      <c r="GY8" s="288" t="e">
        <f t="shared" si="3"/>
        <v>#VALUE!</v>
      </c>
      <c r="GZ8" s="288" t="e">
        <f t="shared" si="3"/>
        <v>#VALUE!</v>
      </c>
      <c r="HA8" s="288" t="e">
        <f t="shared" si="3"/>
        <v>#VALUE!</v>
      </c>
      <c r="HB8" s="288" t="e">
        <f t="shared" si="3"/>
        <v>#VALUE!</v>
      </c>
      <c r="HC8" s="288" t="e">
        <f t="shared" si="3"/>
        <v>#VALUE!</v>
      </c>
      <c r="HD8" s="288" t="e">
        <f t="shared" ref="HD8:JO8" si="4">HD75</f>
        <v>#VALUE!</v>
      </c>
      <c r="HE8" s="288" t="e">
        <f t="shared" si="4"/>
        <v>#VALUE!</v>
      </c>
      <c r="HF8" s="288" t="e">
        <f t="shared" si="4"/>
        <v>#VALUE!</v>
      </c>
      <c r="HG8" s="288" t="e">
        <f t="shared" si="4"/>
        <v>#VALUE!</v>
      </c>
      <c r="HH8" s="288" t="e">
        <f t="shared" si="4"/>
        <v>#VALUE!</v>
      </c>
      <c r="HI8" s="288" t="e">
        <f t="shared" si="4"/>
        <v>#VALUE!</v>
      </c>
      <c r="HJ8" s="288" t="e">
        <f t="shared" si="4"/>
        <v>#VALUE!</v>
      </c>
      <c r="HK8" s="288" t="e">
        <f t="shared" si="4"/>
        <v>#VALUE!</v>
      </c>
      <c r="HL8" s="288" t="e">
        <f t="shared" si="4"/>
        <v>#VALUE!</v>
      </c>
      <c r="HM8" s="288" t="e">
        <f t="shared" si="4"/>
        <v>#VALUE!</v>
      </c>
      <c r="HN8" s="288" t="e">
        <f t="shared" si="4"/>
        <v>#VALUE!</v>
      </c>
      <c r="HO8" s="288" t="e">
        <f t="shared" si="4"/>
        <v>#VALUE!</v>
      </c>
      <c r="HP8" s="288" t="e">
        <f t="shared" si="4"/>
        <v>#VALUE!</v>
      </c>
      <c r="HQ8" s="288" t="e">
        <f t="shared" si="4"/>
        <v>#VALUE!</v>
      </c>
      <c r="HR8" s="288" t="e">
        <f t="shared" si="4"/>
        <v>#VALUE!</v>
      </c>
      <c r="HS8" s="288" t="e">
        <f t="shared" si="4"/>
        <v>#VALUE!</v>
      </c>
      <c r="HT8" s="288" t="e">
        <f t="shared" si="4"/>
        <v>#VALUE!</v>
      </c>
      <c r="HU8" s="288" t="e">
        <f t="shared" si="4"/>
        <v>#VALUE!</v>
      </c>
      <c r="HV8" s="288" t="e">
        <f t="shared" si="4"/>
        <v>#VALUE!</v>
      </c>
      <c r="HW8" s="288" t="e">
        <f t="shared" si="4"/>
        <v>#VALUE!</v>
      </c>
      <c r="HX8" s="288" t="e">
        <f t="shared" si="4"/>
        <v>#VALUE!</v>
      </c>
      <c r="HY8" s="288" t="e">
        <f t="shared" si="4"/>
        <v>#VALUE!</v>
      </c>
      <c r="HZ8" s="288" t="e">
        <f t="shared" si="4"/>
        <v>#VALUE!</v>
      </c>
      <c r="IA8" s="288" t="e">
        <f t="shared" si="4"/>
        <v>#VALUE!</v>
      </c>
      <c r="IB8" s="288" t="e">
        <f t="shared" si="4"/>
        <v>#VALUE!</v>
      </c>
      <c r="IC8" s="288" t="e">
        <f t="shared" si="4"/>
        <v>#VALUE!</v>
      </c>
      <c r="ID8" s="288" t="e">
        <f t="shared" si="4"/>
        <v>#VALUE!</v>
      </c>
      <c r="IE8" s="288" t="e">
        <f t="shared" si="4"/>
        <v>#VALUE!</v>
      </c>
      <c r="IF8" s="288" t="e">
        <f t="shared" si="4"/>
        <v>#VALUE!</v>
      </c>
      <c r="IG8" s="288" t="e">
        <f t="shared" si="4"/>
        <v>#VALUE!</v>
      </c>
      <c r="IH8" s="288" t="e">
        <f t="shared" si="4"/>
        <v>#VALUE!</v>
      </c>
      <c r="II8" s="288" t="e">
        <f t="shared" si="4"/>
        <v>#VALUE!</v>
      </c>
      <c r="IJ8" s="288" t="e">
        <f t="shared" si="4"/>
        <v>#VALUE!</v>
      </c>
      <c r="IK8" s="288" t="e">
        <f t="shared" si="4"/>
        <v>#VALUE!</v>
      </c>
      <c r="IL8" s="288" t="e">
        <f t="shared" si="4"/>
        <v>#VALUE!</v>
      </c>
      <c r="IM8" s="288" t="e">
        <f t="shared" si="4"/>
        <v>#VALUE!</v>
      </c>
      <c r="IN8" s="288" t="e">
        <f t="shared" si="4"/>
        <v>#VALUE!</v>
      </c>
      <c r="IO8" s="288" t="e">
        <f t="shared" si="4"/>
        <v>#VALUE!</v>
      </c>
      <c r="IP8" s="288" t="e">
        <f t="shared" si="4"/>
        <v>#VALUE!</v>
      </c>
      <c r="IQ8" s="288" t="e">
        <f t="shared" si="4"/>
        <v>#VALUE!</v>
      </c>
      <c r="IR8" s="288" t="e">
        <f t="shared" si="4"/>
        <v>#VALUE!</v>
      </c>
      <c r="IS8" s="288" t="e">
        <f t="shared" si="4"/>
        <v>#VALUE!</v>
      </c>
      <c r="IT8" s="288" t="e">
        <f t="shared" si="4"/>
        <v>#VALUE!</v>
      </c>
      <c r="IU8" s="288" t="e">
        <f t="shared" si="4"/>
        <v>#VALUE!</v>
      </c>
      <c r="IV8" s="288" t="e">
        <f t="shared" si="4"/>
        <v>#VALUE!</v>
      </c>
      <c r="IW8" s="288" t="e">
        <f t="shared" si="4"/>
        <v>#VALUE!</v>
      </c>
      <c r="IX8" s="288" t="e">
        <f t="shared" si="4"/>
        <v>#VALUE!</v>
      </c>
      <c r="IY8" s="288" t="e">
        <f t="shared" si="4"/>
        <v>#VALUE!</v>
      </c>
      <c r="IZ8" s="288" t="e">
        <f t="shared" si="4"/>
        <v>#VALUE!</v>
      </c>
      <c r="JA8" s="288" t="e">
        <f t="shared" si="4"/>
        <v>#VALUE!</v>
      </c>
      <c r="JB8" s="288" t="e">
        <f t="shared" si="4"/>
        <v>#VALUE!</v>
      </c>
      <c r="JC8" s="288" t="e">
        <f t="shared" si="4"/>
        <v>#VALUE!</v>
      </c>
      <c r="JD8" s="288" t="e">
        <f t="shared" si="4"/>
        <v>#VALUE!</v>
      </c>
      <c r="JE8" s="288" t="e">
        <f t="shared" si="4"/>
        <v>#VALUE!</v>
      </c>
      <c r="JF8" s="288" t="e">
        <f t="shared" si="4"/>
        <v>#VALUE!</v>
      </c>
      <c r="JG8" s="288" t="e">
        <f t="shared" si="4"/>
        <v>#VALUE!</v>
      </c>
      <c r="JH8" s="288" t="e">
        <f t="shared" si="4"/>
        <v>#VALUE!</v>
      </c>
      <c r="JI8" s="288" t="e">
        <f t="shared" si="4"/>
        <v>#VALUE!</v>
      </c>
      <c r="JJ8" s="288" t="e">
        <f t="shared" si="4"/>
        <v>#VALUE!</v>
      </c>
      <c r="JK8" s="288" t="e">
        <f t="shared" si="4"/>
        <v>#VALUE!</v>
      </c>
      <c r="JL8" s="288" t="e">
        <f t="shared" si="4"/>
        <v>#VALUE!</v>
      </c>
      <c r="JM8" s="288" t="e">
        <f t="shared" si="4"/>
        <v>#VALUE!</v>
      </c>
      <c r="JN8" s="288" t="e">
        <f t="shared" si="4"/>
        <v>#VALUE!</v>
      </c>
      <c r="JO8" s="288" t="e">
        <f t="shared" si="4"/>
        <v>#VALUE!</v>
      </c>
      <c r="JP8" s="288" t="e">
        <f t="shared" ref="JP8:MA8" si="5">JP75</f>
        <v>#VALUE!</v>
      </c>
      <c r="JQ8" s="288" t="e">
        <f t="shared" si="5"/>
        <v>#VALUE!</v>
      </c>
      <c r="JR8" s="288" t="e">
        <f t="shared" si="5"/>
        <v>#VALUE!</v>
      </c>
      <c r="JS8" s="288" t="e">
        <f t="shared" si="5"/>
        <v>#VALUE!</v>
      </c>
      <c r="JT8" s="288" t="e">
        <f t="shared" si="5"/>
        <v>#VALUE!</v>
      </c>
      <c r="JU8" s="288" t="e">
        <f t="shared" si="5"/>
        <v>#VALUE!</v>
      </c>
      <c r="JV8" s="288" t="e">
        <f t="shared" si="5"/>
        <v>#VALUE!</v>
      </c>
      <c r="JW8" s="288" t="e">
        <f t="shared" si="5"/>
        <v>#VALUE!</v>
      </c>
      <c r="JX8" s="288" t="e">
        <f t="shared" si="5"/>
        <v>#VALUE!</v>
      </c>
      <c r="JY8" s="288" t="e">
        <f t="shared" si="5"/>
        <v>#VALUE!</v>
      </c>
      <c r="JZ8" s="288" t="e">
        <f t="shared" si="5"/>
        <v>#VALUE!</v>
      </c>
      <c r="KA8" s="288" t="e">
        <f t="shared" si="5"/>
        <v>#VALUE!</v>
      </c>
      <c r="KB8" s="288" t="e">
        <f t="shared" si="5"/>
        <v>#VALUE!</v>
      </c>
      <c r="KC8" s="288" t="e">
        <f t="shared" si="5"/>
        <v>#VALUE!</v>
      </c>
      <c r="KD8" s="288" t="e">
        <f t="shared" si="5"/>
        <v>#VALUE!</v>
      </c>
      <c r="KE8" s="288" t="e">
        <f t="shared" si="5"/>
        <v>#VALUE!</v>
      </c>
      <c r="KF8" s="288" t="e">
        <f t="shared" si="5"/>
        <v>#VALUE!</v>
      </c>
      <c r="KG8" s="288" t="e">
        <f t="shared" si="5"/>
        <v>#VALUE!</v>
      </c>
      <c r="KH8" s="288" t="e">
        <f t="shared" si="5"/>
        <v>#VALUE!</v>
      </c>
      <c r="KI8" s="288" t="e">
        <f t="shared" si="5"/>
        <v>#VALUE!</v>
      </c>
      <c r="KJ8" s="288" t="e">
        <f t="shared" si="5"/>
        <v>#VALUE!</v>
      </c>
      <c r="KK8" s="288" t="e">
        <f t="shared" si="5"/>
        <v>#VALUE!</v>
      </c>
      <c r="KL8" s="288" t="e">
        <f t="shared" si="5"/>
        <v>#VALUE!</v>
      </c>
      <c r="KM8" s="288" t="e">
        <f t="shared" si="5"/>
        <v>#VALUE!</v>
      </c>
      <c r="KN8" s="288" t="e">
        <f t="shared" si="5"/>
        <v>#VALUE!</v>
      </c>
      <c r="KO8" s="288" t="e">
        <f t="shared" si="5"/>
        <v>#VALUE!</v>
      </c>
      <c r="KP8" s="288" t="e">
        <f t="shared" si="5"/>
        <v>#VALUE!</v>
      </c>
      <c r="KQ8" s="288" t="e">
        <f t="shared" si="5"/>
        <v>#VALUE!</v>
      </c>
      <c r="KR8" s="288" t="e">
        <f t="shared" si="5"/>
        <v>#VALUE!</v>
      </c>
      <c r="KS8" s="288" t="e">
        <f t="shared" si="5"/>
        <v>#VALUE!</v>
      </c>
      <c r="KT8" s="288" t="e">
        <f t="shared" si="5"/>
        <v>#VALUE!</v>
      </c>
      <c r="KU8" s="288" t="e">
        <f t="shared" si="5"/>
        <v>#VALUE!</v>
      </c>
      <c r="KV8" s="288" t="e">
        <f t="shared" si="5"/>
        <v>#VALUE!</v>
      </c>
      <c r="KW8" s="288" t="e">
        <f t="shared" si="5"/>
        <v>#VALUE!</v>
      </c>
      <c r="KX8" s="288" t="e">
        <f t="shared" si="5"/>
        <v>#VALUE!</v>
      </c>
      <c r="KY8" s="288" t="e">
        <f t="shared" si="5"/>
        <v>#VALUE!</v>
      </c>
      <c r="KZ8" s="288" t="e">
        <f t="shared" si="5"/>
        <v>#VALUE!</v>
      </c>
      <c r="LA8" s="288" t="e">
        <f t="shared" si="5"/>
        <v>#VALUE!</v>
      </c>
      <c r="LB8" s="288" t="e">
        <f t="shared" si="5"/>
        <v>#VALUE!</v>
      </c>
      <c r="LC8" s="288" t="e">
        <f t="shared" si="5"/>
        <v>#VALUE!</v>
      </c>
      <c r="LD8" s="288" t="e">
        <f t="shared" si="5"/>
        <v>#VALUE!</v>
      </c>
      <c r="LE8" s="288" t="e">
        <f t="shared" si="5"/>
        <v>#VALUE!</v>
      </c>
      <c r="LF8" s="288" t="e">
        <f t="shared" si="5"/>
        <v>#VALUE!</v>
      </c>
      <c r="LG8" s="288" t="e">
        <f t="shared" si="5"/>
        <v>#VALUE!</v>
      </c>
      <c r="LH8" s="288" t="e">
        <f t="shared" si="5"/>
        <v>#VALUE!</v>
      </c>
      <c r="LI8" s="288" t="e">
        <f t="shared" si="5"/>
        <v>#VALUE!</v>
      </c>
      <c r="LJ8" s="288" t="e">
        <f t="shared" si="5"/>
        <v>#VALUE!</v>
      </c>
      <c r="LK8" s="288" t="e">
        <f t="shared" si="5"/>
        <v>#VALUE!</v>
      </c>
      <c r="LL8" s="288" t="e">
        <f t="shared" si="5"/>
        <v>#VALUE!</v>
      </c>
      <c r="LM8" s="288" t="e">
        <f t="shared" si="5"/>
        <v>#VALUE!</v>
      </c>
      <c r="LN8" s="288" t="e">
        <f t="shared" si="5"/>
        <v>#VALUE!</v>
      </c>
      <c r="LO8" s="288" t="e">
        <f t="shared" si="5"/>
        <v>#VALUE!</v>
      </c>
      <c r="LP8" s="288" t="e">
        <f t="shared" si="5"/>
        <v>#VALUE!</v>
      </c>
      <c r="LQ8" s="288" t="e">
        <f t="shared" si="5"/>
        <v>#VALUE!</v>
      </c>
      <c r="LR8" s="288" t="e">
        <f t="shared" si="5"/>
        <v>#VALUE!</v>
      </c>
      <c r="LS8" s="288" t="e">
        <f t="shared" si="5"/>
        <v>#VALUE!</v>
      </c>
      <c r="LT8" s="288" t="e">
        <f t="shared" si="5"/>
        <v>#VALUE!</v>
      </c>
      <c r="LU8" s="288" t="e">
        <f t="shared" si="5"/>
        <v>#VALUE!</v>
      </c>
      <c r="LV8" s="288" t="e">
        <f t="shared" si="5"/>
        <v>#VALUE!</v>
      </c>
      <c r="LW8" s="288" t="e">
        <f t="shared" si="5"/>
        <v>#VALUE!</v>
      </c>
      <c r="LX8" s="288" t="e">
        <f t="shared" si="5"/>
        <v>#VALUE!</v>
      </c>
      <c r="LY8" s="288" t="e">
        <f t="shared" si="5"/>
        <v>#VALUE!</v>
      </c>
      <c r="LZ8" s="288" t="e">
        <f t="shared" si="5"/>
        <v>#VALUE!</v>
      </c>
      <c r="MA8" s="288" t="e">
        <f t="shared" si="5"/>
        <v>#VALUE!</v>
      </c>
      <c r="MB8" s="288" t="e">
        <f t="shared" ref="MB8:OM8" si="6">MB75</f>
        <v>#VALUE!</v>
      </c>
      <c r="MC8" s="288" t="e">
        <f t="shared" si="6"/>
        <v>#VALUE!</v>
      </c>
      <c r="MD8" s="288" t="e">
        <f t="shared" si="6"/>
        <v>#VALUE!</v>
      </c>
      <c r="ME8" s="288" t="e">
        <f t="shared" si="6"/>
        <v>#VALUE!</v>
      </c>
      <c r="MF8" s="288" t="e">
        <f t="shared" si="6"/>
        <v>#VALUE!</v>
      </c>
      <c r="MG8" s="288" t="e">
        <f t="shared" si="6"/>
        <v>#VALUE!</v>
      </c>
      <c r="MH8" s="288" t="e">
        <f t="shared" si="6"/>
        <v>#VALUE!</v>
      </c>
      <c r="MI8" s="288" t="e">
        <f t="shared" si="6"/>
        <v>#VALUE!</v>
      </c>
      <c r="MJ8" s="288" t="e">
        <f t="shared" si="6"/>
        <v>#VALUE!</v>
      </c>
      <c r="MK8" s="288" t="e">
        <f t="shared" si="6"/>
        <v>#VALUE!</v>
      </c>
      <c r="ML8" s="288" t="e">
        <f t="shared" si="6"/>
        <v>#VALUE!</v>
      </c>
      <c r="MM8" s="288" t="e">
        <f t="shared" si="6"/>
        <v>#VALUE!</v>
      </c>
      <c r="MN8" s="288" t="e">
        <f t="shared" si="6"/>
        <v>#VALUE!</v>
      </c>
      <c r="MO8" s="288" t="e">
        <f t="shared" si="6"/>
        <v>#VALUE!</v>
      </c>
      <c r="MP8" s="288" t="e">
        <f t="shared" si="6"/>
        <v>#VALUE!</v>
      </c>
      <c r="MQ8" s="288" t="e">
        <f t="shared" si="6"/>
        <v>#VALUE!</v>
      </c>
      <c r="MR8" s="288" t="e">
        <f t="shared" si="6"/>
        <v>#VALUE!</v>
      </c>
      <c r="MS8" s="288" t="e">
        <f t="shared" si="6"/>
        <v>#VALUE!</v>
      </c>
      <c r="MT8" s="288" t="e">
        <f t="shared" si="6"/>
        <v>#VALUE!</v>
      </c>
      <c r="MU8" s="288" t="e">
        <f t="shared" si="6"/>
        <v>#VALUE!</v>
      </c>
      <c r="MV8" s="288" t="e">
        <f t="shared" si="6"/>
        <v>#VALUE!</v>
      </c>
      <c r="MW8" s="288" t="e">
        <f t="shared" si="6"/>
        <v>#VALUE!</v>
      </c>
      <c r="MX8" s="288" t="e">
        <f t="shared" si="6"/>
        <v>#VALUE!</v>
      </c>
      <c r="MY8" s="288" t="e">
        <f t="shared" si="6"/>
        <v>#VALUE!</v>
      </c>
      <c r="MZ8" s="288" t="e">
        <f t="shared" si="6"/>
        <v>#VALUE!</v>
      </c>
      <c r="NA8" s="288" t="e">
        <f t="shared" si="6"/>
        <v>#VALUE!</v>
      </c>
      <c r="NB8" s="288" t="e">
        <f t="shared" si="6"/>
        <v>#VALUE!</v>
      </c>
      <c r="NC8" s="288" t="e">
        <f t="shared" si="6"/>
        <v>#VALUE!</v>
      </c>
      <c r="ND8" s="288" t="e">
        <f t="shared" si="6"/>
        <v>#VALUE!</v>
      </c>
      <c r="NE8" s="288" t="e">
        <f t="shared" si="6"/>
        <v>#VALUE!</v>
      </c>
      <c r="NF8" s="288" t="e">
        <f t="shared" si="6"/>
        <v>#VALUE!</v>
      </c>
      <c r="NG8" s="288" t="e">
        <f t="shared" si="6"/>
        <v>#VALUE!</v>
      </c>
      <c r="NH8" s="288" t="e">
        <f t="shared" si="6"/>
        <v>#VALUE!</v>
      </c>
      <c r="NI8" s="288" t="e">
        <f t="shared" si="6"/>
        <v>#VALUE!</v>
      </c>
      <c r="NJ8" s="288" t="e">
        <f t="shared" si="6"/>
        <v>#VALUE!</v>
      </c>
      <c r="NK8" s="288" t="e">
        <f t="shared" si="6"/>
        <v>#VALUE!</v>
      </c>
      <c r="NL8" s="288" t="e">
        <f t="shared" si="6"/>
        <v>#VALUE!</v>
      </c>
      <c r="NM8" s="288" t="e">
        <f t="shared" si="6"/>
        <v>#VALUE!</v>
      </c>
      <c r="NN8" s="288" t="e">
        <f t="shared" si="6"/>
        <v>#VALUE!</v>
      </c>
      <c r="NO8" s="288" t="e">
        <f t="shared" si="6"/>
        <v>#VALUE!</v>
      </c>
      <c r="NP8" s="288" t="e">
        <f t="shared" si="6"/>
        <v>#VALUE!</v>
      </c>
      <c r="NQ8" s="288" t="e">
        <f t="shared" si="6"/>
        <v>#VALUE!</v>
      </c>
      <c r="NR8" s="288" t="e">
        <f t="shared" si="6"/>
        <v>#VALUE!</v>
      </c>
      <c r="NS8" s="288" t="e">
        <f t="shared" si="6"/>
        <v>#VALUE!</v>
      </c>
      <c r="NT8" s="288" t="e">
        <f t="shared" si="6"/>
        <v>#VALUE!</v>
      </c>
      <c r="NU8" s="288" t="e">
        <f t="shared" si="6"/>
        <v>#VALUE!</v>
      </c>
      <c r="NV8" s="288" t="e">
        <f t="shared" si="6"/>
        <v>#VALUE!</v>
      </c>
      <c r="NW8" s="288" t="e">
        <f t="shared" si="6"/>
        <v>#VALUE!</v>
      </c>
      <c r="NX8" s="288" t="e">
        <f t="shared" si="6"/>
        <v>#VALUE!</v>
      </c>
      <c r="NY8" s="288">
        <f t="shared" si="6"/>
        <v>1.6637507864034737</v>
      </c>
      <c r="NZ8" s="288">
        <f t="shared" si="6"/>
        <v>1.7546943435878315</v>
      </c>
      <c r="OA8" s="288">
        <f t="shared" si="6"/>
        <v>1.8357829639325993</v>
      </c>
      <c r="OB8" s="288">
        <f t="shared" si="6"/>
        <v>1.9138418744865149</v>
      </c>
      <c r="OC8" s="288">
        <f t="shared" si="6"/>
        <v>1.9909475395761518</v>
      </c>
      <c r="OD8" s="288">
        <f t="shared" si="6"/>
        <v>2.06793393340166</v>
      </c>
      <c r="OE8" s="288">
        <f t="shared" si="6"/>
        <v>2.1451541428428804</v>
      </c>
      <c r="OF8" s="288">
        <f t="shared" si="6"/>
        <v>2.222742120523582</v>
      </c>
      <c r="OG8" s="288">
        <f t="shared" si="6"/>
        <v>2.3007277012057687</v>
      </c>
      <c r="OH8" s="288">
        <f t="shared" si="6"/>
        <v>2.3790933922325808</v>
      </c>
      <c r="OI8" s="288">
        <f t="shared" si="6"/>
        <v>2.4578031694810978</v>
      </c>
      <c r="OJ8" s="288">
        <f t="shared" si="6"/>
        <v>2.5368166021630603</v>
      </c>
      <c r="OK8" s="288">
        <f t="shared" si="6"/>
        <v>1.7092507864034738</v>
      </c>
      <c r="OL8" s="288">
        <f t="shared" si="6"/>
        <v>1.8456943435878315</v>
      </c>
      <c r="OM8" s="288">
        <f t="shared" si="6"/>
        <v>1.9722829639325994</v>
      </c>
      <c r="ON8" s="288">
        <f t="shared" ref="ON8:QY8" si="7">ON75</f>
        <v>2.0958418744865153</v>
      </c>
      <c r="OO8" s="288">
        <f t="shared" si="7"/>
        <v>2.2184475395761516</v>
      </c>
      <c r="OP8" s="288">
        <f t="shared" si="7"/>
        <v>2.3409339334016601</v>
      </c>
      <c r="OQ8" s="288">
        <f t="shared" si="7"/>
        <v>2.4636541428428802</v>
      </c>
      <c r="OR8" s="288">
        <f t="shared" si="7"/>
        <v>2.5867421205235823</v>
      </c>
      <c r="OS8" s="288">
        <f t="shared" si="7"/>
        <v>2.7102277012057687</v>
      </c>
      <c r="OT8" s="288">
        <f t="shared" si="7"/>
        <v>2.8340933922325808</v>
      </c>
      <c r="OU8" s="288">
        <f t="shared" si="7"/>
        <v>2.9583031694810975</v>
      </c>
      <c r="OV8" s="288">
        <f t="shared" si="7"/>
        <v>3.0828166021630605</v>
      </c>
      <c r="OW8" s="288">
        <f t="shared" si="7"/>
        <v>1.7547507864034737</v>
      </c>
      <c r="OX8" s="288">
        <f t="shared" si="7"/>
        <v>1.9366943435878314</v>
      </c>
      <c r="OY8" s="288">
        <f t="shared" si="7"/>
        <v>2.1087829639325992</v>
      </c>
      <c r="OZ8" s="288">
        <f t="shared" si="7"/>
        <v>2.2778418744865152</v>
      </c>
      <c r="PA8" s="288">
        <f t="shared" si="7"/>
        <v>2.4459475395761516</v>
      </c>
      <c r="PB8" s="288">
        <f t="shared" si="7"/>
        <v>2.6139339334016598</v>
      </c>
      <c r="PC8" s="288">
        <f t="shared" si="7"/>
        <v>2.7821541428428804</v>
      </c>
      <c r="PD8" s="288">
        <f t="shared" si="7"/>
        <v>2.9507421205235822</v>
      </c>
      <c r="PE8" s="288">
        <f t="shared" si="7"/>
        <v>3.1197277012057687</v>
      </c>
      <c r="PF8" s="288">
        <f t="shared" si="7"/>
        <v>3.2890933922325809</v>
      </c>
      <c r="PG8" s="288">
        <f t="shared" si="7"/>
        <v>3.4588031694810977</v>
      </c>
      <c r="PH8" s="288">
        <f t="shared" si="7"/>
        <v>3.6288166021630599</v>
      </c>
      <c r="PI8" s="288">
        <f t="shared" si="7"/>
        <v>1.8002507864034738</v>
      </c>
      <c r="PJ8" s="288">
        <f t="shared" si="7"/>
        <v>2.027694343587831</v>
      </c>
      <c r="PK8" s="288">
        <f t="shared" si="7"/>
        <v>2.2452829639325995</v>
      </c>
      <c r="PL8" s="288">
        <f t="shared" si="7"/>
        <v>2.4598418744865151</v>
      </c>
      <c r="PM8" s="288">
        <f t="shared" si="7"/>
        <v>2.6734475395761512</v>
      </c>
      <c r="PN8" s="288">
        <f t="shared" si="7"/>
        <v>2.8869339334016599</v>
      </c>
      <c r="PO8" s="288">
        <f t="shared" si="7"/>
        <v>3.1006541428428807</v>
      </c>
      <c r="PP8" s="288">
        <f t="shared" si="7"/>
        <v>3.3147421205235821</v>
      </c>
      <c r="PQ8" s="288">
        <f t="shared" si="7"/>
        <v>3.5292277012057687</v>
      </c>
      <c r="PR8" s="288">
        <f t="shared" si="7"/>
        <v>3.744093392232581</v>
      </c>
      <c r="PS8" s="288">
        <f t="shared" si="7"/>
        <v>3.9593031694810978</v>
      </c>
      <c r="PT8" s="288">
        <f t="shared" si="7"/>
        <v>4.1748166021630597</v>
      </c>
      <c r="PU8" s="288">
        <f t="shared" si="7"/>
        <v>1.6637507864034737</v>
      </c>
      <c r="PV8" s="288">
        <f t="shared" si="7"/>
        <v>1.7546943435878315</v>
      </c>
      <c r="PW8" s="288">
        <f t="shared" si="7"/>
        <v>1.8357829639325993</v>
      </c>
      <c r="PX8" s="288">
        <f t="shared" si="7"/>
        <v>1.9138418744865149</v>
      </c>
      <c r="PY8" s="288">
        <f t="shared" si="7"/>
        <v>1.9909475395761518</v>
      </c>
      <c r="PZ8" s="288">
        <f t="shared" si="7"/>
        <v>2.06793393340166</v>
      </c>
      <c r="QA8" s="288">
        <f t="shared" si="7"/>
        <v>2.1451541428428804</v>
      </c>
      <c r="QB8" s="288">
        <f t="shared" si="7"/>
        <v>2.222742120523582</v>
      </c>
      <c r="QC8" s="288">
        <f t="shared" si="7"/>
        <v>2.3007277012057687</v>
      </c>
      <c r="QD8" s="288">
        <f t="shared" si="7"/>
        <v>2.3790933922325808</v>
      </c>
      <c r="QE8" s="288">
        <f t="shared" si="7"/>
        <v>2.4578031694810978</v>
      </c>
      <c r="QF8" s="288">
        <f t="shared" si="7"/>
        <v>2.5368166021630603</v>
      </c>
      <c r="QG8" s="288">
        <f t="shared" si="7"/>
        <v>1.7092507864034738</v>
      </c>
      <c r="QH8" s="288">
        <f t="shared" si="7"/>
        <v>1.8456943435878315</v>
      </c>
      <c r="QI8" s="288">
        <f t="shared" si="7"/>
        <v>1.9722829639325994</v>
      </c>
      <c r="QJ8" s="288">
        <f t="shared" si="7"/>
        <v>2.0958418744865153</v>
      </c>
      <c r="QK8" s="288">
        <f t="shared" si="7"/>
        <v>2.2184475395761516</v>
      </c>
      <c r="QL8" s="288">
        <f t="shared" si="7"/>
        <v>2.3409339334016601</v>
      </c>
      <c r="QM8" s="288">
        <f t="shared" si="7"/>
        <v>2.4636541428428802</v>
      </c>
      <c r="QN8" s="288">
        <f t="shared" si="7"/>
        <v>2.5867421205235823</v>
      </c>
      <c r="QO8" s="288">
        <f t="shared" si="7"/>
        <v>2.7102277012057687</v>
      </c>
      <c r="QP8" s="288">
        <f t="shared" si="7"/>
        <v>2.8340933922325808</v>
      </c>
      <c r="QQ8" s="288">
        <f t="shared" si="7"/>
        <v>2.9583031694810975</v>
      </c>
      <c r="QR8" s="288">
        <f t="shared" si="7"/>
        <v>3.0828166021630605</v>
      </c>
      <c r="QS8" s="288">
        <f t="shared" si="7"/>
        <v>1.7547507864034737</v>
      </c>
      <c r="QT8" s="288">
        <f t="shared" si="7"/>
        <v>1.9366943435878314</v>
      </c>
      <c r="QU8" s="288">
        <f t="shared" si="7"/>
        <v>2.1087829639325992</v>
      </c>
      <c r="QV8" s="288">
        <f t="shared" si="7"/>
        <v>2.2778418744865152</v>
      </c>
      <c r="QW8" s="288">
        <f t="shared" si="7"/>
        <v>2.4459475395761516</v>
      </c>
      <c r="QX8" s="288">
        <f t="shared" si="7"/>
        <v>2.6139339334016598</v>
      </c>
      <c r="QY8" s="288">
        <f t="shared" si="7"/>
        <v>2.7821541428428804</v>
      </c>
      <c r="QZ8" s="288">
        <f t="shared" ref="QZ8:TK8" si="8">QZ75</f>
        <v>2.9507421205235822</v>
      </c>
      <c r="RA8" s="288">
        <f t="shared" si="8"/>
        <v>3.1197277012057687</v>
      </c>
      <c r="RB8" s="288">
        <f t="shared" si="8"/>
        <v>3.2890933922325809</v>
      </c>
      <c r="RC8" s="288">
        <f t="shared" si="8"/>
        <v>3.4588031694810977</v>
      </c>
      <c r="RD8" s="288">
        <f t="shared" si="8"/>
        <v>3.6288166021630599</v>
      </c>
      <c r="RE8" s="288">
        <f t="shared" si="8"/>
        <v>1.8002507864034738</v>
      </c>
      <c r="RF8" s="288">
        <f t="shared" si="8"/>
        <v>2.027694343587831</v>
      </c>
      <c r="RG8" s="288">
        <f t="shared" si="8"/>
        <v>2.2452829639325995</v>
      </c>
      <c r="RH8" s="288">
        <f t="shared" si="8"/>
        <v>2.4598418744865151</v>
      </c>
      <c r="RI8" s="288">
        <f t="shared" si="8"/>
        <v>2.6734475395761512</v>
      </c>
      <c r="RJ8" s="288">
        <f t="shared" si="8"/>
        <v>2.8869339334016599</v>
      </c>
      <c r="RK8" s="288">
        <f t="shared" si="8"/>
        <v>3.1006541428428807</v>
      </c>
      <c r="RL8" s="288">
        <f t="shared" si="8"/>
        <v>3.3147421205235821</v>
      </c>
      <c r="RM8" s="288">
        <f t="shared" si="8"/>
        <v>3.5292277012057687</v>
      </c>
      <c r="RN8" s="288">
        <f t="shared" si="8"/>
        <v>3.744093392232581</v>
      </c>
      <c r="RO8" s="288">
        <f t="shared" si="8"/>
        <v>3.9593031694810978</v>
      </c>
      <c r="RP8" s="288">
        <f t="shared" si="8"/>
        <v>4.1748166021630597</v>
      </c>
      <c r="RQ8" s="288">
        <f t="shared" si="8"/>
        <v>1.6637507864034737</v>
      </c>
      <c r="RR8" s="288">
        <f t="shared" si="8"/>
        <v>1.7546943435878315</v>
      </c>
      <c r="RS8" s="288">
        <f t="shared" si="8"/>
        <v>1.8357829639325993</v>
      </c>
      <c r="RT8" s="288">
        <f t="shared" si="8"/>
        <v>1.9138418744865149</v>
      </c>
      <c r="RU8" s="288">
        <f t="shared" si="8"/>
        <v>1.9909475395761518</v>
      </c>
      <c r="RV8" s="288">
        <f t="shared" si="8"/>
        <v>2.06793393340166</v>
      </c>
      <c r="RW8" s="288">
        <f t="shared" si="8"/>
        <v>2.1451541428428804</v>
      </c>
      <c r="RX8" s="288">
        <f t="shared" si="8"/>
        <v>2.222742120523582</v>
      </c>
      <c r="RY8" s="288">
        <f t="shared" si="8"/>
        <v>2.3007277012057687</v>
      </c>
      <c r="RZ8" s="288">
        <f t="shared" si="8"/>
        <v>2.3790933922325808</v>
      </c>
      <c r="SA8" s="288">
        <f t="shared" si="8"/>
        <v>2.4578031694810978</v>
      </c>
      <c r="SB8" s="288">
        <f t="shared" si="8"/>
        <v>2.5368166021630603</v>
      </c>
      <c r="SC8" s="288">
        <f t="shared" si="8"/>
        <v>1.7092507864034738</v>
      </c>
      <c r="SD8" s="288">
        <f t="shared" si="8"/>
        <v>1.8456943435878315</v>
      </c>
      <c r="SE8" s="288">
        <f t="shared" si="8"/>
        <v>1.9722829639325994</v>
      </c>
      <c r="SF8" s="288">
        <f t="shared" si="8"/>
        <v>2.0958418744865153</v>
      </c>
      <c r="SG8" s="288">
        <f t="shared" si="8"/>
        <v>2.2184475395761516</v>
      </c>
      <c r="SH8" s="288">
        <f t="shared" si="8"/>
        <v>2.3409339334016601</v>
      </c>
      <c r="SI8" s="288">
        <f t="shared" si="8"/>
        <v>2.4636541428428802</v>
      </c>
      <c r="SJ8" s="288">
        <f t="shared" si="8"/>
        <v>2.5867421205235823</v>
      </c>
      <c r="SK8" s="288">
        <f t="shared" si="8"/>
        <v>2.7102277012057687</v>
      </c>
      <c r="SL8" s="288">
        <f t="shared" si="8"/>
        <v>2.8340933922325808</v>
      </c>
      <c r="SM8" s="288">
        <f t="shared" si="8"/>
        <v>2.9583031694810975</v>
      </c>
      <c r="SN8" s="288">
        <f t="shared" si="8"/>
        <v>3.0828166021630605</v>
      </c>
      <c r="SO8" s="288">
        <f t="shared" si="8"/>
        <v>1.7547507864034737</v>
      </c>
      <c r="SP8" s="288">
        <f t="shared" si="8"/>
        <v>1.9366943435878314</v>
      </c>
      <c r="SQ8" s="288">
        <f t="shared" si="8"/>
        <v>2.1087829639325992</v>
      </c>
      <c r="SR8" s="288">
        <f t="shared" si="8"/>
        <v>2.2778418744865152</v>
      </c>
      <c r="SS8" s="288">
        <f t="shared" si="8"/>
        <v>2.4459475395761516</v>
      </c>
      <c r="ST8" s="288">
        <f t="shared" si="8"/>
        <v>2.6139339334016598</v>
      </c>
      <c r="SU8" s="288">
        <f t="shared" si="8"/>
        <v>2.7821541428428804</v>
      </c>
      <c r="SV8" s="288">
        <f t="shared" si="8"/>
        <v>2.9507421205235822</v>
      </c>
      <c r="SW8" s="288">
        <f t="shared" si="8"/>
        <v>3.1197277012057687</v>
      </c>
      <c r="SX8" s="288">
        <f t="shared" si="8"/>
        <v>3.2890933922325809</v>
      </c>
      <c r="SY8" s="288">
        <f t="shared" si="8"/>
        <v>3.4588031694810977</v>
      </c>
      <c r="SZ8" s="288">
        <f t="shared" si="8"/>
        <v>3.6288166021630599</v>
      </c>
      <c r="TA8" s="288">
        <f t="shared" si="8"/>
        <v>1.8002507864034738</v>
      </c>
      <c r="TB8" s="288">
        <f t="shared" si="8"/>
        <v>2.027694343587831</v>
      </c>
      <c r="TC8" s="288">
        <f t="shared" si="8"/>
        <v>2.2452829639325995</v>
      </c>
      <c r="TD8" s="288">
        <f t="shared" si="8"/>
        <v>2.4598418744865151</v>
      </c>
      <c r="TE8" s="288">
        <f t="shared" si="8"/>
        <v>2.6734475395761512</v>
      </c>
      <c r="TF8" s="288">
        <f t="shared" si="8"/>
        <v>2.8869339334016599</v>
      </c>
      <c r="TG8" s="288">
        <f t="shared" si="8"/>
        <v>3.1006541428428807</v>
      </c>
      <c r="TH8" s="288">
        <f t="shared" si="8"/>
        <v>3.3147421205235821</v>
      </c>
      <c r="TI8" s="288">
        <f t="shared" si="8"/>
        <v>3.5292277012057687</v>
      </c>
      <c r="TJ8" s="288">
        <f t="shared" si="8"/>
        <v>3.744093392232581</v>
      </c>
      <c r="TK8" s="288">
        <f t="shared" si="8"/>
        <v>3.9593031694810978</v>
      </c>
      <c r="TL8" s="288">
        <f t="shared" ref="TL8:VH8" si="9">TL75</f>
        <v>4.1748166021630597</v>
      </c>
      <c r="TM8" s="288">
        <f t="shared" si="9"/>
        <v>1.6637507864034737</v>
      </c>
      <c r="TN8" s="288">
        <f t="shared" si="9"/>
        <v>1.7546943435878315</v>
      </c>
      <c r="TO8" s="288">
        <f t="shared" si="9"/>
        <v>1.8357829639325993</v>
      </c>
      <c r="TP8" s="288">
        <f t="shared" si="9"/>
        <v>1.9138418744865149</v>
      </c>
      <c r="TQ8" s="288">
        <f t="shared" si="9"/>
        <v>1.9909475395761518</v>
      </c>
      <c r="TR8" s="288">
        <f t="shared" si="9"/>
        <v>2.06793393340166</v>
      </c>
      <c r="TS8" s="288">
        <f t="shared" si="9"/>
        <v>2.1451541428428804</v>
      </c>
      <c r="TT8" s="288">
        <f t="shared" si="9"/>
        <v>2.222742120523582</v>
      </c>
      <c r="TU8" s="288">
        <f t="shared" si="9"/>
        <v>2.3007277012057687</v>
      </c>
      <c r="TV8" s="288">
        <f t="shared" si="9"/>
        <v>2.3790933922325808</v>
      </c>
      <c r="TW8" s="288">
        <f t="shared" si="9"/>
        <v>2.4578031694810978</v>
      </c>
      <c r="TX8" s="288">
        <f t="shared" si="9"/>
        <v>2.5368166021630603</v>
      </c>
      <c r="TY8" s="288">
        <f t="shared" si="9"/>
        <v>1.7092507864034738</v>
      </c>
      <c r="TZ8" s="288">
        <f t="shared" si="9"/>
        <v>1.8456943435878315</v>
      </c>
      <c r="UA8" s="288">
        <f t="shared" si="9"/>
        <v>1.9722829639325994</v>
      </c>
      <c r="UB8" s="288">
        <f t="shared" si="9"/>
        <v>2.0958418744865153</v>
      </c>
      <c r="UC8" s="288">
        <f t="shared" si="9"/>
        <v>2.2184475395761516</v>
      </c>
      <c r="UD8" s="288">
        <f t="shared" si="9"/>
        <v>2.3409339334016601</v>
      </c>
      <c r="UE8" s="288">
        <f t="shared" si="9"/>
        <v>2.4636541428428802</v>
      </c>
      <c r="UF8" s="288">
        <f t="shared" si="9"/>
        <v>2.5867421205235823</v>
      </c>
      <c r="UG8" s="288">
        <f t="shared" si="9"/>
        <v>2.7102277012057687</v>
      </c>
      <c r="UH8" s="288">
        <f t="shared" si="9"/>
        <v>2.8340933922325808</v>
      </c>
      <c r="UI8" s="288">
        <f t="shared" si="9"/>
        <v>2.9583031694810975</v>
      </c>
      <c r="UJ8" s="288">
        <f t="shared" si="9"/>
        <v>3.0828166021630605</v>
      </c>
      <c r="UK8" s="288">
        <f t="shared" si="9"/>
        <v>1.7547507864034737</v>
      </c>
      <c r="UL8" s="288">
        <f t="shared" si="9"/>
        <v>1.9366943435878314</v>
      </c>
      <c r="UM8" s="288">
        <f t="shared" si="9"/>
        <v>2.1087829639325992</v>
      </c>
      <c r="UN8" s="288">
        <f t="shared" si="9"/>
        <v>2.2778418744865152</v>
      </c>
      <c r="UO8" s="288">
        <f t="shared" si="9"/>
        <v>2.4459475395761516</v>
      </c>
      <c r="UP8" s="288">
        <f t="shared" si="9"/>
        <v>2.6139339334016598</v>
      </c>
      <c r="UQ8" s="288">
        <f t="shared" si="9"/>
        <v>2.7821541428428804</v>
      </c>
      <c r="UR8" s="288">
        <f t="shared" si="9"/>
        <v>2.9507421205235822</v>
      </c>
      <c r="US8" s="288">
        <f t="shared" si="9"/>
        <v>3.1197277012057687</v>
      </c>
      <c r="UT8" s="288">
        <f t="shared" si="9"/>
        <v>3.2890933922325809</v>
      </c>
      <c r="UU8" s="288">
        <f t="shared" si="9"/>
        <v>3.4588031694810977</v>
      </c>
      <c r="UV8" s="288">
        <f t="shared" si="9"/>
        <v>3.6288166021630599</v>
      </c>
      <c r="UW8" s="288">
        <f t="shared" si="9"/>
        <v>1.8002507864034738</v>
      </c>
      <c r="UX8" s="288">
        <f t="shared" si="9"/>
        <v>2.027694343587831</v>
      </c>
      <c r="UY8" s="288">
        <f t="shared" si="9"/>
        <v>2.2452829639325995</v>
      </c>
      <c r="UZ8" s="288">
        <f t="shared" si="9"/>
        <v>2.4598418744865151</v>
      </c>
      <c r="VA8" s="288">
        <f t="shared" si="9"/>
        <v>2.6734475395761512</v>
      </c>
      <c r="VB8" s="288">
        <f t="shared" si="9"/>
        <v>2.8869339334016599</v>
      </c>
      <c r="VC8" s="288">
        <f t="shared" si="9"/>
        <v>3.1006541428428807</v>
      </c>
      <c r="VD8" s="288">
        <f t="shared" si="9"/>
        <v>3.3147421205235821</v>
      </c>
      <c r="VE8" s="288">
        <f t="shared" si="9"/>
        <v>3.5292277012057687</v>
      </c>
      <c r="VF8" s="288">
        <f t="shared" si="9"/>
        <v>3.744093392232581</v>
      </c>
      <c r="VG8" s="288">
        <f t="shared" si="9"/>
        <v>3.9593031694810978</v>
      </c>
      <c r="VH8" s="288">
        <f t="shared" si="9"/>
        <v>4.1748166021630597</v>
      </c>
    </row>
    <row r="9" spans="1:580" x14ac:dyDescent="0.25">
      <c r="B9" s="55"/>
      <c r="C9" s="10"/>
      <c r="D9" s="11" t="s">
        <v>41</v>
      </c>
      <c r="E9" s="287" t="str">
        <f t="shared" ref="E9:S9" si="10">E76</f>
        <v>A</v>
      </c>
      <c r="F9" s="287" t="str">
        <f t="shared" si="10"/>
        <v>A</v>
      </c>
      <c r="G9" s="287" t="str">
        <f t="shared" si="10"/>
        <v>A</v>
      </c>
      <c r="H9" s="287" t="str">
        <f t="shared" si="10"/>
        <v>A</v>
      </c>
      <c r="I9" s="287" t="str">
        <f t="shared" si="10"/>
        <v>B</v>
      </c>
      <c r="J9" s="287" t="str">
        <f t="shared" si="10"/>
        <v>B</v>
      </c>
      <c r="K9" s="287" t="str">
        <f t="shared" si="10"/>
        <v>B</v>
      </c>
      <c r="L9" s="287" t="str">
        <f t="shared" si="10"/>
        <v>B</v>
      </c>
      <c r="M9" s="287" t="str">
        <f t="shared" si="10"/>
        <v>B</v>
      </c>
      <c r="N9" s="287" t="str">
        <f t="shared" si="10"/>
        <v>B</v>
      </c>
      <c r="O9" s="287" t="str">
        <f t="shared" si="10"/>
        <v>B</v>
      </c>
      <c r="P9" s="287" t="str">
        <f t="shared" si="10"/>
        <v>B</v>
      </c>
      <c r="Q9" s="287" t="str">
        <f t="shared" si="10"/>
        <v>A</v>
      </c>
      <c r="R9" s="287" t="str">
        <f t="shared" si="10"/>
        <v>A</v>
      </c>
      <c r="S9" s="287" t="str">
        <f t="shared" si="10"/>
        <v>B</v>
      </c>
      <c r="T9" s="287" t="str">
        <f t="shared" ref="T9:CE9" si="11">T76</f>
        <v>B</v>
      </c>
      <c r="U9" s="287" t="str">
        <f t="shared" si="11"/>
        <v>B</v>
      </c>
      <c r="V9" s="287" t="str">
        <f t="shared" si="11"/>
        <v>B</v>
      </c>
      <c r="W9" s="287" t="str">
        <f t="shared" si="11"/>
        <v>B</v>
      </c>
      <c r="X9" s="287" t="str">
        <f t="shared" si="11"/>
        <v>B</v>
      </c>
      <c r="Y9" s="287" t="str">
        <f t="shared" si="11"/>
        <v>C</v>
      </c>
      <c r="Z9" s="287" t="str">
        <f t="shared" si="11"/>
        <v>C</v>
      </c>
      <c r="AA9" s="287" t="str">
        <f t="shared" si="11"/>
        <v>C</v>
      </c>
      <c r="AB9" s="287" t="str">
        <f t="shared" si="11"/>
        <v>C</v>
      </c>
      <c r="AC9" s="287" t="str">
        <f t="shared" si="11"/>
        <v>A</v>
      </c>
      <c r="AD9" s="287" t="str">
        <f t="shared" si="11"/>
        <v>B</v>
      </c>
      <c r="AE9" s="287" t="str">
        <f t="shared" si="11"/>
        <v>B</v>
      </c>
      <c r="AF9" s="287" t="str">
        <f t="shared" si="11"/>
        <v>B</v>
      </c>
      <c r="AG9" s="287" t="str">
        <f t="shared" si="11"/>
        <v>B</v>
      </c>
      <c r="AH9" s="287" t="str">
        <f t="shared" si="11"/>
        <v>B</v>
      </c>
      <c r="AI9" s="287" t="str">
        <f t="shared" si="11"/>
        <v>C</v>
      </c>
      <c r="AJ9" s="287" t="str">
        <f t="shared" si="11"/>
        <v>C</v>
      </c>
      <c r="AK9" s="287" t="str">
        <f t="shared" si="11"/>
        <v>C</v>
      </c>
      <c r="AL9" s="287" t="str">
        <f t="shared" si="11"/>
        <v>C</v>
      </c>
      <c r="AM9" s="287" t="str">
        <f t="shared" si="11"/>
        <v>D</v>
      </c>
      <c r="AN9" s="287" t="str">
        <f t="shared" si="11"/>
        <v>D</v>
      </c>
      <c r="AO9" s="287" t="str">
        <f t="shared" si="11"/>
        <v>A</v>
      </c>
      <c r="AP9" s="287" t="str">
        <f t="shared" si="11"/>
        <v>B</v>
      </c>
      <c r="AQ9" s="287" t="str">
        <f t="shared" si="11"/>
        <v>B</v>
      </c>
      <c r="AR9" s="287" t="str">
        <f t="shared" si="11"/>
        <v>B</v>
      </c>
      <c r="AS9" s="287" t="str">
        <f t="shared" si="11"/>
        <v>C</v>
      </c>
      <c r="AT9" s="287" t="str">
        <f t="shared" si="11"/>
        <v>C</v>
      </c>
      <c r="AU9" s="287" t="str">
        <f t="shared" si="11"/>
        <v>C</v>
      </c>
      <c r="AV9" s="287" t="str">
        <f t="shared" si="11"/>
        <v>C</v>
      </c>
      <c r="AW9" s="287" t="str">
        <f t="shared" si="11"/>
        <v>D</v>
      </c>
      <c r="AX9" s="287" t="str">
        <f t="shared" si="11"/>
        <v>D</v>
      </c>
      <c r="AY9" s="287" t="str">
        <f t="shared" si="11"/>
        <v>D</v>
      </c>
      <c r="AZ9" s="287" t="str">
        <f t="shared" si="11"/>
        <v>E</v>
      </c>
      <c r="BA9" s="287" t="str">
        <f t="shared" si="11"/>
        <v>A</v>
      </c>
      <c r="BB9" s="287" t="str">
        <f t="shared" si="11"/>
        <v>A</v>
      </c>
      <c r="BC9" s="287" t="str">
        <f t="shared" si="11"/>
        <v>A</v>
      </c>
      <c r="BD9" s="287" t="str">
        <f t="shared" si="11"/>
        <v>A</v>
      </c>
      <c r="BE9" s="287" t="str">
        <f t="shared" si="11"/>
        <v>B</v>
      </c>
      <c r="BF9" s="287" t="str">
        <f t="shared" si="11"/>
        <v>B</v>
      </c>
      <c r="BG9" s="287" t="str">
        <f t="shared" si="11"/>
        <v>B</v>
      </c>
      <c r="BH9" s="287" t="str">
        <f t="shared" si="11"/>
        <v>B</v>
      </c>
      <c r="BI9" s="287" t="str">
        <f t="shared" si="11"/>
        <v>B</v>
      </c>
      <c r="BJ9" s="287" t="str">
        <f t="shared" si="11"/>
        <v>B</v>
      </c>
      <c r="BK9" s="287" t="str">
        <f t="shared" si="11"/>
        <v>B</v>
      </c>
      <c r="BL9" s="287" t="str">
        <f t="shared" si="11"/>
        <v>B</v>
      </c>
      <c r="BM9" s="287" t="str">
        <f t="shared" si="11"/>
        <v>A</v>
      </c>
      <c r="BN9" s="287" t="str">
        <f t="shared" si="11"/>
        <v>A</v>
      </c>
      <c r="BO9" s="287" t="str">
        <f t="shared" si="11"/>
        <v>B</v>
      </c>
      <c r="BP9" s="287" t="str">
        <f t="shared" si="11"/>
        <v>B</v>
      </c>
      <c r="BQ9" s="287" t="str">
        <f t="shared" si="11"/>
        <v>B</v>
      </c>
      <c r="BR9" s="287" t="str">
        <f t="shared" si="11"/>
        <v>B</v>
      </c>
      <c r="BS9" s="287" t="str">
        <f t="shared" si="11"/>
        <v>B</v>
      </c>
      <c r="BT9" s="287" t="str">
        <f t="shared" si="11"/>
        <v>B</v>
      </c>
      <c r="BU9" s="287" t="str">
        <f t="shared" si="11"/>
        <v>C</v>
      </c>
      <c r="BV9" s="287" t="str">
        <f t="shared" si="11"/>
        <v>C</v>
      </c>
      <c r="BW9" s="287" t="str">
        <f t="shared" si="11"/>
        <v>C</v>
      </c>
      <c r="BX9" s="287" t="str">
        <f t="shared" si="11"/>
        <v>C</v>
      </c>
      <c r="BY9" s="287" t="str">
        <f t="shared" si="11"/>
        <v>A</v>
      </c>
      <c r="BZ9" s="287" t="str">
        <f t="shared" si="11"/>
        <v>B</v>
      </c>
      <c r="CA9" s="287" t="str">
        <f t="shared" si="11"/>
        <v>B</v>
      </c>
      <c r="CB9" s="287" t="str">
        <f t="shared" si="11"/>
        <v>B</v>
      </c>
      <c r="CC9" s="287" t="str">
        <f t="shared" si="11"/>
        <v>B</v>
      </c>
      <c r="CD9" s="287" t="str">
        <f t="shared" si="11"/>
        <v>B</v>
      </c>
      <c r="CE9" s="287" t="str">
        <f t="shared" si="11"/>
        <v>C</v>
      </c>
      <c r="CF9" s="287" t="str">
        <f t="shared" ref="CF9:EQ9" si="12">CF76</f>
        <v>C</v>
      </c>
      <c r="CG9" s="287" t="str">
        <f t="shared" si="12"/>
        <v>C</v>
      </c>
      <c r="CH9" s="287" t="str">
        <f t="shared" si="12"/>
        <v>C</v>
      </c>
      <c r="CI9" s="287" t="str">
        <f t="shared" si="12"/>
        <v>D</v>
      </c>
      <c r="CJ9" s="287" t="str">
        <f t="shared" si="12"/>
        <v>D</v>
      </c>
      <c r="CK9" s="287" t="str">
        <f t="shared" si="12"/>
        <v>A</v>
      </c>
      <c r="CL9" s="287" t="str">
        <f t="shared" si="12"/>
        <v>B</v>
      </c>
      <c r="CM9" s="287" t="str">
        <f t="shared" si="12"/>
        <v>B</v>
      </c>
      <c r="CN9" s="287" t="str">
        <f t="shared" si="12"/>
        <v>B</v>
      </c>
      <c r="CO9" s="287" t="str">
        <f t="shared" si="12"/>
        <v>C</v>
      </c>
      <c r="CP9" s="287" t="str">
        <f t="shared" si="12"/>
        <v>C</v>
      </c>
      <c r="CQ9" s="287" t="str">
        <f t="shared" si="12"/>
        <v>C</v>
      </c>
      <c r="CR9" s="287" t="str">
        <f t="shared" si="12"/>
        <v>C</v>
      </c>
      <c r="CS9" s="287" t="str">
        <f t="shared" si="12"/>
        <v>D</v>
      </c>
      <c r="CT9" s="287" t="str">
        <f t="shared" si="12"/>
        <v>D</v>
      </c>
      <c r="CU9" s="287" t="str">
        <f t="shared" si="12"/>
        <v>D</v>
      </c>
      <c r="CV9" s="287" t="str">
        <f t="shared" si="12"/>
        <v>E</v>
      </c>
      <c r="CW9" s="287" t="str">
        <f t="shared" si="12"/>
        <v>A</v>
      </c>
      <c r="CX9" s="287" t="str">
        <f t="shared" si="12"/>
        <v>A</v>
      </c>
      <c r="CY9" s="287" t="str">
        <f t="shared" si="12"/>
        <v>A</v>
      </c>
      <c r="CZ9" s="287" t="str">
        <f t="shared" si="12"/>
        <v>A</v>
      </c>
      <c r="DA9" s="287" t="str">
        <f t="shared" si="12"/>
        <v>B</v>
      </c>
      <c r="DB9" s="287" t="str">
        <f t="shared" si="12"/>
        <v>B</v>
      </c>
      <c r="DC9" s="287" t="str">
        <f t="shared" si="12"/>
        <v>B</v>
      </c>
      <c r="DD9" s="287" t="str">
        <f t="shared" si="12"/>
        <v>B</v>
      </c>
      <c r="DE9" s="287" t="str">
        <f t="shared" si="12"/>
        <v>B</v>
      </c>
      <c r="DF9" s="287" t="str">
        <f t="shared" si="12"/>
        <v>B</v>
      </c>
      <c r="DG9" s="287" t="str">
        <f t="shared" si="12"/>
        <v>B</v>
      </c>
      <c r="DH9" s="287" t="str">
        <f t="shared" si="12"/>
        <v>B</v>
      </c>
      <c r="DI9" s="287" t="str">
        <f t="shared" si="12"/>
        <v>A</v>
      </c>
      <c r="DJ9" s="287" t="str">
        <f t="shared" si="12"/>
        <v>A</v>
      </c>
      <c r="DK9" s="287" t="str">
        <f t="shared" si="12"/>
        <v>B</v>
      </c>
      <c r="DL9" s="287" t="str">
        <f t="shared" si="12"/>
        <v>B</v>
      </c>
      <c r="DM9" s="287" t="str">
        <f t="shared" si="12"/>
        <v>B</v>
      </c>
      <c r="DN9" s="287" t="str">
        <f t="shared" si="12"/>
        <v>B</v>
      </c>
      <c r="DO9" s="287" t="str">
        <f t="shared" si="12"/>
        <v>B</v>
      </c>
      <c r="DP9" s="287" t="str">
        <f t="shared" si="12"/>
        <v>B</v>
      </c>
      <c r="DQ9" s="287" t="str">
        <f t="shared" si="12"/>
        <v>C</v>
      </c>
      <c r="DR9" s="287" t="str">
        <f t="shared" si="12"/>
        <v>C</v>
      </c>
      <c r="DS9" s="287" t="str">
        <f t="shared" si="12"/>
        <v>C</v>
      </c>
      <c r="DT9" s="287" t="str">
        <f t="shared" si="12"/>
        <v>C</v>
      </c>
      <c r="DU9" s="287" t="str">
        <f t="shared" si="12"/>
        <v>A</v>
      </c>
      <c r="DV9" s="287" t="str">
        <f t="shared" si="12"/>
        <v>B</v>
      </c>
      <c r="DW9" s="287" t="str">
        <f t="shared" si="12"/>
        <v>B</v>
      </c>
      <c r="DX9" s="287" t="str">
        <f t="shared" si="12"/>
        <v>B</v>
      </c>
      <c r="DY9" s="287" t="str">
        <f t="shared" si="12"/>
        <v>B</v>
      </c>
      <c r="DZ9" s="287" t="str">
        <f t="shared" si="12"/>
        <v>B</v>
      </c>
      <c r="EA9" s="287" t="str">
        <f t="shared" si="12"/>
        <v>C</v>
      </c>
      <c r="EB9" s="287" t="str">
        <f t="shared" si="12"/>
        <v>C</v>
      </c>
      <c r="EC9" s="287" t="str">
        <f t="shared" si="12"/>
        <v>C</v>
      </c>
      <c r="ED9" s="287" t="str">
        <f t="shared" si="12"/>
        <v>C</v>
      </c>
      <c r="EE9" s="287" t="str">
        <f t="shared" si="12"/>
        <v>D</v>
      </c>
      <c r="EF9" s="287" t="str">
        <f t="shared" si="12"/>
        <v>D</v>
      </c>
      <c r="EG9" s="287" t="str">
        <f t="shared" si="12"/>
        <v>A</v>
      </c>
      <c r="EH9" s="287" t="str">
        <f t="shared" si="12"/>
        <v>B</v>
      </c>
      <c r="EI9" s="287" t="str">
        <f t="shared" si="12"/>
        <v>B</v>
      </c>
      <c r="EJ9" s="287" t="str">
        <f t="shared" si="12"/>
        <v>B</v>
      </c>
      <c r="EK9" s="287" t="str">
        <f t="shared" si="12"/>
        <v>C</v>
      </c>
      <c r="EL9" s="287" t="str">
        <f t="shared" si="12"/>
        <v>C</v>
      </c>
      <c r="EM9" s="287" t="str">
        <f t="shared" si="12"/>
        <v>C</v>
      </c>
      <c r="EN9" s="287" t="str">
        <f t="shared" si="12"/>
        <v>C</v>
      </c>
      <c r="EO9" s="287" t="str">
        <f t="shared" si="12"/>
        <v>D</v>
      </c>
      <c r="EP9" s="287" t="str">
        <f t="shared" si="12"/>
        <v>D</v>
      </c>
      <c r="EQ9" s="287" t="str">
        <f t="shared" si="12"/>
        <v>D</v>
      </c>
      <c r="ER9" s="287" t="str">
        <f t="shared" ref="ER9:HC9" si="13">ER76</f>
        <v>E</v>
      </c>
      <c r="ES9" s="287" t="str">
        <f t="shared" si="13"/>
        <v>A</v>
      </c>
      <c r="ET9" s="287" t="str">
        <f t="shared" si="13"/>
        <v>A</v>
      </c>
      <c r="EU9" s="287" t="str">
        <f t="shared" si="13"/>
        <v>A</v>
      </c>
      <c r="EV9" s="287" t="str">
        <f t="shared" si="13"/>
        <v>A</v>
      </c>
      <c r="EW9" s="287" t="str">
        <f t="shared" si="13"/>
        <v>B</v>
      </c>
      <c r="EX9" s="287" t="str">
        <f t="shared" si="13"/>
        <v>B</v>
      </c>
      <c r="EY9" s="287" t="str">
        <f t="shared" si="13"/>
        <v>B</v>
      </c>
      <c r="EZ9" s="287" t="str">
        <f t="shared" si="13"/>
        <v>B</v>
      </c>
      <c r="FA9" s="287" t="str">
        <f t="shared" si="13"/>
        <v>B</v>
      </c>
      <c r="FB9" s="287" t="str">
        <f t="shared" si="13"/>
        <v>B</v>
      </c>
      <c r="FC9" s="287" t="str">
        <f t="shared" si="13"/>
        <v>B</v>
      </c>
      <c r="FD9" s="287" t="str">
        <f t="shared" si="13"/>
        <v>B</v>
      </c>
      <c r="FE9" s="287" t="str">
        <f t="shared" si="13"/>
        <v>A</v>
      </c>
      <c r="FF9" s="287" t="str">
        <f t="shared" si="13"/>
        <v>A</v>
      </c>
      <c r="FG9" s="287" t="str">
        <f t="shared" si="13"/>
        <v>B</v>
      </c>
      <c r="FH9" s="287" t="str">
        <f t="shared" si="13"/>
        <v>B</v>
      </c>
      <c r="FI9" s="287" t="str">
        <f t="shared" si="13"/>
        <v>B</v>
      </c>
      <c r="FJ9" s="287" t="str">
        <f t="shared" si="13"/>
        <v>B</v>
      </c>
      <c r="FK9" s="287" t="str">
        <f t="shared" si="13"/>
        <v>B</v>
      </c>
      <c r="FL9" s="287" t="str">
        <f t="shared" si="13"/>
        <v>B</v>
      </c>
      <c r="FM9" s="287" t="str">
        <f t="shared" si="13"/>
        <v>C</v>
      </c>
      <c r="FN9" s="287" t="str">
        <f t="shared" si="13"/>
        <v>C</v>
      </c>
      <c r="FO9" s="287" t="str">
        <f t="shared" si="13"/>
        <v>C</v>
      </c>
      <c r="FP9" s="287" t="str">
        <f t="shared" si="13"/>
        <v>C</v>
      </c>
      <c r="FQ9" s="287" t="str">
        <f t="shared" si="13"/>
        <v>A</v>
      </c>
      <c r="FR9" s="287" t="str">
        <f t="shared" si="13"/>
        <v>B</v>
      </c>
      <c r="FS9" s="287" t="str">
        <f t="shared" si="13"/>
        <v>B</v>
      </c>
      <c r="FT9" s="287" t="str">
        <f t="shared" si="13"/>
        <v>B</v>
      </c>
      <c r="FU9" s="287" t="str">
        <f t="shared" si="13"/>
        <v>B</v>
      </c>
      <c r="FV9" s="287" t="str">
        <f t="shared" si="13"/>
        <v>B</v>
      </c>
      <c r="FW9" s="287" t="str">
        <f t="shared" si="13"/>
        <v>C</v>
      </c>
      <c r="FX9" s="287" t="str">
        <f t="shared" si="13"/>
        <v>C</v>
      </c>
      <c r="FY9" s="287" t="str">
        <f t="shared" si="13"/>
        <v>C</v>
      </c>
      <c r="FZ9" s="287" t="str">
        <f t="shared" si="13"/>
        <v>C</v>
      </c>
      <c r="GA9" s="287" t="str">
        <f t="shared" si="13"/>
        <v>D</v>
      </c>
      <c r="GB9" s="287" t="str">
        <f t="shared" si="13"/>
        <v>D</v>
      </c>
      <c r="GC9" s="287" t="str">
        <f t="shared" si="13"/>
        <v>A</v>
      </c>
      <c r="GD9" s="287" t="str">
        <f t="shared" si="13"/>
        <v>B</v>
      </c>
      <c r="GE9" s="287" t="str">
        <f t="shared" si="13"/>
        <v>B</v>
      </c>
      <c r="GF9" s="287" t="str">
        <f t="shared" si="13"/>
        <v>B</v>
      </c>
      <c r="GG9" s="287" t="str">
        <f t="shared" si="13"/>
        <v>C</v>
      </c>
      <c r="GH9" s="287" t="str">
        <f t="shared" si="13"/>
        <v>C</v>
      </c>
      <c r="GI9" s="287" t="str">
        <f t="shared" si="13"/>
        <v>C</v>
      </c>
      <c r="GJ9" s="287" t="str">
        <f t="shared" si="13"/>
        <v>C</v>
      </c>
      <c r="GK9" s="287" t="str">
        <f t="shared" si="13"/>
        <v>D</v>
      </c>
      <c r="GL9" s="287" t="str">
        <f t="shared" si="13"/>
        <v>D</v>
      </c>
      <c r="GM9" s="287" t="str">
        <f t="shared" si="13"/>
        <v>D</v>
      </c>
      <c r="GN9" s="287" t="str">
        <f t="shared" si="13"/>
        <v>E</v>
      </c>
      <c r="GO9" s="287" t="e">
        <f t="shared" si="13"/>
        <v>#VALUE!</v>
      </c>
      <c r="GP9" s="287" t="e">
        <f t="shared" si="13"/>
        <v>#VALUE!</v>
      </c>
      <c r="GQ9" s="287" t="e">
        <f t="shared" si="13"/>
        <v>#VALUE!</v>
      </c>
      <c r="GR9" s="287" t="e">
        <f t="shared" si="13"/>
        <v>#VALUE!</v>
      </c>
      <c r="GS9" s="287" t="e">
        <f t="shared" si="13"/>
        <v>#VALUE!</v>
      </c>
      <c r="GT9" s="287" t="e">
        <f t="shared" si="13"/>
        <v>#VALUE!</v>
      </c>
      <c r="GU9" s="287" t="e">
        <f t="shared" si="13"/>
        <v>#VALUE!</v>
      </c>
      <c r="GV9" s="287" t="e">
        <f t="shared" si="13"/>
        <v>#VALUE!</v>
      </c>
      <c r="GW9" s="287" t="e">
        <f t="shared" si="13"/>
        <v>#VALUE!</v>
      </c>
      <c r="GX9" s="287" t="e">
        <f t="shared" si="13"/>
        <v>#VALUE!</v>
      </c>
      <c r="GY9" s="287" t="e">
        <f t="shared" si="13"/>
        <v>#VALUE!</v>
      </c>
      <c r="GZ9" s="287" t="e">
        <f t="shared" si="13"/>
        <v>#VALUE!</v>
      </c>
      <c r="HA9" s="287" t="e">
        <f t="shared" si="13"/>
        <v>#VALUE!</v>
      </c>
      <c r="HB9" s="287" t="e">
        <f t="shared" si="13"/>
        <v>#VALUE!</v>
      </c>
      <c r="HC9" s="287" t="e">
        <f t="shared" si="13"/>
        <v>#VALUE!</v>
      </c>
      <c r="HD9" s="287" t="e">
        <f t="shared" ref="HD9:JO9" si="14">HD76</f>
        <v>#VALUE!</v>
      </c>
      <c r="HE9" s="287" t="e">
        <f t="shared" si="14"/>
        <v>#VALUE!</v>
      </c>
      <c r="HF9" s="287" t="e">
        <f t="shared" si="14"/>
        <v>#VALUE!</v>
      </c>
      <c r="HG9" s="287" t="e">
        <f t="shared" si="14"/>
        <v>#VALUE!</v>
      </c>
      <c r="HH9" s="287" t="e">
        <f t="shared" si="14"/>
        <v>#VALUE!</v>
      </c>
      <c r="HI9" s="287" t="e">
        <f t="shared" si="14"/>
        <v>#VALUE!</v>
      </c>
      <c r="HJ9" s="287" t="e">
        <f t="shared" si="14"/>
        <v>#VALUE!</v>
      </c>
      <c r="HK9" s="287" t="e">
        <f t="shared" si="14"/>
        <v>#VALUE!</v>
      </c>
      <c r="HL9" s="287" t="e">
        <f t="shared" si="14"/>
        <v>#VALUE!</v>
      </c>
      <c r="HM9" s="287" t="e">
        <f t="shared" si="14"/>
        <v>#VALUE!</v>
      </c>
      <c r="HN9" s="287" t="e">
        <f t="shared" si="14"/>
        <v>#VALUE!</v>
      </c>
      <c r="HO9" s="287" t="e">
        <f t="shared" si="14"/>
        <v>#VALUE!</v>
      </c>
      <c r="HP9" s="287" t="e">
        <f t="shared" si="14"/>
        <v>#VALUE!</v>
      </c>
      <c r="HQ9" s="287" t="e">
        <f t="shared" si="14"/>
        <v>#VALUE!</v>
      </c>
      <c r="HR9" s="287" t="e">
        <f t="shared" si="14"/>
        <v>#VALUE!</v>
      </c>
      <c r="HS9" s="287" t="e">
        <f t="shared" si="14"/>
        <v>#VALUE!</v>
      </c>
      <c r="HT9" s="287" t="e">
        <f t="shared" si="14"/>
        <v>#VALUE!</v>
      </c>
      <c r="HU9" s="287" t="e">
        <f t="shared" si="14"/>
        <v>#VALUE!</v>
      </c>
      <c r="HV9" s="287" t="e">
        <f t="shared" si="14"/>
        <v>#VALUE!</v>
      </c>
      <c r="HW9" s="287" t="e">
        <f t="shared" si="14"/>
        <v>#VALUE!</v>
      </c>
      <c r="HX9" s="287" t="e">
        <f t="shared" si="14"/>
        <v>#VALUE!</v>
      </c>
      <c r="HY9" s="287" t="e">
        <f t="shared" si="14"/>
        <v>#VALUE!</v>
      </c>
      <c r="HZ9" s="287" t="e">
        <f t="shared" si="14"/>
        <v>#VALUE!</v>
      </c>
      <c r="IA9" s="287" t="e">
        <f t="shared" si="14"/>
        <v>#VALUE!</v>
      </c>
      <c r="IB9" s="287" t="e">
        <f t="shared" si="14"/>
        <v>#VALUE!</v>
      </c>
      <c r="IC9" s="287" t="e">
        <f t="shared" si="14"/>
        <v>#VALUE!</v>
      </c>
      <c r="ID9" s="287" t="e">
        <f t="shared" si="14"/>
        <v>#VALUE!</v>
      </c>
      <c r="IE9" s="287" t="e">
        <f t="shared" si="14"/>
        <v>#VALUE!</v>
      </c>
      <c r="IF9" s="287" t="e">
        <f t="shared" si="14"/>
        <v>#VALUE!</v>
      </c>
      <c r="IG9" s="287" t="e">
        <f t="shared" si="14"/>
        <v>#VALUE!</v>
      </c>
      <c r="IH9" s="287" t="e">
        <f t="shared" si="14"/>
        <v>#VALUE!</v>
      </c>
      <c r="II9" s="287" t="e">
        <f t="shared" si="14"/>
        <v>#VALUE!</v>
      </c>
      <c r="IJ9" s="287" t="e">
        <f t="shared" si="14"/>
        <v>#VALUE!</v>
      </c>
      <c r="IK9" s="287" t="e">
        <f t="shared" si="14"/>
        <v>#VALUE!</v>
      </c>
      <c r="IL9" s="287" t="e">
        <f t="shared" si="14"/>
        <v>#VALUE!</v>
      </c>
      <c r="IM9" s="287" t="e">
        <f t="shared" si="14"/>
        <v>#VALUE!</v>
      </c>
      <c r="IN9" s="287" t="e">
        <f t="shared" si="14"/>
        <v>#VALUE!</v>
      </c>
      <c r="IO9" s="287" t="e">
        <f t="shared" si="14"/>
        <v>#VALUE!</v>
      </c>
      <c r="IP9" s="287" t="e">
        <f t="shared" si="14"/>
        <v>#VALUE!</v>
      </c>
      <c r="IQ9" s="287" t="e">
        <f t="shared" si="14"/>
        <v>#VALUE!</v>
      </c>
      <c r="IR9" s="287" t="e">
        <f t="shared" si="14"/>
        <v>#VALUE!</v>
      </c>
      <c r="IS9" s="287" t="e">
        <f t="shared" si="14"/>
        <v>#VALUE!</v>
      </c>
      <c r="IT9" s="287" t="e">
        <f t="shared" si="14"/>
        <v>#VALUE!</v>
      </c>
      <c r="IU9" s="287" t="e">
        <f t="shared" si="14"/>
        <v>#VALUE!</v>
      </c>
      <c r="IV9" s="287" t="e">
        <f t="shared" si="14"/>
        <v>#VALUE!</v>
      </c>
      <c r="IW9" s="287" t="e">
        <f t="shared" si="14"/>
        <v>#VALUE!</v>
      </c>
      <c r="IX9" s="287" t="e">
        <f t="shared" si="14"/>
        <v>#VALUE!</v>
      </c>
      <c r="IY9" s="287" t="e">
        <f t="shared" si="14"/>
        <v>#VALUE!</v>
      </c>
      <c r="IZ9" s="287" t="e">
        <f t="shared" si="14"/>
        <v>#VALUE!</v>
      </c>
      <c r="JA9" s="287" t="e">
        <f t="shared" si="14"/>
        <v>#VALUE!</v>
      </c>
      <c r="JB9" s="287" t="e">
        <f t="shared" si="14"/>
        <v>#VALUE!</v>
      </c>
      <c r="JC9" s="287" t="e">
        <f t="shared" si="14"/>
        <v>#VALUE!</v>
      </c>
      <c r="JD9" s="287" t="e">
        <f t="shared" si="14"/>
        <v>#VALUE!</v>
      </c>
      <c r="JE9" s="287" t="e">
        <f t="shared" si="14"/>
        <v>#VALUE!</v>
      </c>
      <c r="JF9" s="287" t="e">
        <f t="shared" si="14"/>
        <v>#VALUE!</v>
      </c>
      <c r="JG9" s="287" t="e">
        <f t="shared" si="14"/>
        <v>#VALUE!</v>
      </c>
      <c r="JH9" s="287" t="e">
        <f t="shared" si="14"/>
        <v>#VALUE!</v>
      </c>
      <c r="JI9" s="287" t="e">
        <f t="shared" si="14"/>
        <v>#VALUE!</v>
      </c>
      <c r="JJ9" s="287" t="e">
        <f t="shared" si="14"/>
        <v>#VALUE!</v>
      </c>
      <c r="JK9" s="287" t="e">
        <f t="shared" si="14"/>
        <v>#VALUE!</v>
      </c>
      <c r="JL9" s="287" t="e">
        <f t="shared" si="14"/>
        <v>#VALUE!</v>
      </c>
      <c r="JM9" s="287" t="e">
        <f t="shared" si="14"/>
        <v>#VALUE!</v>
      </c>
      <c r="JN9" s="287" t="e">
        <f t="shared" si="14"/>
        <v>#VALUE!</v>
      </c>
      <c r="JO9" s="287" t="e">
        <f t="shared" si="14"/>
        <v>#VALUE!</v>
      </c>
      <c r="JP9" s="287" t="e">
        <f t="shared" ref="JP9:MA9" si="15">JP76</f>
        <v>#VALUE!</v>
      </c>
      <c r="JQ9" s="287" t="e">
        <f t="shared" si="15"/>
        <v>#VALUE!</v>
      </c>
      <c r="JR9" s="287" t="e">
        <f t="shared" si="15"/>
        <v>#VALUE!</v>
      </c>
      <c r="JS9" s="287" t="e">
        <f t="shared" si="15"/>
        <v>#VALUE!</v>
      </c>
      <c r="JT9" s="287" t="e">
        <f t="shared" si="15"/>
        <v>#VALUE!</v>
      </c>
      <c r="JU9" s="287" t="e">
        <f t="shared" si="15"/>
        <v>#VALUE!</v>
      </c>
      <c r="JV9" s="287" t="e">
        <f t="shared" si="15"/>
        <v>#VALUE!</v>
      </c>
      <c r="JW9" s="287" t="e">
        <f t="shared" si="15"/>
        <v>#VALUE!</v>
      </c>
      <c r="JX9" s="287" t="e">
        <f t="shared" si="15"/>
        <v>#VALUE!</v>
      </c>
      <c r="JY9" s="287" t="e">
        <f t="shared" si="15"/>
        <v>#VALUE!</v>
      </c>
      <c r="JZ9" s="287" t="e">
        <f t="shared" si="15"/>
        <v>#VALUE!</v>
      </c>
      <c r="KA9" s="287" t="e">
        <f t="shared" si="15"/>
        <v>#VALUE!</v>
      </c>
      <c r="KB9" s="287" t="e">
        <f t="shared" si="15"/>
        <v>#VALUE!</v>
      </c>
      <c r="KC9" s="287" t="e">
        <f t="shared" si="15"/>
        <v>#VALUE!</v>
      </c>
      <c r="KD9" s="287" t="e">
        <f t="shared" si="15"/>
        <v>#VALUE!</v>
      </c>
      <c r="KE9" s="287" t="e">
        <f t="shared" si="15"/>
        <v>#VALUE!</v>
      </c>
      <c r="KF9" s="287" t="e">
        <f t="shared" si="15"/>
        <v>#VALUE!</v>
      </c>
      <c r="KG9" s="287" t="e">
        <f t="shared" si="15"/>
        <v>#VALUE!</v>
      </c>
      <c r="KH9" s="287" t="e">
        <f t="shared" si="15"/>
        <v>#VALUE!</v>
      </c>
      <c r="KI9" s="287" t="e">
        <f t="shared" si="15"/>
        <v>#VALUE!</v>
      </c>
      <c r="KJ9" s="287" t="e">
        <f t="shared" si="15"/>
        <v>#VALUE!</v>
      </c>
      <c r="KK9" s="287" t="e">
        <f t="shared" si="15"/>
        <v>#VALUE!</v>
      </c>
      <c r="KL9" s="287" t="e">
        <f t="shared" si="15"/>
        <v>#VALUE!</v>
      </c>
      <c r="KM9" s="287" t="e">
        <f t="shared" si="15"/>
        <v>#VALUE!</v>
      </c>
      <c r="KN9" s="287" t="e">
        <f t="shared" si="15"/>
        <v>#VALUE!</v>
      </c>
      <c r="KO9" s="287" t="e">
        <f t="shared" si="15"/>
        <v>#VALUE!</v>
      </c>
      <c r="KP9" s="287" t="e">
        <f t="shared" si="15"/>
        <v>#VALUE!</v>
      </c>
      <c r="KQ9" s="287" t="e">
        <f t="shared" si="15"/>
        <v>#VALUE!</v>
      </c>
      <c r="KR9" s="287" t="e">
        <f t="shared" si="15"/>
        <v>#VALUE!</v>
      </c>
      <c r="KS9" s="287" t="e">
        <f t="shared" si="15"/>
        <v>#VALUE!</v>
      </c>
      <c r="KT9" s="287" t="e">
        <f t="shared" si="15"/>
        <v>#VALUE!</v>
      </c>
      <c r="KU9" s="287" t="e">
        <f t="shared" si="15"/>
        <v>#VALUE!</v>
      </c>
      <c r="KV9" s="287" t="e">
        <f t="shared" si="15"/>
        <v>#VALUE!</v>
      </c>
      <c r="KW9" s="287" t="e">
        <f t="shared" si="15"/>
        <v>#VALUE!</v>
      </c>
      <c r="KX9" s="287" t="e">
        <f t="shared" si="15"/>
        <v>#VALUE!</v>
      </c>
      <c r="KY9" s="287" t="e">
        <f t="shared" si="15"/>
        <v>#VALUE!</v>
      </c>
      <c r="KZ9" s="287" t="e">
        <f t="shared" si="15"/>
        <v>#VALUE!</v>
      </c>
      <c r="LA9" s="287" t="e">
        <f t="shared" si="15"/>
        <v>#VALUE!</v>
      </c>
      <c r="LB9" s="287" t="e">
        <f t="shared" si="15"/>
        <v>#VALUE!</v>
      </c>
      <c r="LC9" s="287" t="e">
        <f t="shared" si="15"/>
        <v>#VALUE!</v>
      </c>
      <c r="LD9" s="287" t="e">
        <f t="shared" si="15"/>
        <v>#VALUE!</v>
      </c>
      <c r="LE9" s="287" t="e">
        <f t="shared" si="15"/>
        <v>#VALUE!</v>
      </c>
      <c r="LF9" s="287" t="e">
        <f t="shared" si="15"/>
        <v>#VALUE!</v>
      </c>
      <c r="LG9" s="287" t="e">
        <f t="shared" si="15"/>
        <v>#VALUE!</v>
      </c>
      <c r="LH9" s="287" t="e">
        <f t="shared" si="15"/>
        <v>#VALUE!</v>
      </c>
      <c r="LI9" s="287" t="e">
        <f t="shared" si="15"/>
        <v>#VALUE!</v>
      </c>
      <c r="LJ9" s="287" t="e">
        <f t="shared" si="15"/>
        <v>#VALUE!</v>
      </c>
      <c r="LK9" s="287" t="e">
        <f t="shared" si="15"/>
        <v>#VALUE!</v>
      </c>
      <c r="LL9" s="287" t="e">
        <f t="shared" si="15"/>
        <v>#VALUE!</v>
      </c>
      <c r="LM9" s="287" t="e">
        <f t="shared" si="15"/>
        <v>#VALUE!</v>
      </c>
      <c r="LN9" s="287" t="e">
        <f t="shared" si="15"/>
        <v>#VALUE!</v>
      </c>
      <c r="LO9" s="287" t="e">
        <f t="shared" si="15"/>
        <v>#VALUE!</v>
      </c>
      <c r="LP9" s="287" t="e">
        <f t="shared" si="15"/>
        <v>#VALUE!</v>
      </c>
      <c r="LQ9" s="287" t="e">
        <f t="shared" si="15"/>
        <v>#VALUE!</v>
      </c>
      <c r="LR9" s="287" t="e">
        <f t="shared" si="15"/>
        <v>#VALUE!</v>
      </c>
      <c r="LS9" s="287" t="e">
        <f t="shared" si="15"/>
        <v>#VALUE!</v>
      </c>
      <c r="LT9" s="287" t="e">
        <f t="shared" si="15"/>
        <v>#VALUE!</v>
      </c>
      <c r="LU9" s="287" t="e">
        <f t="shared" si="15"/>
        <v>#VALUE!</v>
      </c>
      <c r="LV9" s="287" t="e">
        <f t="shared" si="15"/>
        <v>#VALUE!</v>
      </c>
      <c r="LW9" s="287" t="e">
        <f t="shared" si="15"/>
        <v>#VALUE!</v>
      </c>
      <c r="LX9" s="287" t="e">
        <f t="shared" si="15"/>
        <v>#VALUE!</v>
      </c>
      <c r="LY9" s="287" t="e">
        <f t="shared" si="15"/>
        <v>#VALUE!</v>
      </c>
      <c r="LZ9" s="287" t="e">
        <f t="shared" si="15"/>
        <v>#VALUE!</v>
      </c>
      <c r="MA9" s="287" t="e">
        <f t="shared" si="15"/>
        <v>#VALUE!</v>
      </c>
      <c r="MB9" s="287" t="e">
        <f t="shared" ref="MB9:OM9" si="16">MB76</f>
        <v>#VALUE!</v>
      </c>
      <c r="MC9" s="287" t="e">
        <f t="shared" si="16"/>
        <v>#VALUE!</v>
      </c>
      <c r="MD9" s="287" t="e">
        <f t="shared" si="16"/>
        <v>#VALUE!</v>
      </c>
      <c r="ME9" s="287" t="e">
        <f t="shared" si="16"/>
        <v>#VALUE!</v>
      </c>
      <c r="MF9" s="287" t="e">
        <f t="shared" si="16"/>
        <v>#VALUE!</v>
      </c>
      <c r="MG9" s="287" t="e">
        <f t="shared" si="16"/>
        <v>#VALUE!</v>
      </c>
      <c r="MH9" s="287" t="e">
        <f t="shared" si="16"/>
        <v>#VALUE!</v>
      </c>
      <c r="MI9" s="287" t="e">
        <f t="shared" si="16"/>
        <v>#VALUE!</v>
      </c>
      <c r="MJ9" s="287" t="e">
        <f t="shared" si="16"/>
        <v>#VALUE!</v>
      </c>
      <c r="MK9" s="287" t="e">
        <f t="shared" si="16"/>
        <v>#VALUE!</v>
      </c>
      <c r="ML9" s="287" t="e">
        <f t="shared" si="16"/>
        <v>#VALUE!</v>
      </c>
      <c r="MM9" s="287" t="e">
        <f t="shared" si="16"/>
        <v>#VALUE!</v>
      </c>
      <c r="MN9" s="287" t="e">
        <f t="shared" si="16"/>
        <v>#VALUE!</v>
      </c>
      <c r="MO9" s="287" t="e">
        <f t="shared" si="16"/>
        <v>#VALUE!</v>
      </c>
      <c r="MP9" s="287" t="e">
        <f t="shared" si="16"/>
        <v>#VALUE!</v>
      </c>
      <c r="MQ9" s="287" t="e">
        <f t="shared" si="16"/>
        <v>#VALUE!</v>
      </c>
      <c r="MR9" s="287" t="e">
        <f t="shared" si="16"/>
        <v>#VALUE!</v>
      </c>
      <c r="MS9" s="287" t="e">
        <f t="shared" si="16"/>
        <v>#VALUE!</v>
      </c>
      <c r="MT9" s="287" t="e">
        <f t="shared" si="16"/>
        <v>#VALUE!</v>
      </c>
      <c r="MU9" s="287" t="e">
        <f t="shared" si="16"/>
        <v>#VALUE!</v>
      </c>
      <c r="MV9" s="287" t="e">
        <f t="shared" si="16"/>
        <v>#VALUE!</v>
      </c>
      <c r="MW9" s="287" t="e">
        <f t="shared" si="16"/>
        <v>#VALUE!</v>
      </c>
      <c r="MX9" s="287" t="e">
        <f t="shared" si="16"/>
        <v>#VALUE!</v>
      </c>
      <c r="MY9" s="287" t="e">
        <f t="shared" si="16"/>
        <v>#VALUE!</v>
      </c>
      <c r="MZ9" s="287" t="e">
        <f t="shared" si="16"/>
        <v>#VALUE!</v>
      </c>
      <c r="NA9" s="287" t="e">
        <f t="shared" si="16"/>
        <v>#VALUE!</v>
      </c>
      <c r="NB9" s="287" t="e">
        <f t="shared" si="16"/>
        <v>#VALUE!</v>
      </c>
      <c r="NC9" s="287" t="e">
        <f t="shared" si="16"/>
        <v>#VALUE!</v>
      </c>
      <c r="ND9" s="287" t="e">
        <f t="shared" si="16"/>
        <v>#VALUE!</v>
      </c>
      <c r="NE9" s="287" t="e">
        <f t="shared" si="16"/>
        <v>#VALUE!</v>
      </c>
      <c r="NF9" s="287" t="e">
        <f t="shared" si="16"/>
        <v>#VALUE!</v>
      </c>
      <c r="NG9" s="287" t="e">
        <f t="shared" si="16"/>
        <v>#VALUE!</v>
      </c>
      <c r="NH9" s="287" t="e">
        <f t="shared" si="16"/>
        <v>#VALUE!</v>
      </c>
      <c r="NI9" s="287" t="e">
        <f t="shared" si="16"/>
        <v>#VALUE!</v>
      </c>
      <c r="NJ9" s="287" t="e">
        <f t="shared" si="16"/>
        <v>#VALUE!</v>
      </c>
      <c r="NK9" s="287" t="e">
        <f t="shared" si="16"/>
        <v>#VALUE!</v>
      </c>
      <c r="NL9" s="287" t="e">
        <f t="shared" si="16"/>
        <v>#VALUE!</v>
      </c>
      <c r="NM9" s="287" t="e">
        <f t="shared" si="16"/>
        <v>#VALUE!</v>
      </c>
      <c r="NN9" s="287" t="e">
        <f t="shared" si="16"/>
        <v>#VALUE!</v>
      </c>
      <c r="NO9" s="287" t="e">
        <f t="shared" si="16"/>
        <v>#VALUE!</v>
      </c>
      <c r="NP9" s="287" t="e">
        <f t="shared" si="16"/>
        <v>#VALUE!</v>
      </c>
      <c r="NQ9" s="287" t="e">
        <f t="shared" si="16"/>
        <v>#VALUE!</v>
      </c>
      <c r="NR9" s="287" t="e">
        <f t="shared" si="16"/>
        <v>#VALUE!</v>
      </c>
      <c r="NS9" s="287" t="e">
        <f t="shared" si="16"/>
        <v>#VALUE!</v>
      </c>
      <c r="NT9" s="287" t="e">
        <f t="shared" si="16"/>
        <v>#VALUE!</v>
      </c>
      <c r="NU9" s="287" t="e">
        <f t="shared" si="16"/>
        <v>#VALUE!</v>
      </c>
      <c r="NV9" s="287" t="e">
        <f t="shared" si="16"/>
        <v>#VALUE!</v>
      </c>
      <c r="NW9" s="287" t="e">
        <f t="shared" si="16"/>
        <v>#VALUE!</v>
      </c>
      <c r="NX9" s="287" t="e">
        <f t="shared" si="16"/>
        <v>#VALUE!</v>
      </c>
      <c r="NY9" s="287" t="str">
        <f t="shared" si="16"/>
        <v>A</v>
      </c>
      <c r="NZ9" s="287" t="str">
        <f t="shared" si="16"/>
        <v>A</v>
      </c>
      <c r="OA9" s="287" t="str">
        <f t="shared" si="16"/>
        <v>A</v>
      </c>
      <c r="OB9" s="287" t="str">
        <f t="shared" si="16"/>
        <v>A</v>
      </c>
      <c r="OC9" s="287" t="str">
        <f t="shared" si="16"/>
        <v>A</v>
      </c>
      <c r="OD9" s="287" t="str">
        <f t="shared" si="16"/>
        <v>B</v>
      </c>
      <c r="OE9" s="287" t="str">
        <f t="shared" si="16"/>
        <v>B</v>
      </c>
      <c r="OF9" s="287" t="str">
        <f t="shared" si="16"/>
        <v>B</v>
      </c>
      <c r="OG9" s="287" t="str">
        <f t="shared" si="16"/>
        <v>B</v>
      </c>
      <c r="OH9" s="287" t="str">
        <f t="shared" si="16"/>
        <v>B</v>
      </c>
      <c r="OI9" s="287" t="str">
        <f t="shared" si="16"/>
        <v>B</v>
      </c>
      <c r="OJ9" s="287" t="str">
        <f t="shared" si="16"/>
        <v>B</v>
      </c>
      <c r="OK9" s="287" t="str">
        <f t="shared" si="16"/>
        <v>A</v>
      </c>
      <c r="OL9" s="287" t="str">
        <f t="shared" si="16"/>
        <v>A</v>
      </c>
      <c r="OM9" s="287" t="str">
        <f t="shared" si="16"/>
        <v>A</v>
      </c>
      <c r="ON9" s="287" t="str">
        <f t="shared" ref="ON9:QY9" si="17">ON76</f>
        <v>B</v>
      </c>
      <c r="OO9" s="287" t="str">
        <f t="shared" si="17"/>
        <v>B</v>
      </c>
      <c r="OP9" s="287" t="str">
        <f t="shared" si="17"/>
        <v>B</v>
      </c>
      <c r="OQ9" s="287" t="str">
        <f t="shared" si="17"/>
        <v>B</v>
      </c>
      <c r="OR9" s="287" t="str">
        <f t="shared" si="17"/>
        <v>B</v>
      </c>
      <c r="OS9" s="287" t="str">
        <f t="shared" si="17"/>
        <v>B</v>
      </c>
      <c r="OT9" s="287" t="str">
        <f t="shared" si="17"/>
        <v>C</v>
      </c>
      <c r="OU9" s="287" t="str">
        <f t="shared" si="17"/>
        <v>C</v>
      </c>
      <c r="OV9" s="287" t="str">
        <f t="shared" si="17"/>
        <v>C</v>
      </c>
      <c r="OW9" s="287" t="str">
        <f t="shared" si="17"/>
        <v>A</v>
      </c>
      <c r="OX9" s="287" t="str">
        <f t="shared" si="17"/>
        <v>A</v>
      </c>
      <c r="OY9" s="287" t="str">
        <f t="shared" si="17"/>
        <v>B</v>
      </c>
      <c r="OZ9" s="287" t="str">
        <f t="shared" si="17"/>
        <v>B</v>
      </c>
      <c r="PA9" s="287" t="str">
        <f t="shared" si="17"/>
        <v>B</v>
      </c>
      <c r="PB9" s="287" t="str">
        <f t="shared" si="17"/>
        <v>B</v>
      </c>
      <c r="PC9" s="287" t="str">
        <f t="shared" si="17"/>
        <v>C</v>
      </c>
      <c r="PD9" s="287" t="str">
        <f t="shared" si="17"/>
        <v>C</v>
      </c>
      <c r="PE9" s="287" t="str">
        <f t="shared" si="17"/>
        <v>C</v>
      </c>
      <c r="PF9" s="287" t="str">
        <f t="shared" si="17"/>
        <v>C</v>
      </c>
      <c r="PG9" s="287" t="str">
        <f t="shared" si="17"/>
        <v>C</v>
      </c>
      <c r="PH9" s="287" t="str">
        <f t="shared" si="17"/>
        <v>D</v>
      </c>
      <c r="PI9" s="287" t="str">
        <f t="shared" si="17"/>
        <v>A</v>
      </c>
      <c r="PJ9" s="287" t="str">
        <f t="shared" si="17"/>
        <v>B</v>
      </c>
      <c r="PK9" s="287" t="str">
        <f t="shared" si="17"/>
        <v>B</v>
      </c>
      <c r="PL9" s="287" t="str">
        <f t="shared" si="17"/>
        <v>B</v>
      </c>
      <c r="PM9" s="287" t="str">
        <f t="shared" si="17"/>
        <v>B</v>
      </c>
      <c r="PN9" s="287" t="str">
        <f t="shared" si="17"/>
        <v>C</v>
      </c>
      <c r="PO9" s="287" t="str">
        <f t="shared" si="17"/>
        <v>C</v>
      </c>
      <c r="PP9" s="287" t="str">
        <f t="shared" si="17"/>
        <v>C</v>
      </c>
      <c r="PQ9" s="287" t="str">
        <f t="shared" si="17"/>
        <v>D</v>
      </c>
      <c r="PR9" s="287" t="str">
        <f t="shared" si="17"/>
        <v>D</v>
      </c>
      <c r="PS9" s="287" t="str">
        <f t="shared" si="17"/>
        <v>D</v>
      </c>
      <c r="PT9" s="287" t="str">
        <f t="shared" si="17"/>
        <v>D</v>
      </c>
      <c r="PU9" s="287" t="str">
        <f t="shared" si="17"/>
        <v>A</v>
      </c>
      <c r="PV9" s="287" t="str">
        <f t="shared" si="17"/>
        <v>A</v>
      </c>
      <c r="PW9" s="287" t="str">
        <f t="shared" si="17"/>
        <v>A</v>
      </c>
      <c r="PX9" s="287" t="str">
        <f t="shared" si="17"/>
        <v>A</v>
      </c>
      <c r="PY9" s="287" t="str">
        <f t="shared" si="17"/>
        <v>A</v>
      </c>
      <c r="PZ9" s="287" t="str">
        <f t="shared" si="17"/>
        <v>B</v>
      </c>
      <c r="QA9" s="287" t="str">
        <f t="shared" si="17"/>
        <v>B</v>
      </c>
      <c r="QB9" s="287" t="str">
        <f t="shared" si="17"/>
        <v>B</v>
      </c>
      <c r="QC9" s="287" t="str">
        <f t="shared" si="17"/>
        <v>B</v>
      </c>
      <c r="QD9" s="287" t="str">
        <f t="shared" si="17"/>
        <v>B</v>
      </c>
      <c r="QE9" s="287" t="str">
        <f t="shared" si="17"/>
        <v>B</v>
      </c>
      <c r="QF9" s="287" t="str">
        <f t="shared" si="17"/>
        <v>B</v>
      </c>
      <c r="QG9" s="287" t="str">
        <f t="shared" si="17"/>
        <v>A</v>
      </c>
      <c r="QH9" s="287" t="str">
        <f t="shared" si="17"/>
        <v>A</v>
      </c>
      <c r="QI9" s="287" t="str">
        <f t="shared" si="17"/>
        <v>A</v>
      </c>
      <c r="QJ9" s="287" t="str">
        <f t="shared" si="17"/>
        <v>B</v>
      </c>
      <c r="QK9" s="287" t="str">
        <f t="shared" si="17"/>
        <v>B</v>
      </c>
      <c r="QL9" s="287" t="str">
        <f t="shared" si="17"/>
        <v>B</v>
      </c>
      <c r="QM9" s="287" t="str">
        <f t="shared" si="17"/>
        <v>B</v>
      </c>
      <c r="QN9" s="287" t="str">
        <f t="shared" si="17"/>
        <v>B</v>
      </c>
      <c r="QO9" s="287" t="str">
        <f t="shared" si="17"/>
        <v>B</v>
      </c>
      <c r="QP9" s="287" t="str">
        <f t="shared" si="17"/>
        <v>C</v>
      </c>
      <c r="QQ9" s="287" t="str">
        <f t="shared" si="17"/>
        <v>C</v>
      </c>
      <c r="QR9" s="287" t="str">
        <f t="shared" si="17"/>
        <v>C</v>
      </c>
      <c r="QS9" s="287" t="str">
        <f t="shared" si="17"/>
        <v>A</v>
      </c>
      <c r="QT9" s="287" t="str">
        <f t="shared" si="17"/>
        <v>A</v>
      </c>
      <c r="QU9" s="287" t="str">
        <f t="shared" si="17"/>
        <v>B</v>
      </c>
      <c r="QV9" s="287" t="str">
        <f t="shared" si="17"/>
        <v>B</v>
      </c>
      <c r="QW9" s="287" t="str">
        <f t="shared" si="17"/>
        <v>B</v>
      </c>
      <c r="QX9" s="287" t="str">
        <f t="shared" si="17"/>
        <v>B</v>
      </c>
      <c r="QY9" s="287" t="str">
        <f t="shared" si="17"/>
        <v>C</v>
      </c>
      <c r="QZ9" s="287" t="str">
        <f t="shared" ref="QZ9:TK9" si="18">QZ76</f>
        <v>C</v>
      </c>
      <c r="RA9" s="287" t="str">
        <f t="shared" si="18"/>
        <v>C</v>
      </c>
      <c r="RB9" s="287" t="str">
        <f t="shared" si="18"/>
        <v>C</v>
      </c>
      <c r="RC9" s="287" t="str">
        <f t="shared" si="18"/>
        <v>C</v>
      </c>
      <c r="RD9" s="287" t="str">
        <f t="shared" si="18"/>
        <v>D</v>
      </c>
      <c r="RE9" s="287" t="str">
        <f t="shared" si="18"/>
        <v>A</v>
      </c>
      <c r="RF9" s="287" t="str">
        <f t="shared" si="18"/>
        <v>B</v>
      </c>
      <c r="RG9" s="287" t="str">
        <f t="shared" si="18"/>
        <v>B</v>
      </c>
      <c r="RH9" s="287" t="str">
        <f t="shared" si="18"/>
        <v>B</v>
      </c>
      <c r="RI9" s="287" t="str">
        <f t="shared" si="18"/>
        <v>B</v>
      </c>
      <c r="RJ9" s="287" t="str">
        <f t="shared" si="18"/>
        <v>C</v>
      </c>
      <c r="RK9" s="287" t="str">
        <f t="shared" si="18"/>
        <v>C</v>
      </c>
      <c r="RL9" s="287" t="str">
        <f t="shared" si="18"/>
        <v>C</v>
      </c>
      <c r="RM9" s="287" t="str">
        <f t="shared" si="18"/>
        <v>D</v>
      </c>
      <c r="RN9" s="287" t="str">
        <f t="shared" si="18"/>
        <v>D</v>
      </c>
      <c r="RO9" s="287" t="str">
        <f t="shared" si="18"/>
        <v>D</v>
      </c>
      <c r="RP9" s="287" t="str">
        <f t="shared" si="18"/>
        <v>D</v>
      </c>
      <c r="RQ9" s="287" t="str">
        <f t="shared" si="18"/>
        <v>A</v>
      </c>
      <c r="RR9" s="287" t="str">
        <f t="shared" si="18"/>
        <v>A</v>
      </c>
      <c r="RS9" s="287" t="str">
        <f t="shared" si="18"/>
        <v>A</v>
      </c>
      <c r="RT9" s="287" t="str">
        <f t="shared" si="18"/>
        <v>A</v>
      </c>
      <c r="RU9" s="287" t="str">
        <f t="shared" si="18"/>
        <v>A</v>
      </c>
      <c r="RV9" s="287" t="str">
        <f t="shared" si="18"/>
        <v>B</v>
      </c>
      <c r="RW9" s="287" t="str">
        <f t="shared" si="18"/>
        <v>B</v>
      </c>
      <c r="RX9" s="287" t="str">
        <f t="shared" si="18"/>
        <v>B</v>
      </c>
      <c r="RY9" s="287" t="str">
        <f t="shared" si="18"/>
        <v>B</v>
      </c>
      <c r="RZ9" s="287" t="str">
        <f t="shared" si="18"/>
        <v>B</v>
      </c>
      <c r="SA9" s="287" t="str">
        <f t="shared" si="18"/>
        <v>B</v>
      </c>
      <c r="SB9" s="287" t="str">
        <f t="shared" si="18"/>
        <v>B</v>
      </c>
      <c r="SC9" s="287" t="str">
        <f t="shared" si="18"/>
        <v>A</v>
      </c>
      <c r="SD9" s="287" t="str">
        <f t="shared" si="18"/>
        <v>A</v>
      </c>
      <c r="SE9" s="287" t="str">
        <f t="shared" si="18"/>
        <v>A</v>
      </c>
      <c r="SF9" s="287" t="str">
        <f t="shared" si="18"/>
        <v>B</v>
      </c>
      <c r="SG9" s="287" t="str">
        <f t="shared" si="18"/>
        <v>B</v>
      </c>
      <c r="SH9" s="287" t="str">
        <f t="shared" si="18"/>
        <v>B</v>
      </c>
      <c r="SI9" s="287" t="str">
        <f t="shared" si="18"/>
        <v>B</v>
      </c>
      <c r="SJ9" s="287" t="str">
        <f t="shared" si="18"/>
        <v>B</v>
      </c>
      <c r="SK9" s="287" t="str">
        <f t="shared" si="18"/>
        <v>B</v>
      </c>
      <c r="SL9" s="287" t="str">
        <f t="shared" si="18"/>
        <v>C</v>
      </c>
      <c r="SM9" s="287" t="str">
        <f t="shared" si="18"/>
        <v>C</v>
      </c>
      <c r="SN9" s="287" t="str">
        <f t="shared" si="18"/>
        <v>C</v>
      </c>
      <c r="SO9" s="287" t="str">
        <f t="shared" si="18"/>
        <v>A</v>
      </c>
      <c r="SP9" s="287" t="str">
        <f t="shared" si="18"/>
        <v>A</v>
      </c>
      <c r="SQ9" s="287" t="str">
        <f t="shared" si="18"/>
        <v>B</v>
      </c>
      <c r="SR9" s="287" t="str">
        <f t="shared" si="18"/>
        <v>B</v>
      </c>
      <c r="SS9" s="287" t="str">
        <f t="shared" si="18"/>
        <v>B</v>
      </c>
      <c r="ST9" s="287" t="str">
        <f t="shared" si="18"/>
        <v>B</v>
      </c>
      <c r="SU9" s="287" t="str">
        <f t="shared" si="18"/>
        <v>C</v>
      </c>
      <c r="SV9" s="287" t="str">
        <f t="shared" si="18"/>
        <v>C</v>
      </c>
      <c r="SW9" s="287" t="str">
        <f t="shared" si="18"/>
        <v>C</v>
      </c>
      <c r="SX9" s="287" t="str">
        <f t="shared" si="18"/>
        <v>C</v>
      </c>
      <c r="SY9" s="287" t="str">
        <f t="shared" si="18"/>
        <v>C</v>
      </c>
      <c r="SZ9" s="287" t="str">
        <f t="shared" si="18"/>
        <v>D</v>
      </c>
      <c r="TA9" s="287" t="str">
        <f t="shared" si="18"/>
        <v>A</v>
      </c>
      <c r="TB9" s="287" t="str">
        <f t="shared" si="18"/>
        <v>B</v>
      </c>
      <c r="TC9" s="287" t="str">
        <f t="shared" si="18"/>
        <v>B</v>
      </c>
      <c r="TD9" s="287" t="str">
        <f t="shared" si="18"/>
        <v>B</v>
      </c>
      <c r="TE9" s="287" t="str">
        <f t="shared" si="18"/>
        <v>B</v>
      </c>
      <c r="TF9" s="287" t="str">
        <f t="shared" si="18"/>
        <v>C</v>
      </c>
      <c r="TG9" s="287" t="str">
        <f t="shared" si="18"/>
        <v>C</v>
      </c>
      <c r="TH9" s="287" t="str">
        <f t="shared" si="18"/>
        <v>C</v>
      </c>
      <c r="TI9" s="287" t="str">
        <f t="shared" si="18"/>
        <v>D</v>
      </c>
      <c r="TJ9" s="287" t="str">
        <f t="shared" si="18"/>
        <v>D</v>
      </c>
      <c r="TK9" s="287" t="str">
        <f t="shared" si="18"/>
        <v>D</v>
      </c>
      <c r="TL9" s="287" t="str">
        <f t="shared" ref="TL9:VH9" si="19">TL76</f>
        <v>D</v>
      </c>
      <c r="TM9" s="287" t="str">
        <f t="shared" si="19"/>
        <v>A</v>
      </c>
      <c r="TN9" s="287" t="str">
        <f t="shared" si="19"/>
        <v>A</v>
      </c>
      <c r="TO9" s="287" t="str">
        <f t="shared" si="19"/>
        <v>A</v>
      </c>
      <c r="TP9" s="287" t="str">
        <f t="shared" si="19"/>
        <v>A</v>
      </c>
      <c r="TQ9" s="287" t="str">
        <f t="shared" si="19"/>
        <v>A</v>
      </c>
      <c r="TR9" s="287" t="str">
        <f t="shared" si="19"/>
        <v>B</v>
      </c>
      <c r="TS9" s="287" t="str">
        <f t="shared" si="19"/>
        <v>B</v>
      </c>
      <c r="TT9" s="287" t="str">
        <f t="shared" si="19"/>
        <v>B</v>
      </c>
      <c r="TU9" s="287" t="str">
        <f t="shared" si="19"/>
        <v>B</v>
      </c>
      <c r="TV9" s="287" t="str">
        <f t="shared" si="19"/>
        <v>B</v>
      </c>
      <c r="TW9" s="287" t="str">
        <f t="shared" si="19"/>
        <v>B</v>
      </c>
      <c r="TX9" s="287" t="str">
        <f t="shared" si="19"/>
        <v>B</v>
      </c>
      <c r="TY9" s="287" t="str">
        <f t="shared" si="19"/>
        <v>A</v>
      </c>
      <c r="TZ9" s="287" t="str">
        <f t="shared" si="19"/>
        <v>A</v>
      </c>
      <c r="UA9" s="287" t="str">
        <f t="shared" si="19"/>
        <v>A</v>
      </c>
      <c r="UB9" s="287" t="str">
        <f t="shared" si="19"/>
        <v>B</v>
      </c>
      <c r="UC9" s="287" t="str">
        <f t="shared" si="19"/>
        <v>B</v>
      </c>
      <c r="UD9" s="287" t="str">
        <f t="shared" si="19"/>
        <v>B</v>
      </c>
      <c r="UE9" s="287" t="str">
        <f t="shared" si="19"/>
        <v>B</v>
      </c>
      <c r="UF9" s="287" t="str">
        <f t="shared" si="19"/>
        <v>B</v>
      </c>
      <c r="UG9" s="287" t="str">
        <f t="shared" si="19"/>
        <v>B</v>
      </c>
      <c r="UH9" s="287" t="str">
        <f t="shared" si="19"/>
        <v>C</v>
      </c>
      <c r="UI9" s="287" t="str">
        <f t="shared" si="19"/>
        <v>C</v>
      </c>
      <c r="UJ9" s="287" t="str">
        <f t="shared" si="19"/>
        <v>C</v>
      </c>
      <c r="UK9" s="287" t="str">
        <f t="shared" si="19"/>
        <v>A</v>
      </c>
      <c r="UL9" s="287" t="str">
        <f t="shared" si="19"/>
        <v>A</v>
      </c>
      <c r="UM9" s="287" t="str">
        <f t="shared" si="19"/>
        <v>B</v>
      </c>
      <c r="UN9" s="287" t="str">
        <f t="shared" si="19"/>
        <v>B</v>
      </c>
      <c r="UO9" s="287" t="str">
        <f t="shared" si="19"/>
        <v>B</v>
      </c>
      <c r="UP9" s="287" t="str">
        <f t="shared" si="19"/>
        <v>B</v>
      </c>
      <c r="UQ9" s="287" t="str">
        <f t="shared" si="19"/>
        <v>C</v>
      </c>
      <c r="UR9" s="287" t="str">
        <f t="shared" si="19"/>
        <v>C</v>
      </c>
      <c r="US9" s="287" t="str">
        <f t="shared" si="19"/>
        <v>C</v>
      </c>
      <c r="UT9" s="287" t="str">
        <f t="shared" si="19"/>
        <v>C</v>
      </c>
      <c r="UU9" s="287" t="str">
        <f t="shared" si="19"/>
        <v>C</v>
      </c>
      <c r="UV9" s="287" t="str">
        <f t="shared" si="19"/>
        <v>D</v>
      </c>
      <c r="UW9" s="287" t="str">
        <f t="shared" si="19"/>
        <v>A</v>
      </c>
      <c r="UX9" s="287" t="str">
        <f t="shared" si="19"/>
        <v>B</v>
      </c>
      <c r="UY9" s="287" t="str">
        <f t="shared" si="19"/>
        <v>B</v>
      </c>
      <c r="UZ9" s="287" t="str">
        <f t="shared" si="19"/>
        <v>B</v>
      </c>
      <c r="VA9" s="287" t="str">
        <f t="shared" si="19"/>
        <v>B</v>
      </c>
      <c r="VB9" s="287" t="str">
        <f t="shared" si="19"/>
        <v>C</v>
      </c>
      <c r="VC9" s="287" t="str">
        <f t="shared" si="19"/>
        <v>C</v>
      </c>
      <c r="VD9" s="287" t="str">
        <f t="shared" si="19"/>
        <v>C</v>
      </c>
      <c r="VE9" s="287" t="str">
        <f t="shared" si="19"/>
        <v>D</v>
      </c>
      <c r="VF9" s="287" t="str">
        <f t="shared" si="19"/>
        <v>D</v>
      </c>
      <c r="VG9" s="287" t="str">
        <f t="shared" si="19"/>
        <v>D</v>
      </c>
      <c r="VH9" s="287" t="str">
        <f t="shared" si="19"/>
        <v>D</v>
      </c>
    </row>
    <row r="10" spans="1:580" x14ac:dyDescent="0.25">
      <c r="B10" s="55"/>
      <c r="C10" s="4"/>
      <c r="D10" s="8" t="s">
        <v>20</v>
      </c>
      <c r="E10" s="287"/>
      <c r="F10" s="287"/>
      <c r="G10" s="287"/>
      <c r="H10" s="287"/>
      <c r="I10" s="287"/>
      <c r="J10" s="287"/>
      <c r="K10" s="287"/>
      <c r="L10" s="287"/>
      <c r="M10" s="287"/>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287"/>
      <c r="BK10" s="287"/>
      <c r="BL10" s="287"/>
      <c r="BM10" s="287"/>
      <c r="BN10" s="287"/>
      <c r="BO10" s="287"/>
      <c r="BP10" s="287"/>
      <c r="BQ10" s="287"/>
      <c r="BR10" s="287"/>
      <c r="BS10" s="287"/>
      <c r="BT10" s="287"/>
      <c r="BU10" s="287"/>
      <c r="BV10" s="287"/>
      <c r="BW10" s="287"/>
      <c r="BX10" s="287"/>
      <c r="BY10" s="287"/>
      <c r="BZ10" s="287"/>
      <c r="CA10" s="287"/>
      <c r="CB10" s="287"/>
      <c r="CC10" s="287"/>
      <c r="CD10" s="287"/>
      <c r="CE10" s="287"/>
      <c r="CF10" s="287"/>
      <c r="CG10" s="287"/>
      <c r="CH10" s="287"/>
      <c r="CI10" s="287"/>
      <c r="CJ10" s="287"/>
      <c r="CK10" s="287"/>
      <c r="CL10" s="287"/>
      <c r="CM10" s="287"/>
      <c r="CN10" s="287"/>
      <c r="CO10" s="287"/>
      <c r="CP10" s="287"/>
      <c r="CQ10" s="287"/>
      <c r="CR10" s="287"/>
      <c r="CS10" s="287"/>
      <c r="CT10" s="287"/>
      <c r="CU10" s="287"/>
      <c r="CV10" s="287"/>
      <c r="CW10" s="287"/>
      <c r="CX10" s="287"/>
      <c r="CY10" s="287"/>
      <c r="CZ10" s="287"/>
      <c r="DA10" s="287"/>
      <c r="DB10" s="287"/>
      <c r="DC10" s="287"/>
      <c r="DD10" s="287"/>
      <c r="DE10" s="287"/>
      <c r="DF10" s="287"/>
      <c r="DG10" s="287"/>
      <c r="DH10" s="287"/>
      <c r="DI10" s="287"/>
      <c r="DJ10" s="287"/>
      <c r="DK10" s="287"/>
      <c r="DL10" s="287"/>
      <c r="DM10" s="287"/>
      <c r="DN10" s="287"/>
      <c r="DO10" s="287"/>
      <c r="DP10" s="287"/>
      <c r="DQ10" s="287"/>
      <c r="DR10" s="287"/>
      <c r="DS10" s="287"/>
      <c r="DT10" s="287"/>
      <c r="DU10" s="287"/>
      <c r="DV10" s="287"/>
      <c r="DW10" s="287"/>
      <c r="DX10" s="287"/>
      <c r="DY10" s="287"/>
      <c r="DZ10" s="287"/>
      <c r="EA10" s="287"/>
      <c r="EB10" s="287"/>
      <c r="EC10" s="287"/>
      <c r="ED10" s="287"/>
      <c r="EE10" s="287"/>
      <c r="EF10" s="287"/>
      <c r="EG10" s="287"/>
      <c r="EH10" s="287"/>
      <c r="EI10" s="287"/>
      <c r="EJ10" s="287"/>
      <c r="EK10" s="287"/>
      <c r="EL10" s="287"/>
      <c r="EM10" s="287"/>
      <c r="EN10" s="287"/>
      <c r="EO10" s="287"/>
      <c r="EP10" s="287"/>
      <c r="EQ10" s="287"/>
      <c r="ER10" s="287"/>
      <c r="ES10" s="287"/>
      <c r="ET10" s="287"/>
      <c r="EU10" s="287"/>
      <c r="EV10" s="287"/>
      <c r="EW10" s="287"/>
      <c r="EX10" s="287"/>
      <c r="EY10" s="287"/>
      <c r="EZ10" s="287"/>
      <c r="FA10" s="287"/>
      <c r="FB10" s="287"/>
      <c r="FC10" s="287"/>
      <c r="FD10" s="287"/>
      <c r="FE10" s="287"/>
      <c r="FF10" s="287"/>
      <c r="FG10" s="287"/>
      <c r="FH10" s="287"/>
      <c r="FI10" s="287"/>
      <c r="FJ10" s="287"/>
      <c r="FK10" s="287"/>
      <c r="FL10" s="287"/>
      <c r="FM10" s="287"/>
      <c r="FN10" s="287"/>
      <c r="FO10" s="287"/>
      <c r="FP10" s="287"/>
      <c r="FQ10" s="287"/>
      <c r="FR10" s="287"/>
      <c r="FS10" s="287"/>
      <c r="FT10" s="287"/>
      <c r="FU10" s="287"/>
      <c r="FV10" s="287"/>
      <c r="FW10" s="287"/>
      <c r="FX10" s="287"/>
      <c r="FY10" s="287"/>
      <c r="FZ10" s="287"/>
      <c r="GA10" s="287"/>
      <c r="GB10" s="287"/>
      <c r="GC10" s="287"/>
      <c r="GD10" s="287"/>
      <c r="GE10" s="287"/>
      <c r="GF10" s="287"/>
      <c r="GG10" s="287"/>
      <c r="GH10" s="287"/>
      <c r="GI10" s="287"/>
      <c r="GJ10" s="287"/>
      <c r="GK10" s="287"/>
      <c r="GL10" s="287"/>
      <c r="GM10" s="287"/>
      <c r="GN10" s="287"/>
      <c r="GO10" s="287"/>
      <c r="GP10" s="287"/>
      <c r="GQ10" s="287"/>
      <c r="GR10" s="287"/>
      <c r="GS10" s="287"/>
      <c r="GT10" s="287"/>
      <c r="GU10" s="287"/>
      <c r="GV10" s="287"/>
      <c r="GW10" s="287"/>
      <c r="GX10" s="287"/>
      <c r="GY10" s="287"/>
      <c r="GZ10" s="287"/>
      <c r="HA10" s="287"/>
      <c r="HB10" s="287"/>
      <c r="HC10" s="287"/>
      <c r="HD10" s="287"/>
      <c r="HE10" s="287"/>
      <c r="HF10" s="287"/>
      <c r="HG10" s="287"/>
      <c r="HH10" s="287"/>
      <c r="HI10" s="287"/>
      <c r="HJ10" s="287"/>
      <c r="HK10" s="287"/>
      <c r="HL10" s="287"/>
      <c r="HM10" s="287"/>
      <c r="HN10" s="287"/>
      <c r="HO10" s="287"/>
      <c r="HP10" s="287"/>
      <c r="HQ10" s="287"/>
      <c r="HR10" s="287"/>
      <c r="HS10" s="287"/>
      <c r="HT10" s="287"/>
      <c r="HU10" s="287"/>
      <c r="HV10" s="287"/>
      <c r="HW10" s="287"/>
      <c r="HX10" s="287"/>
      <c r="HY10" s="287"/>
      <c r="HZ10" s="287"/>
      <c r="IA10" s="287"/>
      <c r="IB10" s="287"/>
      <c r="IC10" s="287"/>
      <c r="ID10" s="287"/>
      <c r="IE10" s="287"/>
      <c r="IF10" s="287"/>
      <c r="IG10" s="287"/>
      <c r="IH10" s="287"/>
      <c r="II10" s="287"/>
      <c r="IJ10" s="287"/>
      <c r="IK10" s="287"/>
      <c r="IL10" s="287"/>
      <c r="IM10" s="287"/>
      <c r="IN10" s="287"/>
      <c r="IO10" s="287"/>
      <c r="IP10" s="287"/>
      <c r="IQ10" s="287"/>
      <c r="IR10" s="287"/>
      <c r="IS10" s="287"/>
      <c r="IT10" s="287"/>
      <c r="IU10" s="287"/>
      <c r="IV10" s="287"/>
      <c r="IW10" s="287"/>
      <c r="IX10" s="287"/>
      <c r="IY10" s="287"/>
      <c r="IZ10" s="287"/>
      <c r="JA10" s="287"/>
      <c r="JB10" s="287"/>
      <c r="JC10" s="287"/>
      <c r="JD10" s="287"/>
      <c r="JE10" s="287"/>
      <c r="JF10" s="287"/>
      <c r="JG10" s="287"/>
      <c r="JH10" s="287"/>
      <c r="JI10" s="287"/>
      <c r="JJ10" s="287"/>
      <c r="JK10" s="287"/>
      <c r="JL10" s="287"/>
      <c r="JM10" s="287"/>
      <c r="JN10" s="287"/>
      <c r="JO10" s="287"/>
      <c r="JP10" s="287"/>
      <c r="JQ10" s="287"/>
      <c r="JR10" s="287"/>
      <c r="JS10" s="287"/>
      <c r="JT10" s="287"/>
      <c r="JU10" s="287"/>
      <c r="JV10" s="287"/>
      <c r="JW10" s="287"/>
      <c r="JX10" s="287"/>
      <c r="JY10" s="287"/>
      <c r="JZ10" s="287"/>
      <c r="KA10" s="287"/>
      <c r="KB10" s="287"/>
      <c r="KC10" s="287"/>
      <c r="KD10" s="287"/>
      <c r="KE10" s="287"/>
      <c r="KF10" s="287"/>
      <c r="KG10" s="287"/>
      <c r="KH10" s="287"/>
      <c r="KI10" s="287"/>
      <c r="KJ10" s="287"/>
      <c r="KK10" s="287"/>
      <c r="KL10" s="287"/>
      <c r="KM10" s="287"/>
      <c r="KN10" s="287"/>
      <c r="KO10" s="287"/>
      <c r="KP10" s="287"/>
      <c r="KQ10" s="287"/>
      <c r="KR10" s="287"/>
      <c r="KS10" s="287"/>
      <c r="KT10" s="287"/>
      <c r="KU10" s="287"/>
      <c r="KV10" s="287"/>
      <c r="KW10" s="287"/>
      <c r="KX10" s="287"/>
      <c r="KY10" s="287"/>
      <c r="KZ10" s="287"/>
      <c r="LA10" s="287"/>
      <c r="LB10" s="287"/>
      <c r="LC10" s="287"/>
      <c r="LD10" s="287"/>
      <c r="LE10" s="287"/>
      <c r="LF10" s="287"/>
      <c r="LG10" s="287"/>
      <c r="LH10" s="287"/>
      <c r="LI10" s="287"/>
      <c r="LJ10" s="287"/>
      <c r="LK10" s="287"/>
      <c r="LL10" s="287"/>
      <c r="LM10" s="287"/>
      <c r="LN10" s="287"/>
      <c r="LO10" s="287"/>
      <c r="LP10" s="287"/>
      <c r="LQ10" s="287"/>
      <c r="LR10" s="287"/>
      <c r="LS10" s="287"/>
      <c r="LT10" s="287"/>
      <c r="LU10" s="287"/>
      <c r="LV10" s="287"/>
      <c r="LW10" s="287"/>
      <c r="LX10" s="287"/>
      <c r="LY10" s="287"/>
      <c r="LZ10" s="287"/>
      <c r="MA10" s="287"/>
      <c r="MB10" s="287"/>
      <c r="MC10" s="287"/>
      <c r="MD10" s="287"/>
      <c r="ME10" s="287"/>
      <c r="MF10" s="287"/>
      <c r="MG10" s="287"/>
      <c r="MH10" s="287"/>
      <c r="MI10" s="287"/>
      <c r="MJ10" s="287"/>
      <c r="MK10" s="287"/>
      <c r="ML10" s="287"/>
      <c r="MM10" s="287"/>
      <c r="MN10" s="287"/>
      <c r="MO10" s="287"/>
      <c r="MP10" s="287"/>
      <c r="MQ10" s="287"/>
      <c r="MR10" s="287"/>
      <c r="MS10" s="287"/>
      <c r="MT10" s="287"/>
      <c r="MU10" s="287"/>
      <c r="MV10" s="287"/>
      <c r="MW10" s="287"/>
      <c r="MX10" s="287"/>
      <c r="MY10" s="287"/>
      <c r="MZ10" s="287"/>
      <c r="NA10" s="287"/>
      <c r="NB10" s="287"/>
      <c r="NC10" s="287"/>
      <c r="ND10" s="287"/>
      <c r="NE10" s="287"/>
      <c r="NF10" s="287"/>
      <c r="NG10" s="287"/>
      <c r="NH10" s="287"/>
      <c r="NI10" s="287"/>
      <c r="NJ10" s="287"/>
      <c r="NK10" s="287"/>
      <c r="NL10" s="287"/>
      <c r="NM10" s="287"/>
      <c r="NN10" s="287"/>
      <c r="NO10" s="287"/>
      <c r="NP10" s="287"/>
      <c r="NQ10" s="287"/>
      <c r="NR10" s="287"/>
      <c r="NS10" s="287"/>
      <c r="NT10" s="287"/>
      <c r="NU10" s="287"/>
      <c r="NV10" s="287"/>
      <c r="NW10" s="287"/>
      <c r="NX10" s="287"/>
      <c r="NY10" s="287"/>
      <c r="NZ10" s="287"/>
      <c r="OA10" s="287"/>
      <c r="OB10" s="287"/>
      <c r="OC10" s="287"/>
      <c r="OD10" s="287"/>
      <c r="OE10" s="287"/>
      <c r="OF10" s="287"/>
      <c r="OG10" s="287"/>
      <c r="OH10" s="287"/>
      <c r="OI10" s="287"/>
      <c r="OJ10" s="287"/>
      <c r="OK10" s="287"/>
      <c r="OL10" s="287"/>
      <c r="OM10" s="287"/>
      <c r="ON10" s="287"/>
      <c r="OO10" s="287"/>
      <c r="OP10" s="287"/>
      <c r="OQ10" s="287"/>
      <c r="OR10" s="287"/>
      <c r="OS10" s="287"/>
      <c r="OT10" s="287"/>
      <c r="OU10" s="287"/>
      <c r="OV10" s="287"/>
      <c r="OW10" s="287"/>
      <c r="OX10" s="287"/>
      <c r="OY10" s="287"/>
      <c r="OZ10" s="287"/>
      <c r="PA10" s="287"/>
      <c r="PB10" s="287"/>
      <c r="PC10" s="287"/>
      <c r="PD10" s="287"/>
      <c r="PE10" s="287"/>
      <c r="PF10" s="287"/>
      <c r="PG10" s="287"/>
      <c r="PH10" s="287"/>
      <c r="PI10" s="287"/>
      <c r="PJ10" s="287"/>
      <c r="PK10" s="287"/>
      <c r="PL10" s="287"/>
      <c r="PM10" s="287"/>
      <c r="PN10" s="287"/>
      <c r="PO10" s="287"/>
      <c r="PP10" s="287"/>
      <c r="PQ10" s="287"/>
      <c r="PR10" s="287"/>
      <c r="PS10" s="287"/>
      <c r="PT10" s="287"/>
      <c r="PU10" s="287"/>
      <c r="PV10" s="287"/>
      <c r="PW10" s="287"/>
      <c r="PX10" s="287"/>
      <c r="PY10" s="287"/>
      <c r="PZ10" s="287"/>
      <c r="QA10" s="287"/>
      <c r="QB10" s="287"/>
      <c r="QC10" s="287"/>
      <c r="QD10" s="287"/>
      <c r="QE10" s="287"/>
      <c r="QF10" s="287"/>
      <c r="QG10" s="287"/>
      <c r="QH10" s="287"/>
      <c r="QI10" s="287"/>
      <c r="QJ10" s="287"/>
      <c r="QK10" s="287"/>
      <c r="QL10" s="287"/>
      <c r="QM10" s="287"/>
      <c r="QN10" s="287"/>
      <c r="QO10" s="287"/>
      <c r="QP10" s="287"/>
      <c r="QQ10" s="287"/>
      <c r="QR10" s="287"/>
      <c r="QS10" s="287"/>
      <c r="QT10" s="287"/>
      <c r="QU10" s="287"/>
      <c r="QV10" s="287"/>
      <c r="QW10" s="287"/>
      <c r="QX10" s="287"/>
      <c r="QY10" s="287"/>
      <c r="QZ10" s="287"/>
      <c r="RA10" s="287"/>
      <c r="RB10" s="287"/>
      <c r="RC10" s="287"/>
      <c r="RD10" s="287"/>
      <c r="RE10" s="287"/>
      <c r="RF10" s="287"/>
      <c r="RG10" s="287"/>
      <c r="RH10" s="287"/>
      <c r="RI10" s="287"/>
      <c r="RJ10" s="287"/>
      <c r="RK10" s="287"/>
      <c r="RL10" s="287"/>
      <c r="RM10" s="287"/>
      <c r="RN10" s="287"/>
      <c r="RO10" s="287"/>
      <c r="RP10" s="287"/>
      <c r="RQ10" s="287"/>
      <c r="RR10" s="287"/>
      <c r="RS10" s="287"/>
      <c r="RT10" s="287"/>
      <c r="RU10" s="287"/>
      <c r="RV10" s="287"/>
      <c r="RW10" s="287"/>
      <c r="RX10" s="287"/>
      <c r="RY10" s="287"/>
      <c r="RZ10" s="287"/>
      <c r="SA10" s="287"/>
      <c r="SB10" s="287"/>
      <c r="SC10" s="287"/>
      <c r="SD10" s="287"/>
      <c r="SE10" s="287"/>
      <c r="SF10" s="287"/>
      <c r="SG10" s="287"/>
      <c r="SH10" s="287"/>
      <c r="SI10" s="287"/>
      <c r="SJ10" s="287"/>
      <c r="SK10" s="287"/>
      <c r="SL10" s="287"/>
      <c r="SM10" s="287"/>
      <c r="SN10" s="287"/>
      <c r="SO10" s="287"/>
      <c r="SP10" s="287"/>
      <c r="SQ10" s="287"/>
      <c r="SR10" s="287"/>
      <c r="SS10" s="287"/>
      <c r="ST10" s="287"/>
      <c r="SU10" s="287"/>
      <c r="SV10" s="287"/>
      <c r="SW10" s="287"/>
      <c r="SX10" s="287"/>
      <c r="SY10" s="287"/>
      <c r="SZ10" s="287"/>
      <c r="TA10" s="287"/>
      <c r="TB10" s="287"/>
      <c r="TC10" s="287"/>
      <c r="TD10" s="287"/>
      <c r="TE10" s="287"/>
      <c r="TF10" s="287"/>
      <c r="TG10" s="287"/>
      <c r="TH10" s="287"/>
      <c r="TI10" s="287"/>
      <c r="TJ10" s="287"/>
      <c r="TK10" s="287"/>
      <c r="TL10" s="287"/>
      <c r="TM10" s="287"/>
      <c r="TN10" s="287"/>
      <c r="TO10" s="287"/>
      <c r="TP10" s="287"/>
      <c r="TQ10" s="287"/>
      <c r="TR10" s="287"/>
      <c r="TS10" s="287"/>
      <c r="TT10" s="287"/>
      <c r="TU10" s="287"/>
      <c r="TV10" s="287"/>
      <c r="TW10" s="287"/>
      <c r="TX10" s="287"/>
      <c r="TY10" s="287"/>
      <c r="TZ10" s="287"/>
      <c r="UA10" s="287"/>
      <c r="UB10" s="287"/>
      <c r="UC10" s="287"/>
      <c r="UD10" s="287"/>
      <c r="UE10" s="287"/>
      <c r="UF10" s="287"/>
      <c r="UG10" s="287"/>
      <c r="UH10" s="287"/>
      <c r="UI10" s="287"/>
      <c r="UJ10" s="287"/>
      <c r="UK10" s="287"/>
      <c r="UL10" s="287"/>
      <c r="UM10" s="287"/>
      <c r="UN10" s="287"/>
      <c r="UO10" s="287"/>
      <c r="UP10" s="287"/>
      <c r="UQ10" s="287"/>
      <c r="UR10" s="287"/>
      <c r="US10" s="287"/>
      <c r="UT10" s="287"/>
      <c r="UU10" s="287"/>
      <c r="UV10" s="287"/>
      <c r="UW10" s="287"/>
      <c r="UX10" s="287"/>
      <c r="UY10" s="287"/>
      <c r="UZ10" s="287"/>
      <c r="VA10" s="287"/>
      <c r="VB10" s="287"/>
      <c r="VC10" s="287"/>
      <c r="VD10" s="287"/>
      <c r="VE10" s="287"/>
      <c r="VF10" s="287"/>
      <c r="VG10" s="287"/>
      <c r="VH10" s="287"/>
    </row>
    <row r="11" spans="1:580" ht="14.25" x14ac:dyDescent="0.25">
      <c r="B11" s="55"/>
      <c r="C11" s="10" t="s">
        <v>214</v>
      </c>
      <c r="D11" s="11" t="s">
        <v>210</v>
      </c>
      <c r="E11" s="288">
        <f t="shared" ref="E11:S11" si="20">E118</f>
        <v>2.1799999999999997</v>
      </c>
      <c r="F11" s="288">
        <f t="shared" si="20"/>
        <v>2.2954999999999997</v>
      </c>
      <c r="G11" s="288">
        <f t="shared" si="20"/>
        <v>2.4109999999999996</v>
      </c>
      <c r="H11" s="288">
        <f t="shared" si="20"/>
        <v>2.5264999999999995</v>
      </c>
      <c r="I11" s="288">
        <f t="shared" si="20"/>
        <v>2.6419999999999995</v>
      </c>
      <c r="J11" s="288">
        <f t="shared" si="20"/>
        <v>2.7574999999999994</v>
      </c>
      <c r="K11" s="288">
        <f t="shared" si="20"/>
        <v>2.8729999999999993</v>
      </c>
      <c r="L11" s="288">
        <f t="shared" si="20"/>
        <v>2.9885000000000002</v>
      </c>
      <c r="M11" s="288">
        <f t="shared" si="20"/>
        <v>3.1040000000000001</v>
      </c>
      <c r="N11" s="288">
        <f t="shared" si="20"/>
        <v>3.2195</v>
      </c>
      <c r="O11" s="288">
        <f t="shared" si="20"/>
        <v>3.335</v>
      </c>
      <c r="P11" s="288">
        <f t="shared" si="20"/>
        <v>3.4504999999999999</v>
      </c>
      <c r="Q11" s="288">
        <f t="shared" si="20"/>
        <v>2.1799999999999997</v>
      </c>
      <c r="R11" s="288">
        <f t="shared" si="20"/>
        <v>2.2954999999999997</v>
      </c>
      <c r="S11" s="288">
        <f t="shared" si="20"/>
        <v>2.4109999999999996</v>
      </c>
      <c r="T11" s="288">
        <f t="shared" ref="T11:CE11" si="21">T118</f>
        <v>2.5264999999999995</v>
      </c>
      <c r="U11" s="288">
        <f t="shared" si="21"/>
        <v>2.6419999999999995</v>
      </c>
      <c r="V11" s="288">
        <f t="shared" si="21"/>
        <v>2.7574999999999994</v>
      </c>
      <c r="W11" s="288">
        <f t="shared" si="21"/>
        <v>2.8729999999999993</v>
      </c>
      <c r="X11" s="288">
        <f t="shared" si="21"/>
        <v>2.9885000000000002</v>
      </c>
      <c r="Y11" s="288">
        <f t="shared" si="21"/>
        <v>3.1040000000000001</v>
      </c>
      <c r="Z11" s="288">
        <f t="shared" si="21"/>
        <v>3.2195</v>
      </c>
      <c r="AA11" s="288">
        <f t="shared" si="21"/>
        <v>3.335</v>
      </c>
      <c r="AB11" s="288">
        <f t="shared" si="21"/>
        <v>3.4504999999999999</v>
      </c>
      <c r="AC11" s="288">
        <f t="shared" si="21"/>
        <v>2.1799999999999997</v>
      </c>
      <c r="AD11" s="288">
        <f t="shared" si="21"/>
        <v>2.2954999999999997</v>
      </c>
      <c r="AE11" s="288">
        <f t="shared" si="21"/>
        <v>2.4109999999999996</v>
      </c>
      <c r="AF11" s="288">
        <f t="shared" si="21"/>
        <v>2.5264999999999995</v>
      </c>
      <c r="AG11" s="288">
        <f t="shared" si="21"/>
        <v>2.6419999999999995</v>
      </c>
      <c r="AH11" s="288">
        <f t="shared" si="21"/>
        <v>2.7574999999999994</v>
      </c>
      <c r="AI11" s="288">
        <f t="shared" si="21"/>
        <v>2.8729999999999993</v>
      </c>
      <c r="AJ11" s="288">
        <f t="shared" si="21"/>
        <v>2.9885000000000002</v>
      </c>
      <c r="AK11" s="288">
        <f t="shared" si="21"/>
        <v>3.1040000000000001</v>
      </c>
      <c r="AL11" s="288">
        <f t="shared" si="21"/>
        <v>3.2195</v>
      </c>
      <c r="AM11" s="288">
        <f t="shared" si="21"/>
        <v>3.335</v>
      </c>
      <c r="AN11" s="288">
        <f t="shared" si="21"/>
        <v>3.4504999999999999</v>
      </c>
      <c r="AO11" s="288">
        <f t="shared" si="21"/>
        <v>2.1799999999999997</v>
      </c>
      <c r="AP11" s="288">
        <f t="shared" si="21"/>
        <v>2.2954999999999997</v>
      </c>
      <c r="AQ11" s="288">
        <f t="shared" si="21"/>
        <v>2.4109999999999996</v>
      </c>
      <c r="AR11" s="288">
        <f t="shared" si="21"/>
        <v>2.5264999999999995</v>
      </c>
      <c r="AS11" s="288">
        <f t="shared" si="21"/>
        <v>2.6419999999999995</v>
      </c>
      <c r="AT11" s="288">
        <f t="shared" si="21"/>
        <v>2.7574999999999994</v>
      </c>
      <c r="AU11" s="288">
        <f t="shared" si="21"/>
        <v>2.8729999999999993</v>
      </c>
      <c r="AV11" s="288">
        <f t="shared" si="21"/>
        <v>2.9885000000000002</v>
      </c>
      <c r="AW11" s="288">
        <f t="shared" si="21"/>
        <v>3.1040000000000001</v>
      </c>
      <c r="AX11" s="288">
        <f t="shared" si="21"/>
        <v>3.2195</v>
      </c>
      <c r="AY11" s="288">
        <f t="shared" si="21"/>
        <v>3.335</v>
      </c>
      <c r="AZ11" s="288">
        <f t="shared" si="21"/>
        <v>3.4504999999999999</v>
      </c>
      <c r="BA11" s="288">
        <f t="shared" si="21"/>
        <v>2.1799999999999997</v>
      </c>
      <c r="BB11" s="288">
        <f t="shared" si="21"/>
        <v>2.2954999999999997</v>
      </c>
      <c r="BC11" s="288">
        <f t="shared" si="21"/>
        <v>2.4109999999999996</v>
      </c>
      <c r="BD11" s="288">
        <f t="shared" si="21"/>
        <v>2.5264999999999995</v>
      </c>
      <c r="BE11" s="288">
        <f t="shared" si="21"/>
        <v>2.6419999999999995</v>
      </c>
      <c r="BF11" s="288">
        <f t="shared" si="21"/>
        <v>2.7574999999999994</v>
      </c>
      <c r="BG11" s="288">
        <f t="shared" si="21"/>
        <v>2.8729999999999993</v>
      </c>
      <c r="BH11" s="288">
        <f t="shared" si="21"/>
        <v>2.9885000000000002</v>
      </c>
      <c r="BI11" s="288">
        <f t="shared" si="21"/>
        <v>3.1040000000000001</v>
      </c>
      <c r="BJ11" s="288">
        <f t="shared" si="21"/>
        <v>3.2195</v>
      </c>
      <c r="BK11" s="288">
        <f t="shared" si="21"/>
        <v>3.335</v>
      </c>
      <c r="BL11" s="288">
        <f t="shared" si="21"/>
        <v>3.4504999999999999</v>
      </c>
      <c r="BM11" s="288">
        <f t="shared" si="21"/>
        <v>2.1799999999999997</v>
      </c>
      <c r="BN11" s="288">
        <f t="shared" si="21"/>
        <v>2.2954999999999997</v>
      </c>
      <c r="BO11" s="288">
        <f t="shared" si="21"/>
        <v>2.4109999999999996</v>
      </c>
      <c r="BP11" s="288">
        <f t="shared" si="21"/>
        <v>2.5264999999999995</v>
      </c>
      <c r="BQ11" s="288">
        <f t="shared" si="21"/>
        <v>2.6419999999999995</v>
      </c>
      <c r="BR11" s="288">
        <f t="shared" si="21"/>
        <v>2.7574999999999994</v>
      </c>
      <c r="BS11" s="288">
        <f t="shared" si="21"/>
        <v>2.8729999999999993</v>
      </c>
      <c r="BT11" s="288">
        <f t="shared" si="21"/>
        <v>2.9885000000000002</v>
      </c>
      <c r="BU11" s="288">
        <f t="shared" si="21"/>
        <v>3.1040000000000001</v>
      </c>
      <c r="BV11" s="288">
        <f t="shared" si="21"/>
        <v>3.2195</v>
      </c>
      <c r="BW11" s="288">
        <f t="shared" si="21"/>
        <v>3.335</v>
      </c>
      <c r="BX11" s="288">
        <f t="shared" si="21"/>
        <v>3.4504999999999999</v>
      </c>
      <c r="BY11" s="288">
        <f t="shared" si="21"/>
        <v>2.1799999999999997</v>
      </c>
      <c r="BZ11" s="288">
        <f t="shared" si="21"/>
        <v>2.2954999999999997</v>
      </c>
      <c r="CA11" s="288">
        <f t="shared" si="21"/>
        <v>2.4109999999999996</v>
      </c>
      <c r="CB11" s="288">
        <f t="shared" si="21"/>
        <v>2.5264999999999995</v>
      </c>
      <c r="CC11" s="288">
        <f t="shared" si="21"/>
        <v>2.6419999999999995</v>
      </c>
      <c r="CD11" s="288">
        <f t="shared" si="21"/>
        <v>2.7574999999999994</v>
      </c>
      <c r="CE11" s="288">
        <f t="shared" si="21"/>
        <v>2.8729999999999993</v>
      </c>
      <c r="CF11" s="288">
        <f t="shared" ref="CF11:EQ11" si="22">CF118</f>
        <v>2.9885000000000002</v>
      </c>
      <c r="CG11" s="288">
        <f t="shared" si="22"/>
        <v>3.1040000000000001</v>
      </c>
      <c r="CH11" s="288">
        <f t="shared" si="22"/>
        <v>3.2195</v>
      </c>
      <c r="CI11" s="288">
        <f t="shared" si="22"/>
        <v>3.335</v>
      </c>
      <c r="CJ11" s="288">
        <f t="shared" si="22"/>
        <v>3.4504999999999999</v>
      </c>
      <c r="CK11" s="288">
        <f t="shared" si="22"/>
        <v>2.1799999999999997</v>
      </c>
      <c r="CL11" s="288">
        <f t="shared" si="22"/>
        <v>2.2954999999999997</v>
      </c>
      <c r="CM11" s="288">
        <f t="shared" si="22"/>
        <v>2.4109999999999996</v>
      </c>
      <c r="CN11" s="288">
        <f t="shared" si="22"/>
        <v>2.5264999999999995</v>
      </c>
      <c r="CO11" s="288">
        <f t="shared" si="22"/>
        <v>2.6419999999999995</v>
      </c>
      <c r="CP11" s="288">
        <f t="shared" si="22"/>
        <v>2.7574999999999994</v>
      </c>
      <c r="CQ11" s="288">
        <f t="shared" si="22"/>
        <v>2.8729999999999993</v>
      </c>
      <c r="CR11" s="288">
        <f t="shared" si="22"/>
        <v>2.9885000000000002</v>
      </c>
      <c r="CS11" s="288">
        <f t="shared" si="22"/>
        <v>3.1040000000000001</v>
      </c>
      <c r="CT11" s="288">
        <f t="shared" si="22"/>
        <v>3.2195</v>
      </c>
      <c r="CU11" s="288">
        <f t="shared" si="22"/>
        <v>3.335</v>
      </c>
      <c r="CV11" s="288">
        <f t="shared" si="22"/>
        <v>3.4504999999999999</v>
      </c>
      <c r="CW11" s="288">
        <f t="shared" si="22"/>
        <v>2.1799999999999997</v>
      </c>
      <c r="CX11" s="288">
        <f t="shared" si="22"/>
        <v>2.2954999999999997</v>
      </c>
      <c r="CY11" s="288">
        <f t="shared" si="22"/>
        <v>2.4109999999999996</v>
      </c>
      <c r="CZ11" s="288">
        <f t="shared" si="22"/>
        <v>2.5264999999999995</v>
      </c>
      <c r="DA11" s="288">
        <f t="shared" si="22"/>
        <v>2.6419999999999995</v>
      </c>
      <c r="DB11" s="288">
        <f t="shared" si="22"/>
        <v>2.7574999999999994</v>
      </c>
      <c r="DC11" s="288">
        <f t="shared" si="22"/>
        <v>2.8729999999999993</v>
      </c>
      <c r="DD11" s="288">
        <f t="shared" si="22"/>
        <v>2.9885000000000002</v>
      </c>
      <c r="DE11" s="288">
        <f t="shared" si="22"/>
        <v>3.1040000000000001</v>
      </c>
      <c r="DF11" s="288">
        <f t="shared" si="22"/>
        <v>3.2195</v>
      </c>
      <c r="DG11" s="288">
        <f t="shared" si="22"/>
        <v>3.335</v>
      </c>
      <c r="DH11" s="288">
        <f t="shared" si="22"/>
        <v>3.4504999999999999</v>
      </c>
      <c r="DI11" s="288">
        <f t="shared" si="22"/>
        <v>2.1799999999999997</v>
      </c>
      <c r="DJ11" s="288">
        <f t="shared" si="22"/>
        <v>2.2954999999999997</v>
      </c>
      <c r="DK11" s="288">
        <f t="shared" si="22"/>
        <v>2.4109999999999996</v>
      </c>
      <c r="DL11" s="288">
        <f t="shared" si="22"/>
        <v>2.5264999999999995</v>
      </c>
      <c r="DM11" s="288">
        <f t="shared" si="22"/>
        <v>2.6419999999999995</v>
      </c>
      <c r="DN11" s="288">
        <f t="shared" si="22"/>
        <v>2.7574999999999994</v>
      </c>
      <c r="DO11" s="288">
        <f t="shared" si="22"/>
        <v>2.8729999999999993</v>
      </c>
      <c r="DP11" s="288">
        <f t="shared" si="22"/>
        <v>2.9885000000000002</v>
      </c>
      <c r="DQ11" s="288">
        <f t="shared" si="22"/>
        <v>3.1040000000000001</v>
      </c>
      <c r="DR11" s="288">
        <f t="shared" si="22"/>
        <v>3.2195</v>
      </c>
      <c r="DS11" s="288">
        <f t="shared" si="22"/>
        <v>3.335</v>
      </c>
      <c r="DT11" s="288">
        <f t="shared" si="22"/>
        <v>3.4504999999999999</v>
      </c>
      <c r="DU11" s="288">
        <f t="shared" si="22"/>
        <v>2.1799999999999997</v>
      </c>
      <c r="DV11" s="288">
        <f t="shared" si="22"/>
        <v>2.2954999999999997</v>
      </c>
      <c r="DW11" s="288">
        <f t="shared" si="22"/>
        <v>2.4109999999999996</v>
      </c>
      <c r="DX11" s="288">
        <f t="shared" si="22"/>
        <v>2.5264999999999995</v>
      </c>
      <c r="DY11" s="288">
        <f t="shared" si="22"/>
        <v>2.6419999999999995</v>
      </c>
      <c r="DZ11" s="288">
        <f t="shared" si="22"/>
        <v>2.7574999999999994</v>
      </c>
      <c r="EA11" s="288">
        <f t="shared" si="22"/>
        <v>2.8729999999999993</v>
      </c>
      <c r="EB11" s="288">
        <f t="shared" si="22"/>
        <v>2.9885000000000002</v>
      </c>
      <c r="EC11" s="288">
        <f t="shared" si="22"/>
        <v>3.1040000000000001</v>
      </c>
      <c r="ED11" s="288">
        <f t="shared" si="22"/>
        <v>3.2195</v>
      </c>
      <c r="EE11" s="288">
        <f t="shared" si="22"/>
        <v>3.335</v>
      </c>
      <c r="EF11" s="288">
        <f t="shared" si="22"/>
        <v>3.4504999999999999</v>
      </c>
      <c r="EG11" s="288">
        <f t="shared" si="22"/>
        <v>2.1799999999999997</v>
      </c>
      <c r="EH11" s="288">
        <f t="shared" si="22"/>
        <v>2.2954999999999997</v>
      </c>
      <c r="EI11" s="288">
        <f t="shared" si="22"/>
        <v>2.4109999999999996</v>
      </c>
      <c r="EJ11" s="288">
        <f t="shared" si="22"/>
        <v>2.5264999999999995</v>
      </c>
      <c r="EK11" s="288">
        <f t="shared" si="22"/>
        <v>2.6419999999999995</v>
      </c>
      <c r="EL11" s="288">
        <f t="shared" si="22"/>
        <v>2.7574999999999994</v>
      </c>
      <c r="EM11" s="288">
        <f t="shared" si="22"/>
        <v>2.8729999999999993</v>
      </c>
      <c r="EN11" s="288">
        <f t="shared" si="22"/>
        <v>2.9885000000000002</v>
      </c>
      <c r="EO11" s="288">
        <f t="shared" si="22"/>
        <v>3.1040000000000001</v>
      </c>
      <c r="EP11" s="288">
        <f t="shared" si="22"/>
        <v>3.2195</v>
      </c>
      <c r="EQ11" s="288">
        <f t="shared" si="22"/>
        <v>3.335</v>
      </c>
      <c r="ER11" s="288">
        <f t="shared" ref="ER11:HC11" si="23">ER118</f>
        <v>3.4504999999999999</v>
      </c>
      <c r="ES11" s="288">
        <f t="shared" si="23"/>
        <v>2.1799999999999997</v>
      </c>
      <c r="ET11" s="288">
        <f t="shared" si="23"/>
        <v>2.2954999999999997</v>
      </c>
      <c r="EU11" s="288">
        <f t="shared" si="23"/>
        <v>2.4109999999999996</v>
      </c>
      <c r="EV11" s="288">
        <f t="shared" si="23"/>
        <v>2.5264999999999995</v>
      </c>
      <c r="EW11" s="288">
        <f t="shared" si="23"/>
        <v>2.6419999999999995</v>
      </c>
      <c r="EX11" s="288">
        <f t="shared" si="23"/>
        <v>2.7574999999999994</v>
      </c>
      <c r="EY11" s="288">
        <f t="shared" si="23"/>
        <v>2.8729999999999993</v>
      </c>
      <c r="EZ11" s="288">
        <f t="shared" si="23"/>
        <v>2.9885000000000002</v>
      </c>
      <c r="FA11" s="288">
        <f t="shared" si="23"/>
        <v>3.1040000000000001</v>
      </c>
      <c r="FB11" s="288">
        <f t="shared" si="23"/>
        <v>3.2195</v>
      </c>
      <c r="FC11" s="288">
        <f t="shared" si="23"/>
        <v>3.335</v>
      </c>
      <c r="FD11" s="288">
        <f t="shared" si="23"/>
        <v>3.4504999999999999</v>
      </c>
      <c r="FE11" s="288">
        <f t="shared" si="23"/>
        <v>2.1799999999999997</v>
      </c>
      <c r="FF11" s="288">
        <f t="shared" si="23"/>
        <v>2.2954999999999997</v>
      </c>
      <c r="FG11" s="288">
        <f t="shared" si="23"/>
        <v>2.4109999999999996</v>
      </c>
      <c r="FH11" s="288">
        <f t="shared" si="23"/>
        <v>2.5264999999999995</v>
      </c>
      <c r="FI11" s="288">
        <f t="shared" si="23"/>
        <v>2.6419999999999995</v>
      </c>
      <c r="FJ11" s="288">
        <f t="shared" si="23"/>
        <v>2.7574999999999994</v>
      </c>
      <c r="FK11" s="288">
        <f t="shared" si="23"/>
        <v>2.8729999999999993</v>
      </c>
      <c r="FL11" s="288">
        <f t="shared" si="23"/>
        <v>2.9885000000000002</v>
      </c>
      <c r="FM11" s="288">
        <f t="shared" si="23"/>
        <v>3.1040000000000001</v>
      </c>
      <c r="FN11" s="288">
        <f t="shared" si="23"/>
        <v>3.2195</v>
      </c>
      <c r="FO11" s="288">
        <f t="shared" si="23"/>
        <v>3.335</v>
      </c>
      <c r="FP11" s="288">
        <f t="shared" si="23"/>
        <v>3.4504999999999999</v>
      </c>
      <c r="FQ11" s="288">
        <f t="shared" si="23"/>
        <v>2.1799999999999997</v>
      </c>
      <c r="FR11" s="288">
        <f t="shared" si="23"/>
        <v>2.2954999999999997</v>
      </c>
      <c r="FS11" s="288">
        <f t="shared" si="23"/>
        <v>2.4109999999999996</v>
      </c>
      <c r="FT11" s="288">
        <f t="shared" si="23"/>
        <v>2.5264999999999995</v>
      </c>
      <c r="FU11" s="288">
        <f t="shared" si="23"/>
        <v>2.6419999999999995</v>
      </c>
      <c r="FV11" s="288">
        <f t="shared" si="23"/>
        <v>2.7574999999999994</v>
      </c>
      <c r="FW11" s="288">
        <f t="shared" si="23"/>
        <v>2.8729999999999993</v>
      </c>
      <c r="FX11" s="288">
        <f t="shared" si="23"/>
        <v>2.9885000000000002</v>
      </c>
      <c r="FY11" s="288">
        <f t="shared" si="23"/>
        <v>3.1040000000000001</v>
      </c>
      <c r="FZ11" s="288">
        <f t="shared" si="23"/>
        <v>3.2195</v>
      </c>
      <c r="GA11" s="288">
        <f t="shared" si="23"/>
        <v>3.335</v>
      </c>
      <c r="GB11" s="288">
        <f t="shared" si="23"/>
        <v>3.4504999999999999</v>
      </c>
      <c r="GC11" s="288">
        <f t="shared" si="23"/>
        <v>2.1799999999999997</v>
      </c>
      <c r="GD11" s="288">
        <f t="shared" si="23"/>
        <v>2.2954999999999997</v>
      </c>
      <c r="GE11" s="288">
        <f t="shared" si="23"/>
        <v>2.4109999999999996</v>
      </c>
      <c r="GF11" s="288">
        <f t="shared" si="23"/>
        <v>2.5264999999999995</v>
      </c>
      <c r="GG11" s="288">
        <f t="shared" si="23"/>
        <v>2.6419999999999995</v>
      </c>
      <c r="GH11" s="288">
        <f t="shared" si="23"/>
        <v>2.7574999999999994</v>
      </c>
      <c r="GI11" s="288">
        <f t="shared" si="23"/>
        <v>2.8729999999999993</v>
      </c>
      <c r="GJ11" s="288">
        <f t="shared" si="23"/>
        <v>2.9885000000000002</v>
      </c>
      <c r="GK11" s="288">
        <f t="shared" si="23"/>
        <v>3.1040000000000001</v>
      </c>
      <c r="GL11" s="288">
        <f t="shared" si="23"/>
        <v>3.2195</v>
      </c>
      <c r="GM11" s="288">
        <f t="shared" si="23"/>
        <v>3.335</v>
      </c>
      <c r="GN11" s="288">
        <f t="shared" si="23"/>
        <v>3.4504999999999999</v>
      </c>
      <c r="GO11" s="288">
        <f t="shared" si="23"/>
        <v>2.1799999999999997</v>
      </c>
      <c r="GP11" s="288">
        <f t="shared" si="23"/>
        <v>2.2954999999999997</v>
      </c>
      <c r="GQ11" s="288">
        <f t="shared" si="23"/>
        <v>2.4109999999999996</v>
      </c>
      <c r="GR11" s="288">
        <f t="shared" si="23"/>
        <v>2.5264999999999995</v>
      </c>
      <c r="GS11" s="288">
        <f t="shared" si="23"/>
        <v>2.6419999999999995</v>
      </c>
      <c r="GT11" s="288">
        <f t="shared" si="23"/>
        <v>2.7574999999999994</v>
      </c>
      <c r="GU11" s="288">
        <f t="shared" si="23"/>
        <v>2.8729999999999993</v>
      </c>
      <c r="GV11" s="288">
        <f t="shared" si="23"/>
        <v>2.9885000000000002</v>
      </c>
      <c r="GW11" s="288">
        <f t="shared" si="23"/>
        <v>3.1040000000000001</v>
      </c>
      <c r="GX11" s="288">
        <f t="shared" si="23"/>
        <v>3.2195</v>
      </c>
      <c r="GY11" s="288">
        <f t="shared" si="23"/>
        <v>3.335</v>
      </c>
      <c r="GZ11" s="288">
        <f t="shared" si="23"/>
        <v>3.4504999999999999</v>
      </c>
      <c r="HA11" s="288">
        <f t="shared" si="23"/>
        <v>2.1799999999999997</v>
      </c>
      <c r="HB11" s="288">
        <f t="shared" si="23"/>
        <v>2.2954999999999997</v>
      </c>
      <c r="HC11" s="288">
        <f t="shared" si="23"/>
        <v>2.4109999999999996</v>
      </c>
      <c r="HD11" s="288">
        <f t="shared" ref="HD11:JO11" si="24">HD118</f>
        <v>2.5264999999999995</v>
      </c>
      <c r="HE11" s="288">
        <f t="shared" si="24"/>
        <v>2.6419999999999995</v>
      </c>
      <c r="HF11" s="288">
        <f t="shared" si="24"/>
        <v>2.7574999999999994</v>
      </c>
      <c r="HG11" s="288">
        <f t="shared" si="24"/>
        <v>2.8729999999999993</v>
      </c>
      <c r="HH11" s="288">
        <f t="shared" si="24"/>
        <v>2.9885000000000002</v>
      </c>
      <c r="HI11" s="288">
        <f t="shared" si="24"/>
        <v>3.1040000000000001</v>
      </c>
      <c r="HJ11" s="288">
        <f t="shared" si="24"/>
        <v>3.2195</v>
      </c>
      <c r="HK11" s="288">
        <f t="shared" si="24"/>
        <v>3.335</v>
      </c>
      <c r="HL11" s="288">
        <f t="shared" si="24"/>
        <v>3.4504999999999999</v>
      </c>
      <c r="HM11" s="288">
        <f t="shared" si="24"/>
        <v>2.1799999999999997</v>
      </c>
      <c r="HN11" s="288">
        <f t="shared" si="24"/>
        <v>2.2954999999999997</v>
      </c>
      <c r="HO11" s="288">
        <f t="shared" si="24"/>
        <v>2.4109999999999996</v>
      </c>
      <c r="HP11" s="288">
        <f t="shared" si="24"/>
        <v>2.5264999999999995</v>
      </c>
      <c r="HQ11" s="288">
        <f t="shared" si="24"/>
        <v>2.6419999999999995</v>
      </c>
      <c r="HR11" s="288">
        <f t="shared" si="24"/>
        <v>2.7574999999999994</v>
      </c>
      <c r="HS11" s="288">
        <f t="shared" si="24"/>
        <v>2.8729999999999993</v>
      </c>
      <c r="HT11" s="288">
        <f t="shared" si="24"/>
        <v>2.9885000000000002</v>
      </c>
      <c r="HU11" s="288">
        <f t="shared" si="24"/>
        <v>3.1040000000000001</v>
      </c>
      <c r="HV11" s="288">
        <f t="shared" si="24"/>
        <v>3.2195</v>
      </c>
      <c r="HW11" s="288">
        <f t="shared" si="24"/>
        <v>3.335</v>
      </c>
      <c r="HX11" s="288">
        <f t="shared" si="24"/>
        <v>3.4504999999999999</v>
      </c>
      <c r="HY11" s="288">
        <f t="shared" si="24"/>
        <v>2.1799999999999997</v>
      </c>
      <c r="HZ11" s="288">
        <f t="shared" si="24"/>
        <v>2.2954999999999997</v>
      </c>
      <c r="IA11" s="288">
        <f t="shared" si="24"/>
        <v>2.4109999999999996</v>
      </c>
      <c r="IB11" s="288">
        <f t="shared" si="24"/>
        <v>2.5264999999999995</v>
      </c>
      <c r="IC11" s="288">
        <f t="shared" si="24"/>
        <v>2.6419999999999995</v>
      </c>
      <c r="ID11" s="288">
        <f t="shared" si="24"/>
        <v>2.7574999999999994</v>
      </c>
      <c r="IE11" s="288">
        <f t="shared" si="24"/>
        <v>2.8729999999999993</v>
      </c>
      <c r="IF11" s="288">
        <f t="shared" si="24"/>
        <v>2.9885000000000002</v>
      </c>
      <c r="IG11" s="288">
        <f t="shared" si="24"/>
        <v>3.1040000000000001</v>
      </c>
      <c r="IH11" s="288">
        <f t="shared" si="24"/>
        <v>3.2195</v>
      </c>
      <c r="II11" s="288">
        <f t="shared" si="24"/>
        <v>3.335</v>
      </c>
      <c r="IJ11" s="288">
        <f t="shared" si="24"/>
        <v>3.4504999999999999</v>
      </c>
      <c r="IK11" s="288">
        <f t="shared" si="24"/>
        <v>2.1799999999999997</v>
      </c>
      <c r="IL11" s="288">
        <f t="shared" si="24"/>
        <v>2.2954999999999997</v>
      </c>
      <c r="IM11" s="288">
        <f t="shared" si="24"/>
        <v>2.4109999999999996</v>
      </c>
      <c r="IN11" s="288">
        <f t="shared" si="24"/>
        <v>2.5264999999999995</v>
      </c>
      <c r="IO11" s="288">
        <f t="shared" si="24"/>
        <v>2.6419999999999995</v>
      </c>
      <c r="IP11" s="288">
        <f t="shared" si="24"/>
        <v>2.7574999999999994</v>
      </c>
      <c r="IQ11" s="288">
        <f t="shared" si="24"/>
        <v>2.8729999999999993</v>
      </c>
      <c r="IR11" s="288">
        <f t="shared" si="24"/>
        <v>2.9885000000000002</v>
      </c>
      <c r="IS11" s="288">
        <f t="shared" si="24"/>
        <v>3.1040000000000001</v>
      </c>
      <c r="IT11" s="288">
        <f t="shared" si="24"/>
        <v>3.2195</v>
      </c>
      <c r="IU11" s="288">
        <f t="shared" si="24"/>
        <v>3.335</v>
      </c>
      <c r="IV11" s="288">
        <f t="shared" si="24"/>
        <v>3.4504999999999999</v>
      </c>
      <c r="IW11" s="288">
        <f t="shared" si="24"/>
        <v>2.1799999999999997</v>
      </c>
      <c r="IX11" s="288">
        <f t="shared" si="24"/>
        <v>2.2954999999999997</v>
      </c>
      <c r="IY11" s="288">
        <f t="shared" si="24"/>
        <v>2.4109999999999996</v>
      </c>
      <c r="IZ11" s="288">
        <f t="shared" si="24"/>
        <v>2.5264999999999995</v>
      </c>
      <c r="JA11" s="288">
        <f t="shared" si="24"/>
        <v>2.6419999999999995</v>
      </c>
      <c r="JB11" s="288">
        <f t="shared" si="24"/>
        <v>2.7574999999999994</v>
      </c>
      <c r="JC11" s="288">
        <f t="shared" si="24"/>
        <v>2.8729999999999993</v>
      </c>
      <c r="JD11" s="288">
        <f t="shared" si="24"/>
        <v>2.9885000000000002</v>
      </c>
      <c r="JE11" s="288">
        <f t="shared" si="24"/>
        <v>3.1040000000000001</v>
      </c>
      <c r="JF11" s="288">
        <f t="shared" si="24"/>
        <v>3.2195</v>
      </c>
      <c r="JG11" s="288">
        <f t="shared" si="24"/>
        <v>3.335</v>
      </c>
      <c r="JH11" s="288">
        <f t="shared" si="24"/>
        <v>3.4504999999999999</v>
      </c>
      <c r="JI11" s="288">
        <f t="shared" si="24"/>
        <v>2.1799999999999997</v>
      </c>
      <c r="JJ11" s="288">
        <f t="shared" si="24"/>
        <v>2.2954999999999997</v>
      </c>
      <c r="JK11" s="288">
        <f t="shared" si="24"/>
        <v>2.4109999999999996</v>
      </c>
      <c r="JL11" s="288">
        <f t="shared" si="24"/>
        <v>2.5264999999999995</v>
      </c>
      <c r="JM11" s="288">
        <f t="shared" si="24"/>
        <v>2.6419999999999995</v>
      </c>
      <c r="JN11" s="288">
        <f t="shared" si="24"/>
        <v>2.7574999999999994</v>
      </c>
      <c r="JO11" s="288">
        <f t="shared" si="24"/>
        <v>2.8729999999999993</v>
      </c>
      <c r="JP11" s="288">
        <f t="shared" ref="JP11:MA11" si="25">JP118</f>
        <v>2.9885000000000002</v>
      </c>
      <c r="JQ11" s="288">
        <f t="shared" si="25"/>
        <v>3.1040000000000001</v>
      </c>
      <c r="JR11" s="288">
        <f t="shared" si="25"/>
        <v>3.2195</v>
      </c>
      <c r="JS11" s="288">
        <f t="shared" si="25"/>
        <v>3.335</v>
      </c>
      <c r="JT11" s="288">
        <f t="shared" si="25"/>
        <v>3.4504999999999999</v>
      </c>
      <c r="JU11" s="288">
        <f t="shared" si="25"/>
        <v>2.1799999999999997</v>
      </c>
      <c r="JV11" s="288">
        <f t="shared" si="25"/>
        <v>2.2954999999999997</v>
      </c>
      <c r="JW11" s="288">
        <f t="shared" si="25"/>
        <v>2.4109999999999996</v>
      </c>
      <c r="JX11" s="288">
        <f t="shared" si="25"/>
        <v>2.5264999999999995</v>
      </c>
      <c r="JY11" s="288">
        <f t="shared" si="25"/>
        <v>2.6419999999999995</v>
      </c>
      <c r="JZ11" s="288">
        <f t="shared" si="25"/>
        <v>2.7574999999999994</v>
      </c>
      <c r="KA11" s="288">
        <f t="shared" si="25"/>
        <v>2.8729999999999993</v>
      </c>
      <c r="KB11" s="288">
        <f t="shared" si="25"/>
        <v>2.9885000000000002</v>
      </c>
      <c r="KC11" s="288">
        <f t="shared" si="25"/>
        <v>3.1040000000000001</v>
      </c>
      <c r="KD11" s="288">
        <f t="shared" si="25"/>
        <v>3.2195</v>
      </c>
      <c r="KE11" s="288">
        <f t="shared" si="25"/>
        <v>3.335</v>
      </c>
      <c r="KF11" s="288">
        <f t="shared" si="25"/>
        <v>3.4504999999999999</v>
      </c>
      <c r="KG11" s="288">
        <f t="shared" si="25"/>
        <v>2.1799999999999997</v>
      </c>
      <c r="KH11" s="288">
        <f t="shared" si="25"/>
        <v>2.2954999999999997</v>
      </c>
      <c r="KI11" s="288">
        <f t="shared" si="25"/>
        <v>2.4109999999999996</v>
      </c>
      <c r="KJ11" s="288">
        <f t="shared" si="25"/>
        <v>2.5264999999999995</v>
      </c>
      <c r="KK11" s="288">
        <f t="shared" si="25"/>
        <v>2.6419999999999995</v>
      </c>
      <c r="KL11" s="288">
        <f t="shared" si="25"/>
        <v>2.7574999999999994</v>
      </c>
      <c r="KM11" s="288">
        <f t="shared" si="25"/>
        <v>2.8729999999999993</v>
      </c>
      <c r="KN11" s="288">
        <f t="shared" si="25"/>
        <v>2.9885000000000002</v>
      </c>
      <c r="KO11" s="288">
        <f t="shared" si="25"/>
        <v>3.1040000000000001</v>
      </c>
      <c r="KP11" s="288">
        <f t="shared" si="25"/>
        <v>3.2195</v>
      </c>
      <c r="KQ11" s="288">
        <f t="shared" si="25"/>
        <v>3.335</v>
      </c>
      <c r="KR11" s="288">
        <f t="shared" si="25"/>
        <v>3.4504999999999999</v>
      </c>
      <c r="KS11" s="288">
        <f t="shared" si="25"/>
        <v>2.1799999999999997</v>
      </c>
      <c r="KT11" s="288">
        <f t="shared" si="25"/>
        <v>2.2954999999999997</v>
      </c>
      <c r="KU11" s="288">
        <f t="shared" si="25"/>
        <v>2.4109999999999996</v>
      </c>
      <c r="KV11" s="288">
        <f t="shared" si="25"/>
        <v>2.5264999999999995</v>
      </c>
      <c r="KW11" s="288">
        <f t="shared" si="25"/>
        <v>2.6419999999999995</v>
      </c>
      <c r="KX11" s="288">
        <f t="shared" si="25"/>
        <v>2.7574999999999994</v>
      </c>
      <c r="KY11" s="288">
        <f t="shared" si="25"/>
        <v>2.8729999999999993</v>
      </c>
      <c r="KZ11" s="288">
        <f t="shared" si="25"/>
        <v>2.9885000000000002</v>
      </c>
      <c r="LA11" s="288">
        <f t="shared" si="25"/>
        <v>3.1040000000000001</v>
      </c>
      <c r="LB11" s="288">
        <f t="shared" si="25"/>
        <v>3.2195</v>
      </c>
      <c r="LC11" s="288">
        <f t="shared" si="25"/>
        <v>3.335</v>
      </c>
      <c r="LD11" s="288">
        <f t="shared" si="25"/>
        <v>3.4504999999999999</v>
      </c>
      <c r="LE11" s="288">
        <f t="shared" si="25"/>
        <v>2.1799999999999997</v>
      </c>
      <c r="LF11" s="288">
        <f t="shared" si="25"/>
        <v>2.2954999999999997</v>
      </c>
      <c r="LG11" s="288">
        <f t="shared" si="25"/>
        <v>2.4109999999999996</v>
      </c>
      <c r="LH11" s="288">
        <f t="shared" si="25"/>
        <v>2.5264999999999995</v>
      </c>
      <c r="LI11" s="288">
        <f t="shared" si="25"/>
        <v>2.6419999999999995</v>
      </c>
      <c r="LJ11" s="288">
        <f t="shared" si="25"/>
        <v>2.7574999999999994</v>
      </c>
      <c r="LK11" s="288">
        <f t="shared" si="25"/>
        <v>2.8729999999999993</v>
      </c>
      <c r="LL11" s="288">
        <f t="shared" si="25"/>
        <v>2.9885000000000002</v>
      </c>
      <c r="LM11" s="288">
        <f t="shared" si="25"/>
        <v>3.1040000000000001</v>
      </c>
      <c r="LN11" s="288">
        <f t="shared" si="25"/>
        <v>3.2195</v>
      </c>
      <c r="LO11" s="288">
        <f t="shared" si="25"/>
        <v>3.335</v>
      </c>
      <c r="LP11" s="288">
        <f t="shared" si="25"/>
        <v>3.4504999999999999</v>
      </c>
      <c r="LQ11" s="288">
        <f t="shared" si="25"/>
        <v>2.1799999999999997</v>
      </c>
      <c r="LR11" s="288">
        <f t="shared" si="25"/>
        <v>2.2954999999999997</v>
      </c>
      <c r="LS11" s="288">
        <f t="shared" si="25"/>
        <v>2.4109999999999996</v>
      </c>
      <c r="LT11" s="288">
        <f t="shared" si="25"/>
        <v>2.5264999999999995</v>
      </c>
      <c r="LU11" s="288">
        <f t="shared" si="25"/>
        <v>2.6419999999999995</v>
      </c>
      <c r="LV11" s="288">
        <f t="shared" si="25"/>
        <v>2.7574999999999994</v>
      </c>
      <c r="LW11" s="288">
        <f t="shared" si="25"/>
        <v>2.8729999999999993</v>
      </c>
      <c r="LX11" s="288">
        <f t="shared" si="25"/>
        <v>2.9885000000000002</v>
      </c>
      <c r="LY11" s="288">
        <f t="shared" si="25"/>
        <v>3.1040000000000001</v>
      </c>
      <c r="LZ11" s="288">
        <f t="shared" si="25"/>
        <v>3.2195</v>
      </c>
      <c r="MA11" s="288">
        <f t="shared" si="25"/>
        <v>3.335</v>
      </c>
      <c r="MB11" s="288">
        <f t="shared" ref="MB11:OM11" si="26">MB118</f>
        <v>3.4504999999999999</v>
      </c>
      <c r="MC11" s="288">
        <f t="shared" si="26"/>
        <v>2.1799999999999997</v>
      </c>
      <c r="MD11" s="288">
        <f t="shared" si="26"/>
        <v>2.2954999999999997</v>
      </c>
      <c r="ME11" s="288">
        <f t="shared" si="26"/>
        <v>2.4109999999999996</v>
      </c>
      <c r="MF11" s="288">
        <f t="shared" si="26"/>
        <v>2.5264999999999995</v>
      </c>
      <c r="MG11" s="288">
        <f t="shared" si="26"/>
        <v>2.6419999999999995</v>
      </c>
      <c r="MH11" s="288">
        <f t="shared" si="26"/>
        <v>2.7574999999999994</v>
      </c>
      <c r="MI11" s="288">
        <f t="shared" si="26"/>
        <v>2.8729999999999993</v>
      </c>
      <c r="MJ11" s="288">
        <f t="shared" si="26"/>
        <v>2.9885000000000002</v>
      </c>
      <c r="MK11" s="288">
        <f t="shared" si="26"/>
        <v>3.1040000000000001</v>
      </c>
      <c r="ML11" s="288">
        <f t="shared" si="26"/>
        <v>3.2195</v>
      </c>
      <c r="MM11" s="288">
        <f t="shared" si="26"/>
        <v>3.335</v>
      </c>
      <c r="MN11" s="288">
        <f t="shared" si="26"/>
        <v>3.4504999999999999</v>
      </c>
      <c r="MO11" s="288">
        <f t="shared" si="26"/>
        <v>2.1799999999999997</v>
      </c>
      <c r="MP11" s="288">
        <f t="shared" si="26"/>
        <v>2.2954999999999997</v>
      </c>
      <c r="MQ11" s="288">
        <f t="shared" si="26"/>
        <v>2.4109999999999996</v>
      </c>
      <c r="MR11" s="288">
        <f t="shared" si="26"/>
        <v>2.5264999999999995</v>
      </c>
      <c r="MS11" s="288">
        <f t="shared" si="26"/>
        <v>2.6419999999999995</v>
      </c>
      <c r="MT11" s="288">
        <f t="shared" si="26"/>
        <v>2.7574999999999994</v>
      </c>
      <c r="MU11" s="288">
        <f t="shared" si="26"/>
        <v>2.8729999999999993</v>
      </c>
      <c r="MV11" s="288">
        <f t="shared" si="26"/>
        <v>2.9885000000000002</v>
      </c>
      <c r="MW11" s="288">
        <f t="shared" si="26"/>
        <v>3.1040000000000001</v>
      </c>
      <c r="MX11" s="288">
        <f t="shared" si="26"/>
        <v>3.2195</v>
      </c>
      <c r="MY11" s="288">
        <f t="shared" si="26"/>
        <v>3.335</v>
      </c>
      <c r="MZ11" s="288">
        <f t="shared" si="26"/>
        <v>3.4504999999999999</v>
      </c>
      <c r="NA11" s="288">
        <f t="shared" si="26"/>
        <v>2.1799999999999997</v>
      </c>
      <c r="NB11" s="288">
        <f t="shared" si="26"/>
        <v>2.2954999999999997</v>
      </c>
      <c r="NC11" s="288">
        <f t="shared" si="26"/>
        <v>2.4109999999999996</v>
      </c>
      <c r="ND11" s="288">
        <f t="shared" si="26"/>
        <v>2.5264999999999995</v>
      </c>
      <c r="NE11" s="288">
        <f t="shared" si="26"/>
        <v>2.6419999999999995</v>
      </c>
      <c r="NF11" s="288">
        <f t="shared" si="26"/>
        <v>2.7574999999999994</v>
      </c>
      <c r="NG11" s="288">
        <f t="shared" si="26"/>
        <v>2.8729999999999993</v>
      </c>
      <c r="NH11" s="288">
        <f t="shared" si="26"/>
        <v>2.9885000000000002</v>
      </c>
      <c r="NI11" s="288">
        <f t="shared" si="26"/>
        <v>3.1040000000000001</v>
      </c>
      <c r="NJ11" s="288">
        <f t="shared" si="26"/>
        <v>3.2195</v>
      </c>
      <c r="NK11" s="288">
        <f t="shared" si="26"/>
        <v>3.335</v>
      </c>
      <c r="NL11" s="288">
        <f t="shared" si="26"/>
        <v>3.4504999999999999</v>
      </c>
      <c r="NM11" s="288">
        <f t="shared" si="26"/>
        <v>2.1799999999999997</v>
      </c>
      <c r="NN11" s="288">
        <f t="shared" si="26"/>
        <v>2.2954999999999997</v>
      </c>
      <c r="NO11" s="288">
        <f t="shared" si="26"/>
        <v>2.4109999999999996</v>
      </c>
      <c r="NP11" s="288">
        <f t="shared" si="26"/>
        <v>2.5264999999999995</v>
      </c>
      <c r="NQ11" s="288">
        <f t="shared" si="26"/>
        <v>2.6419999999999995</v>
      </c>
      <c r="NR11" s="288">
        <f t="shared" si="26"/>
        <v>2.7574999999999994</v>
      </c>
      <c r="NS11" s="288">
        <f t="shared" si="26"/>
        <v>2.8729999999999993</v>
      </c>
      <c r="NT11" s="288">
        <f t="shared" si="26"/>
        <v>2.9885000000000002</v>
      </c>
      <c r="NU11" s="288">
        <f t="shared" si="26"/>
        <v>3.1040000000000001</v>
      </c>
      <c r="NV11" s="288">
        <f t="shared" si="26"/>
        <v>3.2195</v>
      </c>
      <c r="NW11" s="288">
        <f t="shared" si="26"/>
        <v>3.335</v>
      </c>
      <c r="NX11" s="288">
        <f t="shared" si="26"/>
        <v>3.4504999999999999</v>
      </c>
      <c r="NY11" s="288">
        <f t="shared" si="26"/>
        <v>2.1799999999999997</v>
      </c>
      <c r="NZ11" s="288">
        <f t="shared" si="26"/>
        <v>2.2954999999999997</v>
      </c>
      <c r="OA11" s="288">
        <f t="shared" si="26"/>
        <v>2.4109999999999996</v>
      </c>
      <c r="OB11" s="288">
        <f t="shared" si="26"/>
        <v>2.5264999999999995</v>
      </c>
      <c r="OC11" s="288">
        <f t="shared" si="26"/>
        <v>2.6419999999999995</v>
      </c>
      <c r="OD11" s="288">
        <f t="shared" si="26"/>
        <v>2.7574999999999994</v>
      </c>
      <c r="OE11" s="288">
        <f t="shared" si="26"/>
        <v>2.8729999999999993</v>
      </c>
      <c r="OF11" s="288">
        <f t="shared" si="26"/>
        <v>2.9885000000000002</v>
      </c>
      <c r="OG11" s="288">
        <f t="shared" si="26"/>
        <v>3.1040000000000001</v>
      </c>
      <c r="OH11" s="288">
        <f t="shared" si="26"/>
        <v>3.2195</v>
      </c>
      <c r="OI11" s="288">
        <f t="shared" si="26"/>
        <v>3.335</v>
      </c>
      <c r="OJ11" s="288">
        <f t="shared" si="26"/>
        <v>3.4504999999999999</v>
      </c>
      <c r="OK11" s="288">
        <f t="shared" si="26"/>
        <v>2.1799999999999997</v>
      </c>
      <c r="OL11" s="288">
        <f t="shared" si="26"/>
        <v>2.2954999999999997</v>
      </c>
      <c r="OM11" s="288">
        <f t="shared" si="26"/>
        <v>2.4109999999999996</v>
      </c>
      <c r="ON11" s="288">
        <f t="shared" ref="ON11:QY11" si="27">ON118</f>
        <v>2.5264999999999995</v>
      </c>
      <c r="OO11" s="288">
        <f t="shared" si="27"/>
        <v>2.6419999999999995</v>
      </c>
      <c r="OP11" s="288">
        <f t="shared" si="27"/>
        <v>2.7574999999999994</v>
      </c>
      <c r="OQ11" s="288">
        <f t="shared" si="27"/>
        <v>2.8729999999999993</v>
      </c>
      <c r="OR11" s="288">
        <f t="shared" si="27"/>
        <v>2.9885000000000002</v>
      </c>
      <c r="OS11" s="288">
        <f t="shared" si="27"/>
        <v>3.1040000000000001</v>
      </c>
      <c r="OT11" s="288">
        <f t="shared" si="27"/>
        <v>3.2195</v>
      </c>
      <c r="OU11" s="288">
        <f t="shared" si="27"/>
        <v>3.335</v>
      </c>
      <c r="OV11" s="288">
        <f t="shared" si="27"/>
        <v>3.4504999999999999</v>
      </c>
      <c r="OW11" s="288">
        <f t="shared" si="27"/>
        <v>2.1799999999999997</v>
      </c>
      <c r="OX11" s="288">
        <f t="shared" si="27"/>
        <v>2.2954999999999997</v>
      </c>
      <c r="OY11" s="288">
        <f t="shared" si="27"/>
        <v>2.4109999999999996</v>
      </c>
      <c r="OZ11" s="288">
        <f t="shared" si="27"/>
        <v>2.5264999999999995</v>
      </c>
      <c r="PA11" s="288">
        <f t="shared" si="27"/>
        <v>2.6419999999999995</v>
      </c>
      <c r="PB11" s="288">
        <f t="shared" si="27"/>
        <v>2.7574999999999994</v>
      </c>
      <c r="PC11" s="288">
        <f t="shared" si="27"/>
        <v>2.8729999999999993</v>
      </c>
      <c r="PD11" s="288">
        <f t="shared" si="27"/>
        <v>2.9885000000000002</v>
      </c>
      <c r="PE11" s="288">
        <f t="shared" si="27"/>
        <v>3.1040000000000001</v>
      </c>
      <c r="PF11" s="288">
        <f t="shared" si="27"/>
        <v>3.2195</v>
      </c>
      <c r="PG11" s="288">
        <f t="shared" si="27"/>
        <v>3.335</v>
      </c>
      <c r="PH11" s="288">
        <f t="shared" si="27"/>
        <v>3.4504999999999999</v>
      </c>
      <c r="PI11" s="288">
        <f t="shared" si="27"/>
        <v>2.1799999999999997</v>
      </c>
      <c r="PJ11" s="288">
        <f t="shared" si="27"/>
        <v>2.2954999999999997</v>
      </c>
      <c r="PK11" s="288">
        <f t="shared" si="27"/>
        <v>2.4109999999999996</v>
      </c>
      <c r="PL11" s="288">
        <f t="shared" si="27"/>
        <v>2.5264999999999995</v>
      </c>
      <c r="PM11" s="288">
        <f t="shared" si="27"/>
        <v>2.6419999999999995</v>
      </c>
      <c r="PN11" s="288">
        <f t="shared" si="27"/>
        <v>2.7574999999999994</v>
      </c>
      <c r="PO11" s="288">
        <f t="shared" si="27"/>
        <v>2.8729999999999993</v>
      </c>
      <c r="PP11" s="288">
        <f t="shared" si="27"/>
        <v>2.9885000000000002</v>
      </c>
      <c r="PQ11" s="288">
        <f t="shared" si="27"/>
        <v>3.1040000000000001</v>
      </c>
      <c r="PR11" s="288">
        <f t="shared" si="27"/>
        <v>3.2195</v>
      </c>
      <c r="PS11" s="288">
        <f t="shared" si="27"/>
        <v>3.335</v>
      </c>
      <c r="PT11" s="288">
        <f t="shared" si="27"/>
        <v>3.4504999999999999</v>
      </c>
      <c r="PU11" s="288">
        <f t="shared" si="27"/>
        <v>2.1799999999999997</v>
      </c>
      <c r="PV11" s="288">
        <f t="shared" si="27"/>
        <v>2.2954999999999997</v>
      </c>
      <c r="PW11" s="288">
        <f t="shared" si="27"/>
        <v>2.4109999999999996</v>
      </c>
      <c r="PX11" s="288">
        <f t="shared" si="27"/>
        <v>2.5264999999999995</v>
      </c>
      <c r="PY11" s="288">
        <f t="shared" si="27"/>
        <v>2.6419999999999995</v>
      </c>
      <c r="PZ11" s="288">
        <f t="shared" si="27"/>
        <v>2.7574999999999994</v>
      </c>
      <c r="QA11" s="288">
        <f t="shared" si="27"/>
        <v>2.8729999999999993</v>
      </c>
      <c r="QB11" s="288">
        <f t="shared" si="27"/>
        <v>2.9885000000000002</v>
      </c>
      <c r="QC11" s="288">
        <f t="shared" si="27"/>
        <v>3.1040000000000001</v>
      </c>
      <c r="QD11" s="288">
        <f t="shared" si="27"/>
        <v>3.2195</v>
      </c>
      <c r="QE11" s="288">
        <f t="shared" si="27"/>
        <v>3.335</v>
      </c>
      <c r="QF11" s="288">
        <f t="shared" si="27"/>
        <v>3.4504999999999999</v>
      </c>
      <c r="QG11" s="288">
        <f t="shared" si="27"/>
        <v>2.1799999999999997</v>
      </c>
      <c r="QH11" s="288">
        <f t="shared" si="27"/>
        <v>2.2954999999999997</v>
      </c>
      <c r="QI11" s="288">
        <f t="shared" si="27"/>
        <v>2.4109999999999996</v>
      </c>
      <c r="QJ11" s="288">
        <f t="shared" si="27"/>
        <v>2.5264999999999995</v>
      </c>
      <c r="QK11" s="288">
        <f t="shared" si="27"/>
        <v>2.6419999999999995</v>
      </c>
      <c r="QL11" s="288">
        <f t="shared" si="27"/>
        <v>2.7574999999999994</v>
      </c>
      <c r="QM11" s="288">
        <f t="shared" si="27"/>
        <v>2.8729999999999993</v>
      </c>
      <c r="QN11" s="288">
        <f t="shared" si="27"/>
        <v>2.9885000000000002</v>
      </c>
      <c r="QO11" s="288">
        <f t="shared" si="27"/>
        <v>3.1040000000000001</v>
      </c>
      <c r="QP11" s="288">
        <f t="shared" si="27"/>
        <v>3.2195</v>
      </c>
      <c r="QQ11" s="288">
        <f t="shared" si="27"/>
        <v>3.335</v>
      </c>
      <c r="QR11" s="288">
        <f t="shared" si="27"/>
        <v>3.4504999999999999</v>
      </c>
      <c r="QS11" s="288">
        <f t="shared" si="27"/>
        <v>2.1799999999999997</v>
      </c>
      <c r="QT11" s="288">
        <f t="shared" si="27"/>
        <v>2.2954999999999997</v>
      </c>
      <c r="QU11" s="288">
        <f t="shared" si="27"/>
        <v>2.4109999999999996</v>
      </c>
      <c r="QV11" s="288">
        <f t="shared" si="27"/>
        <v>2.5264999999999995</v>
      </c>
      <c r="QW11" s="288">
        <f t="shared" si="27"/>
        <v>2.6419999999999995</v>
      </c>
      <c r="QX11" s="288">
        <f t="shared" si="27"/>
        <v>2.7574999999999994</v>
      </c>
      <c r="QY11" s="288">
        <f t="shared" si="27"/>
        <v>2.8729999999999993</v>
      </c>
      <c r="QZ11" s="288">
        <f t="shared" ref="QZ11:TK11" si="28">QZ118</f>
        <v>2.9885000000000002</v>
      </c>
      <c r="RA11" s="288">
        <f t="shared" si="28"/>
        <v>3.1040000000000001</v>
      </c>
      <c r="RB11" s="288">
        <f t="shared" si="28"/>
        <v>3.2195</v>
      </c>
      <c r="RC11" s="288">
        <f t="shared" si="28"/>
        <v>3.335</v>
      </c>
      <c r="RD11" s="288">
        <f t="shared" si="28"/>
        <v>3.4504999999999999</v>
      </c>
      <c r="RE11" s="288">
        <f t="shared" si="28"/>
        <v>2.1799999999999997</v>
      </c>
      <c r="RF11" s="288">
        <f t="shared" si="28"/>
        <v>2.2954999999999997</v>
      </c>
      <c r="RG11" s="288">
        <f t="shared" si="28"/>
        <v>2.4109999999999996</v>
      </c>
      <c r="RH11" s="288">
        <f t="shared" si="28"/>
        <v>2.5264999999999995</v>
      </c>
      <c r="RI11" s="288">
        <f t="shared" si="28"/>
        <v>2.6419999999999995</v>
      </c>
      <c r="RJ11" s="288">
        <f t="shared" si="28"/>
        <v>2.7574999999999994</v>
      </c>
      <c r="RK11" s="288">
        <f t="shared" si="28"/>
        <v>2.8729999999999993</v>
      </c>
      <c r="RL11" s="288">
        <f t="shared" si="28"/>
        <v>2.9885000000000002</v>
      </c>
      <c r="RM11" s="288">
        <f t="shared" si="28"/>
        <v>3.1040000000000001</v>
      </c>
      <c r="RN11" s="288">
        <f t="shared" si="28"/>
        <v>3.2195</v>
      </c>
      <c r="RO11" s="288">
        <f t="shared" si="28"/>
        <v>3.335</v>
      </c>
      <c r="RP11" s="288">
        <f t="shared" si="28"/>
        <v>3.4504999999999999</v>
      </c>
      <c r="RQ11" s="288">
        <f t="shared" si="28"/>
        <v>2.1799999999999997</v>
      </c>
      <c r="RR11" s="288">
        <f t="shared" si="28"/>
        <v>2.2954999999999997</v>
      </c>
      <c r="RS11" s="288">
        <f t="shared" si="28"/>
        <v>2.4109999999999996</v>
      </c>
      <c r="RT11" s="288">
        <f t="shared" si="28"/>
        <v>2.5264999999999995</v>
      </c>
      <c r="RU11" s="288">
        <f t="shared" si="28"/>
        <v>2.6419999999999995</v>
      </c>
      <c r="RV11" s="288">
        <f t="shared" si="28"/>
        <v>2.7574999999999994</v>
      </c>
      <c r="RW11" s="288">
        <f t="shared" si="28"/>
        <v>2.8729999999999993</v>
      </c>
      <c r="RX11" s="288">
        <f t="shared" si="28"/>
        <v>2.9885000000000002</v>
      </c>
      <c r="RY11" s="288">
        <f t="shared" si="28"/>
        <v>3.1040000000000001</v>
      </c>
      <c r="RZ11" s="288">
        <f t="shared" si="28"/>
        <v>3.2195</v>
      </c>
      <c r="SA11" s="288">
        <f t="shared" si="28"/>
        <v>3.335</v>
      </c>
      <c r="SB11" s="288">
        <f t="shared" si="28"/>
        <v>3.4504999999999999</v>
      </c>
      <c r="SC11" s="288">
        <f t="shared" si="28"/>
        <v>2.1799999999999997</v>
      </c>
      <c r="SD11" s="288">
        <f t="shared" si="28"/>
        <v>2.2954999999999997</v>
      </c>
      <c r="SE11" s="288">
        <f t="shared" si="28"/>
        <v>2.4109999999999996</v>
      </c>
      <c r="SF11" s="288">
        <f t="shared" si="28"/>
        <v>2.5264999999999995</v>
      </c>
      <c r="SG11" s="288">
        <f t="shared" si="28"/>
        <v>2.6419999999999995</v>
      </c>
      <c r="SH11" s="288">
        <f t="shared" si="28"/>
        <v>2.7574999999999994</v>
      </c>
      <c r="SI11" s="288">
        <f t="shared" si="28"/>
        <v>2.8729999999999993</v>
      </c>
      <c r="SJ11" s="288">
        <f t="shared" si="28"/>
        <v>2.9885000000000002</v>
      </c>
      <c r="SK11" s="288">
        <f t="shared" si="28"/>
        <v>3.1040000000000001</v>
      </c>
      <c r="SL11" s="288">
        <f t="shared" si="28"/>
        <v>3.2195</v>
      </c>
      <c r="SM11" s="288">
        <f t="shared" si="28"/>
        <v>3.335</v>
      </c>
      <c r="SN11" s="288">
        <f t="shared" si="28"/>
        <v>3.4504999999999999</v>
      </c>
      <c r="SO11" s="288">
        <f t="shared" si="28"/>
        <v>2.1799999999999997</v>
      </c>
      <c r="SP11" s="288">
        <f t="shared" si="28"/>
        <v>2.2954999999999997</v>
      </c>
      <c r="SQ11" s="288">
        <f t="shared" si="28"/>
        <v>2.4109999999999996</v>
      </c>
      <c r="SR11" s="288">
        <f t="shared" si="28"/>
        <v>2.5264999999999995</v>
      </c>
      <c r="SS11" s="288">
        <f t="shared" si="28"/>
        <v>2.6419999999999995</v>
      </c>
      <c r="ST11" s="288">
        <f t="shared" si="28"/>
        <v>2.7574999999999994</v>
      </c>
      <c r="SU11" s="288">
        <f t="shared" si="28"/>
        <v>2.8729999999999993</v>
      </c>
      <c r="SV11" s="288">
        <f t="shared" si="28"/>
        <v>2.9885000000000002</v>
      </c>
      <c r="SW11" s="288">
        <f t="shared" si="28"/>
        <v>3.1040000000000001</v>
      </c>
      <c r="SX11" s="288">
        <f t="shared" si="28"/>
        <v>3.2195</v>
      </c>
      <c r="SY11" s="288">
        <f t="shared" si="28"/>
        <v>3.335</v>
      </c>
      <c r="SZ11" s="288">
        <f t="shared" si="28"/>
        <v>3.4504999999999999</v>
      </c>
      <c r="TA11" s="288">
        <f t="shared" si="28"/>
        <v>2.1799999999999997</v>
      </c>
      <c r="TB11" s="288">
        <f t="shared" si="28"/>
        <v>2.2954999999999997</v>
      </c>
      <c r="TC11" s="288">
        <f t="shared" si="28"/>
        <v>2.4109999999999996</v>
      </c>
      <c r="TD11" s="288">
        <f t="shared" si="28"/>
        <v>2.5264999999999995</v>
      </c>
      <c r="TE11" s="288">
        <f t="shared" si="28"/>
        <v>2.6419999999999995</v>
      </c>
      <c r="TF11" s="288">
        <f t="shared" si="28"/>
        <v>2.7574999999999994</v>
      </c>
      <c r="TG11" s="288">
        <f t="shared" si="28"/>
        <v>2.8729999999999993</v>
      </c>
      <c r="TH11" s="288">
        <f t="shared" si="28"/>
        <v>2.9885000000000002</v>
      </c>
      <c r="TI11" s="288">
        <f t="shared" si="28"/>
        <v>3.1040000000000001</v>
      </c>
      <c r="TJ11" s="288">
        <f t="shared" si="28"/>
        <v>3.2195</v>
      </c>
      <c r="TK11" s="288">
        <f t="shared" si="28"/>
        <v>3.335</v>
      </c>
      <c r="TL11" s="288">
        <f t="shared" ref="TL11:VH11" si="29">TL118</f>
        <v>3.4504999999999999</v>
      </c>
      <c r="TM11" s="288">
        <f t="shared" si="29"/>
        <v>2.1799999999999997</v>
      </c>
      <c r="TN11" s="288">
        <f t="shared" si="29"/>
        <v>2.2954999999999997</v>
      </c>
      <c r="TO11" s="288">
        <f t="shared" si="29"/>
        <v>2.4109999999999996</v>
      </c>
      <c r="TP11" s="288">
        <f t="shared" si="29"/>
        <v>2.5264999999999995</v>
      </c>
      <c r="TQ11" s="288">
        <f t="shared" si="29"/>
        <v>2.6419999999999995</v>
      </c>
      <c r="TR11" s="288">
        <f t="shared" si="29"/>
        <v>2.7574999999999994</v>
      </c>
      <c r="TS11" s="288">
        <f t="shared" si="29"/>
        <v>2.8729999999999993</v>
      </c>
      <c r="TT11" s="288">
        <f t="shared" si="29"/>
        <v>2.9885000000000002</v>
      </c>
      <c r="TU11" s="288">
        <f t="shared" si="29"/>
        <v>3.1040000000000001</v>
      </c>
      <c r="TV11" s="288">
        <f t="shared" si="29"/>
        <v>3.2195</v>
      </c>
      <c r="TW11" s="288">
        <f t="shared" si="29"/>
        <v>3.335</v>
      </c>
      <c r="TX11" s="288">
        <f t="shared" si="29"/>
        <v>3.4504999999999999</v>
      </c>
      <c r="TY11" s="288">
        <f t="shared" si="29"/>
        <v>2.1799999999999997</v>
      </c>
      <c r="TZ11" s="288">
        <f t="shared" si="29"/>
        <v>2.2954999999999997</v>
      </c>
      <c r="UA11" s="288">
        <f t="shared" si="29"/>
        <v>2.4109999999999996</v>
      </c>
      <c r="UB11" s="288">
        <f t="shared" si="29"/>
        <v>2.5264999999999995</v>
      </c>
      <c r="UC11" s="288">
        <f t="shared" si="29"/>
        <v>2.6419999999999995</v>
      </c>
      <c r="UD11" s="288">
        <f t="shared" si="29"/>
        <v>2.7574999999999994</v>
      </c>
      <c r="UE11" s="288">
        <f t="shared" si="29"/>
        <v>2.8729999999999993</v>
      </c>
      <c r="UF11" s="288">
        <f t="shared" si="29"/>
        <v>2.9885000000000002</v>
      </c>
      <c r="UG11" s="288">
        <f t="shared" si="29"/>
        <v>3.1040000000000001</v>
      </c>
      <c r="UH11" s="288">
        <f t="shared" si="29"/>
        <v>3.2195</v>
      </c>
      <c r="UI11" s="288">
        <f t="shared" si="29"/>
        <v>3.335</v>
      </c>
      <c r="UJ11" s="288">
        <f t="shared" si="29"/>
        <v>3.4504999999999999</v>
      </c>
      <c r="UK11" s="288">
        <f t="shared" si="29"/>
        <v>2.1799999999999997</v>
      </c>
      <c r="UL11" s="288">
        <f t="shared" si="29"/>
        <v>2.2954999999999997</v>
      </c>
      <c r="UM11" s="288">
        <f t="shared" si="29"/>
        <v>2.4109999999999996</v>
      </c>
      <c r="UN11" s="288">
        <f t="shared" si="29"/>
        <v>2.5264999999999995</v>
      </c>
      <c r="UO11" s="288">
        <f t="shared" si="29"/>
        <v>2.6419999999999995</v>
      </c>
      <c r="UP11" s="288">
        <f t="shared" si="29"/>
        <v>2.7574999999999994</v>
      </c>
      <c r="UQ11" s="288">
        <f t="shared" si="29"/>
        <v>2.8729999999999993</v>
      </c>
      <c r="UR11" s="288">
        <f t="shared" si="29"/>
        <v>2.9885000000000002</v>
      </c>
      <c r="US11" s="288">
        <f t="shared" si="29"/>
        <v>3.1040000000000001</v>
      </c>
      <c r="UT11" s="288">
        <f t="shared" si="29"/>
        <v>3.2195</v>
      </c>
      <c r="UU11" s="288">
        <f t="shared" si="29"/>
        <v>3.335</v>
      </c>
      <c r="UV11" s="288">
        <f t="shared" si="29"/>
        <v>3.4504999999999999</v>
      </c>
      <c r="UW11" s="288">
        <f t="shared" si="29"/>
        <v>2.1799999999999997</v>
      </c>
      <c r="UX11" s="288">
        <f t="shared" si="29"/>
        <v>2.2954999999999997</v>
      </c>
      <c r="UY11" s="288">
        <f t="shared" si="29"/>
        <v>2.4109999999999996</v>
      </c>
      <c r="UZ11" s="288">
        <f t="shared" si="29"/>
        <v>2.5264999999999995</v>
      </c>
      <c r="VA11" s="288">
        <f t="shared" si="29"/>
        <v>2.6419999999999995</v>
      </c>
      <c r="VB11" s="288">
        <f t="shared" si="29"/>
        <v>2.7574999999999994</v>
      </c>
      <c r="VC11" s="288">
        <f t="shared" si="29"/>
        <v>2.8729999999999993</v>
      </c>
      <c r="VD11" s="288">
        <f t="shared" si="29"/>
        <v>2.9885000000000002</v>
      </c>
      <c r="VE11" s="288">
        <f t="shared" si="29"/>
        <v>3.1040000000000001</v>
      </c>
      <c r="VF11" s="288">
        <f t="shared" si="29"/>
        <v>3.2195</v>
      </c>
      <c r="VG11" s="288">
        <f t="shared" si="29"/>
        <v>3.335</v>
      </c>
      <c r="VH11" s="288">
        <f t="shared" si="29"/>
        <v>3.4504999999999999</v>
      </c>
    </row>
    <row r="12" spans="1:580" x14ac:dyDescent="0.25">
      <c r="B12" s="55"/>
      <c r="C12" s="10"/>
      <c r="D12" s="11" t="s">
        <v>51</v>
      </c>
      <c r="E12" s="287" t="str">
        <f t="shared" ref="E12:S12" si="30">E119</f>
        <v>B</v>
      </c>
      <c r="F12" s="287" t="str">
        <f t="shared" si="30"/>
        <v>B</v>
      </c>
      <c r="G12" s="287" t="str">
        <f t="shared" si="30"/>
        <v>B</v>
      </c>
      <c r="H12" s="287" t="str">
        <f t="shared" si="30"/>
        <v>B</v>
      </c>
      <c r="I12" s="287" t="str">
        <f t="shared" si="30"/>
        <v>B</v>
      </c>
      <c r="J12" s="287" t="str">
        <f t="shared" si="30"/>
        <v>C</v>
      </c>
      <c r="K12" s="287" t="str">
        <f t="shared" si="30"/>
        <v>C</v>
      </c>
      <c r="L12" s="287" t="str">
        <f t="shared" si="30"/>
        <v>C</v>
      </c>
      <c r="M12" s="287" t="str">
        <f t="shared" si="30"/>
        <v>C</v>
      </c>
      <c r="N12" s="287" t="str">
        <f t="shared" si="30"/>
        <v>C</v>
      </c>
      <c r="O12" s="287" t="str">
        <f t="shared" si="30"/>
        <v>C</v>
      </c>
      <c r="P12" s="287" t="str">
        <f t="shared" si="30"/>
        <v>C</v>
      </c>
      <c r="Q12" s="287" t="str">
        <f t="shared" si="30"/>
        <v>B</v>
      </c>
      <c r="R12" s="287" t="str">
        <f t="shared" si="30"/>
        <v>B</v>
      </c>
      <c r="S12" s="287" t="str">
        <f t="shared" si="30"/>
        <v>B</v>
      </c>
      <c r="T12" s="287" t="str">
        <f t="shared" ref="T12:CE12" si="31">T119</f>
        <v>B</v>
      </c>
      <c r="U12" s="287" t="str">
        <f t="shared" si="31"/>
        <v>B</v>
      </c>
      <c r="V12" s="287" t="str">
        <f t="shared" si="31"/>
        <v>C</v>
      </c>
      <c r="W12" s="287" t="str">
        <f t="shared" si="31"/>
        <v>C</v>
      </c>
      <c r="X12" s="287" t="str">
        <f t="shared" si="31"/>
        <v>C</v>
      </c>
      <c r="Y12" s="287" t="str">
        <f t="shared" si="31"/>
        <v>C</v>
      </c>
      <c r="Z12" s="287" t="str">
        <f t="shared" si="31"/>
        <v>C</v>
      </c>
      <c r="AA12" s="287" t="str">
        <f t="shared" si="31"/>
        <v>C</v>
      </c>
      <c r="AB12" s="287" t="str">
        <f t="shared" si="31"/>
        <v>C</v>
      </c>
      <c r="AC12" s="287" t="str">
        <f t="shared" si="31"/>
        <v>B</v>
      </c>
      <c r="AD12" s="287" t="str">
        <f t="shared" si="31"/>
        <v>B</v>
      </c>
      <c r="AE12" s="287" t="str">
        <f t="shared" si="31"/>
        <v>B</v>
      </c>
      <c r="AF12" s="287" t="str">
        <f t="shared" si="31"/>
        <v>B</v>
      </c>
      <c r="AG12" s="287" t="str">
        <f t="shared" si="31"/>
        <v>B</v>
      </c>
      <c r="AH12" s="287" t="str">
        <f t="shared" si="31"/>
        <v>C</v>
      </c>
      <c r="AI12" s="287" t="str">
        <f t="shared" si="31"/>
        <v>C</v>
      </c>
      <c r="AJ12" s="287" t="str">
        <f t="shared" si="31"/>
        <v>C</v>
      </c>
      <c r="AK12" s="287" t="str">
        <f t="shared" si="31"/>
        <v>C</v>
      </c>
      <c r="AL12" s="287" t="str">
        <f t="shared" si="31"/>
        <v>C</v>
      </c>
      <c r="AM12" s="287" t="str">
        <f t="shared" si="31"/>
        <v>C</v>
      </c>
      <c r="AN12" s="287" t="str">
        <f t="shared" si="31"/>
        <v>C</v>
      </c>
      <c r="AO12" s="287" t="str">
        <f t="shared" si="31"/>
        <v>B</v>
      </c>
      <c r="AP12" s="287" t="str">
        <f t="shared" si="31"/>
        <v>B</v>
      </c>
      <c r="AQ12" s="287" t="str">
        <f t="shared" si="31"/>
        <v>B</v>
      </c>
      <c r="AR12" s="287" t="str">
        <f t="shared" si="31"/>
        <v>B</v>
      </c>
      <c r="AS12" s="287" t="str">
        <f t="shared" si="31"/>
        <v>B</v>
      </c>
      <c r="AT12" s="287" t="str">
        <f t="shared" si="31"/>
        <v>C</v>
      </c>
      <c r="AU12" s="287" t="str">
        <f t="shared" si="31"/>
        <v>C</v>
      </c>
      <c r="AV12" s="287" t="str">
        <f t="shared" si="31"/>
        <v>C</v>
      </c>
      <c r="AW12" s="287" t="str">
        <f t="shared" si="31"/>
        <v>C</v>
      </c>
      <c r="AX12" s="287" t="str">
        <f t="shared" si="31"/>
        <v>C</v>
      </c>
      <c r="AY12" s="287" t="str">
        <f t="shared" si="31"/>
        <v>C</v>
      </c>
      <c r="AZ12" s="287" t="str">
        <f t="shared" si="31"/>
        <v>C</v>
      </c>
      <c r="BA12" s="287" t="str">
        <f t="shared" si="31"/>
        <v>B</v>
      </c>
      <c r="BB12" s="287" t="str">
        <f t="shared" si="31"/>
        <v>B</v>
      </c>
      <c r="BC12" s="287" t="str">
        <f t="shared" si="31"/>
        <v>B</v>
      </c>
      <c r="BD12" s="287" t="str">
        <f t="shared" si="31"/>
        <v>B</v>
      </c>
      <c r="BE12" s="287" t="str">
        <f t="shared" si="31"/>
        <v>B</v>
      </c>
      <c r="BF12" s="287" t="str">
        <f t="shared" si="31"/>
        <v>C</v>
      </c>
      <c r="BG12" s="287" t="str">
        <f t="shared" si="31"/>
        <v>C</v>
      </c>
      <c r="BH12" s="287" t="str">
        <f t="shared" si="31"/>
        <v>C</v>
      </c>
      <c r="BI12" s="287" t="str">
        <f t="shared" si="31"/>
        <v>C</v>
      </c>
      <c r="BJ12" s="287" t="str">
        <f t="shared" si="31"/>
        <v>C</v>
      </c>
      <c r="BK12" s="287" t="str">
        <f t="shared" si="31"/>
        <v>C</v>
      </c>
      <c r="BL12" s="287" t="str">
        <f t="shared" si="31"/>
        <v>C</v>
      </c>
      <c r="BM12" s="287" t="str">
        <f t="shared" si="31"/>
        <v>B</v>
      </c>
      <c r="BN12" s="287" t="str">
        <f t="shared" si="31"/>
        <v>B</v>
      </c>
      <c r="BO12" s="287" t="str">
        <f t="shared" si="31"/>
        <v>B</v>
      </c>
      <c r="BP12" s="287" t="str">
        <f t="shared" si="31"/>
        <v>B</v>
      </c>
      <c r="BQ12" s="287" t="str">
        <f t="shared" si="31"/>
        <v>B</v>
      </c>
      <c r="BR12" s="287" t="str">
        <f t="shared" si="31"/>
        <v>C</v>
      </c>
      <c r="BS12" s="287" t="str">
        <f t="shared" si="31"/>
        <v>C</v>
      </c>
      <c r="BT12" s="287" t="str">
        <f t="shared" si="31"/>
        <v>C</v>
      </c>
      <c r="BU12" s="287" t="str">
        <f t="shared" si="31"/>
        <v>C</v>
      </c>
      <c r="BV12" s="287" t="str">
        <f t="shared" si="31"/>
        <v>C</v>
      </c>
      <c r="BW12" s="287" t="str">
        <f t="shared" si="31"/>
        <v>C</v>
      </c>
      <c r="BX12" s="287" t="str">
        <f t="shared" si="31"/>
        <v>C</v>
      </c>
      <c r="BY12" s="287" t="str">
        <f t="shared" si="31"/>
        <v>B</v>
      </c>
      <c r="BZ12" s="287" t="str">
        <f t="shared" si="31"/>
        <v>B</v>
      </c>
      <c r="CA12" s="287" t="str">
        <f t="shared" si="31"/>
        <v>B</v>
      </c>
      <c r="CB12" s="287" t="str">
        <f t="shared" si="31"/>
        <v>B</v>
      </c>
      <c r="CC12" s="287" t="str">
        <f t="shared" si="31"/>
        <v>B</v>
      </c>
      <c r="CD12" s="287" t="str">
        <f t="shared" si="31"/>
        <v>C</v>
      </c>
      <c r="CE12" s="287" t="str">
        <f t="shared" si="31"/>
        <v>C</v>
      </c>
      <c r="CF12" s="287" t="str">
        <f t="shared" ref="CF12:EQ12" si="32">CF119</f>
        <v>C</v>
      </c>
      <c r="CG12" s="287" t="str">
        <f t="shared" si="32"/>
        <v>C</v>
      </c>
      <c r="CH12" s="287" t="str">
        <f t="shared" si="32"/>
        <v>C</v>
      </c>
      <c r="CI12" s="287" t="str">
        <f t="shared" si="32"/>
        <v>C</v>
      </c>
      <c r="CJ12" s="287" t="str">
        <f t="shared" si="32"/>
        <v>C</v>
      </c>
      <c r="CK12" s="287" t="str">
        <f t="shared" si="32"/>
        <v>B</v>
      </c>
      <c r="CL12" s="287" t="str">
        <f t="shared" si="32"/>
        <v>B</v>
      </c>
      <c r="CM12" s="287" t="str">
        <f t="shared" si="32"/>
        <v>B</v>
      </c>
      <c r="CN12" s="287" t="str">
        <f t="shared" si="32"/>
        <v>B</v>
      </c>
      <c r="CO12" s="287" t="str">
        <f t="shared" si="32"/>
        <v>B</v>
      </c>
      <c r="CP12" s="287" t="str">
        <f t="shared" si="32"/>
        <v>C</v>
      </c>
      <c r="CQ12" s="287" t="str">
        <f t="shared" si="32"/>
        <v>C</v>
      </c>
      <c r="CR12" s="287" t="str">
        <f t="shared" si="32"/>
        <v>C</v>
      </c>
      <c r="CS12" s="287" t="str">
        <f t="shared" si="32"/>
        <v>C</v>
      </c>
      <c r="CT12" s="287" t="str">
        <f t="shared" si="32"/>
        <v>C</v>
      </c>
      <c r="CU12" s="287" t="str">
        <f t="shared" si="32"/>
        <v>C</v>
      </c>
      <c r="CV12" s="287" t="str">
        <f t="shared" si="32"/>
        <v>C</v>
      </c>
      <c r="CW12" s="287" t="str">
        <f t="shared" si="32"/>
        <v>B</v>
      </c>
      <c r="CX12" s="287" t="str">
        <f t="shared" si="32"/>
        <v>B</v>
      </c>
      <c r="CY12" s="287" t="str">
        <f t="shared" si="32"/>
        <v>B</v>
      </c>
      <c r="CZ12" s="287" t="str">
        <f t="shared" si="32"/>
        <v>B</v>
      </c>
      <c r="DA12" s="287" t="str">
        <f t="shared" si="32"/>
        <v>B</v>
      </c>
      <c r="DB12" s="287" t="str">
        <f t="shared" si="32"/>
        <v>C</v>
      </c>
      <c r="DC12" s="287" t="str">
        <f t="shared" si="32"/>
        <v>C</v>
      </c>
      <c r="DD12" s="287" t="str">
        <f t="shared" si="32"/>
        <v>C</v>
      </c>
      <c r="DE12" s="287" t="str">
        <f t="shared" si="32"/>
        <v>C</v>
      </c>
      <c r="DF12" s="287" t="str">
        <f t="shared" si="32"/>
        <v>C</v>
      </c>
      <c r="DG12" s="287" t="str">
        <f t="shared" si="32"/>
        <v>C</v>
      </c>
      <c r="DH12" s="287" t="str">
        <f t="shared" si="32"/>
        <v>C</v>
      </c>
      <c r="DI12" s="287" t="str">
        <f t="shared" si="32"/>
        <v>B</v>
      </c>
      <c r="DJ12" s="287" t="str">
        <f t="shared" si="32"/>
        <v>B</v>
      </c>
      <c r="DK12" s="287" t="str">
        <f t="shared" si="32"/>
        <v>B</v>
      </c>
      <c r="DL12" s="287" t="str">
        <f t="shared" si="32"/>
        <v>B</v>
      </c>
      <c r="DM12" s="287" t="str">
        <f t="shared" si="32"/>
        <v>B</v>
      </c>
      <c r="DN12" s="287" t="str">
        <f t="shared" si="32"/>
        <v>C</v>
      </c>
      <c r="DO12" s="287" t="str">
        <f t="shared" si="32"/>
        <v>C</v>
      </c>
      <c r="DP12" s="287" t="str">
        <f t="shared" si="32"/>
        <v>C</v>
      </c>
      <c r="DQ12" s="287" t="str">
        <f t="shared" si="32"/>
        <v>C</v>
      </c>
      <c r="DR12" s="287" t="str">
        <f t="shared" si="32"/>
        <v>C</v>
      </c>
      <c r="DS12" s="287" t="str">
        <f t="shared" si="32"/>
        <v>C</v>
      </c>
      <c r="DT12" s="287" t="str">
        <f t="shared" si="32"/>
        <v>C</v>
      </c>
      <c r="DU12" s="287" t="str">
        <f t="shared" si="32"/>
        <v>B</v>
      </c>
      <c r="DV12" s="287" t="str">
        <f t="shared" si="32"/>
        <v>B</v>
      </c>
      <c r="DW12" s="287" t="str">
        <f t="shared" si="32"/>
        <v>B</v>
      </c>
      <c r="DX12" s="287" t="str">
        <f t="shared" si="32"/>
        <v>B</v>
      </c>
      <c r="DY12" s="287" t="str">
        <f t="shared" si="32"/>
        <v>B</v>
      </c>
      <c r="DZ12" s="287" t="str">
        <f t="shared" si="32"/>
        <v>C</v>
      </c>
      <c r="EA12" s="287" t="str">
        <f t="shared" si="32"/>
        <v>C</v>
      </c>
      <c r="EB12" s="287" t="str">
        <f t="shared" si="32"/>
        <v>C</v>
      </c>
      <c r="EC12" s="287" t="str">
        <f t="shared" si="32"/>
        <v>C</v>
      </c>
      <c r="ED12" s="287" t="str">
        <f t="shared" si="32"/>
        <v>C</v>
      </c>
      <c r="EE12" s="287" t="str">
        <f t="shared" si="32"/>
        <v>C</v>
      </c>
      <c r="EF12" s="287" t="str">
        <f t="shared" si="32"/>
        <v>C</v>
      </c>
      <c r="EG12" s="287" t="str">
        <f t="shared" si="32"/>
        <v>B</v>
      </c>
      <c r="EH12" s="287" t="str">
        <f t="shared" si="32"/>
        <v>B</v>
      </c>
      <c r="EI12" s="287" t="str">
        <f t="shared" si="32"/>
        <v>B</v>
      </c>
      <c r="EJ12" s="287" t="str">
        <f t="shared" si="32"/>
        <v>B</v>
      </c>
      <c r="EK12" s="287" t="str">
        <f t="shared" si="32"/>
        <v>B</v>
      </c>
      <c r="EL12" s="287" t="str">
        <f t="shared" si="32"/>
        <v>C</v>
      </c>
      <c r="EM12" s="287" t="str">
        <f t="shared" si="32"/>
        <v>C</v>
      </c>
      <c r="EN12" s="287" t="str">
        <f t="shared" si="32"/>
        <v>C</v>
      </c>
      <c r="EO12" s="287" t="str">
        <f t="shared" si="32"/>
        <v>C</v>
      </c>
      <c r="EP12" s="287" t="str">
        <f t="shared" si="32"/>
        <v>C</v>
      </c>
      <c r="EQ12" s="287" t="str">
        <f t="shared" si="32"/>
        <v>C</v>
      </c>
      <c r="ER12" s="287" t="str">
        <f t="shared" ref="ER12:HC12" si="33">ER119</f>
        <v>C</v>
      </c>
      <c r="ES12" s="287" t="str">
        <f t="shared" si="33"/>
        <v>B</v>
      </c>
      <c r="ET12" s="287" t="str">
        <f t="shared" si="33"/>
        <v>B</v>
      </c>
      <c r="EU12" s="287" t="str">
        <f t="shared" si="33"/>
        <v>B</v>
      </c>
      <c r="EV12" s="287" t="str">
        <f t="shared" si="33"/>
        <v>B</v>
      </c>
      <c r="EW12" s="287" t="str">
        <f t="shared" si="33"/>
        <v>B</v>
      </c>
      <c r="EX12" s="287" t="str">
        <f t="shared" si="33"/>
        <v>C</v>
      </c>
      <c r="EY12" s="287" t="str">
        <f t="shared" si="33"/>
        <v>C</v>
      </c>
      <c r="EZ12" s="287" t="str">
        <f t="shared" si="33"/>
        <v>C</v>
      </c>
      <c r="FA12" s="287" t="str">
        <f t="shared" si="33"/>
        <v>C</v>
      </c>
      <c r="FB12" s="287" t="str">
        <f t="shared" si="33"/>
        <v>C</v>
      </c>
      <c r="FC12" s="287" t="str">
        <f t="shared" si="33"/>
        <v>C</v>
      </c>
      <c r="FD12" s="287" t="str">
        <f t="shared" si="33"/>
        <v>C</v>
      </c>
      <c r="FE12" s="287" t="str">
        <f t="shared" si="33"/>
        <v>B</v>
      </c>
      <c r="FF12" s="287" t="str">
        <f t="shared" si="33"/>
        <v>B</v>
      </c>
      <c r="FG12" s="287" t="str">
        <f t="shared" si="33"/>
        <v>B</v>
      </c>
      <c r="FH12" s="287" t="str">
        <f t="shared" si="33"/>
        <v>B</v>
      </c>
      <c r="FI12" s="287" t="str">
        <f t="shared" si="33"/>
        <v>B</v>
      </c>
      <c r="FJ12" s="287" t="str">
        <f t="shared" si="33"/>
        <v>C</v>
      </c>
      <c r="FK12" s="287" t="str">
        <f t="shared" si="33"/>
        <v>C</v>
      </c>
      <c r="FL12" s="287" t="str">
        <f t="shared" si="33"/>
        <v>C</v>
      </c>
      <c r="FM12" s="287" t="str">
        <f t="shared" si="33"/>
        <v>C</v>
      </c>
      <c r="FN12" s="287" t="str">
        <f t="shared" si="33"/>
        <v>C</v>
      </c>
      <c r="FO12" s="287" t="str">
        <f t="shared" si="33"/>
        <v>C</v>
      </c>
      <c r="FP12" s="287" t="str">
        <f t="shared" si="33"/>
        <v>C</v>
      </c>
      <c r="FQ12" s="287" t="str">
        <f t="shared" si="33"/>
        <v>B</v>
      </c>
      <c r="FR12" s="287" t="str">
        <f t="shared" si="33"/>
        <v>B</v>
      </c>
      <c r="FS12" s="287" t="str">
        <f t="shared" si="33"/>
        <v>B</v>
      </c>
      <c r="FT12" s="287" t="str">
        <f t="shared" si="33"/>
        <v>B</v>
      </c>
      <c r="FU12" s="287" t="str">
        <f t="shared" si="33"/>
        <v>B</v>
      </c>
      <c r="FV12" s="287" t="str">
        <f t="shared" si="33"/>
        <v>C</v>
      </c>
      <c r="FW12" s="287" t="str">
        <f t="shared" si="33"/>
        <v>C</v>
      </c>
      <c r="FX12" s="287" t="str">
        <f t="shared" si="33"/>
        <v>C</v>
      </c>
      <c r="FY12" s="287" t="str">
        <f t="shared" si="33"/>
        <v>C</v>
      </c>
      <c r="FZ12" s="287" t="str">
        <f t="shared" si="33"/>
        <v>C</v>
      </c>
      <c r="GA12" s="287" t="str">
        <f t="shared" si="33"/>
        <v>C</v>
      </c>
      <c r="GB12" s="287" t="str">
        <f t="shared" si="33"/>
        <v>C</v>
      </c>
      <c r="GC12" s="287" t="str">
        <f t="shared" si="33"/>
        <v>B</v>
      </c>
      <c r="GD12" s="287" t="str">
        <f t="shared" si="33"/>
        <v>B</v>
      </c>
      <c r="GE12" s="287" t="str">
        <f t="shared" si="33"/>
        <v>B</v>
      </c>
      <c r="GF12" s="287" t="str">
        <f t="shared" si="33"/>
        <v>B</v>
      </c>
      <c r="GG12" s="287" t="str">
        <f t="shared" si="33"/>
        <v>B</v>
      </c>
      <c r="GH12" s="287" t="str">
        <f t="shared" si="33"/>
        <v>C</v>
      </c>
      <c r="GI12" s="287" t="str">
        <f t="shared" si="33"/>
        <v>C</v>
      </c>
      <c r="GJ12" s="287" t="str">
        <f t="shared" si="33"/>
        <v>C</v>
      </c>
      <c r="GK12" s="287" t="str">
        <f t="shared" si="33"/>
        <v>C</v>
      </c>
      <c r="GL12" s="287" t="str">
        <f t="shared" si="33"/>
        <v>C</v>
      </c>
      <c r="GM12" s="287" t="str">
        <f t="shared" si="33"/>
        <v>C</v>
      </c>
      <c r="GN12" s="287" t="str">
        <f t="shared" si="33"/>
        <v>C</v>
      </c>
      <c r="GO12" s="287" t="str">
        <f t="shared" si="33"/>
        <v>B</v>
      </c>
      <c r="GP12" s="287" t="str">
        <f t="shared" si="33"/>
        <v>B</v>
      </c>
      <c r="GQ12" s="287" t="str">
        <f t="shared" si="33"/>
        <v>B</v>
      </c>
      <c r="GR12" s="287" t="str">
        <f t="shared" si="33"/>
        <v>B</v>
      </c>
      <c r="GS12" s="287" t="str">
        <f t="shared" si="33"/>
        <v>B</v>
      </c>
      <c r="GT12" s="287" t="str">
        <f t="shared" si="33"/>
        <v>C</v>
      </c>
      <c r="GU12" s="287" t="str">
        <f t="shared" si="33"/>
        <v>C</v>
      </c>
      <c r="GV12" s="287" t="str">
        <f t="shared" si="33"/>
        <v>C</v>
      </c>
      <c r="GW12" s="287" t="str">
        <f t="shared" si="33"/>
        <v>C</v>
      </c>
      <c r="GX12" s="287" t="str">
        <f t="shared" si="33"/>
        <v>C</v>
      </c>
      <c r="GY12" s="287" t="str">
        <f t="shared" si="33"/>
        <v>C</v>
      </c>
      <c r="GZ12" s="287" t="str">
        <f t="shared" si="33"/>
        <v>C</v>
      </c>
      <c r="HA12" s="287" t="str">
        <f t="shared" si="33"/>
        <v>B</v>
      </c>
      <c r="HB12" s="287" t="str">
        <f t="shared" si="33"/>
        <v>B</v>
      </c>
      <c r="HC12" s="287" t="str">
        <f t="shared" si="33"/>
        <v>B</v>
      </c>
      <c r="HD12" s="287" t="str">
        <f t="shared" ref="HD12:JO12" si="34">HD119</f>
        <v>B</v>
      </c>
      <c r="HE12" s="287" t="str">
        <f t="shared" si="34"/>
        <v>B</v>
      </c>
      <c r="HF12" s="287" t="str">
        <f t="shared" si="34"/>
        <v>C</v>
      </c>
      <c r="HG12" s="287" t="str">
        <f t="shared" si="34"/>
        <v>C</v>
      </c>
      <c r="HH12" s="287" t="str">
        <f t="shared" si="34"/>
        <v>C</v>
      </c>
      <c r="HI12" s="287" t="str">
        <f t="shared" si="34"/>
        <v>C</v>
      </c>
      <c r="HJ12" s="287" t="str">
        <f t="shared" si="34"/>
        <v>C</v>
      </c>
      <c r="HK12" s="287" t="str">
        <f t="shared" si="34"/>
        <v>C</v>
      </c>
      <c r="HL12" s="287" t="str">
        <f t="shared" si="34"/>
        <v>C</v>
      </c>
      <c r="HM12" s="287" t="str">
        <f t="shared" si="34"/>
        <v>B</v>
      </c>
      <c r="HN12" s="287" t="str">
        <f t="shared" si="34"/>
        <v>B</v>
      </c>
      <c r="HO12" s="287" t="str">
        <f t="shared" si="34"/>
        <v>B</v>
      </c>
      <c r="HP12" s="287" t="str">
        <f t="shared" si="34"/>
        <v>B</v>
      </c>
      <c r="HQ12" s="287" t="str">
        <f t="shared" si="34"/>
        <v>B</v>
      </c>
      <c r="HR12" s="287" t="str">
        <f t="shared" si="34"/>
        <v>C</v>
      </c>
      <c r="HS12" s="287" t="str">
        <f t="shared" si="34"/>
        <v>C</v>
      </c>
      <c r="HT12" s="287" t="str">
        <f t="shared" si="34"/>
        <v>C</v>
      </c>
      <c r="HU12" s="287" t="str">
        <f t="shared" si="34"/>
        <v>C</v>
      </c>
      <c r="HV12" s="287" t="str">
        <f t="shared" si="34"/>
        <v>C</v>
      </c>
      <c r="HW12" s="287" t="str">
        <f t="shared" si="34"/>
        <v>C</v>
      </c>
      <c r="HX12" s="287" t="str">
        <f t="shared" si="34"/>
        <v>C</v>
      </c>
      <c r="HY12" s="287" t="str">
        <f t="shared" si="34"/>
        <v>B</v>
      </c>
      <c r="HZ12" s="287" t="str">
        <f t="shared" si="34"/>
        <v>B</v>
      </c>
      <c r="IA12" s="287" t="str">
        <f t="shared" si="34"/>
        <v>B</v>
      </c>
      <c r="IB12" s="287" t="str">
        <f t="shared" si="34"/>
        <v>B</v>
      </c>
      <c r="IC12" s="287" t="str">
        <f t="shared" si="34"/>
        <v>B</v>
      </c>
      <c r="ID12" s="287" t="str">
        <f t="shared" si="34"/>
        <v>C</v>
      </c>
      <c r="IE12" s="287" t="str">
        <f t="shared" si="34"/>
        <v>C</v>
      </c>
      <c r="IF12" s="287" t="str">
        <f t="shared" si="34"/>
        <v>C</v>
      </c>
      <c r="IG12" s="287" t="str">
        <f t="shared" si="34"/>
        <v>C</v>
      </c>
      <c r="IH12" s="287" t="str">
        <f t="shared" si="34"/>
        <v>C</v>
      </c>
      <c r="II12" s="287" t="str">
        <f t="shared" si="34"/>
        <v>C</v>
      </c>
      <c r="IJ12" s="287" t="str">
        <f t="shared" si="34"/>
        <v>C</v>
      </c>
      <c r="IK12" s="287" t="str">
        <f t="shared" si="34"/>
        <v>B</v>
      </c>
      <c r="IL12" s="287" t="str">
        <f t="shared" si="34"/>
        <v>B</v>
      </c>
      <c r="IM12" s="287" t="str">
        <f t="shared" si="34"/>
        <v>B</v>
      </c>
      <c r="IN12" s="287" t="str">
        <f t="shared" si="34"/>
        <v>B</v>
      </c>
      <c r="IO12" s="287" t="str">
        <f t="shared" si="34"/>
        <v>B</v>
      </c>
      <c r="IP12" s="287" t="str">
        <f t="shared" si="34"/>
        <v>C</v>
      </c>
      <c r="IQ12" s="287" t="str">
        <f t="shared" si="34"/>
        <v>C</v>
      </c>
      <c r="IR12" s="287" t="str">
        <f t="shared" si="34"/>
        <v>C</v>
      </c>
      <c r="IS12" s="287" t="str">
        <f t="shared" si="34"/>
        <v>C</v>
      </c>
      <c r="IT12" s="287" t="str">
        <f t="shared" si="34"/>
        <v>C</v>
      </c>
      <c r="IU12" s="287" t="str">
        <f t="shared" si="34"/>
        <v>C</v>
      </c>
      <c r="IV12" s="287" t="str">
        <f t="shared" si="34"/>
        <v>C</v>
      </c>
      <c r="IW12" s="287" t="str">
        <f t="shared" si="34"/>
        <v>B</v>
      </c>
      <c r="IX12" s="287" t="str">
        <f t="shared" si="34"/>
        <v>B</v>
      </c>
      <c r="IY12" s="287" t="str">
        <f t="shared" si="34"/>
        <v>B</v>
      </c>
      <c r="IZ12" s="287" t="str">
        <f t="shared" si="34"/>
        <v>B</v>
      </c>
      <c r="JA12" s="287" t="str">
        <f t="shared" si="34"/>
        <v>B</v>
      </c>
      <c r="JB12" s="287" t="str">
        <f t="shared" si="34"/>
        <v>C</v>
      </c>
      <c r="JC12" s="287" t="str">
        <f t="shared" si="34"/>
        <v>C</v>
      </c>
      <c r="JD12" s="287" t="str">
        <f t="shared" si="34"/>
        <v>C</v>
      </c>
      <c r="JE12" s="287" t="str">
        <f t="shared" si="34"/>
        <v>C</v>
      </c>
      <c r="JF12" s="287" t="str">
        <f t="shared" si="34"/>
        <v>C</v>
      </c>
      <c r="JG12" s="287" t="str">
        <f t="shared" si="34"/>
        <v>C</v>
      </c>
      <c r="JH12" s="287" t="str">
        <f t="shared" si="34"/>
        <v>C</v>
      </c>
      <c r="JI12" s="287" t="str">
        <f t="shared" si="34"/>
        <v>B</v>
      </c>
      <c r="JJ12" s="287" t="str">
        <f t="shared" si="34"/>
        <v>B</v>
      </c>
      <c r="JK12" s="287" t="str">
        <f t="shared" si="34"/>
        <v>B</v>
      </c>
      <c r="JL12" s="287" t="str">
        <f t="shared" si="34"/>
        <v>B</v>
      </c>
      <c r="JM12" s="287" t="str">
        <f t="shared" si="34"/>
        <v>B</v>
      </c>
      <c r="JN12" s="287" t="str">
        <f t="shared" si="34"/>
        <v>C</v>
      </c>
      <c r="JO12" s="287" t="str">
        <f t="shared" si="34"/>
        <v>C</v>
      </c>
      <c r="JP12" s="287" t="str">
        <f t="shared" ref="JP12:MA12" si="35">JP119</f>
        <v>C</v>
      </c>
      <c r="JQ12" s="287" t="str">
        <f t="shared" si="35"/>
        <v>C</v>
      </c>
      <c r="JR12" s="287" t="str">
        <f t="shared" si="35"/>
        <v>C</v>
      </c>
      <c r="JS12" s="287" t="str">
        <f t="shared" si="35"/>
        <v>C</v>
      </c>
      <c r="JT12" s="287" t="str">
        <f t="shared" si="35"/>
        <v>C</v>
      </c>
      <c r="JU12" s="287" t="str">
        <f t="shared" si="35"/>
        <v>B</v>
      </c>
      <c r="JV12" s="287" t="str">
        <f t="shared" si="35"/>
        <v>B</v>
      </c>
      <c r="JW12" s="287" t="str">
        <f t="shared" si="35"/>
        <v>B</v>
      </c>
      <c r="JX12" s="287" t="str">
        <f t="shared" si="35"/>
        <v>B</v>
      </c>
      <c r="JY12" s="287" t="str">
        <f t="shared" si="35"/>
        <v>B</v>
      </c>
      <c r="JZ12" s="287" t="str">
        <f t="shared" si="35"/>
        <v>C</v>
      </c>
      <c r="KA12" s="287" t="str">
        <f t="shared" si="35"/>
        <v>C</v>
      </c>
      <c r="KB12" s="287" t="str">
        <f t="shared" si="35"/>
        <v>C</v>
      </c>
      <c r="KC12" s="287" t="str">
        <f t="shared" si="35"/>
        <v>C</v>
      </c>
      <c r="KD12" s="287" t="str">
        <f t="shared" si="35"/>
        <v>C</v>
      </c>
      <c r="KE12" s="287" t="str">
        <f t="shared" si="35"/>
        <v>C</v>
      </c>
      <c r="KF12" s="287" t="str">
        <f t="shared" si="35"/>
        <v>C</v>
      </c>
      <c r="KG12" s="287" t="str">
        <f t="shared" si="35"/>
        <v>B</v>
      </c>
      <c r="KH12" s="287" t="str">
        <f t="shared" si="35"/>
        <v>B</v>
      </c>
      <c r="KI12" s="287" t="str">
        <f t="shared" si="35"/>
        <v>B</v>
      </c>
      <c r="KJ12" s="287" t="str">
        <f t="shared" si="35"/>
        <v>B</v>
      </c>
      <c r="KK12" s="287" t="str">
        <f t="shared" si="35"/>
        <v>B</v>
      </c>
      <c r="KL12" s="287" t="str">
        <f t="shared" si="35"/>
        <v>C</v>
      </c>
      <c r="KM12" s="287" t="str">
        <f t="shared" si="35"/>
        <v>C</v>
      </c>
      <c r="KN12" s="287" t="str">
        <f t="shared" si="35"/>
        <v>C</v>
      </c>
      <c r="KO12" s="287" t="str">
        <f t="shared" si="35"/>
        <v>C</v>
      </c>
      <c r="KP12" s="287" t="str">
        <f t="shared" si="35"/>
        <v>C</v>
      </c>
      <c r="KQ12" s="287" t="str">
        <f t="shared" si="35"/>
        <v>C</v>
      </c>
      <c r="KR12" s="287" t="str">
        <f t="shared" si="35"/>
        <v>C</v>
      </c>
      <c r="KS12" s="287" t="str">
        <f t="shared" si="35"/>
        <v>B</v>
      </c>
      <c r="KT12" s="287" t="str">
        <f t="shared" si="35"/>
        <v>B</v>
      </c>
      <c r="KU12" s="287" t="str">
        <f t="shared" si="35"/>
        <v>B</v>
      </c>
      <c r="KV12" s="287" t="str">
        <f t="shared" si="35"/>
        <v>B</v>
      </c>
      <c r="KW12" s="287" t="str">
        <f t="shared" si="35"/>
        <v>B</v>
      </c>
      <c r="KX12" s="287" t="str">
        <f t="shared" si="35"/>
        <v>C</v>
      </c>
      <c r="KY12" s="287" t="str">
        <f t="shared" si="35"/>
        <v>C</v>
      </c>
      <c r="KZ12" s="287" t="str">
        <f t="shared" si="35"/>
        <v>C</v>
      </c>
      <c r="LA12" s="287" t="str">
        <f t="shared" si="35"/>
        <v>C</v>
      </c>
      <c r="LB12" s="287" t="str">
        <f t="shared" si="35"/>
        <v>C</v>
      </c>
      <c r="LC12" s="287" t="str">
        <f t="shared" si="35"/>
        <v>C</v>
      </c>
      <c r="LD12" s="287" t="str">
        <f t="shared" si="35"/>
        <v>C</v>
      </c>
      <c r="LE12" s="287" t="str">
        <f t="shared" si="35"/>
        <v>B</v>
      </c>
      <c r="LF12" s="287" t="str">
        <f t="shared" si="35"/>
        <v>B</v>
      </c>
      <c r="LG12" s="287" t="str">
        <f t="shared" si="35"/>
        <v>B</v>
      </c>
      <c r="LH12" s="287" t="str">
        <f t="shared" si="35"/>
        <v>B</v>
      </c>
      <c r="LI12" s="287" t="str">
        <f t="shared" si="35"/>
        <v>B</v>
      </c>
      <c r="LJ12" s="287" t="str">
        <f t="shared" si="35"/>
        <v>C</v>
      </c>
      <c r="LK12" s="287" t="str">
        <f t="shared" si="35"/>
        <v>C</v>
      </c>
      <c r="LL12" s="287" t="str">
        <f t="shared" si="35"/>
        <v>C</v>
      </c>
      <c r="LM12" s="287" t="str">
        <f t="shared" si="35"/>
        <v>C</v>
      </c>
      <c r="LN12" s="287" t="str">
        <f t="shared" si="35"/>
        <v>C</v>
      </c>
      <c r="LO12" s="287" t="str">
        <f t="shared" si="35"/>
        <v>C</v>
      </c>
      <c r="LP12" s="287" t="str">
        <f t="shared" si="35"/>
        <v>C</v>
      </c>
      <c r="LQ12" s="287" t="str">
        <f t="shared" si="35"/>
        <v>B</v>
      </c>
      <c r="LR12" s="287" t="str">
        <f t="shared" si="35"/>
        <v>B</v>
      </c>
      <c r="LS12" s="287" t="str">
        <f t="shared" si="35"/>
        <v>B</v>
      </c>
      <c r="LT12" s="287" t="str">
        <f t="shared" si="35"/>
        <v>B</v>
      </c>
      <c r="LU12" s="287" t="str">
        <f t="shared" si="35"/>
        <v>B</v>
      </c>
      <c r="LV12" s="287" t="str">
        <f t="shared" si="35"/>
        <v>C</v>
      </c>
      <c r="LW12" s="287" t="str">
        <f t="shared" si="35"/>
        <v>C</v>
      </c>
      <c r="LX12" s="287" t="str">
        <f t="shared" si="35"/>
        <v>C</v>
      </c>
      <c r="LY12" s="287" t="str">
        <f t="shared" si="35"/>
        <v>C</v>
      </c>
      <c r="LZ12" s="287" t="str">
        <f t="shared" si="35"/>
        <v>C</v>
      </c>
      <c r="MA12" s="287" t="str">
        <f t="shared" si="35"/>
        <v>C</v>
      </c>
      <c r="MB12" s="287" t="str">
        <f t="shared" ref="MB12:OM12" si="36">MB119</f>
        <v>C</v>
      </c>
      <c r="MC12" s="287" t="str">
        <f t="shared" si="36"/>
        <v>B</v>
      </c>
      <c r="MD12" s="287" t="str">
        <f t="shared" si="36"/>
        <v>B</v>
      </c>
      <c r="ME12" s="287" t="str">
        <f t="shared" si="36"/>
        <v>B</v>
      </c>
      <c r="MF12" s="287" t="str">
        <f t="shared" si="36"/>
        <v>B</v>
      </c>
      <c r="MG12" s="287" t="str">
        <f t="shared" si="36"/>
        <v>B</v>
      </c>
      <c r="MH12" s="287" t="str">
        <f t="shared" si="36"/>
        <v>C</v>
      </c>
      <c r="MI12" s="287" t="str">
        <f t="shared" si="36"/>
        <v>C</v>
      </c>
      <c r="MJ12" s="287" t="str">
        <f t="shared" si="36"/>
        <v>C</v>
      </c>
      <c r="MK12" s="287" t="str">
        <f t="shared" si="36"/>
        <v>C</v>
      </c>
      <c r="ML12" s="287" t="str">
        <f t="shared" si="36"/>
        <v>C</v>
      </c>
      <c r="MM12" s="287" t="str">
        <f t="shared" si="36"/>
        <v>C</v>
      </c>
      <c r="MN12" s="287" t="str">
        <f t="shared" si="36"/>
        <v>C</v>
      </c>
      <c r="MO12" s="287" t="str">
        <f t="shared" si="36"/>
        <v>B</v>
      </c>
      <c r="MP12" s="287" t="str">
        <f t="shared" si="36"/>
        <v>B</v>
      </c>
      <c r="MQ12" s="287" t="str">
        <f t="shared" si="36"/>
        <v>B</v>
      </c>
      <c r="MR12" s="287" t="str">
        <f t="shared" si="36"/>
        <v>B</v>
      </c>
      <c r="MS12" s="287" t="str">
        <f t="shared" si="36"/>
        <v>B</v>
      </c>
      <c r="MT12" s="287" t="str">
        <f t="shared" si="36"/>
        <v>C</v>
      </c>
      <c r="MU12" s="287" t="str">
        <f t="shared" si="36"/>
        <v>C</v>
      </c>
      <c r="MV12" s="287" t="str">
        <f t="shared" si="36"/>
        <v>C</v>
      </c>
      <c r="MW12" s="287" t="str">
        <f t="shared" si="36"/>
        <v>C</v>
      </c>
      <c r="MX12" s="287" t="str">
        <f t="shared" si="36"/>
        <v>C</v>
      </c>
      <c r="MY12" s="287" t="str">
        <f t="shared" si="36"/>
        <v>C</v>
      </c>
      <c r="MZ12" s="287" t="str">
        <f t="shared" si="36"/>
        <v>C</v>
      </c>
      <c r="NA12" s="287" t="str">
        <f t="shared" si="36"/>
        <v>B</v>
      </c>
      <c r="NB12" s="287" t="str">
        <f t="shared" si="36"/>
        <v>B</v>
      </c>
      <c r="NC12" s="287" t="str">
        <f t="shared" si="36"/>
        <v>B</v>
      </c>
      <c r="ND12" s="287" t="str">
        <f t="shared" si="36"/>
        <v>B</v>
      </c>
      <c r="NE12" s="287" t="str">
        <f t="shared" si="36"/>
        <v>B</v>
      </c>
      <c r="NF12" s="287" t="str">
        <f t="shared" si="36"/>
        <v>C</v>
      </c>
      <c r="NG12" s="287" t="str">
        <f t="shared" si="36"/>
        <v>C</v>
      </c>
      <c r="NH12" s="287" t="str">
        <f t="shared" si="36"/>
        <v>C</v>
      </c>
      <c r="NI12" s="287" t="str">
        <f t="shared" si="36"/>
        <v>C</v>
      </c>
      <c r="NJ12" s="287" t="str">
        <f t="shared" si="36"/>
        <v>C</v>
      </c>
      <c r="NK12" s="287" t="str">
        <f t="shared" si="36"/>
        <v>C</v>
      </c>
      <c r="NL12" s="287" t="str">
        <f t="shared" si="36"/>
        <v>C</v>
      </c>
      <c r="NM12" s="287" t="str">
        <f t="shared" si="36"/>
        <v>B</v>
      </c>
      <c r="NN12" s="287" t="str">
        <f t="shared" si="36"/>
        <v>B</v>
      </c>
      <c r="NO12" s="287" t="str">
        <f t="shared" si="36"/>
        <v>B</v>
      </c>
      <c r="NP12" s="287" t="str">
        <f t="shared" si="36"/>
        <v>B</v>
      </c>
      <c r="NQ12" s="287" t="str">
        <f t="shared" si="36"/>
        <v>B</v>
      </c>
      <c r="NR12" s="287" t="str">
        <f t="shared" si="36"/>
        <v>C</v>
      </c>
      <c r="NS12" s="287" t="str">
        <f t="shared" si="36"/>
        <v>C</v>
      </c>
      <c r="NT12" s="287" t="str">
        <f t="shared" si="36"/>
        <v>C</v>
      </c>
      <c r="NU12" s="287" t="str">
        <f t="shared" si="36"/>
        <v>C</v>
      </c>
      <c r="NV12" s="287" t="str">
        <f t="shared" si="36"/>
        <v>C</v>
      </c>
      <c r="NW12" s="287" t="str">
        <f t="shared" si="36"/>
        <v>C</v>
      </c>
      <c r="NX12" s="287" t="str">
        <f t="shared" si="36"/>
        <v>C</v>
      </c>
      <c r="NY12" s="287" t="str">
        <f t="shared" si="36"/>
        <v>B</v>
      </c>
      <c r="NZ12" s="287" t="str">
        <f t="shared" si="36"/>
        <v>B</v>
      </c>
      <c r="OA12" s="287" t="str">
        <f t="shared" si="36"/>
        <v>B</v>
      </c>
      <c r="OB12" s="287" t="str">
        <f t="shared" si="36"/>
        <v>B</v>
      </c>
      <c r="OC12" s="287" t="str">
        <f t="shared" si="36"/>
        <v>B</v>
      </c>
      <c r="OD12" s="287" t="str">
        <f t="shared" si="36"/>
        <v>C</v>
      </c>
      <c r="OE12" s="287" t="str">
        <f t="shared" si="36"/>
        <v>C</v>
      </c>
      <c r="OF12" s="287" t="str">
        <f t="shared" si="36"/>
        <v>C</v>
      </c>
      <c r="OG12" s="287" t="str">
        <f t="shared" si="36"/>
        <v>C</v>
      </c>
      <c r="OH12" s="287" t="str">
        <f t="shared" si="36"/>
        <v>C</v>
      </c>
      <c r="OI12" s="287" t="str">
        <f t="shared" si="36"/>
        <v>C</v>
      </c>
      <c r="OJ12" s="287" t="str">
        <f t="shared" si="36"/>
        <v>C</v>
      </c>
      <c r="OK12" s="287" t="str">
        <f t="shared" si="36"/>
        <v>B</v>
      </c>
      <c r="OL12" s="287" t="str">
        <f t="shared" si="36"/>
        <v>B</v>
      </c>
      <c r="OM12" s="287" t="str">
        <f t="shared" si="36"/>
        <v>B</v>
      </c>
      <c r="ON12" s="287" t="str">
        <f t="shared" ref="ON12:QY12" si="37">ON119</f>
        <v>B</v>
      </c>
      <c r="OO12" s="287" t="str">
        <f t="shared" si="37"/>
        <v>B</v>
      </c>
      <c r="OP12" s="287" t="str">
        <f t="shared" si="37"/>
        <v>C</v>
      </c>
      <c r="OQ12" s="287" t="str">
        <f t="shared" si="37"/>
        <v>C</v>
      </c>
      <c r="OR12" s="287" t="str">
        <f t="shared" si="37"/>
        <v>C</v>
      </c>
      <c r="OS12" s="287" t="str">
        <f t="shared" si="37"/>
        <v>C</v>
      </c>
      <c r="OT12" s="287" t="str">
        <f t="shared" si="37"/>
        <v>C</v>
      </c>
      <c r="OU12" s="287" t="str">
        <f t="shared" si="37"/>
        <v>C</v>
      </c>
      <c r="OV12" s="287" t="str">
        <f t="shared" si="37"/>
        <v>C</v>
      </c>
      <c r="OW12" s="287" t="str">
        <f t="shared" si="37"/>
        <v>B</v>
      </c>
      <c r="OX12" s="287" t="str">
        <f t="shared" si="37"/>
        <v>B</v>
      </c>
      <c r="OY12" s="287" t="str">
        <f t="shared" si="37"/>
        <v>B</v>
      </c>
      <c r="OZ12" s="287" t="str">
        <f t="shared" si="37"/>
        <v>B</v>
      </c>
      <c r="PA12" s="287" t="str">
        <f t="shared" si="37"/>
        <v>B</v>
      </c>
      <c r="PB12" s="287" t="str">
        <f t="shared" si="37"/>
        <v>C</v>
      </c>
      <c r="PC12" s="287" t="str">
        <f t="shared" si="37"/>
        <v>C</v>
      </c>
      <c r="PD12" s="287" t="str">
        <f t="shared" si="37"/>
        <v>C</v>
      </c>
      <c r="PE12" s="287" t="str">
        <f t="shared" si="37"/>
        <v>C</v>
      </c>
      <c r="PF12" s="287" t="str">
        <f t="shared" si="37"/>
        <v>C</v>
      </c>
      <c r="PG12" s="287" t="str">
        <f t="shared" si="37"/>
        <v>C</v>
      </c>
      <c r="PH12" s="287" t="str">
        <f t="shared" si="37"/>
        <v>C</v>
      </c>
      <c r="PI12" s="287" t="str">
        <f t="shared" si="37"/>
        <v>B</v>
      </c>
      <c r="PJ12" s="287" t="str">
        <f t="shared" si="37"/>
        <v>B</v>
      </c>
      <c r="PK12" s="287" t="str">
        <f t="shared" si="37"/>
        <v>B</v>
      </c>
      <c r="PL12" s="287" t="str">
        <f t="shared" si="37"/>
        <v>B</v>
      </c>
      <c r="PM12" s="287" t="str">
        <f t="shared" si="37"/>
        <v>B</v>
      </c>
      <c r="PN12" s="287" t="str">
        <f t="shared" si="37"/>
        <v>C</v>
      </c>
      <c r="PO12" s="287" t="str">
        <f t="shared" si="37"/>
        <v>C</v>
      </c>
      <c r="PP12" s="287" t="str">
        <f t="shared" si="37"/>
        <v>C</v>
      </c>
      <c r="PQ12" s="287" t="str">
        <f t="shared" si="37"/>
        <v>C</v>
      </c>
      <c r="PR12" s="287" t="str">
        <f t="shared" si="37"/>
        <v>C</v>
      </c>
      <c r="PS12" s="287" t="str">
        <f t="shared" si="37"/>
        <v>C</v>
      </c>
      <c r="PT12" s="287" t="str">
        <f t="shared" si="37"/>
        <v>C</v>
      </c>
      <c r="PU12" s="287" t="str">
        <f t="shared" si="37"/>
        <v>B</v>
      </c>
      <c r="PV12" s="287" t="str">
        <f t="shared" si="37"/>
        <v>B</v>
      </c>
      <c r="PW12" s="287" t="str">
        <f t="shared" si="37"/>
        <v>B</v>
      </c>
      <c r="PX12" s="287" t="str">
        <f t="shared" si="37"/>
        <v>B</v>
      </c>
      <c r="PY12" s="287" t="str">
        <f t="shared" si="37"/>
        <v>B</v>
      </c>
      <c r="PZ12" s="287" t="str">
        <f t="shared" si="37"/>
        <v>C</v>
      </c>
      <c r="QA12" s="287" t="str">
        <f t="shared" si="37"/>
        <v>C</v>
      </c>
      <c r="QB12" s="287" t="str">
        <f t="shared" si="37"/>
        <v>C</v>
      </c>
      <c r="QC12" s="287" t="str">
        <f t="shared" si="37"/>
        <v>C</v>
      </c>
      <c r="QD12" s="287" t="str">
        <f t="shared" si="37"/>
        <v>C</v>
      </c>
      <c r="QE12" s="287" t="str">
        <f t="shared" si="37"/>
        <v>C</v>
      </c>
      <c r="QF12" s="287" t="str">
        <f t="shared" si="37"/>
        <v>C</v>
      </c>
      <c r="QG12" s="287" t="str">
        <f t="shared" si="37"/>
        <v>B</v>
      </c>
      <c r="QH12" s="287" t="str">
        <f t="shared" si="37"/>
        <v>B</v>
      </c>
      <c r="QI12" s="287" t="str">
        <f t="shared" si="37"/>
        <v>B</v>
      </c>
      <c r="QJ12" s="287" t="str">
        <f t="shared" si="37"/>
        <v>B</v>
      </c>
      <c r="QK12" s="287" t="str">
        <f t="shared" si="37"/>
        <v>B</v>
      </c>
      <c r="QL12" s="287" t="str">
        <f t="shared" si="37"/>
        <v>C</v>
      </c>
      <c r="QM12" s="287" t="str">
        <f t="shared" si="37"/>
        <v>C</v>
      </c>
      <c r="QN12" s="287" t="str">
        <f t="shared" si="37"/>
        <v>C</v>
      </c>
      <c r="QO12" s="287" t="str">
        <f t="shared" si="37"/>
        <v>C</v>
      </c>
      <c r="QP12" s="287" t="str">
        <f t="shared" si="37"/>
        <v>C</v>
      </c>
      <c r="QQ12" s="287" t="str">
        <f t="shared" si="37"/>
        <v>C</v>
      </c>
      <c r="QR12" s="287" t="str">
        <f t="shared" si="37"/>
        <v>C</v>
      </c>
      <c r="QS12" s="287" t="str">
        <f t="shared" si="37"/>
        <v>B</v>
      </c>
      <c r="QT12" s="287" t="str">
        <f t="shared" si="37"/>
        <v>B</v>
      </c>
      <c r="QU12" s="287" t="str">
        <f t="shared" si="37"/>
        <v>B</v>
      </c>
      <c r="QV12" s="287" t="str">
        <f t="shared" si="37"/>
        <v>B</v>
      </c>
      <c r="QW12" s="287" t="str">
        <f t="shared" si="37"/>
        <v>B</v>
      </c>
      <c r="QX12" s="287" t="str">
        <f t="shared" si="37"/>
        <v>C</v>
      </c>
      <c r="QY12" s="287" t="str">
        <f t="shared" si="37"/>
        <v>C</v>
      </c>
      <c r="QZ12" s="287" t="str">
        <f t="shared" ref="QZ12:TK12" si="38">QZ119</f>
        <v>C</v>
      </c>
      <c r="RA12" s="287" t="str">
        <f t="shared" si="38"/>
        <v>C</v>
      </c>
      <c r="RB12" s="287" t="str">
        <f t="shared" si="38"/>
        <v>C</v>
      </c>
      <c r="RC12" s="287" t="str">
        <f t="shared" si="38"/>
        <v>C</v>
      </c>
      <c r="RD12" s="287" t="str">
        <f t="shared" si="38"/>
        <v>C</v>
      </c>
      <c r="RE12" s="287" t="str">
        <f t="shared" si="38"/>
        <v>B</v>
      </c>
      <c r="RF12" s="287" t="str">
        <f t="shared" si="38"/>
        <v>B</v>
      </c>
      <c r="RG12" s="287" t="str">
        <f t="shared" si="38"/>
        <v>B</v>
      </c>
      <c r="RH12" s="287" t="str">
        <f t="shared" si="38"/>
        <v>B</v>
      </c>
      <c r="RI12" s="287" t="str">
        <f t="shared" si="38"/>
        <v>B</v>
      </c>
      <c r="RJ12" s="287" t="str">
        <f t="shared" si="38"/>
        <v>C</v>
      </c>
      <c r="RK12" s="287" t="str">
        <f t="shared" si="38"/>
        <v>C</v>
      </c>
      <c r="RL12" s="287" t="str">
        <f t="shared" si="38"/>
        <v>C</v>
      </c>
      <c r="RM12" s="287" t="str">
        <f t="shared" si="38"/>
        <v>C</v>
      </c>
      <c r="RN12" s="287" t="str">
        <f t="shared" si="38"/>
        <v>C</v>
      </c>
      <c r="RO12" s="287" t="str">
        <f t="shared" si="38"/>
        <v>C</v>
      </c>
      <c r="RP12" s="287" t="str">
        <f t="shared" si="38"/>
        <v>C</v>
      </c>
      <c r="RQ12" s="287" t="str">
        <f t="shared" si="38"/>
        <v>B</v>
      </c>
      <c r="RR12" s="287" t="str">
        <f t="shared" si="38"/>
        <v>B</v>
      </c>
      <c r="RS12" s="287" t="str">
        <f t="shared" si="38"/>
        <v>B</v>
      </c>
      <c r="RT12" s="287" t="str">
        <f t="shared" si="38"/>
        <v>B</v>
      </c>
      <c r="RU12" s="287" t="str">
        <f t="shared" si="38"/>
        <v>B</v>
      </c>
      <c r="RV12" s="287" t="str">
        <f t="shared" si="38"/>
        <v>C</v>
      </c>
      <c r="RW12" s="287" t="str">
        <f t="shared" si="38"/>
        <v>C</v>
      </c>
      <c r="RX12" s="287" t="str">
        <f t="shared" si="38"/>
        <v>C</v>
      </c>
      <c r="RY12" s="287" t="str">
        <f t="shared" si="38"/>
        <v>C</v>
      </c>
      <c r="RZ12" s="287" t="str">
        <f t="shared" si="38"/>
        <v>C</v>
      </c>
      <c r="SA12" s="287" t="str">
        <f t="shared" si="38"/>
        <v>C</v>
      </c>
      <c r="SB12" s="287" t="str">
        <f t="shared" si="38"/>
        <v>C</v>
      </c>
      <c r="SC12" s="287" t="str">
        <f t="shared" si="38"/>
        <v>B</v>
      </c>
      <c r="SD12" s="287" t="str">
        <f t="shared" si="38"/>
        <v>B</v>
      </c>
      <c r="SE12" s="287" t="str">
        <f t="shared" si="38"/>
        <v>B</v>
      </c>
      <c r="SF12" s="287" t="str">
        <f t="shared" si="38"/>
        <v>B</v>
      </c>
      <c r="SG12" s="287" t="str">
        <f t="shared" si="38"/>
        <v>B</v>
      </c>
      <c r="SH12" s="287" t="str">
        <f t="shared" si="38"/>
        <v>C</v>
      </c>
      <c r="SI12" s="287" t="str">
        <f t="shared" si="38"/>
        <v>C</v>
      </c>
      <c r="SJ12" s="287" t="str">
        <f t="shared" si="38"/>
        <v>C</v>
      </c>
      <c r="SK12" s="287" t="str">
        <f t="shared" si="38"/>
        <v>C</v>
      </c>
      <c r="SL12" s="287" t="str">
        <f t="shared" si="38"/>
        <v>C</v>
      </c>
      <c r="SM12" s="287" t="str">
        <f t="shared" si="38"/>
        <v>C</v>
      </c>
      <c r="SN12" s="287" t="str">
        <f t="shared" si="38"/>
        <v>C</v>
      </c>
      <c r="SO12" s="287" t="str">
        <f t="shared" si="38"/>
        <v>B</v>
      </c>
      <c r="SP12" s="287" t="str">
        <f t="shared" si="38"/>
        <v>B</v>
      </c>
      <c r="SQ12" s="287" t="str">
        <f t="shared" si="38"/>
        <v>B</v>
      </c>
      <c r="SR12" s="287" t="str">
        <f t="shared" si="38"/>
        <v>B</v>
      </c>
      <c r="SS12" s="287" t="str">
        <f t="shared" si="38"/>
        <v>B</v>
      </c>
      <c r="ST12" s="287" t="str">
        <f t="shared" si="38"/>
        <v>C</v>
      </c>
      <c r="SU12" s="287" t="str">
        <f t="shared" si="38"/>
        <v>C</v>
      </c>
      <c r="SV12" s="287" t="str">
        <f t="shared" si="38"/>
        <v>C</v>
      </c>
      <c r="SW12" s="287" t="str">
        <f t="shared" si="38"/>
        <v>C</v>
      </c>
      <c r="SX12" s="287" t="str">
        <f t="shared" si="38"/>
        <v>C</v>
      </c>
      <c r="SY12" s="287" t="str">
        <f t="shared" si="38"/>
        <v>C</v>
      </c>
      <c r="SZ12" s="287" t="str">
        <f t="shared" si="38"/>
        <v>C</v>
      </c>
      <c r="TA12" s="287" t="str">
        <f t="shared" si="38"/>
        <v>B</v>
      </c>
      <c r="TB12" s="287" t="str">
        <f t="shared" si="38"/>
        <v>B</v>
      </c>
      <c r="TC12" s="287" t="str">
        <f t="shared" si="38"/>
        <v>B</v>
      </c>
      <c r="TD12" s="287" t="str">
        <f t="shared" si="38"/>
        <v>B</v>
      </c>
      <c r="TE12" s="287" t="str">
        <f t="shared" si="38"/>
        <v>B</v>
      </c>
      <c r="TF12" s="287" t="str">
        <f t="shared" si="38"/>
        <v>C</v>
      </c>
      <c r="TG12" s="287" t="str">
        <f t="shared" si="38"/>
        <v>C</v>
      </c>
      <c r="TH12" s="287" t="str">
        <f t="shared" si="38"/>
        <v>C</v>
      </c>
      <c r="TI12" s="287" t="str">
        <f t="shared" si="38"/>
        <v>C</v>
      </c>
      <c r="TJ12" s="287" t="str">
        <f t="shared" si="38"/>
        <v>C</v>
      </c>
      <c r="TK12" s="287" t="str">
        <f t="shared" si="38"/>
        <v>C</v>
      </c>
      <c r="TL12" s="287" t="str">
        <f t="shared" ref="TL12:VH12" si="39">TL119</f>
        <v>C</v>
      </c>
      <c r="TM12" s="287" t="str">
        <f t="shared" si="39"/>
        <v>B</v>
      </c>
      <c r="TN12" s="287" t="str">
        <f t="shared" si="39"/>
        <v>B</v>
      </c>
      <c r="TO12" s="287" t="str">
        <f t="shared" si="39"/>
        <v>B</v>
      </c>
      <c r="TP12" s="287" t="str">
        <f t="shared" si="39"/>
        <v>B</v>
      </c>
      <c r="TQ12" s="287" t="str">
        <f t="shared" si="39"/>
        <v>B</v>
      </c>
      <c r="TR12" s="287" t="str">
        <f t="shared" si="39"/>
        <v>C</v>
      </c>
      <c r="TS12" s="287" t="str">
        <f t="shared" si="39"/>
        <v>C</v>
      </c>
      <c r="TT12" s="287" t="str">
        <f t="shared" si="39"/>
        <v>C</v>
      </c>
      <c r="TU12" s="287" t="str">
        <f t="shared" si="39"/>
        <v>C</v>
      </c>
      <c r="TV12" s="287" t="str">
        <f t="shared" si="39"/>
        <v>C</v>
      </c>
      <c r="TW12" s="287" t="str">
        <f t="shared" si="39"/>
        <v>C</v>
      </c>
      <c r="TX12" s="287" t="str">
        <f t="shared" si="39"/>
        <v>C</v>
      </c>
      <c r="TY12" s="287" t="str">
        <f t="shared" si="39"/>
        <v>B</v>
      </c>
      <c r="TZ12" s="287" t="str">
        <f t="shared" si="39"/>
        <v>B</v>
      </c>
      <c r="UA12" s="287" t="str">
        <f t="shared" si="39"/>
        <v>B</v>
      </c>
      <c r="UB12" s="287" t="str">
        <f t="shared" si="39"/>
        <v>B</v>
      </c>
      <c r="UC12" s="287" t="str">
        <f t="shared" si="39"/>
        <v>B</v>
      </c>
      <c r="UD12" s="287" t="str">
        <f t="shared" si="39"/>
        <v>C</v>
      </c>
      <c r="UE12" s="287" t="str">
        <f t="shared" si="39"/>
        <v>C</v>
      </c>
      <c r="UF12" s="287" t="str">
        <f t="shared" si="39"/>
        <v>C</v>
      </c>
      <c r="UG12" s="287" t="str">
        <f t="shared" si="39"/>
        <v>C</v>
      </c>
      <c r="UH12" s="287" t="str">
        <f t="shared" si="39"/>
        <v>C</v>
      </c>
      <c r="UI12" s="287" t="str">
        <f t="shared" si="39"/>
        <v>C</v>
      </c>
      <c r="UJ12" s="287" t="str">
        <f t="shared" si="39"/>
        <v>C</v>
      </c>
      <c r="UK12" s="287" t="str">
        <f t="shared" si="39"/>
        <v>B</v>
      </c>
      <c r="UL12" s="287" t="str">
        <f t="shared" si="39"/>
        <v>B</v>
      </c>
      <c r="UM12" s="287" t="str">
        <f t="shared" si="39"/>
        <v>B</v>
      </c>
      <c r="UN12" s="287" t="str">
        <f t="shared" si="39"/>
        <v>B</v>
      </c>
      <c r="UO12" s="287" t="str">
        <f t="shared" si="39"/>
        <v>B</v>
      </c>
      <c r="UP12" s="287" t="str">
        <f t="shared" si="39"/>
        <v>C</v>
      </c>
      <c r="UQ12" s="287" t="str">
        <f t="shared" si="39"/>
        <v>C</v>
      </c>
      <c r="UR12" s="287" t="str">
        <f t="shared" si="39"/>
        <v>C</v>
      </c>
      <c r="US12" s="287" t="str">
        <f t="shared" si="39"/>
        <v>C</v>
      </c>
      <c r="UT12" s="287" t="str">
        <f t="shared" si="39"/>
        <v>C</v>
      </c>
      <c r="UU12" s="287" t="str">
        <f t="shared" si="39"/>
        <v>C</v>
      </c>
      <c r="UV12" s="287" t="str">
        <f t="shared" si="39"/>
        <v>C</v>
      </c>
      <c r="UW12" s="287" t="str">
        <f t="shared" si="39"/>
        <v>B</v>
      </c>
      <c r="UX12" s="287" t="str">
        <f t="shared" si="39"/>
        <v>B</v>
      </c>
      <c r="UY12" s="287" t="str">
        <f t="shared" si="39"/>
        <v>B</v>
      </c>
      <c r="UZ12" s="287" t="str">
        <f t="shared" si="39"/>
        <v>B</v>
      </c>
      <c r="VA12" s="287" t="str">
        <f t="shared" si="39"/>
        <v>B</v>
      </c>
      <c r="VB12" s="287" t="str">
        <f t="shared" si="39"/>
        <v>C</v>
      </c>
      <c r="VC12" s="287" t="str">
        <f t="shared" si="39"/>
        <v>C</v>
      </c>
      <c r="VD12" s="287" t="str">
        <f t="shared" si="39"/>
        <v>C</v>
      </c>
      <c r="VE12" s="287" t="str">
        <f t="shared" si="39"/>
        <v>C</v>
      </c>
      <c r="VF12" s="287" t="str">
        <f t="shared" si="39"/>
        <v>C</v>
      </c>
      <c r="VG12" s="287" t="str">
        <f t="shared" si="39"/>
        <v>C</v>
      </c>
      <c r="VH12" s="287" t="str">
        <f t="shared" si="39"/>
        <v>C</v>
      </c>
    </row>
    <row r="13" spans="1:580" x14ac:dyDescent="0.25">
      <c r="A13" s="21"/>
      <c r="B13" s="57"/>
      <c r="C13" s="281"/>
      <c r="D13" s="281"/>
      <c r="E13" s="132"/>
      <c r="F13" s="132"/>
      <c r="G13" s="132"/>
      <c r="H13" s="132"/>
      <c r="I13" s="132"/>
      <c r="J13" s="132"/>
      <c r="K13" s="132"/>
      <c r="L13" s="132"/>
      <c r="M13" s="132"/>
      <c r="N13" s="132"/>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2"/>
      <c r="BE13" s="132"/>
      <c r="BF13" s="132"/>
      <c r="BG13" s="132"/>
      <c r="BH13" s="132"/>
      <c r="BI13" s="132"/>
      <c r="BJ13" s="132"/>
      <c r="BK13" s="132"/>
      <c r="BL13" s="132"/>
      <c r="BM13" s="132"/>
      <c r="BN13" s="132"/>
      <c r="BO13" s="132"/>
      <c r="BP13" s="132"/>
      <c r="BQ13" s="132"/>
      <c r="BR13" s="132"/>
      <c r="BS13" s="132"/>
      <c r="BT13" s="132"/>
      <c r="BU13" s="132"/>
      <c r="BV13" s="132"/>
      <c r="BW13" s="132"/>
      <c r="BX13" s="132"/>
      <c r="BY13" s="132"/>
      <c r="BZ13" s="132"/>
      <c r="CA13" s="132"/>
      <c r="CB13" s="132"/>
      <c r="CC13" s="132"/>
      <c r="CD13" s="132"/>
      <c r="CE13" s="132"/>
      <c r="CF13" s="132"/>
      <c r="CG13" s="132"/>
      <c r="CH13" s="132"/>
      <c r="CI13" s="132"/>
      <c r="CJ13" s="132"/>
      <c r="CK13" s="132"/>
      <c r="CL13" s="132"/>
      <c r="CM13" s="132"/>
      <c r="CN13" s="132"/>
      <c r="CO13" s="132"/>
      <c r="CP13" s="132"/>
      <c r="CQ13" s="132"/>
      <c r="CR13" s="132"/>
      <c r="CS13" s="132"/>
      <c r="CT13" s="132"/>
      <c r="CU13" s="132"/>
      <c r="CV13" s="132"/>
      <c r="CW13" s="132"/>
      <c r="CX13" s="132"/>
      <c r="CY13" s="132"/>
      <c r="CZ13" s="132"/>
      <c r="DA13" s="132"/>
      <c r="DB13" s="132"/>
      <c r="DC13" s="132"/>
      <c r="DD13" s="132"/>
      <c r="DE13" s="132"/>
      <c r="DF13" s="132"/>
      <c r="DG13" s="132"/>
      <c r="DH13" s="132"/>
      <c r="DI13" s="132"/>
      <c r="DJ13" s="132"/>
      <c r="DK13" s="132"/>
      <c r="DL13" s="132"/>
      <c r="DM13" s="132"/>
      <c r="DN13" s="132"/>
      <c r="DO13" s="132"/>
      <c r="DP13" s="132"/>
      <c r="DQ13" s="132"/>
      <c r="DR13" s="132"/>
      <c r="DS13" s="132"/>
      <c r="DT13" s="132"/>
      <c r="DU13" s="132"/>
      <c r="DV13" s="132"/>
      <c r="DW13" s="132"/>
      <c r="DX13" s="132"/>
      <c r="DY13" s="132"/>
      <c r="DZ13" s="132"/>
      <c r="EA13" s="132"/>
      <c r="EB13" s="132"/>
      <c r="EC13" s="132"/>
      <c r="ED13" s="132"/>
      <c r="EE13" s="132"/>
      <c r="EF13" s="132"/>
      <c r="EG13" s="132"/>
      <c r="EH13" s="132"/>
      <c r="EI13" s="132"/>
      <c r="EJ13" s="132"/>
      <c r="EK13" s="132"/>
      <c r="EL13" s="132"/>
      <c r="EM13" s="132"/>
      <c r="EN13" s="132"/>
      <c r="EO13" s="132"/>
      <c r="EP13" s="132"/>
      <c r="EQ13" s="132"/>
      <c r="ER13" s="132"/>
      <c r="ES13" s="132"/>
      <c r="ET13" s="132"/>
      <c r="EU13" s="132"/>
      <c r="EV13" s="132"/>
      <c r="EW13" s="132"/>
      <c r="EX13" s="132"/>
      <c r="EY13" s="132"/>
      <c r="EZ13" s="132"/>
      <c r="FA13" s="132"/>
      <c r="FB13" s="132"/>
      <c r="FC13" s="132"/>
      <c r="FD13" s="132"/>
      <c r="FE13" s="132"/>
      <c r="FF13" s="132"/>
      <c r="FG13" s="132"/>
      <c r="FH13" s="132"/>
      <c r="FI13" s="132"/>
      <c r="FJ13" s="132"/>
      <c r="FK13" s="132"/>
      <c r="FL13" s="132"/>
      <c r="FM13" s="132"/>
      <c r="FN13" s="132"/>
      <c r="FO13" s="132"/>
      <c r="FP13" s="132"/>
      <c r="FQ13" s="132"/>
      <c r="FR13" s="132"/>
      <c r="FS13" s="132"/>
      <c r="FT13" s="132"/>
      <c r="FU13" s="132"/>
      <c r="FV13" s="132"/>
      <c r="FW13" s="132"/>
      <c r="FX13" s="132"/>
      <c r="FY13" s="132"/>
      <c r="FZ13" s="132"/>
      <c r="GA13" s="132"/>
      <c r="GB13" s="132"/>
      <c r="GC13" s="132"/>
      <c r="GD13" s="132"/>
      <c r="GE13" s="132"/>
      <c r="GF13" s="132"/>
      <c r="GG13" s="132"/>
      <c r="GH13" s="132"/>
      <c r="GI13" s="132"/>
      <c r="GJ13" s="132"/>
      <c r="GK13" s="132"/>
      <c r="GL13" s="132"/>
      <c r="GM13" s="132"/>
      <c r="GN13" s="132"/>
      <c r="GO13" s="132"/>
      <c r="GP13" s="132"/>
      <c r="GQ13" s="132"/>
      <c r="GR13" s="132"/>
      <c r="GS13" s="132"/>
      <c r="GT13" s="132"/>
      <c r="GU13" s="132"/>
      <c r="GV13" s="132"/>
      <c r="GW13" s="132"/>
      <c r="GX13" s="132"/>
      <c r="GY13" s="132"/>
      <c r="GZ13" s="132"/>
      <c r="HA13" s="132"/>
      <c r="HB13" s="132"/>
      <c r="HC13" s="132"/>
      <c r="HD13" s="132"/>
      <c r="HE13" s="132"/>
      <c r="HF13" s="132"/>
      <c r="HG13" s="132"/>
      <c r="HH13" s="132"/>
      <c r="HI13" s="132"/>
      <c r="HJ13" s="132"/>
      <c r="HK13" s="132"/>
      <c r="HL13" s="132"/>
      <c r="HM13" s="132"/>
      <c r="HN13" s="132"/>
      <c r="HO13" s="132"/>
      <c r="HP13" s="132"/>
      <c r="HQ13" s="132"/>
      <c r="HR13" s="132"/>
      <c r="HS13" s="132"/>
      <c r="HT13" s="132"/>
      <c r="HU13" s="132"/>
      <c r="HV13" s="132"/>
      <c r="HW13" s="132"/>
      <c r="HX13" s="132"/>
      <c r="HY13" s="132"/>
      <c r="HZ13" s="132"/>
      <c r="IA13" s="132"/>
      <c r="IB13" s="132"/>
      <c r="IC13" s="132"/>
      <c r="ID13" s="132"/>
      <c r="IE13" s="132"/>
      <c r="IF13" s="132"/>
      <c r="IG13" s="132"/>
      <c r="IH13" s="132"/>
      <c r="II13" s="132"/>
      <c r="IJ13" s="132"/>
      <c r="IK13" s="132"/>
      <c r="IL13" s="132"/>
      <c r="IM13" s="132"/>
      <c r="IN13" s="132"/>
      <c r="IO13" s="132"/>
      <c r="IP13" s="132"/>
      <c r="IQ13" s="132"/>
      <c r="IR13" s="132"/>
      <c r="IS13" s="132"/>
      <c r="IT13" s="132"/>
      <c r="IU13" s="132"/>
      <c r="IV13" s="132"/>
      <c r="IW13" s="132"/>
      <c r="IX13" s="132"/>
      <c r="IY13" s="132"/>
      <c r="IZ13" s="132"/>
      <c r="JA13" s="132"/>
      <c r="JB13" s="132"/>
      <c r="JC13" s="132"/>
      <c r="JD13" s="132"/>
      <c r="JE13" s="132"/>
      <c r="JF13" s="132"/>
      <c r="JG13" s="132"/>
      <c r="JH13" s="132"/>
      <c r="JI13" s="132"/>
      <c r="JJ13" s="132"/>
      <c r="JK13" s="132"/>
      <c r="JL13" s="132"/>
      <c r="JM13" s="132"/>
      <c r="JN13" s="132"/>
      <c r="JO13" s="132"/>
      <c r="JP13" s="132"/>
      <c r="JQ13" s="132"/>
      <c r="JR13" s="132"/>
      <c r="JS13" s="132"/>
      <c r="JT13" s="132"/>
      <c r="JU13" s="132"/>
      <c r="JV13" s="132"/>
      <c r="JW13" s="132"/>
      <c r="JX13" s="132"/>
      <c r="JY13" s="132"/>
      <c r="JZ13" s="132"/>
      <c r="KA13" s="132"/>
      <c r="KB13" s="132"/>
      <c r="KC13" s="132"/>
      <c r="KD13" s="132"/>
      <c r="KE13" s="132"/>
      <c r="KF13" s="132"/>
      <c r="KG13" s="132"/>
      <c r="KH13" s="132"/>
      <c r="KI13" s="132"/>
      <c r="KJ13" s="132"/>
      <c r="KK13" s="132"/>
      <c r="KL13" s="132"/>
      <c r="KM13" s="132"/>
      <c r="KN13" s="132"/>
      <c r="KO13" s="132"/>
      <c r="KP13" s="132"/>
      <c r="KQ13" s="132"/>
      <c r="KR13" s="132"/>
      <c r="KS13" s="132"/>
      <c r="KT13" s="132"/>
      <c r="KU13" s="132"/>
      <c r="KV13" s="132"/>
      <c r="KW13" s="132"/>
      <c r="KX13" s="132"/>
      <c r="KY13" s="132"/>
      <c r="KZ13" s="132"/>
      <c r="LA13" s="132"/>
      <c r="LB13" s="132"/>
      <c r="LC13" s="132"/>
      <c r="LD13" s="132"/>
      <c r="LE13" s="132"/>
      <c r="LF13" s="132"/>
      <c r="LG13" s="132"/>
      <c r="LH13" s="132"/>
      <c r="LI13" s="132"/>
      <c r="LJ13" s="132"/>
      <c r="LK13" s="132"/>
      <c r="LL13" s="132"/>
      <c r="LM13" s="132"/>
      <c r="LN13" s="132"/>
      <c r="LO13" s="132"/>
      <c r="LP13" s="132"/>
      <c r="LQ13" s="132"/>
      <c r="LR13" s="132"/>
      <c r="LS13" s="132"/>
      <c r="LT13" s="132"/>
      <c r="LU13" s="132"/>
      <c r="LV13" s="132"/>
      <c r="LW13" s="132"/>
      <c r="LX13" s="132"/>
      <c r="LY13" s="132"/>
      <c r="LZ13" s="132"/>
      <c r="MA13" s="132"/>
      <c r="MB13" s="132"/>
      <c r="MC13" s="132"/>
      <c r="MD13" s="132"/>
      <c r="ME13" s="132"/>
      <c r="MF13" s="132"/>
      <c r="MG13" s="132"/>
      <c r="MH13" s="132"/>
      <c r="MI13" s="132"/>
      <c r="MJ13" s="132"/>
      <c r="MK13" s="132"/>
      <c r="ML13" s="132"/>
      <c r="MM13" s="132"/>
      <c r="MN13" s="132"/>
      <c r="MO13" s="132"/>
      <c r="MP13" s="132"/>
      <c r="MQ13" s="132"/>
      <c r="MR13" s="132"/>
      <c r="MS13" s="132"/>
      <c r="MT13" s="132"/>
      <c r="MU13" s="132"/>
      <c r="MV13" s="132"/>
      <c r="MW13" s="132"/>
      <c r="MX13" s="132"/>
      <c r="MY13" s="132"/>
      <c r="MZ13" s="132"/>
      <c r="NA13" s="132"/>
      <c r="NB13" s="132"/>
      <c r="NC13" s="132"/>
      <c r="ND13" s="132"/>
      <c r="NE13" s="132"/>
      <c r="NF13" s="132"/>
      <c r="NG13" s="132"/>
      <c r="NH13" s="132"/>
      <c r="NI13" s="132"/>
      <c r="NJ13" s="132"/>
      <c r="NK13" s="132"/>
      <c r="NL13" s="132"/>
      <c r="NM13" s="132"/>
      <c r="NN13" s="132"/>
      <c r="NO13" s="132"/>
      <c r="NP13" s="132"/>
      <c r="NQ13" s="132"/>
      <c r="NR13" s="132"/>
      <c r="NS13" s="132"/>
      <c r="NT13" s="132"/>
      <c r="NU13" s="132"/>
      <c r="NV13" s="132"/>
      <c r="NW13" s="132"/>
      <c r="NX13" s="132"/>
      <c r="NY13" s="132"/>
      <c r="NZ13" s="132"/>
      <c r="OA13" s="132"/>
      <c r="OB13" s="132"/>
      <c r="OC13" s="132"/>
      <c r="OD13" s="132"/>
      <c r="OE13" s="132"/>
      <c r="OF13" s="132"/>
      <c r="OG13" s="132"/>
      <c r="OH13" s="132"/>
      <c r="OI13" s="132"/>
      <c r="OJ13" s="132"/>
      <c r="OK13" s="132"/>
      <c r="OL13" s="132"/>
      <c r="OM13" s="132"/>
      <c r="ON13" s="132"/>
      <c r="OO13" s="132"/>
      <c r="OP13" s="132"/>
      <c r="OQ13" s="132"/>
      <c r="OR13" s="132"/>
      <c r="OS13" s="132"/>
      <c r="OT13" s="132"/>
      <c r="OU13" s="132"/>
      <c r="OV13" s="132"/>
      <c r="OW13" s="132"/>
      <c r="OX13" s="132"/>
      <c r="OY13" s="132"/>
      <c r="OZ13" s="132"/>
      <c r="PA13" s="132"/>
      <c r="PB13" s="132"/>
      <c r="PC13" s="132"/>
      <c r="PD13" s="132"/>
      <c r="PE13" s="132"/>
      <c r="PF13" s="132"/>
      <c r="PG13" s="132"/>
      <c r="PH13" s="132"/>
      <c r="PI13" s="132"/>
      <c r="PJ13" s="132"/>
      <c r="PK13" s="132"/>
      <c r="PL13" s="132"/>
      <c r="PM13" s="132"/>
      <c r="PN13" s="132"/>
      <c r="PO13" s="132"/>
      <c r="PP13" s="132"/>
      <c r="PQ13" s="132"/>
      <c r="PR13" s="132"/>
      <c r="PS13" s="132"/>
      <c r="PT13" s="132"/>
      <c r="PU13" s="132"/>
      <c r="PV13" s="132"/>
      <c r="PW13" s="132"/>
      <c r="PX13" s="132"/>
      <c r="PY13" s="132"/>
      <c r="PZ13" s="132"/>
      <c r="QA13" s="132"/>
      <c r="QB13" s="132"/>
      <c r="QC13" s="132"/>
      <c r="QD13" s="132"/>
      <c r="QE13" s="132"/>
      <c r="QF13" s="132"/>
      <c r="QG13" s="132"/>
      <c r="QH13" s="132"/>
      <c r="QI13" s="132"/>
      <c r="QJ13" s="132"/>
      <c r="QK13" s="132"/>
      <c r="QL13" s="132"/>
      <c r="QM13" s="132"/>
      <c r="QN13" s="132"/>
      <c r="QO13" s="132"/>
      <c r="QP13" s="132"/>
      <c r="QQ13" s="132"/>
      <c r="QR13" s="132"/>
      <c r="QS13" s="132"/>
      <c r="QT13" s="132"/>
      <c r="QU13" s="132"/>
      <c r="QV13" s="132"/>
      <c r="QW13" s="132"/>
      <c r="QX13" s="132"/>
      <c r="QY13" s="132"/>
      <c r="QZ13" s="132"/>
      <c r="RA13" s="132"/>
      <c r="RB13" s="132"/>
      <c r="RC13" s="132"/>
      <c r="RD13" s="132"/>
      <c r="RE13" s="132"/>
      <c r="RF13" s="132"/>
      <c r="RG13" s="132"/>
      <c r="RH13" s="132"/>
      <c r="RI13" s="132"/>
      <c r="RJ13" s="132"/>
      <c r="RK13" s="132"/>
      <c r="RL13" s="132"/>
      <c r="RM13" s="132"/>
      <c r="RN13" s="132"/>
      <c r="RO13" s="132"/>
      <c r="RP13" s="132"/>
      <c r="RQ13" s="132"/>
      <c r="RR13" s="132"/>
      <c r="RS13" s="132"/>
      <c r="RT13" s="132"/>
      <c r="RU13" s="132"/>
      <c r="RV13" s="132"/>
      <c r="RW13" s="132"/>
      <c r="RX13" s="132"/>
      <c r="RY13" s="132"/>
      <c r="RZ13" s="132"/>
      <c r="SA13" s="132"/>
      <c r="SB13" s="132"/>
      <c r="SC13" s="132"/>
      <c r="SD13" s="132"/>
      <c r="SE13" s="132"/>
      <c r="SF13" s="132"/>
      <c r="SG13" s="132"/>
      <c r="SH13" s="132"/>
      <c r="SI13" s="132"/>
      <c r="SJ13" s="132"/>
      <c r="SK13" s="132"/>
      <c r="SL13" s="132"/>
      <c r="SM13" s="132"/>
      <c r="SN13" s="132"/>
      <c r="SO13" s="132"/>
      <c r="SP13" s="132"/>
      <c r="SQ13" s="132"/>
      <c r="SR13" s="132"/>
      <c r="SS13" s="132"/>
      <c r="ST13" s="132"/>
      <c r="SU13" s="132"/>
      <c r="SV13" s="132"/>
      <c r="SW13" s="132"/>
      <c r="SX13" s="132"/>
      <c r="SY13" s="132"/>
      <c r="SZ13" s="132"/>
      <c r="TA13" s="132"/>
      <c r="TB13" s="132"/>
      <c r="TC13" s="132"/>
      <c r="TD13" s="132"/>
      <c r="TE13" s="132"/>
      <c r="TF13" s="132"/>
      <c r="TG13" s="132"/>
      <c r="TH13" s="132"/>
      <c r="TI13" s="132"/>
      <c r="TJ13" s="132"/>
      <c r="TK13" s="132"/>
      <c r="TL13" s="132"/>
      <c r="TM13" s="132"/>
      <c r="TN13" s="132"/>
      <c r="TO13" s="132"/>
      <c r="TP13" s="132"/>
      <c r="TQ13" s="132"/>
      <c r="TR13" s="132"/>
      <c r="TS13" s="132"/>
      <c r="TT13" s="132"/>
      <c r="TU13" s="132"/>
      <c r="TV13" s="132"/>
      <c r="TW13" s="132"/>
      <c r="TX13" s="132"/>
      <c r="TY13" s="132"/>
      <c r="TZ13" s="132"/>
      <c r="UA13" s="132"/>
      <c r="UB13" s="132"/>
      <c r="UC13" s="132"/>
      <c r="UD13" s="132"/>
      <c r="UE13" s="132"/>
      <c r="UF13" s="132"/>
      <c r="UG13" s="132"/>
      <c r="UH13" s="132"/>
      <c r="UI13" s="132"/>
      <c r="UJ13" s="132"/>
      <c r="UK13" s="132"/>
      <c r="UL13" s="132"/>
      <c r="UM13" s="132"/>
      <c r="UN13" s="132"/>
      <c r="UO13" s="132"/>
      <c r="UP13" s="132"/>
      <c r="UQ13" s="132"/>
      <c r="UR13" s="132"/>
      <c r="US13" s="132"/>
      <c r="UT13" s="132"/>
      <c r="UU13" s="132"/>
      <c r="UV13" s="132"/>
      <c r="UW13" s="132"/>
      <c r="UX13" s="132"/>
      <c r="UY13" s="132"/>
      <c r="UZ13" s="132"/>
      <c r="VA13" s="132"/>
      <c r="VB13" s="132"/>
      <c r="VC13" s="132"/>
      <c r="VD13" s="132"/>
      <c r="VE13" s="132"/>
      <c r="VF13" s="132"/>
      <c r="VG13" s="132"/>
      <c r="VH13" s="132"/>
    </row>
    <row r="14" spans="1:580" x14ac:dyDescent="0.25">
      <c r="A14" s="21"/>
      <c r="B14" s="57"/>
      <c r="C14" s="369" t="s">
        <v>0</v>
      </c>
      <c r="D14" s="370"/>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3"/>
      <c r="DR14" s="133"/>
      <c r="DS14" s="133"/>
      <c r="DT14" s="133"/>
      <c r="DU14" s="133"/>
      <c r="DV14" s="133"/>
      <c r="DW14" s="133"/>
      <c r="DX14" s="133"/>
      <c r="DY14" s="133"/>
      <c r="DZ14" s="133"/>
      <c r="EA14" s="133"/>
      <c r="EB14" s="133"/>
      <c r="EC14" s="133"/>
      <c r="ED14" s="133"/>
      <c r="EE14" s="133"/>
      <c r="EF14" s="133"/>
      <c r="EG14" s="133"/>
      <c r="EH14" s="133"/>
      <c r="EI14" s="133"/>
      <c r="EJ14" s="133"/>
      <c r="EK14" s="133"/>
      <c r="EL14" s="133"/>
      <c r="EM14" s="133"/>
      <c r="EN14" s="133"/>
      <c r="EO14" s="133"/>
      <c r="EP14" s="133"/>
      <c r="EQ14" s="133"/>
      <c r="ER14" s="133"/>
      <c r="ES14" s="133"/>
      <c r="ET14" s="133"/>
      <c r="EU14" s="133"/>
      <c r="EV14" s="133"/>
      <c r="EW14" s="133"/>
      <c r="EX14" s="133"/>
      <c r="EY14" s="133"/>
      <c r="EZ14" s="133"/>
      <c r="FA14" s="133"/>
      <c r="FB14" s="133"/>
      <c r="FC14" s="133"/>
      <c r="FD14" s="133"/>
      <c r="FE14" s="133"/>
      <c r="FF14" s="133"/>
      <c r="FG14" s="133"/>
      <c r="FH14" s="133"/>
      <c r="FI14" s="133"/>
      <c r="FJ14" s="133"/>
      <c r="FK14" s="133"/>
      <c r="FL14" s="133"/>
      <c r="FM14" s="133"/>
      <c r="FN14" s="133"/>
      <c r="FO14" s="133"/>
      <c r="FP14" s="133"/>
      <c r="FQ14" s="133"/>
      <c r="FR14" s="133"/>
      <c r="FS14" s="133"/>
      <c r="FT14" s="133"/>
      <c r="FU14" s="133"/>
      <c r="FV14" s="133"/>
      <c r="FW14" s="133"/>
      <c r="FX14" s="133"/>
      <c r="FY14" s="133"/>
      <c r="FZ14" s="133"/>
      <c r="GA14" s="133"/>
      <c r="GB14" s="133"/>
      <c r="GC14" s="133"/>
      <c r="GD14" s="133"/>
      <c r="GE14" s="133"/>
      <c r="GF14" s="133"/>
      <c r="GG14" s="133"/>
      <c r="GH14" s="133"/>
      <c r="GI14" s="133"/>
      <c r="GJ14" s="133"/>
      <c r="GK14" s="133"/>
      <c r="GL14" s="133"/>
      <c r="GM14" s="133"/>
      <c r="GN14" s="133"/>
      <c r="GO14" s="133"/>
      <c r="GP14" s="133"/>
      <c r="GQ14" s="133"/>
      <c r="GR14" s="133"/>
      <c r="GS14" s="133"/>
      <c r="GT14" s="133"/>
      <c r="GU14" s="133"/>
      <c r="GV14" s="133"/>
      <c r="GW14" s="133"/>
      <c r="GX14" s="133"/>
      <c r="GY14" s="133"/>
      <c r="GZ14" s="133"/>
      <c r="HA14" s="133"/>
      <c r="HB14" s="133"/>
      <c r="HC14" s="133"/>
      <c r="HD14" s="133"/>
      <c r="HE14" s="133"/>
      <c r="HF14" s="133"/>
      <c r="HG14" s="133"/>
      <c r="HH14" s="133"/>
      <c r="HI14" s="133"/>
      <c r="HJ14" s="133"/>
      <c r="HK14" s="133"/>
      <c r="HL14" s="133"/>
      <c r="HM14" s="133"/>
      <c r="HN14" s="133"/>
      <c r="HO14" s="133"/>
      <c r="HP14" s="133"/>
      <c r="HQ14" s="133"/>
      <c r="HR14" s="133"/>
      <c r="HS14" s="133"/>
      <c r="HT14" s="133"/>
      <c r="HU14" s="133"/>
      <c r="HV14" s="133"/>
      <c r="HW14" s="133"/>
      <c r="HX14" s="133"/>
      <c r="HY14" s="133"/>
      <c r="HZ14" s="133"/>
      <c r="IA14" s="133"/>
      <c r="IB14" s="133"/>
      <c r="IC14" s="133"/>
      <c r="ID14" s="133"/>
      <c r="IE14" s="133"/>
      <c r="IF14" s="133"/>
      <c r="IG14" s="133"/>
      <c r="IH14" s="133"/>
      <c r="II14" s="133"/>
      <c r="IJ14" s="133"/>
      <c r="IK14" s="133"/>
      <c r="IL14" s="133"/>
      <c r="IM14" s="133"/>
      <c r="IN14" s="133"/>
      <c r="IO14" s="133"/>
      <c r="IP14" s="133"/>
      <c r="IQ14" s="133"/>
      <c r="IR14" s="133"/>
      <c r="IS14" s="133"/>
      <c r="IT14" s="133"/>
      <c r="IU14" s="133"/>
      <c r="IV14" s="133"/>
      <c r="IW14" s="133"/>
      <c r="IX14" s="133"/>
      <c r="IY14" s="133"/>
      <c r="IZ14" s="133"/>
      <c r="JA14" s="133"/>
      <c r="JB14" s="133"/>
      <c r="JC14" s="133"/>
      <c r="JD14" s="133"/>
      <c r="JE14" s="133"/>
      <c r="JF14" s="133"/>
      <c r="JG14" s="133"/>
      <c r="JH14" s="133"/>
      <c r="JI14" s="133"/>
      <c r="JJ14" s="133"/>
      <c r="JK14" s="133"/>
      <c r="JL14" s="133"/>
      <c r="JM14" s="133"/>
      <c r="JN14" s="133"/>
      <c r="JO14" s="133"/>
      <c r="JP14" s="133"/>
      <c r="JQ14" s="133"/>
      <c r="JR14" s="133"/>
      <c r="JS14" s="133"/>
      <c r="JT14" s="133"/>
      <c r="JU14" s="133"/>
      <c r="JV14" s="133"/>
      <c r="JW14" s="133"/>
      <c r="JX14" s="133"/>
      <c r="JY14" s="133"/>
      <c r="JZ14" s="133"/>
      <c r="KA14" s="133"/>
      <c r="KB14" s="133"/>
      <c r="KC14" s="133"/>
      <c r="KD14" s="133"/>
      <c r="KE14" s="133"/>
      <c r="KF14" s="133"/>
      <c r="KG14" s="133"/>
      <c r="KH14" s="133"/>
      <c r="KI14" s="133"/>
      <c r="KJ14" s="133"/>
      <c r="KK14" s="133"/>
      <c r="KL14" s="133"/>
      <c r="KM14" s="133"/>
      <c r="KN14" s="133"/>
      <c r="KO14" s="133"/>
      <c r="KP14" s="133"/>
      <c r="KQ14" s="133"/>
      <c r="KR14" s="133"/>
      <c r="KS14" s="133"/>
      <c r="KT14" s="133"/>
      <c r="KU14" s="133"/>
      <c r="KV14" s="133"/>
      <c r="KW14" s="133"/>
      <c r="KX14" s="133"/>
      <c r="KY14" s="133"/>
      <c r="KZ14" s="133"/>
      <c r="LA14" s="133"/>
      <c r="LB14" s="133"/>
      <c r="LC14" s="133"/>
      <c r="LD14" s="133"/>
      <c r="LE14" s="133"/>
      <c r="LF14" s="133"/>
      <c r="LG14" s="133"/>
      <c r="LH14" s="133"/>
      <c r="LI14" s="133"/>
      <c r="LJ14" s="133"/>
      <c r="LK14" s="133"/>
      <c r="LL14" s="133"/>
      <c r="LM14" s="133"/>
      <c r="LN14" s="133"/>
      <c r="LO14" s="133"/>
      <c r="LP14" s="133"/>
      <c r="LQ14" s="133"/>
      <c r="LR14" s="133"/>
      <c r="LS14" s="133"/>
      <c r="LT14" s="133"/>
      <c r="LU14" s="133"/>
      <c r="LV14" s="133"/>
      <c r="LW14" s="133"/>
      <c r="LX14" s="133"/>
      <c r="LY14" s="133"/>
      <c r="LZ14" s="133"/>
      <c r="MA14" s="133"/>
      <c r="MB14" s="133"/>
      <c r="MC14" s="133"/>
      <c r="MD14" s="133"/>
      <c r="ME14" s="133"/>
      <c r="MF14" s="133"/>
      <c r="MG14" s="133"/>
      <c r="MH14" s="133"/>
      <c r="MI14" s="133"/>
      <c r="MJ14" s="133"/>
      <c r="MK14" s="133"/>
      <c r="ML14" s="133"/>
      <c r="MM14" s="133"/>
      <c r="MN14" s="133"/>
      <c r="MO14" s="133"/>
      <c r="MP14" s="133"/>
      <c r="MQ14" s="133"/>
      <c r="MR14" s="133"/>
      <c r="MS14" s="133"/>
      <c r="MT14" s="133"/>
      <c r="MU14" s="133"/>
      <c r="MV14" s="133"/>
      <c r="MW14" s="133"/>
      <c r="MX14" s="133"/>
      <c r="MY14" s="133"/>
      <c r="MZ14" s="133"/>
      <c r="NA14" s="133"/>
      <c r="NB14" s="133"/>
      <c r="NC14" s="133"/>
      <c r="ND14" s="133"/>
      <c r="NE14" s="133"/>
      <c r="NF14" s="133"/>
      <c r="NG14" s="133"/>
      <c r="NH14" s="133"/>
      <c r="NI14" s="133"/>
      <c r="NJ14" s="133"/>
      <c r="NK14" s="133"/>
      <c r="NL14" s="133"/>
      <c r="NM14" s="133"/>
      <c r="NN14" s="133"/>
      <c r="NO14" s="133"/>
      <c r="NP14" s="133"/>
      <c r="NQ14" s="133"/>
      <c r="NR14" s="133"/>
      <c r="NS14" s="133"/>
      <c r="NT14" s="133"/>
      <c r="NU14" s="133"/>
      <c r="NV14" s="133"/>
      <c r="NW14" s="133"/>
      <c r="NX14" s="133"/>
      <c r="NY14" s="133"/>
      <c r="NZ14" s="133"/>
      <c r="OA14" s="133"/>
      <c r="OB14" s="133"/>
      <c r="OC14" s="133"/>
      <c r="OD14" s="133"/>
      <c r="OE14" s="133"/>
      <c r="OF14" s="133"/>
      <c r="OG14" s="133"/>
      <c r="OH14" s="133"/>
      <c r="OI14" s="133"/>
      <c r="OJ14" s="133"/>
      <c r="OK14" s="133"/>
      <c r="OL14" s="133"/>
      <c r="OM14" s="133"/>
      <c r="ON14" s="133"/>
      <c r="OO14" s="133"/>
      <c r="OP14" s="133"/>
      <c r="OQ14" s="133"/>
      <c r="OR14" s="133"/>
      <c r="OS14" s="133"/>
      <c r="OT14" s="133"/>
      <c r="OU14" s="133"/>
      <c r="OV14" s="133"/>
      <c r="OW14" s="133"/>
      <c r="OX14" s="133"/>
      <c r="OY14" s="133"/>
      <c r="OZ14" s="133"/>
      <c r="PA14" s="133"/>
      <c r="PB14" s="133"/>
      <c r="PC14" s="133"/>
      <c r="PD14" s="133"/>
      <c r="PE14" s="133"/>
      <c r="PF14" s="133"/>
      <c r="PG14" s="133"/>
      <c r="PH14" s="133"/>
      <c r="PI14" s="133"/>
      <c r="PJ14" s="133"/>
      <c r="PK14" s="133"/>
      <c r="PL14" s="133"/>
      <c r="PM14" s="133"/>
      <c r="PN14" s="133"/>
      <c r="PO14" s="133"/>
      <c r="PP14" s="133"/>
      <c r="PQ14" s="133"/>
      <c r="PR14" s="133"/>
      <c r="PS14" s="133"/>
      <c r="PT14" s="133"/>
      <c r="PU14" s="133"/>
      <c r="PV14" s="133"/>
      <c r="PW14" s="133"/>
      <c r="PX14" s="133"/>
      <c r="PY14" s="133"/>
      <c r="PZ14" s="133"/>
      <c r="QA14" s="133"/>
      <c r="QB14" s="133"/>
      <c r="QC14" s="133"/>
      <c r="QD14" s="133"/>
      <c r="QE14" s="133"/>
      <c r="QF14" s="133"/>
      <c r="QG14" s="133"/>
      <c r="QH14" s="133"/>
      <c r="QI14" s="133"/>
      <c r="QJ14" s="133"/>
      <c r="QK14" s="133"/>
      <c r="QL14" s="133"/>
      <c r="QM14" s="133"/>
      <c r="QN14" s="133"/>
      <c r="QO14" s="133"/>
      <c r="QP14" s="133"/>
      <c r="QQ14" s="133"/>
      <c r="QR14" s="133"/>
      <c r="QS14" s="133"/>
      <c r="QT14" s="133"/>
      <c r="QU14" s="133"/>
      <c r="QV14" s="133"/>
      <c r="QW14" s="133"/>
      <c r="QX14" s="133"/>
      <c r="QY14" s="133"/>
      <c r="QZ14" s="133"/>
      <c r="RA14" s="133"/>
      <c r="RB14" s="133"/>
      <c r="RC14" s="133"/>
      <c r="RD14" s="133"/>
      <c r="RE14" s="133"/>
      <c r="RF14" s="133"/>
      <c r="RG14" s="133"/>
      <c r="RH14" s="133"/>
      <c r="RI14" s="133"/>
      <c r="RJ14" s="133"/>
      <c r="RK14" s="133"/>
      <c r="RL14" s="133"/>
      <c r="RM14" s="133"/>
      <c r="RN14" s="133"/>
      <c r="RO14" s="133"/>
      <c r="RP14" s="133"/>
      <c r="RQ14" s="133"/>
      <c r="RR14" s="133"/>
      <c r="RS14" s="133"/>
      <c r="RT14" s="133"/>
      <c r="RU14" s="133"/>
      <c r="RV14" s="133"/>
      <c r="RW14" s="133"/>
      <c r="RX14" s="133"/>
      <c r="RY14" s="133"/>
      <c r="RZ14" s="133"/>
      <c r="SA14" s="133"/>
      <c r="SB14" s="133"/>
      <c r="SC14" s="133"/>
      <c r="SD14" s="133"/>
      <c r="SE14" s="133"/>
      <c r="SF14" s="133"/>
      <c r="SG14" s="133"/>
      <c r="SH14" s="133"/>
      <c r="SI14" s="133"/>
      <c r="SJ14" s="133"/>
      <c r="SK14" s="133"/>
      <c r="SL14" s="133"/>
      <c r="SM14" s="133"/>
      <c r="SN14" s="133"/>
      <c r="SO14" s="133"/>
      <c r="SP14" s="133"/>
      <c r="SQ14" s="133"/>
      <c r="SR14" s="133"/>
      <c r="SS14" s="133"/>
      <c r="ST14" s="133"/>
      <c r="SU14" s="133"/>
      <c r="SV14" s="133"/>
      <c r="SW14" s="133"/>
      <c r="SX14" s="133"/>
      <c r="SY14" s="133"/>
      <c r="SZ14" s="133"/>
      <c r="TA14" s="133"/>
      <c r="TB14" s="133"/>
      <c r="TC14" s="133"/>
      <c r="TD14" s="133"/>
      <c r="TE14" s="133"/>
      <c r="TF14" s="133"/>
      <c r="TG14" s="133"/>
      <c r="TH14" s="133"/>
      <c r="TI14" s="133"/>
      <c r="TJ14" s="133"/>
      <c r="TK14" s="133"/>
      <c r="TL14" s="133"/>
      <c r="TM14" s="133"/>
      <c r="TN14" s="133"/>
      <c r="TO14" s="133"/>
      <c r="TP14" s="133"/>
      <c r="TQ14" s="133"/>
      <c r="TR14" s="133"/>
      <c r="TS14" s="133"/>
      <c r="TT14" s="133"/>
      <c r="TU14" s="133"/>
      <c r="TV14" s="133"/>
      <c r="TW14" s="133"/>
      <c r="TX14" s="133"/>
      <c r="TY14" s="133"/>
      <c r="TZ14" s="133"/>
      <c r="UA14" s="133"/>
      <c r="UB14" s="133"/>
      <c r="UC14" s="133"/>
      <c r="UD14" s="133"/>
      <c r="UE14" s="133"/>
      <c r="UF14" s="133"/>
      <c r="UG14" s="133"/>
      <c r="UH14" s="133"/>
      <c r="UI14" s="133"/>
      <c r="UJ14" s="133"/>
      <c r="UK14" s="133"/>
      <c r="UL14" s="133"/>
      <c r="UM14" s="133"/>
      <c r="UN14" s="133"/>
      <c r="UO14" s="133"/>
      <c r="UP14" s="133"/>
      <c r="UQ14" s="133"/>
      <c r="UR14" s="133"/>
      <c r="US14" s="133"/>
      <c r="UT14" s="133"/>
      <c r="UU14" s="133"/>
      <c r="UV14" s="133"/>
      <c r="UW14" s="133"/>
      <c r="UX14" s="133"/>
      <c r="UY14" s="133"/>
      <c r="UZ14" s="133"/>
      <c r="VA14" s="133"/>
      <c r="VB14" s="133"/>
      <c r="VC14" s="133"/>
      <c r="VD14" s="133"/>
      <c r="VE14" s="133"/>
      <c r="VF14" s="133"/>
      <c r="VG14" s="133"/>
      <c r="VH14" s="133"/>
    </row>
    <row r="15" spans="1:580" x14ac:dyDescent="0.25">
      <c r="B15" s="55"/>
      <c r="C15" s="4"/>
      <c r="D15" s="77" t="s">
        <v>115</v>
      </c>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4"/>
      <c r="AP15" s="134"/>
      <c r="AQ15" s="134"/>
      <c r="AR15" s="134"/>
      <c r="AS15" s="134"/>
      <c r="AT15" s="134"/>
      <c r="AU15" s="134"/>
      <c r="AV15" s="134"/>
      <c r="AW15" s="134"/>
      <c r="AX15" s="134"/>
      <c r="AY15" s="134"/>
      <c r="AZ15" s="134"/>
      <c r="BA15" s="134"/>
      <c r="BB15" s="134"/>
      <c r="BC15" s="134"/>
      <c r="BD15" s="134"/>
      <c r="BE15" s="134"/>
      <c r="BF15" s="134"/>
      <c r="BG15" s="134"/>
      <c r="BH15" s="134"/>
      <c r="BI15" s="134"/>
      <c r="BJ15" s="134"/>
      <c r="BK15" s="134"/>
      <c r="BL15" s="134"/>
      <c r="BM15" s="134"/>
      <c r="BN15" s="134"/>
      <c r="BO15" s="134"/>
      <c r="BP15" s="134"/>
      <c r="BQ15" s="134"/>
      <c r="BR15" s="134"/>
      <c r="BS15" s="134"/>
      <c r="BT15" s="134"/>
      <c r="BU15" s="134"/>
      <c r="BV15" s="134"/>
      <c r="BW15" s="134"/>
      <c r="BX15" s="134"/>
      <c r="BY15" s="134"/>
      <c r="BZ15" s="134"/>
      <c r="CA15" s="134"/>
      <c r="CB15" s="134"/>
      <c r="CC15" s="134"/>
      <c r="CD15" s="134"/>
      <c r="CE15" s="134"/>
      <c r="CF15" s="134"/>
      <c r="CG15" s="134"/>
      <c r="CH15" s="134"/>
      <c r="CI15" s="134"/>
      <c r="CJ15" s="134"/>
      <c r="CK15" s="134"/>
      <c r="CL15" s="134"/>
      <c r="CM15" s="134"/>
      <c r="CN15" s="134"/>
      <c r="CO15" s="134"/>
      <c r="CP15" s="134"/>
      <c r="CQ15" s="134"/>
      <c r="CR15" s="134"/>
      <c r="CS15" s="134"/>
      <c r="CT15" s="134"/>
      <c r="CU15" s="134"/>
      <c r="CV15" s="134"/>
      <c r="CW15" s="134"/>
      <c r="CX15" s="134"/>
      <c r="CY15" s="134"/>
      <c r="CZ15" s="134"/>
      <c r="DA15" s="134"/>
      <c r="DB15" s="134"/>
      <c r="DC15" s="134"/>
      <c r="DD15" s="134"/>
      <c r="DE15" s="134"/>
      <c r="DF15" s="134"/>
      <c r="DG15" s="134"/>
      <c r="DH15" s="134"/>
      <c r="DI15" s="134"/>
      <c r="DJ15" s="134"/>
      <c r="DK15" s="134"/>
      <c r="DL15" s="134"/>
      <c r="DM15" s="134"/>
      <c r="DN15" s="134"/>
      <c r="DO15" s="134"/>
      <c r="DP15" s="134"/>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34"/>
      <c r="FB15" s="134"/>
      <c r="FC15" s="134"/>
      <c r="FD15" s="134"/>
      <c r="FE15" s="134"/>
      <c r="FF15" s="134"/>
      <c r="FG15" s="134"/>
      <c r="FH15" s="134"/>
      <c r="FI15" s="134"/>
      <c r="FJ15" s="134"/>
      <c r="FK15" s="134"/>
      <c r="FL15" s="134"/>
      <c r="FM15" s="134"/>
      <c r="FN15" s="134"/>
      <c r="FO15" s="134"/>
      <c r="FP15" s="134"/>
      <c r="FQ15" s="134"/>
      <c r="FR15" s="134"/>
      <c r="FS15" s="134"/>
      <c r="FT15" s="134"/>
      <c r="FU15" s="134"/>
      <c r="FV15" s="134"/>
      <c r="FW15" s="134"/>
      <c r="FX15" s="134"/>
      <c r="FY15" s="134"/>
      <c r="FZ15" s="134"/>
      <c r="GA15" s="134"/>
      <c r="GB15" s="134"/>
      <c r="GC15" s="134"/>
      <c r="GD15" s="134"/>
      <c r="GE15" s="134"/>
      <c r="GF15" s="134"/>
      <c r="GG15" s="134"/>
      <c r="GH15" s="134"/>
      <c r="GI15" s="134"/>
      <c r="GJ15" s="134"/>
      <c r="GK15" s="134"/>
      <c r="GL15" s="134"/>
      <c r="GM15" s="134"/>
      <c r="GN15" s="134"/>
      <c r="GO15" s="134"/>
      <c r="GP15" s="134"/>
      <c r="GQ15" s="134"/>
      <c r="GR15" s="134"/>
      <c r="GS15" s="134"/>
      <c r="GT15" s="134"/>
      <c r="GU15" s="134"/>
      <c r="GV15" s="134"/>
      <c r="GW15" s="134"/>
      <c r="GX15" s="134"/>
      <c r="GY15" s="134"/>
      <c r="GZ15" s="134"/>
      <c r="HA15" s="134"/>
      <c r="HB15" s="134"/>
      <c r="HC15" s="134"/>
      <c r="HD15" s="134"/>
      <c r="HE15" s="134"/>
      <c r="HF15" s="134"/>
      <c r="HG15" s="134"/>
      <c r="HH15" s="134"/>
      <c r="HI15" s="134"/>
      <c r="HJ15" s="134"/>
      <c r="HK15" s="134"/>
      <c r="HL15" s="134"/>
      <c r="HM15" s="134"/>
      <c r="HN15" s="134"/>
      <c r="HO15" s="134"/>
      <c r="HP15" s="134"/>
      <c r="HQ15" s="134"/>
      <c r="HR15" s="134"/>
      <c r="HS15" s="134"/>
      <c r="HT15" s="134"/>
      <c r="HU15" s="134"/>
      <c r="HV15" s="134"/>
      <c r="HW15" s="134"/>
      <c r="HX15" s="134"/>
      <c r="HY15" s="134"/>
      <c r="HZ15" s="134"/>
      <c r="IA15" s="134"/>
      <c r="IB15" s="134"/>
      <c r="IC15" s="134"/>
      <c r="ID15" s="134"/>
      <c r="IE15" s="134"/>
      <c r="IF15" s="134"/>
      <c r="IG15" s="134"/>
      <c r="IH15" s="134"/>
      <c r="II15" s="134"/>
      <c r="IJ15" s="134"/>
      <c r="IK15" s="134"/>
      <c r="IL15" s="134"/>
      <c r="IM15" s="134"/>
      <c r="IN15" s="134"/>
      <c r="IO15" s="134"/>
      <c r="IP15" s="134"/>
      <c r="IQ15" s="134"/>
      <c r="IR15" s="134"/>
      <c r="IS15" s="134"/>
      <c r="IT15" s="134"/>
      <c r="IU15" s="134"/>
      <c r="IV15" s="134"/>
      <c r="IW15" s="134"/>
      <c r="IX15" s="134"/>
      <c r="IY15" s="134"/>
      <c r="IZ15" s="134"/>
      <c r="JA15" s="134"/>
      <c r="JB15" s="134"/>
      <c r="JC15" s="134"/>
      <c r="JD15" s="134"/>
      <c r="JE15" s="134"/>
      <c r="JF15" s="134"/>
      <c r="JG15" s="134"/>
      <c r="JH15" s="134"/>
      <c r="JI15" s="134"/>
      <c r="JJ15" s="134"/>
      <c r="JK15" s="134"/>
      <c r="JL15" s="134"/>
      <c r="JM15" s="134"/>
      <c r="JN15" s="134"/>
      <c r="JO15" s="134"/>
      <c r="JP15" s="134"/>
      <c r="JQ15" s="134"/>
      <c r="JR15" s="134"/>
      <c r="JS15" s="134"/>
      <c r="JT15" s="134"/>
      <c r="JU15" s="134"/>
      <c r="JV15" s="134"/>
      <c r="JW15" s="134"/>
      <c r="JX15" s="134"/>
      <c r="JY15" s="134"/>
      <c r="JZ15" s="134"/>
      <c r="KA15" s="134"/>
      <c r="KB15" s="134"/>
      <c r="KC15" s="134"/>
      <c r="KD15" s="134"/>
      <c r="KE15" s="134"/>
      <c r="KF15" s="134"/>
      <c r="KG15" s="134"/>
      <c r="KH15" s="134"/>
      <c r="KI15" s="134"/>
      <c r="KJ15" s="134"/>
      <c r="KK15" s="134"/>
      <c r="KL15" s="134"/>
      <c r="KM15" s="134"/>
      <c r="KN15" s="134"/>
      <c r="KO15" s="134"/>
      <c r="KP15" s="134"/>
      <c r="KQ15" s="134"/>
      <c r="KR15" s="134"/>
      <c r="KS15" s="134"/>
      <c r="KT15" s="134"/>
      <c r="KU15" s="134"/>
      <c r="KV15" s="134"/>
      <c r="KW15" s="134"/>
      <c r="KX15" s="134"/>
      <c r="KY15" s="134"/>
      <c r="KZ15" s="134"/>
      <c r="LA15" s="134"/>
      <c r="LB15" s="134"/>
      <c r="LC15" s="134"/>
      <c r="LD15" s="134"/>
      <c r="LE15" s="134"/>
      <c r="LF15" s="134"/>
      <c r="LG15" s="134"/>
      <c r="LH15" s="134"/>
      <c r="LI15" s="134"/>
      <c r="LJ15" s="134"/>
      <c r="LK15" s="134"/>
      <c r="LL15" s="134"/>
      <c r="LM15" s="134"/>
      <c r="LN15" s="134"/>
      <c r="LO15" s="134"/>
      <c r="LP15" s="134"/>
      <c r="LQ15" s="134"/>
      <c r="LR15" s="134"/>
      <c r="LS15" s="134"/>
      <c r="LT15" s="134"/>
      <c r="LU15" s="134"/>
      <c r="LV15" s="134"/>
      <c r="LW15" s="134"/>
      <c r="LX15" s="134"/>
      <c r="LY15" s="134"/>
      <c r="LZ15" s="134"/>
      <c r="MA15" s="134"/>
      <c r="MB15" s="134"/>
      <c r="MC15" s="134"/>
      <c r="MD15" s="134"/>
      <c r="ME15" s="134"/>
      <c r="MF15" s="134"/>
      <c r="MG15" s="134"/>
      <c r="MH15" s="134"/>
      <c r="MI15" s="134"/>
      <c r="MJ15" s="134"/>
      <c r="MK15" s="134"/>
      <c r="ML15" s="134"/>
      <c r="MM15" s="134"/>
      <c r="MN15" s="134"/>
      <c r="MO15" s="134"/>
      <c r="MP15" s="134"/>
      <c r="MQ15" s="134"/>
      <c r="MR15" s="134"/>
      <c r="MS15" s="134"/>
      <c r="MT15" s="134"/>
      <c r="MU15" s="134"/>
      <c r="MV15" s="134"/>
      <c r="MW15" s="134"/>
      <c r="MX15" s="134"/>
      <c r="MY15" s="134"/>
      <c r="MZ15" s="134"/>
      <c r="NA15" s="134"/>
      <c r="NB15" s="134"/>
      <c r="NC15" s="134"/>
      <c r="ND15" s="134"/>
      <c r="NE15" s="134"/>
      <c r="NF15" s="134"/>
      <c r="NG15" s="134"/>
      <c r="NH15" s="134"/>
      <c r="NI15" s="134"/>
      <c r="NJ15" s="134"/>
      <c r="NK15" s="134"/>
      <c r="NL15" s="134"/>
      <c r="NM15" s="134"/>
      <c r="NN15" s="134"/>
      <c r="NO15" s="134"/>
      <c r="NP15" s="134"/>
      <c r="NQ15" s="134"/>
      <c r="NR15" s="134"/>
      <c r="NS15" s="134"/>
      <c r="NT15" s="134"/>
      <c r="NU15" s="134"/>
      <c r="NV15" s="134"/>
      <c r="NW15" s="134"/>
      <c r="NX15" s="134"/>
      <c r="NY15" s="134"/>
      <c r="NZ15" s="134"/>
      <c r="OA15" s="134"/>
      <c r="OB15" s="134"/>
      <c r="OC15" s="134"/>
      <c r="OD15" s="134"/>
      <c r="OE15" s="134"/>
      <c r="OF15" s="134"/>
      <c r="OG15" s="134"/>
      <c r="OH15" s="134"/>
      <c r="OI15" s="134"/>
      <c r="OJ15" s="134"/>
      <c r="OK15" s="134"/>
      <c r="OL15" s="134"/>
      <c r="OM15" s="134"/>
      <c r="ON15" s="134"/>
      <c r="OO15" s="134"/>
      <c r="OP15" s="134"/>
      <c r="OQ15" s="134"/>
      <c r="OR15" s="134"/>
      <c r="OS15" s="134"/>
      <c r="OT15" s="134"/>
      <c r="OU15" s="134"/>
      <c r="OV15" s="134"/>
      <c r="OW15" s="134"/>
      <c r="OX15" s="134"/>
      <c r="OY15" s="134"/>
      <c r="OZ15" s="134"/>
      <c r="PA15" s="134"/>
      <c r="PB15" s="134"/>
      <c r="PC15" s="134"/>
      <c r="PD15" s="134"/>
      <c r="PE15" s="134"/>
      <c r="PF15" s="134"/>
      <c r="PG15" s="134"/>
      <c r="PH15" s="134"/>
      <c r="PI15" s="134"/>
      <c r="PJ15" s="134"/>
      <c r="PK15" s="134"/>
      <c r="PL15" s="134"/>
      <c r="PM15" s="134"/>
      <c r="PN15" s="134"/>
      <c r="PO15" s="134"/>
      <c r="PP15" s="134"/>
      <c r="PQ15" s="134"/>
      <c r="PR15" s="134"/>
      <c r="PS15" s="134"/>
      <c r="PT15" s="134"/>
      <c r="PU15" s="134"/>
      <c r="PV15" s="134"/>
      <c r="PW15" s="134"/>
      <c r="PX15" s="134"/>
      <c r="PY15" s="134"/>
      <c r="PZ15" s="134"/>
      <c r="QA15" s="134"/>
      <c r="QB15" s="134"/>
      <c r="QC15" s="134"/>
      <c r="QD15" s="134"/>
      <c r="QE15" s="134"/>
      <c r="QF15" s="134"/>
      <c r="QG15" s="134"/>
      <c r="QH15" s="134"/>
      <c r="QI15" s="134"/>
      <c r="QJ15" s="134"/>
      <c r="QK15" s="134"/>
      <c r="QL15" s="134"/>
      <c r="QM15" s="134"/>
      <c r="QN15" s="134"/>
      <c r="QO15" s="134"/>
      <c r="QP15" s="134"/>
      <c r="QQ15" s="134"/>
      <c r="QR15" s="134"/>
      <c r="QS15" s="134"/>
      <c r="QT15" s="134"/>
      <c r="QU15" s="134"/>
      <c r="QV15" s="134"/>
      <c r="QW15" s="134"/>
      <c r="QX15" s="134"/>
      <c r="QY15" s="134"/>
      <c r="QZ15" s="134"/>
      <c r="RA15" s="134"/>
      <c r="RB15" s="134"/>
      <c r="RC15" s="134"/>
      <c r="RD15" s="134"/>
      <c r="RE15" s="134"/>
      <c r="RF15" s="134"/>
      <c r="RG15" s="134"/>
      <c r="RH15" s="134"/>
      <c r="RI15" s="134"/>
      <c r="RJ15" s="134"/>
      <c r="RK15" s="134"/>
      <c r="RL15" s="134"/>
      <c r="RM15" s="134"/>
      <c r="RN15" s="134"/>
      <c r="RO15" s="134"/>
      <c r="RP15" s="134"/>
      <c r="RQ15" s="134"/>
      <c r="RR15" s="134"/>
      <c r="RS15" s="134"/>
      <c r="RT15" s="134"/>
      <c r="RU15" s="134"/>
      <c r="RV15" s="134"/>
      <c r="RW15" s="134"/>
      <c r="RX15" s="134"/>
      <c r="RY15" s="134"/>
      <c r="RZ15" s="134"/>
      <c r="SA15" s="134"/>
      <c r="SB15" s="134"/>
      <c r="SC15" s="134"/>
      <c r="SD15" s="134"/>
      <c r="SE15" s="134"/>
      <c r="SF15" s="134"/>
      <c r="SG15" s="134"/>
      <c r="SH15" s="134"/>
      <c r="SI15" s="134"/>
      <c r="SJ15" s="134"/>
      <c r="SK15" s="134"/>
      <c r="SL15" s="134"/>
      <c r="SM15" s="134"/>
      <c r="SN15" s="134"/>
      <c r="SO15" s="134"/>
      <c r="SP15" s="134"/>
      <c r="SQ15" s="134"/>
      <c r="SR15" s="134"/>
      <c r="SS15" s="134"/>
      <c r="ST15" s="134"/>
      <c r="SU15" s="134"/>
      <c r="SV15" s="134"/>
      <c r="SW15" s="134"/>
      <c r="SX15" s="134"/>
      <c r="SY15" s="134"/>
      <c r="SZ15" s="134"/>
      <c r="TA15" s="134"/>
      <c r="TB15" s="134"/>
      <c r="TC15" s="134"/>
      <c r="TD15" s="134"/>
      <c r="TE15" s="134"/>
      <c r="TF15" s="134"/>
      <c r="TG15" s="134"/>
      <c r="TH15" s="134"/>
      <c r="TI15" s="134"/>
      <c r="TJ15" s="134"/>
      <c r="TK15" s="134"/>
      <c r="TL15" s="134"/>
      <c r="TM15" s="134"/>
      <c r="TN15" s="134"/>
      <c r="TO15" s="134"/>
      <c r="TP15" s="134"/>
      <c r="TQ15" s="134"/>
      <c r="TR15" s="134"/>
      <c r="TS15" s="134"/>
      <c r="TT15" s="134"/>
      <c r="TU15" s="134"/>
      <c r="TV15" s="134"/>
      <c r="TW15" s="134"/>
      <c r="TX15" s="134"/>
      <c r="TY15" s="134"/>
      <c r="TZ15" s="134"/>
      <c r="UA15" s="134"/>
      <c r="UB15" s="134"/>
      <c r="UC15" s="134"/>
      <c r="UD15" s="134"/>
      <c r="UE15" s="134"/>
      <c r="UF15" s="134"/>
      <c r="UG15" s="134"/>
      <c r="UH15" s="134"/>
      <c r="UI15" s="134"/>
      <c r="UJ15" s="134"/>
      <c r="UK15" s="134"/>
      <c r="UL15" s="134"/>
      <c r="UM15" s="134"/>
      <c r="UN15" s="134"/>
      <c r="UO15" s="134"/>
      <c r="UP15" s="134"/>
      <c r="UQ15" s="134"/>
      <c r="UR15" s="134"/>
      <c r="US15" s="134"/>
      <c r="UT15" s="134"/>
      <c r="UU15" s="134"/>
      <c r="UV15" s="134"/>
      <c r="UW15" s="134"/>
      <c r="UX15" s="134"/>
      <c r="UY15" s="134"/>
      <c r="UZ15" s="134"/>
      <c r="VA15" s="134"/>
      <c r="VB15" s="134"/>
      <c r="VC15" s="134"/>
      <c r="VD15" s="134"/>
      <c r="VE15" s="134"/>
      <c r="VF15" s="134"/>
      <c r="VG15" s="134"/>
      <c r="VH15" s="134"/>
    </row>
    <row r="16" spans="1:580" ht="14.25" x14ac:dyDescent="0.25">
      <c r="B16" s="55"/>
      <c r="C16" s="9" t="s">
        <v>145</v>
      </c>
      <c r="D16" s="76" t="s">
        <v>146</v>
      </c>
      <c r="E16" s="80">
        <v>2</v>
      </c>
      <c r="F16" s="80">
        <v>2</v>
      </c>
      <c r="G16" s="80">
        <v>2</v>
      </c>
      <c r="H16" s="80">
        <v>2</v>
      </c>
      <c r="I16" s="80">
        <v>2</v>
      </c>
      <c r="J16" s="80">
        <v>2</v>
      </c>
      <c r="K16" s="80">
        <v>2</v>
      </c>
      <c r="L16" s="80">
        <v>2</v>
      </c>
      <c r="M16" s="80">
        <v>2</v>
      </c>
      <c r="N16" s="80">
        <v>2</v>
      </c>
      <c r="O16" s="80">
        <v>2</v>
      </c>
      <c r="P16" s="80">
        <v>2</v>
      </c>
      <c r="Q16" s="80">
        <v>2</v>
      </c>
      <c r="R16" s="80">
        <v>2</v>
      </c>
      <c r="S16" s="80">
        <v>2</v>
      </c>
      <c r="T16" s="80">
        <v>2</v>
      </c>
      <c r="U16" s="80">
        <v>2</v>
      </c>
      <c r="V16" s="80">
        <v>2</v>
      </c>
      <c r="W16" s="80">
        <v>2</v>
      </c>
      <c r="X16" s="80">
        <v>2</v>
      </c>
      <c r="Y16" s="80">
        <v>2</v>
      </c>
      <c r="Z16" s="80">
        <v>2</v>
      </c>
      <c r="AA16" s="80">
        <v>2</v>
      </c>
      <c r="AB16" s="80">
        <v>2</v>
      </c>
      <c r="AC16" s="80">
        <v>2</v>
      </c>
      <c r="AD16" s="80">
        <v>2</v>
      </c>
      <c r="AE16" s="80">
        <v>2</v>
      </c>
      <c r="AF16" s="80">
        <v>2</v>
      </c>
      <c r="AG16" s="80">
        <v>2</v>
      </c>
      <c r="AH16" s="80">
        <v>2</v>
      </c>
      <c r="AI16" s="80">
        <v>2</v>
      </c>
      <c r="AJ16" s="80">
        <v>2</v>
      </c>
      <c r="AK16" s="80">
        <v>2</v>
      </c>
      <c r="AL16" s="80">
        <v>2</v>
      </c>
      <c r="AM16" s="80">
        <v>2</v>
      </c>
      <c r="AN16" s="80">
        <v>2</v>
      </c>
      <c r="AO16" s="80">
        <v>2</v>
      </c>
      <c r="AP16" s="80">
        <v>2</v>
      </c>
      <c r="AQ16" s="80">
        <v>2</v>
      </c>
      <c r="AR16" s="80">
        <v>2</v>
      </c>
      <c r="AS16" s="80">
        <v>2</v>
      </c>
      <c r="AT16" s="80">
        <v>2</v>
      </c>
      <c r="AU16" s="80">
        <v>2</v>
      </c>
      <c r="AV16" s="80">
        <v>2</v>
      </c>
      <c r="AW16" s="80">
        <v>2</v>
      </c>
      <c r="AX16" s="80">
        <v>2</v>
      </c>
      <c r="AY16" s="80">
        <v>2</v>
      </c>
      <c r="AZ16" s="80">
        <v>2</v>
      </c>
      <c r="BA16" s="80">
        <v>2</v>
      </c>
      <c r="BB16" s="80">
        <v>2</v>
      </c>
      <c r="BC16" s="80">
        <v>2</v>
      </c>
      <c r="BD16" s="80">
        <v>2</v>
      </c>
      <c r="BE16" s="80">
        <v>2</v>
      </c>
      <c r="BF16" s="80">
        <v>2</v>
      </c>
      <c r="BG16" s="80">
        <v>2</v>
      </c>
      <c r="BH16" s="80">
        <v>2</v>
      </c>
      <c r="BI16" s="80">
        <v>2</v>
      </c>
      <c r="BJ16" s="80">
        <v>2</v>
      </c>
      <c r="BK16" s="80">
        <v>2</v>
      </c>
      <c r="BL16" s="80">
        <v>2</v>
      </c>
      <c r="BM16" s="80">
        <v>2</v>
      </c>
      <c r="BN16" s="80">
        <v>2</v>
      </c>
      <c r="BO16" s="80">
        <v>2</v>
      </c>
      <c r="BP16" s="80">
        <v>2</v>
      </c>
      <c r="BQ16" s="80">
        <v>2</v>
      </c>
      <c r="BR16" s="80">
        <v>2</v>
      </c>
      <c r="BS16" s="80">
        <v>2</v>
      </c>
      <c r="BT16" s="80">
        <v>2</v>
      </c>
      <c r="BU16" s="80">
        <v>2</v>
      </c>
      <c r="BV16" s="80">
        <v>2</v>
      </c>
      <c r="BW16" s="80">
        <v>2</v>
      </c>
      <c r="BX16" s="80">
        <v>2</v>
      </c>
      <c r="BY16" s="80">
        <v>2</v>
      </c>
      <c r="BZ16" s="80">
        <v>2</v>
      </c>
      <c r="CA16" s="80">
        <v>2</v>
      </c>
      <c r="CB16" s="80">
        <v>2</v>
      </c>
      <c r="CC16" s="80">
        <v>2</v>
      </c>
      <c r="CD16" s="80">
        <v>2</v>
      </c>
      <c r="CE16" s="80">
        <v>2</v>
      </c>
      <c r="CF16" s="80">
        <v>2</v>
      </c>
      <c r="CG16" s="80">
        <v>2</v>
      </c>
      <c r="CH16" s="80">
        <v>2</v>
      </c>
      <c r="CI16" s="80">
        <v>2</v>
      </c>
      <c r="CJ16" s="80">
        <v>2</v>
      </c>
      <c r="CK16" s="80">
        <v>2</v>
      </c>
      <c r="CL16" s="80">
        <v>2</v>
      </c>
      <c r="CM16" s="80">
        <v>2</v>
      </c>
      <c r="CN16" s="80">
        <v>2</v>
      </c>
      <c r="CO16" s="80">
        <v>2</v>
      </c>
      <c r="CP16" s="80">
        <v>2</v>
      </c>
      <c r="CQ16" s="80">
        <v>2</v>
      </c>
      <c r="CR16" s="80">
        <v>2</v>
      </c>
      <c r="CS16" s="80">
        <v>2</v>
      </c>
      <c r="CT16" s="80">
        <v>2</v>
      </c>
      <c r="CU16" s="80">
        <v>2</v>
      </c>
      <c r="CV16" s="80">
        <v>2</v>
      </c>
      <c r="CW16" s="80">
        <v>2</v>
      </c>
      <c r="CX16" s="80">
        <v>2</v>
      </c>
      <c r="CY16" s="80">
        <v>2</v>
      </c>
      <c r="CZ16" s="80">
        <v>2</v>
      </c>
      <c r="DA16" s="80">
        <v>2</v>
      </c>
      <c r="DB16" s="80">
        <v>2</v>
      </c>
      <c r="DC16" s="80">
        <v>2</v>
      </c>
      <c r="DD16" s="80">
        <v>2</v>
      </c>
      <c r="DE16" s="80">
        <v>2</v>
      </c>
      <c r="DF16" s="80">
        <v>2</v>
      </c>
      <c r="DG16" s="80">
        <v>2</v>
      </c>
      <c r="DH16" s="80">
        <v>2</v>
      </c>
      <c r="DI16" s="80">
        <v>2</v>
      </c>
      <c r="DJ16" s="80">
        <v>2</v>
      </c>
      <c r="DK16" s="80">
        <v>2</v>
      </c>
      <c r="DL16" s="80">
        <v>2</v>
      </c>
      <c r="DM16" s="80">
        <v>2</v>
      </c>
      <c r="DN16" s="80">
        <v>2</v>
      </c>
      <c r="DO16" s="80">
        <v>2</v>
      </c>
      <c r="DP16" s="80">
        <v>2</v>
      </c>
      <c r="DQ16" s="80">
        <v>2</v>
      </c>
      <c r="DR16" s="80">
        <v>2</v>
      </c>
      <c r="DS16" s="80">
        <v>2</v>
      </c>
      <c r="DT16" s="80">
        <v>2</v>
      </c>
      <c r="DU16" s="80">
        <v>2</v>
      </c>
      <c r="DV16" s="80">
        <v>2</v>
      </c>
      <c r="DW16" s="80">
        <v>2</v>
      </c>
      <c r="DX16" s="80">
        <v>2</v>
      </c>
      <c r="DY16" s="80">
        <v>2</v>
      </c>
      <c r="DZ16" s="80">
        <v>2</v>
      </c>
      <c r="EA16" s="80">
        <v>2</v>
      </c>
      <c r="EB16" s="80">
        <v>2</v>
      </c>
      <c r="EC16" s="80">
        <v>2</v>
      </c>
      <c r="ED16" s="80">
        <v>2</v>
      </c>
      <c r="EE16" s="80">
        <v>2</v>
      </c>
      <c r="EF16" s="80">
        <v>2</v>
      </c>
      <c r="EG16" s="80">
        <v>2</v>
      </c>
      <c r="EH16" s="80">
        <v>2</v>
      </c>
      <c r="EI16" s="80">
        <v>2</v>
      </c>
      <c r="EJ16" s="80">
        <v>2</v>
      </c>
      <c r="EK16" s="80">
        <v>2</v>
      </c>
      <c r="EL16" s="80">
        <v>2</v>
      </c>
      <c r="EM16" s="80">
        <v>2</v>
      </c>
      <c r="EN16" s="80">
        <v>2</v>
      </c>
      <c r="EO16" s="80">
        <v>2</v>
      </c>
      <c r="EP16" s="80">
        <v>2</v>
      </c>
      <c r="EQ16" s="80">
        <v>2</v>
      </c>
      <c r="ER16" s="80">
        <v>2</v>
      </c>
      <c r="ES16" s="80">
        <v>2</v>
      </c>
      <c r="ET16" s="80">
        <v>2</v>
      </c>
      <c r="EU16" s="80">
        <v>2</v>
      </c>
      <c r="EV16" s="80">
        <v>2</v>
      </c>
      <c r="EW16" s="80">
        <v>2</v>
      </c>
      <c r="EX16" s="80">
        <v>2</v>
      </c>
      <c r="EY16" s="80">
        <v>2</v>
      </c>
      <c r="EZ16" s="80">
        <v>2</v>
      </c>
      <c r="FA16" s="80">
        <v>2</v>
      </c>
      <c r="FB16" s="80">
        <v>2</v>
      </c>
      <c r="FC16" s="80">
        <v>2</v>
      </c>
      <c r="FD16" s="80">
        <v>2</v>
      </c>
      <c r="FE16" s="80">
        <v>2</v>
      </c>
      <c r="FF16" s="80">
        <v>2</v>
      </c>
      <c r="FG16" s="80">
        <v>2</v>
      </c>
      <c r="FH16" s="80">
        <v>2</v>
      </c>
      <c r="FI16" s="80">
        <v>2</v>
      </c>
      <c r="FJ16" s="80">
        <v>2</v>
      </c>
      <c r="FK16" s="80">
        <v>2</v>
      </c>
      <c r="FL16" s="80">
        <v>2</v>
      </c>
      <c r="FM16" s="80">
        <v>2</v>
      </c>
      <c r="FN16" s="80">
        <v>2</v>
      </c>
      <c r="FO16" s="80">
        <v>2</v>
      </c>
      <c r="FP16" s="80">
        <v>2</v>
      </c>
      <c r="FQ16" s="80">
        <v>2</v>
      </c>
      <c r="FR16" s="80">
        <v>2</v>
      </c>
      <c r="FS16" s="80">
        <v>2</v>
      </c>
      <c r="FT16" s="80">
        <v>2</v>
      </c>
      <c r="FU16" s="80">
        <v>2</v>
      </c>
      <c r="FV16" s="80">
        <v>2</v>
      </c>
      <c r="FW16" s="80">
        <v>2</v>
      </c>
      <c r="FX16" s="80">
        <v>2</v>
      </c>
      <c r="FY16" s="80">
        <v>2</v>
      </c>
      <c r="FZ16" s="80">
        <v>2</v>
      </c>
      <c r="GA16" s="80">
        <v>2</v>
      </c>
      <c r="GB16" s="80">
        <v>2</v>
      </c>
      <c r="GC16" s="80">
        <v>2</v>
      </c>
      <c r="GD16" s="80">
        <v>2</v>
      </c>
      <c r="GE16" s="80">
        <v>2</v>
      </c>
      <c r="GF16" s="80">
        <v>2</v>
      </c>
      <c r="GG16" s="80">
        <v>2</v>
      </c>
      <c r="GH16" s="80">
        <v>2</v>
      </c>
      <c r="GI16" s="80">
        <v>2</v>
      </c>
      <c r="GJ16" s="80">
        <v>2</v>
      </c>
      <c r="GK16" s="80">
        <v>2</v>
      </c>
      <c r="GL16" s="80">
        <v>2</v>
      </c>
      <c r="GM16" s="80">
        <v>2</v>
      </c>
      <c r="GN16" s="80">
        <v>2</v>
      </c>
      <c r="GO16" s="80">
        <v>2</v>
      </c>
      <c r="GP16" s="80">
        <v>2</v>
      </c>
      <c r="GQ16" s="80">
        <v>2</v>
      </c>
      <c r="GR16" s="80">
        <v>2</v>
      </c>
      <c r="GS16" s="80">
        <v>2</v>
      </c>
      <c r="GT16" s="80">
        <v>2</v>
      </c>
      <c r="GU16" s="80">
        <v>2</v>
      </c>
      <c r="GV16" s="80">
        <v>2</v>
      </c>
      <c r="GW16" s="80">
        <v>2</v>
      </c>
      <c r="GX16" s="80">
        <v>2</v>
      </c>
      <c r="GY16" s="80">
        <v>2</v>
      </c>
      <c r="GZ16" s="80">
        <v>2</v>
      </c>
      <c r="HA16" s="80">
        <v>2</v>
      </c>
      <c r="HB16" s="80">
        <v>2</v>
      </c>
      <c r="HC16" s="80">
        <v>2</v>
      </c>
      <c r="HD16" s="80">
        <v>2</v>
      </c>
      <c r="HE16" s="80">
        <v>2</v>
      </c>
      <c r="HF16" s="80">
        <v>2</v>
      </c>
      <c r="HG16" s="80">
        <v>2</v>
      </c>
      <c r="HH16" s="80">
        <v>2</v>
      </c>
      <c r="HI16" s="80">
        <v>2</v>
      </c>
      <c r="HJ16" s="80">
        <v>2</v>
      </c>
      <c r="HK16" s="80">
        <v>2</v>
      </c>
      <c r="HL16" s="80">
        <v>2</v>
      </c>
      <c r="HM16" s="80">
        <v>2</v>
      </c>
      <c r="HN16" s="80">
        <v>2</v>
      </c>
      <c r="HO16" s="80">
        <v>2</v>
      </c>
      <c r="HP16" s="80">
        <v>2</v>
      </c>
      <c r="HQ16" s="80">
        <v>2</v>
      </c>
      <c r="HR16" s="80">
        <v>2</v>
      </c>
      <c r="HS16" s="80">
        <v>2</v>
      </c>
      <c r="HT16" s="80">
        <v>2</v>
      </c>
      <c r="HU16" s="80">
        <v>2</v>
      </c>
      <c r="HV16" s="80">
        <v>2</v>
      </c>
      <c r="HW16" s="80">
        <v>2</v>
      </c>
      <c r="HX16" s="80">
        <v>2</v>
      </c>
      <c r="HY16" s="80">
        <v>2</v>
      </c>
      <c r="HZ16" s="80">
        <v>2</v>
      </c>
      <c r="IA16" s="80">
        <v>2</v>
      </c>
      <c r="IB16" s="80">
        <v>2</v>
      </c>
      <c r="IC16" s="80">
        <v>2</v>
      </c>
      <c r="ID16" s="80">
        <v>2</v>
      </c>
      <c r="IE16" s="80">
        <v>2</v>
      </c>
      <c r="IF16" s="80">
        <v>2</v>
      </c>
      <c r="IG16" s="80">
        <v>2</v>
      </c>
      <c r="IH16" s="80">
        <v>2</v>
      </c>
      <c r="II16" s="80">
        <v>2</v>
      </c>
      <c r="IJ16" s="80">
        <v>2</v>
      </c>
      <c r="IK16" s="80">
        <v>2</v>
      </c>
      <c r="IL16" s="80">
        <v>2</v>
      </c>
      <c r="IM16" s="80">
        <v>2</v>
      </c>
      <c r="IN16" s="80">
        <v>2</v>
      </c>
      <c r="IO16" s="80">
        <v>2</v>
      </c>
      <c r="IP16" s="80">
        <v>2</v>
      </c>
      <c r="IQ16" s="80">
        <v>2</v>
      </c>
      <c r="IR16" s="80">
        <v>2</v>
      </c>
      <c r="IS16" s="80">
        <v>2</v>
      </c>
      <c r="IT16" s="80">
        <v>2</v>
      </c>
      <c r="IU16" s="80">
        <v>2</v>
      </c>
      <c r="IV16" s="80">
        <v>2</v>
      </c>
      <c r="IW16" s="80">
        <v>2</v>
      </c>
      <c r="IX16" s="80">
        <v>2</v>
      </c>
      <c r="IY16" s="80">
        <v>2</v>
      </c>
      <c r="IZ16" s="80">
        <v>2</v>
      </c>
      <c r="JA16" s="80">
        <v>2</v>
      </c>
      <c r="JB16" s="80">
        <v>2</v>
      </c>
      <c r="JC16" s="80">
        <v>2</v>
      </c>
      <c r="JD16" s="80">
        <v>2</v>
      </c>
      <c r="JE16" s="80">
        <v>2</v>
      </c>
      <c r="JF16" s="80">
        <v>2</v>
      </c>
      <c r="JG16" s="80">
        <v>2</v>
      </c>
      <c r="JH16" s="80">
        <v>2</v>
      </c>
      <c r="JI16" s="80">
        <v>2</v>
      </c>
      <c r="JJ16" s="80">
        <v>2</v>
      </c>
      <c r="JK16" s="80">
        <v>2</v>
      </c>
      <c r="JL16" s="80">
        <v>2</v>
      </c>
      <c r="JM16" s="80">
        <v>2</v>
      </c>
      <c r="JN16" s="80">
        <v>2</v>
      </c>
      <c r="JO16" s="80">
        <v>2</v>
      </c>
      <c r="JP16" s="80">
        <v>2</v>
      </c>
      <c r="JQ16" s="80">
        <v>2</v>
      </c>
      <c r="JR16" s="80">
        <v>2</v>
      </c>
      <c r="JS16" s="80">
        <v>2</v>
      </c>
      <c r="JT16" s="80">
        <v>2</v>
      </c>
      <c r="JU16" s="80">
        <v>2</v>
      </c>
      <c r="JV16" s="80">
        <v>2</v>
      </c>
      <c r="JW16" s="80">
        <v>2</v>
      </c>
      <c r="JX16" s="80">
        <v>2</v>
      </c>
      <c r="JY16" s="80">
        <v>2</v>
      </c>
      <c r="JZ16" s="80">
        <v>2</v>
      </c>
      <c r="KA16" s="80">
        <v>2</v>
      </c>
      <c r="KB16" s="80">
        <v>2</v>
      </c>
      <c r="KC16" s="80">
        <v>2</v>
      </c>
      <c r="KD16" s="80">
        <v>2</v>
      </c>
      <c r="KE16" s="80">
        <v>2</v>
      </c>
      <c r="KF16" s="80">
        <v>2</v>
      </c>
      <c r="KG16" s="80">
        <v>2</v>
      </c>
      <c r="KH16" s="80">
        <v>2</v>
      </c>
      <c r="KI16" s="80">
        <v>2</v>
      </c>
      <c r="KJ16" s="80">
        <v>2</v>
      </c>
      <c r="KK16" s="80">
        <v>2</v>
      </c>
      <c r="KL16" s="80">
        <v>2</v>
      </c>
      <c r="KM16" s="80">
        <v>2</v>
      </c>
      <c r="KN16" s="80">
        <v>2</v>
      </c>
      <c r="KO16" s="80">
        <v>2</v>
      </c>
      <c r="KP16" s="80">
        <v>2</v>
      </c>
      <c r="KQ16" s="80">
        <v>2</v>
      </c>
      <c r="KR16" s="80">
        <v>2</v>
      </c>
      <c r="KS16" s="80">
        <v>2</v>
      </c>
      <c r="KT16" s="80">
        <v>2</v>
      </c>
      <c r="KU16" s="80">
        <v>2</v>
      </c>
      <c r="KV16" s="80">
        <v>2</v>
      </c>
      <c r="KW16" s="80">
        <v>2</v>
      </c>
      <c r="KX16" s="80">
        <v>2</v>
      </c>
      <c r="KY16" s="80">
        <v>2</v>
      </c>
      <c r="KZ16" s="80">
        <v>2</v>
      </c>
      <c r="LA16" s="80">
        <v>2</v>
      </c>
      <c r="LB16" s="80">
        <v>2</v>
      </c>
      <c r="LC16" s="80">
        <v>2</v>
      </c>
      <c r="LD16" s="80">
        <v>2</v>
      </c>
      <c r="LE16" s="80">
        <v>2</v>
      </c>
      <c r="LF16" s="80">
        <v>2</v>
      </c>
      <c r="LG16" s="80">
        <v>2</v>
      </c>
      <c r="LH16" s="80">
        <v>2</v>
      </c>
      <c r="LI16" s="80">
        <v>2</v>
      </c>
      <c r="LJ16" s="80">
        <v>2</v>
      </c>
      <c r="LK16" s="80">
        <v>2</v>
      </c>
      <c r="LL16" s="80">
        <v>2</v>
      </c>
      <c r="LM16" s="80">
        <v>2</v>
      </c>
      <c r="LN16" s="80">
        <v>2</v>
      </c>
      <c r="LO16" s="80">
        <v>2</v>
      </c>
      <c r="LP16" s="80">
        <v>2</v>
      </c>
      <c r="LQ16" s="80">
        <v>2</v>
      </c>
      <c r="LR16" s="80">
        <v>2</v>
      </c>
      <c r="LS16" s="80">
        <v>2</v>
      </c>
      <c r="LT16" s="80">
        <v>2</v>
      </c>
      <c r="LU16" s="80">
        <v>2</v>
      </c>
      <c r="LV16" s="80">
        <v>2</v>
      </c>
      <c r="LW16" s="80">
        <v>2</v>
      </c>
      <c r="LX16" s="80">
        <v>2</v>
      </c>
      <c r="LY16" s="80">
        <v>2</v>
      </c>
      <c r="LZ16" s="80">
        <v>2</v>
      </c>
      <c r="MA16" s="80">
        <v>2</v>
      </c>
      <c r="MB16" s="80">
        <v>2</v>
      </c>
      <c r="MC16" s="80">
        <v>2</v>
      </c>
      <c r="MD16" s="80">
        <v>2</v>
      </c>
      <c r="ME16" s="80">
        <v>2</v>
      </c>
      <c r="MF16" s="80">
        <v>2</v>
      </c>
      <c r="MG16" s="80">
        <v>2</v>
      </c>
      <c r="MH16" s="80">
        <v>2</v>
      </c>
      <c r="MI16" s="80">
        <v>2</v>
      </c>
      <c r="MJ16" s="80">
        <v>2</v>
      </c>
      <c r="MK16" s="80">
        <v>2</v>
      </c>
      <c r="ML16" s="80">
        <v>2</v>
      </c>
      <c r="MM16" s="80">
        <v>2</v>
      </c>
      <c r="MN16" s="80">
        <v>2</v>
      </c>
      <c r="MO16" s="80">
        <v>2</v>
      </c>
      <c r="MP16" s="80">
        <v>2</v>
      </c>
      <c r="MQ16" s="80">
        <v>2</v>
      </c>
      <c r="MR16" s="80">
        <v>2</v>
      </c>
      <c r="MS16" s="80">
        <v>2</v>
      </c>
      <c r="MT16" s="80">
        <v>2</v>
      </c>
      <c r="MU16" s="80">
        <v>2</v>
      </c>
      <c r="MV16" s="80">
        <v>2</v>
      </c>
      <c r="MW16" s="80">
        <v>2</v>
      </c>
      <c r="MX16" s="80">
        <v>2</v>
      </c>
      <c r="MY16" s="80">
        <v>2</v>
      </c>
      <c r="MZ16" s="80">
        <v>2</v>
      </c>
      <c r="NA16" s="80">
        <v>2</v>
      </c>
      <c r="NB16" s="80">
        <v>2</v>
      </c>
      <c r="NC16" s="80">
        <v>2</v>
      </c>
      <c r="ND16" s="80">
        <v>2</v>
      </c>
      <c r="NE16" s="80">
        <v>2</v>
      </c>
      <c r="NF16" s="80">
        <v>2</v>
      </c>
      <c r="NG16" s="80">
        <v>2</v>
      </c>
      <c r="NH16" s="80">
        <v>2</v>
      </c>
      <c r="NI16" s="80">
        <v>2</v>
      </c>
      <c r="NJ16" s="80">
        <v>2</v>
      </c>
      <c r="NK16" s="80">
        <v>2</v>
      </c>
      <c r="NL16" s="80">
        <v>2</v>
      </c>
      <c r="NM16" s="80">
        <v>2</v>
      </c>
      <c r="NN16" s="80">
        <v>2</v>
      </c>
      <c r="NO16" s="80">
        <v>2</v>
      </c>
      <c r="NP16" s="80">
        <v>2</v>
      </c>
      <c r="NQ16" s="80">
        <v>2</v>
      </c>
      <c r="NR16" s="80">
        <v>2</v>
      </c>
      <c r="NS16" s="80">
        <v>2</v>
      </c>
      <c r="NT16" s="80">
        <v>2</v>
      </c>
      <c r="NU16" s="80">
        <v>2</v>
      </c>
      <c r="NV16" s="80">
        <v>2</v>
      </c>
      <c r="NW16" s="80">
        <v>2</v>
      </c>
      <c r="NX16" s="80">
        <v>2</v>
      </c>
      <c r="NY16" s="80">
        <v>2</v>
      </c>
      <c r="NZ16" s="80">
        <v>2</v>
      </c>
      <c r="OA16" s="80">
        <v>2</v>
      </c>
      <c r="OB16" s="80">
        <v>2</v>
      </c>
      <c r="OC16" s="80">
        <v>2</v>
      </c>
      <c r="OD16" s="80">
        <v>2</v>
      </c>
      <c r="OE16" s="80">
        <v>2</v>
      </c>
      <c r="OF16" s="80">
        <v>2</v>
      </c>
      <c r="OG16" s="80">
        <v>2</v>
      </c>
      <c r="OH16" s="80">
        <v>2</v>
      </c>
      <c r="OI16" s="80">
        <v>2</v>
      </c>
      <c r="OJ16" s="80">
        <v>2</v>
      </c>
      <c r="OK16" s="80">
        <v>2</v>
      </c>
      <c r="OL16" s="80">
        <v>2</v>
      </c>
      <c r="OM16" s="80">
        <v>2</v>
      </c>
      <c r="ON16" s="80">
        <v>2</v>
      </c>
      <c r="OO16" s="80">
        <v>2</v>
      </c>
      <c r="OP16" s="80">
        <v>2</v>
      </c>
      <c r="OQ16" s="80">
        <v>2</v>
      </c>
      <c r="OR16" s="80">
        <v>2</v>
      </c>
      <c r="OS16" s="80">
        <v>2</v>
      </c>
      <c r="OT16" s="80">
        <v>2</v>
      </c>
      <c r="OU16" s="80">
        <v>2</v>
      </c>
      <c r="OV16" s="80">
        <v>2</v>
      </c>
      <c r="OW16" s="80">
        <v>2</v>
      </c>
      <c r="OX16" s="80">
        <v>2</v>
      </c>
      <c r="OY16" s="80">
        <v>2</v>
      </c>
      <c r="OZ16" s="80">
        <v>2</v>
      </c>
      <c r="PA16" s="80">
        <v>2</v>
      </c>
      <c r="PB16" s="80">
        <v>2</v>
      </c>
      <c r="PC16" s="80">
        <v>2</v>
      </c>
      <c r="PD16" s="80">
        <v>2</v>
      </c>
      <c r="PE16" s="80">
        <v>2</v>
      </c>
      <c r="PF16" s="80">
        <v>2</v>
      </c>
      <c r="PG16" s="80">
        <v>2</v>
      </c>
      <c r="PH16" s="80">
        <v>2</v>
      </c>
      <c r="PI16" s="80">
        <v>2</v>
      </c>
      <c r="PJ16" s="80">
        <v>2</v>
      </c>
      <c r="PK16" s="80">
        <v>2</v>
      </c>
      <c r="PL16" s="80">
        <v>2</v>
      </c>
      <c r="PM16" s="80">
        <v>2</v>
      </c>
      <c r="PN16" s="80">
        <v>2</v>
      </c>
      <c r="PO16" s="80">
        <v>2</v>
      </c>
      <c r="PP16" s="80">
        <v>2</v>
      </c>
      <c r="PQ16" s="80">
        <v>2</v>
      </c>
      <c r="PR16" s="80">
        <v>2</v>
      </c>
      <c r="PS16" s="80">
        <v>2</v>
      </c>
      <c r="PT16" s="80">
        <v>2</v>
      </c>
      <c r="PU16" s="80">
        <v>2</v>
      </c>
      <c r="PV16" s="80">
        <v>2</v>
      </c>
      <c r="PW16" s="80">
        <v>2</v>
      </c>
      <c r="PX16" s="80">
        <v>2</v>
      </c>
      <c r="PY16" s="80">
        <v>2</v>
      </c>
      <c r="PZ16" s="80">
        <v>2</v>
      </c>
      <c r="QA16" s="80">
        <v>2</v>
      </c>
      <c r="QB16" s="80">
        <v>2</v>
      </c>
      <c r="QC16" s="80">
        <v>2</v>
      </c>
      <c r="QD16" s="80">
        <v>2</v>
      </c>
      <c r="QE16" s="80">
        <v>2</v>
      </c>
      <c r="QF16" s="80">
        <v>2</v>
      </c>
      <c r="QG16" s="80">
        <v>2</v>
      </c>
      <c r="QH16" s="80">
        <v>2</v>
      </c>
      <c r="QI16" s="80">
        <v>2</v>
      </c>
      <c r="QJ16" s="80">
        <v>2</v>
      </c>
      <c r="QK16" s="80">
        <v>2</v>
      </c>
      <c r="QL16" s="80">
        <v>2</v>
      </c>
      <c r="QM16" s="80">
        <v>2</v>
      </c>
      <c r="QN16" s="80">
        <v>2</v>
      </c>
      <c r="QO16" s="80">
        <v>2</v>
      </c>
      <c r="QP16" s="80">
        <v>2</v>
      </c>
      <c r="QQ16" s="80">
        <v>2</v>
      </c>
      <c r="QR16" s="80">
        <v>2</v>
      </c>
      <c r="QS16" s="80">
        <v>2</v>
      </c>
      <c r="QT16" s="80">
        <v>2</v>
      </c>
      <c r="QU16" s="80">
        <v>2</v>
      </c>
      <c r="QV16" s="80">
        <v>2</v>
      </c>
      <c r="QW16" s="80">
        <v>2</v>
      </c>
      <c r="QX16" s="80">
        <v>2</v>
      </c>
      <c r="QY16" s="80">
        <v>2</v>
      </c>
      <c r="QZ16" s="80">
        <v>2</v>
      </c>
      <c r="RA16" s="80">
        <v>2</v>
      </c>
      <c r="RB16" s="80">
        <v>2</v>
      </c>
      <c r="RC16" s="80">
        <v>2</v>
      </c>
      <c r="RD16" s="80">
        <v>2</v>
      </c>
      <c r="RE16" s="80">
        <v>2</v>
      </c>
      <c r="RF16" s="80">
        <v>2</v>
      </c>
      <c r="RG16" s="80">
        <v>2</v>
      </c>
      <c r="RH16" s="80">
        <v>2</v>
      </c>
      <c r="RI16" s="80">
        <v>2</v>
      </c>
      <c r="RJ16" s="80">
        <v>2</v>
      </c>
      <c r="RK16" s="80">
        <v>2</v>
      </c>
      <c r="RL16" s="80">
        <v>2</v>
      </c>
      <c r="RM16" s="80">
        <v>2</v>
      </c>
      <c r="RN16" s="80">
        <v>2</v>
      </c>
      <c r="RO16" s="80">
        <v>2</v>
      </c>
      <c r="RP16" s="80">
        <v>2</v>
      </c>
      <c r="RQ16" s="80">
        <v>2</v>
      </c>
      <c r="RR16" s="80">
        <v>2</v>
      </c>
      <c r="RS16" s="80">
        <v>2</v>
      </c>
      <c r="RT16" s="80">
        <v>2</v>
      </c>
      <c r="RU16" s="80">
        <v>2</v>
      </c>
      <c r="RV16" s="80">
        <v>2</v>
      </c>
      <c r="RW16" s="80">
        <v>2</v>
      </c>
      <c r="RX16" s="80">
        <v>2</v>
      </c>
      <c r="RY16" s="80">
        <v>2</v>
      </c>
      <c r="RZ16" s="80">
        <v>2</v>
      </c>
      <c r="SA16" s="80">
        <v>2</v>
      </c>
      <c r="SB16" s="80">
        <v>2</v>
      </c>
      <c r="SC16" s="80">
        <v>2</v>
      </c>
      <c r="SD16" s="80">
        <v>2</v>
      </c>
      <c r="SE16" s="80">
        <v>2</v>
      </c>
      <c r="SF16" s="80">
        <v>2</v>
      </c>
      <c r="SG16" s="80">
        <v>2</v>
      </c>
      <c r="SH16" s="80">
        <v>2</v>
      </c>
      <c r="SI16" s="80">
        <v>2</v>
      </c>
      <c r="SJ16" s="80">
        <v>2</v>
      </c>
      <c r="SK16" s="80">
        <v>2</v>
      </c>
      <c r="SL16" s="80">
        <v>2</v>
      </c>
      <c r="SM16" s="80">
        <v>2</v>
      </c>
      <c r="SN16" s="80">
        <v>2</v>
      </c>
      <c r="SO16" s="80">
        <v>2</v>
      </c>
      <c r="SP16" s="80">
        <v>2</v>
      </c>
      <c r="SQ16" s="80">
        <v>2</v>
      </c>
      <c r="SR16" s="80">
        <v>2</v>
      </c>
      <c r="SS16" s="80">
        <v>2</v>
      </c>
      <c r="ST16" s="80">
        <v>2</v>
      </c>
      <c r="SU16" s="80">
        <v>2</v>
      </c>
      <c r="SV16" s="80">
        <v>2</v>
      </c>
      <c r="SW16" s="80">
        <v>2</v>
      </c>
      <c r="SX16" s="80">
        <v>2</v>
      </c>
      <c r="SY16" s="80">
        <v>2</v>
      </c>
      <c r="SZ16" s="80">
        <v>2</v>
      </c>
      <c r="TA16" s="80">
        <v>2</v>
      </c>
      <c r="TB16" s="80">
        <v>2</v>
      </c>
      <c r="TC16" s="80">
        <v>2</v>
      </c>
      <c r="TD16" s="80">
        <v>2</v>
      </c>
      <c r="TE16" s="80">
        <v>2</v>
      </c>
      <c r="TF16" s="80">
        <v>2</v>
      </c>
      <c r="TG16" s="80">
        <v>2</v>
      </c>
      <c r="TH16" s="80">
        <v>2</v>
      </c>
      <c r="TI16" s="80">
        <v>2</v>
      </c>
      <c r="TJ16" s="80">
        <v>2</v>
      </c>
      <c r="TK16" s="80">
        <v>2</v>
      </c>
      <c r="TL16" s="80">
        <v>2</v>
      </c>
      <c r="TM16" s="80">
        <v>2</v>
      </c>
      <c r="TN16" s="80">
        <v>2</v>
      </c>
      <c r="TO16" s="80">
        <v>2</v>
      </c>
      <c r="TP16" s="80">
        <v>2</v>
      </c>
      <c r="TQ16" s="80">
        <v>2</v>
      </c>
      <c r="TR16" s="80">
        <v>2</v>
      </c>
      <c r="TS16" s="80">
        <v>2</v>
      </c>
      <c r="TT16" s="80">
        <v>2</v>
      </c>
      <c r="TU16" s="80">
        <v>2</v>
      </c>
      <c r="TV16" s="80">
        <v>2</v>
      </c>
      <c r="TW16" s="80">
        <v>2</v>
      </c>
      <c r="TX16" s="80">
        <v>2</v>
      </c>
      <c r="TY16" s="80">
        <v>2</v>
      </c>
      <c r="TZ16" s="80">
        <v>2</v>
      </c>
      <c r="UA16" s="80">
        <v>2</v>
      </c>
      <c r="UB16" s="80">
        <v>2</v>
      </c>
      <c r="UC16" s="80">
        <v>2</v>
      </c>
      <c r="UD16" s="80">
        <v>2</v>
      </c>
      <c r="UE16" s="80">
        <v>2</v>
      </c>
      <c r="UF16" s="80">
        <v>2</v>
      </c>
      <c r="UG16" s="80">
        <v>2</v>
      </c>
      <c r="UH16" s="80">
        <v>2</v>
      </c>
      <c r="UI16" s="80">
        <v>2</v>
      </c>
      <c r="UJ16" s="80">
        <v>2</v>
      </c>
      <c r="UK16" s="80">
        <v>2</v>
      </c>
      <c r="UL16" s="80">
        <v>2</v>
      </c>
      <c r="UM16" s="80">
        <v>2</v>
      </c>
      <c r="UN16" s="80">
        <v>2</v>
      </c>
      <c r="UO16" s="80">
        <v>2</v>
      </c>
      <c r="UP16" s="80">
        <v>2</v>
      </c>
      <c r="UQ16" s="80">
        <v>2</v>
      </c>
      <c r="UR16" s="80">
        <v>2</v>
      </c>
      <c r="US16" s="80">
        <v>2</v>
      </c>
      <c r="UT16" s="80">
        <v>2</v>
      </c>
      <c r="UU16" s="80">
        <v>2</v>
      </c>
      <c r="UV16" s="80">
        <v>2</v>
      </c>
      <c r="UW16" s="80">
        <v>2</v>
      </c>
      <c r="UX16" s="80">
        <v>2</v>
      </c>
      <c r="UY16" s="80">
        <v>2</v>
      </c>
      <c r="UZ16" s="80">
        <v>2</v>
      </c>
      <c r="VA16" s="80">
        <v>2</v>
      </c>
      <c r="VB16" s="80">
        <v>2</v>
      </c>
      <c r="VC16" s="80">
        <v>2</v>
      </c>
      <c r="VD16" s="80">
        <v>2</v>
      </c>
      <c r="VE16" s="80">
        <v>2</v>
      </c>
      <c r="VF16" s="80">
        <v>2</v>
      </c>
      <c r="VG16" s="80">
        <v>2</v>
      </c>
      <c r="VH16" s="80">
        <v>2</v>
      </c>
    </row>
    <row r="17" spans="2:580" ht="14.25" x14ac:dyDescent="0.25">
      <c r="B17" s="55"/>
      <c r="C17" s="9" t="s">
        <v>418</v>
      </c>
      <c r="D17" s="76" t="s">
        <v>419</v>
      </c>
      <c r="E17" s="80">
        <v>2</v>
      </c>
      <c r="F17" s="80">
        <v>2</v>
      </c>
      <c r="G17" s="80">
        <v>2</v>
      </c>
      <c r="H17" s="80">
        <v>2</v>
      </c>
      <c r="I17" s="80">
        <v>2</v>
      </c>
      <c r="J17" s="80">
        <v>2</v>
      </c>
      <c r="K17" s="80">
        <v>2</v>
      </c>
      <c r="L17" s="80">
        <v>2</v>
      </c>
      <c r="M17" s="80">
        <v>2</v>
      </c>
      <c r="N17" s="80">
        <v>2</v>
      </c>
      <c r="O17" s="80">
        <v>2</v>
      </c>
      <c r="P17" s="80">
        <v>2</v>
      </c>
      <c r="Q17" s="80">
        <v>2</v>
      </c>
      <c r="R17" s="80">
        <v>2</v>
      </c>
      <c r="S17" s="80">
        <v>2</v>
      </c>
      <c r="T17" s="80">
        <v>2</v>
      </c>
      <c r="U17" s="80">
        <v>2</v>
      </c>
      <c r="V17" s="80">
        <v>2</v>
      </c>
      <c r="W17" s="80">
        <v>2</v>
      </c>
      <c r="X17" s="80">
        <v>2</v>
      </c>
      <c r="Y17" s="80">
        <v>2</v>
      </c>
      <c r="Z17" s="80">
        <v>2</v>
      </c>
      <c r="AA17" s="80">
        <v>2</v>
      </c>
      <c r="AB17" s="80">
        <v>2</v>
      </c>
      <c r="AC17" s="80">
        <v>2</v>
      </c>
      <c r="AD17" s="80">
        <v>2</v>
      </c>
      <c r="AE17" s="80">
        <v>2</v>
      </c>
      <c r="AF17" s="80">
        <v>2</v>
      </c>
      <c r="AG17" s="80">
        <v>2</v>
      </c>
      <c r="AH17" s="80">
        <v>2</v>
      </c>
      <c r="AI17" s="80">
        <v>2</v>
      </c>
      <c r="AJ17" s="80">
        <v>2</v>
      </c>
      <c r="AK17" s="80">
        <v>2</v>
      </c>
      <c r="AL17" s="80">
        <v>2</v>
      </c>
      <c r="AM17" s="80">
        <v>2</v>
      </c>
      <c r="AN17" s="80">
        <v>2</v>
      </c>
      <c r="AO17" s="80">
        <v>2</v>
      </c>
      <c r="AP17" s="80">
        <v>2</v>
      </c>
      <c r="AQ17" s="80">
        <v>2</v>
      </c>
      <c r="AR17" s="80">
        <v>2</v>
      </c>
      <c r="AS17" s="80">
        <v>2</v>
      </c>
      <c r="AT17" s="80">
        <v>2</v>
      </c>
      <c r="AU17" s="80">
        <v>2</v>
      </c>
      <c r="AV17" s="80">
        <v>2</v>
      </c>
      <c r="AW17" s="80">
        <v>2</v>
      </c>
      <c r="AX17" s="80">
        <v>2</v>
      </c>
      <c r="AY17" s="80">
        <v>2</v>
      </c>
      <c r="AZ17" s="80">
        <v>2</v>
      </c>
      <c r="BA17" s="80">
        <v>2</v>
      </c>
      <c r="BB17" s="80">
        <v>2</v>
      </c>
      <c r="BC17" s="80">
        <v>2</v>
      </c>
      <c r="BD17" s="80">
        <v>2</v>
      </c>
      <c r="BE17" s="80">
        <v>2</v>
      </c>
      <c r="BF17" s="80">
        <v>2</v>
      </c>
      <c r="BG17" s="80">
        <v>2</v>
      </c>
      <c r="BH17" s="80">
        <v>2</v>
      </c>
      <c r="BI17" s="80">
        <v>2</v>
      </c>
      <c r="BJ17" s="80">
        <v>2</v>
      </c>
      <c r="BK17" s="80">
        <v>2</v>
      </c>
      <c r="BL17" s="80">
        <v>2</v>
      </c>
      <c r="BM17" s="80">
        <v>2</v>
      </c>
      <c r="BN17" s="80">
        <v>2</v>
      </c>
      <c r="BO17" s="80">
        <v>2</v>
      </c>
      <c r="BP17" s="80">
        <v>2</v>
      </c>
      <c r="BQ17" s="80">
        <v>2</v>
      </c>
      <c r="BR17" s="80">
        <v>2</v>
      </c>
      <c r="BS17" s="80">
        <v>2</v>
      </c>
      <c r="BT17" s="80">
        <v>2</v>
      </c>
      <c r="BU17" s="80">
        <v>2</v>
      </c>
      <c r="BV17" s="80">
        <v>2</v>
      </c>
      <c r="BW17" s="80">
        <v>2</v>
      </c>
      <c r="BX17" s="80">
        <v>2</v>
      </c>
      <c r="BY17" s="80">
        <v>2</v>
      </c>
      <c r="BZ17" s="80">
        <v>2</v>
      </c>
      <c r="CA17" s="80">
        <v>2</v>
      </c>
      <c r="CB17" s="80">
        <v>2</v>
      </c>
      <c r="CC17" s="80">
        <v>2</v>
      </c>
      <c r="CD17" s="80">
        <v>2</v>
      </c>
      <c r="CE17" s="80">
        <v>2</v>
      </c>
      <c r="CF17" s="80">
        <v>2</v>
      </c>
      <c r="CG17" s="80">
        <v>2</v>
      </c>
      <c r="CH17" s="80">
        <v>2</v>
      </c>
      <c r="CI17" s="80">
        <v>2</v>
      </c>
      <c r="CJ17" s="80">
        <v>2</v>
      </c>
      <c r="CK17" s="80">
        <v>2</v>
      </c>
      <c r="CL17" s="80">
        <v>2</v>
      </c>
      <c r="CM17" s="80">
        <v>2</v>
      </c>
      <c r="CN17" s="80">
        <v>2</v>
      </c>
      <c r="CO17" s="80">
        <v>2</v>
      </c>
      <c r="CP17" s="80">
        <v>2</v>
      </c>
      <c r="CQ17" s="80">
        <v>2</v>
      </c>
      <c r="CR17" s="80">
        <v>2</v>
      </c>
      <c r="CS17" s="80">
        <v>2</v>
      </c>
      <c r="CT17" s="80">
        <v>2</v>
      </c>
      <c r="CU17" s="80">
        <v>2</v>
      </c>
      <c r="CV17" s="80">
        <v>2</v>
      </c>
      <c r="CW17" s="80">
        <v>2</v>
      </c>
      <c r="CX17" s="80">
        <v>2</v>
      </c>
      <c r="CY17" s="80">
        <v>2</v>
      </c>
      <c r="CZ17" s="80">
        <v>2</v>
      </c>
      <c r="DA17" s="80">
        <v>2</v>
      </c>
      <c r="DB17" s="80">
        <v>2</v>
      </c>
      <c r="DC17" s="80">
        <v>2</v>
      </c>
      <c r="DD17" s="80">
        <v>2</v>
      </c>
      <c r="DE17" s="80">
        <v>2</v>
      </c>
      <c r="DF17" s="80">
        <v>2</v>
      </c>
      <c r="DG17" s="80">
        <v>2</v>
      </c>
      <c r="DH17" s="80">
        <v>2</v>
      </c>
      <c r="DI17" s="80">
        <v>2</v>
      </c>
      <c r="DJ17" s="80">
        <v>2</v>
      </c>
      <c r="DK17" s="80">
        <v>2</v>
      </c>
      <c r="DL17" s="80">
        <v>2</v>
      </c>
      <c r="DM17" s="80">
        <v>2</v>
      </c>
      <c r="DN17" s="80">
        <v>2</v>
      </c>
      <c r="DO17" s="80">
        <v>2</v>
      </c>
      <c r="DP17" s="80">
        <v>2</v>
      </c>
      <c r="DQ17" s="80">
        <v>2</v>
      </c>
      <c r="DR17" s="80">
        <v>2</v>
      </c>
      <c r="DS17" s="80">
        <v>2</v>
      </c>
      <c r="DT17" s="80">
        <v>2</v>
      </c>
      <c r="DU17" s="80">
        <v>2</v>
      </c>
      <c r="DV17" s="80">
        <v>2</v>
      </c>
      <c r="DW17" s="80">
        <v>2</v>
      </c>
      <c r="DX17" s="80">
        <v>2</v>
      </c>
      <c r="DY17" s="80">
        <v>2</v>
      </c>
      <c r="DZ17" s="80">
        <v>2</v>
      </c>
      <c r="EA17" s="80">
        <v>2</v>
      </c>
      <c r="EB17" s="80">
        <v>2</v>
      </c>
      <c r="EC17" s="80">
        <v>2</v>
      </c>
      <c r="ED17" s="80">
        <v>2</v>
      </c>
      <c r="EE17" s="80">
        <v>2</v>
      </c>
      <c r="EF17" s="80">
        <v>2</v>
      </c>
      <c r="EG17" s="80">
        <v>2</v>
      </c>
      <c r="EH17" s="80">
        <v>2</v>
      </c>
      <c r="EI17" s="80">
        <v>2</v>
      </c>
      <c r="EJ17" s="80">
        <v>2</v>
      </c>
      <c r="EK17" s="80">
        <v>2</v>
      </c>
      <c r="EL17" s="80">
        <v>2</v>
      </c>
      <c r="EM17" s="80">
        <v>2</v>
      </c>
      <c r="EN17" s="80">
        <v>2</v>
      </c>
      <c r="EO17" s="80">
        <v>2</v>
      </c>
      <c r="EP17" s="80">
        <v>2</v>
      </c>
      <c r="EQ17" s="80">
        <v>2</v>
      </c>
      <c r="ER17" s="80">
        <v>2</v>
      </c>
      <c r="ES17" s="80">
        <v>2</v>
      </c>
      <c r="ET17" s="80">
        <v>2</v>
      </c>
      <c r="EU17" s="80">
        <v>2</v>
      </c>
      <c r="EV17" s="80">
        <v>2</v>
      </c>
      <c r="EW17" s="80">
        <v>2</v>
      </c>
      <c r="EX17" s="80">
        <v>2</v>
      </c>
      <c r="EY17" s="80">
        <v>2</v>
      </c>
      <c r="EZ17" s="80">
        <v>2</v>
      </c>
      <c r="FA17" s="80">
        <v>2</v>
      </c>
      <c r="FB17" s="80">
        <v>2</v>
      </c>
      <c r="FC17" s="80">
        <v>2</v>
      </c>
      <c r="FD17" s="80">
        <v>2</v>
      </c>
      <c r="FE17" s="80">
        <v>2</v>
      </c>
      <c r="FF17" s="80">
        <v>2</v>
      </c>
      <c r="FG17" s="80">
        <v>2</v>
      </c>
      <c r="FH17" s="80">
        <v>2</v>
      </c>
      <c r="FI17" s="80">
        <v>2</v>
      </c>
      <c r="FJ17" s="80">
        <v>2</v>
      </c>
      <c r="FK17" s="80">
        <v>2</v>
      </c>
      <c r="FL17" s="80">
        <v>2</v>
      </c>
      <c r="FM17" s="80">
        <v>2</v>
      </c>
      <c r="FN17" s="80">
        <v>2</v>
      </c>
      <c r="FO17" s="80">
        <v>2</v>
      </c>
      <c r="FP17" s="80">
        <v>2</v>
      </c>
      <c r="FQ17" s="80">
        <v>2</v>
      </c>
      <c r="FR17" s="80">
        <v>2</v>
      </c>
      <c r="FS17" s="80">
        <v>2</v>
      </c>
      <c r="FT17" s="80">
        <v>2</v>
      </c>
      <c r="FU17" s="80">
        <v>2</v>
      </c>
      <c r="FV17" s="80">
        <v>2</v>
      </c>
      <c r="FW17" s="80">
        <v>2</v>
      </c>
      <c r="FX17" s="80">
        <v>2</v>
      </c>
      <c r="FY17" s="80">
        <v>2</v>
      </c>
      <c r="FZ17" s="80">
        <v>2</v>
      </c>
      <c r="GA17" s="80">
        <v>2</v>
      </c>
      <c r="GB17" s="80">
        <v>2</v>
      </c>
      <c r="GC17" s="80">
        <v>2</v>
      </c>
      <c r="GD17" s="80">
        <v>2</v>
      </c>
      <c r="GE17" s="80">
        <v>2</v>
      </c>
      <c r="GF17" s="80">
        <v>2</v>
      </c>
      <c r="GG17" s="80">
        <v>2</v>
      </c>
      <c r="GH17" s="80">
        <v>2</v>
      </c>
      <c r="GI17" s="80">
        <v>2</v>
      </c>
      <c r="GJ17" s="80">
        <v>2</v>
      </c>
      <c r="GK17" s="80">
        <v>2</v>
      </c>
      <c r="GL17" s="80">
        <v>2</v>
      </c>
      <c r="GM17" s="80">
        <v>2</v>
      </c>
      <c r="GN17" s="80">
        <v>2</v>
      </c>
      <c r="GO17" s="80">
        <v>2</v>
      </c>
      <c r="GP17" s="80">
        <v>2</v>
      </c>
      <c r="GQ17" s="80">
        <v>2</v>
      </c>
      <c r="GR17" s="80">
        <v>2</v>
      </c>
      <c r="GS17" s="80">
        <v>2</v>
      </c>
      <c r="GT17" s="80">
        <v>2</v>
      </c>
      <c r="GU17" s="80">
        <v>2</v>
      </c>
      <c r="GV17" s="80">
        <v>2</v>
      </c>
      <c r="GW17" s="80">
        <v>2</v>
      </c>
      <c r="GX17" s="80">
        <v>2</v>
      </c>
      <c r="GY17" s="80">
        <v>2</v>
      </c>
      <c r="GZ17" s="80">
        <v>2</v>
      </c>
      <c r="HA17" s="80">
        <v>2</v>
      </c>
      <c r="HB17" s="80">
        <v>2</v>
      </c>
      <c r="HC17" s="80">
        <v>2</v>
      </c>
      <c r="HD17" s="80">
        <v>2</v>
      </c>
      <c r="HE17" s="80">
        <v>2</v>
      </c>
      <c r="HF17" s="80">
        <v>2</v>
      </c>
      <c r="HG17" s="80">
        <v>2</v>
      </c>
      <c r="HH17" s="80">
        <v>2</v>
      </c>
      <c r="HI17" s="80">
        <v>2</v>
      </c>
      <c r="HJ17" s="80">
        <v>2</v>
      </c>
      <c r="HK17" s="80">
        <v>2</v>
      </c>
      <c r="HL17" s="80">
        <v>2</v>
      </c>
      <c r="HM17" s="80">
        <v>2</v>
      </c>
      <c r="HN17" s="80">
        <v>2</v>
      </c>
      <c r="HO17" s="80">
        <v>2</v>
      </c>
      <c r="HP17" s="80">
        <v>2</v>
      </c>
      <c r="HQ17" s="80">
        <v>2</v>
      </c>
      <c r="HR17" s="80">
        <v>2</v>
      </c>
      <c r="HS17" s="80">
        <v>2</v>
      </c>
      <c r="HT17" s="80">
        <v>2</v>
      </c>
      <c r="HU17" s="80">
        <v>2</v>
      </c>
      <c r="HV17" s="80">
        <v>2</v>
      </c>
      <c r="HW17" s="80">
        <v>2</v>
      </c>
      <c r="HX17" s="80">
        <v>2</v>
      </c>
      <c r="HY17" s="80">
        <v>2</v>
      </c>
      <c r="HZ17" s="80">
        <v>2</v>
      </c>
      <c r="IA17" s="80">
        <v>2</v>
      </c>
      <c r="IB17" s="80">
        <v>2</v>
      </c>
      <c r="IC17" s="80">
        <v>2</v>
      </c>
      <c r="ID17" s="80">
        <v>2</v>
      </c>
      <c r="IE17" s="80">
        <v>2</v>
      </c>
      <c r="IF17" s="80">
        <v>2</v>
      </c>
      <c r="IG17" s="80">
        <v>2</v>
      </c>
      <c r="IH17" s="80">
        <v>2</v>
      </c>
      <c r="II17" s="80">
        <v>2</v>
      </c>
      <c r="IJ17" s="80">
        <v>2</v>
      </c>
      <c r="IK17" s="80">
        <v>2</v>
      </c>
      <c r="IL17" s="80">
        <v>2</v>
      </c>
      <c r="IM17" s="80">
        <v>2</v>
      </c>
      <c r="IN17" s="80">
        <v>2</v>
      </c>
      <c r="IO17" s="80">
        <v>2</v>
      </c>
      <c r="IP17" s="80">
        <v>2</v>
      </c>
      <c r="IQ17" s="80">
        <v>2</v>
      </c>
      <c r="IR17" s="80">
        <v>2</v>
      </c>
      <c r="IS17" s="80">
        <v>2</v>
      </c>
      <c r="IT17" s="80">
        <v>2</v>
      </c>
      <c r="IU17" s="80">
        <v>2</v>
      </c>
      <c r="IV17" s="80">
        <v>2</v>
      </c>
      <c r="IW17" s="80">
        <v>2</v>
      </c>
      <c r="IX17" s="80">
        <v>2</v>
      </c>
      <c r="IY17" s="80">
        <v>2</v>
      </c>
      <c r="IZ17" s="80">
        <v>2</v>
      </c>
      <c r="JA17" s="80">
        <v>2</v>
      </c>
      <c r="JB17" s="80">
        <v>2</v>
      </c>
      <c r="JC17" s="80">
        <v>2</v>
      </c>
      <c r="JD17" s="80">
        <v>2</v>
      </c>
      <c r="JE17" s="80">
        <v>2</v>
      </c>
      <c r="JF17" s="80">
        <v>2</v>
      </c>
      <c r="JG17" s="80">
        <v>2</v>
      </c>
      <c r="JH17" s="80">
        <v>2</v>
      </c>
      <c r="JI17" s="80">
        <v>2</v>
      </c>
      <c r="JJ17" s="80">
        <v>2</v>
      </c>
      <c r="JK17" s="80">
        <v>2</v>
      </c>
      <c r="JL17" s="80">
        <v>2</v>
      </c>
      <c r="JM17" s="80">
        <v>2</v>
      </c>
      <c r="JN17" s="80">
        <v>2</v>
      </c>
      <c r="JO17" s="80">
        <v>2</v>
      </c>
      <c r="JP17" s="80">
        <v>2</v>
      </c>
      <c r="JQ17" s="80">
        <v>2</v>
      </c>
      <c r="JR17" s="80">
        <v>2</v>
      </c>
      <c r="JS17" s="80">
        <v>2</v>
      </c>
      <c r="JT17" s="80">
        <v>2</v>
      </c>
      <c r="JU17" s="80">
        <v>2</v>
      </c>
      <c r="JV17" s="80">
        <v>2</v>
      </c>
      <c r="JW17" s="80">
        <v>2</v>
      </c>
      <c r="JX17" s="80">
        <v>2</v>
      </c>
      <c r="JY17" s="80">
        <v>2</v>
      </c>
      <c r="JZ17" s="80">
        <v>2</v>
      </c>
      <c r="KA17" s="80">
        <v>2</v>
      </c>
      <c r="KB17" s="80">
        <v>2</v>
      </c>
      <c r="KC17" s="80">
        <v>2</v>
      </c>
      <c r="KD17" s="80">
        <v>2</v>
      </c>
      <c r="KE17" s="80">
        <v>2</v>
      </c>
      <c r="KF17" s="80">
        <v>2</v>
      </c>
      <c r="KG17" s="80">
        <v>2</v>
      </c>
      <c r="KH17" s="80">
        <v>2</v>
      </c>
      <c r="KI17" s="80">
        <v>2</v>
      </c>
      <c r="KJ17" s="80">
        <v>2</v>
      </c>
      <c r="KK17" s="80">
        <v>2</v>
      </c>
      <c r="KL17" s="80">
        <v>2</v>
      </c>
      <c r="KM17" s="80">
        <v>2</v>
      </c>
      <c r="KN17" s="80">
        <v>2</v>
      </c>
      <c r="KO17" s="80">
        <v>2</v>
      </c>
      <c r="KP17" s="80">
        <v>2</v>
      </c>
      <c r="KQ17" s="80">
        <v>2</v>
      </c>
      <c r="KR17" s="80">
        <v>2</v>
      </c>
      <c r="KS17" s="80">
        <v>2</v>
      </c>
      <c r="KT17" s="80">
        <v>2</v>
      </c>
      <c r="KU17" s="80">
        <v>2</v>
      </c>
      <c r="KV17" s="80">
        <v>2</v>
      </c>
      <c r="KW17" s="80">
        <v>2</v>
      </c>
      <c r="KX17" s="80">
        <v>2</v>
      </c>
      <c r="KY17" s="80">
        <v>2</v>
      </c>
      <c r="KZ17" s="80">
        <v>2</v>
      </c>
      <c r="LA17" s="80">
        <v>2</v>
      </c>
      <c r="LB17" s="80">
        <v>2</v>
      </c>
      <c r="LC17" s="80">
        <v>2</v>
      </c>
      <c r="LD17" s="80">
        <v>2</v>
      </c>
      <c r="LE17" s="80">
        <v>2</v>
      </c>
      <c r="LF17" s="80">
        <v>2</v>
      </c>
      <c r="LG17" s="80">
        <v>2</v>
      </c>
      <c r="LH17" s="80">
        <v>2</v>
      </c>
      <c r="LI17" s="80">
        <v>2</v>
      </c>
      <c r="LJ17" s="80">
        <v>2</v>
      </c>
      <c r="LK17" s="80">
        <v>2</v>
      </c>
      <c r="LL17" s="80">
        <v>2</v>
      </c>
      <c r="LM17" s="80">
        <v>2</v>
      </c>
      <c r="LN17" s="80">
        <v>2</v>
      </c>
      <c r="LO17" s="80">
        <v>2</v>
      </c>
      <c r="LP17" s="80">
        <v>2</v>
      </c>
      <c r="LQ17" s="80">
        <v>2</v>
      </c>
      <c r="LR17" s="80">
        <v>2</v>
      </c>
      <c r="LS17" s="80">
        <v>2</v>
      </c>
      <c r="LT17" s="80">
        <v>2</v>
      </c>
      <c r="LU17" s="80">
        <v>2</v>
      </c>
      <c r="LV17" s="80">
        <v>2</v>
      </c>
      <c r="LW17" s="80">
        <v>2</v>
      </c>
      <c r="LX17" s="80">
        <v>2</v>
      </c>
      <c r="LY17" s="80">
        <v>2</v>
      </c>
      <c r="LZ17" s="80">
        <v>2</v>
      </c>
      <c r="MA17" s="80">
        <v>2</v>
      </c>
      <c r="MB17" s="80">
        <v>2</v>
      </c>
      <c r="MC17" s="80">
        <v>2</v>
      </c>
      <c r="MD17" s="80">
        <v>2</v>
      </c>
      <c r="ME17" s="80">
        <v>2</v>
      </c>
      <c r="MF17" s="80">
        <v>2</v>
      </c>
      <c r="MG17" s="80">
        <v>2</v>
      </c>
      <c r="MH17" s="80">
        <v>2</v>
      </c>
      <c r="MI17" s="80">
        <v>2</v>
      </c>
      <c r="MJ17" s="80">
        <v>2</v>
      </c>
      <c r="MK17" s="80">
        <v>2</v>
      </c>
      <c r="ML17" s="80">
        <v>2</v>
      </c>
      <c r="MM17" s="80">
        <v>2</v>
      </c>
      <c r="MN17" s="80">
        <v>2</v>
      </c>
      <c r="MO17" s="80">
        <v>2</v>
      </c>
      <c r="MP17" s="80">
        <v>2</v>
      </c>
      <c r="MQ17" s="80">
        <v>2</v>
      </c>
      <c r="MR17" s="80">
        <v>2</v>
      </c>
      <c r="MS17" s="80">
        <v>2</v>
      </c>
      <c r="MT17" s="80">
        <v>2</v>
      </c>
      <c r="MU17" s="80">
        <v>2</v>
      </c>
      <c r="MV17" s="80">
        <v>2</v>
      </c>
      <c r="MW17" s="80">
        <v>2</v>
      </c>
      <c r="MX17" s="80">
        <v>2</v>
      </c>
      <c r="MY17" s="80">
        <v>2</v>
      </c>
      <c r="MZ17" s="80">
        <v>2</v>
      </c>
      <c r="NA17" s="80">
        <v>2</v>
      </c>
      <c r="NB17" s="80">
        <v>2</v>
      </c>
      <c r="NC17" s="80">
        <v>2</v>
      </c>
      <c r="ND17" s="80">
        <v>2</v>
      </c>
      <c r="NE17" s="80">
        <v>2</v>
      </c>
      <c r="NF17" s="80">
        <v>2</v>
      </c>
      <c r="NG17" s="80">
        <v>2</v>
      </c>
      <c r="NH17" s="80">
        <v>2</v>
      </c>
      <c r="NI17" s="80">
        <v>2</v>
      </c>
      <c r="NJ17" s="80">
        <v>2</v>
      </c>
      <c r="NK17" s="80">
        <v>2</v>
      </c>
      <c r="NL17" s="80">
        <v>2</v>
      </c>
      <c r="NM17" s="80">
        <v>2</v>
      </c>
      <c r="NN17" s="80">
        <v>2</v>
      </c>
      <c r="NO17" s="80">
        <v>2</v>
      </c>
      <c r="NP17" s="80">
        <v>2</v>
      </c>
      <c r="NQ17" s="80">
        <v>2</v>
      </c>
      <c r="NR17" s="80">
        <v>2</v>
      </c>
      <c r="NS17" s="80">
        <v>2</v>
      </c>
      <c r="NT17" s="80">
        <v>2</v>
      </c>
      <c r="NU17" s="80">
        <v>2</v>
      </c>
      <c r="NV17" s="80">
        <v>2</v>
      </c>
      <c r="NW17" s="80">
        <v>2</v>
      </c>
      <c r="NX17" s="80">
        <v>2</v>
      </c>
      <c r="NY17" s="80">
        <v>2</v>
      </c>
      <c r="NZ17" s="80">
        <v>2</v>
      </c>
      <c r="OA17" s="80">
        <v>2</v>
      </c>
      <c r="OB17" s="80">
        <v>2</v>
      </c>
      <c r="OC17" s="80">
        <v>2</v>
      </c>
      <c r="OD17" s="80">
        <v>2</v>
      </c>
      <c r="OE17" s="80">
        <v>2</v>
      </c>
      <c r="OF17" s="80">
        <v>2</v>
      </c>
      <c r="OG17" s="80">
        <v>2</v>
      </c>
      <c r="OH17" s="80">
        <v>2</v>
      </c>
      <c r="OI17" s="80">
        <v>2</v>
      </c>
      <c r="OJ17" s="80">
        <v>2</v>
      </c>
      <c r="OK17" s="80">
        <v>2</v>
      </c>
      <c r="OL17" s="80">
        <v>2</v>
      </c>
      <c r="OM17" s="80">
        <v>2</v>
      </c>
      <c r="ON17" s="80">
        <v>2</v>
      </c>
      <c r="OO17" s="80">
        <v>2</v>
      </c>
      <c r="OP17" s="80">
        <v>2</v>
      </c>
      <c r="OQ17" s="80">
        <v>2</v>
      </c>
      <c r="OR17" s="80">
        <v>2</v>
      </c>
      <c r="OS17" s="80">
        <v>2</v>
      </c>
      <c r="OT17" s="80">
        <v>2</v>
      </c>
      <c r="OU17" s="80">
        <v>2</v>
      </c>
      <c r="OV17" s="80">
        <v>2</v>
      </c>
      <c r="OW17" s="80">
        <v>2</v>
      </c>
      <c r="OX17" s="80">
        <v>2</v>
      </c>
      <c r="OY17" s="80">
        <v>2</v>
      </c>
      <c r="OZ17" s="80">
        <v>2</v>
      </c>
      <c r="PA17" s="80">
        <v>2</v>
      </c>
      <c r="PB17" s="80">
        <v>2</v>
      </c>
      <c r="PC17" s="80">
        <v>2</v>
      </c>
      <c r="PD17" s="80">
        <v>2</v>
      </c>
      <c r="PE17" s="80">
        <v>2</v>
      </c>
      <c r="PF17" s="80">
        <v>2</v>
      </c>
      <c r="PG17" s="80">
        <v>2</v>
      </c>
      <c r="PH17" s="80">
        <v>2</v>
      </c>
      <c r="PI17" s="80">
        <v>2</v>
      </c>
      <c r="PJ17" s="80">
        <v>2</v>
      </c>
      <c r="PK17" s="80">
        <v>2</v>
      </c>
      <c r="PL17" s="80">
        <v>2</v>
      </c>
      <c r="PM17" s="80">
        <v>2</v>
      </c>
      <c r="PN17" s="80">
        <v>2</v>
      </c>
      <c r="PO17" s="80">
        <v>2</v>
      </c>
      <c r="PP17" s="80">
        <v>2</v>
      </c>
      <c r="PQ17" s="80">
        <v>2</v>
      </c>
      <c r="PR17" s="80">
        <v>2</v>
      </c>
      <c r="PS17" s="80">
        <v>2</v>
      </c>
      <c r="PT17" s="80">
        <v>2</v>
      </c>
      <c r="PU17" s="80">
        <v>2</v>
      </c>
      <c r="PV17" s="80">
        <v>2</v>
      </c>
      <c r="PW17" s="80">
        <v>2</v>
      </c>
      <c r="PX17" s="80">
        <v>2</v>
      </c>
      <c r="PY17" s="80">
        <v>2</v>
      </c>
      <c r="PZ17" s="80">
        <v>2</v>
      </c>
      <c r="QA17" s="80">
        <v>2</v>
      </c>
      <c r="QB17" s="80">
        <v>2</v>
      </c>
      <c r="QC17" s="80">
        <v>2</v>
      </c>
      <c r="QD17" s="80">
        <v>2</v>
      </c>
      <c r="QE17" s="80">
        <v>2</v>
      </c>
      <c r="QF17" s="80">
        <v>2</v>
      </c>
      <c r="QG17" s="80">
        <v>2</v>
      </c>
      <c r="QH17" s="80">
        <v>2</v>
      </c>
      <c r="QI17" s="80">
        <v>2</v>
      </c>
      <c r="QJ17" s="80">
        <v>2</v>
      </c>
      <c r="QK17" s="80">
        <v>2</v>
      </c>
      <c r="QL17" s="80">
        <v>2</v>
      </c>
      <c r="QM17" s="80">
        <v>2</v>
      </c>
      <c r="QN17" s="80">
        <v>2</v>
      </c>
      <c r="QO17" s="80">
        <v>2</v>
      </c>
      <c r="QP17" s="80">
        <v>2</v>
      </c>
      <c r="QQ17" s="80">
        <v>2</v>
      </c>
      <c r="QR17" s="80">
        <v>2</v>
      </c>
      <c r="QS17" s="80">
        <v>2</v>
      </c>
      <c r="QT17" s="80">
        <v>2</v>
      </c>
      <c r="QU17" s="80">
        <v>2</v>
      </c>
      <c r="QV17" s="80">
        <v>2</v>
      </c>
      <c r="QW17" s="80">
        <v>2</v>
      </c>
      <c r="QX17" s="80">
        <v>2</v>
      </c>
      <c r="QY17" s="80">
        <v>2</v>
      </c>
      <c r="QZ17" s="80">
        <v>2</v>
      </c>
      <c r="RA17" s="80">
        <v>2</v>
      </c>
      <c r="RB17" s="80">
        <v>2</v>
      </c>
      <c r="RC17" s="80">
        <v>2</v>
      </c>
      <c r="RD17" s="80">
        <v>2</v>
      </c>
      <c r="RE17" s="80">
        <v>2</v>
      </c>
      <c r="RF17" s="80">
        <v>2</v>
      </c>
      <c r="RG17" s="80">
        <v>2</v>
      </c>
      <c r="RH17" s="80">
        <v>2</v>
      </c>
      <c r="RI17" s="80">
        <v>2</v>
      </c>
      <c r="RJ17" s="80">
        <v>2</v>
      </c>
      <c r="RK17" s="80">
        <v>2</v>
      </c>
      <c r="RL17" s="80">
        <v>2</v>
      </c>
      <c r="RM17" s="80">
        <v>2</v>
      </c>
      <c r="RN17" s="80">
        <v>2</v>
      </c>
      <c r="RO17" s="80">
        <v>2</v>
      </c>
      <c r="RP17" s="80">
        <v>2</v>
      </c>
      <c r="RQ17" s="80">
        <v>2</v>
      </c>
      <c r="RR17" s="80">
        <v>2</v>
      </c>
      <c r="RS17" s="80">
        <v>2</v>
      </c>
      <c r="RT17" s="80">
        <v>2</v>
      </c>
      <c r="RU17" s="80">
        <v>2</v>
      </c>
      <c r="RV17" s="80">
        <v>2</v>
      </c>
      <c r="RW17" s="80">
        <v>2</v>
      </c>
      <c r="RX17" s="80">
        <v>2</v>
      </c>
      <c r="RY17" s="80">
        <v>2</v>
      </c>
      <c r="RZ17" s="80">
        <v>2</v>
      </c>
      <c r="SA17" s="80">
        <v>2</v>
      </c>
      <c r="SB17" s="80">
        <v>2</v>
      </c>
      <c r="SC17" s="80">
        <v>2</v>
      </c>
      <c r="SD17" s="80">
        <v>2</v>
      </c>
      <c r="SE17" s="80">
        <v>2</v>
      </c>
      <c r="SF17" s="80">
        <v>2</v>
      </c>
      <c r="SG17" s="80">
        <v>2</v>
      </c>
      <c r="SH17" s="80">
        <v>2</v>
      </c>
      <c r="SI17" s="80">
        <v>2</v>
      </c>
      <c r="SJ17" s="80">
        <v>2</v>
      </c>
      <c r="SK17" s="80">
        <v>2</v>
      </c>
      <c r="SL17" s="80">
        <v>2</v>
      </c>
      <c r="SM17" s="80">
        <v>2</v>
      </c>
      <c r="SN17" s="80">
        <v>2</v>
      </c>
      <c r="SO17" s="80">
        <v>2</v>
      </c>
      <c r="SP17" s="80">
        <v>2</v>
      </c>
      <c r="SQ17" s="80">
        <v>2</v>
      </c>
      <c r="SR17" s="80">
        <v>2</v>
      </c>
      <c r="SS17" s="80">
        <v>2</v>
      </c>
      <c r="ST17" s="80">
        <v>2</v>
      </c>
      <c r="SU17" s="80">
        <v>2</v>
      </c>
      <c r="SV17" s="80">
        <v>2</v>
      </c>
      <c r="SW17" s="80">
        <v>2</v>
      </c>
      <c r="SX17" s="80">
        <v>2</v>
      </c>
      <c r="SY17" s="80">
        <v>2</v>
      </c>
      <c r="SZ17" s="80">
        <v>2</v>
      </c>
      <c r="TA17" s="80">
        <v>2</v>
      </c>
      <c r="TB17" s="80">
        <v>2</v>
      </c>
      <c r="TC17" s="80">
        <v>2</v>
      </c>
      <c r="TD17" s="80">
        <v>2</v>
      </c>
      <c r="TE17" s="80">
        <v>2</v>
      </c>
      <c r="TF17" s="80">
        <v>2</v>
      </c>
      <c r="TG17" s="80">
        <v>2</v>
      </c>
      <c r="TH17" s="80">
        <v>2</v>
      </c>
      <c r="TI17" s="80">
        <v>2</v>
      </c>
      <c r="TJ17" s="80">
        <v>2</v>
      </c>
      <c r="TK17" s="80">
        <v>2</v>
      </c>
      <c r="TL17" s="80">
        <v>2</v>
      </c>
      <c r="TM17" s="80">
        <v>2</v>
      </c>
      <c r="TN17" s="80">
        <v>2</v>
      </c>
      <c r="TO17" s="80">
        <v>2</v>
      </c>
      <c r="TP17" s="80">
        <v>2</v>
      </c>
      <c r="TQ17" s="80">
        <v>2</v>
      </c>
      <c r="TR17" s="80">
        <v>2</v>
      </c>
      <c r="TS17" s="80">
        <v>2</v>
      </c>
      <c r="TT17" s="80">
        <v>2</v>
      </c>
      <c r="TU17" s="80">
        <v>2</v>
      </c>
      <c r="TV17" s="80">
        <v>2</v>
      </c>
      <c r="TW17" s="80">
        <v>2</v>
      </c>
      <c r="TX17" s="80">
        <v>2</v>
      </c>
      <c r="TY17" s="80">
        <v>2</v>
      </c>
      <c r="TZ17" s="80">
        <v>2</v>
      </c>
      <c r="UA17" s="80">
        <v>2</v>
      </c>
      <c r="UB17" s="80">
        <v>2</v>
      </c>
      <c r="UC17" s="80">
        <v>2</v>
      </c>
      <c r="UD17" s="80">
        <v>2</v>
      </c>
      <c r="UE17" s="80">
        <v>2</v>
      </c>
      <c r="UF17" s="80">
        <v>2</v>
      </c>
      <c r="UG17" s="80">
        <v>2</v>
      </c>
      <c r="UH17" s="80">
        <v>2</v>
      </c>
      <c r="UI17" s="80">
        <v>2</v>
      </c>
      <c r="UJ17" s="80">
        <v>2</v>
      </c>
      <c r="UK17" s="80">
        <v>2</v>
      </c>
      <c r="UL17" s="80">
        <v>2</v>
      </c>
      <c r="UM17" s="80">
        <v>2</v>
      </c>
      <c r="UN17" s="80">
        <v>2</v>
      </c>
      <c r="UO17" s="80">
        <v>2</v>
      </c>
      <c r="UP17" s="80">
        <v>2</v>
      </c>
      <c r="UQ17" s="80">
        <v>2</v>
      </c>
      <c r="UR17" s="80">
        <v>2</v>
      </c>
      <c r="US17" s="80">
        <v>2</v>
      </c>
      <c r="UT17" s="80">
        <v>2</v>
      </c>
      <c r="UU17" s="80">
        <v>2</v>
      </c>
      <c r="UV17" s="80">
        <v>2</v>
      </c>
      <c r="UW17" s="80">
        <v>2</v>
      </c>
      <c r="UX17" s="80">
        <v>2</v>
      </c>
      <c r="UY17" s="80">
        <v>2</v>
      </c>
      <c r="UZ17" s="80">
        <v>2</v>
      </c>
      <c r="VA17" s="80">
        <v>2</v>
      </c>
      <c r="VB17" s="80">
        <v>2</v>
      </c>
      <c r="VC17" s="80">
        <v>2</v>
      </c>
      <c r="VD17" s="80">
        <v>2</v>
      </c>
      <c r="VE17" s="80">
        <v>2</v>
      </c>
      <c r="VF17" s="80">
        <v>2</v>
      </c>
      <c r="VG17" s="80">
        <v>2</v>
      </c>
      <c r="VH17" s="80">
        <v>2</v>
      </c>
    </row>
    <row r="18" spans="2:580" ht="14.25" x14ac:dyDescent="0.25">
      <c r="B18" s="55"/>
      <c r="C18" s="9" t="s">
        <v>117</v>
      </c>
      <c r="D18" s="76" t="s">
        <v>173</v>
      </c>
      <c r="E18" s="82">
        <v>2</v>
      </c>
      <c r="F18" s="82">
        <v>2</v>
      </c>
      <c r="G18" s="82">
        <v>2</v>
      </c>
      <c r="H18" s="82">
        <v>2</v>
      </c>
      <c r="I18" s="82">
        <v>2</v>
      </c>
      <c r="J18" s="82">
        <v>2</v>
      </c>
      <c r="K18" s="82">
        <v>2</v>
      </c>
      <c r="L18" s="82">
        <v>2</v>
      </c>
      <c r="M18" s="82">
        <v>2</v>
      </c>
      <c r="N18" s="82">
        <v>2</v>
      </c>
      <c r="O18" s="82">
        <v>2</v>
      </c>
      <c r="P18" s="82">
        <v>2</v>
      </c>
      <c r="Q18" s="82">
        <v>2</v>
      </c>
      <c r="R18" s="82">
        <v>2</v>
      </c>
      <c r="S18" s="82">
        <v>2</v>
      </c>
      <c r="T18" s="82">
        <v>2</v>
      </c>
      <c r="U18" s="82">
        <v>2</v>
      </c>
      <c r="V18" s="82">
        <v>2</v>
      </c>
      <c r="W18" s="82">
        <v>2</v>
      </c>
      <c r="X18" s="82">
        <v>2</v>
      </c>
      <c r="Y18" s="82">
        <v>2</v>
      </c>
      <c r="Z18" s="82">
        <v>2</v>
      </c>
      <c r="AA18" s="82">
        <v>2</v>
      </c>
      <c r="AB18" s="82">
        <v>2</v>
      </c>
      <c r="AC18" s="82">
        <v>2</v>
      </c>
      <c r="AD18" s="82">
        <v>2</v>
      </c>
      <c r="AE18" s="82">
        <v>2</v>
      </c>
      <c r="AF18" s="82">
        <v>2</v>
      </c>
      <c r="AG18" s="82">
        <v>2</v>
      </c>
      <c r="AH18" s="82">
        <v>2</v>
      </c>
      <c r="AI18" s="82">
        <v>2</v>
      </c>
      <c r="AJ18" s="82">
        <v>2</v>
      </c>
      <c r="AK18" s="82">
        <v>2</v>
      </c>
      <c r="AL18" s="82">
        <v>2</v>
      </c>
      <c r="AM18" s="82">
        <v>2</v>
      </c>
      <c r="AN18" s="82">
        <v>2</v>
      </c>
      <c r="AO18" s="82">
        <v>2</v>
      </c>
      <c r="AP18" s="82">
        <v>2</v>
      </c>
      <c r="AQ18" s="82">
        <v>2</v>
      </c>
      <c r="AR18" s="82">
        <v>2</v>
      </c>
      <c r="AS18" s="82">
        <v>2</v>
      </c>
      <c r="AT18" s="82">
        <v>2</v>
      </c>
      <c r="AU18" s="82">
        <v>2</v>
      </c>
      <c r="AV18" s="82">
        <v>2</v>
      </c>
      <c r="AW18" s="82">
        <v>2</v>
      </c>
      <c r="AX18" s="82">
        <v>2</v>
      </c>
      <c r="AY18" s="82">
        <v>2</v>
      </c>
      <c r="AZ18" s="82">
        <v>2</v>
      </c>
      <c r="BA18" s="82">
        <v>2</v>
      </c>
      <c r="BB18" s="82">
        <v>2</v>
      </c>
      <c r="BC18" s="82">
        <v>2</v>
      </c>
      <c r="BD18" s="82">
        <v>2</v>
      </c>
      <c r="BE18" s="82">
        <v>2</v>
      </c>
      <c r="BF18" s="82">
        <v>2</v>
      </c>
      <c r="BG18" s="82">
        <v>2</v>
      </c>
      <c r="BH18" s="82">
        <v>2</v>
      </c>
      <c r="BI18" s="82">
        <v>2</v>
      </c>
      <c r="BJ18" s="82">
        <v>2</v>
      </c>
      <c r="BK18" s="82">
        <v>2</v>
      </c>
      <c r="BL18" s="82">
        <v>2</v>
      </c>
      <c r="BM18" s="82">
        <v>2</v>
      </c>
      <c r="BN18" s="82">
        <v>2</v>
      </c>
      <c r="BO18" s="82">
        <v>2</v>
      </c>
      <c r="BP18" s="82">
        <v>2</v>
      </c>
      <c r="BQ18" s="82">
        <v>2</v>
      </c>
      <c r="BR18" s="82">
        <v>2</v>
      </c>
      <c r="BS18" s="82">
        <v>2</v>
      </c>
      <c r="BT18" s="82">
        <v>2</v>
      </c>
      <c r="BU18" s="82">
        <v>2</v>
      </c>
      <c r="BV18" s="82">
        <v>2</v>
      </c>
      <c r="BW18" s="82">
        <v>2</v>
      </c>
      <c r="BX18" s="82">
        <v>2</v>
      </c>
      <c r="BY18" s="82">
        <v>2</v>
      </c>
      <c r="BZ18" s="82">
        <v>2</v>
      </c>
      <c r="CA18" s="82">
        <v>2</v>
      </c>
      <c r="CB18" s="82">
        <v>2</v>
      </c>
      <c r="CC18" s="82">
        <v>2</v>
      </c>
      <c r="CD18" s="82">
        <v>2</v>
      </c>
      <c r="CE18" s="82">
        <v>2</v>
      </c>
      <c r="CF18" s="82">
        <v>2</v>
      </c>
      <c r="CG18" s="82">
        <v>2</v>
      </c>
      <c r="CH18" s="82">
        <v>2</v>
      </c>
      <c r="CI18" s="82">
        <v>2</v>
      </c>
      <c r="CJ18" s="82">
        <v>2</v>
      </c>
      <c r="CK18" s="82">
        <v>2</v>
      </c>
      <c r="CL18" s="82">
        <v>2</v>
      </c>
      <c r="CM18" s="82">
        <v>2</v>
      </c>
      <c r="CN18" s="82">
        <v>2</v>
      </c>
      <c r="CO18" s="82">
        <v>2</v>
      </c>
      <c r="CP18" s="82">
        <v>2</v>
      </c>
      <c r="CQ18" s="82">
        <v>2</v>
      </c>
      <c r="CR18" s="82">
        <v>2</v>
      </c>
      <c r="CS18" s="82">
        <v>2</v>
      </c>
      <c r="CT18" s="82">
        <v>2</v>
      </c>
      <c r="CU18" s="82">
        <v>2</v>
      </c>
      <c r="CV18" s="82">
        <v>2</v>
      </c>
      <c r="CW18" s="82">
        <v>2</v>
      </c>
      <c r="CX18" s="82">
        <v>2</v>
      </c>
      <c r="CY18" s="82">
        <v>2</v>
      </c>
      <c r="CZ18" s="82">
        <v>2</v>
      </c>
      <c r="DA18" s="82">
        <v>2</v>
      </c>
      <c r="DB18" s="82">
        <v>2</v>
      </c>
      <c r="DC18" s="82">
        <v>2</v>
      </c>
      <c r="DD18" s="82">
        <v>2</v>
      </c>
      <c r="DE18" s="82">
        <v>2</v>
      </c>
      <c r="DF18" s="82">
        <v>2</v>
      </c>
      <c r="DG18" s="82">
        <v>2</v>
      </c>
      <c r="DH18" s="82">
        <v>2</v>
      </c>
      <c r="DI18" s="82">
        <v>2</v>
      </c>
      <c r="DJ18" s="82">
        <v>2</v>
      </c>
      <c r="DK18" s="82">
        <v>2</v>
      </c>
      <c r="DL18" s="82">
        <v>2</v>
      </c>
      <c r="DM18" s="82">
        <v>2</v>
      </c>
      <c r="DN18" s="82">
        <v>2</v>
      </c>
      <c r="DO18" s="82">
        <v>2</v>
      </c>
      <c r="DP18" s="82">
        <v>2</v>
      </c>
      <c r="DQ18" s="82">
        <v>2</v>
      </c>
      <c r="DR18" s="82">
        <v>2</v>
      </c>
      <c r="DS18" s="82">
        <v>2</v>
      </c>
      <c r="DT18" s="82">
        <v>2</v>
      </c>
      <c r="DU18" s="82">
        <v>2</v>
      </c>
      <c r="DV18" s="82">
        <v>2</v>
      </c>
      <c r="DW18" s="82">
        <v>2</v>
      </c>
      <c r="DX18" s="82">
        <v>2</v>
      </c>
      <c r="DY18" s="82">
        <v>2</v>
      </c>
      <c r="DZ18" s="82">
        <v>2</v>
      </c>
      <c r="EA18" s="82">
        <v>2</v>
      </c>
      <c r="EB18" s="82">
        <v>2</v>
      </c>
      <c r="EC18" s="82">
        <v>2</v>
      </c>
      <c r="ED18" s="82">
        <v>2</v>
      </c>
      <c r="EE18" s="82">
        <v>2</v>
      </c>
      <c r="EF18" s="82">
        <v>2</v>
      </c>
      <c r="EG18" s="82">
        <v>2</v>
      </c>
      <c r="EH18" s="82">
        <v>2</v>
      </c>
      <c r="EI18" s="82">
        <v>2</v>
      </c>
      <c r="EJ18" s="82">
        <v>2</v>
      </c>
      <c r="EK18" s="82">
        <v>2</v>
      </c>
      <c r="EL18" s="82">
        <v>2</v>
      </c>
      <c r="EM18" s="82">
        <v>2</v>
      </c>
      <c r="EN18" s="82">
        <v>2</v>
      </c>
      <c r="EO18" s="82">
        <v>2</v>
      </c>
      <c r="EP18" s="82">
        <v>2</v>
      </c>
      <c r="EQ18" s="82">
        <v>2</v>
      </c>
      <c r="ER18" s="82">
        <v>2</v>
      </c>
      <c r="ES18" s="82">
        <v>2</v>
      </c>
      <c r="ET18" s="82">
        <v>2</v>
      </c>
      <c r="EU18" s="82">
        <v>2</v>
      </c>
      <c r="EV18" s="82">
        <v>2</v>
      </c>
      <c r="EW18" s="82">
        <v>2</v>
      </c>
      <c r="EX18" s="82">
        <v>2</v>
      </c>
      <c r="EY18" s="82">
        <v>2</v>
      </c>
      <c r="EZ18" s="82">
        <v>2</v>
      </c>
      <c r="FA18" s="82">
        <v>2</v>
      </c>
      <c r="FB18" s="82">
        <v>2</v>
      </c>
      <c r="FC18" s="82">
        <v>2</v>
      </c>
      <c r="FD18" s="82">
        <v>2</v>
      </c>
      <c r="FE18" s="82">
        <v>2</v>
      </c>
      <c r="FF18" s="82">
        <v>2</v>
      </c>
      <c r="FG18" s="82">
        <v>2</v>
      </c>
      <c r="FH18" s="82">
        <v>2</v>
      </c>
      <c r="FI18" s="82">
        <v>2</v>
      </c>
      <c r="FJ18" s="82">
        <v>2</v>
      </c>
      <c r="FK18" s="82">
        <v>2</v>
      </c>
      <c r="FL18" s="82">
        <v>2</v>
      </c>
      <c r="FM18" s="82">
        <v>2</v>
      </c>
      <c r="FN18" s="82">
        <v>2</v>
      </c>
      <c r="FO18" s="82">
        <v>2</v>
      </c>
      <c r="FP18" s="82">
        <v>2</v>
      </c>
      <c r="FQ18" s="82">
        <v>2</v>
      </c>
      <c r="FR18" s="82">
        <v>2</v>
      </c>
      <c r="FS18" s="82">
        <v>2</v>
      </c>
      <c r="FT18" s="82">
        <v>2</v>
      </c>
      <c r="FU18" s="82">
        <v>2</v>
      </c>
      <c r="FV18" s="82">
        <v>2</v>
      </c>
      <c r="FW18" s="82">
        <v>2</v>
      </c>
      <c r="FX18" s="82">
        <v>2</v>
      </c>
      <c r="FY18" s="82">
        <v>2</v>
      </c>
      <c r="FZ18" s="82">
        <v>2</v>
      </c>
      <c r="GA18" s="82">
        <v>2</v>
      </c>
      <c r="GB18" s="82">
        <v>2</v>
      </c>
      <c r="GC18" s="82">
        <v>2</v>
      </c>
      <c r="GD18" s="82">
        <v>2</v>
      </c>
      <c r="GE18" s="82">
        <v>2</v>
      </c>
      <c r="GF18" s="82">
        <v>2</v>
      </c>
      <c r="GG18" s="82">
        <v>2</v>
      </c>
      <c r="GH18" s="82">
        <v>2</v>
      </c>
      <c r="GI18" s="82">
        <v>2</v>
      </c>
      <c r="GJ18" s="82">
        <v>2</v>
      </c>
      <c r="GK18" s="82">
        <v>2</v>
      </c>
      <c r="GL18" s="82">
        <v>2</v>
      </c>
      <c r="GM18" s="82">
        <v>2</v>
      </c>
      <c r="GN18" s="82">
        <v>2</v>
      </c>
      <c r="GO18" s="82">
        <v>2</v>
      </c>
      <c r="GP18" s="82">
        <v>2</v>
      </c>
      <c r="GQ18" s="82">
        <v>2</v>
      </c>
      <c r="GR18" s="82">
        <v>2</v>
      </c>
      <c r="GS18" s="82">
        <v>2</v>
      </c>
      <c r="GT18" s="82">
        <v>2</v>
      </c>
      <c r="GU18" s="82">
        <v>2</v>
      </c>
      <c r="GV18" s="82">
        <v>2</v>
      </c>
      <c r="GW18" s="82">
        <v>2</v>
      </c>
      <c r="GX18" s="82">
        <v>2</v>
      </c>
      <c r="GY18" s="82">
        <v>2</v>
      </c>
      <c r="GZ18" s="82">
        <v>2</v>
      </c>
      <c r="HA18" s="82">
        <v>2</v>
      </c>
      <c r="HB18" s="82">
        <v>2</v>
      </c>
      <c r="HC18" s="82">
        <v>2</v>
      </c>
      <c r="HD18" s="82">
        <v>2</v>
      </c>
      <c r="HE18" s="82">
        <v>2</v>
      </c>
      <c r="HF18" s="82">
        <v>2</v>
      </c>
      <c r="HG18" s="82">
        <v>2</v>
      </c>
      <c r="HH18" s="82">
        <v>2</v>
      </c>
      <c r="HI18" s="82">
        <v>2</v>
      </c>
      <c r="HJ18" s="82">
        <v>2</v>
      </c>
      <c r="HK18" s="82">
        <v>2</v>
      </c>
      <c r="HL18" s="82">
        <v>2</v>
      </c>
      <c r="HM18" s="82">
        <v>2</v>
      </c>
      <c r="HN18" s="82">
        <v>2</v>
      </c>
      <c r="HO18" s="82">
        <v>2</v>
      </c>
      <c r="HP18" s="82">
        <v>2</v>
      </c>
      <c r="HQ18" s="82">
        <v>2</v>
      </c>
      <c r="HR18" s="82">
        <v>2</v>
      </c>
      <c r="HS18" s="82">
        <v>2</v>
      </c>
      <c r="HT18" s="82">
        <v>2</v>
      </c>
      <c r="HU18" s="82">
        <v>2</v>
      </c>
      <c r="HV18" s="82">
        <v>2</v>
      </c>
      <c r="HW18" s="82">
        <v>2</v>
      </c>
      <c r="HX18" s="82">
        <v>2</v>
      </c>
      <c r="HY18" s="82">
        <v>2</v>
      </c>
      <c r="HZ18" s="82">
        <v>2</v>
      </c>
      <c r="IA18" s="82">
        <v>2</v>
      </c>
      <c r="IB18" s="82">
        <v>2</v>
      </c>
      <c r="IC18" s="82">
        <v>2</v>
      </c>
      <c r="ID18" s="82">
        <v>2</v>
      </c>
      <c r="IE18" s="82">
        <v>2</v>
      </c>
      <c r="IF18" s="82">
        <v>2</v>
      </c>
      <c r="IG18" s="82">
        <v>2</v>
      </c>
      <c r="IH18" s="82">
        <v>2</v>
      </c>
      <c r="II18" s="82">
        <v>2</v>
      </c>
      <c r="IJ18" s="82">
        <v>2</v>
      </c>
      <c r="IK18" s="82">
        <v>2</v>
      </c>
      <c r="IL18" s="82">
        <v>2</v>
      </c>
      <c r="IM18" s="82">
        <v>2</v>
      </c>
      <c r="IN18" s="82">
        <v>2</v>
      </c>
      <c r="IO18" s="82">
        <v>2</v>
      </c>
      <c r="IP18" s="82">
        <v>2</v>
      </c>
      <c r="IQ18" s="82">
        <v>2</v>
      </c>
      <c r="IR18" s="82">
        <v>2</v>
      </c>
      <c r="IS18" s="82">
        <v>2</v>
      </c>
      <c r="IT18" s="82">
        <v>2</v>
      </c>
      <c r="IU18" s="82">
        <v>2</v>
      </c>
      <c r="IV18" s="82">
        <v>2</v>
      </c>
      <c r="IW18" s="82">
        <v>2</v>
      </c>
      <c r="IX18" s="82">
        <v>2</v>
      </c>
      <c r="IY18" s="82">
        <v>2</v>
      </c>
      <c r="IZ18" s="82">
        <v>2</v>
      </c>
      <c r="JA18" s="82">
        <v>2</v>
      </c>
      <c r="JB18" s="82">
        <v>2</v>
      </c>
      <c r="JC18" s="82">
        <v>2</v>
      </c>
      <c r="JD18" s="82">
        <v>2</v>
      </c>
      <c r="JE18" s="82">
        <v>2</v>
      </c>
      <c r="JF18" s="82">
        <v>2</v>
      </c>
      <c r="JG18" s="82">
        <v>2</v>
      </c>
      <c r="JH18" s="82">
        <v>2</v>
      </c>
      <c r="JI18" s="82">
        <v>2</v>
      </c>
      <c r="JJ18" s="82">
        <v>2</v>
      </c>
      <c r="JK18" s="82">
        <v>2</v>
      </c>
      <c r="JL18" s="82">
        <v>2</v>
      </c>
      <c r="JM18" s="82">
        <v>2</v>
      </c>
      <c r="JN18" s="82">
        <v>2</v>
      </c>
      <c r="JO18" s="82">
        <v>2</v>
      </c>
      <c r="JP18" s="82">
        <v>2</v>
      </c>
      <c r="JQ18" s="82">
        <v>2</v>
      </c>
      <c r="JR18" s="82">
        <v>2</v>
      </c>
      <c r="JS18" s="82">
        <v>2</v>
      </c>
      <c r="JT18" s="82">
        <v>2</v>
      </c>
      <c r="JU18" s="82">
        <v>2</v>
      </c>
      <c r="JV18" s="82">
        <v>2</v>
      </c>
      <c r="JW18" s="82">
        <v>2</v>
      </c>
      <c r="JX18" s="82">
        <v>2</v>
      </c>
      <c r="JY18" s="82">
        <v>2</v>
      </c>
      <c r="JZ18" s="82">
        <v>2</v>
      </c>
      <c r="KA18" s="82">
        <v>2</v>
      </c>
      <c r="KB18" s="82">
        <v>2</v>
      </c>
      <c r="KC18" s="82">
        <v>2</v>
      </c>
      <c r="KD18" s="82">
        <v>2</v>
      </c>
      <c r="KE18" s="82">
        <v>2</v>
      </c>
      <c r="KF18" s="82">
        <v>2</v>
      </c>
      <c r="KG18" s="82">
        <v>2</v>
      </c>
      <c r="KH18" s="82">
        <v>2</v>
      </c>
      <c r="KI18" s="82">
        <v>2</v>
      </c>
      <c r="KJ18" s="82">
        <v>2</v>
      </c>
      <c r="KK18" s="82">
        <v>2</v>
      </c>
      <c r="KL18" s="82">
        <v>2</v>
      </c>
      <c r="KM18" s="82">
        <v>2</v>
      </c>
      <c r="KN18" s="82">
        <v>2</v>
      </c>
      <c r="KO18" s="82">
        <v>2</v>
      </c>
      <c r="KP18" s="82">
        <v>2</v>
      </c>
      <c r="KQ18" s="82">
        <v>2</v>
      </c>
      <c r="KR18" s="82">
        <v>2</v>
      </c>
      <c r="KS18" s="82">
        <v>2</v>
      </c>
      <c r="KT18" s="82">
        <v>2</v>
      </c>
      <c r="KU18" s="82">
        <v>2</v>
      </c>
      <c r="KV18" s="82">
        <v>2</v>
      </c>
      <c r="KW18" s="82">
        <v>2</v>
      </c>
      <c r="KX18" s="82">
        <v>2</v>
      </c>
      <c r="KY18" s="82">
        <v>2</v>
      </c>
      <c r="KZ18" s="82">
        <v>2</v>
      </c>
      <c r="LA18" s="82">
        <v>2</v>
      </c>
      <c r="LB18" s="82">
        <v>2</v>
      </c>
      <c r="LC18" s="82">
        <v>2</v>
      </c>
      <c r="LD18" s="82">
        <v>2</v>
      </c>
      <c r="LE18" s="82">
        <v>2</v>
      </c>
      <c r="LF18" s="82">
        <v>2</v>
      </c>
      <c r="LG18" s="82">
        <v>2</v>
      </c>
      <c r="LH18" s="82">
        <v>2</v>
      </c>
      <c r="LI18" s="82">
        <v>2</v>
      </c>
      <c r="LJ18" s="82">
        <v>2</v>
      </c>
      <c r="LK18" s="82">
        <v>2</v>
      </c>
      <c r="LL18" s="82">
        <v>2</v>
      </c>
      <c r="LM18" s="82">
        <v>2</v>
      </c>
      <c r="LN18" s="82">
        <v>2</v>
      </c>
      <c r="LO18" s="82">
        <v>2</v>
      </c>
      <c r="LP18" s="82">
        <v>2</v>
      </c>
      <c r="LQ18" s="82">
        <v>2</v>
      </c>
      <c r="LR18" s="82">
        <v>2</v>
      </c>
      <c r="LS18" s="82">
        <v>2</v>
      </c>
      <c r="LT18" s="82">
        <v>2</v>
      </c>
      <c r="LU18" s="82">
        <v>2</v>
      </c>
      <c r="LV18" s="82">
        <v>2</v>
      </c>
      <c r="LW18" s="82">
        <v>2</v>
      </c>
      <c r="LX18" s="82">
        <v>2</v>
      </c>
      <c r="LY18" s="82">
        <v>2</v>
      </c>
      <c r="LZ18" s="82">
        <v>2</v>
      </c>
      <c r="MA18" s="82">
        <v>2</v>
      </c>
      <c r="MB18" s="82">
        <v>2</v>
      </c>
      <c r="MC18" s="82">
        <v>2</v>
      </c>
      <c r="MD18" s="82">
        <v>2</v>
      </c>
      <c r="ME18" s="82">
        <v>2</v>
      </c>
      <c r="MF18" s="82">
        <v>2</v>
      </c>
      <c r="MG18" s="82">
        <v>2</v>
      </c>
      <c r="MH18" s="82">
        <v>2</v>
      </c>
      <c r="MI18" s="82">
        <v>2</v>
      </c>
      <c r="MJ18" s="82">
        <v>2</v>
      </c>
      <c r="MK18" s="82">
        <v>2</v>
      </c>
      <c r="ML18" s="82">
        <v>2</v>
      </c>
      <c r="MM18" s="82">
        <v>2</v>
      </c>
      <c r="MN18" s="82">
        <v>2</v>
      </c>
      <c r="MO18" s="82">
        <v>2</v>
      </c>
      <c r="MP18" s="82">
        <v>2</v>
      </c>
      <c r="MQ18" s="82">
        <v>2</v>
      </c>
      <c r="MR18" s="82">
        <v>2</v>
      </c>
      <c r="MS18" s="82">
        <v>2</v>
      </c>
      <c r="MT18" s="82">
        <v>2</v>
      </c>
      <c r="MU18" s="82">
        <v>2</v>
      </c>
      <c r="MV18" s="82">
        <v>2</v>
      </c>
      <c r="MW18" s="82">
        <v>2</v>
      </c>
      <c r="MX18" s="82">
        <v>2</v>
      </c>
      <c r="MY18" s="82">
        <v>2</v>
      </c>
      <c r="MZ18" s="82">
        <v>2</v>
      </c>
      <c r="NA18" s="82">
        <v>2</v>
      </c>
      <c r="NB18" s="82">
        <v>2</v>
      </c>
      <c r="NC18" s="82">
        <v>2</v>
      </c>
      <c r="ND18" s="82">
        <v>2</v>
      </c>
      <c r="NE18" s="82">
        <v>2</v>
      </c>
      <c r="NF18" s="82">
        <v>2</v>
      </c>
      <c r="NG18" s="82">
        <v>2</v>
      </c>
      <c r="NH18" s="82">
        <v>2</v>
      </c>
      <c r="NI18" s="82">
        <v>2</v>
      </c>
      <c r="NJ18" s="82">
        <v>2</v>
      </c>
      <c r="NK18" s="82">
        <v>2</v>
      </c>
      <c r="NL18" s="82">
        <v>2</v>
      </c>
      <c r="NM18" s="82">
        <v>2</v>
      </c>
      <c r="NN18" s="82">
        <v>2</v>
      </c>
      <c r="NO18" s="82">
        <v>2</v>
      </c>
      <c r="NP18" s="82">
        <v>2</v>
      </c>
      <c r="NQ18" s="82">
        <v>2</v>
      </c>
      <c r="NR18" s="82">
        <v>2</v>
      </c>
      <c r="NS18" s="82">
        <v>2</v>
      </c>
      <c r="NT18" s="82">
        <v>2</v>
      </c>
      <c r="NU18" s="82">
        <v>2</v>
      </c>
      <c r="NV18" s="82">
        <v>2</v>
      </c>
      <c r="NW18" s="82">
        <v>2</v>
      </c>
      <c r="NX18" s="82">
        <v>2</v>
      </c>
      <c r="NY18" s="82">
        <v>2</v>
      </c>
      <c r="NZ18" s="82">
        <v>2</v>
      </c>
      <c r="OA18" s="82">
        <v>2</v>
      </c>
      <c r="OB18" s="82">
        <v>2</v>
      </c>
      <c r="OC18" s="82">
        <v>2</v>
      </c>
      <c r="OD18" s="82">
        <v>2</v>
      </c>
      <c r="OE18" s="82">
        <v>2</v>
      </c>
      <c r="OF18" s="82">
        <v>2</v>
      </c>
      <c r="OG18" s="82">
        <v>2</v>
      </c>
      <c r="OH18" s="82">
        <v>2</v>
      </c>
      <c r="OI18" s="82">
        <v>2</v>
      </c>
      <c r="OJ18" s="82">
        <v>2</v>
      </c>
      <c r="OK18" s="82">
        <v>2</v>
      </c>
      <c r="OL18" s="82">
        <v>2</v>
      </c>
      <c r="OM18" s="82">
        <v>2</v>
      </c>
      <c r="ON18" s="82">
        <v>2</v>
      </c>
      <c r="OO18" s="82">
        <v>2</v>
      </c>
      <c r="OP18" s="82">
        <v>2</v>
      </c>
      <c r="OQ18" s="82">
        <v>2</v>
      </c>
      <c r="OR18" s="82">
        <v>2</v>
      </c>
      <c r="OS18" s="82">
        <v>2</v>
      </c>
      <c r="OT18" s="82">
        <v>2</v>
      </c>
      <c r="OU18" s="82">
        <v>2</v>
      </c>
      <c r="OV18" s="82">
        <v>2</v>
      </c>
      <c r="OW18" s="82">
        <v>2</v>
      </c>
      <c r="OX18" s="82">
        <v>2</v>
      </c>
      <c r="OY18" s="82">
        <v>2</v>
      </c>
      <c r="OZ18" s="82">
        <v>2</v>
      </c>
      <c r="PA18" s="82">
        <v>2</v>
      </c>
      <c r="PB18" s="82">
        <v>2</v>
      </c>
      <c r="PC18" s="82">
        <v>2</v>
      </c>
      <c r="PD18" s="82">
        <v>2</v>
      </c>
      <c r="PE18" s="82">
        <v>2</v>
      </c>
      <c r="PF18" s="82">
        <v>2</v>
      </c>
      <c r="PG18" s="82">
        <v>2</v>
      </c>
      <c r="PH18" s="82">
        <v>2</v>
      </c>
      <c r="PI18" s="82">
        <v>2</v>
      </c>
      <c r="PJ18" s="82">
        <v>2</v>
      </c>
      <c r="PK18" s="82">
        <v>2</v>
      </c>
      <c r="PL18" s="82">
        <v>2</v>
      </c>
      <c r="PM18" s="82">
        <v>2</v>
      </c>
      <c r="PN18" s="82">
        <v>2</v>
      </c>
      <c r="PO18" s="82">
        <v>2</v>
      </c>
      <c r="PP18" s="82">
        <v>2</v>
      </c>
      <c r="PQ18" s="82">
        <v>2</v>
      </c>
      <c r="PR18" s="82">
        <v>2</v>
      </c>
      <c r="PS18" s="82">
        <v>2</v>
      </c>
      <c r="PT18" s="82">
        <v>2</v>
      </c>
      <c r="PU18" s="82">
        <v>2</v>
      </c>
      <c r="PV18" s="82">
        <v>2</v>
      </c>
      <c r="PW18" s="82">
        <v>2</v>
      </c>
      <c r="PX18" s="82">
        <v>2</v>
      </c>
      <c r="PY18" s="82">
        <v>2</v>
      </c>
      <c r="PZ18" s="82">
        <v>2</v>
      </c>
      <c r="QA18" s="82">
        <v>2</v>
      </c>
      <c r="QB18" s="82">
        <v>2</v>
      </c>
      <c r="QC18" s="82">
        <v>2</v>
      </c>
      <c r="QD18" s="82">
        <v>2</v>
      </c>
      <c r="QE18" s="82">
        <v>2</v>
      </c>
      <c r="QF18" s="82">
        <v>2</v>
      </c>
      <c r="QG18" s="82">
        <v>2</v>
      </c>
      <c r="QH18" s="82">
        <v>2</v>
      </c>
      <c r="QI18" s="82">
        <v>2</v>
      </c>
      <c r="QJ18" s="82">
        <v>2</v>
      </c>
      <c r="QK18" s="82">
        <v>2</v>
      </c>
      <c r="QL18" s="82">
        <v>2</v>
      </c>
      <c r="QM18" s="82">
        <v>2</v>
      </c>
      <c r="QN18" s="82">
        <v>2</v>
      </c>
      <c r="QO18" s="82">
        <v>2</v>
      </c>
      <c r="QP18" s="82">
        <v>2</v>
      </c>
      <c r="QQ18" s="82">
        <v>2</v>
      </c>
      <c r="QR18" s="82">
        <v>2</v>
      </c>
      <c r="QS18" s="82">
        <v>2</v>
      </c>
      <c r="QT18" s="82">
        <v>2</v>
      </c>
      <c r="QU18" s="82">
        <v>2</v>
      </c>
      <c r="QV18" s="82">
        <v>2</v>
      </c>
      <c r="QW18" s="82">
        <v>2</v>
      </c>
      <c r="QX18" s="82">
        <v>2</v>
      </c>
      <c r="QY18" s="82">
        <v>2</v>
      </c>
      <c r="QZ18" s="82">
        <v>2</v>
      </c>
      <c r="RA18" s="82">
        <v>2</v>
      </c>
      <c r="RB18" s="82">
        <v>2</v>
      </c>
      <c r="RC18" s="82">
        <v>2</v>
      </c>
      <c r="RD18" s="82">
        <v>2</v>
      </c>
      <c r="RE18" s="82">
        <v>2</v>
      </c>
      <c r="RF18" s="82">
        <v>2</v>
      </c>
      <c r="RG18" s="82">
        <v>2</v>
      </c>
      <c r="RH18" s="82">
        <v>2</v>
      </c>
      <c r="RI18" s="82">
        <v>2</v>
      </c>
      <c r="RJ18" s="82">
        <v>2</v>
      </c>
      <c r="RK18" s="82">
        <v>2</v>
      </c>
      <c r="RL18" s="82">
        <v>2</v>
      </c>
      <c r="RM18" s="82">
        <v>2</v>
      </c>
      <c r="RN18" s="82">
        <v>2</v>
      </c>
      <c r="RO18" s="82">
        <v>2</v>
      </c>
      <c r="RP18" s="82">
        <v>2</v>
      </c>
      <c r="RQ18" s="82">
        <v>2</v>
      </c>
      <c r="RR18" s="82">
        <v>2</v>
      </c>
      <c r="RS18" s="82">
        <v>2</v>
      </c>
      <c r="RT18" s="82">
        <v>2</v>
      </c>
      <c r="RU18" s="82">
        <v>2</v>
      </c>
      <c r="RV18" s="82">
        <v>2</v>
      </c>
      <c r="RW18" s="82">
        <v>2</v>
      </c>
      <c r="RX18" s="82">
        <v>2</v>
      </c>
      <c r="RY18" s="82">
        <v>2</v>
      </c>
      <c r="RZ18" s="82">
        <v>2</v>
      </c>
      <c r="SA18" s="82">
        <v>2</v>
      </c>
      <c r="SB18" s="82">
        <v>2</v>
      </c>
      <c r="SC18" s="82">
        <v>2</v>
      </c>
      <c r="SD18" s="82">
        <v>2</v>
      </c>
      <c r="SE18" s="82">
        <v>2</v>
      </c>
      <c r="SF18" s="82">
        <v>2</v>
      </c>
      <c r="SG18" s="82">
        <v>2</v>
      </c>
      <c r="SH18" s="82">
        <v>2</v>
      </c>
      <c r="SI18" s="82">
        <v>2</v>
      </c>
      <c r="SJ18" s="82">
        <v>2</v>
      </c>
      <c r="SK18" s="82">
        <v>2</v>
      </c>
      <c r="SL18" s="82">
        <v>2</v>
      </c>
      <c r="SM18" s="82">
        <v>2</v>
      </c>
      <c r="SN18" s="82">
        <v>2</v>
      </c>
      <c r="SO18" s="82">
        <v>2</v>
      </c>
      <c r="SP18" s="82">
        <v>2</v>
      </c>
      <c r="SQ18" s="82">
        <v>2</v>
      </c>
      <c r="SR18" s="82">
        <v>2</v>
      </c>
      <c r="SS18" s="82">
        <v>2</v>
      </c>
      <c r="ST18" s="82">
        <v>2</v>
      </c>
      <c r="SU18" s="82">
        <v>2</v>
      </c>
      <c r="SV18" s="82">
        <v>2</v>
      </c>
      <c r="SW18" s="82">
        <v>2</v>
      </c>
      <c r="SX18" s="82">
        <v>2</v>
      </c>
      <c r="SY18" s="82">
        <v>2</v>
      </c>
      <c r="SZ18" s="82">
        <v>2</v>
      </c>
      <c r="TA18" s="82">
        <v>2</v>
      </c>
      <c r="TB18" s="82">
        <v>2</v>
      </c>
      <c r="TC18" s="82">
        <v>2</v>
      </c>
      <c r="TD18" s="82">
        <v>2</v>
      </c>
      <c r="TE18" s="82">
        <v>2</v>
      </c>
      <c r="TF18" s="82">
        <v>2</v>
      </c>
      <c r="TG18" s="82">
        <v>2</v>
      </c>
      <c r="TH18" s="82">
        <v>2</v>
      </c>
      <c r="TI18" s="82">
        <v>2</v>
      </c>
      <c r="TJ18" s="82">
        <v>2</v>
      </c>
      <c r="TK18" s="82">
        <v>2</v>
      </c>
      <c r="TL18" s="82">
        <v>2</v>
      </c>
      <c r="TM18" s="82">
        <v>2</v>
      </c>
      <c r="TN18" s="82">
        <v>2</v>
      </c>
      <c r="TO18" s="82">
        <v>2</v>
      </c>
      <c r="TP18" s="82">
        <v>2</v>
      </c>
      <c r="TQ18" s="82">
        <v>2</v>
      </c>
      <c r="TR18" s="82">
        <v>2</v>
      </c>
      <c r="TS18" s="82">
        <v>2</v>
      </c>
      <c r="TT18" s="82">
        <v>2</v>
      </c>
      <c r="TU18" s="82">
        <v>2</v>
      </c>
      <c r="TV18" s="82">
        <v>2</v>
      </c>
      <c r="TW18" s="82">
        <v>2</v>
      </c>
      <c r="TX18" s="82">
        <v>2</v>
      </c>
      <c r="TY18" s="82">
        <v>2</v>
      </c>
      <c r="TZ18" s="82">
        <v>2</v>
      </c>
      <c r="UA18" s="82">
        <v>2</v>
      </c>
      <c r="UB18" s="82">
        <v>2</v>
      </c>
      <c r="UC18" s="82">
        <v>2</v>
      </c>
      <c r="UD18" s="82">
        <v>2</v>
      </c>
      <c r="UE18" s="82">
        <v>2</v>
      </c>
      <c r="UF18" s="82">
        <v>2</v>
      </c>
      <c r="UG18" s="82">
        <v>2</v>
      </c>
      <c r="UH18" s="82">
        <v>2</v>
      </c>
      <c r="UI18" s="82">
        <v>2</v>
      </c>
      <c r="UJ18" s="82">
        <v>2</v>
      </c>
      <c r="UK18" s="82">
        <v>2</v>
      </c>
      <c r="UL18" s="82">
        <v>2</v>
      </c>
      <c r="UM18" s="82">
        <v>2</v>
      </c>
      <c r="UN18" s="82">
        <v>2</v>
      </c>
      <c r="UO18" s="82">
        <v>2</v>
      </c>
      <c r="UP18" s="82">
        <v>2</v>
      </c>
      <c r="UQ18" s="82">
        <v>2</v>
      </c>
      <c r="UR18" s="82">
        <v>2</v>
      </c>
      <c r="US18" s="82">
        <v>2</v>
      </c>
      <c r="UT18" s="82">
        <v>2</v>
      </c>
      <c r="UU18" s="82">
        <v>2</v>
      </c>
      <c r="UV18" s="82">
        <v>2</v>
      </c>
      <c r="UW18" s="82">
        <v>2</v>
      </c>
      <c r="UX18" s="82">
        <v>2</v>
      </c>
      <c r="UY18" s="82">
        <v>2</v>
      </c>
      <c r="UZ18" s="82">
        <v>2</v>
      </c>
      <c r="VA18" s="82">
        <v>2</v>
      </c>
      <c r="VB18" s="82">
        <v>2</v>
      </c>
      <c r="VC18" s="82">
        <v>2</v>
      </c>
      <c r="VD18" s="82">
        <v>2</v>
      </c>
      <c r="VE18" s="82">
        <v>2</v>
      </c>
      <c r="VF18" s="82">
        <v>2</v>
      </c>
      <c r="VG18" s="82">
        <v>2</v>
      </c>
      <c r="VH18" s="82">
        <v>2</v>
      </c>
    </row>
    <row r="19" spans="2:580" ht="15.75" x14ac:dyDescent="0.25">
      <c r="B19" s="55"/>
      <c r="C19" s="9" t="s">
        <v>147</v>
      </c>
      <c r="D19" s="76" t="s">
        <v>148</v>
      </c>
      <c r="E19" s="80">
        <f t="shared" ref="E19:S19" si="40">E2</f>
        <v>15</v>
      </c>
      <c r="F19" s="80">
        <f t="shared" si="40"/>
        <v>15</v>
      </c>
      <c r="G19" s="80">
        <f t="shared" si="40"/>
        <v>15</v>
      </c>
      <c r="H19" s="80">
        <f t="shared" si="40"/>
        <v>15</v>
      </c>
      <c r="I19" s="80">
        <f t="shared" si="40"/>
        <v>15</v>
      </c>
      <c r="J19" s="80">
        <f t="shared" si="40"/>
        <v>15</v>
      </c>
      <c r="K19" s="80">
        <f t="shared" si="40"/>
        <v>15</v>
      </c>
      <c r="L19" s="80">
        <f t="shared" si="40"/>
        <v>15</v>
      </c>
      <c r="M19" s="80">
        <f t="shared" si="40"/>
        <v>15</v>
      </c>
      <c r="N19" s="80">
        <f t="shared" si="40"/>
        <v>15</v>
      </c>
      <c r="O19" s="80">
        <f t="shared" si="40"/>
        <v>15</v>
      </c>
      <c r="P19" s="80">
        <f t="shared" si="40"/>
        <v>15</v>
      </c>
      <c r="Q19" s="80">
        <f t="shared" si="40"/>
        <v>25</v>
      </c>
      <c r="R19" s="80">
        <f t="shared" si="40"/>
        <v>25</v>
      </c>
      <c r="S19" s="80">
        <f t="shared" si="40"/>
        <v>25</v>
      </c>
      <c r="T19" s="80">
        <f t="shared" ref="T19:CE19" si="41">T2</f>
        <v>25</v>
      </c>
      <c r="U19" s="80">
        <f t="shared" si="41"/>
        <v>25</v>
      </c>
      <c r="V19" s="80">
        <f t="shared" si="41"/>
        <v>25</v>
      </c>
      <c r="W19" s="80">
        <f t="shared" si="41"/>
        <v>25</v>
      </c>
      <c r="X19" s="80">
        <f t="shared" si="41"/>
        <v>25</v>
      </c>
      <c r="Y19" s="80">
        <f t="shared" si="41"/>
        <v>25</v>
      </c>
      <c r="Z19" s="80">
        <f t="shared" si="41"/>
        <v>25</v>
      </c>
      <c r="AA19" s="80">
        <f t="shared" si="41"/>
        <v>25</v>
      </c>
      <c r="AB19" s="80">
        <f t="shared" si="41"/>
        <v>25</v>
      </c>
      <c r="AC19" s="80">
        <f t="shared" si="41"/>
        <v>35</v>
      </c>
      <c r="AD19" s="80">
        <f t="shared" si="41"/>
        <v>35</v>
      </c>
      <c r="AE19" s="80">
        <f t="shared" si="41"/>
        <v>35</v>
      </c>
      <c r="AF19" s="80">
        <f t="shared" si="41"/>
        <v>35</v>
      </c>
      <c r="AG19" s="80">
        <f t="shared" si="41"/>
        <v>35</v>
      </c>
      <c r="AH19" s="80">
        <f t="shared" si="41"/>
        <v>35</v>
      </c>
      <c r="AI19" s="80">
        <f t="shared" si="41"/>
        <v>35</v>
      </c>
      <c r="AJ19" s="80">
        <f t="shared" si="41"/>
        <v>35</v>
      </c>
      <c r="AK19" s="80">
        <f t="shared" si="41"/>
        <v>35</v>
      </c>
      <c r="AL19" s="80">
        <f t="shared" si="41"/>
        <v>35</v>
      </c>
      <c r="AM19" s="80">
        <f t="shared" si="41"/>
        <v>35</v>
      </c>
      <c r="AN19" s="80">
        <f t="shared" si="41"/>
        <v>35</v>
      </c>
      <c r="AO19" s="80">
        <f t="shared" si="41"/>
        <v>45</v>
      </c>
      <c r="AP19" s="80">
        <f t="shared" si="41"/>
        <v>45</v>
      </c>
      <c r="AQ19" s="80">
        <f t="shared" si="41"/>
        <v>45</v>
      </c>
      <c r="AR19" s="80">
        <f t="shared" si="41"/>
        <v>45</v>
      </c>
      <c r="AS19" s="80">
        <f t="shared" si="41"/>
        <v>45</v>
      </c>
      <c r="AT19" s="80">
        <f t="shared" si="41"/>
        <v>45</v>
      </c>
      <c r="AU19" s="80">
        <f t="shared" si="41"/>
        <v>45</v>
      </c>
      <c r="AV19" s="80">
        <f t="shared" si="41"/>
        <v>45</v>
      </c>
      <c r="AW19" s="80">
        <f t="shared" si="41"/>
        <v>45</v>
      </c>
      <c r="AX19" s="80">
        <f t="shared" si="41"/>
        <v>45</v>
      </c>
      <c r="AY19" s="80">
        <f t="shared" si="41"/>
        <v>45</v>
      </c>
      <c r="AZ19" s="80">
        <f t="shared" si="41"/>
        <v>45</v>
      </c>
      <c r="BA19" s="80">
        <f t="shared" si="41"/>
        <v>15</v>
      </c>
      <c r="BB19" s="80">
        <f t="shared" si="41"/>
        <v>15</v>
      </c>
      <c r="BC19" s="80">
        <f t="shared" si="41"/>
        <v>15</v>
      </c>
      <c r="BD19" s="80">
        <f t="shared" si="41"/>
        <v>15</v>
      </c>
      <c r="BE19" s="80">
        <f t="shared" si="41"/>
        <v>15</v>
      </c>
      <c r="BF19" s="80">
        <f t="shared" si="41"/>
        <v>15</v>
      </c>
      <c r="BG19" s="80">
        <f t="shared" si="41"/>
        <v>15</v>
      </c>
      <c r="BH19" s="80">
        <f t="shared" si="41"/>
        <v>15</v>
      </c>
      <c r="BI19" s="80">
        <f t="shared" si="41"/>
        <v>15</v>
      </c>
      <c r="BJ19" s="80">
        <f t="shared" si="41"/>
        <v>15</v>
      </c>
      <c r="BK19" s="80">
        <f t="shared" si="41"/>
        <v>15</v>
      </c>
      <c r="BL19" s="80">
        <f t="shared" si="41"/>
        <v>15</v>
      </c>
      <c r="BM19" s="80">
        <f t="shared" si="41"/>
        <v>25</v>
      </c>
      <c r="BN19" s="80">
        <f t="shared" si="41"/>
        <v>25</v>
      </c>
      <c r="BO19" s="80">
        <f t="shared" si="41"/>
        <v>25</v>
      </c>
      <c r="BP19" s="80">
        <f t="shared" si="41"/>
        <v>25</v>
      </c>
      <c r="BQ19" s="80">
        <f t="shared" si="41"/>
        <v>25</v>
      </c>
      <c r="BR19" s="80">
        <f t="shared" si="41"/>
        <v>25</v>
      </c>
      <c r="BS19" s="80">
        <f t="shared" si="41"/>
        <v>25</v>
      </c>
      <c r="BT19" s="80">
        <f t="shared" si="41"/>
        <v>25</v>
      </c>
      <c r="BU19" s="80">
        <f t="shared" si="41"/>
        <v>25</v>
      </c>
      <c r="BV19" s="80">
        <f t="shared" si="41"/>
        <v>25</v>
      </c>
      <c r="BW19" s="80">
        <f t="shared" si="41"/>
        <v>25</v>
      </c>
      <c r="BX19" s="80">
        <f t="shared" si="41"/>
        <v>25</v>
      </c>
      <c r="BY19" s="80">
        <f t="shared" si="41"/>
        <v>35</v>
      </c>
      <c r="BZ19" s="80">
        <f t="shared" si="41"/>
        <v>35</v>
      </c>
      <c r="CA19" s="80">
        <f t="shared" si="41"/>
        <v>35</v>
      </c>
      <c r="CB19" s="80">
        <f t="shared" si="41"/>
        <v>35</v>
      </c>
      <c r="CC19" s="80">
        <f t="shared" si="41"/>
        <v>35</v>
      </c>
      <c r="CD19" s="80">
        <f t="shared" si="41"/>
        <v>35</v>
      </c>
      <c r="CE19" s="80">
        <f t="shared" si="41"/>
        <v>35</v>
      </c>
      <c r="CF19" s="80">
        <f t="shared" ref="CF19:EQ19" si="42">CF2</f>
        <v>35</v>
      </c>
      <c r="CG19" s="80">
        <f t="shared" si="42"/>
        <v>35</v>
      </c>
      <c r="CH19" s="80">
        <f t="shared" si="42"/>
        <v>35</v>
      </c>
      <c r="CI19" s="80">
        <f t="shared" si="42"/>
        <v>35</v>
      </c>
      <c r="CJ19" s="80">
        <f t="shared" si="42"/>
        <v>35</v>
      </c>
      <c r="CK19" s="80">
        <f t="shared" si="42"/>
        <v>45</v>
      </c>
      <c r="CL19" s="80">
        <f t="shared" si="42"/>
        <v>45</v>
      </c>
      <c r="CM19" s="80">
        <f t="shared" si="42"/>
        <v>45</v>
      </c>
      <c r="CN19" s="80">
        <f t="shared" si="42"/>
        <v>45</v>
      </c>
      <c r="CO19" s="80">
        <f t="shared" si="42"/>
        <v>45</v>
      </c>
      <c r="CP19" s="80">
        <f t="shared" si="42"/>
        <v>45</v>
      </c>
      <c r="CQ19" s="80">
        <f t="shared" si="42"/>
        <v>45</v>
      </c>
      <c r="CR19" s="80">
        <f t="shared" si="42"/>
        <v>45</v>
      </c>
      <c r="CS19" s="80">
        <f t="shared" si="42"/>
        <v>45</v>
      </c>
      <c r="CT19" s="80">
        <f t="shared" si="42"/>
        <v>45</v>
      </c>
      <c r="CU19" s="80">
        <f t="shared" si="42"/>
        <v>45</v>
      </c>
      <c r="CV19" s="80">
        <f t="shared" si="42"/>
        <v>45</v>
      </c>
      <c r="CW19" s="80">
        <f t="shared" si="42"/>
        <v>15</v>
      </c>
      <c r="CX19" s="80">
        <f t="shared" si="42"/>
        <v>15</v>
      </c>
      <c r="CY19" s="80">
        <f t="shared" si="42"/>
        <v>15</v>
      </c>
      <c r="CZ19" s="80">
        <f t="shared" si="42"/>
        <v>15</v>
      </c>
      <c r="DA19" s="80">
        <f t="shared" si="42"/>
        <v>15</v>
      </c>
      <c r="DB19" s="80">
        <f t="shared" si="42"/>
        <v>15</v>
      </c>
      <c r="DC19" s="80">
        <f t="shared" si="42"/>
        <v>15</v>
      </c>
      <c r="DD19" s="80">
        <f t="shared" si="42"/>
        <v>15</v>
      </c>
      <c r="DE19" s="80">
        <f t="shared" si="42"/>
        <v>15</v>
      </c>
      <c r="DF19" s="80">
        <f t="shared" si="42"/>
        <v>15</v>
      </c>
      <c r="DG19" s="80">
        <f t="shared" si="42"/>
        <v>15</v>
      </c>
      <c r="DH19" s="80">
        <f t="shared" si="42"/>
        <v>15</v>
      </c>
      <c r="DI19" s="80">
        <f t="shared" si="42"/>
        <v>25</v>
      </c>
      <c r="DJ19" s="80">
        <f t="shared" si="42"/>
        <v>25</v>
      </c>
      <c r="DK19" s="80">
        <f t="shared" si="42"/>
        <v>25</v>
      </c>
      <c r="DL19" s="80">
        <f t="shared" si="42"/>
        <v>25</v>
      </c>
      <c r="DM19" s="80">
        <f t="shared" si="42"/>
        <v>25</v>
      </c>
      <c r="DN19" s="80">
        <f t="shared" si="42"/>
        <v>25</v>
      </c>
      <c r="DO19" s="80">
        <f t="shared" si="42"/>
        <v>25</v>
      </c>
      <c r="DP19" s="80">
        <f t="shared" si="42"/>
        <v>25</v>
      </c>
      <c r="DQ19" s="80">
        <f t="shared" si="42"/>
        <v>25</v>
      </c>
      <c r="DR19" s="80">
        <f t="shared" si="42"/>
        <v>25</v>
      </c>
      <c r="DS19" s="80">
        <f t="shared" si="42"/>
        <v>25</v>
      </c>
      <c r="DT19" s="80">
        <f t="shared" si="42"/>
        <v>25</v>
      </c>
      <c r="DU19" s="80">
        <f t="shared" si="42"/>
        <v>35</v>
      </c>
      <c r="DV19" s="80">
        <f t="shared" si="42"/>
        <v>35</v>
      </c>
      <c r="DW19" s="80">
        <f t="shared" si="42"/>
        <v>35</v>
      </c>
      <c r="DX19" s="80">
        <f t="shared" si="42"/>
        <v>35</v>
      </c>
      <c r="DY19" s="80">
        <f t="shared" si="42"/>
        <v>35</v>
      </c>
      <c r="DZ19" s="80">
        <f t="shared" si="42"/>
        <v>35</v>
      </c>
      <c r="EA19" s="80">
        <f t="shared" si="42"/>
        <v>35</v>
      </c>
      <c r="EB19" s="80">
        <f t="shared" si="42"/>
        <v>35</v>
      </c>
      <c r="EC19" s="80">
        <f t="shared" si="42"/>
        <v>35</v>
      </c>
      <c r="ED19" s="80">
        <f t="shared" si="42"/>
        <v>35</v>
      </c>
      <c r="EE19" s="80">
        <f t="shared" si="42"/>
        <v>35</v>
      </c>
      <c r="EF19" s="80">
        <f t="shared" si="42"/>
        <v>35</v>
      </c>
      <c r="EG19" s="80">
        <f t="shared" si="42"/>
        <v>45</v>
      </c>
      <c r="EH19" s="80">
        <f t="shared" si="42"/>
        <v>45</v>
      </c>
      <c r="EI19" s="80">
        <f t="shared" si="42"/>
        <v>45</v>
      </c>
      <c r="EJ19" s="80">
        <f t="shared" si="42"/>
        <v>45</v>
      </c>
      <c r="EK19" s="80">
        <f t="shared" si="42"/>
        <v>45</v>
      </c>
      <c r="EL19" s="80">
        <f t="shared" si="42"/>
        <v>45</v>
      </c>
      <c r="EM19" s="80">
        <f t="shared" si="42"/>
        <v>45</v>
      </c>
      <c r="EN19" s="80">
        <f t="shared" si="42"/>
        <v>45</v>
      </c>
      <c r="EO19" s="80">
        <f t="shared" si="42"/>
        <v>45</v>
      </c>
      <c r="EP19" s="80">
        <f t="shared" si="42"/>
        <v>45</v>
      </c>
      <c r="EQ19" s="80">
        <f t="shared" si="42"/>
        <v>45</v>
      </c>
      <c r="ER19" s="80">
        <f t="shared" ref="ER19:HC19" si="43">ER2</f>
        <v>45</v>
      </c>
      <c r="ES19" s="80">
        <f t="shared" si="43"/>
        <v>15</v>
      </c>
      <c r="ET19" s="80">
        <f t="shared" si="43"/>
        <v>15</v>
      </c>
      <c r="EU19" s="80">
        <f t="shared" si="43"/>
        <v>15</v>
      </c>
      <c r="EV19" s="80">
        <f t="shared" si="43"/>
        <v>15</v>
      </c>
      <c r="EW19" s="80">
        <f t="shared" si="43"/>
        <v>15</v>
      </c>
      <c r="EX19" s="80">
        <f t="shared" si="43"/>
        <v>15</v>
      </c>
      <c r="EY19" s="80">
        <f t="shared" si="43"/>
        <v>15</v>
      </c>
      <c r="EZ19" s="80">
        <f t="shared" si="43"/>
        <v>15</v>
      </c>
      <c r="FA19" s="80">
        <f t="shared" si="43"/>
        <v>15</v>
      </c>
      <c r="FB19" s="80">
        <f t="shared" si="43"/>
        <v>15</v>
      </c>
      <c r="FC19" s="80">
        <f t="shared" si="43"/>
        <v>15</v>
      </c>
      <c r="FD19" s="80">
        <f t="shared" si="43"/>
        <v>15</v>
      </c>
      <c r="FE19" s="80">
        <f t="shared" si="43"/>
        <v>25</v>
      </c>
      <c r="FF19" s="80">
        <f t="shared" si="43"/>
        <v>25</v>
      </c>
      <c r="FG19" s="80">
        <f t="shared" si="43"/>
        <v>25</v>
      </c>
      <c r="FH19" s="80">
        <f t="shared" si="43"/>
        <v>25</v>
      </c>
      <c r="FI19" s="80">
        <f t="shared" si="43"/>
        <v>25</v>
      </c>
      <c r="FJ19" s="80">
        <f t="shared" si="43"/>
        <v>25</v>
      </c>
      <c r="FK19" s="80">
        <f t="shared" si="43"/>
        <v>25</v>
      </c>
      <c r="FL19" s="80">
        <f t="shared" si="43"/>
        <v>25</v>
      </c>
      <c r="FM19" s="80">
        <f t="shared" si="43"/>
        <v>25</v>
      </c>
      <c r="FN19" s="80">
        <f t="shared" si="43"/>
        <v>25</v>
      </c>
      <c r="FO19" s="80">
        <f t="shared" si="43"/>
        <v>25</v>
      </c>
      <c r="FP19" s="80">
        <f t="shared" si="43"/>
        <v>25</v>
      </c>
      <c r="FQ19" s="80">
        <f t="shared" si="43"/>
        <v>35</v>
      </c>
      <c r="FR19" s="80">
        <f t="shared" si="43"/>
        <v>35</v>
      </c>
      <c r="FS19" s="80">
        <f t="shared" si="43"/>
        <v>35</v>
      </c>
      <c r="FT19" s="80">
        <f t="shared" si="43"/>
        <v>35</v>
      </c>
      <c r="FU19" s="80">
        <f t="shared" si="43"/>
        <v>35</v>
      </c>
      <c r="FV19" s="80">
        <f t="shared" si="43"/>
        <v>35</v>
      </c>
      <c r="FW19" s="80">
        <f t="shared" si="43"/>
        <v>35</v>
      </c>
      <c r="FX19" s="80">
        <f t="shared" si="43"/>
        <v>35</v>
      </c>
      <c r="FY19" s="80">
        <f t="shared" si="43"/>
        <v>35</v>
      </c>
      <c r="FZ19" s="80">
        <f t="shared" si="43"/>
        <v>35</v>
      </c>
      <c r="GA19" s="80">
        <f t="shared" si="43"/>
        <v>35</v>
      </c>
      <c r="GB19" s="80">
        <f t="shared" si="43"/>
        <v>35</v>
      </c>
      <c r="GC19" s="80">
        <f t="shared" si="43"/>
        <v>45</v>
      </c>
      <c r="GD19" s="80">
        <f t="shared" si="43"/>
        <v>45</v>
      </c>
      <c r="GE19" s="80">
        <f t="shared" si="43"/>
        <v>45</v>
      </c>
      <c r="GF19" s="80">
        <f t="shared" si="43"/>
        <v>45</v>
      </c>
      <c r="GG19" s="80">
        <f t="shared" si="43"/>
        <v>45</v>
      </c>
      <c r="GH19" s="80">
        <f t="shared" si="43"/>
        <v>45</v>
      </c>
      <c r="GI19" s="80">
        <f t="shared" si="43"/>
        <v>45</v>
      </c>
      <c r="GJ19" s="80">
        <f t="shared" si="43"/>
        <v>45</v>
      </c>
      <c r="GK19" s="80">
        <f t="shared" si="43"/>
        <v>45</v>
      </c>
      <c r="GL19" s="80">
        <f t="shared" si="43"/>
        <v>45</v>
      </c>
      <c r="GM19" s="80">
        <f t="shared" si="43"/>
        <v>45</v>
      </c>
      <c r="GN19" s="80">
        <f t="shared" si="43"/>
        <v>45</v>
      </c>
      <c r="GO19" s="80">
        <f t="shared" si="43"/>
        <v>15</v>
      </c>
      <c r="GP19" s="80">
        <f t="shared" si="43"/>
        <v>15</v>
      </c>
      <c r="GQ19" s="80">
        <f t="shared" si="43"/>
        <v>15</v>
      </c>
      <c r="GR19" s="80">
        <f t="shared" si="43"/>
        <v>15</v>
      </c>
      <c r="GS19" s="80">
        <f t="shared" si="43"/>
        <v>15</v>
      </c>
      <c r="GT19" s="80">
        <f t="shared" si="43"/>
        <v>15</v>
      </c>
      <c r="GU19" s="80">
        <f t="shared" si="43"/>
        <v>15</v>
      </c>
      <c r="GV19" s="80">
        <f t="shared" si="43"/>
        <v>15</v>
      </c>
      <c r="GW19" s="80">
        <f t="shared" si="43"/>
        <v>15</v>
      </c>
      <c r="GX19" s="80">
        <f t="shared" si="43"/>
        <v>15</v>
      </c>
      <c r="GY19" s="80">
        <f t="shared" si="43"/>
        <v>15</v>
      </c>
      <c r="GZ19" s="80">
        <f t="shared" si="43"/>
        <v>15</v>
      </c>
      <c r="HA19" s="80">
        <f t="shared" si="43"/>
        <v>25</v>
      </c>
      <c r="HB19" s="80">
        <f t="shared" si="43"/>
        <v>25</v>
      </c>
      <c r="HC19" s="80">
        <f t="shared" si="43"/>
        <v>25</v>
      </c>
      <c r="HD19" s="80">
        <f t="shared" ref="HD19:JO19" si="44">HD2</f>
        <v>25</v>
      </c>
      <c r="HE19" s="80">
        <f t="shared" si="44"/>
        <v>25</v>
      </c>
      <c r="HF19" s="80">
        <f t="shared" si="44"/>
        <v>25</v>
      </c>
      <c r="HG19" s="80">
        <f t="shared" si="44"/>
        <v>25</v>
      </c>
      <c r="HH19" s="80">
        <f t="shared" si="44"/>
        <v>25</v>
      </c>
      <c r="HI19" s="80">
        <f t="shared" si="44"/>
        <v>25</v>
      </c>
      <c r="HJ19" s="80">
        <f t="shared" si="44"/>
        <v>25</v>
      </c>
      <c r="HK19" s="80">
        <f t="shared" si="44"/>
        <v>25</v>
      </c>
      <c r="HL19" s="80">
        <f t="shared" si="44"/>
        <v>25</v>
      </c>
      <c r="HM19" s="80">
        <f t="shared" si="44"/>
        <v>35</v>
      </c>
      <c r="HN19" s="80">
        <f t="shared" si="44"/>
        <v>35</v>
      </c>
      <c r="HO19" s="80">
        <f t="shared" si="44"/>
        <v>35</v>
      </c>
      <c r="HP19" s="80">
        <f t="shared" si="44"/>
        <v>35</v>
      </c>
      <c r="HQ19" s="80">
        <f t="shared" si="44"/>
        <v>35</v>
      </c>
      <c r="HR19" s="80">
        <f t="shared" si="44"/>
        <v>35</v>
      </c>
      <c r="HS19" s="80">
        <f t="shared" si="44"/>
        <v>35</v>
      </c>
      <c r="HT19" s="80">
        <f t="shared" si="44"/>
        <v>35</v>
      </c>
      <c r="HU19" s="80">
        <f t="shared" si="44"/>
        <v>35</v>
      </c>
      <c r="HV19" s="80">
        <f t="shared" si="44"/>
        <v>35</v>
      </c>
      <c r="HW19" s="80">
        <f t="shared" si="44"/>
        <v>35</v>
      </c>
      <c r="HX19" s="80">
        <f t="shared" si="44"/>
        <v>35</v>
      </c>
      <c r="HY19" s="80">
        <f t="shared" si="44"/>
        <v>45</v>
      </c>
      <c r="HZ19" s="80">
        <f t="shared" si="44"/>
        <v>45</v>
      </c>
      <c r="IA19" s="80">
        <f t="shared" si="44"/>
        <v>45</v>
      </c>
      <c r="IB19" s="80">
        <f t="shared" si="44"/>
        <v>45</v>
      </c>
      <c r="IC19" s="80">
        <f t="shared" si="44"/>
        <v>45</v>
      </c>
      <c r="ID19" s="80">
        <f t="shared" si="44"/>
        <v>45</v>
      </c>
      <c r="IE19" s="80">
        <f t="shared" si="44"/>
        <v>45</v>
      </c>
      <c r="IF19" s="80">
        <f t="shared" si="44"/>
        <v>45</v>
      </c>
      <c r="IG19" s="80">
        <f t="shared" si="44"/>
        <v>45</v>
      </c>
      <c r="IH19" s="80">
        <f t="shared" si="44"/>
        <v>45</v>
      </c>
      <c r="II19" s="80">
        <f t="shared" si="44"/>
        <v>45</v>
      </c>
      <c r="IJ19" s="80">
        <f t="shared" si="44"/>
        <v>45</v>
      </c>
      <c r="IK19" s="80">
        <f t="shared" si="44"/>
        <v>15</v>
      </c>
      <c r="IL19" s="80">
        <f t="shared" si="44"/>
        <v>15</v>
      </c>
      <c r="IM19" s="80">
        <f t="shared" si="44"/>
        <v>15</v>
      </c>
      <c r="IN19" s="80">
        <f t="shared" si="44"/>
        <v>15</v>
      </c>
      <c r="IO19" s="80">
        <f t="shared" si="44"/>
        <v>15</v>
      </c>
      <c r="IP19" s="80">
        <f t="shared" si="44"/>
        <v>15</v>
      </c>
      <c r="IQ19" s="80">
        <f t="shared" si="44"/>
        <v>15</v>
      </c>
      <c r="IR19" s="80">
        <f t="shared" si="44"/>
        <v>15</v>
      </c>
      <c r="IS19" s="80">
        <f t="shared" si="44"/>
        <v>15</v>
      </c>
      <c r="IT19" s="80">
        <f t="shared" si="44"/>
        <v>15</v>
      </c>
      <c r="IU19" s="80">
        <f t="shared" si="44"/>
        <v>15</v>
      </c>
      <c r="IV19" s="80">
        <f t="shared" si="44"/>
        <v>15</v>
      </c>
      <c r="IW19" s="80">
        <f t="shared" si="44"/>
        <v>25</v>
      </c>
      <c r="IX19" s="80">
        <f t="shared" si="44"/>
        <v>25</v>
      </c>
      <c r="IY19" s="80">
        <f t="shared" si="44"/>
        <v>25</v>
      </c>
      <c r="IZ19" s="80">
        <f t="shared" si="44"/>
        <v>25</v>
      </c>
      <c r="JA19" s="80">
        <f t="shared" si="44"/>
        <v>25</v>
      </c>
      <c r="JB19" s="80">
        <f t="shared" si="44"/>
        <v>25</v>
      </c>
      <c r="JC19" s="80">
        <f t="shared" si="44"/>
        <v>25</v>
      </c>
      <c r="JD19" s="80">
        <f t="shared" si="44"/>
        <v>25</v>
      </c>
      <c r="JE19" s="80">
        <f t="shared" si="44"/>
        <v>25</v>
      </c>
      <c r="JF19" s="80">
        <f t="shared" si="44"/>
        <v>25</v>
      </c>
      <c r="JG19" s="80">
        <f t="shared" si="44"/>
        <v>25</v>
      </c>
      <c r="JH19" s="80">
        <f t="shared" si="44"/>
        <v>25</v>
      </c>
      <c r="JI19" s="80">
        <f t="shared" si="44"/>
        <v>35</v>
      </c>
      <c r="JJ19" s="80">
        <f t="shared" si="44"/>
        <v>35</v>
      </c>
      <c r="JK19" s="80">
        <f t="shared" si="44"/>
        <v>35</v>
      </c>
      <c r="JL19" s="80">
        <f t="shared" si="44"/>
        <v>35</v>
      </c>
      <c r="JM19" s="80">
        <f t="shared" si="44"/>
        <v>35</v>
      </c>
      <c r="JN19" s="80">
        <f t="shared" si="44"/>
        <v>35</v>
      </c>
      <c r="JO19" s="80">
        <f t="shared" si="44"/>
        <v>35</v>
      </c>
      <c r="JP19" s="80">
        <f t="shared" ref="JP19:MA19" si="45">JP2</f>
        <v>35</v>
      </c>
      <c r="JQ19" s="80">
        <f t="shared" si="45"/>
        <v>35</v>
      </c>
      <c r="JR19" s="80">
        <f t="shared" si="45"/>
        <v>35</v>
      </c>
      <c r="JS19" s="80">
        <f t="shared" si="45"/>
        <v>35</v>
      </c>
      <c r="JT19" s="80">
        <f t="shared" si="45"/>
        <v>35</v>
      </c>
      <c r="JU19" s="80">
        <f t="shared" si="45"/>
        <v>45</v>
      </c>
      <c r="JV19" s="80">
        <f t="shared" si="45"/>
        <v>45</v>
      </c>
      <c r="JW19" s="80">
        <f t="shared" si="45"/>
        <v>45</v>
      </c>
      <c r="JX19" s="80">
        <f t="shared" si="45"/>
        <v>45</v>
      </c>
      <c r="JY19" s="80">
        <f t="shared" si="45"/>
        <v>45</v>
      </c>
      <c r="JZ19" s="80">
        <f t="shared" si="45"/>
        <v>45</v>
      </c>
      <c r="KA19" s="80">
        <f t="shared" si="45"/>
        <v>45</v>
      </c>
      <c r="KB19" s="80">
        <f t="shared" si="45"/>
        <v>45</v>
      </c>
      <c r="KC19" s="80">
        <f t="shared" si="45"/>
        <v>45</v>
      </c>
      <c r="KD19" s="80">
        <f t="shared" si="45"/>
        <v>45</v>
      </c>
      <c r="KE19" s="80">
        <f t="shared" si="45"/>
        <v>45</v>
      </c>
      <c r="KF19" s="80">
        <f t="shared" si="45"/>
        <v>45</v>
      </c>
      <c r="KG19" s="80">
        <f t="shared" si="45"/>
        <v>15</v>
      </c>
      <c r="KH19" s="80">
        <f t="shared" si="45"/>
        <v>15</v>
      </c>
      <c r="KI19" s="80">
        <f t="shared" si="45"/>
        <v>15</v>
      </c>
      <c r="KJ19" s="80">
        <f t="shared" si="45"/>
        <v>15</v>
      </c>
      <c r="KK19" s="80">
        <f t="shared" si="45"/>
        <v>15</v>
      </c>
      <c r="KL19" s="80">
        <f t="shared" si="45"/>
        <v>15</v>
      </c>
      <c r="KM19" s="80">
        <f t="shared" si="45"/>
        <v>15</v>
      </c>
      <c r="KN19" s="80">
        <f t="shared" si="45"/>
        <v>15</v>
      </c>
      <c r="KO19" s="80">
        <f t="shared" si="45"/>
        <v>15</v>
      </c>
      <c r="KP19" s="80">
        <f t="shared" si="45"/>
        <v>15</v>
      </c>
      <c r="KQ19" s="80">
        <f t="shared" si="45"/>
        <v>15</v>
      </c>
      <c r="KR19" s="80">
        <f t="shared" si="45"/>
        <v>15</v>
      </c>
      <c r="KS19" s="80">
        <f t="shared" si="45"/>
        <v>25</v>
      </c>
      <c r="KT19" s="80">
        <f t="shared" si="45"/>
        <v>25</v>
      </c>
      <c r="KU19" s="80">
        <f t="shared" si="45"/>
        <v>25</v>
      </c>
      <c r="KV19" s="80">
        <f t="shared" si="45"/>
        <v>25</v>
      </c>
      <c r="KW19" s="80">
        <f t="shared" si="45"/>
        <v>25</v>
      </c>
      <c r="KX19" s="80">
        <f t="shared" si="45"/>
        <v>25</v>
      </c>
      <c r="KY19" s="80">
        <f t="shared" si="45"/>
        <v>25</v>
      </c>
      <c r="KZ19" s="80">
        <f t="shared" si="45"/>
        <v>25</v>
      </c>
      <c r="LA19" s="80">
        <f t="shared" si="45"/>
        <v>25</v>
      </c>
      <c r="LB19" s="80">
        <f t="shared" si="45"/>
        <v>25</v>
      </c>
      <c r="LC19" s="80">
        <f t="shared" si="45"/>
        <v>25</v>
      </c>
      <c r="LD19" s="80">
        <f t="shared" si="45"/>
        <v>25</v>
      </c>
      <c r="LE19" s="80">
        <f t="shared" si="45"/>
        <v>35</v>
      </c>
      <c r="LF19" s="80">
        <f t="shared" si="45"/>
        <v>35</v>
      </c>
      <c r="LG19" s="80">
        <f t="shared" si="45"/>
        <v>35</v>
      </c>
      <c r="LH19" s="80">
        <f t="shared" si="45"/>
        <v>35</v>
      </c>
      <c r="LI19" s="80">
        <f t="shared" si="45"/>
        <v>35</v>
      </c>
      <c r="LJ19" s="80">
        <f t="shared" si="45"/>
        <v>35</v>
      </c>
      <c r="LK19" s="80">
        <f t="shared" si="45"/>
        <v>35</v>
      </c>
      <c r="LL19" s="80">
        <f t="shared" si="45"/>
        <v>35</v>
      </c>
      <c r="LM19" s="80">
        <f t="shared" si="45"/>
        <v>35</v>
      </c>
      <c r="LN19" s="80">
        <f t="shared" si="45"/>
        <v>35</v>
      </c>
      <c r="LO19" s="80">
        <f t="shared" si="45"/>
        <v>35</v>
      </c>
      <c r="LP19" s="80">
        <f t="shared" si="45"/>
        <v>35</v>
      </c>
      <c r="LQ19" s="80">
        <f t="shared" si="45"/>
        <v>45</v>
      </c>
      <c r="LR19" s="80">
        <f t="shared" si="45"/>
        <v>45</v>
      </c>
      <c r="LS19" s="80">
        <f t="shared" si="45"/>
        <v>45</v>
      </c>
      <c r="LT19" s="80">
        <f t="shared" si="45"/>
        <v>45</v>
      </c>
      <c r="LU19" s="80">
        <f t="shared" si="45"/>
        <v>45</v>
      </c>
      <c r="LV19" s="80">
        <f t="shared" si="45"/>
        <v>45</v>
      </c>
      <c r="LW19" s="80">
        <f t="shared" si="45"/>
        <v>45</v>
      </c>
      <c r="LX19" s="80">
        <f t="shared" si="45"/>
        <v>45</v>
      </c>
      <c r="LY19" s="80">
        <f t="shared" si="45"/>
        <v>45</v>
      </c>
      <c r="LZ19" s="80">
        <f t="shared" si="45"/>
        <v>45</v>
      </c>
      <c r="MA19" s="80">
        <f t="shared" si="45"/>
        <v>45</v>
      </c>
      <c r="MB19" s="80">
        <f t="shared" ref="MB19:OM19" si="46">MB2</f>
        <v>45</v>
      </c>
      <c r="MC19" s="80">
        <f t="shared" si="46"/>
        <v>15</v>
      </c>
      <c r="MD19" s="80">
        <f t="shared" si="46"/>
        <v>15</v>
      </c>
      <c r="ME19" s="80">
        <f t="shared" si="46"/>
        <v>15</v>
      </c>
      <c r="MF19" s="80">
        <f t="shared" si="46"/>
        <v>15</v>
      </c>
      <c r="MG19" s="80">
        <f t="shared" si="46"/>
        <v>15</v>
      </c>
      <c r="MH19" s="80">
        <f t="shared" si="46"/>
        <v>15</v>
      </c>
      <c r="MI19" s="80">
        <f t="shared" si="46"/>
        <v>15</v>
      </c>
      <c r="MJ19" s="80">
        <f t="shared" si="46"/>
        <v>15</v>
      </c>
      <c r="MK19" s="80">
        <f t="shared" si="46"/>
        <v>15</v>
      </c>
      <c r="ML19" s="80">
        <f t="shared" si="46"/>
        <v>15</v>
      </c>
      <c r="MM19" s="80">
        <f t="shared" si="46"/>
        <v>15</v>
      </c>
      <c r="MN19" s="80">
        <f t="shared" si="46"/>
        <v>15</v>
      </c>
      <c r="MO19" s="80">
        <f t="shared" si="46"/>
        <v>25</v>
      </c>
      <c r="MP19" s="80">
        <f t="shared" si="46"/>
        <v>25</v>
      </c>
      <c r="MQ19" s="80">
        <f t="shared" si="46"/>
        <v>25</v>
      </c>
      <c r="MR19" s="80">
        <f t="shared" si="46"/>
        <v>25</v>
      </c>
      <c r="MS19" s="80">
        <f t="shared" si="46"/>
        <v>25</v>
      </c>
      <c r="MT19" s="80">
        <f t="shared" si="46"/>
        <v>25</v>
      </c>
      <c r="MU19" s="80">
        <f t="shared" si="46"/>
        <v>25</v>
      </c>
      <c r="MV19" s="80">
        <f t="shared" si="46"/>
        <v>25</v>
      </c>
      <c r="MW19" s="80">
        <f t="shared" si="46"/>
        <v>25</v>
      </c>
      <c r="MX19" s="80">
        <f t="shared" si="46"/>
        <v>25</v>
      </c>
      <c r="MY19" s="80">
        <f t="shared" si="46"/>
        <v>25</v>
      </c>
      <c r="MZ19" s="80">
        <f t="shared" si="46"/>
        <v>25</v>
      </c>
      <c r="NA19" s="80">
        <f t="shared" si="46"/>
        <v>35</v>
      </c>
      <c r="NB19" s="80">
        <f t="shared" si="46"/>
        <v>35</v>
      </c>
      <c r="NC19" s="80">
        <f t="shared" si="46"/>
        <v>35</v>
      </c>
      <c r="ND19" s="80">
        <f t="shared" si="46"/>
        <v>35</v>
      </c>
      <c r="NE19" s="80">
        <f t="shared" si="46"/>
        <v>35</v>
      </c>
      <c r="NF19" s="80">
        <f t="shared" si="46"/>
        <v>35</v>
      </c>
      <c r="NG19" s="80">
        <f t="shared" si="46"/>
        <v>35</v>
      </c>
      <c r="NH19" s="80">
        <f t="shared" si="46"/>
        <v>35</v>
      </c>
      <c r="NI19" s="80">
        <f t="shared" si="46"/>
        <v>35</v>
      </c>
      <c r="NJ19" s="80">
        <f t="shared" si="46"/>
        <v>35</v>
      </c>
      <c r="NK19" s="80">
        <f t="shared" si="46"/>
        <v>35</v>
      </c>
      <c r="NL19" s="80">
        <f t="shared" si="46"/>
        <v>35</v>
      </c>
      <c r="NM19" s="80">
        <f t="shared" si="46"/>
        <v>45</v>
      </c>
      <c r="NN19" s="80">
        <f t="shared" si="46"/>
        <v>45</v>
      </c>
      <c r="NO19" s="80">
        <f t="shared" si="46"/>
        <v>45</v>
      </c>
      <c r="NP19" s="80">
        <f t="shared" si="46"/>
        <v>45</v>
      </c>
      <c r="NQ19" s="80">
        <f t="shared" si="46"/>
        <v>45</v>
      </c>
      <c r="NR19" s="80">
        <f t="shared" si="46"/>
        <v>45</v>
      </c>
      <c r="NS19" s="80">
        <f t="shared" si="46"/>
        <v>45</v>
      </c>
      <c r="NT19" s="80">
        <f t="shared" si="46"/>
        <v>45</v>
      </c>
      <c r="NU19" s="80">
        <f t="shared" si="46"/>
        <v>45</v>
      </c>
      <c r="NV19" s="80">
        <f t="shared" si="46"/>
        <v>45</v>
      </c>
      <c r="NW19" s="80">
        <f t="shared" si="46"/>
        <v>45</v>
      </c>
      <c r="NX19" s="80">
        <f t="shared" si="46"/>
        <v>45</v>
      </c>
      <c r="NY19" s="80">
        <f t="shared" si="46"/>
        <v>15</v>
      </c>
      <c r="NZ19" s="80">
        <f t="shared" si="46"/>
        <v>15</v>
      </c>
      <c r="OA19" s="80">
        <f t="shared" si="46"/>
        <v>15</v>
      </c>
      <c r="OB19" s="80">
        <f t="shared" si="46"/>
        <v>15</v>
      </c>
      <c r="OC19" s="80">
        <f t="shared" si="46"/>
        <v>15</v>
      </c>
      <c r="OD19" s="80">
        <f t="shared" si="46"/>
        <v>15</v>
      </c>
      <c r="OE19" s="80">
        <f t="shared" si="46"/>
        <v>15</v>
      </c>
      <c r="OF19" s="80">
        <f t="shared" si="46"/>
        <v>15</v>
      </c>
      <c r="OG19" s="80">
        <f t="shared" si="46"/>
        <v>15</v>
      </c>
      <c r="OH19" s="80">
        <f t="shared" si="46"/>
        <v>15</v>
      </c>
      <c r="OI19" s="80">
        <f t="shared" si="46"/>
        <v>15</v>
      </c>
      <c r="OJ19" s="80">
        <f t="shared" si="46"/>
        <v>15</v>
      </c>
      <c r="OK19" s="80">
        <f t="shared" si="46"/>
        <v>25</v>
      </c>
      <c r="OL19" s="80">
        <f t="shared" si="46"/>
        <v>25</v>
      </c>
      <c r="OM19" s="80">
        <f t="shared" si="46"/>
        <v>25</v>
      </c>
      <c r="ON19" s="80">
        <f t="shared" ref="ON19:QY19" si="47">ON2</f>
        <v>25</v>
      </c>
      <c r="OO19" s="80">
        <f t="shared" si="47"/>
        <v>25</v>
      </c>
      <c r="OP19" s="80">
        <f t="shared" si="47"/>
        <v>25</v>
      </c>
      <c r="OQ19" s="80">
        <f t="shared" si="47"/>
        <v>25</v>
      </c>
      <c r="OR19" s="80">
        <f t="shared" si="47"/>
        <v>25</v>
      </c>
      <c r="OS19" s="80">
        <f t="shared" si="47"/>
        <v>25</v>
      </c>
      <c r="OT19" s="80">
        <f t="shared" si="47"/>
        <v>25</v>
      </c>
      <c r="OU19" s="80">
        <f t="shared" si="47"/>
        <v>25</v>
      </c>
      <c r="OV19" s="80">
        <f t="shared" si="47"/>
        <v>25</v>
      </c>
      <c r="OW19" s="80">
        <f t="shared" si="47"/>
        <v>35</v>
      </c>
      <c r="OX19" s="80">
        <f t="shared" si="47"/>
        <v>35</v>
      </c>
      <c r="OY19" s="80">
        <f t="shared" si="47"/>
        <v>35</v>
      </c>
      <c r="OZ19" s="80">
        <f t="shared" si="47"/>
        <v>35</v>
      </c>
      <c r="PA19" s="80">
        <f t="shared" si="47"/>
        <v>35</v>
      </c>
      <c r="PB19" s="80">
        <f t="shared" si="47"/>
        <v>35</v>
      </c>
      <c r="PC19" s="80">
        <f t="shared" si="47"/>
        <v>35</v>
      </c>
      <c r="PD19" s="80">
        <f t="shared" si="47"/>
        <v>35</v>
      </c>
      <c r="PE19" s="80">
        <f t="shared" si="47"/>
        <v>35</v>
      </c>
      <c r="PF19" s="80">
        <f t="shared" si="47"/>
        <v>35</v>
      </c>
      <c r="PG19" s="80">
        <f t="shared" si="47"/>
        <v>35</v>
      </c>
      <c r="PH19" s="80">
        <f t="shared" si="47"/>
        <v>35</v>
      </c>
      <c r="PI19" s="80">
        <f t="shared" si="47"/>
        <v>45</v>
      </c>
      <c r="PJ19" s="80">
        <f t="shared" si="47"/>
        <v>45</v>
      </c>
      <c r="PK19" s="80">
        <f t="shared" si="47"/>
        <v>45</v>
      </c>
      <c r="PL19" s="80">
        <f t="shared" si="47"/>
        <v>45</v>
      </c>
      <c r="PM19" s="80">
        <f t="shared" si="47"/>
        <v>45</v>
      </c>
      <c r="PN19" s="80">
        <f t="shared" si="47"/>
        <v>45</v>
      </c>
      <c r="PO19" s="80">
        <f t="shared" si="47"/>
        <v>45</v>
      </c>
      <c r="PP19" s="80">
        <f t="shared" si="47"/>
        <v>45</v>
      </c>
      <c r="PQ19" s="80">
        <f t="shared" si="47"/>
        <v>45</v>
      </c>
      <c r="PR19" s="80">
        <f t="shared" si="47"/>
        <v>45</v>
      </c>
      <c r="PS19" s="80">
        <f t="shared" si="47"/>
        <v>45</v>
      </c>
      <c r="PT19" s="80">
        <f t="shared" si="47"/>
        <v>45</v>
      </c>
      <c r="PU19" s="80">
        <f t="shared" si="47"/>
        <v>15</v>
      </c>
      <c r="PV19" s="80">
        <f t="shared" si="47"/>
        <v>15</v>
      </c>
      <c r="PW19" s="80">
        <f t="shared" si="47"/>
        <v>15</v>
      </c>
      <c r="PX19" s="80">
        <f t="shared" si="47"/>
        <v>15</v>
      </c>
      <c r="PY19" s="80">
        <f t="shared" si="47"/>
        <v>15</v>
      </c>
      <c r="PZ19" s="80">
        <f t="shared" si="47"/>
        <v>15</v>
      </c>
      <c r="QA19" s="80">
        <f t="shared" si="47"/>
        <v>15</v>
      </c>
      <c r="QB19" s="80">
        <f t="shared" si="47"/>
        <v>15</v>
      </c>
      <c r="QC19" s="80">
        <f t="shared" si="47"/>
        <v>15</v>
      </c>
      <c r="QD19" s="80">
        <f t="shared" si="47"/>
        <v>15</v>
      </c>
      <c r="QE19" s="80">
        <f t="shared" si="47"/>
        <v>15</v>
      </c>
      <c r="QF19" s="80">
        <f t="shared" si="47"/>
        <v>15</v>
      </c>
      <c r="QG19" s="80">
        <f t="shared" si="47"/>
        <v>25</v>
      </c>
      <c r="QH19" s="80">
        <f t="shared" si="47"/>
        <v>25</v>
      </c>
      <c r="QI19" s="80">
        <f t="shared" si="47"/>
        <v>25</v>
      </c>
      <c r="QJ19" s="80">
        <f t="shared" si="47"/>
        <v>25</v>
      </c>
      <c r="QK19" s="80">
        <f t="shared" si="47"/>
        <v>25</v>
      </c>
      <c r="QL19" s="80">
        <f t="shared" si="47"/>
        <v>25</v>
      </c>
      <c r="QM19" s="80">
        <f t="shared" si="47"/>
        <v>25</v>
      </c>
      <c r="QN19" s="80">
        <f t="shared" si="47"/>
        <v>25</v>
      </c>
      <c r="QO19" s="80">
        <f t="shared" si="47"/>
        <v>25</v>
      </c>
      <c r="QP19" s="80">
        <f t="shared" si="47"/>
        <v>25</v>
      </c>
      <c r="QQ19" s="80">
        <f t="shared" si="47"/>
        <v>25</v>
      </c>
      <c r="QR19" s="80">
        <f t="shared" si="47"/>
        <v>25</v>
      </c>
      <c r="QS19" s="80">
        <f t="shared" si="47"/>
        <v>35</v>
      </c>
      <c r="QT19" s="80">
        <f t="shared" si="47"/>
        <v>35</v>
      </c>
      <c r="QU19" s="80">
        <f t="shared" si="47"/>
        <v>35</v>
      </c>
      <c r="QV19" s="80">
        <f t="shared" si="47"/>
        <v>35</v>
      </c>
      <c r="QW19" s="80">
        <f t="shared" si="47"/>
        <v>35</v>
      </c>
      <c r="QX19" s="80">
        <f t="shared" si="47"/>
        <v>35</v>
      </c>
      <c r="QY19" s="80">
        <f t="shared" si="47"/>
        <v>35</v>
      </c>
      <c r="QZ19" s="80">
        <f t="shared" ref="QZ19:TK19" si="48">QZ2</f>
        <v>35</v>
      </c>
      <c r="RA19" s="80">
        <f t="shared" si="48"/>
        <v>35</v>
      </c>
      <c r="RB19" s="80">
        <f t="shared" si="48"/>
        <v>35</v>
      </c>
      <c r="RC19" s="80">
        <f t="shared" si="48"/>
        <v>35</v>
      </c>
      <c r="RD19" s="80">
        <f t="shared" si="48"/>
        <v>35</v>
      </c>
      <c r="RE19" s="80">
        <f t="shared" si="48"/>
        <v>45</v>
      </c>
      <c r="RF19" s="80">
        <f t="shared" si="48"/>
        <v>45</v>
      </c>
      <c r="RG19" s="80">
        <f t="shared" si="48"/>
        <v>45</v>
      </c>
      <c r="RH19" s="80">
        <f t="shared" si="48"/>
        <v>45</v>
      </c>
      <c r="RI19" s="80">
        <f t="shared" si="48"/>
        <v>45</v>
      </c>
      <c r="RJ19" s="80">
        <f t="shared" si="48"/>
        <v>45</v>
      </c>
      <c r="RK19" s="80">
        <f t="shared" si="48"/>
        <v>45</v>
      </c>
      <c r="RL19" s="80">
        <f t="shared" si="48"/>
        <v>45</v>
      </c>
      <c r="RM19" s="80">
        <f t="shared" si="48"/>
        <v>45</v>
      </c>
      <c r="RN19" s="80">
        <f t="shared" si="48"/>
        <v>45</v>
      </c>
      <c r="RO19" s="80">
        <f t="shared" si="48"/>
        <v>45</v>
      </c>
      <c r="RP19" s="80">
        <f t="shared" si="48"/>
        <v>45</v>
      </c>
      <c r="RQ19" s="80">
        <f t="shared" si="48"/>
        <v>15</v>
      </c>
      <c r="RR19" s="80">
        <f t="shared" si="48"/>
        <v>15</v>
      </c>
      <c r="RS19" s="80">
        <f t="shared" si="48"/>
        <v>15</v>
      </c>
      <c r="RT19" s="80">
        <f t="shared" si="48"/>
        <v>15</v>
      </c>
      <c r="RU19" s="80">
        <f t="shared" si="48"/>
        <v>15</v>
      </c>
      <c r="RV19" s="80">
        <f t="shared" si="48"/>
        <v>15</v>
      </c>
      <c r="RW19" s="80">
        <f t="shared" si="48"/>
        <v>15</v>
      </c>
      <c r="RX19" s="80">
        <f t="shared" si="48"/>
        <v>15</v>
      </c>
      <c r="RY19" s="80">
        <f t="shared" si="48"/>
        <v>15</v>
      </c>
      <c r="RZ19" s="80">
        <f t="shared" si="48"/>
        <v>15</v>
      </c>
      <c r="SA19" s="80">
        <f t="shared" si="48"/>
        <v>15</v>
      </c>
      <c r="SB19" s="80">
        <f t="shared" si="48"/>
        <v>15</v>
      </c>
      <c r="SC19" s="80">
        <f t="shared" si="48"/>
        <v>25</v>
      </c>
      <c r="SD19" s="80">
        <f t="shared" si="48"/>
        <v>25</v>
      </c>
      <c r="SE19" s="80">
        <f t="shared" si="48"/>
        <v>25</v>
      </c>
      <c r="SF19" s="80">
        <f t="shared" si="48"/>
        <v>25</v>
      </c>
      <c r="SG19" s="80">
        <f t="shared" si="48"/>
        <v>25</v>
      </c>
      <c r="SH19" s="80">
        <f t="shared" si="48"/>
        <v>25</v>
      </c>
      <c r="SI19" s="80">
        <f t="shared" si="48"/>
        <v>25</v>
      </c>
      <c r="SJ19" s="80">
        <f t="shared" si="48"/>
        <v>25</v>
      </c>
      <c r="SK19" s="80">
        <f t="shared" si="48"/>
        <v>25</v>
      </c>
      <c r="SL19" s="80">
        <f t="shared" si="48"/>
        <v>25</v>
      </c>
      <c r="SM19" s="80">
        <f t="shared" si="48"/>
        <v>25</v>
      </c>
      <c r="SN19" s="80">
        <f t="shared" si="48"/>
        <v>25</v>
      </c>
      <c r="SO19" s="80">
        <f t="shared" si="48"/>
        <v>35</v>
      </c>
      <c r="SP19" s="80">
        <f t="shared" si="48"/>
        <v>35</v>
      </c>
      <c r="SQ19" s="80">
        <f t="shared" si="48"/>
        <v>35</v>
      </c>
      <c r="SR19" s="80">
        <f t="shared" si="48"/>
        <v>35</v>
      </c>
      <c r="SS19" s="80">
        <f t="shared" si="48"/>
        <v>35</v>
      </c>
      <c r="ST19" s="80">
        <f t="shared" si="48"/>
        <v>35</v>
      </c>
      <c r="SU19" s="80">
        <f t="shared" si="48"/>
        <v>35</v>
      </c>
      <c r="SV19" s="80">
        <f t="shared" si="48"/>
        <v>35</v>
      </c>
      <c r="SW19" s="80">
        <f t="shared" si="48"/>
        <v>35</v>
      </c>
      <c r="SX19" s="80">
        <f t="shared" si="48"/>
        <v>35</v>
      </c>
      <c r="SY19" s="80">
        <f t="shared" si="48"/>
        <v>35</v>
      </c>
      <c r="SZ19" s="80">
        <f t="shared" si="48"/>
        <v>35</v>
      </c>
      <c r="TA19" s="80">
        <f t="shared" si="48"/>
        <v>45</v>
      </c>
      <c r="TB19" s="80">
        <f t="shared" si="48"/>
        <v>45</v>
      </c>
      <c r="TC19" s="80">
        <f t="shared" si="48"/>
        <v>45</v>
      </c>
      <c r="TD19" s="80">
        <f t="shared" si="48"/>
        <v>45</v>
      </c>
      <c r="TE19" s="80">
        <f t="shared" si="48"/>
        <v>45</v>
      </c>
      <c r="TF19" s="80">
        <f t="shared" si="48"/>
        <v>45</v>
      </c>
      <c r="TG19" s="80">
        <f t="shared" si="48"/>
        <v>45</v>
      </c>
      <c r="TH19" s="80">
        <f t="shared" si="48"/>
        <v>45</v>
      </c>
      <c r="TI19" s="80">
        <f t="shared" si="48"/>
        <v>45</v>
      </c>
      <c r="TJ19" s="80">
        <f t="shared" si="48"/>
        <v>45</v>
      </c>
      <c r="TK19" s="80">
        <f t="shared" si="48"/>
        <v>45</v>
      </c>
      <c r="TL19" s="80">
        <f t="shared" ref="TL19:VH19" si="49">TL2</f>
        <v>45</v>
      </c>
      <c r="TM19" s="80">
        <f t="shared" si="49"/>
        <v>15</v>
      </c>
      <c r="TN19" s="80">
        <f t="shared" si="49"/>
        <v>15</v>
      </c>
      <c r="TO19" s="80">
        <f t="shared" si="49"/>
        <v>15</v>
      </c>
      <c r="TP19" s="80">
        <f t="shared" si="49"/>
        <v>15</v>
      </c>
      <c r="TQ19" s="80">
        <f t="shared" si="49"/>
        <v>15</v>
      </c>
      <c r="TR19" s="80">
        <f t="shared" si="49"/>
        <v>15</v>
      </c>
      <c r="TS19" s="80">
        <f t="shared" si="49"/>
        <v>15</v>
      </c>
      <c r="TT19" s="80">
        <f t="shared" si="49"/>
        <v>15</v>
      </c>
      <c r="TU19" s="80">
        <f t="shared" si="49"/>
        <v>15</v>
      </c>
      <c r="TV19" s="80">
        <f t="shared" si="49"/>
        <v>15</v>
      </c>
      <c r="TW19" s="80">
        <f t="shared" si="49"/>
        <v>15</v>
      </c>
      <c r="TX19" s="80">
        <f t="shared" si="49"/>
        <v>15</v>
      </c>
      <c r="TY19" s="80">
        <f t="shared" si="49"/>
        <v>25</v>
      </c>
      <c r="TZ19" s="80">
        <f t="shared" si="49"/>
        <v>25</v>
      </c>
      <c r="UA19" s="80">
        <f t="shared" si="49"/>
        <v>25</v>
      </c>
      <c r="UB19" s="80">
        <f t="shared" si="49"/>
        <v>25</v>
      </c>
      <c r="UC19" s="80">
        <f t="shared" si="49"/>
        <v>25</v>
      </c>
      <c r="UD19" s="80">
        <f t="shared" si="49"/>
        <v>25</v>
      </c>
      <c r="UE19" s="80">
        <f t="shared" si="49"/>
        <v>25</v>
      </c>
      <c r="UF19" s="80">
        <f t="shared" si="49"/>
        <v>25</v>
      </c>
      <c r="UG19" s="80">
        <f t="shared" si="49"/>
        <v>25</v>
      </c>
      <c r="UH19" s="80">
        <f t="shared" si="49"/>
        <v>25</v>
      </c>
      <c r="UI19" s="80">
        <f t="shared" si="49"/>
        <v>25</v>
      </c>
      <c r="UJ19" s="80">
        <f t="shared" si="49"/>
        <v>25</v>
      </c>
      <c r="UK19" s="80">
        <f t="shared" si="49"/>
        <v>35</v>
      </c>
      <c r="UL19" s="80">
        <f t="shared" si="49"/>
        <v>35</v>
      </c>
      <c r="UM19" s="80">
        <f t="shared" si="49"/>
        <v>35</v>
      </c>
      <c r="UN19" s="80">
        <f t="shared" si="49"/>
        <v>35</v>
      </c>
      <c r="UO19" s="80">
        <f t="shared" si="49"/>
        <v>35</v>
      </c>
      <c r="UP19" s="80">
        <f t="shared" si="49"/>
        <v>35</v>
      </c>
      <c r="UQ19" s="80">
        <f t="shared" si="49"/>
        <v>35</v>
      </c>
      <c r="UR19" s="80">
        <f t="shared" si="49"/>
        <v>35</v>
      </c>
      <c r="US19" s="80">
        <f t="shared" si="49"/>
        <v>35</v>
      </c>
      <c r="UT19" s="80">
        <f t="shared" si="49"/>
        <v>35</v>
      </c>
      <c r="UU19" s="80">
        <f t="shared" si="49"/>
        <v>35</v>
      </c>
      <c r="UV19" s="80">
        <f t="shared" si="49"/>
        <v>35</v>
      </c>
      <c r="UW19" s="80">
        <f t="shared" si="49"/>
        <v>45</v>
      </c>
      <c r="UX19" s="80">
        <f t="shared" si="49"/>
        <v>45</v>
      </c>
      <c r="UY19" s="80">
        <f t="shared" si="49"/>
        <v>45</v>
      </c>
      <c r="UZ19" s="80">
        <f t="shared" si="49"/>
        <v>45</v>
      </c>
      <c r="VA19" s="80">
        <f t="shared" si="49"/>
        <v>45</v>
      </c>
      <c r="VB19" s="80">
        <f t="shared" si="49"/>
        <v>45</v>
      </c>
      <c r="VC19" s="80">
        <f t="shared" si="49"/>
        <v>45</v>
      </c>
      <c r="VD19" s="80">
        <f t="shared" si="49"/>
        <v>45</v>
      </c>
      <c r="VE19" s="80">
        <f t="shared" si="49"/>
        <v>45</v>
      </c>
      <c r="VF19" s="80">
        <f t="shared" si="49"/>
        <v>45</v>
      </c>
      <c r="VG19" s="80">
        <f t="shared" si="49"/>
        <v>45</v>
      </c>
      <c r="VH19" s="80">
        <f t="shared" si="49"/>
        <v>45</v>
      </c>
    </row>
    <row r="20" spans="2:580" ht="14.25" x14ac:dyDescent="0.25">
      <c r="B20" s="55"/>
      <c r="C20" s="9" t="s">
        <v>152</v>
      </c>
      <c r="D20" s="76" t="s">
        <v>232</v>
      </c>
      <c r="E20" s="80">
        <f t="shared" ref="E20:F20" si="50">E22*0.2</f>
        <v>20</v>
      </c>
      <c r="F20" s="80">
        <f t="shared" si="50"/>
        <v>40</v>
      </c>
      <c r="G20" s="80">
        <f t="shared" ref="G20:S20" si="51">G22*0.2</f>
        <v>60</v>
      </c>
      <c r="H20" s="80">
        <f t="shared" si="51"/>
        <v>80</v>
      </c>
      <c r="I20" s="80">
        <f t="shared" si="51"/>
        <v>100</v>
      </c>
      <c r="J20" s="80">
        <f t="shared" si="51"/>
        <v>120</v>
      </c>
      <c r="K20" s="80">
        <f t="shared" si="51"/>
        <v>140</v>
      </c>
      <c r="L20" s="80">
        <f t="shared" si="51"/>
        <v>160</v>
      </c>
      <c r="M20" s="80">
        <f t="shared" si="51"/>
        <v>180</v>
      </c>
      <c r="N20" s="80">
        <f t="shared" si="51"/>
        <v>200</v>
      </c>
      <c r="O20" s="80">
        <f t="shared" si="51"/>
        <v>220</v>
      </c>
      <c r="P20" s="80">
        <f t="shared" si="51"/>
        <v>240</v>
      </c>
      <c r="Q20" s="80">
        <f t="shared" si="51"/>
        <v>20</v>
      </c>
      <c r="R20" s="80">
        <f t="shared" si="51"/>
        <v>40</v>
      </c>
      <c r="S20" s="80">
        <f t="shared" si="51"/>
        <v>60</v>
      </c>
      <c r="T20" s="80">
        <f t="shared" ref="T20:CE20" si="52">T22*0.2</f>
        <v>80</v>
      </c>
      <c r="U20" s="80">
        <f t="shared" si="52"/>
        <v>100</v>
      </c>
      <c r="V20" s="80">
        <f t="shared" si="52"/>
        <v>120</v>
      </c>
      <c r="W20" s="80">
        <f t="shared" si="52"/>
        <v>140</v>
      </c>
      <c r="X20" s="80">
        <f t="shared" si="52"/>
        <v>160</v>
      </c>
      <c r="Y20" s="80">
        <f t="shared" si="52"/>
        <v>180</v>
      </c>
      <c r="Z20" s="80">
        <f t="shared" si="52"/>
        <v>200</v>
      </c>
      <c r="AA20" s="80">
        <f t="shared" si="52"/>
        <v>220</v>
      </c>
      <c r="AB20" s="80">
        <f t="shared" si="52"/>
        <v>240</v>
      </c>
      <c r="AC20" s="80">
        <f t="shared" si="52"/>
        <v>20</v>
      </c>
      <c r="AD20" s="80">
        <f t="shared" si="52"/>
        <v>40</v>
      </c>
      <c r="AE20" s="80">
        <f t="shared" si="52"/>
        <v>60</v>
      </c>
      <c r="AF20" s="80">
        <f t="shared" si="52"/>
        <v>80</v>
      </c>
      <c r="AG20" s="80">
        <f t="shared" si="52"/>
        <v>100</v>
      </c>
      <c r="AH20" s="80">
        <f t="shared" si="52"/>
        <v>120</v>
      </c>
      <c r="AI20" s="80">
        <f t="shared" si="52"/>
        <v>140</v>
      </c>
      <c r="AJ20" s="80">
        <f t="shared" si="52"/>
        <v>160</v>
      </c>
      <c r="AK20" s="80">
        <f t="shared" si="52"/>
        <v>180</v>
      </c>
      <c r="AL20" s="80">
        <f t="shared" si="52"/>
        <v>200</v>
      </c>
      <c r="AM20" s="80">
        <f t="shared" si="52"/>
        <v>220</v>
      </c>
      <c r="AN20" s="80">
        <f t="shared" si="52"/>
        <v>240</v>
      </c>
      <c r="AO20" s="80">
        <f t="shared" si="52"/>
        <v>20</v>
      </c>
      <c r="AP20" s="80">
        <f t="shared" si="52"/>
        <v>40</v>
      </c>
      <c r="AQ20" s="80">
        <f t="shared" si="52"/>
        <v>60</v>
      </c>
      <c r="AR20" s="80">
        <f t="shared" si="52"/>
        <v>80</v>
      </c>
      <c r="AS20" s="80">
        <f t="shared" si="52"/>
        <v>100</v>
      </c>
      <c r="AT20" s="80">
        <f t="shared" si="52"/>
        <v>120</v>
      </c>
      <c r="AU20" s="80">
        <f t="shared" si="52"/>
        <v>140</v>
      </c>
      <c r="AV20" s="80">
        <f t="shared" si="52"/>
        <v>160</v>
      </c>
      <c r="AW20" s="80">
        <f t="shared" si="52"/>
        <v>180</v>
      </c>
      <c r="AX20" s="80">
        <f t="shared" si="52"/>
        <v>200</v>
      </c>
      <c r="AY20" s="80">
        <f t="shared" si="52"/>
        <v>220</v>
      </c>
      <c r="AZ20" s="80">
        <f t="shared" si="52"/>
        <v>240</v>
      </c>
      <c r="BA20" s="80">
        <f t="shared" si="52"/>
        <v>20</v>
      </c>
      <c r="BB20" s="80">
        <f t="shared" si="52"/>
        <v>40</v>
      </c>
      <c r="BC20" s="80">
        <f t="shared" si="52"/>
        <v>60</v>
      </c>
      <c r="BD20" s="80">
        <f t="shared" si="52"/>
        <v>80</v>
      </c>
      <c r="BE20" s="80">
        <f t="shared" si="52"/>
        <v>100</v>
      </c>
      <c r="BF20" s="80">
        <f t="shared" si="52"/>
        <v>120</v>
      </c>
      <c r="BG20" s="80">
        <f t="shared" si="52"/>
        <v>140</v>
      </c>
      <c r="BH20" s="80">
        <f t="shared" si="52"/>
        <v>160</v>
      </c>
      <c r="BI20" s="80">
        <f t="shared" si="52"/>
        <v>180</v>
      </c>
      <c r="BJ20" s="80">
        <f t="shared" si="52"/>
        <v>200</v>
      </c>
      <c r="BK20" s="80">
        <f t="shared" si="52"/>
        <v>220</v>
      </c>
      <c r="BL20" s="80">
        <f t="shared" si="52"/>
        <v>240</v>
      </c>
      <c r="BM20" s="80">
        <f t="shared" si="52"/>
        <v>20</v>
      </c>
      <c r="BN20" s="80">
        <f t="shared" si="52"/>
        <v>40</v>
      </c>
      <c r="BO20" s="80">
        <f t="shared" si="52"/>
        <v>60</v>
      </c>
      <c r="BP20" s="80">
        <f t="shared" si="52"/>
        <v>80</v>
      </c>
      <c r="BQ20" s="80">
        <f t="shared" si="52"/>
        <v>100</v>
      </c>
      <c r="BR20" s="80">
        <f t="shared" si="52"/>
        <v>120</v>
      </c>
      <c r="BS20" s="80">
        <f t="shared" si="52"/>
        <v>140</v>
      </c>
      <c r="BT20" s="80">
        <f t="shared" si="52"/>
        <v>160</v>
      </c>
      <c r="BU20" s="80">
        <f t="shared" si="52"/>
        <v>180</v>
      </c>
      <c r="BV20" s="80">
        <f t="shared" si="52"/>
        <v>200</v>
      </c>
      <c r="BW20" s="80">
        <f t="shared" si="52"/>
        <v>220</v>
      </c>
      <c r="BX20" s="80">
        <f t="shared" si="52"/>
        <v>240</v>
      </c>
      <c r="BY20" s="80">
        <f t="shared" si="52"/>
        <v>20</v>
      </c>
      <c r="BZ20" s="80">
        <f t="shared" si="52"/>
        <v>40</v>
      </c>
      <c r="CA20" s="80">
        <f t="shared" si="52"/>
        <v>60</v>
      </c>
      <c r="CB20" s="80">
        <f t="shared" si="52"/>
        <v>80</v>
      </c>
      <c r="CC20" s="80">
        <f t="shared" si="52"/>
        <v>100</v>
      </c>
      <c r="CD20" s="80">
        <f t="shared" si="52"/>
        <v>120</v>
      </c>
      <c r="CE20" s="80">
        <f t="shared" si="52"/>
        <v>140</v>
      </c>
      <c r="CF20" s="80">
        <f t="shared" ref="CF20:EQ20" si="53">CF22*0.2</f>
        <v>160</v>
      </c>
      <c r="CG20" s="80">
        <f t="shared" si="53"/>
        <v>180</v>
      </c>
      <c r="CH20" s="80">
        <f t="shared" si="53"/>
        <v>200</v>
      </c>
      <c r="CI20" s="80">
        <f t="shared" si="53"/>
        <v>220</v>
      </c>
      <c r="CJ20" s="80">
        <f t="shared" si="53"/>
        <v>240</v>
      </c>
      <c r="CK20" s="80">
        <f t="shared" si="53"/>
        <v>20</v>
      </c>
      <c r="CL20" s="80">
        <f t="shared" si="53"/>
        <v>40</v>
      </c>
      <c r="CM20" s="80">
        <f t="shared" si="53"/>
        <v>60</v>
      </c>
      <c r="CN20" s="80">
        <f t="shared" si="53"/>
        <v>80</v>
      </c>
      <c r="CO20" s="80">
        <f t="shared" si="53"/>
        <v>100</v>
      </c>
      <c r="CP20" s="80">
        <f t="shared" si="53"/>
        <v>120</v>
      </c>
      <c r="CQ20" s="80">
        <f t="shared" si="53"/>
        <v>140</v>
      </c>
      <c r="CR20" s="80">
        <f t="shared" si="53"/>
        <v>160</v>
      </c>
      <c r="CS20" s="80">
        <f t="shared" si="53"/>
        <v>180</v>
      </c>
      <c r="CT20" s="80">
        <f t="shared" si="53"/>
        <v>200</v>
      </c>
      <c r="CU20" s="80">
        <f t="shared" si="53"/>
        <v>220</v>
      </c>
      <c r="CV20" s="80">
        <f t="shared" si="53"/>
        <v>240</v>
      </c>
      <c r="CW20" s="80">
        <f t="shared" si="53"/>
        <v>20</v>
      </c>
      <c r="CX20" s="80">
        <f t="shared" si="53"/>
        <v>40</v>
      </c>
      <c r="CY20" s="80">
        <f t="shared" si="53"/>
        <v>60</v>
      </c>
      <c r="CZ20" s="80">
        <f t="shared" si="53"/>
        <v>80</v>
      </c>
      <c r="DA20" s="80">
        <f t="shared" si="53"/>
        <v>100</v>
      </c>
      <c r="DB20" s="80">
        <f t="shared" si="53"/>
        <v>120</v>
      </c>
      <c r="DC20" s="80">
        <f t="shared" si="53"/>
        <v>140</v>
      </c>
      <c r="DD20" s="80">
        <f t="shared" si="53"/>
        <v>160</v>
      </c>
      <c r="DE20" s="80">
        <f t="shared" si="53"/>
        <v>180</v>
      </c>
      <c r="DF20" s="80">
        <f t="shared" si="53"/>
        <v>200</v>
      </c>
      <c r="DG20" s="80">
        <f t="shared" si="53"/>
        <v>220</v>
      </c>
      <c r="DH20" s="80">
        <f t="shared" si="53"/>
        <v>240</v>
      </c>
      <c r="DI20" s="80">
        <f t="shared" si="53"/>
        <v>20</v>
      </c>
      <c r="DJ20" s="80">
        <f t="shared" si="53"/>
        <v>40</v>
      </c>
      <c r="DK20" s="80">
        <f t="shared" si="53"/>
        <v>60</v>
      </c>
      <c r="DL20" s="80">
        <f t="shared" si="53"/>
        <v>80</v>
      </c>
      <c r="DM20" s="80">
        <f t="shared" si="53"/>
        <v>100</v>
      </c>
      <c r="DN20" s="80">
        <f t="shared" si="53"/>
        <v>120</v>
      </c>
      <c r="DO20" s="80">
        <f t="shared" si="53"/>
        <v>140</v>
      </c>
      <c r="DP20" s="80">
        <f t="shared" si="53"/>
        <v>160</v>
      </c>
      <c r="DQ20" s="80">
        <f t="shared" si="53"/>
        <v>180</v>
      </c>
      <c r="DR20" s="80">
        <f t="shared" si="53"/>
        <v>200</v>
      </c>
      <c r="DS20" s="80">
        <f t="shared" si="53"/>
        <v>220</v>
      </c>
      <c r="DT20" s="80">
        <f t="shared" si="53"/>
        <v>240</v>
      </c>
      <c r="DU20" s="80">
        <f t="shared" si="53"/>
        <v>20</v>
      </c>
      <c r="DV20" s="80">
        <f t="shared" si="53"/>
        <v>40</v>
      </c>
      <c r="DW20" s="80">
        <f t="shared" si="53"/>
        <v>60</v>
      </c>
      <c r="DX20" s="80">
        <f t="shared" si="53"/>
        <v>80</v>
      </c>
      <c r="DY20" s="80">
        <f t="shared" si="53"/>
        <v>100</v>
      </c>
      <c r="DZ20" s="80">
        <f t="shared" si="53"/>
        <v>120</v>
      </c>
      <c r="EA20" s="80">
        <f t="shared" si="53"/>
        <v>140</v>
      </c>
      <c r="EB20" s="80">
        <f t="shared" si="53"/>
        <v>160</v>
      </c>
      <c r="EC20" s="80">
        <f t="shared" si="53"/>
        <v>180</v>
      </c>
      <c r="ED20" s="80">
        <f t="shared" si="53"/>
        <v>200</v>
      </c>
      <c r="EE20" s="80">
        <f t="shared" si="53"/>
        <v>220</v>
      </c>
      <c r="EF20" s="80">
        <f t="shared" si="53"/>
        <v>240</v>
      </c>
      <c r="EG20" s="80">
        <f t="shared" si="53"/>
        <v>20</v>
      </c>
      <c r="EH20" s="80">
        <f t="shared" si="53"/>
        <v>40</v>
      </c>
      <c r="EI20" s="80">
        <f t="shared" si="53"/>
        <v>60</v>
      </c>
      <c r="EJ20" s="80">
        <f t="shared" si="53"/>
        <v>80</v>
      </c>
      <c r="EK20" s="80">
        <f t="shared" si="53"/>
        <v>100</v>
      </c>
      <c r="EL20" s="80">
        <f t="shared" si="53"/>
        <v>120</v>
      </c>
      <c r="EM20" s="80">
        <f t="shared" si="53"/>
        <v>140</v>
      </c>
      <c r="EN20" s="80">
        <f t="shared" si="53"/>
        <v>160</v>
      </c>
      <c r="EO20" s="80">
        <f t="shared" si="53"/>
        <v>180</v>
      </c>
      <c r="EP20" s="80">
        <f t="shared" si="53"/>
        <v>200</v>
      </c>
      <c r="EQ20" s="80">
        <f t="shared" si="53"/>
        <v>220</v>
      </c>
      <c r="ER20" s="80">
        <f t="shared" ref="ER20:HC20" si="54">ER22*0.2</f>
        <v>240</v>
      </c>
      <c r="ES20" s="80">
        <f t="shared" si="54"/>
        <v>20</v>
      </c>
      <c r="ET20" s="80">
        <f t="shared" si="54"/>
        <v>40</v>
      </c>
      <c r="EU20" s="80">
        <f t="shared" si="54"/>
        <v>60</v>
      </c>
      <c r="EV20" s="80">
        <f t="shared" si="54"/>
        <v>80</v>
      </c>
      <c r="EW20" s="80">
        <f t="shared" si="54"/>
        <v>100</v>
      </c>
      <c r="EX20" s="80">
        <f t="shared" si="54"/>
        <v>120</v>
      </c>
      <c r="EY20" s="80">
        <f t="shared" si="54"/>
        <v>140</v>
      </c>
      <c r="EZ20" s="80">
        <f t="shared" si="54"/>
        <v>160</v>
      </c>
      <c r="FA20" s="80">
        <f t="shared" si="54"/>
        <v>180</v>
      </c>
      <c r="FB20" s="80">
        <f t="shared" si="54"/>
        <v>200</v>
      </c>
      <c r="FC20" s="80">
        <f t="shared" si="54"/>
        <v>220</v>
      </c>
      <c r="FD20" s="80">
        <f t="shared" si="54"/>
        <v>240</v>
      </c>
      <c r="FE20" s="80">
        <f t="shared" si="54"/>
        <v>20</v>
      </c>
      <c r="FF20" s="80">
        <f t="shared" si="54"/>
        <v>40</v>
      </c>
      <c r="FG20" s="80">
        <f t="shared" si="54"/>
        <v>60</v>
      </c>
      <c r="FH20" s="80">
        <f t="shared" si="54"/>
        <v>80</v>
      </c>
      <c r="FI20" s="80">
        <f t="shared" si="54"/>
        <v>100</v>
      </c>
      <c r="FJ20" s="80">
        <f t="shared" si="54"/>
        <v>120</v>
      </c>
      <c r="FK20" s="80">
        <f t="shared" si="54"/>
        <v>140</v>
      </c>
      <c r="FL20" s="80">
        <f t="shared" si="54"/>
        <v>160</v>
      </c>
      <c r="FM20" s="80">
        <f t="shared" si="54"/>
        <v>180</v>
      </c>
      <c r="FN20" s="80">
        <f t="shared" si="54"/>
        <v>200</v>
      </c>
      <c r="FO20" s="80">
        <f t="shared" si="54"/>
        <v>220</v>
      </c>
      <c r="FP20" s="80">
        <f t="shared" si="54"/>
        <v>240</v>
      </c>
      <c r="FQ20" s="80">
        <f t="shared" si="54"/>
        <v>20</v>
      </c>
      <c r="FR20" s="80">
        <f t="shared" si="54"/>
        <v>40</v>
      </c>
      <c r="FS20" s="80">
        <f t="shared" si="54"/>
        <v>60</v>
      </c>
      <c r="FT20" s="80">
        <f t="shared" si="54"/>
        <v>80</v>
      </c>
      <c r="FU20" s="80">
        <f t="shared" si="54"/>
        <v>100</v>
      </c>
      <c r="FV20" s="80">
        <f t="shared" si="54"/>
        <v>120</v>
      </c>
      <c r="FW20" s="80">
        <f t="shared" si="54"/>
        <v>140</v>
      </c>
      <c r="FX20" s="80">
        <f t="shared" si="54"/>
        <v>160</v>
      </c>
      <c r="FY20" s="80">
        <f t="shared" si="54"/>
        <v>180</v>
      </c>
      <c r="FZ20" s="80">
        <f t="shared" si="54"/>
        <v>200</v>
      </c>
      <c r="GA20" s="80">
        <f t="shared" si="54"/>
        <v>220</v>
      </c>
      <c r="GB20" s="80">
        <f t="shared" si="54"/>
        <v>240</v>
      </c>
      <c r="GC20" s="80">
        <f t="shared" si="54"/>
        <v>20</v>
      </c>
      <c r="GD20" s="80">
        <f t="shared" si="54"/>
        <v>40</v>
      </c>
      <c r="GE20" s="80">
        <f t="shared" si="54"/>
        <v>60</v>
      </c>
      <c r="GF20" s="80">
        <f t="shared" si="54"/>
        <v>80</v>
      </c>
      <c r="GG20" s="80">
        <f t="shared" si="54"/>
        <v>100</v>
      </c>
      <c r="GH20" s="80">
        <f t="shared" si="54"/>
        <v>120</v>
      </c>
      <c r="GI20" s="80">
        <f t="shared" si="54"/>
        <v>140</v>
      </c>
      <c r="GJ20" s="80">
        <f t="shared" si="54"/>
        <v>160</v>
      </c>
      <c r="GK20" s="80">
        <f t="shared" si="54"/>
        <v>180</v>
      </c>
      <c r="GL20" s="80">
        <f t="shared" si="54"/>
        <v>200</v>
      </c>
      <c r="GM20" s="80">
        <f t="shared" si="54"/>
        <v>220</v>
      </c>
      <c r="GN20" s="80">
        <f t="shared" si="54"/>
        <v>240</v>
      </c>
      <c r="GO20" s="80">
        <f t="shared" si="54"/>
        <v>20</v>
      </c>
      <c r="GP20" s="80">
        <f t="shared" si="54"/>
        <v>40</v>
      </c>
      <c r="GQ20" s="80">
        <f t="shared" si="54"/>
        <v>60</v>
      </c>
      <c r="GR20" s="80">
        <f t="shared" si="54"/>
        <v>80</v>
      </c>
      <c r="GS20" s="80">
        <f t="shared" si="54"/>
        <v>100</v>
      </c>
      <c r="GT20" s="80">
        <f t="shared" si="54"/>
        <v>120</v>
      </c>
      <c r="GU20" s="80">
        <f t="shared" si="54"/>
        <v>140</v>
      </c>
      <c r="GV20" s="80">
        <f t="shared" si="54"/>
        <v>160</v>
      </c>
      <c r="GW20" s="80">
        <f t="shared" si="54"/>
        <v>180</v>
      </c>
      <c r="GX20" s="80">
        <f t="shared" si="54"/>
        <v>200</v>
      </c>
      <c r="GY20" s="80">
        <f t="shared" si="54"/>
        <v>220</v>
      </c>
      <c r="GZ20" s="80">
        <f t="shared" si="54"/>
        <v>240</v>
      </c>
      <c r="HA20" s="80">
        <f t="shared" si="54"/>
        <v>20</v>
      </c>
      <c r="HB20" s="80">
        <f t="shared" si="54"/>
        <v>40</v>
      </c>
      <c r="HC20" s="80">
        <f t="shared" si="54"/>
        <v>60</v>
      </c>
      <c r="HD20" s="80">
        <f t="shared" ref="HD20:JO20" si="55">HD22*0.2</f>
        <v>80</v>
      </c>
      <c r="HE20" s="80">
        <f t="shared" si="55"/>
        <v>100</v>
      </c>
      <c r="HF20" s="80">
        <f t="shared" si="55"/>
        <v>120</v>
      </c>
      <c r="HG20" s="80">
        <f t="shared" si="55"/>
        <v>140</v>
      </c>
      <c r="HH20" s="80">
        <f t="shared" si="55"/>
        <v>160</v>
      </c>
      <c r="HI20" s="80">
        <f t="shared" si="55"/>
        <v>180</v>
      </c>
      <c r="HJ20" s="80">
        <f t="shared" si="55"/>
        <v>200</v>
      </c>
      <c r="HK20" s="80">
        <f t="shared" si="55"/>
        <v>220</v>
      </c>
      <c r="HL20" s="80">
        <f t="shared" si="55"/>
        <v>240</v>
      </c>
      <c r="HM20" s="80">
        <f t="shared" si="55"/>
        <v>20</v>
      </c>
      <c r="HN20" s="80">
        <f t="shared" si="55"/>
        <v>40</v>
      </c>
      <c r="HO20" s="80">
        <f t="shared" si="55"/>
        <v>60</v>
      </c>
      <c r="HP20" s="80">
        <f t="shared" si="55"/>
        <v>80</v>
      </c>
      <c r="HQ20" s="80">
        <f t="shared" si="55"/>
        <v>100</v>
      </c>
      <c r="HR20" s="80">
        <f t="shared" si="55"/>
        <v>120</v>
      </c>
      <c r="HS20" s="80">
        <f t="shared" si="55"/>
        <v>140</v>
      </c>
      <c r="HT20" s="80">
        <f t="shared" si="55"/>
        <v>160</v>
      </c>
      <c r="HU20" s="80">
        <f t="shared" si="55"/>
        <v>180</v>
      </c>
      <c r="HV20" s="80">
        <f t="shared" si="55"/>
        <v>200</v>
      </c>
      <c r="HW20" s="80">
        <f t="shared" si="55"/>
        <v>220</v>
      </c>
      <c r="HX20" s="80">
        <f t="shared" si="55"/>
        <v>240</v>
      </c>
      <c r="HY20" s="80">
        <f t="shared" si="55"/>
        <v>20</v>
      </c>
      <c r="HZ20" s="80">
        <f t="shared" si="55"/>
        <v>40</v>
      </c>
      <c r="IA20" s="80">
        <f t="shared" si="55"/>
        <v>60</v>
      </c>
      <c r="IB20" s="80">
        <f t="shared" si="55"/>
        <v>80</v>
      </c>
      <c r="IC20" s="80">
        <f t="shared" si="55"/>
        <v>100</v>
      </c>
      <c r="ID20" s="80">
        <f t="shared" si="55"/>
        <v>120</v>
      </c>
      <c r="IE20" s="80">
        <f t="shared" si="55"/>
        <v>140</v>
      </c>
      <c r="IF20" s="80">
        <f t="shared" si="55"/>
        <v>160</v>
      </c>
      <c r="IG20" s="80">
        <f t="shared" si="55"/>
        <v>180</v>
      </c>
      <c r="IH20" s="80">
        <f t="shared" si="55"/>
        <v>200</v>
      </c>
      <c r="II20" s="80">
        <f t="shared" si="55"/>
        <v>220</v>
      </c>
      <c r="IJ20" s="80">
        <f t="shared" si="55"/>
        <v>240</v>
      </c>
      <c r="IK20" s="80">
        <f t="shared" si="55"/>
        <v>20</v>
      </c>
      <c r="IL20" s="80">
        <f t="shared" si="55"/>
        <v>40</v>
      </c>
      <c r="IM20" s="80">
        <f t="shared" si="55"/>
        <v>60</v>
      </c>
      <c r="IN20" s="80">
        <f t="shared" si="55"/>
        <v>80</v>
      </c>
      <c r="IO20" s="80">
        <f t="shared" si="55"/>
        <v>100</v>
      </c>
      <c r="IP20" s="80">
        <f t="shared" si="55"/>
        <v>120</v>
      </c>
      <c r="IQ20" s="80">
        <f t="shared" si="55"/>
        <v>140</v>
      </c>
      <c r="IR20" s="80">
        <f t="shared" si="55"/>
        <v>160</v>
      </c>
      <c r="IS20" s="80">
        <f t="shared" si="55"/>
        <v>180</v>
      </c>
      <c r="IT20" s="80">
        <f t="shared" si="55"/>
        <v>200</v>
      </c>
      <c r="IU20" s="80">
        <f t="shared" si="55"/>
        <v>220</v>
      </c>
      <c r="IV20" s="80">
        <f t="shared" si="55"/>
        <v>240</v>
      </c>
      <c r="IW20" s="80">
        <f t="shared" si="55"/>
        <v>20</v>
      </c>
      <c r="IX20" s="80">
        <f t="shared" si="55"/>
        <v>40</v>
      </c>
      <c r="IY20" s="80">
        <f t="shared" si="55"/>
        <v>60</v>
      </c>
      <c r="IZ20" s="80">
        <f t="shared" si="55"/>
        <v>80</v>
      </c>
      <c r="JA20" s="80">
        <f t="shared" si="55"/>
        <v>100</v>
      </c>
      <c r="JB20" s="80">
        <f t="shared" si="55"/>
        <v>120</v>
      </c>
      <c r="JC20" s="80">
        <f t="shared" si="55"/>
        <v>140</v>
      </c>
      <c r="JD20" s="80">
        <f t="shared" si="55"/>
        <v>160</v>
      </c>
      <c r="JE20" s="80">
        <f t="shared" si="55"/>
        <v>180</v>
      </c>
      <c r="JF20" s="80">
        <f t="shared" si="55"/>
        <v>200</v>
      </c>
      <c r="JG20" s="80">
        <f t="shared" si="55"/>
        <v>220</v>
      </c>
      <c r="JH20" s="80">
        <f t="shared" si="55"/>
        <v>240</v>
      </c>
      <c r="JI20" s="80">
        <f t="shared" si="55"/>
        <v>20</v>
      </c>
      <c r="JJ20" s="80">
        <f t="shared" si="55"/>
        <v>40</v>
      </c>
      <c r="JK20" s="80">
        <f t="shared" si="55"/>
        <v>60</v>
      </c>
      <c r="JL20" s="80">
        <f t="shared" si="55"/>
        <v>80</v>
      </c>
      <c r="JM20" s="80">
        <f t="shared" si="55"/>
        <v>100</v>
      </c>
      <c r="JN20" s="80">
        <f t="shared" si="55"/>
        <v>120</v>
      </c>
      <c r="JO20" s="80">
        <f t="shared" si="55"/>
        <v>140</v>
      </c>
      <c r="JP20" s="80">
        <f t="shared" ref="JP20:MA20" si="56">JP22*0.2</f>
        <v>160</v>
      </c>
      <c r="JQ20" s="80">
        <f t="shared" si="56"/>
        <v>180</v>
      </c>
      <c r="JR20" s="80">
        <f t="shared" si="56"/>
        <v>200</v>
      </c>
      <c r="JS20" s="80">
        <f t="shared" si="56"/>
        <v>220</v>
      </c>
      <c r="JT20" s="80">
        <f t="shared" si="56"/>
        <v>240</v>
      </c>
      <c r="JU20" s="80">
        <f t="shared" si="56"/>
        <v>20</v>
      </c>
      <c r="JV20" s="80">
        <f t="shared" si="56"/>
        <v>40</v>
      </c>
      <c r="JW20" s="80">
        <f t="shared" si="56"/>
        <v>60</v>
      </c>
      <c r="JX20" s="80">
        <f t="shared" si="56"/>
        <v>80</v>
      </c>
      <c r="JY20" s="80">
        <f t="shared" si="56"/>
        <v>100</v>
      </c>
      <c r="JZ20" s="80">
        <f t="shared" si="56"/>
        <v>120</v>
      </c>
      <c r="KA20" s="80">
        <f t="shared" si="56"/>
        <v>140</v>
      </c>
      <c r="KB20" s="80">
        <f t="shared" si="56"/>
        <v>160</v>
      </c>
      <c r="KC20" s="80">
        <f t="shared" si="56"/>
        <v>180</v>
      </c>
      <c r="KD20" s="80">
        <f t="shared" si="56"/>
        <v>200</v>
      </c>
      <c r="KE20" s="80">
        <f t="shared" si="56"/>
        <v>220</v>
      </c>
      <c r="KF20" s="80">
        <f t="shared" si="56"/>
        <v>240</v>
      </c>
      <c r="KG20" s="80">
        <f t="shared" si="56"/>
        <v>20</v>
      </c>
      <c r="KH20" s="80">
        <f t="shared" si="56"/>
        <v>40</v>
      </c>
      <c r="KI20" s="80">
        <f t="shared" si="56"/>
        <v>60</v>
      </c>
      <c r="KJ20" s="80">
        <f t="shared" si="56"/>
        <v>80</v>
      </c>
      <c r="KK20" s="80">
        <f t="shared" si="56"/>
        <v>100</v>
      </c>
      <c r="KL20" s="80">
        <f t="shared" si="56"/>
        <v>120</v>
      </c>
      <c r="KM20" s="80">
        <f t="shared" si="56"/>
        <v>140</v>
      </c>
      <c r="KN20" s="80">
        <f t="shared" si="56"/>
        <v>160</v>
      </c>
      <c r="KO20" s="80">
        <f t="shared" si="56"/>
        <v>180</v>
      </c>
      <c r="KP20" s="80">
        <f t="shared" si="56"/>
        <v>200</v>
      </c>
      <c r="KQ20" s="80">
        <f t="shared" si="56"/>
        <v>220</v>
      </c>
      <c r="KR20" s="80">
        <f t="shared" si="56"/>
        <v>240</v>
      </c>
      <c r="KS20" s="80">
        <f t="shared" si="56"/>
        <v>20</v>
      </c>
      <c r="KT20" s="80">
        <f t="shared" si="56"/>
        <v>40</v>
      </c>
      <c r="KU20" s="80">
        <f t="shared" si="56"/>
        <v>60</v>
      </c>
      <c r="KV20" s="80">
        <f t="shared" si="56"/>
        <v>80</v>
      </c>
      <c r="KW20" s="80">
        <f t="shared" si="56"/>
        <v>100</v>
      </c>
      <c r="KX20" s="80">
        <f t="shared" si="56"/>
        <v>120</v>
      </c>
      <c r="KY20" s="80">
        <f t="shared" si="56"/>
        <v>140</v>
      </c>
      <c r="KZ20" s="80">
        <f t="shared" si="56"/>
        <v>160</v>
      </c>
      <c r="LA20" s="80">
        <f t="shared" si="56"/>
        <v>180</v>
      </c>
      <c r="LB20" s="80">
        <f t="shared" si="56"/>
        <v>200</v>
      </c>
      <c r="LC20" s="80">
        <f t="shared" si="56"/>
        <v>220</v>
      </c>
      <c r="LD20" s="80">
        <f t="shared" si="56"/>
        <v>240</v>
      </c>
      <c r="LE20" s="80">
        <f t="shared" si="56"/>
        <v>20</v>
      </c>
      <c r="LF20" s="80">
        <f t="shared" si="56"/>
        <v>40</v>
      </c>
      <c r="LG20" s="80">
        <f t="shared" si="56"/>
        <v>60</v>
      </c>
      <c r="LH20" s="80">
        <f t="shared" si="56"/>
        <v>80</v>
      </c>
      <c r="LI20" s="80">
        <f t="shared" si="56"/>
        <v>100</v>
      </c>
      <c r="LJ20" s="80">
        <f t="shared" si="56"/>
        <v>120</v>
      </c>
      <c r="LK20" s="80">
        <f t="shared" si="56"/>
        <v>140</v>
      </c>
      <c r="LL20" s="80">
        <f t="shared" si="56"/>
        <v>160</v>
      </c>
      <c r="LM20" s="80">
        <f t="shared" si="56"/>
        <v>180</v>
      </c>
      <c r="LN20" s="80">
        <f t="shared" si="56"/>
        <v>200</v>
      </c>
      <c r="LO20" s="80">
        <f t="shared" si="56"/>
        <v>220</v>
      </c>
      <c r="LP20" s="80">
        <f t="shared" si="56"/>
        <v>240</v>
      </c>
      <c r="LQ20" s="80">
        <f t="shared" si="56"/>
        <v>20</v>
      </c>
      <c r="LR20" s="80">
        <f t="shared" si="56"/>
        <v>40</v>
      </c>
      <c r="LS20" s="80">
        <f t="shared" si="56"/>
        <v>60</v>
      </c>
      <c r="LT20" s="80">
        <f t="shared" si="56"/>
        <v>80</v>
      </c>
      <c r="LU20" s="80">
        <f t="shared" si="56"/>
        <v>100</v>
      </c>
      <c r="LV20" s="80">
        <f t="shared" si="56"/>
        <v>120</v>
      </c>
      <c r="LW20" s="80">
        <f t="shared" si="56"/>
        <v>140</v>
      </c>
      <c r="LX20" s="80">
        <f t="shared" si="56"/>
        <v>160</v>
      </c>
      <c r="LY20" s="80">
        <f t="shared" si="56"/>
        <v>180</v>
      </c>
      <c r="LZ20" s="80">
        <f t="shared" si="56"/>
        <v>200</v>
      </c>
      <c r="MA20" s="80">
        <f t="shared" si="56"/>
        <v>220</v>
      </c>
      <c r="MB20" s="80">
        <f t="shared" ref="MB20:OM20" si="57">MB22*0.2</f>
        <v>240</v>
      </c>
      <c r="MC20" s="80">
        <f t="shared" si="57"/>
        <v>20</v>
      </c>
      <c r="MD20" s="80">
        <f t="shared" si="57"/>
        <v>40</v>
      </c>
      <c r="ME20" s="80">
        <f t="shared" si="57"/>
        <v>60</v>
      </c>
      <c r="MF20" s="80">
        <f t="shared" si="57"/>
        <v>80</v>
      </c>
      <c r="MG20" s="80">
        <f t="shared" si="57"/>
        <v>100</v>
      </c>
      <c r="MH20" s="80">
        <f t="shared" si="57"/>
        <v>120</v>
      </c>
      <c r="MI20" s="80">
        <f t="shared" si="57"/>
        <v>140</v>
      </c>
      <c r="MJ20" s="80">
        <f t="shared" si="57"/>
        <v>160</v>
      </c>
      <c r="MK20" s="80">
        <f t="shared" si="57"/>
        <v>180</v>
      </c>
      <c r="ML20" s="80">
        <f t="shared" si="57"/>
        <v>200</v>
      </c>
      <c r="MM20" s="80">
        <f t="shared" si="57"/>
        <v>220</v>
      </c>
      <c r="MN20" s="80">
        <f t="shared" si="57"/>
        <v>240</v>
      </c>
      <c r="MO20" s="80">
        <f t="shared" si="57"/>
        <v>20</v>
      </c>
      <c r="MP20" s="80">
        <f t="shared" si="57"/>
        <v>40</v>
      </c>
      <c r="MQ20" s="80">
        <f t="shared" si="57"/>
        <v>60</v>
      </c>
      <c r="MR20" s="80">
        <f t="shared" si="57"/>
        <v>80</v>
      </c>
      <c r="MS20" s="80">
        <f t="shared" si="57"/>
        <v>100</v>
      </c>
      <c r="MT20" s="80">
        <f t="shared" si="57"/>
        <v>120</v>
      </c>
      <c r="MU20" s="80">
        <f t="shared" si="57"/>
        <v>140</v>
      </c>
      <c r="MV20" s="80">
        <f t="shared" si="57"/>
        <v>160</v>
      </c>
      <c r="MW20" s="80">
        <f t="shared" si="57"/>
        <v>180</v>
      </c>
      <c r="MX20" s="80">
        <f t="shared" si="57"/>
        <v>200</v>
      </c>
      <c r="MY20" s="80">
        <f t="shared" si="57"/>
        <v>220</v>
      </c>
      <c r="MZ20" s="80">
        <f t="shared" si="57"/>
        <v>240</v>
      </c>
      <c r="NA20" s="80">
        <f t="shared" si="57"/>
        <v>20</v>
      </c>
      <c r="NB20" s="80">
        <f t="shared" si="57"/>
        <v>40</v>
      </c>
      <c r="NC20" s="80">
        <f t="shared" si="57"/>
        <v>60</v>
      </c>
      <c r="ND20" s="80">
        <f t="shared" si="57"/>
        <v>80</v>
      </c>
      <c r="NE20" s="80">
        <f t="shared" si="57"/>
        <v>100</v>
      </c>
      <c r="NF20" s="80">
        <f t="shared" si="57"/>
        <v>120</v>
      </c>
      <c r="NG20" s="80">
        <f t="shared" si="57"/>
        <v>140</v>
      </c>
      <c r="NH20" s="80">
        <f t="shared" si="57"/>
        <v>160</v>
      </c>
      <c r="NI20" s="80">
        <f t="shared" si="57"/>
        <v>180</v>
      </c>
      <c r="NJ20" s="80">
        <f t="shared" si="57"/>
        <v>200</v>
      </c>
      <c r="NK20" s="80">
        <f t="shared" si="57"/>
        <v>220</v>
      </c>
      <c r="NL20" s="80">
        <f t="shared" si="57"/>
        <v>240</v>
      </c>
      <c r="NM20" s="80">
        <f t="shared" si="57"/>
        <v>20</v>
      </c>
      <c r="NN20" s="80">
        <f t="shared" si="57"/>
        <v>40</v>
      </c>
      <c r="NO20" s="80">
        <f t="shared" si="57"/>
        <v>60</v>
      </c>
      <c r="NP20" s="80">
        <f t="shared" si="57"/>
        <v>80</v>
      </c>
      <c r="NQ20" s="80">
        <f t="shared" si="57"/>
        <v>100</v>
      </c>
      <c r="NR20" s="80">
        <f t="shared" si="57"/>
        <v>120</v>
      </c>
      <c r="NS20" s="80">
        <f t="shared" si="57"/>
        <v>140</v>
      </c>
      <c r="NT20" s="80">
        <f t="shared" si="57"/>
        <v>160</v>
      </c>
      <c r="NU20" s="80">
        <f t="shared" si="57"/>
        <v>180</v>
      </c>
      <c r="NV20" s="80">
        <f t="shared" si="57"/>
        <v>200</v>
      </c>
      <c r="NW20" s="80">
        <f t="shared" si="57"/>
        <v>220</v>
      </c>
      <c r="NX20" s="80">
        <f t="shared" si="57"/>
        <v>240</v>
      </c>
      <c r="NY20" s="80">
        <f t="shared" si="57"/>
        <v>20</v>
      </c>
      <c r="NZ20" s="80">
        <f t="shared" si="57"/>
        <v>40</v>
      </c>
      <c r="OA20" s="80">
        <f t="shared" si="57"/>
        <v>60</v>
      </c>
      <c r="OB20" s="80">
        <f t="shared" si="57"/>
        <v>80</v>
      </c>
      <c r="OC20" s="80">
        <f t="shared" si="57"/>
        <v>100</v>
      </c>
      <c r="OD20" s="80">
        <f t="shared" si="57"/>
        <v>120</v>
      </c>
      <c r="OE20" s="80">
        <f t="shared" si="57"/>
        <v>140</v>
      </c>
      <c r="OF20" s="80">
        <f t="shared" si="57"/>
        <v>160</v>
      </c>
      <c r="OG20" s="80">
        <f t="shared" si="57"/>
        <v>180</v>
      </c>
      <c r="OH20" s="80">
        <f t="shared" si="57"/>
        <v>200</v>
      </c>
      <c r="OI20" s="80">
        <f t="shared" si="57"/>
        <v>220</v>
      </c>
      <c r="OJ20" s="80">
        <f t="shared" si="57"/>
        <v>240</v>
      </c>
      <c r="OK20" s="80">
        <f t="shared" si="57"/>
        <v>20</v>
      </c>
      <c r="OL20" s="80">
        <f t="shared" si="57"/>
        <v>40</v>
      </c>
      <c r="OM20" s="80">
        <f t="shared" si="57"/>
        <v>60</v>
      </c>
      <c r="ON20" s="80">
        <f t="shared" ref="ON20:QY20" si="58">ON22*0.2</f>
        <v>80</v>
      </c>
      <c r="OO20" s="80">
        <f t="shared" si="58"/>
        <v>100</v>
      </c>
      <c r="OP20" s="80">
        <f t="shared" si="58"/>
        <v>120</v>
      </c>
      <c r="OQ20" s="80">
        <f t="shared" si="58"/>
        <v>140</v>
      </c>
      <c r="OR20" s="80">
        <f t="shared" si="58"/>
        <v>160</v>
      </c>
      <c r="OS20" s="80">
        <f t="shared" si="58"/>
        <v>180</v>
      </c>
      <c r="OT20" s="80">
        <f t="shared" si="58"/>
        <v>200</v>
      </c>
      <c r="OU20" s="80">
        <f t="shared" si="58"/>
        <v>220</v>
      </c>
      <c r="OV20" s="80">
        <f t="shared" si="58"/>
        <v>240</v>
      </c>
      <c r="OW20" s="80">
        <f t="shared" si="58"/>
        <v>20</v>
      </c>
      <c r="OX20" s="80">
        <f t="shared" si="58"/>
        <v>40</v>
      </c>
      <c r="OY20" s="80">
        <f t="shared" si="58"/>
        <v>60</v>
      </c>
      <c r="OZ20" s="80">
        <f t="shared" si="58"/>
        <v>80</v>
      </c>
      <c r="PA20" s="80">
        <f t="shared" si="58"/>
        <v>100</v>
      </c>
      <c r="PB20" s="80">
        <f t="shared" si="58"/>
        <v>120</v>
      </c>
      <c r="PC20" s="80">
        <f t="shared" si="58"/>
        <v>140</v>
      </c>
      <c r="PD20" s="80">
        <f t="shared" si="58"/>
        <v>160</v>
      </c>
      <c r="PE20" s="80">
        <f t="shared" si="58"/>
        <v>180</v>
      </c>
      <c r="PF20" s="80">
        <f t="shared" si="58"/>
        <v>200</v>
      </c>
      <c r="PG20" s="80">
        <f t="shared" si="58"/>
        <v>220</v>
      </c>
      <c r="PH20" s="80">
        <f t="shared" si="58"/>
        <v>240</v>
      </c>
      <c r="PI20" s="80">
        <f t="shared" si="58"/>
        <v>20</v>
      </c>
      <c r="PJ20" s="80">
        <f t="shared" si="58"/>
        <v>40</v>
      </c>
      <c r="PK20" s="80">
        <f t="shared" si="58"/>
        <v>60</v>
      </c>
      <c r="PL20" s="80">
        <f t="shared" si="58"/>
        <v>80</v>
      </c>
      <c r="PM20" s="80">
        <f t="shared" si="58"/>
        <v>100</v>
      </c>
      <c r="PN20" s="80">
        <f t="shared" si="58"/>
        <v>120</v>
      </c>
      <c r="PO20" s="80">
        <f t="shared" si="58"/>
        <v>140</v>
      </c>
      <c r="PP20" s="80">
        <f t="shared" si="58"/>
        <v>160</v>
      </c>
      <c r="PQ20" s="80">
        <f t="shared" si="58"/>
        <v>180</v>
      </c>
      <c r="PR20" s="80">
        <f t="shared" si="58"/>
        <v>200</v>
      </c>
      <c r="PS20" s="80">
        <f t="shared" si="58"/>
        <v>220</v>
      </c>
      <c r="PT20" s="80">
        <f t="shared" si="58"/>
        <v>240</v>
      </c>
      <c r="PU20" s="80">
        <f t="shared" si="58"/>
        <v>20</v>
      </c>
      <c r="PV20" s="80">
        <f t="shared" si="58"/>
        <v>40</v>
      </c>
      <c r="PW20" s="80">
        <f t="shared" si="58"/>
        <v>60</v>
      </c>
      <c r="PX20" s="80">
        <f t="shared" si="58"/>
        <v>80</v>
      </c>
      <c r="PY20" s="80">
        <f t="shared" si="58"/>
        <v>100</v>
      </c>
      <c r="PZ20" s="80">
        <f t="shared" si="58"/>
        <v>120</v>
      </c>
      <c r="QA20" s="80">
        <f t="shared" si="58"/>
        <v>140</v>
      </c>
      <c r="QB20" s="80">
        <f t="shared" si="58"/>
        <v>160</v>
      </c>
      <c r="QC20" s="80">
        <f t="shared" si="58"/>
        <v>180</v>
      </c>
      <c r="QD20" s="80">
        <f t="shared" si="58"/>
        <v>200</v>
      </c>
      <c r="QE20" s="80">
        <f t="shared" si="58"/>
        <v>220</v>
      </c>
      <c r="QF20" s="80">
        <f t="shared" si="58"/>
        <v>240</v>
      </c>
      <c r="QG20" s="80">
        <f t="shared" si="58"/>
        <v>20</v>
      </c>
      <c r="QH20" s="80">
        <f t="shared" si="58"/>
        <v>40</v>
      </c>
      <c r="QI20" s="80">
        <f t="shared" si="58"/>
        <v>60</v>
      </c>
      <c r="QJ20" s="80">
        <f t="shared" si="58"/>
        <v>80</v>
      </c>
      <c r="QK20" s="80">
        <f t="shared" si="58"/>
        <v>100</v>
      </c>
      <c r="QL20" s="80">
        <f t="shared" si="58"/>
        <v>120</v>
      </c>
      <c r="QM20" s="80">
        <f t="shared" si="58"/>
        <v>140</v>
      </c>
      <c r="QN20" s="80">
        <f t="shared" si="58"/>
        <v>160</v>
      </c>
      <c r="QO20" s="80">
        <f t="shared" si="58"/>
        <v>180</v>
      </c>
      <c r="QP20" s="80">
        <f t="shared" si="58"/>
        <v>200</v>
      </c>
      <c r="QQ20" s="80">
        <f t="shared" si="58"/>
        <v>220</v>
      </c>
      <c r="QR20" s="80">
        <f t="shared" si="58"/>
        <v>240</v>
      </c>
      <c r="QS20" s="80">
        <f t="shared" si="58"/>
        <v>20</v>
      </c>
      <c r="QT20" s="80">
        <f t="shared" si="58"/>
        <v>40</v>
      </c>
      <c r="QU20" s="80">
        <f t="shared" si="58"/>
        <v>60</v>
      </c>
      <c r="QV20" s="80">
        <f t="shared" si="58"/>
        <v>80</v>
      </c>
      <c r="QW20" s="80">
        <f t="shared" si="58"/>
        <v>100</v>
      </c>
      <c r="QX20" s="80">
        <f t="shared" si="58"/>
        <v>120</v>
      </c>
      <c r="QY20" s="80">
        <f t="shared" si="58"/>
        <v>140</v>
      </c>
      <c r="QZ20" s="80">
        <f t="shared" ref="QZ20:TK20" si="59">QZ22*0.2</f>
        <v>160</v>
      </c>
      <c r="RA20" s="80">
        <f t="shared" si="59"/>
        <v>180</v>
      </c>
      <c r="RB20" s="80">
        <f t="shared" si="59"/>
        <v>200</v>
      </c>
      <c r="RC20" s="80">
        <f t="shared" si="59"/>
        <v>220</v>
      </c>
      <c r="RD20" s="80">
        <f t="shared" si="59"/>
        <v>240</v>
      </c>
      <c r="RE20" s="80">
        <f t="shared" si="59"/>
        <v>20</v>
      </c>
      <c r="RF20" s="80">
        <f t="shared" si="59"/>
        <v>40</v>
      </c>
      <c r="RG20" s="80">
        <f t="shared" si="59"/>
        <v>60</v>
      </c>
      <c r="RH20" s="80">
        <f t="shared" si="59"/>
        <v>80</v>
      </c>
      <c r="RI20" s="80">
        <f t="shared" si="59"/>
        <v>100</v>
      </c>
      <c r="RJ20" s="80">
        <f t="shared" si="59"/>
        <v>120</v>
      </c>
      <c r="RK20" s="80">
        <f t="shared" si="59"/>
        <v>140</v>
      </c>
      <c r="RL20" s="80">
        <f t="shared" si="59"/>
        <v>160</v>
      </c>
      <c r="RM20" s="80">
        <f t="shared" si="59"/>
        <v>180</v>
      </c>
      <c r="RN20" s="80">
        <f t="shared" si="59"/>
        <v>200</v>
      </c>
      <c r="RO20" s="80">
        <f t="shared" si="59"/>
        <v>220</v>
      </c>
      <c r="RP20" s="80">
        <f t="shared" si="59"/>
        <v>240</v>
      </c>
      <c r="RQ20" s="80">
        <f t="shared" si="59"/>
        <v>20</v>
      </c>
      <c r="RR20" s="80">
        <f t="shared" si="59"/>
        <v>40</v>
      </c>
      <c r="RS20" s="80">
        <f t="shared" si="59"/>
        <v>60</v>
      </c>
      <c r="RT20" s="80">
        <f t="shared" si="59"/>
        <v>80</v>
      </c>
      <c r="RU20" s="80">
        <f t="shared" si="59"/>
        <v>100</v>
      </c>
      <c r="RV20" s="80">
        <f t="shared" si="59"/>
        <v>120</v>
      </c>
      <c r="RW20" s="80">
        <f t="shared" si="59"/>
        <v>140</v>
      </c>
      <c r="RX20" s="80">
        <f t="shared" si="59"/>
        <v>160</v>
      </c>
      <c r="RY20" s="80">
        <f t="shared" si="59"/>
        <v>180</v>
      </c>
      <c r="RZ20" s="80">
        <f t="shared" si="59"/>
        <v>200</v>
      </c>
      <c r="SA20" s="80">
        <f t="shared" si="59"/>
        <v>220</v>
      </c>
      <c r="SB20" s="80">
        <f t="shared" si="59"/>
        <v>240</v>
      </c>
      <c r="SC20" s="80">
        <f t="shared" si="59"/>
        <v>20</v>
      </c>
      <c r="SD20" s="80">
        <f t="shared" si="59"/>
        <v>40</v>
      </c>
      <c r="SE20" s="80">
        <f t="shared" si="59"/>
        <v>60</v>
      </c>
      <c r="SF20" s="80">
        <f t="shared" si="59"/>
        <v>80</v>
      </c>
      <c r="SG20" s="80">
        <f t="shared" si="59"/>
        <v>100</v>
      </c>
      <c r="SH20" s="80">
        <f t="shared" si="59"/>
        <v>120</v>
      </c>
      <c r="SI20" s="80">
        <f t="shared" si="59"/>
        <v>140</v>
      </c>
      <c r="SJ20" s="80">
        <f t="shared" si="59"/>
        <v>160</v>
      </c>
      <c r="SK20" s="80">
        <f t="shared" si="59"/>
        <v>180</v>
      </c>
      <c r="SL20" s="80">
        <f t="shared" si="59"/>
        <v>200</v>
      </c>
      <c r="SM20" s="80">
        <f t="shared" si="59"/>
        <v>220</v>
      </c>
      <c r="SN20" s="80">
        <f t="shared" si="59"/>
        <v>240</v>
      </c>
      <c r="SO20" s="80">
        <f t="shared" si="59"/>
        <v>20</v>
      </c>
      <c r="SP20" s="80">
        <f t="shared" si="59"/>
        <v>40</v>
      </c>
      <c r="SQ20" s="80">
        <f t="shared" si="59"/>
        <v>60</v>
      </c>
      <c r="SR20" s="80">
        <f t="shared" si="59"/>
        <v>80</v>
      </c>
      <c r="SS20" s="80">
        <f t="shared" si="59"/>
        <v>100</v>
      </c>
      <c r="ST20" s="80">
        <f t="shared" si="59"/>
        <v>120</v>
      </c>
      <c r="SU20" s="80">
        <f t="shared" si="59"/>
        <v>140</v>
      </c>
      <c r="SV20" s="80">
        <f t="shared" si="59"/>
        <v>160</v>
      </c>
      <c r="SW20" s="80">
        <f t="shared" si="59"/>
        <v>180</v>
      </c>
      <c r="SX20" s="80">
        <f t="shared" si="59"/>
        <v>200</v>
      </c>
      <c r="SY20" s="80">
        <f t="shared" si="59"/>
        <v>220</v>
      </c>
      <c r="SZ20" s="80">
        <f t="shared" si="59"/>
        <v>240</v>
      </c>
      <c r="TA20" s="80">
        <f t="shared" si="59"/>
        <v>20</v>
      </c>
      <c r="TB20" s="80">
        <f t="shared" si="59"/>
        <v>40</v>
      </c>
      <c r="TC20" s="80">
        <f t="shared" si="59"/>
        <v>60</v>
      </c>
      <c r="TD20" s="80">
        <f t="shared" si="59"/>
        <v>80</v>
      </c>
      <c r="TE20" s="80">
        <f t="shared" si="59"/>
        <v>100</v>
      </c>
      <c r="TF20" s="80">
        <f t="shared" si="59"/>
        <v>120</v>
      </c>
      <c r="TG20" s="80">
        <f t="shared" si="59"/>
        <v>140</v>
      </c>
      <c r="TH20" s="80">
        <f t="shared" si="59"/>
        <v>160</v>
      </c>
      <c r="TI20" s="80">
        <f t="shared" si="59"/>
        <v>180</v>
      </c>
      <c r="TJ20" s="80">
        <f t="shared" si="59"/>
        <v>200</v>
      </c>
      <c r="TK20" s="80">
        <f t="shared" si="59"/>
        <v>220</v>
      </c>
      <c r="TL20" s="80">
        <f t="shared" ref="TL20:VH20" si="60">TL22*0.2</f>
        <v>240</v>
      </c>
      <c r="TM20" s="80">
        <f t="shared" si="60"/>
        <v>20</v>
      </c>
      <c r="TN20" s="80">
        <f t="shared" si="60"/>
        <v>40</v>
      </c>
      <c r="TO20" s="80">
        <f t="shared" si="60"/>
        <v>60</v>
      </c>
      <c r="TP20" s="80">
        <f t="shared" si="60"/>
        <v>80</v>
      </c>
      <c r="TQ20" s="80">
        <f t="shared" si="60"/>
        <v>100</v>
      </c>
      <c r="TR20" s="80">
        <f t="shared" si="60"/>
        <v>120</v>
      </c>
      <c r="TS20" s="80">
        <f t="shared" si="60"/>
        <v>140</v>
      </c>
      <c r="TT20" s="80">
        <f t="shared" si="60"/>
        <v>160</v>
      </c>
      <c r="TU20" s="80">
        <f t="shared" si="60"/>
        <v>180</v>
      </c>
      <c r="TV20" s="80">
        <f t="shared" si="60"/>
        <v>200</v>
      </c>
      <c r="TW20" s="80">
        <f t="shared" si="60"/>
        <v>220</v>
      </c>
      <c r="TX20" s="80">
        <f t="shared" si="60"/>
        <v>240</v>
      </c>
      <c r="TY20" s="80">
        <f t="shared" si="60"/>
        <v>20</v>
      </c>
      <c r="TZ20" s="80">
        <f t="shared" si="60"/>
        <v>40</v>
      </c>
      <c r="UA20" s="80">
        <f t="shared" si="60"/>
        <v>60</v>
      </c>
      <c r="UB20" s="80">
        <f t="shared" si="60"/>
        <v>80</v>
      </c>
      <c r="UC20" s="80">
        <f t="shared" si="60"/>
        <v>100</v>
      </c>
      <c r="UD20" s="80">
        <f t="shared" si="60"/>
        <v>120</v>
      </c>
      <c r="UE20" s="80">
        <f t="shared" si="60"/>
        <v>140</v>
      </c>
      <c r="UF20" s="80">
        <f t="shared" si="60"/>
        <v>160</v>
      </c>
      <c r="UG20" s="80">
        <f t="shared" si="60"/>
        <v>180</v>
      </c>
      <c r="UH20" s="80">
        <f t="shared" si="60"/>
        <v>200</v>
      </c>
      <c r="UI20" s="80">
        <f t="shared" si="60"/>
        <v>220</v>
      </c>
      <c r="UJ20" s="80">
        <f t="shared" si="60"/>
        <v>240</v>
      </c>
      <c r="UK20" s="80">
        <f t="shared" si="60"/>
        <v>20</v>
      </c>
      <c r="UL20" s="80">
        <f t="shared" si="60"/>
        <v>40</v>
      </c>
      <c r="UM20" s="80">
        <f t="shared" si="60"/>
        <v>60</v>
      </c>
      <c r="UN20" s="80">
        <f t="shared" si="60"/>
        <v>80</v>
      </c>
      <c r="UO20" s="80">
        <f t="shared" si="60"/>
        <v>100</v>
      </c>
      <c r="UP20" s="80">
        <f t="shared" si="60"/>
        <v>120</v>
      </c>
      <c r="UQ20" s="80">
        <f t="shared" si="60"/>
        <v>140</v>
      </c>
      <c r="UR20" s="80">
        <f t="shared" si="60"/>
        <v>160</v>
      </c>
      <c r="US20" s="80">
        <f t="shared" si="60"/>
        <v>180</v>
      </c>
      <c r="UT20" s="80">
        <f t="shared" si="60"/>
        <v>200</v>
      </c>
      <c r="UU20" s="80">
        <f t="shared" si="60"/>
        <v>220</v>
      </c>
      <c r="UV20" s="80">
        <f t="shared" si="60"/>
        <v>240</v>
      </c>
      <c r="UW20" s="80">
        <f t="shared" si="60"/>
        <v>20</v>
      </c>
      <c r="UX20" s="80">
        <f t="shared" si="60"/>
        <v>40</v>
      </c>
      <c r="UY20" s="80">
        <f t="shared" si="60"/>
        <v>60</v>
      </c>
      <c r="UZ20" s="80">
        <f t="shared" si="60"/>
        <v>80</v>
      </c>
      <c r="VA20" s="80">
        <f t="shared" si="60"/>
        <v>100</v>
      </c>
      <c r="VB20" s="80">
        <f t="shared" si="60"/>
        <v>120</v>
      </c>
      <c r="VC20" s="80">
        <f t="shared" si="60"/>
        <v>140</v>
      </c>
      <c r="VD20" s="80">
        <f t="shared" si="60"/>
        <v>160</v>
      </c>
      <c r="VE20" s="80">
        <f t="shared" si="60"/>
        <v>180</v>
      </c>
      <c r="VF20" s="80">
        <f t="shared" si="60"/>
        <v>200</v>
      </c>
      <c r="VG20" s="80">
        <f t="shared" si="60"/>
        <v>220</v>
      </c>
      <c r="VH20" s="80">
        <f t="shared" si="60"/>
        <v>240</v>
      </c>
    </row>
    <row r="21" spans="2:580" ht="14.25" x14ac:dyDescent="0.25">
      <c r="B21" s="55"/>
      <c r="C21" s="9" t="s">
        <v>151</v>
      </c>
      <c r="D21" s="76" t="s">
        <v>156</v>
      </c>
      <c r="E21" s="80">
        <f t="shared" ref="E21:BP21" si="61">E22*0.2</f>
        <v>20</v>
      </c>
      <c r="F21" s="80">
        <f t="shared" si="61"/>
        <v>40</v>
      </c>
      <c r="G21" s="80">
        <f t="shared" si="61"/>
        <v>60</v>
      </c>
      <c r="H21" s="80">
        <f t="shared" si="61"/>
        <v>80</v>
      </c>
      <c r="I21" s="80">
        <f t="shared" si="61"/>
        <v>100</v>
      </c>
      <c r="J21" s="80">
        <f t="shared" si="61"/>
        <v>120</v>
      </c>
      <c r="K21" s="80">
        <f t="shared" si="61"/>
        <v>140</v>
      </c>
      <c r="L21" s="80">
        <f t="shared" si="61"/>
        <v>160</v>
      </c>
      <c r="M21" s="80">
        <f t="shared" si="61"/>
        <v>180</v>
      </c>
      <c r="N21" s="80">
        <f t="shared" si="61"/>
        <v>200</v>
      </c>
      <c r="O21" s="80">
        <f t="shared" si="61"/>
        <v>220</v>
      </c>
      <c r="P21" s="80">
        <f t="shared" si="61"/>
        <v>240</v>
      </c>
      <c r="Q21" s="80">
        <f t="shared" si="61"/>
        <v>20</v>
      </c>
      <c r="R21" s="80">
        <f t="shared" si="61"/>
        <v>40</v>
      </c>
      <c r="S21" s="80">
        <f t="shared" si="61"/>
        <v>60</v>
      </c>
      <c r="T21" s="80">
        <f t="shared" si="61"/>
        <v>80</v>
      </c>
      <c r="U21" s="80">
        <f t="shared" si="61"/>
        <v>100</v>
      </c>
      <c r="V21" s="80">
        <f t="shared" si="61"/>
        <v>120</v>
      </c>
      <c r="W21" s="80">
        <f t="shared" si="61"/>
        <v>140</v>
      </c>
      <c r="X21" s="80">
        <f t="shared" si="61"/>
        <v>160</v>
      </c>
      <c r="Y21" s="80">
        <f t="shared" si="61"/>
        <v>180</v>
      </c>
      <c r="Z21" s="80">
        <f t="shared" si="61"/>
        <v>200</v>
      </c>
      <c r="AA21" s="80">
        <f t="shared" si="61"/>
        <v>220</v>
      </c>
      <c r="AB21" s="80">
        <f t="shared" si="61"/>
        <v>240</v>
      </c>
      <c r="AC21" s="80">
        <f t="shared" si="61"/>
        <v>20</v>
      </c>
      <c r="AD21" s="80">
        <f t="shared" si="61"/>
        <v>40</v>
      </c>
      <c r="AE21" s="80">
        <f t="shared" si="61"/>
        <v>60</v>
      </c>
      <c r="AF21" s="80">
        <f t="shared" si="61"/>
        <v>80</v>
      </c>
      <c r="AG21" s="80">
        <f t="shared" si="61"/>
        <v>100</v>
      </c>
      <c r="AH21" s="80">
        <f t="shared" si="61"/>
        <v>120</v>
      </c>
      <c r="AI21" s="80">
        <f t="shared" si="61"/>
        <v>140</v>
      </c>
      <c r="AJ21" s="80">
        <f t="shared" si="61"/>
        <v>160</v>
      </c>
      <c r="AK21" s="80">
        <f t="shared" si="61"/>
        <v>180</v>
      </c>
      <c r="AL21" s="80">
        <f t="shared" si="61"/>
        <v>200</v>
      </c>
      <c r="AM21" s="80">
        <f t="shared" si="61"/>
        <v>220</v>
      </c>
      <c r="AN21" s="80">
        <f t="shared" si="61"/>
        <v>240</v>
      </c>
      <c r="AO21" s="80">
        <f t="shared" si="61"/>
        <v>20</v>
      </c>
      <c r="AP21" s="80">
        <f t="shared" si="61"/>
        <v>40</v>
      </c>
      <c r="AQ21" s="80">
        <f t="shared" si="61"/>
        <v>60</v>
      </c>
      <c r="AR21" s="80">
        <f t="shared" si="61"/>
        <v>80</v>
      </c>
      <c r="AS21" s="80">
        <f t="shared" si="61"/>
        <v>100</v>
      </c>
      <c r="AT21" s="80">
        <f t="shared" si="61"/>
        <v>120</v>
      </c>
      <c r="AU21" s="80">
        <f t="shared" si="61"/>
        <v>140</v>
      </c>
      <c r="AV21" s="80">
        <f t="shared" si="61"/>
        <v>160</v>
      </c>
      <c r="AW21" s="80">
        <f t="shared" si="61"/>
        <v>180</v>
      </c>
      <c r="AX21" s="80">
        <f t="shared" si="61"/>
        <v>200</v>
      </c>
      <c r="AY21" s="80">
        <f t="shared" si="61"/>
        <v>220</v>
      </c>
      <c r="AZ21" s="80">
        <f t="shared" si="61"/>
        <v>240</v>
      </c>
      <c r="BA21" s="80">
        <f t="shared" si="61"/>
        <v>20</v>
      </c>
      <c r="BB21" s="80">
        <f t="shared" si="61"/>
        <v>40</v>
      </c>
      <c r="BC21" s="80">
        <f t="shared" si="61"/>
        <v>60</v>
      </c>
      <c r="BD21" s="80">
        <f t="shared" si="61"/>
        <v>80</v>
      </c>
      <c r="BE21" s="80">
        <f t="shared" si="61"/>
        <v>100</v>
      </c>
      <c r="BF21" s="80">
        <f t="shared" si="61"/>
        <v>120</v>
      </c>
      <c r="BG21" s="80">
        <f t="shared" si="61"/>
        <v>140</v>
      </c>
      <c r="BH21" s="80">
        <f t="shared" si="61"/>
        <v>160</v>
      </c>
      <c r="BI21" s="80">
        <f t="shared" si="61"/>
        <v>180</v>
      </c>
      <c r="BJ21" s="80">
        <f t="shared" si="61"/>
        <v>200</v>
      </c>
      <c r="BK21" s="80">
        <f t="shared" si="61"/>
        <v>220</v>
      </c>
      <c r="BL21" s="80">
        <f t="shared" si="61"/>
        <v>240</v>
      </c>
      <c r="BM21" s="80">
        <f t="shared" si="61"/>
        <v>20</v>
      </c>
      <c r="BN21" s="80">
        <f t="shared" si="61"/>
        <v>40</v>
      </c>
      <c r="BO21" s="80">
        <f t="shared" si="61"/>
        <v>60</v>
      </c>
      <c r="BP21" s="80">
        <f t="shared" si="61"/>
        <v>80</v>
      </c>
      <c r="BQ21" s="80">
        <f t="shared" ref="BQ21:EB21" si="62">BQ22*0.2</f>
        <v>100</v>
      </c>
      <c r="BR21" s="80">
        <f t="shared" si="62"/>
        <v>120</v>
      </c>
      <c r="BS21" s="80">
        <f t="shared" si="62"/>
        <v>140</v>
      </c>
      <c r="BT21" s="80">
        <f t="shared" si="62"/>
        <v>160</v>
      </c>
      <c r="BU21" s="80">
        <f t="shared" si="62"/>
        <v>180</v>
      </c>
      <c r="BV21" s="80">
        <f t="shared" si="62"/>
        <v>200</v>
      </c>
      <c r="BW21" s="80">
        <f t="shared" si="62"/>
        <v>220</v>
      </c>
      <c r="BX21" s="80">
        <f t="shared" si="62"/>
        <v>240</v>
      </c>
      <c r="BY21" s="80">
        <f t="shared" si="62"/>
        <v>20</v>
      </c>
      <c r="BZ21" s="80">
        <f t="shared" si="62"/>
        <v>40</v>
      </c>
      <c r="CA21" s="80">
        <f t="shared" si="62"/>
        <v>60</v>
      </c>
      <c r="CB21" s="80">
        <f t="shared" si="62"/>
        <v>80</v>
      </c>
      <c r="CC21" s="80">
        <f t="shared" si="62"/>
        <v>100</v>
      </c>
      <c r="CD21" s="80">
        <f t="shared" si="62"/>
        <v>120</v>
      </c>
      <c r="CE21" s="80">
        <f t="shared" si="62"/>
        <v>140</v>
      </c>
      <c r="CF21" s="80">
        <f t="shared" si="62"/>
        <v>160</v>
      </c>
      <c r="CG21" s="80">
        <f t="shared" si="62"/>
        <v>180</v>
      </c>
      <c r="CH21" s="80">
        <f t="shared" si="62"/>
        <v>200</v>
      </c>
      <c r="CI21" s="80">
        <f t="shared" si="62"/>
        <v>220</v>
      </c>
      <c r="CJ21" s="80">
        <f t="shared" si="62"/>
        <v>240</v>
      </c>
      <c r="CK21" s="80">
        <f t="shared" si="62"/>
        <v>20</v>
      </c>
      <c r="CL21" s="80">
        <f t="shared" si="62"/>
        <v>40</v>
      </c>
      <c r="CM21" s="80">
        <f t="shared" si="62"/>
        <v>60</v>
      </c>
      <c r="CN21" s="80">
        <f t="shared" si="62"/>
        <v>80</v>
      </c>
      <c r="CO21" s="80">
        <f t="shared" si="62"/>
        <v>100</v>
      </c>
      <c r="CP21" s="80">
        <f t="shared" si="62"/>
        <v>120</v>
      </c>
      <c r="CQ21" s="80">
        <f t="shared" si="62"/>
        <v>140</v>
      </c>
      <c r="CR21" s="80">
        <f t="shared" si="62"/>
        <v>160</v>
      </c>
      <c r="CS21" s="80">
        <f t="shared" si="62"/>
        <v>180</v>
      </c>
      <c r="CT21" s="80">
        <f t="shared" si="62"/>
        <v>200</v>
      </c>
      <c r="CU21" s="80">
        <f t="shared" si="62"/>
        <v>220</v>
      </c>
      <c r="CV21" s="80">
        <f t="shared" si="62"/>
        <v>240</v>
      </c>
      <c r="CW21" s="80">
        <f t="shared" si="62"/>
        <v>20</v>
      </c>
      <c r="CX21" s="80">
        <f t="shared" si="62"/>
        <v>40</v>
      </c>
      <c r="CY21" s="80">
        <f t="shared" si="62"/>
        <v>60</v>
      </c>
      <c r="CZ21" s="80">
        <f t="shared" si="62"/>
        <v>80</v>
      </c>
      <c r="DA21" s="80">
        <f t="shared" si="62"/>
        <v>100</v>
      </c>
      <c r="DB21" s="80">
        <f t="shared" si="62"/>
        <v>120</v>
      </c>
      <c r="DC21" s="80">
        <f t="shared" si="62"/>
        <v>140</v>
      </c>
      <c r="DD21" s="80">
        <f t="shared" si="62"/>
        <v>160</v>
      </c>
      <c r="DE21" s="80">
        <f t="shared" si="62"/>
        <v>180</v>
      </c>
      <c r="DF21" s="80">
        <f t="shared" si="62"/>
        <v>200</v>
      </c>
      <c r="DG21" s="80">
        <f t="shared" si="62"/>
        <v>220</v>
      </c>
      <c r="DH21" s="80">
        <f t="shared" si="62"/>
        <v>240</v>
      </c>
      <c r="DI21" s="80">
        <f t="shared" si="62"/>
        <v>20</v>
      </c>
      <c r="DJ21" s="80">
        <f t="shared" si="62"/>
        <v>40</v>
      </c>
      <c r="DK21" s="80">
        <f t="shared" si="62"/>
        <v>60</v>
      </c>
      <c r="DL21" s="80">
        <f t="shared" si="62"/>
        <v>80</v>
      </c>
      <c r="DM21" s="80">
        <f t="shared" si="62"/>
        <v>100</v>
      </c>
      <c r="DN21" s="80">
        <f t="shared" si="62"/>
        <v>120</v>
      </c>
      <c r="DO21" s="80">
        <f t="shared" si="62"/>
        <v>140</v>
      </c>
      <c r="DP21" s="80">
        <f t="shared" si="62"/>
        <v>160</v>
      </c>
      <c r="DQ21" s="80">
        <f t="shared" si="62"/>
        <v>180</v>
      </c>
      <c r="DR21" s="80">
        <f t="shared" si="62"/>
        <v>200</v>
      </c>
      <c r="DS21" s="80">
        <f t="shared" si="62"/>
        <v>220</v>
      </c>
      <c r="DT21" s="80">
        <f t="shared" si="62"/>
        <v>240</v>
      </c>
      <c r="DU21" s="80">
        <f t="shared" si="62"/>
        <v>20</v>
      </c>
      <c r="DV21" s="80">
        <f t="shared" si="62"/>
        <v>40</v>
      </c>
      <c r="DW21" s="80">
        <f t="shared" si="62"/>
        <v>60</v>
      </c>
      <c r="DX21" s="80">
        <f t="shared" si="62"/>
        <v>80</v>
      </c>
      <c r="DY21" s="80">
        <f t="shared" si="62"/>
        <v>100</v>
      </c>
      <c r="DZ21" s="80">
        <f t="shared" si="62"/>
        <v>120</v>
      </c>
      <c r="EA21" s="80">
        <f t="shared" si="62"/>
        <v>140</v>
      </c>
      <c r="EB21" s="80">
        <f t="shared" si="62"/>
        <v>160</v>
      </c>
      <c r="EC21" s="80">
        <f t="shared" ref="EC21:GN21" si="63">EC22*0.2</f>
        <v>180</v>
      </c>
      <c r="ED21" s="80">
        <f t="shared" si="63"/>
        <v>200</v>
      </c>
      <c r="EE21" s="80">
        <f t="shared" si="63"/>
        <v>220</v>
      </c>
      <c r="EF21" s="80">
        <f t="shared" si="63"/>
        <v>240</v>
      </c>
      <c r="EG21" s="80">
        <f t="shared" si="63"/>
        <v>20</v>
      </c>
      <c r="EH21" s="80">
        <f t="shared" si="63"/>
        <v>40</v>
      </c>
      <c r="EI21" s="80">
        <f t="shared" si="63"/>
        <v>60</v>
      </c>
      <c r="EJ21" s="80">
        <f t="shared" si="63"/>
        <v>80</v>
      </c>
      <c r="EK21" s="80">
        <f t="shared" si="63"/>
        <v>100</v>
      </c>
      <c r="EL21" s="80">
        <f t="shared" si="63"/>
        <v>120</v>
      </c>
      <c r="EM21" s="80">
        <f t="shared" si="63"/>
        <v>140</v>
      </c>
      <c r="EN21" s="80">
        <f t="shared" si="63"/>
        <v>160</v>
      </c>
      <c r="EO21" s="80">
        <f t="shared" si="63"/>
        <v>180</v>
      </c>
      <c r="EP21" s="80">
        <f t="shared" si="63"/>
        <v>200</v>
      </c>
      <c r="EQ21" s="80">
        <f t="shared" si="63"/>
        <v>220</v>
      </c>
      <c r="ER21" s="80">
        <f t="shared" si="63"/>
        <v>240</v>
      </c>
      <c r="ES21" s="80">
        <f t="shared" si="63"/>
        <v>20</v>
      </c>
      <c r="ET21" s="80">
        <f t="shared" si="63"/>
        <v>40</v>
      </c>
      <c r="EU21" s="80">
        <f t="shared" si="63"/>
        <v>60</v>
      </c>
      <c r="EV21" s="80">
        <f t="shared" si="63"/>
        <v>80</v>
      </c>
      <c r="EW21" s="80">
        <f t="shared" si="63"/>
        <v>100</v>
      </c>
      <c r="EX21" s="80">
        <f t="shared" si="63"/>
        <v>120</v>
      </c>
      <c r="EY21" s="80">
        <f t="shared" si="63"/>
        <v>140</v>
      </c>
      <c r="EZ21" s="80">
        <f t="shared" si="63"/>
        <v>160</v>
      </c>
      <c r="FA21" s="80">
        <f t="shared" si="63"/>
        <v>180</v>
      </c>
      <c r="FB21" s="80">
        <f t="shared" si="63"/>
        <v>200</v>
      </c>
      <c r="FC21" s="80">
        <f t="shared" si="63"/>
        <v>220</v>
      </c>
      <c r="FD21" s="80">
        <f t="shared" si="63"/>
        <v>240</v>
      </c>
      <c r="FE21" s="80">
        <f t="shared" si="63"/>
        <v>20</v>
      </c>
      <c r="FF21" s="80">
        <f t="shared" si="63"/>
        <v>40</v>
      </c>
      <c r="FG21" s="80">
        <f t="shared" si="63"/>
        <v>60</v>
      </c>
      <c r="FH21" s="80">
        <f t="shared" si="63"/>
        <v>80</v>
      </c>
      <c r="FI21" s="80">
        <f t="shared" si="63"/>
        <v>100</v>
      </c>
      <c r="FJ21" s="80">
        <f t="shared" si="63"/>
        <v>120</v>
      </c>
      <c r="FK21" s="80">
        <f t="shared" si="63"/>
        <v>140</v>
      </c>
      <c r="FL21" s="80">
        <f t="shared" si="63"/>
        <v>160</v>
      </c>
      <c r="FM21" s="80">
        <f t="shared" si="63"/>
        <v>180</v>
      </c>
      <c r="FN21" s="80">
        <f t="shared" si="63"/>
        <v>200</v>
      </c>
      <c r="FO21" s="80">
        <f t="shared" si="63"/>
        <v>220</v>
      </c>
      <c r="FP21" s="80">
        <f t="shared" si="63"/>
        <v>240</v>
      </c>
      <c r="FQ21" s="80">
        <f t="shared" si="63"/>
        <v>20</v>
      </c>
      <c r="FR21" s="80">
        <f t="shared" si="63"/>
        <v>40</v>
      </c>
      <c r="FS21" s="80">
        <f t="shared" si="63"/>
        <v>60</v>
      </c>
      <c r="FT21" s="80">
        <f t="shared" si="63"/>
        <v>80</v>
      </c>
      <c r="FU21" s="80">
        <f t="shared" si="63"/>
        <v>100</v>
      </c>
      <c r="FV21" s="80">
        <f t="shared" si="63"/>
        <v>120</v>
      </c>
      <c r="FW21" s="80">
        <f t="shared" si="63"/>
        <v>140</v>
      </c>
      <c r="FX21" s="80">
        <f t="shared" si="63"/>
        <v>160</v>
      </c>
      <c r="FY21" s="80">
        <f t="shared" si="63"/>
        <v>180</v>
      </c>
      <c r="FZ21" s="80">
        <f t="shared" si="63"/>
        <v>200</v>
      </c>
      <c r="GA21" s="80">
        <f t="shared" si="63"/>
        <v>220</v>
      </c>
      <c r="GB21" s="80">
        <f t="shared" si="63"/>
        <v>240</v>
      </c>
      <c r="GC21" s="80">
        <f t="shared" si="63"/>
        <v>20</v>
      </c>
      <c r="GD21" s="80">
        <f t="shared" si="63"/>
        <v>40</v>
      </c>
      <c r="GE21" s="80">
        <f t="shared" si="63"/>
        <v>60</v>
      </c>
      <c r="GF21" s="80">
        <f t="shared" si="63"/>
        <v>80</v>
      </c>
      <c r="GG21" s="80">
        <f t="shared" si="63"/>
        <v>100</v>
      </c>
      <c r="GH21" s="80">
        <f t="shared" si="63"/>
        <v>120</v>
      </c>
      <c r="GI21" s="80">
        <f t="shared" si="63"/>
        <v>140</v>
      </c>
      <c r="GJ21" s="80">
        <f t="shared" si="63"/>
        <v>160</v>
      </c>
      <c r="GK21" s="80">
        <f t="shared" si="63"/>
        <v>180</v>
      </c>
      <c r="GL21" s="80">
        <f t="shared" si="63"/>
        <v>200</v>
      </c>
      <c r="GM21" s="80">
        <f t="shared" si="63"/>
        <v>220</v>
      </c>
      <c r="GN21" s="80">
        <f t="shared" si="63"/>
        <v>240</v>
      </c>
      <c r="GO21" s="80">
        <f t="shared" ref="GO21:IZ21" si="64">GO22*0.2</f>
        <v>20</v>
      </c>
      <c r="GP21" s="80">
        <f t="shared" si="64"/>
        <v>40</v>
      </c>
      <c r="GQ21" s="80">
        <f t="shared" si="64"/>
        <v>60</v>
      </c>
      <c r="GR21" s="80">
        <f t="shared" si="64"/>
        <v>80</v>
      </c>
      <c r="GS21" s="80">
        <f t="shared" si="64"/>
        <v>100</v>
      </c>
      <c r="GT21" s="80">
        <f t="shared" si="64"/>
        <v>120</v>
      </c>
      <c r="GU21" s="80">
        <f t="shared" si="64"/>
        <v>140</v>
      </c>
      <c r="GV21" s="80">
        <f t="shared" si="64"/>
        <v>160</v>
      </c>
      <c r="GW21" s="80">
        <f t="shared" si="64"/>
        <v>180</v>
      </c>
      <c r="GX21" s="80">
        <f t="shared" si="64"/>
        <v>200</v>
      </c>
      <c r="GY21" s="80">
        <f t="shared" si="64"/>
        <v>220</v>
      </c>
      <c r="GZ21" s="80">
        <f t="shared" si="64"/>
        <v>240</v>
      </c>
      <c r="HA21" s="80">
        <f t="shared" si="64"/>
        <v>20</v>
      </c>
      <c r="HB21" s="80">
        <f t="shared" si="64"/>
        <v>40</v>
      </c>
      <c r="HC21" s="80">
        <f t="shared" si="64"/>
        <v>60</v>
      </c>
      <c r="HD21" s="80">
        <f t="shared" si="64"/>
        <v>80</v>
      </c>
      <c r="HE21" s="80">
        <f t="shared" si="64"/>
        <v>100</v>
      </c>
      <c r="HF21" s="80">
        <f t="shared" si="64"/>
        <v>120</v>
      </c>
      <c r="HG21" s="80">
        <f t="shared" si="64"/>
        <v>140</v>
      </c>
      <c r="HH21" s="80">
        <f t="shared" si="64"/>
        <v>160</v>
      </c>
      <c r="HI21" s="80">
        <f t="shared" si="64"/>
        <v>180</v>
      </c>
      <c r="HJ21" s="80">
        <f t="shared" si="64"/>
        <v>200</v>
      </c>
      <c r="HK21" s="80">
        <f t="shared" si="64"/>
        <v>220</v>
      </c>
      <c r="HL21" s="80">
        <f t="shared" si="64"/>
        <v>240</v>
      </c>
      <c r="HM21" s="80">
        <f t="shared" si="64"/>
        <v>20</v>
      </c>
      <c r="HN21" s="80">
        <f t="shared" si="64"/>
        <v>40</v>
      </c>
      <c r="HO21" s="80">
        <f t="shared" si="64"/>
        <v>60</v>
      </c>
      <c r="HP21" s="80">
        <f t="shared" si="64"/>
        <v>80</v>
      </c>
      <c r="HQ21" s="80">
        <f t="shared" si="64"/>
        <v>100</v>
      </c>
      <c r="HR21" s="80">
        <f t="shared" si="64"/>
        <v>120</v>
      </c>
      <c r="HS21" s="80">
        <f t="shared" si="64"/>
        <v>140</v>
      </c>
      <c r="HT21" s="80">
        <f t="shared" si="64"/>
        <v>160</v>
      </c>
      <c r="HU21" s="80">
        <f t="shared" si="64"/>
        <v>180</v>
      </c>
      <c r="HV21" s="80">
        <f t="shared" si="64"/>
        <v>200</v>
      </c>
      <c r="HW21" s="80">
        <f t="shared" si="64"/>
        <v>220</v>
      </c>
      <c r="HX21" s="80">
        <f t="shared" si="64"/>
        <v>240</v>
      </c>
      <c r="HY21" s="80">
        <f t="shared" si="64"/>
        <v>20</v>
      </c>
      <c r="HZ21" s="80">
        <f t="shared" si="64"/>
        <v>40</v>
      </c>
      <c r="IA21" s="80">
        <f t="shared" si="64"/>
        <v>60</v>
      </c>
      <c r="IB21" s="80">
        <f t="shared" si="64"/>
        <v>80</v>
      </c>
      <c r="IC21" s="80">
        <f t="shared" si="64"/>
        <v>100</v>
      </c>
      <c r="ID21" s="80">
        <f t="shared" si="64"/>
        <v>120</v>
      </c>
      <c r="IE21" s="80">
        <f t="shared" si="64"/>
        <v>140</v>
      </c>
      <c r="IF21" s="80">
        <f t="shared" si="64"/>
        <v>160</v>
      </c>
      <c r="IG21" s="80">
        <f t="shared" si="64"/>
        <v>180</v>
      </c>
      <c r="IH21" s="80">
        <f t="shared" si="64"/>
        <v>200</v>
      </c>
      <c r="II21" s="80">
        <f t="shared" si="64"/>
        <v>220</v>
      </c>
      <c r="IJ21" s="80">
        <f t="shared" si="64"/>
        <v>240</v>
      </c>
      <c r="IK21" s="80">
        <f t="shared" si="64"/>
        <v>20</v>
      </c>
      <c r="IL21" s="80">
        <f t="shared" si="64"/>
        <v>40</v>
      </c>
      <c r="IM21" s="80">
        <f t="shared" si="64"/>
        <v>60</v>
      </c>
      <c r="IN21" s="80">
        <f t="shared" si="64"/>
        <v>80</v>
      </c>
      <c r="IO21" s="80">
        <f t="shared" si="64"/>
        <v>100</v>
      </c>
      <c r="IP21" s="80">
        <f t="shared" si="64"/>
        <v>120</v>
      </c>
      <c r="IQ21" s="80">
        <f t="shared" si="64"/>
        <v>140</v>
      </c>
      <c r="IR21" s="80">
        <f t="shared" si="64"/>
        <v>160</v>
      </c>
      <c r="IS21" s="80">
        <f t="shared" si="64"/>
        <v>180</v>
      </c>
      <c r="IT21" s="80">
        <f t="shared" si="64"/>
        <v>200</v>
      </c>
      <c r="IU21" s="80">
        <f t="shared" si="64"/>
        <v>220</v>
      </c>
      <c r="IV21" s="80">
        <f t="shared" si="64"/>
        <v>240</v>
      </c>
      <c r="IW21" s="80">
        <f t="shared" si="64"/>
        <v>20</v>
      </c>
      <c r="IX21" s="80">
        <f t="shared" si="64"/>
        <v>40</v>
      </c>
      <c r="IY21" s="80">
        <f t="shared" si="64"/>
        <v>60</v>
      </c>
      <c r="IZ21" s="80">
        <f t="shared" si="64"/>
        <v>80</v>
      </c>
      <c r="JA21" s="80">
        <f t="shared" ref="JA21:LL21" si="65">JA22*0.2</f>
        <v>100</v>
      </c>
      <c r="JB21" s="80">
        <f t="shared" si="65"/>
        <v>120</v>
      </c>
      <c r="JC21" s="80">
        <f t="shared" si="65"/>
        <v>140</v>
      </c>
      <c r="JD21" s="80">
        <f t="shared" si="65"/>
        <v>160</v>
      </c>
      <c r="JE21" s="80">
        <f t="shared" si="65"/>
        <v>180</v>
      </c>
      <c r="JF21" s="80">
        <f t="shared" si="65"/>
        <v>200</v>
      </c>
      <c r="JG21" s="80">
        <f t="shared" si="65"/>
        <v>220</v>
      </c>
      <c r="JH21" s="80">
        <f t="shared" si="65"/>
        <v>240</v>
      </c>
      <c r="JI21" s="80">
        <f t="shared" si="65"/>
        <v>20</v>
      </c>
      <c r="JJ21" s="80">
        <f t="shared" si="65"/>
        <v>40</v>
      </c>
      <c r="JK21" s="80">
        <f t="shared" si="65"/>
        <v>60</v>
      </c>
      <c r="JL21" s="80">
        <f t="shared" si="65"/>
        <v>80</v>
      </c>
      <c r="JM21" s="80">
        <f t="shared" si="65"/>
        <v>100</v>
      </c>
      <c r="JN21" s="80">
        <f t="shared" si="65"/>
        <v>120</v>
      </c>
      <c r="JO21" s="80">
        <f t="shared" si="65"/>
        <v>140</v>
      </c>
      <c r="JP21" s="80">
        <f t="shared" si="65"/>
        <v>160</v>
      </c>
      <c r="JQ21" s="80">
        <f t="shared" si="65"/>
        <v>180</v>
      </c>
      <c r="JR21" s="80">
        <f t="shared" si="65"/>
        <v>200</v>
      </c>
      <c r="JS21" s="80">
        <f t="shared" si="65"/>
        <v>220</v>
      </c>
      <c r="JT21" s="80">
        <f t="shared" si="65"/>
        <v>240</v>
      </c>
      <c r="JU21" s="80">
        <f t="shared" si="65"/>
        <v>20</v>
      </c>
      <c r="JV21" s="80">
        <f t="shared" si="65"/>
        <v>40</v>
      </c>
      <c r="JW21" s="80">
        <f t="shared" si="65"/>
        <v>60</v>
      </c>
      <c r="JX21" s="80">
        <f t="shared" si="65"/>
        <v>80</v>
      </c>
      <c r="JY21" s="80">
        <f t="shared" si="65"/>
        <v>100</v>
      </c>
      <c r="JZ21" s="80">
        <f t="shared" si="65"/>
        <v>120</v>
      </c>
      <c r="KA21" s="80">
        <f t="shared" si="65"/>
        <v>140</v>
      </c>
      <c r="KB21" s="80">
        <f t="shared" si="65"/>
        <v>160</v>
      </c>
      <c r="KC21" s="80">
        <f t="shared" si="65"/>
        <v>180</v>
      </c>
      <c r="KD21" s="80">
        <f t="shared" si="65"/>
        <v>200</v>
      </c>
      <c r="KE21" s="80">
        <f t="shared" si="65"/>
        <v>220</v>
      </c>
      <c r="KF21" s="80">
        <f t="shared" si="65"/>
        <v>240</v>
      </c>
      <c r="KG21" s="80">
        <f t="shared" si="65"/>
        <v>20</v>
      </c>
      <c r="KH21" s="80">
        <f t="shared" si="65"/>
        <v>40</v>
      </c>
      <c r="KI21" s="80">
        <f t="shared" si="65"/>
        <v>60</v>
      </c>
      <c r="KJ21" s="80">
        <f t="shared" si="65"/>
        <v>80</v>
      </c>
      <c r="KK21" s="80">
        <f t="shared" si="65"/>
        <v>100</v>
      </c>
      <c r="KL21" s="80">
        <f t="shared" si="65"/>
        <v>120</v>
      </c>
      <c r="KM21" s="80">
        <f t="shared" si="65"/>
        <v>140</v>
      </c>
      <c r="KN21" s="80">
        <f t="shared" si="65"/>
        <v>160</v>
      </c>
      <c r="KO21" s="80">
        <f t="shared" si="65"/>
        <v>180</v>
      </c>
      <c r="KP21" s="80">
        <f t="shared" si="65"/>
        <v>200</v>
      </c>
      <c r="KQ21" s="80">
        <f t="shared" si="65"/>
        <v>220</v>
      </c>
      <c r="KR21" s="80">
        <f t="shared" si="65"/>
        <v>240</v>
      </c>
      <c r="KS21" s="80">
        <f t="shared" si="65"/>
        <v>20</v>
      </c>
      <c r="KT21" s="80">
        <f t="shared" si="65"/>
        <v>40</v>
      </c>
      <c r="KU21" s="80">
        <f t="shared" si="65"/>
        <v>60</v>
      </c>
      <c r="KV21" s="80">
        <f t="shared" si="65"/>
        <v>80</v>
      </c>
      <c r="KW21" s="80">
        <f t="shared" si="65"/>
        <v>100</v>
      </c>
      <c r="KX21" s="80">
        <f t="shared" si="65"/>
        <v>120</v>
      </c>
      <c r="KY21" s="80">
        <f t="shared" si="65"/>
        <v>140</v>
      </c>
      <c r="KZ21" s="80">
        <f t="shared" si="65"/>
        <v>160</v>
      </c>
      <c r="LA21" s="80">
        <f t="shared" si="65"/>
        <v>180</v>
      </c>
      <c r="LB21" s="80">
        <f t="shared" si="65"/>
        <v>200</v>
      </c>
      <c r="LC21" s="80">
        <f t="shared" si="65"/>
        <v>220</v>
      </c>
      <c r="LD21" s="80">
        <f t="shared" si="65"/>
        <v>240</v>
      </c>
      <c r="LE21" s="80">
        <f t="shared" si="65"/>
        <v>20</v>
      </c>
      <c r="LF21" s="80">
        <f t="shared" si="65"/>
        <v>40</v>
      </c>
      <c r="LG21" s="80">
        <f t="shared" si="65"/>
        <v>60</v>
      </c>
      <c r="LH21" s="80">
        <f t="shared" si="65"/>
        <v>80</v>
      </c>
      <c r="LI21" s="80">
        <f t="shared" si="65"/>
        <v>100</v>
      </c>
      <c r="LJ21" s="80">
        <f t="shared" si="65"/>
        <v>120</v>
      </c>
      <c r="LK21" s="80">
        <f t="shared" si="65"/>
        <v>140</v>
      </c>
      <c r="LL21" s="80">
        <f t="shared" si="65"/>
        <v>160</v>
      </c>
      <c r="LM21" s="80">
        <f t="shared" ref="LM21:NX21" si="66">LM22*0.2</f>
        <v>180</v>
      </c>
      <c r="LN21" s="80">
        <f t="shared" si="66"/>
        <v>200</v>
      </c>
      <c r="LO21" s="80">
        <f t="shared" si="66"/>
        <v>220</v>
      </c>
      <c r="LP21" s="80">
        <f t="shared" si="66"/>
        <v>240</v>
      </c>
      <c r="LQ21" s="80">
        <f t="shared" si="66"/>
        <v>20</v>
      </c>
      <c r="LR21" s="80">
        <f t="shared" si="66"/>
        <v>40</v>
      </c>
      <c r="LS21" s="80">
        <f t="shared" si="66"/>
        <v>60</v>
      </c>
      <c r="LT21" s="80">
        <f t="shared" si="66"/>
        <v>80</v>
      </c>
      <c r="LU21" s="80">
        <f t="shared" si="66"/>
        <v>100</v>
      </c>
      <c r="LV21" s="80">
        <f t="shared" si="66"/>
        <v>120</v>
      </c>
      <c r="LW21" s="80">
        <f t="shared" si="66"/>
        <v>140</v>
      </c>
      <c r="LX21" s="80">
        <f t="shared" si="66"/>
        <v>160</v>
      </c>
      <c r="LY21" s="80">
        <f t="shared" si="66"/>
        <v>180</v>
      </c>
      <c r="LZ21" s="80">
        <f t="shared" si="66"/>
        <v>200</v>
      </c>
      <c r="MA21" s="80">
        <f t="shared" si="66"/>
        <v>220</v>
      </c>
      <c r="MB21" s="80">
        <f t="shared" si="66"/>
        <v>240</v>
      </c>
      <c r="MC21" s="80">
        <f t="shared" si="66"/>
        <v>20</v>
      </c>
      <c r="MD21" s="80">
        <f t="shared" si="66"/>
        <v>40</v>
      </c>
      <c r="ME21" s="80">
        <f t="shared" si="66"/>
        <v>60</v>
      </c>
      <c r="MF21" s="80">
        <f t="shared" si="66"/>
        <v>80</v>
      </c>
      <c r="MG21" s="80">
        <f t="shared" si="66"/>
        <v>100</v>
      </c>
      <c r="MH21" s="80">
        <f t="shared" si="66"/>
        <v>120</v>
      </c>
      <c r="MI21" s="80">
        <f t="shared" si="66"/>
        <v>140</v>
      </c>
      <c r="MJ21" s="80">
        <f t="shared" si="66"/>
        <v>160</v>
      </c>
      <c r="MK21" s="80">
        <f t="shared" si="66"/>
        <v>180</v>
      </c>
      <c r="ML21" s="80">
        <f t="shared" si="66"/>
        <v>200</v>
      </c>
      <c r="MM21" s="80">
        <f t="shared" si="66"/>
        <v>220</v>
      </c>
      <c r="MN21" s="80">
        <f t="shared" si="66"/>
        <v>240</v>
      </c>
      <c r="MO21" s="80">
        <f t="shared" si="66"/>
        <v>20</v>
      </c>
      <c r="MP21" s="80">
        <f t="shared" si="66"/>
        <v>40</v>
      </c>
      <c r="MQ21" s="80">
        <f t="shared" si="66"/>
        <v>60</v>
      </c>
      <c r="MR21" s="80">
        <f t="shared" si="66"/>
        <v>80</v>
      </c>
      <c r="MS21" s="80">
        <f t="shared" si="66"/>
        <v>100</v>
      </c>
      <c r="MT21" s="80">
        <f t="shared" si="66"/>
        <v>120</v>
      </c>
      <c r="MU21" s="80">
        <f t="shared" si="66"/>
        <v>140</v>
      </c>
      <c r="MV21" s="80">
        <f t="shared" si="66"/>
        <v>160</v>
      </c>
      <c r="MW21" s="80">
        <f t="shared" si="66"/>
        <v>180</v>
      </c>
      <c r="MX21" s="80">
        <f t="shared" si="66"/>
        <v>200</v>
      </c>
      <c r="MY21" s="80">
        <f t="shared" si="66"/>
        <v>220</v>
      </c>
      <c r="MZ21" s="80">
        <f t="shared" si="66"/>
        <v>240</v>
      </c>
      <c r="NA21" s="80">
        <f t="shared" si="66"/>
        <v>20</v>
      </c>
      <c r="NB21" s="80">
        <f t="shared" si="66"/>
        <v>40</v>
      </c>
      <c r="NC21" s="80">
        <f t="shared" si="66"/>
        <v>60</v>
      </c>
      <c r="ND21" s="80">
        <f t="shared" si="66"/>
        <v>80</v>
      </c>
      <c r="NE21" s="80">
        <f t="shared" si="66"/>
        <v>100</v>
      </c>
      <c r="NF21" s="80">
        <f t="shared" si="66"/>
        <v>120</v>
      </c>
      <c r="NG21" s="80">
        <f t="shared" si="66"/>
        <v>140</v>
      </c>
      <c r="NH21" s="80">
        <f t="shared" si="66"/>
        <v>160</v>
      </c>
      <c r="NI21" s="80">
        <f t="shared" si="66"/>
        <v>180</v>
      </c>
      <c r="NJ21" s="80">
        <f t="shared" si="66"/>
        <v>200</v>
      </c>
      <c r="NK21" s="80">
        <f t="shared" si="66"/>
        <v>220</v>
      </c>
      <c r="NL21" s="80">
        <f t="shared" si="66"/>
        <v>240</v>
      </c>
      <c r="NM21" s="80">
        <f t="shared" si="66"/>
        <v>20</v>
      </c>
      <c r="NN21" s="80">
        <f t="shared" si="66"/>
        <v>40</v>
      </c>
      <c r="NO21" s="80">
        <f t="shared" si="66"/>
        <v>60</v>
      </c>
      <c r="NP21" s="80">
        <f t="shared" si="66"/>
        <v>80</v>
      </c>
      <c r="NQ21" s="80">
        <f t="shared" si="66"/>
        <v>100</v>
      </c>
      <c r="NR21" s="80">
        <f t="shared" si="66"/>
        <v>120</v>
      </c>
      <c r="NS21" s="80">
        <f t="shared" si="66"/>
        <v>140</v>
      </c>
      <c r="NT21" s="80">
        <f t="shared" si="66"/>
        <v>160</v>
      </c>
      <c r="NU21" s="80">
        <f t="shared" si="66"/>
        <v>180</v>
      </c>
      <c r="NV21" s="80">
        <f t="shared" si="66"/>
        <v>200</v>
      </c>
      <c r="NW21" s="80">
        <f t="shared" si="66"/>
        <v>220</v>
      </c>
      <c r="NX21" s="80">
        <f t="shared" si="66"/>
        <v>240</v>
      </c>
      <c r="NY21" s="80">
        <f t="shared" ref="NY21:QJ21" si="67">NY22*0.2</f>
        <v>20</v>
      </c>
      <c r="NZ21" s="80">
        <f t="shared" si="67"/>
        <v>40</v>
      </c>
      <c r="OA21" s="80">
        <f t="shared" si="67"/>
        <v>60</v>
      </c>
      <c r="OB21" s="80">
        <f t="shared" si="67"/>
        <v>80</v>
      </c>
      <c r="OC21" s="80">
        <f t="shared" si="67"/>
        <v>100</v>
      </c>
      <c r="OD21" s="80">
        <f t="shared" si="67"/>
        <v>120</v>
      </c>
      <c r="OE21" s="80">
        <f t="shared" si="67"/>
        <v>140</v>
      </c>
      <c r="OF21" s="80">
        <f t="shared" si="67"/>
        <v>160</v>
      </c>
      <c r="OG21" s="80">
        <f t="shared" si="67"/>
        <v>180</v>
      </c>
      <c r="OH21" s="80">
        <f t="shared" si="67"/>
        <v>200</v>
      </c>
      <c r="OI21" s="80">
        <f t="shared" si="67"/>
        <v>220</v>
      </c>
      <c r="OJ21" s="80">
        <f t="shared" si="67"/>
        <v>240</v>
      </c>
      <c r="OK21" s="80">
        <f t="shared" si="67"/>
        <v>20</v>
      </c>
      <c r="OL21" s="80">
        <f t="shared" si="67"/>
        <v>40</v>
      </c>
      <c r="OM21" s="80">
        <f t="shared" si="67"/>
        <v>60</v>
      </c>
      <c r="ON21" s="80">
        <f t="shared" si="67"/>
        <v>80</v>
      </c>
      <c r="OO21" s="80">
        <f t="shared" si="67"/>
        <v>100</v>
      </c>
      <c r="OP21" s="80">
        <f t="shared" si="67"/>
        <v>120</v>
      </c>
      <c r="OQ21" s="80">
        <f t="shared" si="67"/>
        <v>140</v>
      </c>
      <c r="OR21" s="80">
        <f t="shared" si="67"/>
        <v>160</v>
      </c>
      <c r="OS21" s="80">
        <f t="shared" si="67"/>
        <v>180</v>
      </c>
      <c r="OT21" s="80">
        <f t="shared" si="67"/>
        <v>200</v>
      </c>
      <c r="OU21" s="80">
        <f t="shared" si="67"/>
        <v>220</v>
      </c>
      <c r="OV21" s="80">
        <f t="shared" si="67"/>
        <v>240</v>
      </c>
      <c r="OW21" s="80">
        <f t="shared" si="67"/>
        <v>20</v>
      </c>
      <c r="OX21" s="80">
        <f t="shared" si="67"/>
        <v>40</v>
      </c>
      <c r="OY21" s="80">
        <f t="shared" si="67"/>
        <v>60</v>
      </c>
      <c r="OZ21" s="80">
        <f t="shared" si="67"/>
        <v>80</v>
      </c>
      <c r="PA21" s="80">
        <f t="shared" si="67"/>
        <v>100</v>
      </c>
      <c r="PB21" s="80">
        <f t="shared" si="67"/>
        <v>120</v>
      </c>
      <c r="PC21" s="80">
        <f t="shared" si="67"/>
        <v>140</v>
      </c>
      <c r="PD21" s="80">
        <f t="shared" si="67"/>
        <v>160</v>
      </c>
      <c r="PE21" s="80">
        <f t="shared" si="67"/>
        <v>180</v>
      </c>
      <c r="PF21" s="80">
        <f t="shared" si="67"/>
        <v>200</v>
      </c>
      <c r="PG21" s="80">
        <f t="shared" si="67"/>
        <v>220</v>
      </c>
      <c r="PH21" s="80">
        <f t="shared" si="67"/>
        <v>240</v>
      </c>
      <c r="PI21" s="80">
        <f t="shared" si="67"/>
        <v>20</v>
      </c>
      <c r="PJ21" s="80">
        <f t="shared" si="67"/>
        <v>40</v>
      </c>
      <c r="PK21" s="80">
        <f t="shared" si="67"/>
        <v>60</v>
      </c>
      <c r="PL21" s="80">
        <f t="shared" si="67"/>
        <v>80</v>
      </c>
      <c r="PM21" s="80">
        <f t="shared" si="67"/>
        <v>100</v>
      </c>
      <c r="PN21" s="80">
        <f t="shared" si="67"/>
        <v>120</v>
      </c>
      <c r="PO21" s="80">
        <f t="shared" si="67"/>
        <v>140</v>
      </c>
      <c r="PP21" s="80">
        <f t="shared" si="67"/>
        <v>160</v>
      </c>
      <c r="PQ21" s="80">
        <f t="shared" si="67"/>
        <v>180</v>
      </c>
      <c r="PR21" s="80">
        <f t="shared" si="67"/>
        <v>200</v>
      </c>
      <c r="PS21" s="80">
        <f t="shared" si="67"/>
        <v>220</v>
      </c>
      <c r="PT21" s="80">
        <f t="shared" si="67"/>
        <v>240</v>
      </c>
      <c r="PU21" s="80">
        <f t="shared" si="67"/>
        <v>20</v>
      </c>
      <c r="PV21" s="80">
        <f t="shared" si="67"/>
        <v>40</v>
      </c>
      <c r="PW21" s="80">
        <f t="shared" si="67"/>
        <v>60</v>
      </c>
      <c r="PX21" s="80">
        <f t="shared" si="67"/>
        <v>80</v>
      </c>
      <c r="PY21" s="80">
        <f t="shared" si="67"/>
        <v>100</v>
      </c>
      <c r="PZ21" s="80">
        <f t="shared" si="67"/>
        <v>120</v>
      </c>
      <c r="QA21" s="80">
        <f t="shared" si="67"/>
        <v>140</v>
      </c>
      <c r="QB21" s="80">
        <f t="shared" si="67"/>
        <v>160</v>
      </c>
      <c r="QC21" s="80">
        <f t="shared" si="67"/>
        <v>180</v>
      </c>
      <c r="QD21" s="80">
        <f t="shared" si="67"/>
        <v>200</v>
      </c>
      <c r="QE21" s="80">
        <f t="shared" si="67"/>
        <v>220</v>
      </c>
      <c r="QF21" s="80">
        <f t="shared" si="67"/>
        <v>240</v>
      </c>
      <c r="QG21" s="80">
        <f t="shared" si="67"/>
        <v>20</v>
      </c>
      <c r="QH21" s="80">
        <f t="shared" si="67"/>
        <v>40</v>
      </c>
      <c r="QI21" s="80">
        <f t="shared" si="67"/>
        <v>60</v>
      </c>
      <c r="QJ21" s="80">
        <f t="shared" si="67"/>
        <v>80</v>
      </c>
      <c r="QK21" s="80">
        <f t="shared" ref="QK21:SV21" si="68">QK22*0.2</f>
        <v>100</v>
      </c>
      <c r="QL21" s="80">
        <f t="shared" si="68"/>
        <v>120</v>
      </c>
      <c r="QM21" s="80">
        <f t="shared" si="68"/>
        <v>140</v>
      </c>
      <c r="QN21" s="80">
        <f t="shared" si="68"/>
        <v>160</v>
      </c>
      <c r="QO21" s="80">
        <f t="shared" si="68"/>
        <v>180</v>
      </c>
      <c r="QP21" s="80">
        <f t="shared" si="68"/>
        <v>200</v>
      </c>
      <c r="QQ21" s="80">
        <f t="shared" si="68"/>
        <v>220</v>
      </c>
      <c r="QR21" s="80">
        <f t="shared" si="68"/>
        <v>240</v>
      </c>
      <c r="QS21" s="80">
        <f t="shared" si="68"/>
        <v>20</v>
      </c>
      <c r="QT21" s="80">
        <f t="shared" si="68"/>
        <v>40</v>
      </c>
      <c r="QU21" s="80">
        <f t="shared" si="68"/>
        <v>60</v>
      </c>
      <c r="QV21" s="80">
        <f t="shared" si="68"/>
        <v>80</v>
      </c>
      <c r="QW21" s="80">
        <f t="shared" si="68"/>
        <v>100</v>
      </c>
      <c r="QX21" s="80">
        <f t="shared" si="68"/>
        <v>120</v>
      </c>
      <c r="QY21" s="80">
        <f t="shared" si="68"/>
        <v>140</v>
      </c>
      <c r="QZ21" s="80">
        <f t="shared" si="68"/>
        <v>160</v>
      </c>
      <c r="RA21" s="80">
        <f t="shared" si="68"/>
        <v>180</v>
      </c>
      <c r="RB21" s="80">
        <f t="shared" si="68"/>
        <v>200</v>
      </c>
      <c r="RC21" s="80">
        <f t="shared" si="68"/>
        <v>220</v>
      </c>
      <c r="RD21" s="80">
        <f t="shared" si="68"/>
        <v>240</v>
      </c>
      <c r="RE21" s="80">
        <f t="shared" si="68"/>
        <v>20</v>
      </c>
      <c r="RF21" s="80">
        <f t="shared" si="68"/>
        <v>40</v>
      </c>
      <c r="RG21" s="80">
        <f t="shared" si="68"/>
        <v>60</v>
      </c>
      <c r="RH21" s="80">
        <f t="shared" si="68"/>
        <v>80</v>
      </c>
      <c r="RI21" s="80">
        <f t="shared" si="68"/>
        <v>100</v>
      </c>
      <c r="RJ21" s="80">
        <f t="shared" si="68"/>
        <v>120</v>
      </c>
      <c r="RK21" s="80">
        <f t="shared" si="68"/>
        <v>140</v>
      </c>
      <c r="RL21" s="80">
        <f t="shared" si="68"/>
        <v>160</v>
      </c>
      <c r="RM21" s="80">
        <f t="shared" si="68"/>
        <v>180</v>
      </c>
      <c r="RN21" s="80">
        <f t="shared" si="68"/>
        <v>200</v>
      </c>
      <c r="RO21" s="80">
        <f t="shared" si="68"/>
        <v>220</v>
      </c>
      <c r="RP21" s="80">
        <f t="shared" si="68"/>
        <v>240</v>
      </c>
      <c r="RQ21" s="80">
        <f t="shared" si="68"/>
        <v>20</v>
      </c>
      <c r="RR21" s="80">
        <f t="shared" si="68"/>
        <v>40</v>
      </c>
      <c r="RS21" s="80">
        <f t="shared" si="68"/>
        <v>60</v>
      </c>
      <c r="RT21" s="80">
        <f t="shared" si="68"/>
        <v>80</v>
      </c>
      <c r="RU21" s="80">
        <f t="shared" si="68"/>
        <v>100</v>
      </c>
      <c r="RV21" s="80">
        <f t="shared" si="68"/>
        <v>120</v>
      </c>
      <c r="RW21" s="80">
        <f t="shared" si="68"/>
        <v>140</v>
      </c>
      <c r="RX21" s="80">
        <f t="shared" si="68"/>
        <v>160</v>
      </c>
      <c r="RY21" s="80">
        <f t="shared" si="68"/>
        <v>180</v>
      </c>
      <c r="RZ21" s="80">
        <f t="shared" si="68"/>
        <v>200</v>
      </c>
      <c r="SA21" s="80">
        <f t="shared" si="68"/>
        <v>220</v>
      </c>
      <c r="SB21" s="80">
        <f t="shared" si="68"/>
        <v>240</v>
      </c>
      <c r="SC21" s="80">
        <f t="shared" si="68"/>
        <v>20</v>
      </c>
      <c r="SD21" s="80">
        <f t="shared" si="68"/>
        <v>40</v>
      </c>
      <c r="SE21" s="80">
        <f t="shared" si="68"/>
        <v>60</v>
      </c>
      <c r="SF21" s="80">
        <f t="shared" si="68"/>
        <v>80</v>
      </c>
      <c r="SG21" s="80">
        <f t="shared" si="68"/>
        <v>100</v>
      </c>
      <c r="SH21" s="80">
        <f t="shared" si="68"/>
        <v>120</v>
      </c>
      <c r="SI21" s="80">
        <f t="shared" si="68"/>
        <v>140</v>
      </c>
      <c r="SJ21" s="80">
        <f t="shared" si="68"/>
        <v>160</v>
      </c>
      <c r="SK21" s="80">
        <f t="shared" si="68"/>
        <v>180</v>
      </c>
      <c r="SL21" s="80">
        <f t="shared" si="68"/>
        <v>200</v>
      </c>
      <c r="SM21" s="80">
        <f t="shared" si="68"/>
        <v>220</v>
      </c>
      <c r="SN21" s="80">
        <f t="shared" si="68"/>
        <v>240</v>
      </c>
      <c r="SO21" s="80">
        <f t="shared" si="68"/>
        <v>20</v>
      </c>
      <c r="SP21" s="80">
        <f t="shared" si="68"/>
        <v>40</v>
      </c>
      <c r="SQ21" s="80">
        <f t="shared" si="68"/>
        <v>60</v>
      </c>
      <c r="SR21" s="80">
        <f t="shared" si="68"/>
        <v>80</v>
      </c>
      <c r="SS21" s="80">
        <f t="shared" si="68"/>
        <v>100</v>
      </c>
      <c r="ST21" s="80">
        <f t="shared" si="68"/>
        <v>120</v>
      </c>
      <c r="SU21" s="80">
        <f t="shared" si="68"/>
        <v>140</v>
      </c>
      <c r="SV21" s="80">
        <f t="shared" si="68"/>
        <v>160</v>
      </c>
      <c r="SW21" s="80">
        <f t="shared" ref="SW21:VH21" si="69">SW22*0.2</f>
        <v>180</v>
      </c>
      <c r="SX21" s="80">
        <f t="shared" si="69"/>
        <v>200</v>
      </c>
      <c r="SY21" s="80">
        <f t="shared" si="69"/>
        <v>220</v>
      </c>
      <c r="SZ21" s="80">
        <f t="shared" si="69"/>
        <v>240</v>
      </c>
      <c r="TA21" s="80">
        <f t="shared" si="69"/>
        <v>20</v>
      </c>
      <c r="TB21" s="80">
        <f t="shared" si="69"/>
        <v>40</v>
      </c>
      <c r="TC21" s="80">
        <f t="shared" si="69"/>
        <v>60</v>
      </c>
      <c r="TD21" s="80">
        <f t="shared" si="69"/>
        <v>80</v>
      </c>
      <c r="TE21" s="80">
        <f t="shared" si="69"/>
        <v>100</v>
      </c>
      <c r="TF21" s="80">
        <f t="shared" si="69"/>
        <v>120</v>
      </c>
      <c r="TG21" s="80">
        <f t="shared" si="69"/>
        <v>140</v>
      </c>
      <c r="TH21" s="80">
        <f t="shared" si="69"/>
        <v>160</v>
      </c>
      <c r="TI21" s="80">
        <f t="shared" si="69"/>
        <v>180</v>
      </c>
      <c r="TJ21" s="80">
        <f t="shared" si="69"/>
        <v>200</v>
      </c>
      <c r="TK21" s="80">
        <f t="shared" si="69"/>
        <v>220</v>
      </c>
      <c r="TL21" s="80">
        <f t="shared" si="69"/>
        <v>240</v>
      </c>
      <c r="TM21" s="80">
        <f t="shared" si="69"/>
        <v>20</v>
      </c>
      <c r="TN21" s="80">
        <f t="shared" si="69"/>
        <v>40</v>
      </c>
      <c r="TO21" s="80">
        <f t="shared" si="69"/>
        <v>60</v>
      </c>
      <c r="TP21" s="80">
        <f t="shared" si="69"/>
        <v>80</v>
      </c>
      <c r="TQ21" s="80">
        <f t="shared" si="69"/>
        <v>100</v>
      </c>
      <c r="TR21" s="80">
        <f t="shared" si="69"/>
        <v>120</v>
      </c>
      <c r="TS21" s="80">
        <f t="shared" si="69"/>
        <v>140</v>
      </c>
      <c r="TT21" s="80">
        <f t="shared" si="69"/>
        <v>160</v>
      </c>
      <c r="TU21" s="80">
        <f t="shared" si="69"/>
        <v>180</v>
      </c>
      <c r="TV21" s="80">
        <f t="shared" si="69"/>
        <v>200</v>
      </c>
      <c r="TW21" s="80">
        <f t="shared" si="69"/>
        <v>220</v>
      </c>
      <c r="TX21" s="80">
        <f t="shared" si="69"/>
        <v>240</v>
      </c>
      <c r="TY21" s="80">
        <f t="shared" si="69"/>
        <v>20</v>
      </c>
      <c r="TZ21" s="80">
        <f t="shared" si="69"/>
        <v>40</v>
      </c>
      <c r="UA21" s="80">
        <f t="shared" si="69"/>
        <v>60</v>
      </c>
      <c r="UB21" s="80">
        <f t="shared" si="69"/>
        <v>80</v>
      </c>
      <c r="UC21" s="80">
        <f t="shared" si="69"/>
        <v>100</v>
      </c>
      <c r="UD21" s="80">
        <f t="shared" si="69"/>
        <v>120</v>
      </c>
      <c r="UE21" s="80">
        <f t="shared" si="69"/>
        <v>140</v>
      </c>
      <c r="UF21" s="80">
        <f t="shared" si="69"/>
        <v>160</v>
      </c>
      <c r="UG21" s="80">
        <f t="shared" si="69"/>
        <v>180</v>
      </c>
      <c r="UH21" s="80">
        <f t="shared" si="69"/>
        <v>200</v>
      </c>
      <c r="UI21" s="80">
        <f t="shared" si="69"/>
        <v>220</v>
      </c>
      <c r="UJ21" s="80">
        <f t="shared" si="69"/>
        <v>240</v>
      </c>
      <c r="UK21" s="80">
        <f t="shared" si="69"/>
        <v>20</v>
      </c>
      <c r="UL21" s="80">
        <f t="shared" si="69"/>
        <v>40</v>
      </c>
      <c r="UM21" s="80">
        <f t="shared" si="69"/>
        <v>60</v>
      </c>
      <c r="UN21" s="80">
        <f t="shared" si="69"/>
        <v>80</v>
      </c>
      <c r="UO21" s="80">
        <f t="shared" si="69"/>
        <v>100</v>
      </c>
      <c r="UP21" s="80">
        <f t="shared" si="69"/>
        <v>120</v>
      </c>
      <c r="UQ21" s="80">
        <f t="shared" si="69"/>
        <v>140</v>
      </c>
      <c r="UR21" s="80">
        <f t="shared" si="69"/>
        <v>160</v>
      </c>
      <c r="US21" s="80">
        <f t="shared" si="69"/>
        <v>180</v>
      </c>
      <c r="UT21" s="80">
        <f t="shared" si="69"/>
        <v>200</v>
      </c>
      <c r="UU21" s="80">
        <f t="shared" si="69"/>
        <v>220</v>
      </c>
      <c r="UV21" s="80">
        <f t="shared" si="69"/>
        <v>240</v>
      </c>
      <c r="UW21" s="80">
        <f t="shared" si="69"/>
        <v>20</v>
      </c>
      <c r="UX21" s="80">
        <f t="shared" si="69"/>
        <v>40</v>
      </c>
      <c r="UY21" s="80">
        <f t="shared" si="69"/>
        <v>60</v>
      </c>
      <c r="UZ21" s="80">
        <f t="shared" si="69"/>
        <v>80</v>
      </c>
      <c r="VA21" s="80">
        <f t="shared" si="69"/>
        <v>100</v>
      </c>
      <c r="VB21" s="80">
        <f t="shared" si="69"/>
        <v>120</v>
      </c>
      <c r="VC21" s="80">
        <f t="shared" si="69"/>
        <v>140</v>
      </c>
      <c r="VD21" s="80">
        <f t="shared" si="69"/>
        <v>160</v>
      </c>
      <c r="VE21" s="80">
        <f t="shared" si="69"/>
        <v>180</v>
      </c>
      <c r="VF21" s="80">
        <f t="shared" si="69"/>
        <v>200</v>
      </c>
      <c r="VG21" s="80">
        <f t="shared" si="69"/>
        <v>220</v>
      </c>
      <c r="VH21" s="80">
        <f t="shared" si="69"/>
        <v>240</v>
      </c>
    </row>
    <row r="22" spans="2:580" ht="14.25" x14ac:dyDescent="0.25">
      <c r="B22" s="55"/>
      <c r="C22" s="9" t="s">
        <v>169</v>
      </c>
      <c r="D22" s="76" t="s">
        <v>157</v>
      </c>
      <c r="E22" s="80">
        <f t="shared" ref="E22:S22" si="70">E1</f>
        <v>100</v>
      </c>
      <c r="F22" s="80">
        <f t="shared" si="70"/>
        <v>200</v>
      </c>
      <c r="G22" s="80">
        <f t="shared" si="70"/>
        <v>300</v>
      </c>
      <c r="H22" s="80">
        <f t="shared" si="70"/>
        <v>400</v>
      </c>
      <c r="I22" s="80">
        <f t="shared" si="70"/>
        <v>500</v>
      </c>
      <c r="J22" s="80">
        <f t="shared" si="70"/>
        <v>600</v>
      </c>
      <c r="K22" s="80">
        <f t="shared" si="70"/>
        <v>700</v>
      </c>
      <c r="L22" s="80">
        <f t="shared" si="70"/>
        <v>800</v>
      </c>
      <c r="M22" s="80">
        <f t="shared" si="70"/>
        <v>900</v>
      </c>
      <c r="N22" s="80">
        <f t="shared" si="70"/>
        <v>1000</v>
      </c>
      <c r="O22" s="80">
        <f t="shared" si="70"/>
        <v>1100</v>
      </c>
      <c r="P22" s="80">
        <f t="shared" si="70"/>
        <v>1200</v>
      </c>
      <c r="Q22" s="80">
        <f t="shared" si="70"/>
        <v>100</v>
      </c>
      <c r="R22" s="80">
        <f t="shared" si="70"/>
        <v>200</v>
      </c>
      <c r="S22" s="80">
        <f t="shared" si="70"/>
        <v>300</v>
      </c>
      <c r="T22" s="80">
        <f t="shared" ref="T22:CE22" si="71">T1</f>
        <v>400</v>
      </c>
      <c r="U22" s="80">
        <f t="shared" si="71"/>
        <v>500</v>
      </c>
      <c r="V22" s="80">
        <f t="shared" si="71"/>
        <v>600</v>
      </c>
      <c r="W22" s="80">
        <f t="shared" si="71"/>
        <v>700</v>
      </c>
      <c r="X22" s="80">
        <f t="shared" si="71"/>
        <v>800</v>
      </c>
      <c r="Y22" s="80">
        <f t="shared" si="71"/>
        <v>900</v>
      </c>
      <c r="Z22" s="80">
        <f t="shared" si="71"/>
        <v>1000</v>
      </c>
      <c r="AA22" s="80">
        <f t="shared" si="71"/>
        <v>1100</v>
      </c>
      <c r="AB22" s="80">
        <f t="shared" si="71"/>
        <v>1200</v>
      </c>
      <c r="AC22" s="80">
        <f t="shared" si="71"/>
        <v>100</v>
      </c>
      <c r="AD22" s="80">
        <f t="shared" si="71"/>
        <v>200</v>
      </c>
      <c r="AE22" s="80">
        <f t="shared" si="71"/>
        <v>300</v>
      </c>
      <c r="AF22" s="80">
        <f t="shared" si="71"/>
        <v>400</v>
      </c>
      <c r="AG22" s="80">
        <f t="shared" si="71"/>
        <v>500</v>
      </c>
      <c r="AH22" s="80">
        <f t="shared" si="71"/>
        <v>600</v>
      </c>
      <c r="AI22" s="80">
        <f t="shared" si="71"/>
        <v>700</v>
      </c>
      <c r="AJ22" s="80">
        <f t="shared" si="71"/>
        <v>800</v>
      </c>
      <c r="AK22" s="80">
        <f t="shared" si="71"/>
        <v>900</v>
      </c>
      <c r="AL22" s="80">
        <f t="shared" si="71"/>
        <v>1000</v>
      </c>
      <c r="AM22" s="80">
        <f t="shared" si="71"/>
        <v>1100</v>
      </c>
      <c r="AN22" s="80">
        <f t="shared" si="71"/>
        <v>1200</v>
      </c>
      <c r="AO22" s="80">
        <f t="shared" si="71"/>
        <v>100</v>
      </c>
      <c r="AP22" s="80">
        <f t="shared" si="71"/>
        <v>200</v>
      </c>
      <c r="AQ22" s="80">
        <f t="shared" si="71"/>
        <v>300</v>
      </c>
      <c r="AR22" s="80">
        <f t="shared" si="71"/>
        <v>400</v>
      </c>
      <c r="AS22" s="80">
        <f t="shared" si="71"/>
        <v>500</v>
      </c>
      <c r="AT22" s="80">
        <f t="shared" si="71"/>
        <v>600</v>
      </c>
      <c r="AU22" s="80">
        <f t="shared" si="71"/>
        <v>700</v>
      </c>
      <c r="AV22" s="80">
        <f t="shared" si="71"/>
        <v>800</v>
      </c>
      <c r="AW22" s="80">
        <f t="shared" si="71"/>
        <v>900</v>
      </c>
      <c r="AX22" s="80">
        <f t="shared" si="71"/>
        <v>1000</v>
      </c>
      <c r="AY22" s="80">
        <f t="shared" si="71"/>
        <v>1100</v>
      </c>
      <c r="AZ22" s="80">
        <f t="shared" si="71"/>
        <v>1200</v>
      </c>
      <c r="BA22" s="80">
        <f t="shared" si="71"/>
        <v>100</v>
      </c>
      <c r="BB22" s="80">
        <f t="shared" si="71"/>
        <v>200</v>
      </c>
      <c r="BC22" s="80">
        <f t="shared" si="71"/>
        <v>300</v>
      </c>
      <c r="BD22" s="80">
        <f t="shared" si="71"/>
        <v>400</v>
      </c>
      <c r="BE22" s="80">
        <f t="shared" si="71"/>
        <v>500</v>
      </c>
      <c r="BF22" s="80">
        <f t="shared" si="71"/>
        <v>600</v>
      </c>
      <c r="BG22" s="80">
        <f t="shared" si="71"/>
        <v>700</v>
      </c>
      <c r="BH22" s="80">
        <f t="shared" si="71"/>
        <v>800</v>
      </c>
      <c r="BI22" s="80">
        <f t="shared" si="71"/>
        <v>900</v>
      </c>
      <c r="BJ22" s="80">
        <f t="shared" si="71"/>
        <v>1000</v>
      </c>
      <c r="BK22" s="80">
        <f t="shared" si="71"/>
        <v>1100</v>
      </c>
      <c r="BL22" s="80">
        <f t="shared" si="71"/>
        <v>1200</v>
      </c>
      <c r="BM22" s="80">
        <f t="shared" si="71"/>
        <v>100</v>
      </c>
      <c r="BN22" s="80">
        <f t="shared" si="71"/>
        <v>200</v>
      </c>
      <c r="BO22" s="80">
        <f t="shared" si="71"/>
        <v>300</v>
      </c>
      <c r="BP22" s="80">
        <f t="shared" si="71"/>
        <v>400</v>
      </c>
      <c r="BQ22" s="80">
        <f t="shared" si="71"/>
        <v>500</v>
      </c>
      <c r="BR22" s="80">
        <f t="shared" si="71"/>
        <v>600</v>
      </c>
      <c r="BS22" s="80">
        <f t="shared" si="71"/>
        <v>700</v>
      </c>
      <c r="BT22" s="80">
        <f t="shared" si="71"/>
        <v>800</v>
      </c>
      <c r="BU22" s="80">
        <f t="shared" si="71"/>
        <v>900</v>
      </c>
      <c r="BV22" s="80">
        <f t="shared" si="71"/>
        <v>1000</v>
      </c>
      <c r="BW22" s="80">
        <f t="shared" si="71"/>
        <v>1100</v>
      </c>
      <c r="BX22" s="80">
        <f t="shared" si="71"/>
        <v>1200</v>
      </c>
      <c r="BY22" s="80">
        <f t="shared" si="71"/>
        <v>100</v>
      </c>
      <c r="BZ22" s="80">
        <f t="shared" si="71"/>
        <v>200</v>
      </c>
      <c r="CA22" s="80">
        <f t="shared" si="71"/>
        <v>300</v>
      </c>
      <c r="CB22" s="80">
        <f t="shared" si="71"/>
        <v>400</v>
      </c>
      <c r="CC22" s="80">
        <f t="shared" si="71"/>
        <v>500</v>
      </c>
      <c r="CD22" s="80">
        <f t="shared" si="71"/>
        <v>600</v>
      </c>
      <c r="CE22" s="80">
        <f t="shared" si="71"/>
        <v>700</v>
      </c>
      <c r="CF22" s="80">
        <f t="shared" ref="CF22:EQ22" si="72">CF1</f>
        <v>800</v>
      </c>
      <c r="CG22" s="80">
        <f t="shared" si="72"/>
        <v>900</v>
      </c>
      <c r="CH22" s="80">
        <f t="shared" si="72"/>
        <v>1000</v>
      </c>
      <c r="CI22" s="80">
        <f t="shared" si="72"/>
        <v>1100</v>
      </c>
      <c r="CJ22" s="80">
        <f t="shared" si="72"/>
        <v>1200</v>
      </c>
      <c r="CK22" s="80">
        <f t="shared" si="72"/>
        <v>100</v>
      </c>
      <c r="CL22" s="80">
        <f t="shared" si="72"/>
        <v>200</v>
      </c>
      <c r="CM22" s="80">
        <f t="shared" si="72"/>
        <v>300</v>
      </c>
      <c r="CN22" s="80">
        <f t="shared" si="72"/>
        <v>400</v>
      </c>
      <c r="CO22" s="80">
        <f t="shared" si="72"/>
        <v>500</v>
      </c>
      <c r="CP22" s="80">
        <f t="shared" si="72"/>
        <v>600</v>
      </c>
      <c r="CQ22" s="80">
        <f t="shared" si="72"/>
        <v>700</v>
      </c>
      <c r="CR22" s="80">
        <f t="shared" si="72"/>
        <v>800</v>
      </c>
      <c r="CS22" s="80">
        <f t="shared" si="72"/>
        <v>900</v>
      </c>
      <c r="CT22" s="80">
        <f t="shared" si="72"/>
        <v>1000</v>
      </c>
      <c r="CU22" s="80">
        <f t="shared" si="72"/>
        <v>1100</v>
      </c>
      <c r="CV22" s="80">
        <f t="shared" si="72"/>
        <v>1200</v>
      </c>
      <c r="CW22" s="80">
        <f t="shared" si="72"/>
        <v>100</v>
      </c>
      <c r="CX22" s="80">
        <f t="shared" si="72"/>
        <v>200</v>
      </c>
      <c r="CY22" s="80">
        <f t="shared" si="72"/>
        <v>300</v>
      </c>
      <c r="CZ22" s="80">
        <f t="shared" si="72"/>
        <v>400</v>
      </c>
      <c r="DA22" s="80">
        <f t="shared" si="72"/>
        <v>500</v>
      </c>
      <c r="DB22" s="80">
        <f t="shared" si="72"/>
        <v>600</v>
      </c>
      <c r="DC22" s="80">
        <f t="shared" si="72"/>
        <v>700</v>
      </c>
      <c r="DD22" s="80">
        <f t="shared" si="72"/>
        <v>800</v>
      </c>
      <c r="DE22" s="80">
        <f t="shared" si="72"/>
        <v>900</v>
      </c>
      <c r="DF22" s="80">
        <f t="shared" si="72"/>
        <v>1000</v>
      </c>
      <c r="DG22" s="80">
        <f t="shared" si="72"/>
        <v>1100</v>
      </c>
      <c r="DH22" s="80">
        <f t="shared" si="72"/>
        <v>1200</v>
      </c>
      <c r="DI22" s="80">
        <f t="shared" si="72"/>
        <v>100</v>
      </c>
      <c r="DJ22" s="80">
        <f t="shared" si="72"/>
        <v>200</v>
      </c>
      <c r="DK22" s="80">
        <f t="shared" si="72"/>
        <v>300</v>
      </c>
      <c r="DL22" s="80">
        <f t="shared" si="72"/>
        <v>400</v>
      </c>
      <c r="DM22" s="80">
        <f t="shared" si="72"/>
        <v>500</v>
      </c>
      <c r="DN22" s="80">
        <f t="shared" si="72"/>
        <v>600</v>
      </c>
      <c r="DO22" s="80">
        <f t="shared" si="72"/>
        <v>700</v>
      </c>
      <c r="DP22" s="80">
        <f t="shared" si="72"/>
        <v>800</v>
      </c>
      <c r="DQ22" s="80">
        <f t="shared" si="72"/>
        <v>900</v>
      </c>
      <c r="DR22" s="80">
        <f t="shared" si="72"/>
        <v>1000</v>
      </c>
      <c r="DS22" s="80">
        <f t="shared" si="72"/>
        <v>1100</v>
      </c>
      <c r="DT22" s="80">
        <f t="shared" si="72"/>
        <v>1200</v>
      </c>
      <c r="DU22" s="80">
        <f t="shared" si="72"/>
        <v>100</v>
      </c>
      <c r="DV22" s="80">
        <f t="shared" si="72"/>
        <v>200</v>
      </c>
      <c r="DW22" s="80">
        <f t="shared" si="72"/>
        <v>300</v>
      </c>
      <c r="DX22" s="80">
        <f t="shared" si="72"/>
        <v>400</v>
      </c>
      <c r="DY22" s="80">
        <f t="shared" si="72"/>
        <v>500</v>
      </c>
      <c r="DZ22" s="80">
        <f t="shared" si="72"/>
        <v>600</v>
      </c>
      <c r="EA22" s="80">
        <f t="shared" si="72"/>
        <v>700</v>
      </c>
      <c r="EB22" s="80">
        <f t="shared" si="72"/>
        <v>800</v>
      </c>
      <c r="EC22" s="80">
        <f t="shared" si="72"/>
        <v>900</v>
      </c>
      <c r="ED22" s="80">
        <f t="shared" si="72"/>
        <v>1000</v>
      </c>
      <c r="EE22" s="80">
        <f t="shared" si="72"/>
        <v>1100</v>
      </c>
      <c r="EF22" s="80">
        <f t="shared" si="72"/>
        <v>1200</v>
      </c>
      <c r="EG22" s="80">
        <f t="shared" si="72"/>
        <v>100</v>
      </c>
      <c r="EH22" s="80">
        <f t="shared" si="72"/>
        <v>200</v>
      </c>
      <c r="EI22" s="80">
        <f t="shared" si="72"/>
        <v>300</v>
      </c>
      <c r="EJ22" s="80">
        <f t="shared" si="72"/>
        <v>400</v>
      </c>
      <c r="EK22" s="80">
        <f t="shared" si="72"/>
        <v>500</v>
      </c>
      <c r="EL22" s="80">
        <f t="shared" si="72"/>
        <v>600</v>
      </c>
      <c r="EM22" s="80">
        <f t="shared" si="72"/>
        <v>700</v>
      </c>
      <c r="EN22" s="80">
        <f t="shared" si="72"/>
        <v>800</v>
      </c>
      <c r="EO22" s="80">
        <f t="shared" si="72"/>
        <v>900</v>
      </c>
      <c r="EP22" s="80">
        <f t="shared" si="72"/>
        <v>1000</v>
      </c>
      <c r="EQ22" s="80">
        <f t="shared" si="72"/>
        <v>1100</v>
      </c>
      <c r="ER22" s="80">
        <f t="shared" ref="ER22:HC22" si="73">ER1</f>
        <v>1200</v>
      </c>
      <c r="ES22" s="80">
        <f t="shared" si="73"/>
        <v>100</v>
      </c>
      <c r="ET22" s="80">
        <f t="shared" si="73"/>
        <v>200</v>
      </c>
      <c r="EU22" s="80">
        <f t="shared" si="73"/>
        <v>300</v>
      </c>
      <c r="EV22" s="80">
        <f t="shared" si="73"/>
        <v>400</v>
      </c>
      <c r="EW22" s="80">
        <f t="shared" si="73"/>
        <v>500</v>
      </c>
      <c r="EX22" s="80">
        <f t="shared" si="73"/>
        <v>600</v>
      </c>
      <c r="EY22" s="80">
        <f t="shared" si="73"/>
        <v>700</v>
      </c>
      <c r="EZ22" s="80">
        <f t="shared" si="73"/>
        <v>800</v>
      </c>
      <c r="FA22" s="80">
        <f t="shared" si="73"/>
        <v>900</v>
      </c>
      <c r="FB22" s="80">
        <f t="shared" si="73"/>
        <v>1000</v>
      </c>
      <c r="FC22" s="80">
        <f t="shared" si="73"/>
        <v>1100</v>
      </c>
      <c r="FD22" s="80">
        <f t="shared" si="73"/>
        <v>1200</v>
      </c>
      <c r="FE22" s="80">
        <f t="shared" si="73"/>
        <v>100</v>
      </c>
      <c r="FF22" s="80">
        <f t="shared" si="73"/>
        <v>200</v>
      </c>
      <c r="FG22" s="80">
        <f t="shared" si="73"/>
        <v>300</v>
      </c>
      <c r="FH22" s="80">
        <f t="shared" si="73"/>
        <v>400</v>
      </c>
      <c r="FI22" s="80">
        <f t="shared" si="73"/>
        <v>500</v>
      </c>
      <c r="FJ22" s="80">
        <f t="shared" si="73"/>
        <v>600</v>
      </c>
      <c r="FK22" s="80">
        <f t="shared" si="73"/>
        <v>700</v>
      </c>
      <c r="FL22" s="80">
        <f t="shared" si="73"/>
        <v>800</v>
      </c>
      <c r="FM22" s="80">
        <f t="shared" si="73"/>
        <v>900</v>
      </c>
      <c r="FN22" s="80">
        <f t="shared" si="73"/>
        <v>1000</v>
      </c>
      <c r="FO22" s="80">
        <f t="shared" si="73"/>
        <v>1100</v>
      </c>
      <c r="FP22" s="80">
        <f t="shared" si="73"/>
        <v>1200</v>
      </c>
      <c r="FQ22" s="80">
        <f t="shared" si="73"/>
        <v>100</v>
      </c>
      <c r="FR22" s="80">
        <f t="shared" si="73"/>
        <v>200</v>
      </c>
      <c r="FS22" s="80">
        <f t="shared" si="73"/>
        <v>300</v>
      </c>
      <c r="FT22" s="80">
        <f t="shared" si="73"/>
        <v>400</v>
      </c>
      <c r="FU22" s="80">
        <f t="shared" si="73"/>
        <v>500</v>
      </c>
      <c r="FV22" s="80">
        <f t="shared" si="73"/>
        <v>600</v>
      </c>
      <c r="FW22" s="80">
        <f t="shared" si="73"/>
        <v>700</v>
      </c>
      <c r="FX22" s="80">
        <f t="shared" si="73"/>
        <v>800</v>
      </c>
      <c r="FY22" s="80">
        <f t="shared" si="73"/>
        <v>900</v>
      </c>
      <c r="FZ22" s="80">
        <f t="shared" si="73"/>
        <v>1000</v>
      </c>
      <c r="GA22" s="80">
        <f t="shared" si="73"/>
        <v>1100</v>
      </c>
      <c r="GB22" s="80">
        <f t="shared" si="73"/>
        <v>1200</v>
      </c>
      <c r="GC22" s="80">
        <f t="shared" si="73"/>
        <v>100</v>
      </c>
      <c r="GD22" s="80">
        <f t="shared" si="73"/>
        <v>200</v>
      </c>
      <c r="GE22" s="80">
        <f t="shared" si="73"/>
        <v>300</v>
      </c>
      <c r="GF22" s="80">
        <f t="shared" si="73"/>
        <v>400</v>
      </c>
      <c r="GG22" s="80">
        <f t="shared" si="73"/>
        <v>500</v>
      </c>
      <c r="GH22" s="80">
        <f t="shared" si="73"/>
        <v>600</v>
      </c>
      <c r="GI22" s="80">
        <f t="shared" si="73"/>
        <v>700</v>
      </c>
      <c r="GJ22" s="80">
        <f t="shared" si="73"/>
        <v>800</v>
      </c>
      <c r="GK22" s="80">
        <f t="shared" si="73"/>
        <v>900</v>
      </c>
      <c r="GL22" s="80">
        <f t="shared" si="73"/>
        <v>1000</v>
      </c>
      <c r="GM22" s="80">
        <f t="shared" si="73"/>
        <v>1100</v>
      </c>
      <c r="GN22" s="80">
        <f t="shared" si="73"/>
        <v>1200</v>
      </c>
      <c r="GO22" s="80">
        <f t="shared" si="73"/>
        <v>100</v>
      </c>
      <c r="GP22" s="80">
        <f t="shared" si="73"/>
        <v>200</v>
      </c>
      <c r="GQ22" s="80">
        <f t="shared" si="73"/>
        <v>300</v>
      </c>
      <c r="GR22" s="80">
        <f t="shared" si="73"/>
        <v>400</v>
      </c>
      <c r="GS22" s="80">
        <f t="shared" si="73"/>
        <v>500</v>
      </c>
      <c r="GT22" s="80">
        <f t="shared" si="73"/>
        <v>600</v>
      </c>
      <c r="GU22" s="80">
        <f t="shared" si="73"/>
        <v>700</v>
      </c>
      <c r="GV22" s="80">
        <f t="shared" si="73"/>
        <v>800</v>
      </c>
      <c r="GW22" s="80">
        <f t="shared" si="73"/>
        <v>900</v>
      </c>
      <c r="GX22" s="80">
        <f t="shared" si="73"/>
        <v>1000</v>
      </c>
      <c r="GY22" s="80">
        <f t="shared" si="73"/>
        <v>1100</v>
      </c>
      <c r="GZ22" s="80">
        <f t="shared" si="73"/>
        <v>1200</v>
      </c>
      <c r="HA22" s="80">
        <f t="shared" si="73"/>
        <v>100</v>
      </c>
      <c r="HB22" s="80">
        <f t="shared" si="73"/>
        <v>200</v>
      </c>
      <c r="HC22" s="80">
        <f t="shared" si="73"/>
        <v>300</v>
      </c>
      <c r="HD22" s="80">
        <f t="shared" ref="HD22:JO22" si="74">HD1</f>
        <v>400</v>
      </c>
      <c r="HE22" s="80">
        <f t="shared" si="74"/>
        <v>500</v>
      </c>
      <c r="HF22" s="80">
        <f t="shared" si="74"/>
        <v>600</v>
      </c>
      <c r="HG22" s="80">
        <f t="shared" si="74"/>
        <v>700</v>
      </c>
      <c r="HH22" s="80">
        <f t="shared" si="74"/>
        <v>800</v>
      </c>
      <c r="HI22" s="80">
        <f t="shared" si="74"/>
        <v>900</v>
      </c>
      <c r="HJ22" s="80">
        <f t="shared" si="74"/>
        <v>1000</v>
      </c>
      <c r="HK22" s="80">
        <f t="shared" si="74"/>
        <v>1100</v>
      </c>
      <c r="HL22" s="80">
        <f t="shared" si="74"/>
        <v>1200</v>
      </c>
      <c r="HM22" s="80">
        <f t="shared" si="74"/>
        <v>100</v>
      </c>
      <c r="HN22" s="80">
        <f t="shared" si="74"/>
        <v>200</v>
      </c>
      <c r="HO22" s="80">
        <f t="shared" si="74"/>
        <v>300</v>
      </c>
      <c r="HP22" s="80">
        <f t="shared" si="74"/>
        <v>400</v>
      </c>
      <c r="HQ22" s="80">
        <f t="shared" si="74"/>
        <v>500</v>
      </c>
      <c r="HR22" s="80">
        <f t="shared" si="74"/>
        <v>600</v>
      </c>
      <c r="HS22" s="80">
        <f t="shared" si="74"/>
        <v>700</v>
      </c>
      <c r="HT22" s="80">
        <f t="shared" si="74"/>
        <v>800</v>
      </c>
      <c r="HU22" s="80">
        <f t="shared" si="74"/>
        <v>900</v>
      </c>
      <c r="HV22" s="80">
        <f t="shared" si="74"/>
        <v>1000</v>
      </c>
      <c r="HW22" s="80">
        <f t="shared" si="74"/>
        <v>1100</v>
      </c>
      <c r="HX22" s="80">
        <f t="shared" si="74"/>
        <v>1200</v>
      </c>
      <c r="HY22" s="80">
        <f t="shared" si="74"/>
        <v>100</v>
      </c>
      <c r="HZ22" s="80">
        <f t="shared" si="74"/>
        <v>200</v>
      </c>
      <c r="IA22" s="80">
        <f t="shared" si="74"/>
        <v>300</v>
      </c>
      <c r="IB22" s="80">
        <f t="shared" si="74"/>
        <v>400</v>
      </c>
      <c r="IC22" s="80">
        <f t="shared" si="74"/>
        <v>500</v>
      </c>
      <c r="ID22" s="80">
        <f t="shared" si="74"/>
        <v>600</v>
      </c>
      <c r="IE22" s="80">
        <f t="shared" si="74"/>
        <v>700</v>
      </c>
      <c r="IF22" s="80">
        <f t="shared" si="74"/>
        <v>800</v>
      </c>
      <c r="IG22" s="80">
        <f t="shared" si="74"/>
        <v>900</v>
      </c>
      <c r="IH22" s="80">
        <f t="shared" si="74"/>
        <v>1000</v>
      </c>
      <c r="II22" s="80">
        <f t="shared" si="74"/>
        <v>1100</v>
      </c>
      <c r="IJ22" s="80">
        <f t="shared" si="74"/>
        <v>1200</v>
      </c>
      <c r="IK22" s="80">
        <f t="shared" si="74"/>
        <v>100</v>
      </c>
      <c r="IL22" s="80">
        <f t="shared" si="74"/>
        <v>200</v>
      </c>
      <c r="IM22" s="80">
        <f t="shared" si="74"/>
        <v>300</v>
      </c>
      <c r="IN22" s="80">
        <f t="shared" si="74"/>
        <v>400</v>
      </c>
      <c r="IO22" s="80">
        <f t="shared" si="74"/>
        <v>500</v>
      </c>
      <c r="IP22" s="80">
        <f t="shared" si="74"/>
        <v>600</v>
      </c>
      <c r="IQ22" s="80">
        <f t="shared" si="74"/>
        <v>700</v>
      </c>
      <c r="IR22" s="80">
        <f t="shared" si="74"/>
        <v>800</v>
      </c>
      <c r="IS22" s="80">
        <f t="shared" si="74"/>
        <v>900</v>
      </c>
      <c r="IT22" s="80">
        <f t="shared" si="74"/>
        <v>1000</v>
      </c>
      <c r="IU22" s="80">
        <f t="shared" si="74"/>
        <v>1100</v>
      </c>
      <c r="IV22" s="80">
        <f t="shared" si="74"/>
        <v>1200</v>
      </c>
      <c r="IW22" s="80">
        <f t="shared" si="74"/>
        <v>100</v>
      </c>
      <c r="IX22" s="80">
        <f t="shared" si="74"/>
        <v>200</v>
      </c>
      <c r="IY22" s="80">
        <f t="shared" si="74"/>
        <v>300</v>
      </c>
      <c r="IZ22" s="80">
        <f t="shared" si="74"/>
        <v>400</v>
      </c>
      <c r="JA22" s="80">
        <f t="shared" si="74"/>
        <v>500</v>
      </c>
      <c r="JB22" s="80">
        <f t="shared" si="74"/>
        <v>600</v>
      </c>
      <c r="JC22" s="80">
        <f t="shared" si="74"/>
        <v>700</v>
      </c>
      <c r="JD22" s="80">
        <f t="shared" si="74"/>
        <v>800</v>
      </c>
      <c r="JE22" s="80">
        <f t="shared" si="74"/>
        <v>900</v>
      </c>
      <c r="JF22" s="80">
        <f t="shared" si="74"/>
        <v>1000</v>
      </c>
      <c r="JG22" s="80">
        <f t="shared" si="74"/>
        <v>1100</v>
      </c>
      <c r="JH22" s="80">
        <f t="shared" si="74"/>
        <v>1200</v>
      </c>
      <c r="JI22" s="80">
        <f t="shared" si="74"/>
        <v>100</v>
      </c>
      <c r="JJ22" s="80">
        <f t="shared" si="74"/>
        <v>200</v>
      </c>
      <c r="JK22" s="80">
        <f t="shared" si="74"/>
        <v>300</v>
      </c>
      <c r="JL22" s="80">
        <f t="shared" si="74"/>
        <v>400</v>
      </c>
      <c r="JM22" s="80">
        <f t="shared" si="74"/>
        <v>500</v>
      </c>
      <c r="JN22" s="80">
        <f t="shared" si="74"/>
        <v>600</v>
      </c>
      <c r="JO22" s="80">
        <f t="shared" si="74"/>
        <v>700</v>
      </c>
      <c r="JP22" s="80">
        <f t="shared" ref="JP22:MA22" si="75">JP1</f>
        <v>800</v>
      </c>
      <c r="JQ22" s="80">
        <f t="shared" si="75"/>
        <v>900</v>
      </c>
      <c r="JR22" s="80">
        <f t="shared" si="75"/>
        <v>1000</v>
      </c>
      <c r="JS22" s="80">
        <f t="shared" si="75"/>
        <v>1100</v>
      </c>
      <c r="JT22" s="80">
        <f t="shared" si="75"/>
        <v>1200</v>
      </c>
      <c r="JU22" s="80">
        <f t="shared" si="75"/>
        <v>100</v>
      </c>
      <c r="JV22" s="80">
        <f t="shared" si="75"/>
        <v>200</v>
      </c>
      <c r="JW22" s="80">
        <f t="shared" si="75"/>
        <v>300</v>
      </c>
      <c r="JX22" s="80">
        <f t="shared" si="75"/>
        <v>400</v>
      </c>
      <c r="JY22" s="80">
        <f t="shared" si="75"/>
        <v>500</v>
      </c>
      <c r="JZ22" s="80">
        <f t="shared" si="75"/>
        <v>600</v>
      </c>
      <c r="KA22" s="80">
        <f t="shared" si="75"/>
        <v>700</v>
      </c>
      <c r="KB22" s="80">
        <f t="shared" si="75"/>
        <v>800</v>
      </c>
      <c r="KC22" s="80">
        <f t="shared" si="75"/>
        <v>900</v>
      </c>
      <c r="KD22" s="80">
        <f t="shared" si="75"/>
        <v>1000</v>
      </c>
      <c r="KE22" s="80">
        <f t="shared" si="75"/>
        <v>1100</v>
      </c>
      <c r="KF22" s="80">
        <f t="shared" si="75"/>
        <v>1200</v>
      </c>
      <c r="KG22" s="80">
        <f t="shared" si="75"/>
        <v>100</v>
      </c>
      <c r="KH22" s="80">
        <f t="shared" si="75"/>
        <v>200</v>
      </c>
      <c r="KI22" s="80">
        <f t="shared" si="75"/>
        <v>300</v>
      </c>
      <c r="KJ22" s="80">
        <f t="shared" si="75"/>
        <v>400</v>
      </c>
      <c r="KK22" s="80">
        <f t="shared" si="75"/>
        <v>500</v>
      </c>
      <c r="KL22" s="80">
        <f t="shared" si="75"/>
        <v>600</v>
      </c>
      <c r="KM22" s="80">
        <f t="shared" si="75"/>
        <v>700</v>
      </c>
      <c r="KN22" s="80">
        <f t="shared" si="75"/>
        <v>800</v>
      </c>
      <c r="KO22" s="80">
        <f t="shared" si="75"/>
        <v>900</v>
      </c>
      <c r="KP22" s="80">
        <f t="shared" si="75"/>
        <v>1000</v>
      </c>
      <c r="KQ22" s="80">
        <f t="shared" si="75"/>
        <v>1100</v>
      </c>
      <c r="KR22" s="80">
        <f t="shared" si="75"/>
        <v>1200</v>
      </c>
      <c r="KS22" s="80">
        <f t="shared" si="75"/>
        <v>100</v>
      </c>
      <c r="KT22" s="80">
        <f t="shared" si="75"/>
        <v>200</v>
      </c>
      <c r="KU22" s="80">
        <f t="shared" si="75"/>
        <v>300</v>
      </c>
      <c r="KV22" s="80">
        <f t="shared" si="75"/>
        <v>400</v>
      </c>
      <c r="KW22" s="80">
        <f t="shared" si="75"/>
        <v>500</v>
      </c>
      <c r="KX22" s="80">
        <f t="shared" si="75"/>
        <v>600</v>
      </c>
      <c r="KY22" s="80">
        <f t="shared" si="75"/>
        <v>700</v>
      </c>
      <c r="KZ22" s="80">
        <f t="shared" si="75"/>
        <v>800</v>
      </c>
      <c r="LA22" s="80">
        <f t="shared" si="75"/>
        <v>900</v>
      </c>
      <c r="LB22" s="80">
        <f t="shared" si="75"/>
        <v>1000</v>
      </c>
      <c r="LC22" s="80">
        <f t="shared" si="75"/>
        <v>1100</v>
      </c>
      <c r="LD22" s="80">
        <f t="shared" si="75"/>
        <v>1200</v>
      </c>
      <c r="LE22" s="80">
        <f t="shared" si="75"/>
        <v>100</v>
      </c>
      <c r="LF22" s="80">
        <f t="shared" si="75"/>
        <v>200</v>
      </c>
      <c r="LG22" s="80">
        <f t="shared" si="75"/>
        <v>300</v>
      </c>
      <c r="LH22" s="80">
        <f t="shared" si="75"/>
        <v>400</v>
      </c>
      <c r="LI22" s="80">
        <f t="shared" si="75"/>
        <v>500</v>
      </c>
      <c r="LJ22" s="80">
        <f t="shared" si="75"/>
        <v>600</v>
      </c>
      <c r="LK22" s="80">
        <f t="shared" si="75"/>
        <v>700</v>
      </c>
      <c r="LL22" s="80">
        <f t="shared" si="75"/>
        <v>800</v>
      </c>
      <c r="LM22" s="80">
        <f t="shared" si="75"/>
        <v>900</v>
      </c>
      <c r="LN22" s="80">
        <f t="shared" si="75"/>
        <v>1000</v>
      </c>
      <c r="LO22" s="80">
        <f t="shared" si="75"/>
        <v>1100</v>
      </c>
      <c r="LP22" s="80">
        <f t="shared" si="75"/>
        <v>1200</v>
      </c>
      <c r="LQ22" s="80">
        <f t="shared" si="75"/>
        <v>100</v>
      </c>
      <c r="LR22" s="80">
        <f t="shared" si="75"/>
        <v>200</v>
      </c>
      <c r="LS22" s="80">
        <f t="shared" si="75"/>
        <v>300</v>
      </c>
      <c r="LT22" s="80">
        <f t="shared" si="75"/>
        <v>400</v>
      </c>
      <c r="LU22" s="80">
        <f t="shared" si="75"/>
        <v>500</v>
      </c>
      <c r="LV22" s="80">
        <f t="shared" si="75"/>
        <v>600</v>
      </c>
      <c r="LW22" s="80">
        <f t="shared" si="75"/>
        <v>700</v>
      </c>
      <c r="LX22" s="80">
        <f t="shared" si="75"/>
        <v>800</v>
      </c>
      <c r="LY22" s="80">
        <f t="shared" si="75"/>
        <v>900</v>
      </c>
      <c r="LZ22" s="80">
        <f t="shared" si="75"/>
        <v>1000</v>
      </c>
      <c r="MA22" s="80">
        <f t="shared" si="75"/>
        <v>1100</v>
      </c>
      <c r="MB22" s="80">
        <f t="shared" ref="MB22:OM22" si="76">MB1</f>
        <v>1200</v>
      </c>
      <c r="MC22" s="80">
        <f t="shared" si="76"/>
        <v>100</v>
      </c>
      <c r="MD22" s="80">
        <f t="shared" si="76"/>
        <v>200</v>
      </c>
      <c r="ME22" s="80">
        <f t="shared" si="76"/>
        <v>300</v>
      </c>
      <c r="MF22" s="80">
        <f t="shared" si="76"/>
        <v>400</v>
      </c>
      <c r="MG22" s="80">
        <f t="shared" si="76"/>
        <v>500</v>
      </c>
      <c r="MH22" s="80">
        <f t="shared" si="76"/>
        <v>600</v>
      </c>
      <c r="MI22" s="80">
        <f t="shared" si="76"/>
        <v>700</v>
      </c>
      <c r="MJ22" s="80">
        <f t="shared" si="76"/>
        <v>800</v>
      </c>
      <c r="MK22" s="80">
        <f t="shared" si="76"/>
        <v>900</v>
      </c>
      <c r="ML22" s="80">
        <f t="shared" si="76"/>
        <v>1000</v>
      </c>
      <c r="MM22" s="80">
        <f t="shared" si="76"/>
        <v>1100</v>
      </c>
      <c r="MN22" s="80">
        <f t="shared" si="76"/>
        <v>1200</v>
      </c>
      <c r="MO22" s="80">
        <f t="shared" si="76"/>
        <v>100</v>
      </c>
      <c r="MP22" s="80">
        <f t="shared" si="76"/>
        <v>200</v>
      </c>
      <c r="MQ22" s="80">
        <f t="shared" si="76"/>
        <v>300</v>
      </c>
      <c r="MR22" s="80">
        <f t="shared" si="76"/>
        <v>400</v>
      </c>
      <c r="MS22" s="80">
        <f t="shared" si="76"/>
        <v>500</v>
      </c>
      <c r="MT22" s="80">
        <f t="shared" si="76"/>
        <v>600</v>
      </c>
      <c r="MU22" s="80">
        <f t="shared" si="76"/>
        <v>700</v>
      </c>
      <c r="MV22" s="80">
        <f t="shared" si="76"/>
        <v>800</v>
      </c>
      <c r="MW22" s="80">
        <f t="shared" si="76"/>
        <v>900</v>
      </c>
      <c r="MX22" s="80">
        <f t="shared" si="76"/>
        <v>1000</v>
      </c>
      <c r="MY22" s="80">
        <f t="shared" si="76"/>
        <v>1100</v>
      </c>
      <c r="MZ22" s="80">
        <f t="shared" si="76"/>
        <v>1200</v>
      </c>
      <c r="NA22" s="80">
        <f t="shared" si="76"/>
        <v>100</v>
      </c>
      <c r="NB22" s="80">
        <f t="shared" si="76"/>
        <v>200</v>
      </c>
      <c r="NC22" s="80">
        <f t="shared" si="76"/>
        <v>300</v>
      </c>
      <c r="ND22" s="80">
        <f t="shared" si="76"/>
        <v>400</v>
      </c>
      <c r="NE22" s="80">
        <f t="shared" si="76"/>
        <v>500</v>
      </c>
      <c r="NF22" s="80">
        <f t="shared" si="76"/>
        <v>600</v>
      </c>
      <c r="NG22" s="80">
        <f t="shared" si="76"/>
        <v>700</v>
      </c>
      <c r="NH22" s="80">
        <f t="shared" si="76"/>
        <v>800</v>
      </c>
      <c r="NI22" s="80">
        <f t="shared" si="76"/>
        <v>900</v>
      </c>
      <c r="NJ22" s="80">
        <f t="shared" si="76"/>
        <v>1000</v>
      </c>
      <c r="NK22" s="80">
        <f t="shared" si="76"/>
        <v>1100</v>
      </c>
      <c r="NL22" s="80">
        <f t="shared" si="76"/>
        <v>1200</v>
      </c>
      <c r="NM22" s="80">
        <f t="shared" si="76"/>
        <v>100</v>
      </c>
      <c r="NN22" s="80">
        <f t="shared" si="76"/>
        <v>200</v>
      </c>
      <c r="NO22" s="80">
        <f t="shared" si="76"/>
        <v>300</v>
      </c>
      <c r="NP22" s="80">
        <f t="shared" si="76"/>
        <v>400</v>
      </c>
      <c r="NQ22" s="80">
        <f t="shared" si="76"/>
        <v>500</v>
      </c>
      <c r="NR22" s="80">
        <f t="shared" si="76"/>
        <v>600</v>
      </c>
      <c r="NS22" s="80">
        <f t="shared" si="76"/>
        <v>700</v>
      </c>
      <c r="NT22" s="80">
        <f t="shared" si="76"/>
        <v>800</v>
      </c>
      <c r="NU22" s="80">
        <f t="shared" si="76"/>
        <v>900</v>
      </c>
      <c r="NV22" s="80">
        <f t="shared" si="76"/>
        <v>1000</v>
      </c>
      <c r="NW22" s="80">
        <f t="shared" si="76"/>
        <v>1100</v>
      </c>
      <c r="NX22" s="80">
        <f t="shared" si="76"/>
        <v>1200</v>
      </c>
      <c r="NY22" s="80">
        <f t="shared" si="76"/>
        <v>100</v>
      </c>
      <c r="NZ22" s="80">
        <f t="shared" si="76"/>
        <v>200</v>
      </c>
      <c r="OA22" s="80">
        <f t="shared" si="76"/>
        <v>300</v>
      </c>
      <c r="OB22" s="80">
        <f t="shared" si="76"/>
        <v>400</v>
      </c>
      <c r="OC22" s="80">
        <f t="shared" si="76"/>
        <v>500</v>
      </c>
      <c r="OD22" s="80">
        <f t="shared" si="76"/>
        <v>600</v>
      </c>
      <c r="OE22" s="80">
        <f t="shared" si="76"/>
        <v>700</v>
      </c>
      <c r="OF22" s="80">
        <f t="shared" si="76"/>
        <v>800</v>
      </c>
      <c r="OG22" s="80">
        <f t="shared" si="76"/>
        <v>900</v>
      </c>
      <c r="OH22" s="80">
        <f t="shared" si="76"/>
        <v>1000</v>
      </c>
      <c r="OI22" s="80">
        <f t="shared" si="76"/>
        <v>1100</v>
      </c>
      <c r="OJ22" s="80">
        <f t="shared" si="76"/>
        <v>1200</v>
      </c>
      <c r="OK22" s="80">
        <f t="shared" si="76"/>
        <v>100</v>
      </c>
      <c r="OL22" s="80">
        <f t="shared" si="76"/>
        <v>200</v>
      </c>
      <c r="OM22" s="80">
        <f t="shared" si="76"/>
        <v>300</v>
      </c>
      <c r="ON22" s="80">
        <f t="shared" ref="ON22:QY22" si="77">ON1</f>
        <v>400</v>
      </c>
      <c r="OO22" s="80">
        <f t="shared" si="77"/>
        <v>500</v>
      </c>
      <c r="OP22" s="80">
        <f t="shared" si="77"/>
        <v>600</v>
      </c>
      <c r="OQ22" s="80">
        <f t="shared" si="77"/>
        <v>700</v>
      </c>
      <c r="OR22" s="80">
        <f t="shared" si="77"/>
        <v>800</v>
      </c>
      <c r="OS22" s="80">
        <f t="shared" si="77"/>
        <v>900</v>
      </c>
      <c r="OT22" s="80">
        <f t="shared" si="77"/>
        <v>1000</v>
      </c>
      <c r="OU22" s="80">
        <f t="shared" si="77"/>
        <v>1100</v>
      </c>
      <c r="OV22" s="80">
        <f t="shared" si="77"/>
        <v>1200</v>
      </c>
      <c r="OW22" s="80">
        <f t="shared" si="77"/>
        <v>100</v>
      </c>
      <c r="OX22" s="80">
        <f t="shared" si="77"/>
        <v>200</v>
      </c>
      <c r="OY22" s="80">
        <f t="shared" si="77"/>
        <v>300</v>
      </c>
      <c r="OZ22" s="80">
        <f t="shared" si="77"/>
        <v>400</v>
      </c>
      <c r="PA22" s="80">
        <f t="shared" si="77"/>
        <v>500</v>
      </c>
      <c r="PB22" s="80">
        <f t="shared" si="77"/>
        <v>600</v>
      </c>
      <c r="PC22" s="80">
        <f t="shared" si="77"/>
        <v>700</v>
      </c>
      <c r="PD22" s="80">
        <f t="shared" si="77"/>
        <v>800</v>
      </c>
      <c r="PE22" s="80">
        <f t="shared" si="77"/>
        <v>900</v>
      </c>
      <c r="PF22" s="80">
        <f t="shared" si="77"/>
        <v>1000</v>
      </c>
      <c r="PG22" s="80">
        <f t="shared" si="77"/>
        <v>1100</v>
      </c>
      <c r="PH22" s="80">
        <f t="shared" si="77"/>
        <v>1200</v>
      </c>
      <c r="PI22" s="80">
        <f t="shared" si="77"/>
        <v>100</v>
      </c>
      <c r="PJ22" s="80">
        <f t="shared" si="77"/>
        <v>200</v>
      </c>
      <c r="PK22" s="80">
        <f t="shared" si="77"/>
        <v>300</v>
      </c>
      <c r="PL22" s="80">
        <f t="shared" si="77"/>
        <v>400</v>
      </c>
      <c r="PM22" s="80">
        <f t="shared" si="77"/>
        <v>500</v>
      </c>
      <c r="PN22" s="80">
        <f t="shared" si="77"/>
        <v>600</v>
      </c>
      <c r="PO22" s="80">
        <f t="shared" si="77"/>
        <v>700</v>
      </c>
      <c r="PP22" s="80">
        <f t="shared" si="77"/>
        <v>800</v>
      </c>
      <c r="PQ22" s="80">
        <f t="shared" si="77"/>
        <v>900</v>
      </c>
      <c r="PR22" s="80">
        <f t="shared" si="77"/>
        <v>1000</v>
      </c>
      <c r="PS22" s="80">
        <f t="shared" si="77"/>
        <v>1100</v>
      </c>
      <c r="PT22" s="80">
        <f t="shared" si="77"/>
        <v>1200</v>
      </c>
      <c r="PU22" s="80">
        <f t="shared" si="77"/>
        <v>100</v>
      </c>
      <c r="PV22" s="80">
        <f t="shared" si="77"/>
        <v>200</v>
      </c>
      <c r="PW22" s="80">
        <f t="shared" si="77"/>
        <v>300</v>
      </c>
      <c r="PX22" s="80">
        <f t="shared" si="77"/>
        <v>400</v>
      </c>
      <c r="PY22" s="80">
        <f t="shared" si="77"/>
        <v>500</v>
      </c>
      <c r="PZ22" s="80">
        <f t="shared" si="77"/>
        <v>600</v>
      </c>
      <c r="QA22" s="80">
        <f t="shared" si="77"/>
        <v>700</v>
      </c>
      <c r="QB22" s="80">
        <f t="shared" si="77"/>
        <v>800</v>
      </c>
      <c r="QC22" s="80">
        <f t="shared" si="77"/>
        <v>900</v>
      </c>
      <c r="QD22" s="80">
        <f t="shared" si="77"/>
        <v>1000</v>
      </c>
      <c r="QE22" s="80">
        <f t="shared" si="77"/>
        <v>1100</v>
      </c>
      <c r="QF22" s="80">
        <f t="shared" si="77"/>
        <v>1200</v>
      </c>
      <c r="QG22" s="80">
        <f t="shared" si="77"/>
        <v>100</v>
      </c>
      <c r="QH22" s="80">
        <f t="shared" si="77"/>
        <v>200</v>
      </c>
      <c r="QI22" s="80">
        <f t="shared" si="77"/>
        <v>300</v>
      </c>
      <c r="QJ22" s="80">
        <f t="shared" si="77"/>
        <v>400</v>
      </c>
      <c r="QK22" s="80">
        <f t="shared" si="77"/>
        <v>500</v>
      </c>
      <c r="QL22" s="80">
        <f t="shared" si="77"/>
        <v>600</v>
      </c>
      <c r="QM22" s="80">
        <f t="shared" si="77"/>
        <v>700</v>
      </c>
      <c r="QN22" s="80">
        <f t="shared" si="77"/>
        <v>800</v>
      </c>
      <c r="QO22" s="80">
        <f t="shared" si="77"/>
        <v>900</v>
      </c>
      <c r="QP22" s="80">
        <f t="shared" si="77"/>
        <v>1000</v>
      </c>
      <c r="QQ22" s="80">
        <f t="shared" si="77"/>
        <v>1100</v>
      </c>
      <c r="QR22" s="80">
        <f t="shared" si="77"/>
        <v>1200</v>
      </c>
      <c r="QS22" s="80">
        <f t="shared" si="77"/>
        <v>100</v>
      </c>
      <c r="QT22" s="80">
        <f t="shared" si="77"/>
        <v>200</v>
      </c>
      <c r="QU22" s="80">
        <f t="shared" si="77"/>
        <v>300</v>
      </c>
      <c r="QV22" s="80">
        <f t="shared" si="77"/>
        <v>400</v>
      </c>
      <c r="QW22" s="80">
        <f t="shared" si="77"/>
        <v>500</v>
      </c>
      <c r="QX22" s="80">
        <f t="shared" si="77"/>
        <v>600</v>
      </c>
      <c r="QY22" s="80">
        <f t="shared" si="77"/>
        <v>700</v>
      </c>
      <c r="QZ22" s="80">
        <f t="shared" ref="QZ22:TK22" si="78">QZ1</f>
        <v>800</v>
      </c>
      <c r="RA22" s="80">
        <f t="shared" si="78"/>
        <v>900</v>
      </c>
      <c r="RB22" s="80">
        <f t="shared" si="78"/>
        <v>1000</v>
      </c>
      <c r="RC22" s="80">
        <f t="shared" si="78"/>
        <v>1100</v>
      </c>
      <c r="RD22" s="80">
        <f t="shared" si="78"/>
        <v>1200</v>
      </c>
      <c r="RE22" s="80">
        <f t="shared" si="78"/>
        <v>100</v>
      </c>
      <c r="RF22" s="80">
        <f t="shared" si="78"/>
        <v>200</v>
      </c>
      <c r="RG22" s="80">
        <f t="shared" si="78"/>
        <v>300</v>
      </c>
      <c r="RH22" s="80">
        <f t="shared" si="78"/>
        <v>400</v>
      </c>
      <c r="RI22" s="80">
        <f t="shared" si="78"/>
        <v>500</v>
      </c>
      <c r="RJ22" s="80">
        <f t="shared" si="78"/>
        <v>600</v>
      </c>
      <c r="RK22" s="80">
        <f t="shared" si="78"/>
        <v>700</v>
      </c>
      <c r="RL22" s="80">
        <f t="shared" si="78"/>
        <v>800</v>
      </c>
      <c r="RM22" s="80">
        <f t="shared" si="78"/>
        <v>900</v>
      </c>
      <c r="RN22" s="80">
        <f t="shared" si="78"/>
        <v>1000</v>
      </c>
      <c r="RO22" s="80">
        <f t="shared" si="78"/>
        <v>1100</v>
      </c>
      <c r="RP22" s="80">
        <f t="shared" si="78"/>
        <v>1200</v>
      </c>
      <c r="RQ22" s="80">
        <f t="shared" si="78"/>
        <v>100</v>
      </c>
      <c r="RR22" s="80">
        <f t="shared" si="78"/>
        <v>200</v>
      </c>
      <c r="RS22" s="80">
        <f t="shared" si="78"/>
        <v>300</v>
      </c>
      <c r="RT22" s="80">
        <f t="shared" si="78"/>
        <v>400</v>
      </c>
      <c r="RU22" s="80">
        <f t="shared" si="78"/>
        <v>500</v>
      </c>
      <c r="RV22" s="80">
        <f t="shared" si="78"/>
        <v>600</v>
      </c>
      <c r="RW22" s="80">
        <f t="shared" si="78"/>
        <v>700</v>
      </c>
      <c r="RX22" s="80">
        <f t="shared" si="78"/>
        <v>800</v>
      </c>
      <c r="RY22" s="80">
        <f t="shared" si="78"/>
        <v>900</v>
      </c>
      <c r="RZ22" s="80">
        <f t="shared" si="78"/>
        <v>1000</v>
      </c>
      <c r="SA22" s="80">
        <f t="shared" si="78"/>
        <v>1100</v>
      </c>
      <c r="SB22" s="80">
        <f t="shared" si="78"/>
        <v>1200</v>
      </c>
      <c r="SC22" s="80">
        <f t="shared" si="78"/>
        <v>100</v>
      </c>
      <c r="SD22" s="80">
        <f t="shared" si="78"/>
        <v>200</v>
      </c>
      <c r="SE22" s="80">
        <f t="shared" si="78"/>
        <v>300</v>
      </c>
      <c r="SF22" s="80">
        <f t="shared" si="78"/>
        <v>400</v>
      </c>
      <c r="SG22" s="80">
        <f t="shared" si="78"/>
        <v>500</v>
      </c>
      <c r="SH22" s="80">
        <f t="shared" si="78"/>
        <v>600</v>
      </c>
      <c r="SI22" s="80">
        <f t="shared" si="78"/>
        <v>700</v>
      </c>
      <c r="SJ22" s="80">
        <f t="shared" si="78"/>
        <v>800</v>
      </c>
      <c r="SK22" s="80">
        <f t="shared" si="78"/>
        <v>900</v>
      </c>
      <c r="SL22" s="80">
        <f t="shared" si="78"/>
        <v>1000</v>
      </c>
      <c r="SM22" s="80">
        <f t="shared" si="78"/>
        <v>1100</v>
      </c>
      <c r="SN22" s="80">
        <f t="shared" si="78"/>
        <v>1200</v>
      </c>
      <c r="SO22" s="80">
        <f t="shared" si="78"/>
        <v>100</v>
      </c>
      <c r="SP22" s="80">
        <f t="shared" si="78"/>
        <v>200</v>
      </c>
      <c r="SQ22" s="80">
        <f t="shared" si="78"/>
        <v>300</v>
      </c>
      <c r="SR22" s="80">
        <f t="shared" si="78"/>
        <v>400</v>
      </c>
      <c r="SS22" s="80">
        <f t="shared" si="78"/>
        <v>500</v>
      </c>
      <c r="ST22" s="80">
        <f t="shared" si="78"/>
        <v>600</v>
      </c>
      <c r="SU22" s="80">
        <f t="shared" si="78"/>
        <v>700</v>
      </c>
      <c r="SV22" s="80">
        <f t="shared" si="78"/>
        <v>800</v>
      </c>
      <c r="SW22" s="80">
        <f t="shared" si="78"/>
        <v>900</v>
      </c>
      <c r="SX22" s="80">
        <f t="shared" si="78"/>
        <v>1000</v>
      </c>
      <c r="SY22" s="80">
        <f t="shared" si="78"/>
        <v>1100</v>
      </c>
      <c r="SZ22" s="80">
        <f t="shared" si="78"/>
        <v>1200</v>
      </c>
      <c r="TA22" s="80">
        <f t="shared" si="78"/>
        <v>100</v>
      </c>
      <c r="TB22" s="80">
        <f t="shared" si="78"/>
        <v>200</v>
      </c>
      <c r="TC22" s="80">
        <f t="shared" si="78"/>
        <v>300</v>
      </c>
      <c r="TD22" s="80">
        <f t="shared" si="78"/>
        <v>400</v>
      </c>
      <c r="TE22" s="80">
        <f t="shared" si="78"/>
        <v>500</v>
      </c>
      <c r="TF22" s="80">
        <f t="shared" si="78"/>
        <v>600</v>
      </c>
      <c r="TG22" s="80">
        <f t="shared" si="78"/>
        <v>700</v>
      </c>
      <c r="TH22" s="80">
        <f t="shared" si="78"/>
        <v>800</v>
      </c>
      <c r="TI22" s="80">
        <f t="shared" si="78"/>
        <v>900</v>
      </c>
      <c r="TJ22" s="80">
        <f t="shared" si="78"/>
        <v>1000</v>
      </c>
      <c r="TK22" s="80">
        <f t="shared" si="78"/>
        <v>1100</v>
      </c>
      <c r="TL22" s="80">
        <f t="shared" ref="TL22:VH22" si="79">TL1</f>
        <v>1200</v>
      </c>
      <c r="TM22" s="80">
        <f t="shared" si="79"/>
        <v>100</v>
      </c>
      <c r="TN22" s="80">
        <f t="shared" si="79"/>
        <v>200</v>
      </c>
      <c r="TO22" s="80">
        <f t="shared" si="79"/>
        <v>300</v>
      </c>
      <c r="TP22" s="80">
        <f t="shared" si="79"/>
        <v>400</v>
      </c>
      <c r="TQ22" s="80">
        <f t="shared" si="79"/>
        <v>500</v>
      </c>
      <c r="TR22" s="80">
        <f t="shared" si="79"/>
        <v>600</v>
      </c>
      <c r="TS22" s="80">
        <f t="shared" si="79"/>
        <v>700</v>
      </c>
      <c r="TT22" s="80">
        <f t="shared" si="79"/>
        <v>800</v>
      </c>
      <c r="TU22" s="80">
        <f t="shared" si="79"/>
        <v>900</v>
      </c>
      <c r="TV22" s="80">
        <f t="shared" si="79"/>
        <v>1000</v>
      </c>
      <c r="TW22" s="80">
        <f t="shared" si="79"/>
        <v>1100</v>
      </c>
      <c r="TX22" s="80">
        <f t="shared" si="79"/>
        <v>1200</v>
      </c>
      <c r="TY22" s="80">
        <f t="shared" si="79"/>
        <v>100</v>
      </c>
      <c r="TZ22" s="80">
        <f t="shared" si="79"/>
        <v>200</v>
      </c>
      <c r="UA22" s="80">
        <f t="shared" si="79"/>
        <v>300</v>
      </c>
      <c r="UB22" s="80">
        <f t="shared" si="79"/>
        <v>400</v>
      </c>
      <c r="UC22" s="80">
        <f t="shared" si="79"/>
        <v>500</v>
      </c>
      <c r="UD22" s="80">
        <f t="shared" si="79"/>
        <v>600</v>
      </c>
      <c r="UE22" s="80">
        <f t="shared" si="79"/>
        <v>700</v>
      </c>
      <c r="UF22" s="80">
        <f t="shared" si="79"/>
        <v>800</v>
      </c>
      <c r="UG22" s="80">
        <f t="shared" si="79"/>
        <v>900</v>
      </c>
      <c r="UH22" s="80">
        <f t="shared" si="79"/>
        <v>1000</v>
      </c>
      <c r="UI22" s="80">
        <f t="shared" si="79"/>
        <v>1100</v>
      </c>
      <c r="UJ22" s="80">
        <f t="shared" si="79"/>
        <v>1200</v>
      </c>
      <c r="UK22" s="80">
        <f t="shared" si="79"/>
        <v>100</v>
      </c>
      <c r="UL22" s="80">
        <f t="shared" si="79"/>
        <v>200</v>
      </c>
      <c r="UM22" s="80">
        <f t="shared" si="79"/>
        <v>300</v>
      </c>
      <c r="UN22" s="80">
        <f t="shared" si="79"/>
        <v>400</v>
      </c>
      <c r="UO22" s="80">
        <f t="shared" si="79"/>
        <v>500</v>
      </c>
      <c r="UP22" s="80">
        <f t="shared" si="79"/>
        <v>600</v>
      </c>
      <c r="UQ22" s="80">
        <f t="shared" si="79"/>
        <v>700</v>
      </c>
      <c r="UR22" s="80">
        <f t="shared" si="79"/>
        <v>800</v>
      </c>
      <c r="US22" s="80">
        <f t="shared" si="79"/>
        <v>900</v>
      </c>
      <c r="UT22" s="80">
        <f t="shared" si="79"/>
        <v>1000</v>
      </c>
      <c r="UU22" s="80">
        <f t="shared" si="79"/>
        <v>1100</v>
      </c>
      <c r="UV22" s="80">
        <f t="shared" si="79"/>
        <v>1200</v>
      </c>
      <c r="UW22" s="80">
        <f t="shared" si="79"/>
        <v>100</v>
      </c>
      <c r="UX22" s="80">
        <f t="shared" si="79"/>
        <v>200</v>
      </c>
      <c r="UY22" s="80">
        <f t="shared" si="79"/>
        <v>300</v>
      </c>
      <c r="UZ22" s="80">
        <f t="shared" si="79"/>
        <v>400</v>
      </c>
      <c r="VA22" s="80">
        <f t="shared" si="79"/>
        <v>500</v>
      </c>
      <c r="VB22" s="80">
        <f t="shared" si="79"/>
        <v>600</v>
      </c>
      <c r="VC22" s="80">
        <f t="shared" si="79"/>
        <v>700</v>
      </c>
      <c r="VD22" s="80">
        <f t="shared" si="79"/>
        <v>800</v>
      </c>
      <c r="VE22" s="80">
        <f t="shared" si="79"/>
        <v>900</v>
      </c>
      <c r="VF22" s="80">
        <f t="shared" si="79"/>
        <v>1000</v>
      </c>
      <c r="VG22" s="80">
        <f t="shared" si="79"/>
        <v>1100</v>
      </c>
      <c r="VH22" s="80">
        <f t="shared" si="79"/>
        <v>1200</v>
      </c>
    </row>
    <row r="23" spans="2:580" ht="14.25" x14ac:dyDescent="0.25">
      <c r="B23" s="55"/>
      <c r="C23" s="9" t="s">
        <v>293</v>
      </c>
      <c r="D23" s="76" t="s">
        <v>425</v>
      </c>
      <c r="E23" s="80">
        <f t="shared" ref="E23:F23" si="80">2*SUM(E20:E22)</f>
        <v>280</v>
      </c>
      <c r="F23" s="80">
        <f t="shared" si="80"/>
        <v>560</v>
      </c>
      <c r="G23" s="80">
        <f t="shared" ref="G23:S23" si="81">2*SUM(G20:G22)</f>
        <v>840</v>
      </c>
      <c r="H23" s="80">
        <f t="shared" si="81"/>
        <v>1120</v>
      </c>
      <c r="I23" s="80">
        <f t="shared" si="81"/>
        <v>1400</v>
      </c>
      <c r="J23" s="80">
        <f t="shared" si="81"/>
        <v>1680</v>
      </c>
      <c r="K23" s="80">
        <f t="shared" si="81"/>
        <v>1960</v>
      </c>
      <c r="L23" s="80">
        <f t="shared" si="81"/>
        <v>2240</v>
      </c>
      <c r="M23" s="80">
        <f t="shared" si="81"/>
        <v>2520</v>
      </c>
      <c r="N23" s="80">
        <f t="shared" si="81"/>
        <v>2800</v>
      </c>
      <c r="O23" s="80">
        <f t="shared" si="81"/>
        <v>3080</v>
      </c>
      <c r="P23" s="80">
        <f t="shared" si="81"/>
        <v>3360</v>
      </c>
      <c r="Q23" s="80">
        <f t="shared" si="81"/>
        <v>280</v>
      </c>
      <c r="R23" s="80">
        <f t="shared" si="81"/>
        <v>560</v>
      </c>
      <c r="S23" s="80">
        <f t="shared" si="81"/>
        <v>840</v>
      </c>
      <c r="T23" s="80">
        <f t="shared" ref="T23:CE23" si="82">2*SUM(T20:T22)</f>
        <v>1120</v>
      </c>
      <c r="U23" s="80">
        <f t="shared" si="82"/>
        <v>1400</v>
      </c>
      <c r="V23" s="80">
        <f t="shared" si="82"/>
        <v>1680</v>
      </c>
      <c r="W23" s="80">
        <f t="shared" si="82"/>
        <v>1960</v>
      </c>
      <c r="X23" s="80">
        <f t="shared" si="82"/>
        <v>2240</v>
      </c>
      <c r="Y23" s="80">
        <f t="shared" si="82"/>
        <v>2520</v>
      </c>
      <c r="Z23" s="80">
        <f t="shared" si="82"/>
        <v>2800</v>
      </c>
      <c r="AA23" s="80">
        <f t="shared" si="82"/>
        <v>3080</v>
      </c>
      <c r="AB23" s="80">
        <f t="shared" si="82"/>
        <v>3360</v>
      </c>
      <c r="AC23" s="80">
        <f t="shared" si="82"/>
        <v>280</v>
      </c>
      <c r="AD23" s="80">
        <f t="shared" si="82"/>
        <v>560</v>
      </c>
      <c r="AE23" s="80">
        <f t="shared" si="82"/>
        <v>840</v>
      </c>
      <c r="AF23" s="80">
        <f t="shared" si="82"/>
        <v>1120</v>
      </c>
      <c r="AG23" s="80">
        <f t="shared" si="82"/>
        <v>1400</v>
      </c>
      <c r="AH23" s="80">
        <f t="shared" si="82"/>
        <v>1680</v>
      </c>
      <c r="AI23" s="80">
        <f t="shared" si="82"/>
        <v>1960</v>
      </c>
      <c r="AJ23" s="80">
        <f t="shared" si="82"/>
        <v>2240</v>
      </c>
      <c r="AK23" s="80">
        <f t="shared" si="82"/>
        <v>2520</v>
      </c>
      <c r="AL23" s="80">
        <f t="shared" si="82"/>
        <v>2800</v>
      </c>
      <c r="AM23" s="80">
        <f t="shared" si="82"/>
        <v>3080</v>
      </c>
      <c r="AN23" s="80">
        <f t="shared" si="82"/>
        <v>3360</v>
      </c>
      <c r="AO23" s="80">
        <f t="shared" si="82"/>
        <v>280</v>
      </c>
      <c r="AP23" s="80">
        <f t="shared" si="82"/>
        <v>560</v>
      </c>
      <c r="AQ23" s="80">
        <f t="shared" si="82"/>
        <v>840</v>
      </c>
      <c r="AR23" s="80">
        <f t="shared" si="82"/>
        <v>1120</v>
      </c>
      <c r="AS23" s="80">
        <f t="shared" si="82"/>
        <v>1400</v>
      </c>
      <c r="AT23" s="80">
        <f t="shared" si="82"/>
        <v>1680</v>
      </c>
      <c r="AU23" s="80">
        <f t="shared" si="82"/>
        <v>1960</v>
      </c>
      <c r="AV23" s="80">
        <f t="shared" si="82"/>
        <v>2240</v>
      </c>
      <c r="AW23" s="80">
        <f t="shared" si="82"/>
        <v>2520</v>
      </c>
      <c r="AX23" s="80">
        <f t="shared" si="82"/>
        <v>2800</v>
      </c>
      <c r="AY23" s="80">
        <f t="shared" si="82"/>
        <v>3080</v>
      </c>
      <c r="AZ23" s="80">
        <f t="shared" si="82"/>
        <v>3360</v>
      </c>
      <c r="BA23" s="80">
        <f t="shared" si="82"/>
        <v>280</v>
      </c>
      <c r="BB23" s="80">
        <f t="shared" si="82"/>
        <v>560</v>
      </c>
      <c r="BC23" s="80">
        <f t="shared" si="82"/>
        <v>840</v>
      </c>
      <c r="BD23" s="80">
        <f t="shared" si="82"/>
        <v>1120</v>
      </c>
      <c r="BE23" s="80">
        <f t="shared" si="82"/>
        <v>1400</v>
      </c>
      <c r="BF23" s="80">
        <f t="shared" si="82"/>
        <v>1680</v>
      </c>
      <c r="BG23" s="80">
        <f t="shared" si="82"/>
        <v>1960</v>
      </c>
      <c r="BH23" s="80">
        <f t="shared" si="82"/>
        <v>2240</v>
      </c>
      <c r="BI23" s="80">
        <f t="shared" si="82"/>
        <v>2520</v>
      </c>
      <c r="BJ23" s="80">
        <f t="shared" si="82"/>
        <v>2800</v>
      </c>
      <c r="BK23" s="80">
        <f t="shared" si="82"/>
        <v>3080</v>
      </c>
      <c r="BL23" s="80">
        <f t="shared" si="82"/>
        <v>3360</v>
      </c>
      <c r="BM23" s="80">
        <f t="shared" si="82"/>
        <v>280</v>
      </c>
      <c r="BN23" s="80">
        <f t="shared" si="82"/>
        <v>560</v>
      </c>
      <c r="BO23" s="80">
        <f t="shared" si="82"/>
        <v>840</v>
      </c>
      <c r="BP23" s="80">
        <f t="shared" si="82"/>
        <v>1120</v>
      </c>
      <c r="BQ23" s="80">
        <f t="shared" si="82"/>
        <v>1400</v>
      </c>
      <c r="BR23" s="80">
        <f t="shared" si="82"/>
        <v>1680</v>
      </c>
      <c r="BS23" s="80">
        <f t="shared" si="82"/>
        <v>1960</v>
      </c>
      <c r="BT23" s="80">
        <f t="shared" si="82"/>
        <v>2240</v>
      </c>
      <c r="BU23" s="80">
        <f t="shared" si="82"/>
        <v>2520</v>
      </c>
      <c r="BV23" s="80">
        <f t="shared" si="82"/>
        <v>2800</v>
      </c>
      <c r="BW23" s="80">
        <f t="shared" si="82"/>
        <v>3080</v>
      </c>
      <c r="BX23" s="80">
        <f t="shared" si="82"/>
        <v>3360</v>
      </c>
      <c r="BY23" s="80">
        <f t="shared" si="82"/>
        <v>280</v>
      </c>
      <c r="BZ23" s="80">
        <f t="shared" si="82"/>
        <v>560</v>
      </c>
      <c r="CA23" s="80">
        <f t="shared" si="82"/>
        <v>840</v>
      </c>
      <c r="CB23" s="80">
        <f t="shared" si="82"/>
        <v>1120</v>
      </c>
      <c r="CC23" s="80">
        <f t="shared" si="82"/>
        <v>1400</v>
      </c>
      <c r="CD23" s="80">
        <f t="shared" si="82"/>
        <v>1680</v>
      </c>
      <c r="CE23" s="80">
        <f t="shared" si="82"/>
        <v>1960</v>
      </c>
      <c r="CF23" s="80">
        <f t="shared" ref="CF23:EQ23" si="83">2*SUM(CF20:CF22)</f>
        <v>2240</v>
      </c>
      <c r="CG23" s="80">
        <f t="shared" si="83"/>
        <v>2520</v>
      </c>
      <c r="CH23" s="80">
        <f t="shared" si="83"/>
        <v>2800</v>
      </c>
      <c r="CI23" s="80">
        <f t="shared" si="83"/>
        <v>3080</v>
      </c>
      <c r="CJ23" s="80">
        <f t="shared" si="83"/>
        <v>3360</v>
      </c>
      <c r="CK23" s="80">
        <f t="shared" si="83"/>
        <v>280</v>
      </c>
      <c r="CL23" s="80">
        <f t="shared" si="83"/>
        <v>560</v>
      </c>
      <c r="CM23" s="80">
        <f t="shared" si="83"/>
        <v>840</v>
      </c>
      <c r="CN23" s="80">
        <f t="shared" si="83"/>
        <v>1120</v>
      </c>
      <c r="CO23" s="80">
        <f t="shared" si="83"/>
        <v>1400</v>
      </c>
      <c r="CP23" s="80">
        <f t="shared" si="83"/>
        <v>1680</v>
      </c>
      <c r="CQ23" s="80">
        <f t="shared" si="83"/>
        <v>1960</v>
      </c>
      <c r="CR23" s="80">
        <f t="shared" si="83"/>
        <v>2240</v>
      </c>
      <c r="CS23" s="80">
        <f t="shared" si="83"/>
        <v>2520</v>
      </c>
      <c r="CT23" s="80">
        <f t="shared" si="83"/>
        <v>2800</v>
      </c>
      <c r="CU23" s="80">
        <f t="shared" si="83"/>
        <v>3080</v>
      </c>
      <c r="CV23" s="80">
        <f t="shared" si="83"/>
        <v>3360</v>
      </c>
      <c r="CW23" s="80">
        <f t="shared" si="83"/>
        <v>280</v>
      </c>
      <c r="CX23" s="80">
        <f t="shared" si="83"/>
        <v>560</v>
      </c>
      <c r="CY23" s="80">
        <f t="shared" si="83"/>
        <v>840</v>
      </c>
      <c r="CZ23" s="80">
        <f t="shared" si="83"/>
        <v>1120</v>
      </c>
      <c r="DA23" s="80">
        <f t="shared" si="83"/>
        <v>1400</v>
      </c>
      <c r="DB23" s="80">
        <f t="shared" si="83"/>
        <v>1680</v>
      </c>
      <c r="DC23" s="80">
        <f t="shared" si="83"/>
        <v>1960</v>
      </c>
      <c r="DD23" s="80">
        <f t="shared" si="83"/>
        <v>2240</v>
      </c>
      <c r="DE23" s="80">
        <f t="shared" si="83"/>
        <v>2520</v>
      </c>
      <c r="DF23" s="80">
        <f t="shared" si="83"/>
        <v>2800</v>
      </c>
      <c r="DG23" s="80">
        <f t="shared" si="83"/>
        <v>3080</v>
      </c>
      <c r="DH23" s="80">
        <f t="shared" si="83"/>
        <v>3360</v>
      </c>
      <c r="DI23" s="80">
        <f t="shared" si="83"/>
        <v>280</v>
      </c>
      <c r="DJ23" s="80">
        <f t="shared" si="83"/>
        <v>560</v>
      </c>
      <c r="DK23" s="80">
        <f t="shared" si="83"/>
        <v>840</v>
      </c>
      <c r="DL23" s="80">
        <f t="shared" si="83"/>
        <v>1120</v>
      </c>
      <c r="DM23" s="80">
        <f t="shared" si="83"/>
        <v>1400</v>
      </c>
      <c r="DN23" s="80">
        <f t="shared" si="83"/>
        <v>1680</v>
      </c>
      <c r="DO23" s="80">
        <f t="shared" si="83"/>
        <v>1960</v>
      </c>
      <c r="DP23" s="80">
        <f t="shared" si="83"/>
        <v>2240</v>
      </c>
      <c r="DQ23" s="80">
        <f t="shared" si="83"/>
        <v>2520</v>
      </c>
      <c r="DR23" s="80">
        <f t="shared" si="83"/>
        <v>2800</v>
      </c>
      <c r="DS23" s="80">
        <f t="shared" si="83"/>
        <v>3080</v>
      </c>
      <c r="DT23" s="80">
        <f t="shared" si="83"/>
        <v>3360</v>
      </c>
      <c r="DU23" s="80">
        <f t="shared" si="83"/>
        <v>280</v>
      </c>
      <c r="DV23" s="80">
        <f t="shared" si="83"/>
        <v>560</v>
      </c>
      <c r="DW23" s="80">
        <f t="shared" si="83"/>
        <v>840</v>
      </c>
      <c r="DX23" s="80">
        <f t="shared" si="83"/>
        <v>1120</v>
      </c>
      <c r="DY23" s="80">
        <f t="shared" si="83"/>
        <v>1400</v>
      </c>
      <c r="DZ23" s="80">
        <f t="shared" si="83"/>
        <v>1680</v>
      </c>
      <c r="EA23" s="80">
        <f t="shared" si="83"/>
        <v>1960</v>
      </c>
      <c r="EB23" s="80">
        <f t="shared" si="83"/>
        <v>2240</v>
      </c>
      <c r="EC23" s="80">
        <f t="shared" si="83"/>
        <v>2520</v>
      </c>
      <c r="ED23" s="80">
        <f t="shared" si="83"/>
        <v>2800</v>
      </c>
      <c r="EE23" s="80">
        <f t="shared" si="83"/>
        <v>3080</v>
      </c>
      <c r="EF23" s="80">
        <f t="shared" si="83"/>
        <v>3360</v>
      </c>
      <c r="EG23" s="80">
        <f t="shared" si="83"/>
        <v>280</v>
      </c>
      <c r="EH23" s="80">
        <f t="shared" si="83"/>
        <v>560</v>
      </c>
      <c r="EI23" s="80">
        <f t="shared" si="83"/>
        <v>840</v>
      </c>
      <c r="EJ23" s="80">
        <f t="shared" si="83"/>
        <v>1120</v>
      </c>
      <c r="EK23" s="80">
        <f t="shared" si="83"/>
        <v>1400</v>
      </c>
      <c r="EL23" s="80">
        <f t="shared" si="83"/>
        <v>1680</v>
      </c>
      <c r="EM23" s="80">
        <f t="shared" si="83"/>
        <v>1960</v>
      </c>
      <c r="EN23" s="80">
        <f t="shared" si="83"/>
        <v>2240</v>
      </c>
      <c r="EO23" s="80">
        <f t="shared" si="83"/>
        <v>2520</v>
      </c>
      <c r="EP23" s="80">
        <f t="shared" si="83"/>
        <v>2800</v>
      </c>
      <c r="EQ23" s="80">
        <f t="shared" si="83"/>
        <v>3080</v>
      </c>
      <c r="ER23" s="80">
        <f t="shared" ref="ER23:HC23" si="84">2*SUM(ER20:ER22)</f>
        <v>3360</v>
      </c>
      <c r="ES23" s="80">
        <f t="shared" si="84"/>
        <v>280</v>
      </c>
      <c r="ET23" s="80">
        <f t="shared" si="84"/>
        <v>560</v>
      </c>
      <c r="EU23" s="80">
        <f t="shared" si="84"/>
        <v>840</v>
      </c>
      <c r="EV23" s="80">
        <f t="shared" si="84"/>
        <v>1120</v>
      </c>
      <c r="EW23" s="80">
        <f t="shared" si="84"/>
        <v>1400</v>
      </c>
      <c r="EX23" s="80">
        <f t="shared" si="84"/>
        <v>1680</v>
      </c>
      <c r="EY23" s="80">
        <f t="shared" si="84"/>
        <v>1960</v>
      </c>
      <c r="EZ23" s="80">
        <f t="shared" si="84"/>
        <v>2240</v>
      </c>
      <c r="FA23" s="80">
        <f t="shared" si="84"/>
        <v>2520</v>
      </c>
      <c r="FB23" s="80">
        <f t="shared" si="84"/>
        <v>2800</v>
      </c>
      <c r="FC23" s="80">
        <f t="shared" si="84"/>
        <v>3080</v>
      </c>
      <c r="FD23" s="80">
        <f t="shared" si="84"/>
        <v>3360</v>
      </c>
      <c r="FE23" s="80">
        <f t="shared" si="84"/>
        <v>280</v>
      </c>
      <c r="FF23" s="80">
        <f t="shared" si="84"/>
        <v>560</v>
      </c>
      <c r="FG23" s="80">
        <f t="shared" si="84"/>
        <v>840</v>
      </c>
      <c r="FH23" s="80">
        <f t="shared" si="84"/>
        <v>1120</v>
      </c>
      <c r="FI23" s="80">
        <f t="shared" si="84"/>
        <v>1400</v>
      </c>
      <c r="FJ23" s="80">
        <f t="shared" si="84"/>
        <v>1680</v>
      </c>
      <c r="FK23" s="80">
        <f t="shared" si="84"/>
        <v>1960</v>
      </c>
      <c r="FL23" s="80">
        <f t="shared" si="84"/>
        <v>2240</v>
      </c>
      <c r="FM23" s="80">
        <f t="shared" si="84"/>
        <v>2520</v>
      </c>
      <c r="FN23" s="80">
        <f t="shared" si="84"/>
        <v>2800</v>
      </c>
      <c r="FO23" s="80">
        <f t="shared" si="84"/>
        <v>3080</v>
      </c>
      <c r="FP23" s="80">
        <f t="shared" si="84"/>
        <v>3360</v>
      </c>
      <c r="FQ23" s="80">
        <f t="shared" si="84"/>
        <v>280</v>
      </c>
      <c r="FR23" s="80">
        <f t="shared" si="84"/>
        <v>560</v>
      </c>
      <c r="FS23" s="80">
        <f t="shared" si="84"/>
        <v>840</v>
      </c>
      <c r="FT23" s="80">
        <f t="shared" si="84"/>
        <v>1120</v>
      </c>
      <c r="FU23" s="80">
        <f t="shared" si="84"/>
        <v>1400</v>
      </c>
      <c r="FV23" s="80">
        <f t="shared" si="84"/>
        <v>1680</v>
      </c>
      <c r="FW23" s="80">
        <f t="shared" si="84"/>
        <v>1960</v>
      </c>
      <c r="FX23" s="80">
        <f t="shared" si="84"/>
        <v>2240</v>
      </c>
      <c r="FY23" s="80">
        <f t="shared" si="84"/>
        <v>2520</v>
      </c>
      <c r="FZ23" s="80">
        <f t="shared" si="84"/>
        <v>2800</v>
      </c>
      <c r="GA23" s="80">
        <f t="shared" si="84"/>
        <v>3080</v>
      </c>
      <c r="GB23" s="80">
        <f t="shared" si="84"/>
        <v>3360</v>
      </c>
      <c r="GC23" s="80">
        <f t="shared" si="84"/>
        <v>280</v>
      </c>
      <c r="GD23" s="80">
        <f t="shared" si="84"/>
        <v>560</v>
      </c>
      <c r="GE23" s="80">
        <f t="shared" si="84"/>
        <v>840</v>
      </c>
      <c r="GF23" s="80">
        <f t="shared" si="84"/>
        <v>1120</v>
      </c>
      <c r="GG23" s="80">
        <f t="shared" si="84"/>
        <v>1400</v>
      </c>
      <c r="GH23" s="80">
        <f t="shared" si="84"/>
        <v>1680</v>
      </c>
      <c r="GI23" s="80">
        <f t="shared" si="84"/>
        <v>1960</v>
      </c>
      <c r="GJ23" s="80">
        <f t="shared" si="84"/>
        <v>2240</v>
      </c>
      <c r="GK23" s="80">
        <f t="shared" si="84"/>
        <v>2520</v>
      </c>
      <c r="GL23" s="80">
        <f t="shared" si="84"/>
        <v>2800</v>
      </c>
      <c r="GM23" s="80">
        <f t="shared" si="84"/>
        <v>3080</v>
      </c>
      <c r="GN23" s="80">
        <f t="shared" si="84"/>
        <v>3360</v>
      </c>
      <c r="GO23" s="80">
        <f t="shared" si="84"/>
        <v>280</v>
      </c>
      <c r="GP23" s="80">
        <f t="shared" si="84"/>
        <v>560</v>
      </c>
      <c r="GQ23" s="80">
        <f t="shared" si="84"/>
        <v>840</v>
      </c>
      <c r="GR23" s="80">
        <f t="shared" si="84"/>
        <v>1120</v>
      </c>
      <c r="GS23" s="80">
        <f t="shared" si="84"/>
        <v>1400</v>
      </c>
      <c r="GT23" s="80">
        <f t="shared" si="84"/>
        <v>1680</v>
      </c>
      <c r="GU23" s="80">
        <f t="shared" si="84"/>
        <v>1960</v>
      </c>
      <c r="GV23" s="80">
        <f t="shared" si="84"/>
        <v>2240</v>
      </c>
      <c r="GW23" s="80">
        <f t="shared" si="84"/>
        <v>2520</v>
      </c>
      <c r="GX23" s="80">
        <f t="shared" si="84"/>
        <v>2800</v>
      </c>
      <c r="GY23" s="80">
        <f t="shared" si="84"/>
        <v>3080</v>
      </c>
      <c r="GZ23" s="80">
        <f t="shared" si="84"/>
        <v>3360</v>
      </c>
      <c r="HA23" s="80">
        <f t="shared" si="84"/>
        <v>280</v>
      </c>
      <c r="HB23" s="80">
        <f t="shared" si="84"/>
        <v>560</v>
      </c>
      <c r="HC23" s="80">
        <f t="shared" si="84"/>
        <v>840</v>
      </c>
      <c r="HD23" s="80">
        <f t="shared" ref="HD23:JO23" si="85">2*SUM(HD20:HD22)</f>
        <v>1120</v>
      </c>
      <c r="HE23" s="80">
        <f t="shared" si="85"/>
        <v>1400</v>
      </c>
      <c r="HF23" s="80">
        <f t="shared" si="85"/>
        <v>1680</v>
      </c>
      <c r="HG23" s="80">
        <f t="shared" si="85"/>
        <v>1960</v>
      </c>
      <c r="HH23" s="80">
        <f t="shared" si="85"/>
        <v>2240</v>
      </c>
      <c r="HI23" s="80">
        <f t="shared" si="85"/>
        <v>2520</v>
      </c>
      <c r="HJ23" s="80">
        <f t="shared" si="85"/>
        <v>2800</v>
      </c>
      <c r="HK23" s="80">
        <f t="shared" si="85"/>
        <v>3080</v>
      </c>
      <c r="HL23" s="80">
        <f t="shared" si="85"/>
        <v>3360</v>
      </c>
      <c r="HM23" s="80">
        <f t="shared" si="85"/>
        <v>280</v>
      </c>
      <c r="HN23" s="80">
        <f t="shared" si="85"/>
        <v>560</v>
      </c>
      <c r="HO23" s="80">
        <f t="shared" si="85"/>
        <v>840</v>
      </c>
      <c r="HP23" s="80">
        <f t="shared" si="85"/>
        <v>1120</v>
      </c>
      <c r="HQ23" s="80">
        <f t="shared" si="85"/>
        <v>1400</v>
      </c>
      <c r="HR23" s="80">
        <f t="shared" si="85"/>
        <v>1680</v>
      </c>
      <c r="HS23" s="80">
        <f t="shared" si="85"/>
        <v>1960</v>
      </c>
      <c r="HT23" s="80">
        <f t="shared" si="85"/>
        <v>2240</v>
      </c>
      <c r="HU23" s="80">
        <f t="shared" si="85"/>
        <v>2520</v>
      </c>
      <c r="HV23" s="80">
        <f t="shared" si="85"/>
        <v>2800</v>
      </c>
      <c r="HW23" s="80">
        <f t="shared" si="85"/>
        <v>3080</v>
      </c>
      <c r="HX23" s="80">
        <f t="shared" si="85"/>
        <v>3360</v>
      </c>
      <c r="HY23" s="80">
        <f t="shared" si="85"/>
        <v>280</v>
      </c>
      <c r="HZ23" s="80">
        <f t="shared" si="85"/>
        <v>560</v>
      </c>
      <c r="IA23" s="80">
        <f t="shared" si="85"/>
        <v>840</v>
      </c>
      <c r="IB23" s="80">
        <f t="shared" si="85"/>
        <v>1120</v>
      </c>
      <c r="IC23" s="80">
        <f t="shared" si="85"/>
        <v>1400</v>
      </c>
      <c r="ID23" s="80">
        <f t="shared" si="85"/>
        <v>1680</v>
      </c>
      <c r="IE23" s="80">
        <f t="shared" si="85"/>
        <v>1960</v>
      </c>
      <c r="IF23" s="80">
        <f t="shared" si="85"/>
        <v>2240</v>
      </c>
      <c r="IG23" s="80">
        <f t="shared" si="85"/>
        <v>2520</v>
      </c>
      <c r="IH23" s="80">
        <f t="shared" si="85"/>
        <v>2800</v>
      </c>
      <c r="II23" s="80">
        <f t="shared" si="85"/>
        <v>3080</v>
      </c>
      <c r="IJ23" s="80">
        <f t="shared" si="85"/>
        <v>3360</v>
      </c>
      <c r="IK23" s="80">
        <f t="shared" si="85"/>
        <v>280</v>
      </c>
      <c r="IL23" s="80">
        <f t="shared" si="85"/>
        <v>560</v>
      </c>
      <c r="IM23" s="80">
        <f t="shared" si="85"/>
        <v>840</v>
      </c>
      <c r="IN23" s="80">
        <f t="shared" si="85"/>
        <v>1120</v>
      </c>
      <c r="IO23" s="80">
        <f t="shared" si="85"/>
        <v>1400</v>
      </c>
      <c r="IP23" s="80">
        <f t="shared" si="85"/>
        <v>1680</v>
      </c>
      <c r="IQ23" s="80">
        <f t="shared" si="85"/>
        <v>1960</v>
      </c>
      <c r="IR23" s="80">
        <f t="shared" si="85"/>
        <v>2240</v>
      </c>
      <c r="IS23" s="80">
        <f t="shared" si="85"/>
        <v>2520</v>
      </c>
      <c r="IT23" s="80">
        <f t="shared" si="85"/>
        <v>2800</v>
      </c>
      <c r="IU23" s="80">
        <f t="shared" si="85"/>
        <v>3080</v>
      </c>
      <c r="IV23" s="80">
        <f t="shared" si="85"/>
        <v>3360</v>
      </c>
      <c r="IW23" s="80">
        <f t="shared" si="85"/>
        <v>280</v>
      </c>
      <c r="IX23" s="80">
        <f t="shared" si="85"/>
        <v>560</v>
      </c>
      <c r="IY23" s="80">
        <f t="shared" si="85"/>
        <v>840</v>
      </c>
      <c r="IZ23" s="80">
        <f t="shared" si="85"/>
        <v>1120</v>
      </c>
      <c r="JA23" s="80">
        <f t="shared" si="85"/>
        <v>1400</v>
      </c>
      <c r="JB23" s="80">
        <f t="shared" si="85"/>
        <v>1680</v>
      </c>
      <c r="JC23" s="80">
        <f t="shared" si="85"/>
        <v>1960</v>
      </c>
      <c r="JD23" s="80">
        <f t="shared" si="85"/>
        <v>2240</v>
      </c>
      <c r="JE23" s="80">
        <f t="shared" si="85"/>
        <v>2520</v>
      </c>
      <c r="JF23" s="80">
        <f t="shared" si="85"/>
        <v>2800</v>
      </c>
      <c r="JG23" s="80">
        <f t="shared" si="85"/>
        <v>3080</v>
      </c>
      <c r="JH23" s="80">
        <f t="shared" si="85"/>
        <v>3360</v>
      </c>
      <c r="JI23" s="80">
        <f t="shared" si="85"/>
        <v>280</v>
      </c>
      <c r="JJ23" s="80">
        <f t="shared" si="85"/>
        <v>560</v>
      </c>
      <c r="JK23" s="80">
        <f t="shared" si="85"/>
        <v>840</v>
      </c>
      <c r="JL23" s="80">
        <f t="shared" si="85"/>
        <v>1120</v>
      </c>
      <c r="JM23" s="80">
        <f t="shared" si="85"/>
        <v>1400</v>
      </c>
      <c r="JN23" s="80">
        <f t="shared" si="85"/>
        <v>1680</v>
      </c>
      <c r="JO23" s="80">
        <f t="shared" si="85"/>
        <v>1960</v>
      </c>
      <c r="JP23" s="80">
        <f t="shared" ref="JP23:MA23" si="86">2*SUM(JP20:JP22)</f>
        <v>2240</v>
      </c>
      <c r="JQ23" s="80">
        <f t="shared" si="86"/>
        <v>2520</v>
      </c>
      <c r="JR23" s="80">
        <f t="shared" si="86"/>
        <v>2800</v>
      </c>
      <c r="JS23" s="80">
        <f t="shared" si="86"/>
        <v>3080</v>
      </c>
      <c r="JT23" s="80">
        <f t="shared" si="86"/>
        <v>3360</v>
      </c>
      <c r="JU23" s="80">
        <f t="shared" si="86"/>
        <v>280</v>
      </c>
      <c r="JV23" s="80">
        <f t="shared" si="86"/>
        <v>560</v>
      </c>
      <c r="JW23" s="80">
        <f t="shared" si="86"/>
        <v>840</v>
      </c>
      <c r="JX23" s="80">
        <f t="shared" si="86"/>
        <v>1120</v>
      </c>
      <c r="JY23" s="80">
        <f t="shared" si="86"/>
        <v>1400</v>
      </c>
      <c r="JZ23" s="80">
        <f t="shared" si="86"/>
        <v>1680</v>
      </c>
      <c r="KA23" s="80">
        <f t="shared" si="86"/>
        <v>1960</v>
      </c>
      <c r="KB23" s="80">
        <f t="shared" si="86"/>
        <v>2240</v>
      </c>
      <c r="KC23" s="80">
        <f t="shared" si="86"/>
        <v>2520</v>
      </c>
      <c r="KD23" s="80">
        <f t="shared" si="86"/>
        <v>2800</v>
      </c>
      <c r="KE23" s="80">
        <f t="shared" si="86"/>
        <v>3080</v>
      </c>
      <c r="KF23" s="80">
        <f t="shared" si="86"/>
        <v>3360</v>
      </c>
      <c r="KG23" s="80">
        <f t="shared" si="86"/>
        <v>280</v>
      </c>
      <c r="KH23" s="80">
        <f t="shared" si="86"/>
        <v>560</v>
      </c>
      <c r="KI23" s="80">
        <f t="shared" si="86"/>
        <v>840</v>
      </c>
      <c r="KJ23" s="80">
        <f t="shared" si="86"/>
        <v>1120</v>
      </c>
      <c r="KK23" s="80">
        <f t="shared" si="86"/>
        <v>1400</v>
      </c>
      <c r="KL23" s="80">
        <f t="shared" si="86"/>
        <v>1680</v>
      </c>
      <c r="KM23" s="80">
        <f t="shared" si="86"/>
        <v>1960</v>
      </c>
      <c r="KN23" s="80">
        <f t="shared" si="86"/>
        <v>2240</v>
      </c>
      <c r="KO23" s="80">
        <f t="shared" si="86"/>
        <v>2520</v>
      </c>
      <c r="KP23" s="80">
        <f t="shared" si="86"/>
        <v>2800</v>
      </c>
      <c r="KQ23" s="80">
        <f t="shared" si="86"/>
        <v>3080</v>
      </c>
      <c r="KR23" s="80">
        <f t="shared" si="86"/>
        <v>3360</v>
      </c>
      <c r="KS23" s="80">
        <f t="shared" si="86"/>
        <v>280</v>
      </c>
      <c r="KT23" s="80">
        <f t="shared" si="86"/>
        <v>560</v>
      </c>
      <c r="KU23" s="80">
        <f t="shared" si="86"/>
        <v>840</v>
      </c>
      <c r="KV23" s="80">
        <f t="shared" si="86"/>
        <v>1120</v>
      </c>
      <c r="KW23" s="80">
        <f t="shared" si="86"/>
        <v>1400</v>
      </c>
      <c r="KX23" s="80">
        <f t="shared" si="86"/>
        <v>1680</v>
      </c>
      <c r="KY23" s="80">
        <f t="shared" si="86"/>
        <v>1960</v>
      </c>
      <c r="KZ23" s="80">
        <f t="shared" si="86"/>
        <v>2240</v>
      </c>
      <c r="LA23" s="80">
        <f t="shared" si="86"/>
        <v>2520</v>
      </c>
      <c r="LB23" s="80">
        <f t="shared" si="86"/>
        <v>2800</v>
      </c>
      <c r="LC23" s="80">
        <f t="shared" si="86"/>
        <v>3080</v>
      </c>
      <c r="LD23" s="80">
        <f t="shared" si="86"/>
        <v>3360</v>
      </c>
      <c r="LE23" s="80">
        <f t="shared" si="86"/>
        <v>280</v>
      </c>
      <c r="LF23" s="80">
        <f t="shared" si="86"/>
        <v>560</v>
      </c>
      <c r="LG23" s="80">
        <f t="shared" si="86"/>
        <v>840</v>
      </c>
      <c r="LH23" s="80">
        <f t="shared" si="86"/>
        <v>1120</v>
      </c>
      <c r="LI23" s="80">
        <f t="shared" si="86"/>
        <v>1400</v>
      </c>
      <c r="LJ23" s="80">
        <f t="shared" si="86"/>
        <v>1680</v>
      </c>
      <c r="LK23" s="80">
        <f t="shared" si="86"/>
        <v>1960</v>
      </c>
      <c r="LL23" s="80">
        <f t="shared" si="86"/>
        <v>2240</v>
      </c>
      <c r="LM23" s="80">
        <f t="shared" si="86"/>
        <v>2520</v>
      </c>
      <c r="LN23" s="80">
        <f t="shared" si="86"/>
        <v>2800</v>
      </c>
      <c r="LO23" s="80">
        <f t="shared" si="86"/>
        <v>3080</v>
      </c>
      <c r="LP23" s="80">
        <f t="shared" si="86"/>
        <v>3360</v>
      </c>
      <c r="LQ23" s="80">
        <f t="shared" si="86"/>
        <v>280</v>
      </c>
      <c r="LR23" s="80">
        <f t="shared" si="86"/>
        <v>560</v>
      </c>
      <c r="LS23" s="80">
        <f t="shared" si="86"/>
        <v>840</v>
      </c>
      <c r="LT23" s="80">
        <f t="shared" si="86"/>
        <v>1120</v>
      </c>
      <c r="LU23" s="80">
        <f t="shared" si="86"/>
        <v>1400</v>
      </c>
      <c r="LV23" s="80">
        <f t="shared" si="86"/>
        <v>1680</v>
      </c>
      <c r="LW23" s="80">
        <f t="shared" si="86"/>
        <v>1960</v>
      </c>
      <c r="LX23" s="80">
        <f t="shared" si="86"/>
        <v>2240</v>
      </c>
      <c r="LY23" s="80">
        <f t="shared" si="86"/>
        <v>2520</v>
      </c>
      <c r="LZ23" s="80">
        <f t="shared" si="86"/>
        <v>2800</v>
      </c>
      <c r="MA23" s="80">
        <f t="shared" si="86"/>
        <v>3080</v>
      </c>
      <c r="MB23" s="80">
        <f t="shared" ref="MB23:OM23" si="87">2*SUM(MB20:MB22)</f>
        <v>3360</v>
      </c>
      <c r="MC23" s="80">
        <f t="shared" si="87"/>
        <v>280</v>
      </c>
      <c r="MD23" s="80">
        <f t="shared" si="87"/>
        <v>560</v>
      </c>
      <c r="ME23" s="80">
        <f t="shared" si="87"/>
        <v>840</v>
      </c>
      <c r="MF23" s="80">
        <f t="shared" si="87"/>
        <v>1120</v>
      </c>
      <c r="MG23" s="80">
        <f t="shared" si="87"/>
        <v>1400</v>
      </c>
      <c r="MH23" s="80">
        <f t="shared" si="87"/>
        <v>1680</v>
      </c>
      <c r="MI23" s="80">
        <f t="shared" si="87"/>
        <v>1960</v>
      </c>
      <c r="MJ23" s="80">
        <f t="shared" si="87"/>
        <v>2240</v>
      </c>
      <c r="MK23" s="80">
        <f t="shared" si="87"/>
        <v>2520</v>
      </c>
      <c r="ML23" s="80">
        <f t="shared" si="87"/>
        <v>2800</v>
      </c>
      <c r="MM23" s="80">
        <f t="shared" si="87"/>
        <v>3080</v>
      </c>
      <c r="MN23" s="80">
        <f t="shared" si="87"/>
        <v>3360</v>
      </c>
      <c r="MO23" s="80">
        <f t="shared" si="87"/>
        <v>280</v>
      </c>
      <c r="MP23" s="80">
        <f t="shared" si="87"/>
        <v>560</v>
      </c>
      <c r="MQ23" s="80">
        <f t="shared" si="87"/>
        <v>840</v>
      </c>
      <c r="MR23" s="80">
        <f t="shared" si="87"/>
        <v>1120</v>
      </c>
      <c r="MS23" s="80">
        <f t="shared" si="87"/>
        <v>1400</v>
      </c>
      <c r="MT23" s="80">
        <f t="shared" si="87"/>
        <v>1680</v>
      </c>
      <c r="MU23" s="80">
        <f t="shared" si="87"/>
        <v>1960</v>
      </c>
      <c r="MV23" s="80">
        <f t="shared" si="87"/>
        <v>2240</v>
      </c>
      <c r="MW23" s="80">
        <f t="shared" si="87"/>
        <v>2520</v>
      </c>
      <c r="MX23" s="80">
        <f t="shared" si="87"/>
        <v>2800</v>
      </c>
      <c r="MY23" s="80">
        <f t="shared" si="87"/>
        <v>3080</v>
      </c>
      <c r="MZ23" s="80">
        <f t="shared" si="87"/>
        <v>3360</v>
      </c>
      <c r="NA23" s="80">
        <f t="shared" si="87"/>
        <v>280</v>
      </c>
      <c r="NB23" s="80">
        <f t="shared" si="87"/>
        <v>560</v>
      </c>
      <c r="NC23" s="80">
        <f t="shared" si="87"/>
        <v>840</v>
      </c>
      <c r="ND23" s="80">
        <f t="shared" si="87"/>
        <v>1120</v>
      </c>
      <c r="NE23" s="80">
        <f t="shared" si="87"/>
        <v>1400</v>
      </c>
      <c r="NF23" s="80">
        <f t="shared" si="87"/>
        <v>1680</v>
      </c>
      <c r="NG23" s="80">
        <f t="shared" si="87"/>
        <v>1960</v>
      </c>
      <c r="NH23" s="80">
        <f t="shared" si="87"/>
        <v>2240</v>
      </c>
      <c r="NI23" s="80">
        <f t="shared" si="87"/>
        <v>2520</v>
      </c>
      <c r="NJ23" s="80">
        <f t="shared" si="87"/>
        <v>2800</v>
      </c>
      <c r="NK23" s="80">
        <f t="shared" si="87"/>
        <v>3080</v>
      </c>
      <c r="NL23" s="80">
        <f t="shared" si="87"/>
        <v>3360</v>
      </c>
      <c r="NM23" s="80">
        <f t="shared" si="87"/>
        <v>280</v>
      </c>
      <c r="NN23" s="80">
        <f t="shared" si="87"/>
        <v>560</v>
      </c>
      <c r="NO23" s="80">
        <f t="shared" si="87"/>
        <v>840</v>
      </c>
      <c r="NP23" s="80">
        <f t="shared" si="87"/>
        <v>1120</v>
      </c>
      <c r="NQ23" s="80">
        <f t="shared" si="87"/>
        <v>1400</v>
      </c>
      <c r="NR23" s="80">
        <f t="shared" si="87"/>
        <v>1680</v>
      </c>
      <c r="NS23" s="80">
        <f t="shared" si="87"/>
        <v>1960</v>
      </c>
      <c r="NT23" s="80">
        <f t="shared" si="87"/>
        <v>2240</v>
      </c>
      <c r="NU23" s="80">
        <f t="shared" si="87"/>
        <v>2520</v>
      </c>
      <c r="NV23" s="80">
        <f t="shared" si="87"/>
        <v>2800</v>
      </c>
      <c r="NW23" s="80">
        <f t="shared" si="87"/>
        <v>3080</v>
      </c>
      <c r="NX23" s="80">
        <f t="shared" si="87"/>
        <v>3360</v>
      </c>
      <c r="NY23" s="80">
        <f t="shared" si="87"/>
        <v>280</v>
      </c>
      <c r="NZ23" s="80">
        <f t="shared" si="87"/>
        <v>560</v>
      </c>
      <c r="OA23" s="80">
        <f t="shared" si="87"/>
        <v>840</v>
      </c>
      <c r="OB23" s="80">
        <f t="shared" si="87"/>
        <v>1120</v>
      </c>
      <c r="OC23" s="80">
        <f t="shared" si="87"/>
        <v>1400</v>
      </c>
      <c r="OD23" s="80">
        <f t="shared" si="87"/>
        <v>1680</v>
      </c>
      <c r="OE23" s="80">
        <f t="shared" si="87"/>
        <v>1960</v>
      </c>
      <c r="OF23" s="80">
        <f t="shared" si="87"/>
        <v>2240</v>
      </c>
      <c r="OG23" s="80">
        <f t="shared" si="87"/>
        <v>2520</v>
      </c>
      <c r="OH23" s="80">
        <f t="shared" si="87"/>
        <v>2800</v>
      </c>
      <c r="OI23" s="80">
        <f t="shared" si="87"/>
        <v>3080</v>
      </c>
      <c r="OJ23" s="80">
        <f t="shared" si="87"/>
        <v>3360</v>
      </c>
      <c r="OK23" s="80">
        <f t="shared" si="87"/>
        <v>280</v>
      </c>
      <c r="OL23" s="80">
        <f t="shared" si="87"/>
        <v>560</v>
      </c>
      <c r="OM23" s="80">
        <f t="shared" si="87"/>
        <v>840</v>
      </c>
      <c r="ON23" s="80">
        <f t="shared" ref="ON23:QY23" si="88">2*SUM(ON20:ON22)</f>
        <v>1120</v>
      </c>
      <c r="OO23" s="80">
        <f t="shared" si="88"/>
        <v>1400</v>
      </c>
      <c r="OP23" s="80">
        <f t="shared" si="88"/>
        <v>1680</v>
      </c>
      <c r="OQ23" s="80">
        <f t="shared" si="88"/>
        <v>1960</v>
      </c>
      <c r="OR23" s="80">
        <f t="shared" si="88"/>
        <v>2240</v>
      </c>
      <c r="OS23" s="80">
        <f t="shared" si="88"/>
        <v>2520</v>
      </c>
      <c r="OT23" s="80">
        <f t="shared" si="88"/>
        <v>2800</v>
      </c>
      <c r="OU23" s="80">
        <f t="shared" si="88"/>
        <v>3080</v>
      </c>
      <c r="OV23" s="80">
        <f t="shared" si="88"/>
        <v>3360</v>
      </c>
      <c r="OW23" s="80">
        <f t="shared" si="88"/>
        <v>280</v>
      </c>
      <c r="OX23" s="80">
        <f t="shared" si="88"/>
        <v>560</v>
      </c>
      <c r="OY23" s="80">
        <f t="shared" si="88"/>
        <v>840</v>
      </c>
      <c r="OZ23" s="80">
        <f t="shared" si="88"/>
        <v>1120</v>
      </c>
      <c r="PA23" s="80">
        <f t="shared" si="88"/>
        <v>1400</v>
      </c>
      <c r="PB23" s="80">
        <f t="shared" si="88"/>
        <v>1680</v>
      </c>
      <c r="PC23" s="80">
        <f t="shared" si="88"/>
        <v>1960</v>
      </c>
      <c r="PD23" s="80">
        <f t="shared" si="88"/>
        <v>2240</v>
      </c>
      <c r="PE23" s="80">
        <f t="shared" si="88"/>
        <v>2520</v>
      </c>
      <c r="PF23" s="80">
        <f t="shared" si="88"/>
        <v>2800</v>
      </c>
      <c r="PG23" s="80">
        <f t="shared" si="88"/>
        <v>3080</v>
      </c>
      <c r="PH23" s="80">
        <f t="shared" si="88"/>
        <v>3360</v>
      </c>
      <c r="PI23" s="80">
        <f t="shared" si="88"/>
        <v>280</v>
      </c>
      <c r="PJ23" s="80">
        <f t="shared" si="88"/>
        <v>560</v>
      </c>
      <c r="PK23" s="80">
        <f t="shared" si="88"/>
        <v>840</v>
      </c>
      <c r="PL23" s="80">
        <f t="shared" si="88"/>
        <v>1120</v>
      </c>
      <c r="PM23" s="80">
        <f t="shared" si="88"/>
        <v>1400</v>
      </c>
      <c r="PN23" s="80">
        <f t="shared" si="88"/>
        <v>1680</v>
      </c>
      <c r="PO23" s="80">
        <f t="shared" si="88"/>
        <v>1960</v>
      </c>
      <c r="PP23" s="80">
        <f t="shared" si="88"/>
        <v>2240</v>
      </c>
      <c r="PQ23" s="80">
        <f t="shared" si="88"/>
        <v>2520</v>
      </c>
      <c r="PR23" s="80">
        <f t="shared" si="88"/>
        <v>2800</v>
      </c>
      <c r="PS23" s="80">
        <f t="shared" si="88"/>
        <v>3080</v>
      </c>
      <c r="PT23" s="80">
        <f t="shared" si="88"/>
        <v>3360</v>
      </c>
      <c r="PU23" s="80">
        <f t="shared" si="88"/>
        <v>280</v>
      </c>
      <c r="PV23" s="80">
        <f t="shared" si="88"/>
        <v>560</v>
      </c>
      <c r="PW23" s="80">
        <f t="shared" si="88"/>
        <v>840</v>
      </c>
      <c r="PX23" s="80">
        <f t="shared" si="88"/>
        <v>1120</v>
      </c>
      <c r="PY23" s="80">
        <f t="shared" si="88"/>
        <v>1400</v>
      </c>
      <c r="PZ23" s="80">
        <f t="shared" si="88"/>
        <v>1680</v>
      </c>
      <c r="QA23" s="80">
        <f t="shared" si="88"/>
        <v>1960</v>
      </c>
      <c r="QB23" s="80">
        <f t="shared" si="88"/>
        <v>2240</v>
      </c>
      <c r="QC23" s="80">
        <f t="shared" si="88"/>
        <v>2520</v>
      </c>
      <c r="QD23" s="80">
        <f t="shared" si="88"/>
        <v>2800</v>
      </c>
      <c r="QE23" s="80">
        <f t="shared" si="88"/>
        <v>3080</v>
      </c>
      <c r="QF23" s="80">
        <f t="shared" si="88"/>
        <v>3360</v>
      </c>
      <c r="QG23" s="80">
        <f t="shared" si="88"/>
        <v>280</v>
      </c>
      <c r="QH23" s="80">
        <f t="shared" si="88"/>
        <v>560</v>
      </c>
      <c r="QI23" s="80">
        <f t="shared" si="88"/>
        <v>840</v>
      </c>
      <c r="QJ23" s="80">
        <f t="shared" si="88"/>
        <v>1120</v>
      </c>
      <c r="QK23" s="80">
        <f t="shared" si="88"/>
        <v>1400</v>
      </c>
      <c r="QL23" s="80">
        <f t="shared" si="88"/>
        <v>1680</v>
      </c>
      <c r="QM23" s="80">
        <f t="shared" si="88"/>
        <v>1960</v>
      </c>
      <c r="QN23" s="80">
        <f t="shared" si="88"/>
        <v>2240</v>
      </c>
      <c r="QO23" s="80">
        <f t="shared" si="88"/>
        <v>2520</v>
      </c>
      <c r="QP23" s="80">
        <f t="shared" si="88"/>
        <v>2800</v>
      </c>
      <c r="QQ23" s="80">
        <f t="shared" si="88"/>
        <v>3080</v>
      </c>
      <c r="QR23" s="80">
        <f t="shared" si="88"/>
        <v>3360</v>
      </c>
      <c r="QS23" s="80">
        <f t="shared" si="88"/>
        <v>280</v>
      </c>
      <c r="QT23" s="80">
        <f t="shared" si="88"/>
        <v>560</v>
      </c>
      <c r="QU23" s="80">
        <f t="shared" si="88"/>
        <v>840</v>
      </c>
      <c r="QV23" s="80">
        <f t="shared" si="88"/>
        <v>1120</v>
      </c>
      <c r="QW23" s="80">
        <f t="shared" si="88"/>
        <v>1400</v>
      </c>
      <c r="QX23" s="80">
        <f t="shared" si="88"/>
        <v>1680</v>
      </c>
      <c r="QY23" s="80">
        <f t="shared" si="88"/>
        <v>1960</v>
      </c>
      <c r="QZ23" s="80">
        <f t="shared" ref="QZ23:TK23" si="89">2*SUM(QZ20:QZ22)</f>
        <v>2240</v>
      </c>
      <c r="RA23" s="80">
        <f t="shared" si="89"/>
        <v>2520</v>
      </c>
      <c r="RB23" s="80">
        <f t="shared" si="89"/>
        <v>2800</v>
      </c>
      <c r="RC23" s="80">
        <f t="shared" si="89"/>
        <v>3080</v>
      </c>
      <c r="RD23" s="80">
        <f t="shared" si="89"/>
        <v>3360</v>
      </c>
      <c r="RE23" s="80">
        <f t="shared" si="89"/>
        <v>280</v>
      </c>
      <c r="RF23" s="80">
        <f t="shared" si="89"/>
        <v>560</v>
      </c>
      <c r="RG23" s="80">
        <f t="shared" si="89"/>
        <v>840</v>
      </c>
      <c r="RH23" s="80">
        <f t="shared" si="89"/>
        <v>1120</v>
      </c>
      <c r="RI23" s="80">
        <f t="shared" si="89"/>
        <v>1400</v>
      </c>
      <c r="RJ23" s="80">
        <f t="shared" si="89"/>
        <v>1680</v>
      </c>
      <c r="RK23" s="80">
        <f t="shared" si="89"/>
        <v>1960</v>
      </c>
      <c r="RL23" s="80">
        <f t="shared" si="89"/>
        <v>2240</v>
      </c>
      <c r="RM23" s="80">
        <f t="shared" si="89"/>
        <v>2520</v>
      </c>
      <c r="RN23" s="80">
        <f t="shared" si="89"/>
        <v>2800</v>
      </c>
      <c r="RO23" s="80">
        <f t="shared" si="89"/>
        <v>3080</v>
      </c>
      <c r="RP23" s="80">
        <f t="shared" si="89"/>
        <v>3360</v>
      </c>
      <c r="RQ23" s="80">
        <f t="shared" si="89"/>
        <v>280</v>
      </c>
      <c r="RR23" s="80">
        <f t="shared" si="89"/>
        <v>560</v>
      </c>
      <c r="RS23" s="80">
        <f t="shared" si="89"/>
        <v>840</v>
      </c>
      <c r="RT23" s="80">
        <f t="shared" si="89"/>
        <v>1120</v>
      </c>
      <c r="RU23" s="80">
        <f t="shared" si="89"/>
        <v>1400</v>
      </c>
      <c r="RV23" s="80">
        <f t="shared" si="89"/>
        <v>1680</v>
      </c>
      <c r="RW23" s="80">
        <f t="shared" si="89"/>
        <v>1960</v>
      </c>
      <c r="RX23" s="80">
        <f t="shared" si="89"/>
        <v>2240</v>
      </c>
      <c r="RY23" s="80">
        <f t="shared" si="89"/>
        <v>2520</v>
      </c>
      <c r="RZ23" s="80">
        <f t="shared" si="89"/>
        <v>2800</v>
      </c>
      <c r="SA23" s="80">
        <f t="shared" si="89"/>
        <v>3080</v>
      </c>
      <c r="SB23" s="80">
        <f t="shared" si="89"/>
        <v>3360</v>
      </c>
      <c r="SC23" s="80">
        <f t="shared" si="89"/>
        <v>280</v>
      </c>
      <c r="SD23" s="80">
        <f t="shared" si="89"/>
        <v>560</v>
      </c>
      <c r="SE23" s="80">
        <f t="shared" si="89"/>
        <v>840</v>
      </c>
      <c r="SF23" s="80">
        <f t="shared" si="89"/>
        <v>1120</v>
      </c>
      <c r="SG23" s="80">
        <f t="shared" si="89"/>
        <v>1400</v>
      </c>
      <c r="SH23" s="80">
        <f t="shared" si="89"/>
        <v>1680</v>
      </c>
      <c r="SI23" s="80">
        <f t="shared" si="89"/>
        <v>1960</v>
      </c>
      <c r="SJ23" s="80">
        <f t="shared" si="89"/>
        <v>2240</v>
      </c>
      <c r="SK23" s="80">
        <f t="shared" si="89"/>
        <v>2520</v>
      </c>
      <c r="SL23" s="80">
        <f t="shared" si="89"/>
        <v>2800</v>
      </c>
      <c r="SM23" s="80">
        <f t="shared" si="89"/>
        <v>3080</v>
      </c>
      <c r="SN23" s="80">
        <f t="shared" si="89"/>
        <v>3360</v>
      </c>
      <c r="SO23" s="80">
        <f t="shared" si="89"/>
        <v>280</v>
      </c>
      <c r="SP23" s="80">
        <f t="shared" si="89"/>
        <v>560</v>
      </c>
      <c r="SQ23" s="80">
        <f t="shared" si="89"/>
        <v>840</v>
      </c>
      <c r="SR23" s="80">
        <f t="shared" si="89"/>
        <v>1120</v>
      </c>
      <c r="SS23" s="80">
        <f t="shared" si="89"/>
        <v>1400</v>
      </c>
      <c r="ST23" s="80">
        <f t="shared" si="89"/>
        <v>1680</v>
      </c>
      <c r="SU23" s="80">
        <f t="shared" si="89"/>
        <v>1960</v>
      </c>
      <c r="SV23" s="80">
        <f t="shared" si="89"/>
        <v>2240</v>
      </c>
      <c r="SW23" s="80">
        <f t="shared" si="89"/>
        <v>2520</v>
      </c>
      <c r="SX23" s="80">
        <f t="shared" si="89"/>
        <v>2800</v>
      </c>
      <c r="SY23" s="80">
        <f t="shared" si="89"/>
        <v>3080</v>
      </c>
      <c r="SZ23" s="80">
        <f t="shared" si="89"/>
        <v>3360</v>
      </c>
      <c r="TA23" s="80">
        <f t="shared" si="89"/>
        <v>280</v>
      </c>
      <c r="TB23" s="80">
        <f t="shared" si="89"/>
        <v>560</v>
      </c>
      <c r="TC23" s="80">
        <f t="shared" si="89"/>
        <v>840</v>
      </c>
      <c r="TD23" s="80">
        <f t="shared" si="89"/>
        <v>1120</v>
      </c>
      <c r="TE23" s="80">
        <f t="shared" si="89"/>
        <v>1400</v>
      </c>
      <c r="TF23" s="80">
        <f t="shared" si="89"/>
        <v>1680</v>
      </c>
      <c r="TG23" s="80">
        <f t="shared" si="89"/>
        <v>1960</v>
      </c>
      <c r="TH23" s="80">
        <f t="shared" si="89"/>
        <v>2240</v>
      </c>
      <c r="TI23" s="80">
        <f t="shared" si="89"/>
        <v>2520</v>
      </c>
      <c r="TJ23" s="80">
        <f t="shared" si="89"/>
        <v>2800</v>
      </c>
      <c r="TK23" s="80">
        <f t="shared" si="89"/>
        <v>3080</v>
      </c>
      <c r="TL23" s="80">
        <f t="shared" ref="TL23:VH23" si="90">2*SUM(TL20:TL22)</f>
        <v>3360</v>
      </c>
      <c r="TM23" s="80">
        <f t="shared" si="90"/>
        <v>280</v>
      </c>
      <c r="TN23" s="80">
        <f t="shared" si="90"/>
        <v>560</v>
      </c>
      <c r="TO23" s="80">
        <f t="shared" si="90"/>
        <v>840</v>
      </c>
      <c r="TP23" s="80">
        <f t="shared" si="90"/>
        <v>1120</v>
      </c>
      <c r="TQ23" s="80">
        <f t="shared" si="90"/>
        <v>1400</v>
      </c>
      <c r="TR23" s="80">
        <f t="shared" si="90"/>
        <v>1680</v>
      </c>
      <c r="TS23" s="80">
        <f t="shared" si="90"/>
        <v>1960</v>
      </c>
      <c r="TT23" s="80">
        <f t="shared" si="90"/>
        <v>2240</v>
      </c>
      <c r="TU23" s="80">
        <f t="shared" si="90"/>
        <v>2520</v>
      </c>
      <c r="TV23" s="80">
        <f t="shared" si="90"/>
        <v>2800</v>
      </c>
      <c r="TW23" s="80">
        <f t="shared" si="90"/>
        <v>3080</v>
      </c>
      <c r="TX23" s="80">
        <f t="shared" si="90"/>
        <v>3360</v>
      </c>
      <c r="TY23" s="80">
        <f t="shared" si="90"/>
        <v>280</v>
      </c>
      <c r="TZ23" s="80">
        <f t="shared" si="90"/>
        <v>560</v>
      </c>
      <c r="UA23" s="80">
        <f t="shared" si="90"/>
        <v>840</v>
      </c>
      <c r="UB23" s="80">
        <f t="shared" si="90"/>
        <v>1120</v>
      </c>
      <c r="UC23" s="80">
        <f t="shared" si="90"/>
        <v>1400</v>
      </c>
      <c r="UD23" s="80">
        <f t="shared" si="90"/>
        <v>1680</v>
      </c>
      <c r="UE23" s="80">
        <f t="shared" si="90"/>
        <v>1960</v>
      </c>
      <c r="UF23" s="80">
        <f t="shared" si="90"/>
        <v>2240</v>
      </c>
      <c r="UG23" s="80">
        <f t="shared" si="90"/>
        <v>2520</v>
      </c>
      <c r="UH23" s="80">
        <f t="shared" si="90"/>
        <v>2800</v>
      </c>
      <c r="UI23" s="80">
        <f t="shared" si="90"/>
        <v>3080</v>
      </c>
      <c r="UJ23" s="80">
        <f t="shared" si="90"/>
        <v>3360</v>
      </c>
      <c r="UK23" s="80">
        <f t="shared" si="90"/>
        <v>280</v>
      </c>
      <c r="UL23" s="80">
        <f t="shared" si="90"/>
        <v>560</v>
      </c>
      <c r="UM23" s="80">
        <f t="shared" si="90"/>
        <v>840</v>
      </c>
      <c r="UN23" s="80">
        <f t="shared" si="90"/>
        <v>1120</v>
      </c>
      <c r="UO23" s="80">
        <f t="shared" si="90"/>
        <v>1400</v>
      </c>
      <c r="UP23" s="80">
        <f t="shared" si="90"/>
        <v>1680</v>
      </c>
      <c r="UQ23" s="80">
        <f t="shared" si="90"/>
        <v>1960</v>
      </c>
      <c r="UR23" s="80">
        <f t="shared" si="90"/>
        <v>2240</v>
      </c>
      <c r="US23" s="80">
        <f t="shared" si="90"/>
        <v>2520</v>
      </c>
      <c r="UT23" s="80">
        <f t="shared" si="90"/>
        <v>2800</v>
      </c>
      <c r="UU23" s="80">
        <f t="shared" si="90"/>
        <v>3080</v>
      </c>
      <c r="UV23" s="80">
        <f t="shared" si="90"/>
        <v>3360</v>
      </c>
      <c r="UW23" s="80">
        <f t="shared" si="90"/>
        <v>280</v>
      </c>
      <c r="UX23" s="80">
        <f t="shared" si="90"/>
        <v>560</v>
      </c>
      <c r="UY23" s="80">
        <f t="shared" si="90"/>
        <v>840</v>
      </c>
      <c r="UZ23" s="80">
        <f t="shared" si="90"/>
        <v>1120</v>
      </c>
      <c r="VA23" s="80">
        <f t="shared" si="90"/>
        <v>1400</v>
      </c>
      <c r="VB23" s="80">
        <f t="shared" si="90"/>
        <v>1680</v>
      </c>
      <c r="VC23" s="80">
        <f t="shared" si="90"/>
        <v>1960</v>
      </c>
      <c r="VD23" s="80">
        <f t="shared" si="90"/>
        <v>2240</v>
      </c>
      <c r="VE23" s="80">
        <f t="shared" si="90"/>
        <v>2520</v>
      </c>
      <c r="VF23" s="80">
        <f t="shared" si="90"/>
        <v>2800</v>
      </c>
      <c r="VG23" s="80">
        <f t="shared" si="90"/>
        <v>3080</v>
      </c>
      <c r="VH23" s="80">
        <f t="shared" si="90"/>
        <v>3360</v>
      </c>
    </row>
    <row r="24" spans="2:580" ht="14.25" x14ac:dyDescent="0.25">
      <c r="B24" s="55"/>
      <c r="C24" s="9" t="s">
        <v>416</v>
      </c>
      <c r="D24" s="76" t="s">
        <v>426</v>
      </c>
      <c r="E24" s="80">
        <f t="shared" ref="E24:F24" si="91">E23</f>
        <v>280</v>
      </c>
      <c r="F24" s="80">
        <f t="shared" si="91"/>
        <v>560</v>
      </c>
      <c r="G24" s="80">
        <f t="shared" ref="G24:S24" si="92">G23</f>
        <v>840</v>
      </c>
      <c r="H24" s="80">
        <f t="shared" si="92"/>
        <v>1120</v>
      </c>
      <c r="I24" s="80">
        <f t="shared" si="92"/>
        <v>1400</v>
      </c>
      <c r="J24" s="80">
        <f t="shared" si="92"/>
        <v>1680</v>
      </c>
      <c r="K24" s="80">
        <f t="shared" si="92"/>
        <v>1960</v>
      </c>
      <c r="L24" s="80">
        <f t="shared" si="92"/>
        <v>2240</v>
      </c>
      <c r="M24" s="80">
        <f t="shared" si="92"/>
        <v>2520</v>
      </c>
      <c r="N24" s="80">
        <f t="shared" si="92"/>
        <v>2800</v>
      </c>
      <c r="O24" s="80">
        <f t="shared" si="92"/>
        <v>3080</v>
      </c>
      <c r="P24" s="80">
        <f t="shared" si="92"/>
        <v>3360</v>
      </c>
      <c r="Q24" s="80">
        <f t="shared" si="92"/>
        <v>280</v>
      </c>
      <c r="R24" s="80">
        <f t="shared" si="92"/>
        <v>560</v>
      </c>
      <c r="S24" s="80">
        <f t="shared" si="92"/>
        <v>840</v>
      </c>
      <c r="T24" s="80">
        <f t="shared" ref="T24:CE24" si="93">T23</f>
        <v>1120</v>
      </c>
      <c r="U24" s="80">
        <f t="shared" si="93"/>
        <v>1400</v>
      </c>
      <c r="V24" s="80">
        <f t="shared" si="93"/>
        <v>1680</v>
      </c>
      <c r="W24" s="80">
        <f t="shared" si="93"/>
        <v>1960</v>
      </c>
      <c r="X24" s="80">
        <f t="shared" si="93"/>
        <v>2240</v>
      </c>
      <c r="Y24" s="80">
        <f t="shared" si="93"/>
        <v>2520</v>
      </c>
      <c r="Z24" s="80">
        <f t="shared" si="93"/>
        <v>2800</v>
      </c>
      <c r="AA24" s="80">
        <f t="shared" si="93"/>
        <v>3080</v>
      </c>
      <c r="AB24" s="80">
        <f t="shared" si="93"/>
        <v>3360</v>
      </c>
      <c r="AC24" s="80">
        <f t="shared" si="93"/>
        <v>280</v>
      </c>
      <c r="AD24" s="80">
        <f t="shared" si="93"/>
        <v>560</v>
      </c>
      <c r="AE24" s="80">
        <f t="shared" si="93"/>
        <v>840</v>
      </c>
      <c r="AF24" s="80">
        <f t="shared" si="93"/>
        <v>1120</v>
      </c>
      <c r="AG24" s="80">
        <f t="shared" si="93"/>
        <v>1400</v>
      </c>
      <c r="AH24" s="80">
        <f t="shared" si="93"/>
        <v>1680</v>
      </c>
      <c r="AI24" s="80">
        <f t="shared" si="93"/>
        <v>1960</v>
      </c>
      <c r="AJ24" s="80">
        <f t="shared" si="93"/>
        <v>2240</v>
      </c>
      <c r="AK24" s="80">
        <f t="shared" si="93"/>
        <v>2520</v>
      </c>
      <c r="AL24" s="80">
        <f t="shared" si="93"/>
        <v>2800</v>
      </c>
      <c r="AM24" s="80">
        <f t="shared" si="93"/>
        <v>3080</v>
      </c>
      <c r="AN24" s="80">
        <f t="shared" si="93"/>
        <v>3360</v>
      </c>
      <c r="AO24" s="80">
        <f t="shared" si="93"/>
        <v>280</v>
      </c>
      <c r="AP24" s="80">
        <f t="shared" si="93"/>
        <v>560</v>
      </c>
      <c r="AQ24" s="80">
        <f t="shared" si="93"/>
        <v>840</v>
      </c>
      <c r="AR24" s="80">
        <f t="shared" si="93"/>
        <v>1120</v>
      </c>
      <c r="AS24" s="80">
        <f t="shared" si="93"/>
        <v>1400</v>
      </c>
      <c r="AT24" s="80">
        <f t="shared" si="93"/>
        <v>1680</v>
      </c>
      <c r="AU24" s="80">
        <f t="shared" si="93"/>
        <v>1960</v>
      </c>
      <c r="AV24" s="80">
        <f t="shared" si="93"/>
        <v>2240</v>
      </c>
      <c r="AW24" s="80">
        <f t="shared" si="93"/>
        <v>2520</v>
      </c>
      <c r="AX24" s="80">
        <f t="shared" si="93"/>
        <v>2800</v>
      </c>
      <c r="AY24" s="80">
        <f t="shared" si="93"/>
        <v>3080</v>
      </c>
      <c r="AZ24" s="80">
        <f t="shared" si="93"/>
        <v>3360</v>
      </c>
      <c r="BA24" s="80">
        <f t="shared" si="93"/>
        <v>280</v>
      </c>
      <c r="BB24" s="80">
        <f t="shared" si="93"/>
        <v>560</v>
      </c>
      <c r="BC24" s="80">
        <f t="shared" si="93"/>
        <v>840</v>
      </c>
      <c r="BD24" s="80">
        <f t="shared" si="93"/>
        <v>1120</v>
      </c>
      <c r="BE24" s="80">
        <f t="shared" si="93"/>
        <v>1400</v>
      </c>
      <c r="BF24" s="80">
        <f t="shared" si="93"/>
        <v>1680</v>
      </c>
      <c r="BG24" s="80">
        <f t="shared" si="93"/>
        <v>1960</v>
      </c>
      <c r="BH24" s="80">
        <f t="shared" si="93"/>
        <v>2240</v>
      </c>
      <c r="BI24" s="80">
        <f t="shared" si="93"/>
        <v>2520</v>
      </c>
      <c r="BJ24" s="80">
        <f t="shared" si="93"/>
        <v>2800</v>
      </c>
      <c r="BK24" s="80">
        <f t="shared" si="93"/>
        <v>3080</v>
      </c>
      <c r="BL24" s="80">
        <f t="shared" si="93"/>
        <v>3360</v>
      </c>
      <c r="BM24" s="80">
        <f t="shared" si="93"/>
        <v>280</v>
      </c>
      <c r="BN24" s="80">
        <f t="shared" si="93"/>
        <v>560</v>
      </c>
      <c r="BO24" s="80">
        <f t="shared" si="93"/>
        <v>840</v>
      </c>
      <c r="BP24" s="80">
        <f t="shared" si="93"/>
        <v>1120</v>
      </c>
      <c r="BQ24" s="80">
        <f t="shared" si="93"/>
        <v>1400</v>
      </c>
      <c r="BR24" s="80">
        <f t="shared" si="93"/>
        <v>1680</v>
      </c>
      <c r="BS24" s="80">
        <f t="shared" si="93"/>
        <v>1960</v>
      </c>
      <c r="BT24" s="80">
        <f t="shared" si="93"/>
        <v>2240</v>
      </c>
      <c r="BU24" s="80">
        <f t="shared" si="93"/>
        <v>2520</v>
      </c>
      <c r="BV24" s="80">
        <f t="shared" si="93"/>
        <v>2800</v>
      </c>
      <c r="BW24" s="80">
        <f t="shared" si="93"/>
        <v>3080</v>
      </c>
      <c r="BX24" s="80">
        <f t="shared" si="93"/>
        <v>3360</v>
      </c>
      <c r="BY24" s="80">
        <f t="shared" si="93"/>
        <v>280</v>
      </c>
      <c r="BZ24" s="80">
        <f t="shared" si="93"/>
        <v>560</v>
      </c>
      <c r="CA24" s="80">
        <f t="shared" si="93"/>
        <v>840</v>
      </c>
      <c r="CB24" s="80">
        <f t="shared" si="93"/>
        <v>1120</v>
      </c>
      <c r="CC24" s="80">
        <f t="shared" si="93"/>
        <v>1400</v>
      </c>
      <c r="CD24" s="80">
        <f t="shared" si="93"/>
        <v>1680</v>
      </c>
      <c r="CE24" s="80">
        <f t="shared" si="93"/>
        <v>1960</v>
      </c>
      <c r="CF24" s="80">
        <f t="shared" ref="CF24:EQ24" si="94">CF23</f>
        <v>2240</v>
      </c>
      <c r="CG24" s="80">
        <f t="shared" si="94"/>
        <v>2520</v>
      </c>
      <c r="CH24" s="80">
        <f t="shared" si="94"/>
        <v>2800</v>
      </c>
      <c r="CI24" s="80">
        <f t="shared" si="94"/>
        <v>3080</v>
      </c>
      <c r="CJ24" s="80">
        <f t="shared" si="94"/>
        <v>3360</v>
      </c>
      <c r="CK24" s="80">
        <f t="shared" si="94"/>
        <v>280</v>
      </c>
      <c r="CL24" s="80">
        <f t="shared" si="94"/>
        <v>560</v>
      </c>
      <c r="CM24" s="80">
        <f t="shared" si="94"/>
        <v>840</v>
      </c>
      <c r="CN24" s="80">
        <f t="shared" si="94"/>
        <v>1120</v>
      </c>
      <c r="CO24" s="80">
        <f t="shared" si="94"/>
        <v>1400</v>
      </c>
      <c r="CP24" s="80">
        <f t="shared" si="94"/>
        <v>1680</v>
      </c>
      <c r="CQ24" s="80">
        <f t="shared" si="94"/>
        <v>1960</v>
      </c>
      <c r="CR24" s="80">
        <f t="shared" si="94"/>
        <v>2240</v>
      </c>
      <c r="CS24" s="80">
        <f t="shared" si="94"/>
        <v>2520</v>
      </c>
      <c r="CT24" s="80">
        <f t="shared" si="94"/>
        <v>2800</v>
      </c>
      <c r="CU24" s="80">
        <f t="shared" si="94"/>
        <v>3080</v>
      </c>
      <c r="CV24" s="80">
        <f t="shared" si="94"/>
        <v>3360</v>
      </c>
      <c r="CW24" s="80">
        <f t="shared" si="94"/>
        <v>280</v>
      </c>
      <c r="CX24" s="80">
        <f t="shared" si="94"/>
        <v>560</v>
      </c>
      <c r="CY24" s="80">
        <f t="shared" si="94"/>
        <v>840</v>
      </c>
      <c r="CZ24" s="80">
        <f t="shared" si="94"/>
        <v>1120</v>
      </c>
      <c r="DA24" s="80">
        <f t="shared" si="94"/>
        <v>1400</v>
      </c>
      <c r="DB24" s="80">
        <f t="shared" si="94"/>
        <v>1680</v>
      </c>
      <c r="DC24" s="80">
        <f t="shared" si="94"/>
        <v>1960</v>
      </c>
      <c r="DD24" s="80">
        <f t="shared" si="94"/>
        <v>2240</v>
      </c>
      <c r="DE24" s="80">
        <f t="shared" si="94"/>
        <v>2520</v>
      </c>
      <c r="DF24" s="80">
        <f t="shared" si="94"/>
        <v>2800</v>
      </c>
      <c r="DG24" s="80">
        <f t="shared" si="94"/>
        <v>3080</v>
      </c>
      <c r="DH24" s="80">
        <f t="shared" si="94"/>
        <v>3360</v>
      </c>
      <c r="DI24" s="80">
        <f t="shared" si="94"/>
        <v>280</v>
      </c>
      <c r="DJ24" s="80">
        <f t="shared" si="94"/>
        <v>560</v>
      </c>
      <c r="DK24" s="80">
        <f t="shared" si="94"/>
        <v>840</v>
      </c>
      <c r="DL24" s="80">
        <f t="shared" si="94"/>
        <v>1120</v>
      </c>
      <c r="DM24" s="80">
        <f t="shared" si="94"/>
        <v>1400</v>
      </c>
      <c r="DN24" s="80">
        <f t="shared" si="94"/>
        <v>1680</v>
      </c>
      <c r="DO24" s="80">
        <f t="shared" si="94"/>
        <v>1960</v>
      </c>
      <c r="DP24" s="80">
        <f t="shared" si="94"/>
        <v>2240</v>
      </c>
      <c r="DQ24" s="80">
        <f t="shared" si="94"/>
        <v>2520</v>
      </c>
      <c r="DR24" s="80">
        <f t="shared" si="94"/>
        <v>2800</v>
      </c>
      <c r="DS24" s="80">
        <f t="shared" si="94"/>
        <v>3080</v>
      </c>
      <c r="DT24" s="80">
        <f t="shared" si="94"/>
        <v>3360</v>
      </c>
      <c r="DU24" s="80">
        <f t="shared" si="94"/>
        <v>280</v>
      </c>
      <c r="DV24" s="80">
        <f t="shared" si="94"/>
        <v>560</v>
      </c>
      <c r="DW24" s="80">
        <f t="shared" si="94"/>
        <v>840</v>
      </c>
      <c r="DX24" s="80">
        <f t="shared" si="94"/>
        <v>1120</v>
      </c>
      <c r="DY24" s="80">
        <f t="shared" si="94"/>
        <v>1400</v>
      </c>
      <c r="DZ24" s="80">
        <f t="shared" si="94"/>
        <v>1680</v>
      </c>
      <c r="EA24" s="80">
        <f t="shared" si="94"/>
        <v>1960</v>
      </c>
      <c r="EB24" s="80">
        <f t="shared" si="94"/>
        <v>2240</v>
      </c>
      <c r="EC24" s="80">
        <f t="shared" si="94"/>
        <v>2520</v>
      </c>
      <c r="ED24" s="80">
        <f t="shared" si="94"/>
        <v>2800</v>
      </c>
      <c r="EE24" s="80">
        <f t="shared" si="94"/>
        <v>3080</v>
      </c>
      <c r="EF24" s="80">
        <f t="shared" si="94"/>
        <v>3360</v>
      </c>
      <c r="EG24" s="80">
        <f t="shared" si="94"/>
        <v>280</v>
      </c>
      <c r="EH24" s="80">
        <f t="shared" si="94"/>
        <v>560</v>
      </c>
      <c r="EI24" s="80">
        <f t="shared" si="94"/>
        <v>840</v>
      </c>
      <c r="EJ24" s="80">
        <f t="shared" si="94"/>
        <v>1120</v>
      </c>
      <c r="EK24" s="80">
        <f t="shared" si="94"/>
        <v>1400</v>
      </c>
      <c r="EL24" s="80">
        <f t="shared" si="94"/>
        <v>1680</v>
      </c>
      <c r="EM24" s="80">
        <f t="shared" si="94"/>
        <v>1960</v>
      </c>
      <c r="EN24" s="80">
        <f t="shared" si="94"/>
        <v>2240</v>
      </c>
      <c r="EO24" s="80">
        <f t="shared" si="94"/>
        <v>2520</v>
      </c>
      <c r="EP24" s="80">
        <f t="shared" si="94"/>
        <v>2800</v>
      </c>
      <c r="EQ24" s="80">
        <f t="shared" si="94"/>
        <v>3080</v>
      </c>
      <c r="ER24" s="80">
        <f t="shared" ref="ER24:HC24" si="95">ER23</f>
        <v>3360</v>
      </c>
      <c r="ES24" s="80">
        <f t="shared" si="95"/>
        <v>280</v>
      </c>
      <c r="ET24" s="80">
        <f t="shared" si="95"/>
        <v>560</v>
      </c>
      <c r="EU24" s="80">
        <f t="shared" si="95"/>
        <v>840</v>
      </c>
      <c r="EV24" s="80">
        <f t="shared" si="95"/>
        <v>1120</v>
      </c>
      <c r="EW24" s="80">
        <f t="shared" si="95"/>
        <v>1400</v>
      </c>
      <c r="EX24" s="80">
        <f t="shared" si="95"/>
        <v>1680</v>
      </c>
      <c r="EY24" s="80">
        <f t="shared" si="95"/>
        <v>1960</v>
      </c>
      <c r="EZ24" s="80">
        <f t="shared" si="95"/>
        <v>2240</v>
      </c>
      <c r="FA24" s="80">
        <f t="shared" si="95"/>
        <v>2520</v>
      </c>
      <c r="FB24" s="80">
        <f t="shared" si="95"/>
        <v>2800</v>
      </c>
      <c r="FC24" s="80">
        <f t="shared" si="95"/>
        <v>3080</v>
      </c>
      <c r="FD24" s="80">
        <f t="shared" si="95"/>
        <v>3360</v>
      </c>
      <c r="FE24" s="80">
        <f t="shared" si="95"/>
        <v>280</v>
      </c>
      <c r="FF24" s="80">
        <f t="shared" si="95"/>
        <v>560</v>
      </c>
      <c r="FG24" s="80">
        <f t="shared" si="95"/>
        <v>840</v>
      </c>
      <c r="FH24" s="80">
        <f t="shared" si="95"/>
        <v>1120</v>
      </c>
      <c r="FI24" s="80">
        <f t="shared" si="95"/>
        <v>1400</v>
      </c>
      <c r="FJ24" s="80">
        <f t="shared" si="95"/>
        <v>1680</v>
      </c>
      <c r="FK24" s="80">
        <f t="shared" si="95"/>
        <v>1960</v>
      </c>
      <c r="FL24" s="80">
        <f t="shared" si="95"/>
        <v>2240</v>
      </c>
      <c r="FM24" s="80">
        <f t="shared" si="95"/>
        <v>2520</v>
      </c>
      <c r="FN24" s="80">
        <f t="shared" si="95"/>
        <v>2800</v>
      </c>
      <c r="FO24" s="80">
        <f t="shared" si="95"/>
        <v>3080</v>
      </c>
      <c r="FP24" s="80">
        <f t="shared" si="95"/>
        <v>3360</v>
      </c>
      <c r="FQ24" s="80">
        <f t="shared" si="95"/>
        <v>280</v>
      </c>
      <c r="FR24" s="80">
        <f t="shared" si="95"/>
        <v>560</v>
      </c>
      <c r="FS24" s="80">
        <f t="shared" si="95"/>
        <v>840</v>
      </c>
      <c r="FT24" s="80">
        <f t="shared" si="95"/>
        <v>1120</v>
      </c>
      <c r="FU24" s="80">
        <f t="shared" si="95"/>
        <v>1400</v>
      </c>
      <c r="FV24" s="80">
        <f t="shared" si="95"/>
        <v>1680</v>
      </c>
      <c r="FW24" s="80">
        <f t="shared" si="95"/>
        <v>1960</v>
      </c>
      <c r="FX24" s="80">
        <f t="shared" si="95"/>
        <v>2240</v>
      </c>
      <c r="FY24" s="80">
        <f t="shared" si="95"/>
        <v>2520</v>
      </c>
      <c r="FZ24" s="80">
        <f t="shared" si="95"/>
        <v>2800</v>
      </c>
      <c r="GA24" s="80">
        <f t="shared" si="95"/>
        <v>3080</v>
      </c>
      <c r="GB24" s="80">
        <f t="shared" si="95"/>
        <v>3360</v>
      </c>
      <c r="GC24" s="80">
        <f t="shared" si="95"/>
        <v>280</v>
      </c>
      <c r="GD24" s="80">
        <f t="shared" si="95"/>
        <v>560</v>
      </c>
      <c r="GE24" s="80">
        <f t="shared" si="95"/>
        <v>840</v>
      </c>
      <c r="GF24" s="80">
        <f t="shared" si="95"/>
        <v>1120</v>
      </c>
      <c r="GG24" s="80">
        <f t="shared" si="95"/>
        <v>1400</v>
      </c>
      <c r="GH24" s="80">
        <f t="shared" si="95"/>
        <v>1680</v>
      </c>
      <c r="GI24" s="80">
        <f t="shared" si="95"/>
        <v>1960</v>
      </c>
      <c r="GJ24" s="80">
        <f t="shared" si="95"/>
        <v>2240</v>
      </c>
      <c r="GK24" s="80">
        <f t="shared" si="95"/>
        <v>2520</v>
      </c>
      <c r="GL24" s="80">
        <f t="shared" si="95"/>
        <v>2800</v>
      </c>
      <c r="GM24" s="80">
        <f t="shared" si="95"/>
        <v>3080</v>
      </c>
      <c r="GN24" s="80">
        <f t="shared" si="95"/>
        <v>3360</v>
      </c>
      <c r="GO24" s="80">
        <f t="shared" si="95"/>
        <v>280</v>
      </c>
      <c r="GP24" s="80">
        <f t="shared" si="95"/>
        <v>560</v>
      </c>
      <c r="GQ24" s="80">
        <f t="shared" si="95"/>
        <v>840</v>
      </c>
      <c r="GR24" s="80">
        <f t="shared" si="95"/>
        <v>1120</v>
      </c>
      <c r="GS24" s="80">
        <f t="shared" si="95"/>
        <v>1400</v>
      </c>
      <c r="GT24" s="80">
        <f t="shared" si="95"/>
        <v>1680</v>
      </c>
      <c r="GU24" s="80">
        <f t="shared" si="95"/>
        <v>1960</v>
      </c>
      <c r="GV24" s="80">
        <f t="shared" si="95"/>
        <v>2240</v>
      </c>
      <c r="GW24" s="80">
        <f t="shared" si="95"/>
        <v>2520</v>
      </c>
      <c r="GX24" s="80">
        <f t="shared" si="95"/>
        <v>2800</v>
      </c>
      <c r="GY24" s="80">
        <f t="shared" si="95"/>
        <v>3080</v>
      </c>
      <c r="GZ24" s="80">
        <f t="shared" si="95"/>
        <v>3360</v>
      </c>
      <c r="HA24" s="80">
        <f t="shared" si="95"/>
        <v>280</v>
      </c>
      <c r="HB24" s="80">
        <f t="shared" si="95"/>
        <v>560</v>
      </c>
      <c r="HC24" s="80">
        <f t="shared" si="95"/>
        <v>840</v>
      </c>
      <c r="HD24" s="80">
        <f t="shared" ref="HD24:JO24" si="96">HD23</f>
        <v>1120</v>
      </c>
      <c r="HE24" s="80">
        <f t="shared" si="96"/>
        <v>1400</v>
      </c>
      <c r="HF24" s="80">
        <f t="shared" si="96"/>
        <v>1680</v>
      </c>
      <c r="HG24" s="80">
        <f t="shared" si="96"/>
        <v>1960</v>
      </c>
      <c r="HH24" s="80">
        <f t="shared" si="96"/>
        <v>2240</v>
      </c>
      <c r="HI24" s="80">
        <f t="shared" si="96"/>
        <v>2520</v>
      </c>
      <c r="HJ24" s="80">
        <f t="shared" si="96"/>
        <v>2800</v>
      </c>
      <c r="HK24" s="80">
        <f t="shared" si="96"/>
        <v>3080</v>
      </c>
      <c r="HL24" s="80">
        <f t="shared" si="96"/>
        <v>3360</v>
      </c>
      <c r="HM24" s="80">
        <f t="shared" si="96"/>
        <v>280</v>
      </c>
      <c r="HN24" s="80">
        <f t="shared" si="96"/>
        <v>560</v>
      </c>
      <c r="HO24" s="80">
        <f t="shared" si="96"/>
        <v>840</v>
      </c>
      <c r="HP24" s="80">
        <f t="shared" si="96"/>
        <v>1120</v>
      </c>
      <c r="HQ24" s="80">
        <f t="shared" si="96"/>
        <v>1400</v>
      </c>
      <c r="HR24" s="80">
        <f t="shared" si="96"/>
        <v>1680</v>
      </c>
      <c r="HS24" s="80">
        <f t="shared" si="96"/>
        <v>1960</v>
      </c>
      <c r="HT24" s="80">
        <f t="shared" si="96"/>
        <v>2240</v>
      </c>
      <c r="HU24" s="80">
        <f t="shared" si="96"/>
        <v>2520</v>
      </c>
      <c r="HV24" s="80">
        <f t="shared" si="96"/>
        <v>2800</v>
      </c>
      <c r="HW24" s="80">
        <f t="shared" si="96"/>
        <v>3080</v>
      </c>
      <c r="HX24" s="80">
        <f t="shared" si="96"/>
        <v>3360</v>
      </c>
      <c r="HY24" s="80">
        <f t="shared" si="96"/>
        <v>280</v>
      </c>
      <c r="HZ24" s="80">
        <f t="shared" si="96"/>
        <v>560</v>
      </c>
      <c r="IA24" s="80">
        <f t="shared" si="96"/>
        <v>840</v>
      </c>
      <c r="IB24" s="80">
        <f t="shared" si="96"/>
        <v>1120</v>
      </c>
      <c r="IC24" s="80">
        <f t="shared" si="96"/>
        <v>1400</v>
      </c>
      <c r="ID24" s="80">
        <f t="shared" si="96"/>
        <v>1680</v>
      </c>
      <c r="IE24" s="80">
        <f t="shared" si="96"/>
        <v>1960</v>
      </c>
      <c r="IF24" s="80">
        <f t="shared" si="96"/>
        <v>2240</v>
      </c>
      <c r="IG24" s="80">
        <f t="shared" si="96"/>
        <v>2520</v>
      </c>
      <c r="IH24" s="80">
        <f t="shared" si="96"/>
        <v>2800</v>
      </c>
      <c r="II24" s="80">
        <f t="shared" si="96"/>
        <v>3080</v>
      </c>
      <c r="IJ24" s="80">
        <f t="shared" si="96"/>
        <v>3360</v>
      </c>
      <c r="IK24" s="80">
        <f t="shared" si="96"/>
        <v>280</v>
      </c>
      <c r="IL24" s="80">
        <f t="shared" si="96"/>
        <v>560</v>
      </c>
      <c r="IM24" s="80">
        <f t="shared" si="96"/>
        <v>840</v>
      </c>
      <c r="IN24" s="80">
        <f t="shared" si="96"/>
        <v>1120</v>
      </c>
      <c r="IO24" s="80">
        <f t="shared" si="96"/>
        <v>1400</v>
      </c>
      <c r="IP24" s="80">
        <f t="shared" si="96"/>
        <v>1680</v>
      </c>
      <c r="IQ24" s="80">
        <f t="shared" si="96"/>
        <v>1960</v>
      </c>
      <c r="IR24" s="80">
        <f t="shared" si="96"/>
        <v>2240</v>
      </c>
      <c r="IS24" s="80">
        <f t="shared" si="96"/>
        <v>2520</v>
      </c>
      <c r="IT24" s="80">
        <f t="shared" si="96"/>
        <v>2800</v>
      </c>
      <c r="IU24" s="80">
        <f t="shared" si="96"/>
        <v>3080</v>
      </c>
      <c r="IV24" s="80">
        <f t="shared" si="96"/>
        <v>3360</v>
      </c>
      <c r="IW24" s="80">
        <f t="shared" si="96"/>
        <v>280</v>
      </c>
      <c r="IX24" s="80">
        <f t="shared" si="96"/>
        <v>560</v>
      </c>
      <c r="IY24" s="80">
        <f t="shared" si="96"/>
        <v>840</v>
      </c>
      <c r="IZ24" s="80">
        <f t="shared" si="96"/>
        <v>1120</v>
      </c>
      <c r="JA24" s="80">
        <f t="shared" si="96"/>
        <v>1400</v>
      </c>
      <c r="JB24" s="80">
        <f t="shared" si="96"/>
        <v>1680</v>
      </c>
      <c r="JC24" s="80">
        <f t="shared" si="96"/>
        <v>1960</v>
      </c>
      <c r="JD24" s="80">
        <f t="shared" si="96"/>
        <v>2240</v>
      </c>
      <c r="JE24" s="80">
        <f t="shared" si="96"/>
        <v>2520</v>
      </c>
      <c r="JF24" s="80">
        <f t="shared" si="96"/>
        <v>2800</v>
      </c>
      <c r="JG24" s="80">
        <f t="shared" si="96"/>
        <v>3080</v>
      </c>
      <c r="JH24" s="80">
        <f t="shared" si="96"/>
        <v>3360</v>
      </c>
      <c r="JI24" s="80">
        <f t="shared" si="96"/>
        <v>280</v>
      </c>
      <c r="JJ24" s="80">
        <f t="shared" si="96"/>
        <v>560</v>
      </c>
      <c r="JK24" s="80">
        <f t="shared" si="96"/>
        <v>840</v>
      </c>
      <c r="JL24" s="80">
        <f t="shared" si="96"/>
        <v>1120</v>
      </c>
      <c r="JM24" s="80">
        <f t="shared" si="96"/>
        <v>1400</v>
      </c>
      <c r="JN24" s="80">
        <f t="shared" si="96"/>
        <v>1680</v>
      </c>
      <c r="JO24" s="80">
        <f t="shared" si="96"/>
        <v>1960</v>
      </c>
      <c r="JP24" s="80">
        <f t="shared" ref="JP24:MA24" si="97">JP23</f>
        <v>2240</v>
      </c>
      <c r="JQ24" s="80">
        <f t="shared" si="97"/>
        <v>2520</v>
      </c>
      <c r="JR24" s="80">
        <f t="shared" si="97"/>
        <v>2800</v>
      </c>
      <c r="JS24" s="80">
        <f t="shared" si="97"/>
        <v>3080</v>
      </c>
      <c r="JT24" s="80">
        <f t="shared" si="97"/>
        <v>3360</v>
      </c>
      <c r="JU24" s="80">
        <f t="shared" si="97"/>
        <v>280</v>
      </c>
      <c r="JV24" s="80">
        <f t="shared" si="97"/>
        <v>560</v>
      </c>
      <c r="JW24" s="80">
        <f t="shared" si="97"/>
        <v>840</v>
      </c>
      <c r="JX24" s="80">
        <f t="shared" si="97"/>
        <v>1120</v>
      </c>
      <c r="JY24" s="80">
        <f t="shared" si="97"/>
        <v>1400</v>
      </c>
      <c r="JZ24" s="80">
        <f t="shared" si="97"/>
        <v>1680</v>
      </c>
      <c r="KA24" s="80">
        <f t="shared" si="97"/>
        <v>1960</v>
      </c>
      <c r="KB24" s="80">
        <f t="shared" si="97"/>
        <v>2240</v>
      </c>
      <c r="KC24" s="80">
        <f t="shared" si="97"/>
        <v>2520</v>
      </c>
      <c r="KD24" s="80">
        <f t="shared" si="97"/>
        <v>2800</v>
      </c>
      <c r="KE24" s="80">
        <f t="shared" si="97"/>
        <v>3080</v>
      </c>
      <c r="KF24" s="80">
        <f t="shared" si="97"/>
        <v>3360</v>
      </c>
      <c r="KG24" s="80">
        <f t="shared" si="97"/>
        <v>280</v>
      </c>
      <c r="KH24" s="80">
        <f t="shared" si="97"/>
        <v>560</v>
      </c>
      <c r="KI24" s="80">
        <f t="shared" si="97"/>
        <v>840</v>
      </c>
      <c r="KJ24" s="80">
        <f t="shared" si="97"/>
        <v>1120</v>
      </c>
      <c r="KK24" s="80">
        <f t="shared" si="97"/>
        <v>1400</v>
      </c>
      <c r="KL24" s="80">
        <f t="shared" si="97"/>
        <v>1680</v>
      </c>
      <c r="KM24" s="80">
        <f t="shared" si="97"/>
        <v>1960</v>
      </c>
      <c r="KN24" s="80">
        <f t="shared" si="97"/>
        <v>2240</v>
      </c>
      <c r="KO24" s="80">
        <f t="shared" si="97"/>
        <v>2520</v>
      </c>
      <c r="KP24" s="80">
        <f t="shared" si="97"/>
        <v>2800</v>
      </c>
      <c r="KQ24" s="80">
        <f t="shared" si="97"/>
        <v>3080</v>
      </c>
      <c r="KR24" s="80">
        <f t="shared" si="97"/>
        <v>3360</v>
      </c>
      <c r="KS24" s="80">
        <f t="shared" si="97"/>
        <v>280</v>
      </c>
      <c r="KT24" s="80">
        <f t="shared" si="97"/>
        <v>560</v>
      </c>
      <c r="KU24" s="80">
        <f t="shared" si="97"/>
        <v>840</v>
      </c>
      <c r="KV24" s="80">
        <f t="shared" si="97"/>
        <v>1120</v>
      </c>
      <c r="KW24" s="80">
        <f t="shared" si="97"/>
        <v>1400</v>
      </c>
      <c r="KX24" s="80">
        <f t="shared" si="97"/>
        <v>1680</v>
      </c>
      <c r="KY24" s="80">
        <f t="shared" si="97"/>
        <v>1960</v>
      </c>
      <c r="KZ24" s="80">
        <f t="shared" si="97"/>
        <v>2240</v>
      </c>
      <c r="LA24" s="80">
        <f t="shared" si="97"/>
        <v>2520</v>
      </c>
      <c r="LB24" s="80">
        <f t="shared" si="97"/>
        <v>2800</v>
      </c>
      <c r="LC24" s="80">
        <f t="shared" si="97"/>
        <v>3080</v>
      </c>
      <c r="LD24" s="80">
        <f t="shared" si="97"/>
        <v>3360</v>
      </c>
      <c r="LE24" s="80">
        <f t="shared" si="97"/>
        <v>280</v>
      </c>
      <c r="LF24" s="80">
        <f t="shared" si="97"/>
        <v>560</v>
      </c>
      <c r="LG24" s="80">
        <f t="shared" si="97"/>
        <v>840</v>
      </c>
      <c r="LH24" s="80">
        <f t="shared" si="97"/>
        <v>1120</v>
      </c>
      <c r="LI24" s="80">
        <f t="shared" si="97"/>
        <v>1400</v>
      </c>
      <c r="LJ24" s="80">
        <f t="shared" si="97"/>
        <v>1680</v>
      </c>
      <c r="LK24" s="80">
        <f t="shared" si="97"/>
        <v>1960</v>
      </c>
      <c r="LL24" s="80">
        <f t="shared" si="97"/>
        <v>2240</v>
      </c>
      <c r="LM24" s="80">
        <f t="shared" si="97"/>
        <v>2520</v>
      </c>
      <c r="LN24" s="80">
        <f t="shared" si="97"/>
        <v>2800</v>
      </c>
      <c r="LO24" s="80">
        <f t="shared" si="97"/>
        <v>3080</v>
      </c>
      <c r="LP24" s="80">
        <f t="shared" si="97"/>
        <v>3360</v>
      </c>
      <c r="LQ24" s="80">
        <f t="shared" si="97"/>
        <v>280</v>
      </c>
      <c r="LR24" s="80">
        <f t="shared" si="97"/>
        <v>560</v>
      </c>
      <c r="LS24" s="80">
        <f t="shared" si="97"/>
        <v>840</v>
      </c>
      <c r="LT24" s="80">
        <f t="shared" si="97"/>
        <v>1120</v>
      </c>
      <c r="LU24" s="80">
        <f t="shared" si="97"/>
        <v>1400</v>
      </c>
      <c r="LV24" s="80">
        <f t="shared" si="97"/>
        <v>1680</v>
      </c>
      <c r="LW24" s="80">
        <f t="shared" si="97"/>
        <v>1960</v>
      </c>
      <c r="LX24" s="80">
        <f t="shared" si="97"/>
        <v>2240</v>
      </c>
      <c r="LY24" s="80">
        <f t="shared" si="97"/>
        <v>2520</v>
      </c>
      <c r="LZ24" s="80">
        <f t="shared" si="97"/>
        <v>2800</v>
      </c>
      <c r="MA24" s="80">
        <f t="shared" si="97"/>
        <v>3080</v>
      </c>
      <c r="MB24" s="80">
        <f t="shared" ref="MB24:OM24" si="98">MB23</f>
        <v>3360</v>
      </c>
      <c r="MC24" s="80">
        <f t="shared" si="98"/>
        <v>280</v>
      </c>
      <c r="MD24" s="80">
        <f t="shared" si="98"/>
        <v>560</v>
      </c>
      <c r="ME24" s="80">
        <f t="shared" si="98"/>
        <v>840</v>
      </c>
      <c r="MF24" s="80">
        <f t="shared" si="98"/>
        <v>1120</v>
      </c>
      <c r="MG24" s="80">
        <f t="shared" si="98"/>
        <v>1400</v>
      </c>
      <c r="MH24" s="80">
        <f t="shared" si="98"/>
        <v>1680</v>
      </c>
      <c r="MI24" s="80">
        <f t="shared" si="98"/>
        <v>1960</v>
      </c>
      <c r="MJ24" s="80">
        <f t="shared" si="98"/>
        <v>2240</v>
      </c>
      <c r="MK24" s="80">
        <f t="shared" si="98"/>
        <v>2520</v>
      </c>
      <c r="ML24" s="80">
        <f t="shared" si="98"/>
        <v>2800</v>
      </c>
      <c r="MM24" s="80">
        <f t="shared" si="98"/>
        <v>3080</v>
      </c>
      <c r="MN24" s="80">
        <f t="shared" si="98"/>
        <v>3360</v>
      </c>
      <c r="MO24" s="80">
        <f t="shared" si="98"/>
        <v>280</v>
      </c>
      <c r="MP24" s="80">
        <f t="shared" si="98"/>
        <v>560</v>
      </c>
      <c r="MQ24" s="80">
        <f t="shared" si="98"/>
        <v>840</v>
      </c>
      <c r="MR24" s="80">
        <f t="shared" si="98"/>
        <v>1120</v>
      </c>
      <c r="MS24" s="80">
        <f t="shared" si="98"/>
        <v>1400</v>
      </c>
      <c r="MT24" s="80">
        <f t="shared" si="98"/>
        <v>1680</v>
      </c>
      <c r="MU24" s="80">
        <f t="shared" si="98"/>
        <v>1960</v>
      </c>
      <c r="MV24" s="80">
        <f t="shared" si="98"/>
        <v>2240</v>
      </c>
      <c r="MW24" s="80">
        <f t="shared" si="98"/>
        <v>2520</v>
      </c>
      <c r="MX24" s="80">
        <f t="shared" si="98"/>
        <v>2800</v>
      </c>
      <c r="MY24" s="80">
        <f t="shared" si="98"/>
        <v>3080</v>
      </c>
      <c r="MZ24" s="80">
        <f t="shared" si="98"/>
        <v>3360</v>
      </c>
      <c r="NA24" s="80">
        <f t="shared" si="98"/>
        <v>280</v>
      </c>
      <c r="NB24" s="80">
        <f t="shared" si="98"/>
        <v>560</v>
      </c>
      <c r="NC24" s="80">
        <f t="shared" si="98"/>
        <v>840</v>
      </c>
      <c r="ND24" s="80">
        <f t="shared" si="98"/>
        <v>1120</v>
      </c>
      <c r="NE24" s="80">
        <f t="shared" si="98"/>
        <v>1400</v>
      </c>
      <c r="NF24" s="80">
        <f t="shared" si="98"/>
        <v>1680</v>
      </c>
      <c r="NG24" s="80">
        <f t="shared" si="98"/>
        <v>1960</v>
      </c>
      <c r="NH24" s="80">
        <f t="shared" si="98"/>
        <v>2240</v>
      </c>
      <c r="NI24" s="80">
        <f t="shared" si="98"/>
        <v>2520</v>
      </c>
      <c r="NJ24" s="80">
        <f t="shared" si="98"/>
        <v>2800</v>
      </c>
      <c r="NK24" s="80">
        <f t="shared" si="98"/>
        <v>3080</v>
      </c>
      <c r="NL24" s="80">
        <f t="shared" si="98"/>
        <v>3360</v>
      </c>
      <c r="NM24" s="80">
        <f t="shared" si="98"/>
        <v>280</v>
      </c>
      <c r="NN24" s="80">
        <f t="shared" si="98"/>
        <v>560</v>
      </c>
      <c r="NO24" s="80">
        <f t="shared" si="98"/>
        <v>840</v>
      </c>
      <c r="NP24" s="80">
        <f t="shared" si="98"/>
        <v>1120</v>
      </c>
      <c r="NQ24" s="80">
        <f t="shared" si="98"/>
        <v>1400</v>
      </c>
      <c r="NR24" s="80">
        <f t="shared" si="98"/>
        <v>1680</v>
      </c>
      <c r="NS24" s="80">
        <f t="shared" si="98"/>
        <v>1960</v>
      </c>
      <c r="NT24" s="80">
        <f t="shared" si="98"/>
        <v>2240</v>
      </c>
      <c r="NU24" s="80">
        <f t="shared" si="98"/>
        <v>2520</v>
      </c>
      <c r="NV24" s="80">
        <f t="shared" si="98"/>
        <v>2800</v>
      </c>
      <c r="NW24" s="80">
        <f t="shared" si="98"/>
        <v>3080</v>
      </c>
      <c r="NX24" s="80">
        <f t="shared" si="98"/>
        <v>3360</v>
      </c>
      <c r="NY24" s="80">
        <f t="shared" si="98"/>
        <v>280</v>
      </c>
      <c r="NZ24" s="80">
        <f t="shared" si="98"/>
        <v>560</v>
      </c>
      <c r="OA24" s="80">
        <f t="shared" si="98"/>
        <v>840</v>
      </c>
      <c r="OB24" s="80">
        <f t="shared" si="98"/>
        <v>1120</v>
      </c>
      <c r="OC24" s="80">
        <f t="shared" si="98"/>
        <v>1400</v>
      </c>
      <c r="OD24" s="80">
        <f t="shared" si="98"/>
        <v>1680</v>
      </c>
      <c r="OE24" s="80">
        <f t="shared" si="98"/>
        <v>1960</v>
      </c>
      <c r="OF24" s="80">
        <f t="shared" si="98"/>
        <v>2240</v>
      </c>
      <c r="OG24" s="80">
        <f t="shared" si="98"/>
        <v>2520</v>
      </c>
      <c r="OH24" s="80">
        <f t="shared" si="98"/>
        <v>2800</v>
      </c>
      <c r="OI24" s="80">
        <f t="shared" si="98"/>
        <v>3080</v>
      </c>
      <c r="OJ24" s="80">
        <f t="shared" si="98"/>
        <v>3360</v>
      </c>
      <c r="OK24" s="80">
        <f t="shared" si="98"/>
        <v>280</v>
      </c>
      <c r="OL24" s="80">
        <f t="shared" si="98"/>
        <v>560</v>
      </c>
      <c r="OM24" s="80">
        <f t="shared" si="98"/>
        <v>840</v>
      </c>
      <c r="ON24" s="80">
        <f t="shared" ref="ON24:QY24" si="99">ON23</f>
        <v>1120</v>
      </c>
      <c r="OO24" s="80">
        <f t="shared" si="99"/>
        <v>1400</v>
      </c>
      <c r="OP24" s="80">
        <f t="shared" si="99"/>
        <v>1680</v>
      </c>
      <c r="OQ24" s="80">
        <f t="shared" si="99"/>
        <v>1960</v>
      </c>
      <c r="OR24" s="80">
        <f t="shared" si="99"/>
        <v>2240</v>
      </c>
      <c r="OS24" s="80">
        <f t="shared" si="99"/>
        <v>2520</v>
      </c>
      <c r="OT24" s="80">
        <f t="shared" si="99"/>
        <v>2800</v>
      </c>
      <c r="OU24" s="80">
        <f t="shared" si="99"/>
        <v>3080</v>
      </c>
      <c r="OV24" s="80">
        <f t="shared" si="99"/>
        <v>3360</v>
      </c>
      <c r="OW24" s="80">
        <f t="shared" si="99"/>
        <v>280</v>
      </c>
      <c r="OX24" s="80">
        <f t="shared" si="99"/>
        <v>560</v>
      </c>
      <c r="OY24" s="80">
        <f t="shared" si="99"/>
        <v>840</v>
      </c>
      <c r="OZ24" s="80">
        <f t="shared" si="99"/>
        <v>1120</v>
      </c>
      <c r="PA24" s="80">
        <f t="shared" si="99"/>
        <v>1400</v>
      </c>
      <c r="PB24" s="80">
        <f t="shared" si="99"/>
        <v>1680</v>
      </c>
      <c r="PC24" s="80">
        <f t="shared" si="99"/>
        <v>1960</v>
      </c>
      <c r="PD24" s="80">
        <f t="shared" si="99"/>
        <v>2240</v>
      </c>
      <c r="PE24" s="80">
        <f t="shared" si="99"/>
        <v>2520</v>
      </c>
      <c r="PF24" s="80">
        <f t="shared" si="99"/>
        <v>2800</v>
      </c>
      <c r="PG24" s="80">
        <f t="shared" si="99"/>
        <v>3080</v>
      </c>
      <c r="PH24" s="80">
        <f t="shared" si="99"/>
        <v>3360</v>
      </c>
      <c r="PI24" s="80">
        <f t="shared" si="99"/>
        <v>280</v>
      </c>
      <c r="PJ24" s="80">
        <f t="shared" si="99"/>
        <v>560</v>
      </c>
      <c r="PK24" s="80">
        <f t="shared" si="99"/>
        <v>840</v>
      </c>
      <c r="PL24" s="80">
        <f t="shared" si="99"/>
        <v>1120</v>
      </c>
      <c r="PM24" s="80">
        <f t="shared" si="99"/>
        <v>1400</v>
      </c>
      <c r="PN24" s="80">
        <f t="shared" si="99"/>
        <v>1680</v>
      </c>
      <c r="PO24" s="80">
        <f t="shared" si="99"/>
        <v>1960</v>
      </c>
      <c r="PP24" s="80">
        <f t="shared" si="99"/>
        <v>2240</v>
      </c>
      <c r="PQ24" s="80">
        <f t="shared" si="99"/>
        <v>2520</v>
      </c>
      <c r="PR24" s="80">
        <f t="shared" si="99"/>
        <v>2800</v>
      </c>
      <c r="PS24" s="80">
        <f t="shared" si="99"/>
        <v>3080</v>
      </c>
      <c r="PT24" s="80">
        <f t="shared" si="99"/>
        <v>3360</v>
      </c>
      <c r="PU24" s="80">
        <f t="shared" si="99"/>
        <v>280</v>
      </c>
      <c r="PV24" s="80">
        <f t="shared" si="99"/>
        <v>560</v>
      </c>
      <c r="PW24" s="80">
        <f t="shared" si="99"/>
        <v>840</v>
      </c>
      <c r="PX24" s="80">
        <f t="shared" si="99"/>
        <v>1120</v>
      </c>
      <c r="PY24" s="80">
        <f t="shared" si="99"/>
        <v>1400</v>
      </c>
      <c r="PZ24" s="80">
        <f t="shared" si="99"/>
        <v>1680</v>
      </c>
      <c r="QA24" s="80">
        <f t="shared" si="99"/>
        <v>1960</v>
      </c>
      <c r="QB24" s="80">
        <f t="shared" si="99"/>
        <v>2240</v>
      </c>
      <c r="QC24" s="80">
        <f t="shared" si="99"/>
        <v>2520</v>
      </c>
      <c r="QD24" s="80">
        <f t="shared" si="99"/>
        <v>2800</v>
      </c>
      <c r="QE24" s="80">
        <f t="shared" si="99"/>
        <v>3080</v>
      </c>
      <c r="QF24" s="80">
        <f t="shared" si="99"/>
        <v>3360</v>
      </c>
      <c r="QG24" s="80">
        <f t="shared" si="99"/>
        <v>280</v>
      </c>
      <c r="QH24" s="80">
        <f t="shared" si="99"/>
        <v>560</v>
      </c>
      <c r="QI24" s="80">
        <f t="shared" si="99"/>
        <v>840</v>
      </c>
      <c r="QJ24" s="80">
        <f t="shared" si="99"/>
        <v>1120</v>
      </c>
      <c r="QK24" s="80">
        <f t="shared" si="99"/>
        <v>1400</v>
      </c>
      <c r="QL24" s="80">
        <f t="shared" si="99"/>
        <v>1680</v>
      </c>
      <c r="QM24" s="80">
        <f t="shared" si="99"/>
        <v>1960</v>
      </c>
      <c r="QN24" s="80">
        <f t="shared" si="99"/>
        <v>2240</v>
      </c>
      <c r="QO24" s="80">
        <f t="shared" si="99"/>
        <v>2520</v>
      </c>
      <c r="QP24" s="80">
        <f t="shared" si="99"/>
        <v>2800</v>
      </c>
      <c r="QQ24" s="80">
        <f t="shared" si="99"/>
        <v>3080</v>
      </c>
      <c r="QR24" s="80">
        <f t="shared" si="99"/>
        <v>3360</v>
      </c>
      <c r="QS24" s="80">
        <f t="shared" si="99"/>
        <v>280</v>
      </c>
      <c r="QT24" s="80">
        <f t="shared" si="99"/>
        <v>560</v>
      </c>
      <c r="QU24" s="80">
        <f t="shared" si="99"/>
        <v>840</v>
      </c>
      <c r="QV24" s="80">
        <f t="shared" si="99"/>
        <v>1120</v>
      </c>
      <c r="QW24" s="80">
        <f t="shared" si="99"/>
        <v>1400</v>
      </c>
      <c r="QX24" s="80">
        <f t="shared" si="99"/>
        <v>1680</v>
      </c>
      <c r="QY24" s="80">
        <f t="shared" si="99"/>
        <v>1960</v>
      </c>
      <c r="QZ24" s="80">
        <f t="shared" ref="QZ24:TK24" si="100">QZ23</f>
        <v>2240</v>
      </c>
      <c r="RA24" s="80">
        <f t="shared" si="100"/>
        <v>2520</v>
      </c>
      <c r="RB24" s="80">
        <f t="shared" si="100"/>
        <v>2800</v>
      </c>
      <c r="RC24" s="80">
        <f t="shared" si="100"/>
        <v>3080</v>
      </c>
      <c r="RD24" s="80">
        <f t="shared" si="100"/>
        <v>3360</v>
      </c>
      <c r="RE24" s="80">
        <f t="shared" si="100"/>
        <v>280</v>
      </c>
      <c r="RF24" s="80">
        <f t="shared" si="100"/>
        <v>560</v>
      </c>
      <c r="RG24" s="80">
        <f t="shared" si="100"/>
        <v>840</v>
      </c>
      <c r="RH24" s="80">
        <f t="shared" si="100"/>
        <v>1120</v>
      </c>
      <c r="RI24" s="80">
        <f t="shared" si="100"/>
        <v>1400</v>
      </c>
      <c r="RJ24" s="80">
        <f t="shared" si="100"/>
        <v>1680</v>
      </c>
      <c r="RK24" s="80">
        <f t="shared" si="100"/>
        <v>1960</v>
      </c>
      <c r="RL24" s="80">
        <f t="shared" si="100"/>
        <v>2240</v>
      </c>
      <c r="RM24" s="80">
        <f t="shared" si="100"/>
        <v>2520</v>
      </c>
      <c r="RN24" s="80">
        <f t="shared" si="100"/>
        <v>2800</v>
      </c>
      <c r="RO24" s="80">
        <f t="shared" si="100"/>
        <v>3080</v>
      </c>
      <c r="RP24" s="80">
        <f t="shared" si="100"/>
        <v>3360</v>
      </c>
      <c r="RQ24" s="80">
        <f t="shared" si="100"/>
        <v>280</v>
      </c>
      <c r="RR24" s="80">
        <f t="shared" si="100"/>
        <v>560</v>
      </c>
      <c r="RS24" s="80">
        <f t="shared" si="100"/>
        <v>840</v>
      </c>
      <c r="RT24" s="80">
        <f t="shared" si="100"/>
        <v>1120</v>
      </c>
      <c r="RU24" s="80">
        <f t="shared" si="100"/>
        <v>1400</v>
      </c>
      <c r="RV24" s="80">
        <f t="shared" si="100"/>
        <v>1680</v>
      </c>
      <c r="RW24" s="80">
        <f t="shared" si="100"/>
        <v>1960</v>
      </c>
      <c r="RX24" s="80">
        <f t="shared" si="100"/>
        <v>2240</v>
      </c>
      <c r="RY24" s="80">
        <f t="shared" si="100"/>
        <v>2520</v>
      </c>
      <c r="RZ24" s="80">
        <f t="shared" si="100"/>
        <v>2800</v>
      </c>
      <c r="SA24" s="80">
        <f t="shared" si="100"/>
        <v>3080</v>
      </c>
      <c r="SB24" s="80">
        <f t="shared" si="100"/>
        <v>3360</v>
      </c>
      <c r="SC24" s="80">
        <f t="shared" si="100"/>
        <v>280</v>
      </c>
      <c r="SD24" s="80">
        <f t="shared" si="100"/>
        <v>560</v>
      </c>
      <c r="SE24" s="80">
        <f t="shared" si="100"/>
        <v>840</v>
      </c>
      <c r="SF24" s="80">
        <f t="shared" si="100"/>
        <v>1120</v>
      </c>
      <c r="SG24" s="80">
        <f t="shared" si="100"/>
        <v>1400</v>
      </c>
      <c r="SH24" s="80">
        <f t="shared" si="100"/>
        <v>1680</v>
      </c>
      <c r="SI24" s="80">
        <f t="shared" si="100"/>
        <v>1960</v>
      </c>
      <c r="SJ24" s="80">
        <f t="shared" si="100"/>
        <v>2240</v>
      </c>
      <c r="SK24" s="80">
        <f t="shared" si="100"/>
        <v>2520</v>
      </c>
      <c r="SL24" s="80">
        <f t="shared" si="100"/>
        <v>2800</v>
      </c>
      <c r="SM24" s="80">
        <f t="shared" si="100"/>
        <v>3080</v>
      </c>
      <c r="SN24" s="80">
        <f t="shared" si="100"/>
        <v>3360</v>
      </c>
      <c r="SO24" s="80">
        <f t="shared" si="100"/>
        <v>280</v>
      </c>
      <c r="SP24" s="80">
        <f t="shared" si="100"/>
        <v>560</v>
      </c>
      <c r="SQ24" s="80">
        <f t="shared" si="100"/>
        <v>840</v>
      </c>
      <c r="SR24" s="80">
        <f t="shared" si="100"/>
        <v>1120</v>
      </c>
      <c r="SS24" s="80">
        <f t="shared" si="100"/>
        <v>1400</v>
      </c>
      <c r="ST24" s="80">
        <f t="shared" si="100"/>
        <v>1680</v>
      </c>
      <c r="SU24" s="80">
        <f t="shared" si="100"/>
        <v>1960</v>
      </c>
      <c r="SV24" s="80">
        <f t="shared" si="100"/>
        <v>2240</v>
      </c>
      <c r="SW24" s="80">
        <f t="shared" si="100"/>
        <v>2520</v>
      </c>
      <c r="SX24" s="80">
        <f t="shared" si="100"/>
        <v>2800</v>
      </c>
      <c r="SY24" s="80">
        <f t="shared" si="100"/>
        <v>3080</v>
      </c>
      <c r="SZ24" s="80">
        <f t="shared" si="100"/>
        <v>3360</v>
      </c>
      <c r="TA24" s="80">
        <f t="shared" si="100"/>
        <v>280</v>
      </c>
      <c r="TB24" s="80">
        <f t="shared" si="100"/>
        <v>560</v>
      </c>
      <c r="TC24" s="80">
        <f t="shared" si="100"/>
        <v>840</v>
      </c>
      <c r="TD24" s="80">
        <f t="shared" si="100"/>
        <v>1120</v>
      </c>
      <c r="TE24" s="80">
        <f t="shared" si="100"/>
        <v>1400</v>
      </c>
      <c r="TF24" s="80">
        <f t="shared" si="100"/>
        <v>1680</v>
      </c>
      <c r="TG24" s="80">
        <f t="shared" si="100"/>
        <v>1960</v>
      </c>
      <c r="TH24" s="80">
        <f t="shared" si="100"/>
        <v>2240</v>
      </c>
      <c r="TI24" s="80">
        <f t="shared" si="100"/>
        <v>2520</v>
      </c>
      <c r="TJ24" s="80">
        <f t="shared" si="100"/>
        <v>2800</v>
      </c>
      <c r="TK24" s="80">
        <f t="shared" si="100"/>
        <v>3080</v>
      </c>
      <c r="TL24" s="80">
        <f t="shared" ref="TL24:VH24" si="101">TL23</f>
        <v>3360</v>
      </c>
      <c r="TM24" s="80">
        <f t="shared" si="101"/>
        <v>280</v>
      </c>
      <c r="TN24" s="80">
        <f t="shared" si="101"/>
        <v>560</v>
      </c>
      <c r="TO24" s="80">
        <f t="shared" si="101"/>
        <v>840</v>
      </c>
      <c r="TP24" s="80">
        <f t="shared" si="101"/>
        <v>1120</v>
      </c>
      <c r="TQ24" s="80">
        <f t="shared" si="101"/>
        <v>1400</v>
      </c>
      <c r="TR24" s="80">
        <f t="shared" si="101"/>
        <v>1680</v>
      </c>
      <c r="TS24" s="80">
        <f t="shared" si="101"/>
        <v>1960</v>
      </c>
      <c r="TT24" s="80">
        <f t="shared" si="101"/>
        <v>2240</v>
      </c>
      <c r="TU24" s="80">
        <f t="shared" si="101"/>
        <v>2520</v>
      </c>
      <c r="TV24" s="80">
        <f t="shared" si="101"/>
        <v>2800</v>
      </c>
      <c r="TW24" s="80">
        <f t="shared" si="101"/>
        <v>3080</v>
      </c>
      <c r="TX24" s="80">
        <f t="shared" si="101"/>
        <v>3360</v>
      </c>
      <c r="TY24" s="80">
        <f t="shared" si="101"/>
        <v>280</v>
      </c>
      <c r="TZ24" s="80">
        <f t="shared" si="101"/>
        <v>560</v>
      </c>
      <c r="UA24" s="80">
        <f t="shared" si="101"/>
        <v>840</v>
      </c>
      <c r="UB24" s="80">
        <f t="shared" si="101"/>
        <v>1120</v>
      </c>
      <c r="UC24" s="80">
        <f t="shared" si="101"/>
        <v>1400</v>
      </c>
      <c r="UD24" s="80">
        <f t="shared" si="101"/>
        <v>1680</v>
      </c>
      <c r="UE24" s="80">
        <f t="shared" si="101"/>
        <v>1960</v>
      </c>
      <c r="UF24" s="80">
        <f t="shared" si="101"/>
        <v>2240</v>
      </c>
      <c r="UG24" s="80">
        <f t="shared" si="101"/>
        <v>2520</v>
      </c>
      <c r="UH24" s="80">
        <f t="shared" si="101"/>
        <v>2800</v>
      </c>
      <c r="UI24" s="80">
        <f t="shared" si="101"/>
        <v>3080</v>
      </c>
      <c r="UJ24" s="80">
        <f t="shared" si="101"/>
        <v>3360</v>
      </c>
      <c r="UK24" s="80">
        <f t="shared" si="101"/>
        <v>280</v>
      </c>
      <c r="UL24" s="80">
        <f t="shared" si="101"/>
        <v>560</v>
      </c>
      <c r="UM24" s="80">
        <f t="shared" si="101"/>
        <v>840</v>
      </c>
      <c r="UN24" s="80">
        <f t="shared" si="101"/>
        <v>1120</v>
      </c>
      <c r="UO24" s="80">
        <f t="shared" si="101"/>
        <v>1400</v>
      </c>
      <c r="UP24" s="80">
        <f t="shared" si="101"/>
        <v>1680</v>
      </c>
      <c r="UQ24" s="80">
        <f t="shared" si="101"/>
        <v>1960</v>
      </c>
      <c r="UR24" s="80">
        <f t="shared" si="101"/>
        <v>2240</v>
      </c>
      <c r="US24" s="80">
        <f t="shared" si="101"/>
        <v>2520</v>
      </c>
      <c r="UT24" s="80">
        <f t="shared" si="101"/>
        <v>2800</v>
      </c>
      <c r="UU24" s="80">
        <f t="shared" si="101"/>
        <v>3080</v>
      </c>
      <c r="UV24" s="80">
        <f t="shared" si="101"/>
        <v>3360</v>
      </c>
      <c r="UW24" s="80">
        <f t="shared" si="101"/>
        <v>280</v>
      </c>
      <c r="UX24" s="80">
        <f t="shared" si="101"/>
        <v>560</v>
      </c>
      <c r="UY24" s="80">
        <f t="shared" si="101"/>
        <v>840</v>
      </c>
      <c r="UZ24" s="80">
        <f t="shared" si="101"/>
        <v>1120</v>
      </c>
      <c r="VA24" s="80">
        <f t="shared" si="101"/>
        <v>1400</v>
      </c>
      <c r="VB24" s="80">
        <f t="shared" si="101"/>
        <v>1680</v>
      </c>
      <c r="VC24" s="80">
        <f t="shared" si="101"/>
        <v>1960</v>
      </c>
      <c r="VD24" s="80">
        <f t="shared" si="101"/>
        <v>2240</v>
      </c>
      <c r="VE24" s="80">
        <f t="shared" si="101"/>
        <v>2520</v>
      </c>
      <c r="VF24" s="80">
        <f t="shared" si="101"/>
        <v>2800</v>
      </c>
      <c r="VG24" s="80">
        <f t="shared" si="101"/>
        <v>3080</v>
      </c>
      <c r="VH24" s="80">
        <f t="shared" si="101"/>
        <v>3360</v>
      </c>
    </row>
    <row r="25" spans="2:580" ht="14.25" x14ac:dyDescent="0.25">
      <c r="B25" s="55"/>
      <c r="C25" s="140" t="s">
        <v>223</v>
      </c>
      <c r="D25" s="76" t="s">
        <v>296</v>
      </c>
      <c r="E25" s="80">
        <f t="shared" ref="E25:F25" si="102">E20*0.5</f>
        <v>10</v>
      </c>
      <c r="F25" s="80">
        <f t="shared" si="102"/>
        <v>20</v>
      </c>
      <c r="G25" s="80">
        <f t="shared" ref="G25:S25" si="103">G20*0.5</f>
        <v>30</v>
      </c>
      <c r="H25" s="80">
        <f t="shared" si="103"/>
        <v>40</v>
      </c>
      <c r="I25" s="80">
        <f t="shared" si="103"/>
        <v>50</v>
      </c>
      <c r="J25" s="80">
        <f t="shared" si="103"/>
        <v>60</v>
      </c>
      <c r="K25" s="80">
        <f t="shared" si="103"/>
        <v>70</v>
      </c>
      <c r="L25" s="80">
        <f t="shared" si="103"/>
        <v>80</v>
      </c>
      <c r="M25" s="80">
        <f t="shared" si="103"/>
        <v>90</v>
      </c>
      <c r="N25" s="80">
        <f t="shared" si="103"/>
        <v>100</v>
      </c>
      <c r="O25" s="80">
        <f t="shared" si="103"/>
        <v>110</v>
      </c>
      <c r="P25" s="80">
        <f t="shared" si="103"/>
        <v>120</v>
      </c>
      <c r="Q25" s="80">
        <f t="shared" si="103"/>
        <v>10</v>
      </c>
      <c r="R25" s="80">
        <f t="shared" si="103"/>
        <v>20</v>
      </c>
      <c r="S25" s="80">
        <f t="shared" si="103"/>
        <v>30</v>
      </c>
      <c r="T25" s="80">
        <f t="shared" ref="T25:CE25" si="104">T20*0.5</f>
        <v>40</v>
      </c>
      <c r="U25" s="80">
        <f t="shared" si="104"/>
        <v>50</v>
      </c>
      <c r="V25" s="80">
        <f t="shared" si="104"/>
        <v>60</v>
      </c>
      <c r="W25" s="80">
        <f t="shared" si="104"/>
        <v>70</v>
      </c>
      <c r="X25" s="80">
        <f t="shared" si="104"/>
        <v>80</v>
      </c>
      <c r="Y25" s="80">
        <f t="shared" si="104"/>
        <v>90</v>
      </c>
      <c r="Z25" s="80">
        <f t="shared" si="104"/>
        <v>100</v>
      </c>
      <c r="AA25" s="80">
        <f t="shared" si="104"/>
        <v>110</v>
      </c>
      <c r="AB25" s="80">
        <f t="shared" si="104"/>
        <v>120</v>
      </c>
      <c r="AC25" s="80">
        <f t="shared" si="104"/>
        <v>10</v>
      </c>
      <c r="AD25" s="80">
        <f t="shared" si="104"/>
        <v>20</v>
      </c>
      <c r="AE25" s="80">
        <f t="shared" si="104"/>
        <v>30</v>
      </c>
      <c r="AF25" s="80">
        <f t="shared" si="104"/>
        <v>40</v>
      </c>
      <c r="AG25" s="80">
        <f t="shared" si="104"/>
        <v>50</v>
      </c>
      <c r="AH25" s="80">
        <f t="shared" si="104"/>
        <v>60</v>
      </c>
      <c r="AI25" s="80">
        <f t="shared" si="104"/>
        <v>70</v>
      </c>
      <c r="AJ25" s="80">
        <f t="shared" si="104"/>
        <v>80</v>
      </c>
      <c r="AK25" s="80">
        <f t="shared" si="104"/>
        <v>90</v>
      </c>
      <c r="AL25" s="80">
        <f t="shared" si="104"/>
        <v>100</v>
      </c>
      <c r="AM25" s="80">
        <f t="shared" si="104"/>
        <v>110</v>
      </c>
      <c r="AN25" s="80">
        <f t="shared" si="104"/>
        <v>120</v>
      </c>
      <c r="AO25" s="80">
        <f t="shared" si="104"/>
        <v>10</v>
      </c>
      <c r="AP25" s="80">
        <f t="shared" si="104"/>
        <v>20</v>
      </c>
      <c r="AQ25" s="80">
        <f t="shared" si="104"/>
        <v>30</v>
      </c>
      <c r="AR25" s="80">
        <f t="shared" si="104"/>
        <v>40</v>
      </c>
      <c r="AS25" s="80">
        <f t="shared" si="104"/>
        <v>50</v>
      </c>
      <c r="AT25" s="80">
        <f t="shared" si="104"/>
        <v>60</v>
      </c>
      <c r="AU25" s="80">
        <f t="shared" si="104"/>
        <v>70</v>
      </c>
      <c r="AV25" s="80">
        <f t="shared" si="104"/>
        <v>80</v>
      </c>
      <c r="AW25" s="80">
        <f t="shared" si="104"/>
        <v>90</v>
      </c>
      <c r="AX25" s="80">
        <f t="shared" si="104"/>
        <v>100</v>
      </c>
      <c r="AY25" s="80">
        <f t="shared" si="104"/>
        <v>110</v>
      </c>
      <c r="AZ25" s="80">
        <f t="shared" si="104"/>
        <v>120</v>
      </c>
      <c r="BA25" s="80">
        <f t="shared" si="104"/>
        <v>10</v>
      </c>
      <c r="BB25" s="80">
        <f t="shared" si="104"/>
        <v>20</v>
      </c>
      <c r="BC25" s="80">
        <f t="shared" si="104"/>
        <v>30</v>
      </c>
      <c r="BD25" s="80">
        <f t="shared" si="104"/>
        <v>40</v>
      </c>
      <c r="BE25" s="80">
        <f t="shared" si="104"/>
        <v>50</v>
      </c>
      <c r="BF25" s="80">
        <f t="shared" si="104"/>
        <v>60</v>
      </c>
      <c r="BG25" s="80">
        <f t="shared" si="104"/>
        <v>70</v>
      </c>
      <c r="BH25" s="80">
        <f t="shared" si="104"/>
        <v>80</v>
      </c>
      <c r="BI25" s="80">
        <f t="shared" si="104"/>
        <v>90</v>
      </c>
      <c r="BJ25" s="80">
        <f t="shared" si="104"/>
        <v>100</v>
      </c>
      <c r="BK25" s="80">
        <f t="shared" si="104"/>
        <v>110</v>
      </c>
      <c r="BL25" s="80">
        <f t="shared" si="104"/>
        <v>120</v>
      </c>
      <c r="BM25" s="80">
        <f t="shared" si="104"/>
        <v>10</v>
      </c>
      <c r="BN25" s="80">
        <f t="shared" si="104"/>
        <v>20</v>
      </c>
      <c r="BO25" s="80">
        <f t="shared" si="104"/>
        <v>30</v>
      </c>
      <c r="BP25" s="80">
        <f t="shared" si="104"/>
        <v>40</v>
      </c>
      <c r="BQ25" s="80">
        <f t="shared" si="104"/>
        <v>50</v>
      </c>
      <c r="BR25" s="80">
        <f t="shared" si="104"/>
        <v>60</v>
      </c>
      <c r="BS25" s="80">
        <f t="shared" si="104"/>
        <v>70</v>
      </c>
      <c r="BT25" s="80">
        <f t="shared" si="104"/>
        <v>80</v>
      </c>
      <c r="BU25" s="80">
        <f t="shared" si="104"/>
        <v>90</v>
      </c>
      <c r="BV25" s="80">
        <f t="shared" si="104"/>
        <v>100</v>
      </c>
      <c r="BW25" s="80">
        <f t="shared" si="104"/>
        <v>110</v>
      </c>
      <c r="BX25" s="80">
        <f t="shared" si="104"/>
        <v>120</v>
      </c>
      <c r="BY25" s="80">
        <f t="shared" si="104"/>
        <v>10</v>
      </c>
      <c r="BZ25" s="80">
        <f t="shared" si="104"/>
        <v>20</v>
      </c>
      <c r="CA25" s="80">
        <f t="shared" si="104"/>
        <v>30</v>
      </c>
      <c r="CB25" s="80">
        <f t="shared" si="104"/>
        <v>40</v>
      </c>
      <c r="CC25" s="80">
        <f t="shared" si="104"/>
        <v>50</v>
      </c>
      <c r="CD25" s="80">
        <f t="shared" si="104"/>
        <v>60</v>
      </c>
      <c r="CE25" s="80">
        <f t="shared" si="104"/>
        <v>70</v>
      </c>
      <c r="CF25" s="80">
        <f t="shared" ref="CF25:EQ25" si="105">CF20*0.5</f>
        <v>80</v>
      </c>
      <c r="CG25" s="80">
        <f t="shared" si="105"/>
        <v>90</v>
      </c>
      <c r="CH25" s="80">
        <f t="shared" si="105"/>
        <v>100</v>
      </c>
      <c r="CI25" s="80">
        <f t="shared" si="105"/>
        <v>110</v>
      </c>
      <c r="CJ25" s="80">
        <f t="shared" si="105"/>
        <v>120</v>
      </c>
      <c r="CK25" s="80">
        <f t="shared" si="105"/>
        <v>10</v>
      </c>
      <c r="CL25" s="80">
        <f t="shared" si="105"/>
        <v>20</v>
      </c>
      <c r="CM25" s="80">
        <f t="shared" si="105"/>
        <v>30</v>
      </c>
      <c r="CN25" s="80">
        <f t="shared" si="105"/>
        <v>40</v>
      </c>
      <c r="CO25" s="80">
        <f t="shared" si="105"/>
        <v>50</v>
      </c>
      <c r="CP25" s="80">
        <f t="shared" si="105"/>
        <v>60</v>
      </c>
      <c r="CQ25" s="80">
        <f t="shared" si="105"/>
        <v>70</v>
      </c>
      <c r="CR25" s="80">
        <f t="shared" si="105"/>
        <v>80</v>
      </c>
      <c r="CS25" s="80">
        <f t="shared" si="105"/>
        <v>90</v>
      </c>
      <c r="CT25" s="80">
        <f t="shared" si="105"/>
        <v>100</v>
      </c>
      <c r="CU25" s="80">
        <f t="shared" si="105"/>
        <v>110</v>
      </c>
      <c r="CV25" s="80">
        <f t="shared" si="105"/>
        <v>120</v>
      </c>
      <c r="CW25" s="80">
        <f t="shared" si="105"/>
        <v>10</v>
      </c>
      <c r="CX25" s="80">
        <f t="shared" si="105"/>
        <v>20</v>
      </c>
      <c r="CY25" s="80">
        <f t="shared" si="105"/>
        <v>30</v>
      </c>
      <c r="CZ25" s="80">
        <f t="shared" si="105"/>
        <v>40</v>
      </c>
      <c r="DA25" s="80">
        <f t="shared" si="105"/>
        <v>50</v>
      </c>
      <c r="DB25" s="80">
        <f t="shared" si="105"/>
        <v>60</v>
      </c>
      <c r="DC25" s="80">
        <f t="shared" si="105"/>
        <v>70</v>
      </c>
      <c r="DD25" s="80">
        <f t="shared" si="105"/>
        <v>80</v>
      </c>
      <c r="DE25" s="80">
        <f t="shared" si="105"/>
        <v>90</v>
      </c>
      <c r="DF25" s="80">
        <f t="shared" si="105"/>
        <v>100</v>
      </c>
      <c r="DG25" s="80">
        <f t="shared" si="105"/>
        <v>110</v>
      </c>
      <c r="DH25" s="80">
        <f t="shared" si="105"/>
        <v>120</v>
      </c>
      <c r="DI25" s="80">
        <f t="shared" si="105"/>
        <v>10</v>
      </c>
      <c r="DJ25" s="80">
        <f t="shared" si="105"/>
        <v>20</v>
      </c>
      <c r="DK25" s="80">
        <f t="shared" si="105"/>
        <v>30</v>
      </c>
      <c r="DL25" s="80">
        <f t="shared" si="105"/>
        <v>40</v>
      </c>
      <c r="DM25" s="80">
        <f t="shared" si="105"/>
        <v>50</v>
      </c>
      <c r="DN25" s="80">
        <f t="shared" si="105"/>
        <v>60</v>
      </c>
      <c r="DO25" s="80">
        <f t="shared" si="105"/>
        <v>70</v>
      </c>
      <c r="DP25" s="80">
        <f t="shared" si="105"/>
        <v>80</v>
      </c>
      <c r="DQ25" s="80">
        <f t="shared" si="105"/>
        <v>90</v>
      </c>
      <c r="DR25" s="80">
        <f t="shared" si="105"/>
        <v>100</v>
      </c>
      <c r="DS25" s="80">
        <f t="shared" si="105"/>
        <v>110</v>
      </c>
      <c r="DT25" s="80">
        <f t="shared" si="105"/>
        <v>120</v>
      </c>
      <c r="DU25" s="80">
        <f t="shared" si="105"/>
        <v>10</v>
      </c>
      <c r="DV25" s="80">
        <f t="shared" si="105"/>
        <v>20</v>
      </c>
      <c r="DW25" s="80">
        <f t="shared" si="105"/>
        <v>30</v>
      </c>
      <c r="DX25" s="80">
        <f t="shared" si="105"/>
        <v>40</v>
      </c>
      <c r="DY25" s="80">
        <f t="shared" si="105"/>
        <v>50</v>
      </c>
      <c r="DZ25" s="80">
        <f t="shared" si="105"/>
        <v>60</v>
      </c>
      <c r="EA25" s="80">
        <f t="shared" si="105"/>
        <v>70</v>
      </c>
      <c r="EB25" s="80">
        <f t="shared" si="105"/>
        <v>80</v>
      </c>
      <c r="EC25" s="80">
        <f t="shared" si="105"/>
        <v>90</v>
      </c>
      <c r="ED25" s="80">
        <f t="shared" si="105"/>
        <v>100</v>
      </c>
      <c r="EE25" s="80">
        <f t="shared" si="105"/>
        <v>110</v>
      </c>
      <c r="EF25" s="80">
        <f t="shared" si="105"/>
        <v>120</v>
      </c>
      <c r="EG25" s="80">
        <f t="shared" si="105"/>
        <v>10</v>
      </c>
      <c r="EH25" s="80">
        <f t="shared" si="105"/>
        <v>20</v>
      </c>
      <c r="EI25" s="80">
        <f t="shared" si="105"/>
        <v>30</v>
      </c>
      <c r="EJ25" s="80">
        <f t="shared" si="105"/>
        <v>40</v>
      </c>
      <c r="EK25" s="80">
        <f t="shared" si="105"/>
        <v>50</v>
      </c>
      <c r="EL25" s="80">
        <f t="shared" si="105"/>
        <v>60</v>
      </c>
      <c r="EM25" s="80">
        <f t="shared" si="105"/>
        <v>70</v>
      </c>
      <c r="EN25" s="80">
        <f t="shared" si="105"/>
        <v>80</v>
      </c>
      <c r="EO25" s="80">
        <f t="shared" si="105"/>
        <v>90</v>
      </c>
      <c r="EP25" s="80">
        <f t="shared" si="105"/>
        <v>100</v>
      </c>
      <c r="EQ25" s="80">
        <f t="shared" si="105"/>
        <v>110</v>
      </c>
      <c r="ER25" s="80">
        <f t="shared" ref="ER25:HC25" si="106">ER20*0.5</f>
        <v>120</v>
      </c>
      <c r="ES25" s="80">
        <f t="shared" si="106"/>
        <v>10</v>
      </c>
      <c r="ET25" s="80">
        <f t="shared" si="106"/>
        <v>20</v>
      </c>
      <c r="EU25" s="80">
        <f t="shared" si="106"/>
        <v>30</v>
      </c>
      <c r="EV25" s="80">
        <f t="shared" si="106"/>
        <v>40</v>
      </c>
      <c r="EW25" s="80">
        <f t="shared" si="106"/>
        <v>50</v>
      </c>
      <c r="EX25" s="80">
        <f t="shared" si="106"/>
        <v>60</v>
      </c>
      <c r="EY25" s="80">
        <f t="shared" si="106"/>
        <v>70</v>
      </c>
      <c r="EZ25" s="80">
        <f t="shared" si="106"/>
        <v>80</v>
      </c>
      <c r="FA25" s="80">
        <f t="shared" si="106"/>
        <v>90</v>
      </c>
      <c r="FB25" s="80">
        <f t="shared" si="106"/>
        <v>100</v>
      </c>
      <c r="FC25" s="80">
        <f t="shared" si="106"/>
        <v>110</v>
      </c>
      <c r="FD25" s="80">
        <f t="shared" si="106"/>
        <v>120</v>
      </c>
      <c r="FE25" s="80">
        <f t="shared" si="106"/>
        <v>10</v>
      </c>
      <c r="FF25" s="80">
        <f t="shared" si="106"/>
        <v>20</v>
      </c>
      <c r="FG25" s="80">
        <f t="shared" si="106"/>
        <v>30</v>
      </c>
      <c r="FH25" s="80">
        <f t="shared" si="106"/>
        <v>40</v>
      </c>
      <c r="FI25" s="80">
        <f t="shared" si="106"/>
        <v>50</v>
      </c>
      <c r="FJ25" s="80">
        <f t="shared" si="106"/>
        <v>60</v>
      </c>
      <c r="FK25" s="80">
        <f t="shared" si="106"/>
        <v>70</v>
      </c>
      <c r="FL25" s="80">
        <f t="shared" si="106"/>
        <v>80</v>
      </c>
      <c r="FM25" s="80">
        <f t="shared" si="106"/>
        <v>90</v>
      </c>
      <c r="FN25" s="80">
        <f t="shared" si="106"/>
        <v>100</v>
      </c>
      <c r="FO25" s="80">
        <f t="shared" si="106"/>
        <v>110</v>
      </c>
      <c r="FP25" s="80">
        <f t="shared" si="106"/>
        <v>120</v>
      </c>
      <c r="FQ25" s="80">
        <f t="shared" si="106"/>
        <v>10</v>
      </c>
      <c r="FR25" s="80">
        <f t="shared" si="106"/>
        <v>20</v>
      </c>
      <c r="FS25" s="80">
        <f t="shared" si="106"/>
        <v>30</v>
      </c>
      <c r="FT25" s="80">
        <f t="shared" si="106"/>
        <v>40</v>
      </c>
      <c r="FU25" s="80">
        <f t="shared" si="106"/>
        <v>50</v>
      </c>
      <c r="FV25" s="80">
        <f t="shared" si="106"/>
        <v>60</v>
      </c>
      <c r="FW25" s="80">
        <f t="shared" si="106"/>
        <v>70</v>
      </c>
      <c r="FX25" s="80">
        <f t="shared" si="106"/>
        <v>80</v>
      </c>
      <c r="FY25" s="80">
        <f t="shared" si="106"/>
        <v>90</v>
      </c>
      <c r="FZ25" s="80">
        <f t="shared" si="106"/>
        <v>100</v>
      </c>
      <c r="GA25" s="80">
        <f t="shared" si="106"/>
        <v>110</v>
      </c>
      <c r="GB25" s="80">
        <f t="shared" si="106"/>
        <v>120</v>
      </c>
      <c r="GC25" s="80">
        <f t="shared" si="106"/>
        <v>10</v>
      </c>
      <c r="GD25" s="80">
        <f t="shared" si="106"/>
        <v>20</v>
      </c>
      <c r="GE25" s="80">
        <f t="shared" si="106"/>
        <v>30</v>
      </c>
      <c r="GF25" s="80">
        <f t="shared" si="106"/>
        <v>40</v>
      </c>
      <c r="GG25" s="80">
        <f t="shared" si="106"/>
        <v>50</v>
      </c>
      <c r="GH25" s="80">
        <f t="shared" si="106"/>
        <v>60</v>
      </c>
      <c r="GI25" s="80">
        <f t="shared" si="106"/>
        <v>70</v>
      </c>
      <c r="GJ25" s="80">
        <f t="shared" si="106"/>
        <v>80</v>
      </c>
      <c r="GK25" s="80">
        <f t="shared" si="106"/>
        <v>90</v>
      </c>
      <c r="GL25" s="80">
        <f t="shared" si="106"/>
        <v>100</v>
      </c>
      <c r="GM25" s="80">
        <f t="shared" si="106"/>
        <v>110</v>
      </c>
      <c r="GN25" s="80">
        <f t="shared" si="106"/>
        <v>120</v>
      </c>
      <c r="GO25" s="80">
        <f t="shared" si="106"/>
        <v>10</v>
      </c>
      <c r="GP25" s="80">
        <f t="shared" si="106"/>
        <v>20</v>
      </c>
      <c r="GQ25" s="80">
        <f t="shared" si="106"/>
        <v>30</v>
      </c>
      <c r="GR25" s="80">
        <f t="shared" si="106"/>
        <v>40</v>
      </c>
      <c r="GS25" s="80">
        <f t="shared" si="106"/>
        <v>50</v>
      </c>
      <c r="GT25" s="80">
        <f t="shared" si="106"/>
        <v>60</v>
      </c>
      <c r="GU25" s="80">
        <f t="shared" si="106"/>
        <v>70</v>
      </c>
      <c r="GV25" s="80">
        <f t="shared" si="106"/>
        <v>80</v>
      </c>
      <c r="GW25" s="80">
        <f t="shared" si="106"/>
        <v>90</v>
      </c>
      <c r="GX25" s="80">
        <f t="shared" si="106"/>
        <v>100</v>
      </c>
      <c r="GY25" s="80">
        <f t="shared" si="106"/>
        <v>110</v>
      </c>
      <c r="GZ25" s="80">
        <f t="shared" si="106"/>
        <v>120</v>
      </c>
      <c r="HA25" s="80">
        <f t="shared" si="106"/>
        <v>10</v>
      </c>
      <c r="HB25" s="80">
        <f t="shared" si="106"/>
        <v>20</v>
      </c>
      <c r="HC25" s="80">
        <f t="shared" si="106"/>
        <v>30</v>
      </c>
      <c r="HD25" s="80">
        <f t="shared" ref="HD25:JO25" si="107">HD20*0.5</f>
        <v>40</v>
      </c>
      <c r="HE25" s="80">
        <f t="shared" si="107"/>
        <v>50</v>
      </c>
      <c r="HF25" s="80">
        <f t="shared" si="107"/>
        <v>60</v>
      </c>
      <c r="HG25" s="80">
        <f t="shared" si="107"/>
        <v>70</v>
      </c>
      <c r="HH25" s="80">
        <f t="shared" si="107"/>
        <v>80</v>
      </c>
      <c r="HI25" s="80">
        <f t="shared" si="107"/>
        <v>90</v>
      </c>
      <c r="HJ25" s="80">
        <f t="shared" si="107"/>
        <v>100</v>
      </c>
      <c r="HK25" s="80">
        <f t="shared" si="107"/>
        <v>110</v>
      </c>
      <c r="HL25" s="80">
        <f t="shared" si="107"/>
        <v>120</v>
      </c>
      <c r="HM25" s="80">
        <f t="shared" si="107"/>
        <v>10</v>
      </c>
      <c r="HN25" s="80">
        <f t="shared" si="107"/>
        <v>20</v>
      </c>
      <c r="HO25" s="80">
        <f t="shared" si="107"/>
        <v>30</v>
      </c>
      <c r="HP25" s="80">
        <f t="shared" si="107"/>
        <v>40</v>
      </c>
      <c r="HQ25" s="80">
        <f t="shared" si="107"/>
        <v>50</v>
      </c>
      <c r="HR25" s="80">
        <f t="shared" si="107"/>
        <v>60</v>
      </c>
      <c r="HS25" s="80">
        <f t="shared" si="107"/>
        <v>70</v>
      </c>
      <c r="HT25" s="80">
        <f t="shared" si="107"/>
        <v>80</v>
      </c>
      <c r="HU25" s="80">
        <f t="shared" si="107"/>
        <v>90</v>
      </c>
      <c r="HV25" s="80">
        <f t="shared" si="107"/>
        <v>100</v>
      </c>
      <c r="HW25" s="80">
        <f t="shared" si="107"/>
        <v>110</v>
      </c>
      <c r="HX25" s="80">
        <f t="shared" si="107"/>
        <v>120</v>
      </c>
      <c r="HY25" s="80">
        <f t="shared" si="107"/>
        <v>10</v>
      </c>
      <c r="HZ25" s="80">
        <f t="shared" si="107"/>
        <v>20</v>
      </c>
      <c r="IA25" s="80">
        <f t="shared" si="107"/>
        <v>30</v>
      </c>
      <c r="IB25" s="80">
        <f t="shared" si="107"/>
        <v>40</v>
      </c>
      <c r="IC25" s="80">
        <f t="shared" si="107"/>
        <v>50</v>
      </c>
      <c r="ID25" s="80">
        <f t="shared" si="107"/>
        <v>60</v>
      </c>
      <c r="IE25" s="80">
        <f t="shared" si="107"/>
        <v>70</v>
      </c>
      <c r="IF25" s="80">
        <f t="shared" si="107"/>
        <v>80</v>
      </c>
      <c r="IG25" s="80">
        <f t="shared" si="107"/>
        <v>90</v>
      </c>
      <c r="IH25" s="80">
        <f t="shared" si="107"/>
        <v>100</v>
      </c>
      <c r="II25" s="80">
        <f t="shared" si="107"/>
        <v>110</v>
      </c>
      <c r="IJ25" s="80">
        <f t="shared" si="107"/>
        <v>120</v>
      </c>
      <c r="IK25" s="80">
        <f t="shared" si="107"/>
        <v>10</v>
      </c>
      <c r="IL25" s="80">
        <f t="shared" si="107"/>
        <v>20</v>
      </c>
      <c r="IM25" s="80">
        <f t="shared" si="107"/>
        <v>30</v>
      </c>
      <c r="IN25" s="80">
        <f t="shared" si="107"/>
        <v>40</v>
      </c>
      <c r="IO25" s="80">
        <f t="shared" si="107"/>
        <v>50</v>
      </c>
      <c r="IP25" s="80">
        <f t="shared" si="107"/>
        <v>60</v>
      </c>
      <c r="IQ25" s="80">
        <f t="shared" si="107"/>
        <v>70</v>
      </c>
      <c r="IR25" s="80">
        <f t="shared" si="107"/>
        <v>80</v>
      </c>
      <c r="IS25" s="80">
        <f t="shared" si="107"/>
        <v>90</v>
      </c>
      <c r="IT25" s="80">
        <f t="shared" si="107"/>
        <v>100</v>
      </c>
      <c r="IU25" s="80">
        <f t="shared" si="107"/>
        <v>110</v>
      </c>
      <c r="IV25" s="80">
        <f t="shared" si="107"/>
        <v>120</v>
      </c>
      <c r="IW25" s="80">
        <f t="shared" si="107"/>
        <v>10</v>
      </c>
      <c r="IX25" s="80">
        <f t="shared" si="107"/>
        <v>20</v>
      </c>
      <c r="IY25" s="80">
        <f t="shared" si="107"/>
        <v>30</v>
      </c>
      <c r="IZ25" s="80">
        <f t="shared" si="107"/>
        <v>40</v>
      </c>
      <c r="JA25" s="80">
        <f t="shared" si="107"/>
        <v>50</v>
      </c>
      <c r="JB25" s="80">
        <f t="shared" si="107"/>
        <v>60</v>
      </c>
      <c r="JC25" s="80">
        <f t="shared" si="107"/>
        <v>70</v>
      </c>
      <c r="JD25" s="80">
        <f t="shared" si="107"/>
        <v>80</v>
      </c>
      <c r="JE25" s="80">
        <f t="shared" si="107"/>
        <v>90</v>
      </c>
      <c r="JF25" s="80">
        <f t="shared" si="107"/>
        <v>100</v>
      </c>
      <c r="JG25" s="80">
        <f t="shared" si="107"/>
        <v>110</v>
      </c>
      <c r="JH25" s="80">
        <f t="shared" si="107"/>
        <v>120</v>
      </c>
      <c r="JI25" s="80">
        <f t="shared" si="107"/>
        <v>10</v>
      </c>
      <c r="JJ25" s="80">
        <f t="shared" si="107"/>
        <v>20</v>
      </c>
      <c r="JK25" s="80">
        <f t="shared" si="107"/>
        <v>30</v>
      </c>
      <c r="JL25" s="80">
        <f t="shared" si="107"/>
        <v>40</v>
      </c>
      <c r="JM25" s="80">
        <f t="shared" si="107"/>
        <v>50</v>
      </c>
      <c r="JN25" s="80">
        <f t="shared" si="107"/>
        <v>60</v>
      </c>
      <c r="JO25" s="80">
        <f t="shared" si="107"/>
        <v>70</v>
      </c>
      <c r="JP25" s="80">
        <f t="shared" ref="JP25:MA25" si="108">JP20*0.5</f>
        <v>80</v>
      </c>
      <c r="JQ25" s="80">
        <f t="shared" si="108"/>
        <v>90</v>
      </c>
      <c r="JR25" s="80">
        <f t="shared" si="108"/>
        <v>100</v>
      </c>
      <c r="JS25" s="80">
        <f t="shared" si="108"/>
        <v>110</v>
      </c>
      <c r="JT25" s="80">
        <f t="shared" si="108"/>
        <v>120</v>
      </c>
      <c r="JU25" s="80">
        <f t="shared" si="108"/>
        <v>10</v>
      </c>
      <c r="JV25" s="80">
        <f t="shared" si="108"/>
        <v>20</v>
      </c>
      <c r="JW25" s="80">
        <f t="shared" si="108"/>
        <v>30</v>
      </c>
      <c r="JX25" s="80">
        <f t="shared" si="108"/>
        <v>40</v>
      </c>
      <c r="JY25" s="80">
        <f t="shared" si="108"/>
        <v>50</v>
      </c>
      <c r="JZ25" s="80">
        <f t="shared" si="108"/>
        <v>60</v>
      </c>
      <c r="KA25" s="80">
        <f t="shared" si="108"/>
        <v>70</v>
      </c>
      <c r="KB25" s="80">
        <f t="shared" si="108"/>
        <v>80</v>
      </c>
      <c r="KC25" s="80">
        <f t="shared" si="108"/>
        <v>90</v>
      </c>
      <c r="KD25" s="80">
        <f t="shared" si="108"/>
        <v>100</v>
      </c>
      <c r="KE25" s="80">
        <f t="shared" si="108"/>
        <v>110</v>
      </c>
      <c r="KF25" s="80">
        <f t="shared" si="108"/>
        <v>120</v>
      </c>
      <c r="KG25" s="80">
        <f t="shared" si="108"/>
        <v>10</v>
      </c>
      <c r="KH25" s="80">
        <f t="shared" si="108"/>
        <v>20</v>
      </c>
      <c r="KI25" s="80">
        <f t="shared" si="108"/>
        <v>30</v>
      </c>
      <c r="KJ25" s="80">
        <f t="shared" si="108"/>
        <v>40</v>
      </c>
      <c r="KK25" s="80">
        <f t="shared" si="108"/>
        <v>50</v>
      </c>
      <c r="KL25" s="80">
        <f t="shared" si="108"/>
        <v>60</v>
      </c>
      <c r="KM25" s="80">
        <f t="shared" si="108"/>
        <v>70</v>
      </c>
      <c r="KN25" s="80">
        <f t="shared" si="108"/>
        <v>80</v>
      </c>
      <c r="KO25" s="80">
        <f t="shared" si="108"/>
        <v>90</v>
      </c>
      <c r="KP25" s="80">
        <f t="shared" si="108"/>
        <v>100</v>
      </c>
      <c r="KQ25" s="80">
        <f t="shared" si="108"/>
        <v>110</v>
      </c>
      <c r="KR25" s="80">
        <f t="shared" si="108"/>
        <v>120</v>
      </c>
      <c r="KS25" s="80">
        <f t="shared" si="108"/>
        <v>10</v>
      </c>
      <c r="KT25" s="80">
        <f t="shared" si="108"/>
        <v>20</v>
      </c>
      <c r="KU25" s="80">
        <f t="shared" si="108"/>
        <v>30</v>
      </c>
      <c r="KV25" s="80">
        <f t="shared" si="108"/>
        <v>40</v>
      </c>
      <c r="KW25" s="80">
        <f t="shared" si="108"/>
        <v>50</v>
      </c>
      <c r="KX25" s="80">
        <f t="shared" si="108"/>
        <v>60</v>
      </c>
      <c r="KY25" s="80">
        <f t="shared" si="108"/>
        <v>70</v>
      </c>
      <c r="KZ25" s="80">
        <f t="shared" si="108"/>
        <v>80</v>
      </c>
      <c r="LA25" s="80">
        <f t="shared" si="108"/>
        <v>90</v>
      </c>
      <c r="LB25" s="80">
        <f t="shared" si="108"/>
        <v>100</v>
      </c>
      <c r="LC25" s="80">
        <f t="shared" si="108"/>
        <v>110</v>
      </c>
      <c r="LD25" s="80">
        <f t="shared" si="108"/>
        <v>120</v>
      </c>
      <c r="LE25" s="80">
        <f t="shared" si="108"/>
        <v>10</v>
      </c>
      <c r="LF25" s="80">
        <f t="shared" si="108"/>
        <v>20</v>
      </c>
      <c r="LG25" s="80">
        <f t="shared" si="108"/>
        <v>30</v>
      </c>
      <c r="LH25" s="80">
        <f t="shared" si="108"/>
        <v>40</v>
      </c>
      <c r="LI25" s="80">
        <f t="shared" si="108"/>
        <v>50</v>
      </c>
      <c r="LJ25" s="80">
        <f t="shared" si="108"/>
        <v>60</v>
      </c>
      <c r="LK25" s="80">
        <f t="shared" si="108"/>
        <v>70</v>
      </c>
      <c r="LL25" s="80">
        <f t="shared" si="108"/>
        <v>80</v>
      </c>
      <c r="LM25" s="80">
        <f t="shared" si="108"/>
        <v>90</v>
      </c>
      <c r="LN25" s="80">
        <f t="shared" si="108"/>
        <v>100</v>
      </c>
      <c r="LO25" s="80">
        <f t="shared" si="108"/>
        <v>110</v>
      </c>
      <c r="LP25" s="80">
        <f t="shared" si="108"/>
        <v>120</v>
      </c>
      <c r="LQ25" s="80">
        <f t="shared" si="108"/>
        <v>10</v>
      </c>
      <c r="LR25" s="80">
        <f t="shared" si="108"/>
        <v>20</v>
      </c>
      <c r="LS25" s="80">
        <f t="shared" si="108"/>
        <v>30</v>
      </c>
      <c r="LT25" s="80">
        <f t="shared" si="108"/>
        <v>40</v>
      </c>
      <c r="LU25" s="80">
        <f t="shared" si="108"/>
        <v>50</v>
      </c>
      <c r="LV25" s="80">
        <f t="shared" si="108"/>
        <v>60</v>
      </c>
      <c r="LW25" s="80">
        <f t="shared" si="108"/>
        <v>70</v>
      </c>
      <c r="LX25" s="80">
        <f t="shared" si="108"/>
        <v>80</v>
      </c>
      <c r="LY25" s="80">
        <f t="shared" si="108"/>
        <v>90</v>
      </c>
      <c r="LZ25" s="80">
        <f t="shared" si="108"/>
        <v>100</v>
      </c>
      <c r="MA25" s="80">
        <f t="shared" si="108"/>
        <v>110</v>
      </c>
      <c r="MB25" s="80">
        <f t="shared" ref="MB25:OM25" si="109">MB20*0.5</f>
        <v>120</v>
      </c>
      <c r="MC25" s="80">
        <f t="shared" si="109"/>
        <v>10</v>
      </c>
      <c r="MD25" s="80">
        <f t="shared" si="109"/>
        <v>20</v>
      </c>
      <c r="ME25" s="80">
        <f t="shared" si="109"/>
        <v>30</v>
      </c>
      <c r="MF25" s="80">
        <f t="shared" si="109"/>
        <v>40</v>
      </c>
      <c r="MG25" s="80">
        <f t="shared" si="109"/>
        <v>50</v>
      </c>
      <c r="MH25" s="80">
        <f t="shared" si="109"/>
        <v>60</v>
      </c>
      <c r="MI25" s="80">
        <f t="shared" si="109"/>
        <v>70</v>
      </c>
      <c r="MJ25" s="80">
        <f t="shared" si="109"/>
        <v>80</v>
      </c>
      <c r="MK25" s="80">
        <f t="shared" si="109"/>
        <v>90</v>
      </c>
      <c r="ML25" s="80">
        <f t="shared" si="109"/>
        <v>100</v>
      </c>
      <c r="MM25" s="80">
        <f t="shared" si="109"/>
        <v>110</v>
      </c>
      <c r="MN25" s="80">
        <f t="shared" si="109"/>
        <v>120</v>
      </c>
      <c r="MO25" s="80">
        <f t="shared" si="109"/>
        <v>10</v>
      </c>
      <c r="MP25" s="80">
        <f t="shared" si="109"/>
        <v>20</v>
      </c>
      <c r="MQ25" s="80">
        <f t="shared" si="109"/>
        <v>30</v>
      </c>
      <c r="MR25" s="80">
        <f t="shared" si="109"/>
        <v>40</v>
      </c>
      <c r="MS25" s="80">
        <f t="shared" si="109"/>
        <v>50</v>
      </c>
      <c r="MT25" s="80">
        <f t="shared" si="109"/>
        <v>60</v>
      </c>
      <c r="MU25" s="80">
        <f t="shared" si="109"/>
        <v>70</v>
      </c>
      <c r="MV25" s="80">
        <f t="shared" si="109"/>
        <v>80</v>
      </c>
      <c r="MW25" s="80">
        <f t="shared" si="109"/>
        <v>90</v>
      </c>
      <c r="MX25" s="80">
        <f t="shared" si="109"/>
        <v>100</v>
      </c>
      <c r="MY25" s="80">
        <f t="shared" si="109"/>
        <v>110</v>
      </c>
      <c r="MZ25" s="80">
        <f t="shared" si="109"/>
        <v>120</v>
      </c>
      <c r="NA25" s="80">
        <f t="shared" si="109"/>
        <v>10</v>
      </c>
      <c r="NB25" s="80">
        <f t="shared" si="109"/>
        <v>20</v>
      </c>
      <c r="NC25" s="80">
        <f t="shared" si="109"/>
        <v>30</v>
      </c>
      <c r="ND25" s="80">
        <f t="shared" si="109"/>
        <v>40</v>
      </c>
      <c r="NE25" s="80">
        <f t="shared" si="109"/>
        <v>50</v>
      </c>
      <c r="NF25" s="80">
        <f t="shared" si="109"/>
        <v>60</v>
      </c>
      <c r="NG25" s="80">
        <f t="shared" si="109"/>
        <v>70</v>
      </c>
      <c r="NH25" s="80">
        <f t="shared" si="109"/>
        <v>80</v>
      </c>
      <c r="NI25" s="80">
        <f t="shared" si="109"/>
        <v>90</v>
      </c>
      <c r="NJ25" s="80">
        <f t="shared" si="109"/>
        <v>100</v>
      </c>
      <c r="NK25" s="80">
        <f t="shared" si="109"/>
        <v>110</v>
      </c>
      <c r="NL25" s="80">
        <f t="shared" si="109"/>
        <v>120</v>
      </c>
      <c r="NM25" s="80">
        <f t="shared" si="109"/>
        <v>10</v>
      </c>
      <c r="NN25" s="80">
        <f t="shared" si="109"/>
        <v>20</v>
      </c>
      <c r="NO25" s="80">
        <f t="shared" si="109"/>
        <v>30</v>
      </c>
      <c r="NP25" s="80">
        <f t="shared" si="109"/>
        <v>40</v>
      </c>
      <c r="NQ25" s="80">
        <f t="shared" si="109"/>
        <v>50</v>
      </c>
      <c r="NR25" s="80">
        <f t="shared" si="109"/>
        <v>60</v>
      </c>
      <c r="NS25" s="80">
        <f t="shared" si="109"/>
        <v>70</v>
      </c>
      <c r="NT25" s="80">
        <f t="shared" si="109"/>
        <v>80</v>
      </c>
      <c r="NU25" s="80">
        <f t="shared" si="109"/>
        <v>90</v>
      </c>
      <c r="NV25" s="80">
        <f t="shared" si="109"/>
        <v>100</v>
      </c>
      <c r="NW25" s="80">
        <f t="shared" si="109"/>
        <v>110</v>
      </c>
      <c r="NX25" s="80">
        <f t="shared" si="109"/>
        <v>120</v>
      </c>
      <c r="NY25" s="80">
        <f t="shared" si="109"/>
        <v>10</v>
      </c>
      <c r="NZ25" s="80">
        <f t="shared" si="109"/>
        <v>20</v>
      </c>
      <c r="OA25" s="80">
        <f t="shared" si="109"/>
        <v>30</v>
      </c>
      <c r="OB25" s="80">
        <f t="shared" si="109"/>
        <v>40</v>
      </c>
      <c r="OC25" s="80">
        <f t="shared" si="109"/>
        <v>50</v>
      </c>
      <c r="OD25" s="80">
        <f t="shared" si="109"/>
        <v>60</v>
      </c>
      <c r="OE25" s="80">
        <f t="shared" si="109"/>
        <v>70</v>
      </c>
      <c r="OF25" s="80">
        <f t="shared" si="109"/>
        <v>80</v>
      </c>
      <c r="OG25" s="80">
        <f t="shared" si="109"/>
        <v>90</v>
      </c>
      <c r="OH25" s="80">
        <f t="shared" si="109"/>
        <v>100</v>
      </c>
      <c r="OI25" s="80">
        <f t="shared" si="109"/>
        <v>110</v>
      </c>
      <c r="OJ25" s="80">
        <f t="shared" si="109"/>
        <v>120</v>
      </c>
      <c r="OK25" s="80">
        <f t="shared" si="109"/>
        <v>10</v>
      </c>
      <c r="OL25" s="80">
        <f t="shared" si="109"/>
        <v>20</v>
      </c>
      <c r="OM25" s="80">
        <f t="shared" si="109"/>
        <v>30</v>
      </c>
      <c r="ON25" s="80">
        <f t="shared" ref="ON25:QY25" si="110">ON20*0.5</f>
        <v>40</v>
      </c>
      <c r="OO25" s="80">
        <f t="shared" si="110"/>
        <v>50</v>
      </c>
      <c r="OP25" s="80">
        <f t="shared" si="110"/>
        <v>60</v>
      </c>
      <c r="OQ25" s="80">
        <f t="shared" si="110"/>
        <v>70</v>
      </c>
      <c r="OR25" s="80">
        <f t="shared" si="110"/>
        <v>80</v>
      </c>
      <c r="OS25" s="80">
        <f t="shared" si="110"/>
        <v>90</v>
      </c>
      <c r="OT25" s="80">
        <f t="shared" si="110"/>
        <v>100</v>
      </c>
      <c r="OU25" s="80">
        <f t="shared" si="110"/>
        <v>110</v>
      </c>
      <c r="OV25" s="80">
        <f t="shared" si="110"/>
        <v>120</v>
      </c>
      <c r="OW25" s="80">
        <f t="shared" si="110"/>
        <v>10</v>
      </c>
      <c r="OX25" s="80">
        <f t="shared" si="110"/>
        <v>20</v>
      </c>
      <c r="OY25" s="80">
        <f t="shared" si="110"/>
        <v>30</v>
      </c>
      <c r="OZ25" s="80">
        <f t="shared" si="110"/>
        <v>40</v>
      </c>
      <c r="PA25" s="80">
        <f t="shared" si="110"/>
        <v>50</v>
      </c>
      <c r="PB25" s="80">
        <f t="shared" si="110"/>
        <v>60</v>
      </c>
      <c r="PC25" s="80">
        <f t="shared" si="110"/>
        <v>70</v>
      </c>
      <c r="PD25" s="80">
        <f t="shared" si="110"/>
        <v>80</v>
      </c>
      <c r="PE25" s="80">
        <f t="shared" si="110"/>
        <v>90</v>
      </c>
      <c r="PF25" s="80">
        <f t="shared" si="110"/>
        <v>100</v>
      </c>
      <c r="PG25" s="80">
        <f t="shared" si="110"/>
        <v>110</v>
      </c>
      <c r="PH25" s="80">
        <f t="shared" si="110"/>
        <v>120</v>
      </c>
      <c r="PI25" s="80">
        <f t="shared" si="110"/>
        <v>10</v>
      </c>
      <c r="PJ25" s="80">
        <f t="shared" si="110"/>
        <v>20</v>
      </c>
      <c r="PK25" s="80">
        <f t="shared" si="110"/>
        <v>30</v>
      </c>
      <c r="PL25" s="80">
        <f t="shared" si="110"/>
        <v>40</v>
      </c>
      <c r="PM25" s="80">
        <f t="shared" si="110"/>
        <v>50</v>
      </c>
      <c r="PN25" s="80">
        <f t="shared" si="110"/>
        <v>60</v>
      </c>
      <c r="PO25" s="80">
        <f t="shared" si="110"/>
        <v>70</v>
      </c>
      <c r="PP25" s="80">
        <f t="shared" si="110"/>
        <v>80</v>
      </c>
      <c r="PQ25" s="80">
        <f t="shared" si="110"/>
        <v>90</v>
      </c>
      <c r="PR25" s="80">
        <f t="shared" si="110"/>
        <v>100</v>
      </c>
      <c r="PS25" s="80">
        <f t="shared" si="110"/>
        <v>110</v>
      </c>
      <c r="PT25" s="80">
        <f t="shared" si="110"/>
        <v>120</v>
      </c>
      <c r="PU25" s="80">
        <f t="shared" si="110"/>
        <v>10</v>
      </c>
      <c r="PV25" s="80">
        <f t="shared" si="110"/>
        <v>20</v>
      </c>
      <c r="PW25" s="80">
        <f t="shared" si="110"/>
        <v>30</v>
      </c>
      <c r="PX25" s="80">
        <f t="shared" si="110"/>
        <v>40</v>
      </c>
      <c r="PY25" s="80">
        <f t="shared" si="110"/>
        <v>50</v>
      </c>
      <c r="PZ25" s="80">
        <f t="shared" si="110"/>
        <v>60</v>
      </c>
      <c r="QA25" s="80">
        <f t="shared" si="110"/>
        <v>70</v>
      </c>
      <c r="QB25" s="80">
        <f t="shared" si="110"/>
        <v>80</v>
      </c>
      <c r="QC25" s="80">
        <f t="shared" si="110"/>
        <v>90</v>
      </c>
      <c r="QD25" s="80">
        <f t="shared" si="110"/>
        <v>100</v>
      </c>
      <c r="QE25" s="80">
        <f t="shared" si="110"/>
        <v>110</v>
      </c>
      <c r="QF25" s="80">
        <f t="shared" si="110"/>
        <v>120</v>
      </c>
      <c r="QG25" s="80">
        <f t="shared" si="110"/>
        <v>10</v>
      </c>
      <c r="QH25" s="80">
        <f t="shared" si="110"/>
        <v>20</v>
      </c>
      <c r="QI25" s="80">
        <f t="shared" si="110"/>
        <v>30</v>
      </c>
      <c r="QJ25" s="80">
        <f t="shared" si="110"/>
        <v>40</v>
      </c>
      <c r="QK25" s="80">
        <f t="shared" si="110"/>
        <v>50</v>
      </c>
      <c r="QL25" s="80">
        <f t="shared" si="110"/>
        <v>60</v>
      </c>
      <c r="QM25" s="80">
        <f t="shared" si="110"/>
        <v>70</v>
      </c>
      <c r="QN25" s="80">
        <f t="shared" si="110"/>
        <v>80</v>
      </c>
      <c r="QO25" s="80">
        <f t="shared" si="110"/>
        <v>90</v>
      </c>
      <c r="QP25" s="80">
        <f t="shared" si="110"/>
        <v>100</v>
      </c>
      <c r="QQ25" s="80">
        <f t="shared" si="110"/>
        <v>110</v>
      </c>
      <c r="QR25" s="80">
        <f t="shared" si="110"/>
        <v>120</v>
      </c>
      <c r="QS25" s="80">
        <f t="shared" si="110"/>
        <v>10</v>
      </c>
      <c r="QT25" s="80">
        <f t="shared" si="110"/>
        <v>20</v>
      </c>
      <c r="QU25" s="80">
        <f t="shared" si="110"/>
        <v>30</v>
      </c>
      <c r="QV25" s="80">
        <f t="shared" si="110"/>
        <v>40</v>
      </c>
      <c r="QW25" s="80">
        <f t="shared" si="110"/>
        <v>50</v>
      </c>
      <c r="QX25" s="80">
        <f t="shared" si="110"/>
        <v>60</v>
      </c>
      <c r="QY25" s="80">
        <f t="shared" si="110"/>
        <v>70</v>
      </c>
      <c r="QZ25" s="80">
        <f t="shared" ref="QZ25:TK25" si="111">QZ20*0.5</f>
        <v>80</v>
      </c>
      <c r="RA25" s="80">
        <f t="shared" si="111"/>
        <v>90</v>
      </c>
      <c r="RB25" s="80">
        <f t="shared" si="111"/>
        <v>100</v>
      </c>
      <c r="RC25" s="80">
        <f t="shared" si="111"/>
        <v>110</v>
      </c>
      <c r="RD25" s="80">
        <f t="shared" si="111"/>
        <v>120</v>
      </c>
      <c r="RE25" s="80">
        <f t="shared" si="111"/>
        <v>10</v>
      </c>
      <c r="RF25" s="80">
        <f t="shared" si="111"/>
        <v>20</v>
      </c>
      <c r="RG25" s="80">
        <f t="shared" si="111"/>
        <v>30</v>
      </c>
      <c r="RH25" s="80">
        <f t="shared" si="111"/>
        <v>40</v>
      </c>
      <c r="RI25" s="80">
        <f t="shared" si="111"/>
        <v>50</v>
      </c>
      <c r="RJ25" s="80">
        <f t="shared" si="111"/>
        <v>60</v>
      </c>
      <c r="RK25" s="80">
        <f t="shared" si="111"/>
        <v>70</v>
      </c>
      <c r="RL25" s="80">
        <f t="shared" si="111"/>
        <v>80</v>
      </c>
      <c r="RM25" s="80">
        <f t="shared" si="111"/>
        <v>90</v>
      </c>
      <c r="RN25" s="80">
        <f t="shared" si="111"/>
        <v>100</v>
      </c>
      <c r="RO25" s="80">
        <f t="shared" si="111"/>
        <v>110</v>
      </c>
      <c r="RP25" s="80">
        <f t="shared" si="111"/>
        <v>120</v>
      </c>
      <c r="RQ25" s="80">
        <f t="shared" si="111"/>
        <v>10</v>
      </c>
      <c r="RR25" s="80">
        <f t="shared" si="111"/>
        <v>20</v>
      </c>
      <c r="RS25" s="80">
        <f t="shared" si="111"/>
        <v>30</v>
      </c>
      <c r="RT25" s="80">
        <f t="shared" si="111"/>
        <v>40</v>
      </c>
      <c r="RU25" s="80">
        <f t="shared" si="111"/>
        <v>50</v>
      </c>
      <c r="RV25" s="80">
        <f t="shared" si="111"/>
        <v>60</v>
      </c>
      <c r="RW25" s="80">
        <f t="shared" si="111"/>
        <v>70</v>
      </c>
      <c r="RX25" s="80">
        <f t="shared" si="111"/>
        <v>80</v>
      </c>
      <c r="RY25" s="80">
        <f t="shared" si="111"/>
        <v>90</v>
      </c>
      <c r="RZ25" s="80">
        <f t="shared" si="111"/>
        <v>100</v>
      </c>
      <c r="SA25" s="80">
        <f t="shared" si="111"/>
        <v>110</v>
      </c>
      <c r="SB25" s="80">
        <f t="shared" si="111"/>
        <v>120</v>
      </c>
      <c r="SC25" s="80">
        <f t="shared" si="111"/>
        <v>10</v>
      </c>
      <c r="SD25" s="80">
        <f t="shared" si="111"/>
        <v>20</v>
      </c>
      <c r="SE25" s="80">
        <f t="shared" si="111"/>
        <v>30</v>
      </c>
      <c r="SF25" s="80">
        <f t="shared" si="111"/>
        <v>40</v>
      </c>
      <c r="SG25" s="80">
        <f t="shared" si="111"/>
        <v>50</v>
      </c>
      <c r="SH25" s="80">
        <f t="shared" si="111"/>
        <v>60</v>
      </c>
      <c r="SI25" s="80">
        <f t="shared" si="111"/>
        <v>70</v>
      </c>
      <c r="SJ25" s="80">
        <f t="shared" si="111"/>
        <v>80</v>
      </c>
      <c r="SK25" s="80">
        <f t="shared" si="111"/>
        <v>90</v>
      </c>
      <c r="SL25" s="80">
        <f t="shared" si="111"/>
        <v>100</v>
      </c>
      <c r="SM25" s="80">
        <f t="shared" si="111"/>
        <v>110</v>
      </c>
      <c r="SN25" s="80">
        <f t="shared" si="111"/>
        <v>120</v>
      </c>
      <c r="SO25" s="80">
        <f t="shared" si="111"/>
        <v>10</v>
      </c>
      <c r="SP25" s="80">
        <f t="shared" si="111"/>
        <v>20</v>
      </c>
      <c r="SQ25" s="80">
        <f t="shared" si="111"/>
        <v>30</v>
      </c>
      <c r="SR25" s="80">
        <f t="shared" si="111"/>
        <v>40</v>
      </c>
      <c r="SS25" s="80">
        <f t="shared" si="111"/>
        <v>50</v>
      </c>
      <c r="ST25" s="80">
        <f t="shared" si="111"/>
        <v>60</v>
      </c>
      <c r="SU25" s="80">
        <f t="shared" si="111"/>
        <v>70</v>
      </c>
      <c r="SV25" s="80">
        <f t="shared" si="111"/>
        <v>80</v>
      </c>
      <c r="SW25" s="80">
        <f t="shared" si="111"/>
        <v>90</v>
      </c>
      <c r="SX25" s="80">
        <f t="shared" si="111"/>
        <v>100</v>
      </c>
      <c r="SY25" s="80">
        <f t="shared" si="111"/>
        <v>110</v>
      </c>
      <c r="SZ25" s="80">
        <f t="shared" si="111"/>
        <v>120</v>
      </c>
      <c r="TA25" s="80">
        <f t="shared" si="111"/>
        <v>10</v>
      </c>
      <c r="TB25" s="80">
        <f t="shared" si="111"/>
        <v>20</v>
      </c>
      <c r="TC25" s="80">
        <f t="shared" si="111"/>
        <v>30</v>
      </c>
      <c r="TD25" s="80">
        <f t="shared" si="111"/>
        <v>40</v>
      </c>
      <c r="TE25" s="80">
        <f t="shared" si="111"/>
        <v>50</v>
      </c>
      <c r="TF25" s="80">
        <f t="shared" si="111"/>
        <v>60</v>
      </c>
      <c r="TG25" s="80">
        <f t="shared" si="111"/>
        <v>70</v>
      </c>
      <c r="TH25" s="80">
        <f t="shared" si="111"/>
        <v>80</v>
      </c>
      <c r="TI25" s="80">
        <f t="shared" si="111"/>
        <v>90</v>
      </c>
      <c r="TJ25" s="80">
        <f t="shared" si="111"/>
        <v>100</v>
      </c>
      <c r="TK25" s="80">
        <f t="shared" si="111"/>
        <v>110</v>
      </c>
      <c r="TL25" s="80">
        <f t="shared" ref="TL25:VH25" si="112">TL20*0.5</f>
        <v>120</v>
      </c>
      <c r="TM25" s="80">
        <f t="shared" si="112"/>
        <v>10</v>
      </c>
      <c r="TN25" s="80">
        <f t="shared" si="112"/>
        <v>20</v>
      </c>
      <c r="TO25" s="80">
        <f t="shared" si="112"/>
        <v>30</v>
      </c>
      <c r="TP25" s="80">
        <f t="shared" si="112"/>
        <v>40</v>
      </c>
      <c r="TQ25" s="80">
        <f t="shared" si="112"/>
        <v>50</v>
      </c>
      <c r="TR25" s="80">
        <f t="shared" si="112"/>
        <v>60</v>
      </c>
      <c r="TS25" s="80">
        <f t="shared" si="112"/>
        <v>70</v>
      </c>
      <c r="TT25" s="80">
        <f t="shared" si="112"/>
        <v>80</v>
      </c>
      <c r="TU25" s="80">
        <f t="shared" si="112"/>
        <v>90</v>
      </c>
      <c r="TV25" s="80">
        <f t="shared" si="112"/>
        <v>100</v>
      </c>
      <c r="TW25" s="80">
        <f t="shared" si="112"/>
        <v>110</v>
      </c>
      <c r="TX25" s="80">
        <f t="shared" si="112"/>
        <v>120</v>
      </c>
      <c r="TY25" s="80">
        <f t="shared" si="112"/>
        <v>10</v>
      </c>
      <c r="TZ25" s="80">
        <f t="shared" si="112"/>
        <v>20</v>
      </c>
      <c r="UA25" s="80">
        <f t="shared" si="112"/>
        <v>30</v>
      </c>
      <c r="UB25" s="80">
        <f t="shared" si="112"/>
        <v>40</v>
      </c>
      <c r="UC25" s="80">
        <f t="shared" si="112"/>
        <v>50</v>
      </c>
      <c r="UD25" s="80">
        <f t="shared" si="112"/>
        <v>60</v>
      </c>
      <c r="UE25" s="80">
        <f t="shared" si="112"/>
        <v>70</v>
      </c>
      <c r="UF25" s="80">
        <f t="shared" si="112"/>
        <v>80</v>
      </c>
      <c r="UG25" s="80">
        <f t="shared" si="112"/>
        <v>90</v>
      </c>
      <c r="UH25" s="80">
        <f t="shared" si="112"/>
        <v>100</v>
      </c>
      <c r="UI25" s="80">
        <f t="shared" si="112"/>
        <v>110</v>
      </c>
      <c r="UJ25" s="80">
        <f t="shared" si="112"/>
        <v>120</v>
      </c>
      <c r="UK25" s="80">
        <f t="shared" si="112"/>
        <v>10</v>
      </c>
      <c r="UL25" s="80">
        <f t="shared" si="112"/>
        <v>20</v>
      </c>
      <c r="UM25" s="80">
        <f t="shared" si="112"/>
        <v>30</v>
      </c>
      <c r="UN25" s="80">
        <f t="shared" si="112"/>
        <v>40</v>
      </c>
      <c r="UO25" s="80">
        <f t="shared" si="112"/>
        <v>50</v>
      </c>
      <c r="UP25" s="80">
        <f t="shared" si="112"/>
        <v>60</v>
      </c>
      <c r="UQ25" s="80">
        <f t="shared" si="112"/>
        <v>70</v>
      </c>
      <c r="UR25" s="80">
        <f t="shared" si="112"/>
        <v>80</v>
      </c>
      <c r="US25" s="80">
        <f t="shared" si="112"/>
        <v>90</v>
      </c>
      <c r="UT25" s="80">
        <f t="shared" si="112"/>
        <v>100</v>
      </c>
      <c r="UU25" s="80">
        <f t="shared" si="112"/>
        <v>110</v>
      </c>
      <c r="UV25" s="80">
        <f t="shared" si="112"/>
        <v>120</v>
      </c>
      <c r="UW25" s="80">
        <f t="shared" si="112"/>
        <v>10</v>
      </c>
      <c r="UX25" s="80">
        <f t="shared" si="112"/>
        <v>20</v>
      </c>
      <c r="UY25" s="80">
        <f t="shared" si="112"/>
        <v>30</v>
      </c>
      <c r="UZ25" s="80">
        <f t="shared" si="112"/>
        <v>40</v>
      </c>
      <c r="VA25" s="80">
        <f t="shared" si="112"/>
        <v>50</v>
      </c>
      <c r="VB25" s="80">
        <f t="shared" si="112"/>
        <v>60</v>
      </c>
      <c r="VC25" s="80">
        <f t="shared" si="112"/>
        <v>70</v>
      </c>
      <c r="VD25" s="80">
        <f t="shared" si="112"/>
        <v>80</v>
      </c>
      <c r="VE25" s="80">
        <f t="shared" si="112"/>
        <v>90</v>
      </c>
      <c r="VF25" s="80">
        <f t="shared" si="112"/>
        <v>100</v>
      </c>
      <c r="VG25" s="80">
        <f t="shared" si="112"/>
        <v>110</v>
      </c>
      <c r="VH25" s="80">
        <f t="shared" si="112"/>
        <v>120</v>
      </c>
    </row>
    <row r="26" spans="2:580" ht="14.25" x14ac:dyDescent="0.25">
      <c r="B26" s="55"/>
      <c r="C26" s="9" t="s">
        <v>154</v>
      </c>
      <c r="D26" s="76" t="s">
        <v>155</v>
      </c>
      <c r="E26" s="80">
        <f>0</f>
        <v>0</v>
      </c>
      <c r="F26" s="80">
        <f>0</f>
        <v>0</v>
      </c>
      <c r="G26" s="80">
        <f>0</f>
        <v>0</v>
      </c>
      <c r="H26" s="80">
        <f>0</f>
        <v>0</v>
      </c>
      <c r="I26" s="80">
        <f>0</f>
        <v>0</v>
      </c>
      <c r="J26" s="80">
        <f>0</f>
        <v>0</v>
      </c>
      <c r="K26" s="80">
        <f>0</f>
        <v>0</v>
      </c>
      <c r="L26" s="80">
        <f>0</f>
        <v>0</v>
      </c>
      <c r="M26" s="80">
        <f>0</f>
        <v>0</v>
      </c>
      <c r="N26" s="80">
        <f>0</f>
        <v>0</v>
      </c>
      <c r="O26" s="80">
        <f>0</f>
        <v>0</v>
      </c>
      <c r="P26" s="80">
        <f>0</f>
        <v>0</v>
      </c>
      <c r="Q26" s="80">
        <f>0</f>
        <v>0</v>
      </c>
      <c r="R26" s="80">
        <f>0</f>
        <v>0</v>
      </c>
      <c r="S26" s="80">
        <f>0</f>
        <v>0</v>
      </c>
      <c r="T26" s="80">
        <f>0</f>
        <v>0</v>
      </c>
      <c r="U26" s="80">
        <f>0</f>
        <v>0</v>
      </c>
      <c r="V26" s="80">
        <f>0</f>
        <v>0</v>
      </c>
      <c r="W26" s="80">
        <f>0</f>
        <v>0</v>
      </c>
      <c r="X26" s="80">
        <f>0</f>
        <v>0</v>
      </c>
      <c r="Y26" s="80">
        <f>0</f>
        <v>0</v>
      </c>
      <c r="Z26" s="80">
        <f>0</f>
        <v>0</v>
      </c>
      <c r="AA26" s="80">
        <f>0</f>
        <v>0</v>
      </c>
      <c r="AB26" s="80">
        <f>0</f>
        <v>0</v>
      </c>
      <c r="AC26" s="80">
        <f>0</f>
        <v>0</v>
      </c>
      <c r="AD26" s="80">
        <f>0</f>
        <v>0</v>
      </c>
      <c r="AE26" s="80">
        <f>0</f>
        <v>0</v>
      </c>
      <c r="AF26" s="80">
        <f>0</f>
        <v>0</v>
      </c>
      <c r="AG26" s="80">
        <f>0</f>
        <v>0</v>
      </c>
      <c r="AH26" s="80">
        <f>0</f>
        <v>0</v>
      </c>
      <c r="AI26" s="80">
        <f>0</f>
        <v>0</v>
      </c>
      <c r="AJ26" s="80">
        <f>0</f>
        <v>0</v>
      </c>
      <c r="AK26" s="80">
        <f>0</f>
        <v>0</v>
      </c>
      <c r="AL26" s="80">
        <f>0</f>
        <v>0</v>
      </c>
      <c r="AM26" s="80">
        <f>0</f>
        <v>0</v>
      </c>
      <c r="AN26" s="80">
        <f>0</f>
        <v>0</v>
      </c>
      <c r="AO26" s="80">
        <f>0</f>
        <v>0</v>
      </c>
      <c r="AP26" s="80">
        <f>0</f>
        <v>0</v>
      </c>
      <c r="AQ26" s="80">
        <f>0</f>
        <v>0</v>
      </c>
      <c r="AR26" s="80">
        <f>0</f>
        <v>0</v>
      </c>
      <c r="AS26" s="80">
        <f>0</f>
        <v>0</v>
      </c>
      <c r="AT26" s="80">
        <f>0</f>
        <v>0</v>
      </c>
      <c r="AU26" s="80">
        <f>0</f>
        <v>0</v>
      </c>
      <c r="AV26" s="80">
        <f>0</f>
        <v>0</v>
      </c>
      <c r="AW26" s="80">
        <f>0</f>
        <v>0</v>
      </c>
      <c r="AX26" s="80">
        <f>0</f>
        <v>0</v>
      </c>
      <c r="AY26" s="80">
        <f>0</f>
        <v>0</v>
      </c>
      <c r="AZ26" s="80">
        <f>0</f>
        <v>0</v>
      </c>
      <c r="BA26" s="80">
        <f>0</f>
        <v>0</v>
      </c>
      <c r="BB26" s="80">
        <f>0</f>
        <v>0</v>
      </c>
      <c r="BC26" s="80">
        <f>0</f>
        <v>0</v>
      </c>
      <c r="BD26" s="80">
        <f>0</f>
        <v>0</v>
      </c>
      <c r="BE26" s="80">
        <f>0</f>
        <v>0</v>
      </c>
      <c r="BF26" s="80">
        <f>0</f>
        <v>0</v>
      </c>
      <c r="BG26" s="80">
        <f>0</f>
        <v>0</v>
      </c>
      <c r="BH26" s="80">
        <f>0</f>
        <v>0</v>
      </c>
      <c r="BI26" s="80">
        <f>0</f>
        <v>0</v>
      </c>
      <c r="BJ26" s="80">
        <f>0</f>
        <v>0</v>
      </c>
      <c r="BK26" s="80">
        <f>0</f>
        <v>0</v>
      </c>
      <c r="BL26" s="80">
        <f>0</f>
        <v>0</v>
      </c>
      <c r="BM26" s="80">
        <f>0</f>
        <v>0</v>
      </c>
      <c r="BN26" s="80">
        <f>0</f>
        <v>0</v>
      </c>
      <c r="BO26" s="80">
        <f>0</f>
        <v>0</v>
      </c>
      <c r="BP26" s="80">
        <f>0</f>
        <v>0</v>
      </c>
      <c r="BQ26" s="80">
        <f>0</f>
        <v>0</v>
      </c>
      <c r="BR26" s="80">
        <f>0</f>
        <v>0</v>
      </c>
      <c r="BS26" s="80">
        <f>0</f>
        <v>0</v>
      </c>
      <c r="BT26" s="80">
        <f>0</f>
        <v>0</v>
      </c>
      <c r="BU26" s="80">
        <f>0</f>
        <v>0</v>
      </c>
      <c r="BV26" s="80">
        <f>0</f>
        <v>0</v>
      </c>
      <c r="BW26" s="80">
        <f>0</f>
        <v>0</v>
      </c>
      <c r="BX26" s="80">
        <f>0</f>
        <v>0</v>
      </c>
      <c r="BY26" s="80">
        <f>0</f>
        <v>0</v>
      </c>
      <c r="BZ26" s="80">
        <f>0</f>
        <v>0</v>
      </c>
      <c r="CA26" s="80">
        <f>0</f>
        <v>0</v>
      </c>
      <c r="CB26" s="80">
        <f>0</f>
        <v>0</v>
      </c>
      <c r="CC26" s="80">
        <f>0</f>
        <v>0</v>
      </c>
      <c r="CD26" s="80">
        <f>0</f>
        <v>0</v>
      </c>
      <c r="CE26" s="80">
        <f>0</f>
        <v>0</v>
      </c>
      <c r="CF26" s="80">
        <f>0</f>
        <v>0</v>
      </c>
      <c r="CG26" s="80">
        <f>0</f>
        <v>0</v>
      </c>
      <c r="CH26" s="80">
        <f>0</f>
        <v>0</v>
      </c>
      <c r="CI26" s="80">
        <f>0</f>
        <v>0</v>
      </c>
      <c r="CJ26" s="80">
        <f>0</f>
        <v>0</v>
      </c>
      <c r="CK26" s="80">
        <f>0</f>
        <v>0</v>
      </c>
      <c r="CL26" s="80">
        <f>0</f>
        <v>0</v>
      </c>
      <c r="CM26" s="80">
        <f>0</f>
        <v>0</v>
      </c>
      <c r="CN26" s="80">
        <f>0</f>
        <v>0</v>
      </c>
      <c r="CO26" s="80">
        <f>0</f>
        <v>0</v>
      </c>
      <c r="CP26" s="80">
        <f>0</f>
        <v>0</v>
      </c>
      <c r="CQ26" s="80">
        <f>0</f>
        <v>0</v>
      </c>
      <c r="CR26" s="80">
        <f>0</f>
        <v>0</v>
      </c>
      <c r="CS26" s="80">
        <f>0</f>
        <v>0</v>
      </c>
      <c r="CT26" s="80">
        <f>0</f>
        <v>0</v>
      </c>
      <c r="CU26" s="80">
        <f>0</f>
        <v>0</v>
      </c>
      <c r="CV26" s="80">
        <f>0</f>
        <v>0</v>
      </c>
      <c r="CW26" s="80">
        <f>0</f>
        <v>0</v>
      </c>
      <c r="CX26" s="80">
        <f>0</f>
        <v>0</v>
      </c>
      <c r="CY26" s="80">
        <f>0</f>
        <v>0</v>
      </c>
      <c r="CZ26" s="80">
        <f>0</f>
        <v>0</v>
      </c>
      <c r="DA26" s="80">
        <f>0</f>
        <v>0</v>
      </c>
      <c r="DB26" s="80">
        <f>0</f>
        <v>0</v>
      </c>
      <c r="DC26" s="80">
        <f>0</f>
        <v>0</v>
      </c>
      <c r="DD26" s="80">
        <f>0</f>
        <v>0</v>
      </c>
      <c r="DE26" s="80">
        <f>0</f>
        <v>0</v>
      </c>
      <c r="DF26" s="80">
        <f>0</f>
        <v>0</v>
      </c>
      <c r="DG26" s="80">
        <f>0</f>
        <v>0</v>
      </c>
      <c r="DH26" s="80">
        <f>0</f>
        <v>0</v>
      </c>
      <c r="DI26" s="80">
        <f>0</f>
        <v>0</v>
      </c>
      <c r="DJ26" s="80">
        <f>0</f>
        <v>0</v>
      </c>
      <c r="DK26" s="80">
        <f>0</f>
        <v>0</v>
      </c>
      <c r="DL26" s="80">
        <f>0</f>
        <v>0</v>
      </c>
      <c r="DM26" s="80">
        <f>0</f>
        <v>0</v>
      </c>
      <c r="DN26" s="80">
        <f>0</f>
        <v>0</v>
      </c>
      <c r="DO26" s="80">
        <f>0</f>
        <v>0</v>
      </c>
      <c r="DP26" s="80">
        <f>0</f>
        <v>0</v>
      </c>
      <c r="DQ26" s="80">
        <f>0</f>
        <v>0</v>
      </c>
      <c r="DR26" s="80">
        <f>0</f>
        <v>0</v>
      </c>
      <c r="DS26" s="80">
        <f>0</f>
        <v>0</v>
      </c>
      <c r="DT26" s="80">
        <f>0</f>
        <v>0</v>
      </c>
      <c r="DU26" s="80">
        <f>0</f>
        <v>0</v>
      </c>
      <c r="DV26" s="80">
        <f>0</f>
        <v>0</v>
      </c>
      <c r="DW26" s="80">
        <f>0</f>
        <v>0</v>
      </c>
      <c r="DX26" s="80">
        <f>0</f>
        <v>0</v>
      </c>
      <c r="DY26" s="80">
        <f>0</f>
        <v>0</v>
      </c>
      <c r="DZ26" s="80">
        <f>0</f>
        <v>0</v>
      </c>
      <c r="EA26" s="80">
        <f>0</f>
        <v>0</v>
      </c>
      <c r="EB26" s="80">
        <f>0</f>
        <v>0</v>
      </c>
      <c r="EC26" s="80">
        <f>0</f>
        <v>0</v>
      </c>
      <c r="ED26" s="80">
        <f>0</f>
        <v>0</v>
      </c>
      <c r="EE26" s="80">
        <f>0</f>
        <v>0</v>
      </c>
      <c r="EF26" s="80">
        <f>0</f>
        <v>0</v>
      </c>
      <c r="EG26" s="80">
        <f>0</f>
        <v>0</v>
      </c>
      <c r="EH26" s="80">
        <f>0</f>
        <v>0</v>
      </c>
      <c r="EI26" s="80">
        <f>0</f>
        <v>0</v>
      </c>
      <c r="EJ26" s="80">
        <f>0</f>
        <v>0</v>
      </c>
      <c r="EK26" s="80">
        <f>0</f>
        <v>0</v>
      </c>
      <c r="EL26" s="80">
        <f>0</f>
        <v>0</v>
      </c>
      <c r="EM26" s="80">
        <f>0</f>
        <v>0</v>
      </c>
      <c r="EN26" s="80">
        <f>0</f>
        <v>0</v>
      </c>
      <c r="EO26" s="80">
        <f>0</f>
        <v>0</v>
      </c>
      <c r="EP26" s="80">
        <f>0</f>
        <v>0</v>
      </c>
      <c r="EQ26" s="80">
        <f>0</f>
        <v>0</v>
      </c>
      <c r="ER26" s="80">
        <f>0</f>
        <v>0</v>
      </c>
      <c r="ES26" s="80">
        <f>0</f>
        <v>0</v>
      </c>
      <c r="ET26" s="80">
        <f>0</f>
        <v>0</v>
      </c>
      <c r="EU26" s="80">
        <f>0</f>
        <v>0</v>
      </c>
      <c r="EV26" s="80">
        <f>0</f>
        <v>0</v>
      </c>
      <c r="EW26" s="80">
        <f>0</f>
        <v>0</v>
      </c>
      <c r="EX26" s="80">
        <f>0</f>
        <v>0</v>
      </c>
      <c r="EY26" s="80">
        <f>0</f>
        <v>0</v>
      </c>
      <c r="EZ26" s="80">
        <f>0</f>
        <v>0</v>
      </c>
      <c r="FA26" s="80">
        <f>0</f>
        <v>0</v>
      </c>
      <c r="FB26" s="80">
        <f>0</f>
        <v>0</v>
      </c>
      <c r="FC26" s="80">
        <f>0</f>
        <v>0</v>
      </c>
      <c r="FD26" s="80">
        <f>0</f>
        <v>0</v>
      </c>
      <c r="FE26" s="80">
        <f>0</f>
        <v>0</v>
      </c>
      <c r="FF26" s="80">
        <f>0</f>
        <v>0</v>
      </c>
      <c r="FG26" s="80">
        <f>0</f>
        <v>0</v>
      </c>
      <c r="FH26" s="80">
        <f>0</f>
        <v>0</v>
      </c>
      <c r="FI26" s="80">
        <f>0</f>
        <v>0</v>
      </c>
      <c r="FJ26" s="80">
        <f>0</f>
        <v>0</v>
      </c>
      <c r="FK26" s="80">
        <f>0</f>
        <v>0</v>
      </c>
      <c r="FL26" s="80">
        <f>0</f>
        <v>0</v>
      </c>
      <c r="FM26" s="80">
        <f>0</f>
        <v>0</v>
      </c>
      <c r="FN26" s="80">
        <f>0</f>
        <v>0</v>
      </c>
      <c r="FO26" s="80">
        <f>0</f>
        <v>0</v>
      </c>
      <c r="FP26" s="80">
        <f>0</f>
        <v>0</v>
      </c>
      <c r="FQ26" s="80">
        <f>0</f>
        <v>0</v>
      </c>
      <c r="FR26" s="80">
        <f>0</f>
        <v>0</v>
      </c>
      <c r="FS26" s="80">
        <f>0</f>
        <v>0</v>
      </c>
      <c r="FT26" s="80">
        <f>0</f>
        <v>0</v>
      </c>
      <c r="FU26" s="80">
        <f>0</f>
        <v>0</v>
      </c>
      <c r="FV26" s="80">
        <f>0</f>
        <v>0</v>
      </c>
      <c r="FW26" s="80">
        <f>0</f>
        <v>0</v>
      </c>
      <c r="FX26" s="80">
        <f>0</f>
        <v>0</v>
      </c>
      <c r="FY26" s="80">
        <f>0</f>
        <v>0</v>
      </c>
      <c r="FZ26" s="80">
        <f>0</f>
        <v>0</v>
      </c>
      <c r="GA26" s="80">
        <f>0</f>
        <v>0</v>
      </c>
      <c r="GB26" s="80">
        <f>0</f>
        <v>0</v>
      </c>
      <c r="GC26" s="80">
        <f>0</f>
        <v>0</v>
      </c>
      <c r="GD26" s="80">
        <f>0</f>
        <v>0</v>
      </c>
      <c r="GE26" s="80">
        <f>0</f>
        <v>0</v>
      </c>
      <c r="GF26" s="80">
        <f>0</f>
        <v>0</v>
      </c>
      <c r="GG26" s="80">
        <f>0</f>
        <v>0</v>
      </c>
      <c r="GH26" s="80">
        <f>0</f>
        <v>0</v>
      </c>
      <c r="GI26" s="80">
        <f>0</f>
        <v>0</v>
      </c>
      <c r="GJ26" s="80">
        <f>0</f>
        <v>0</v>
      </c>
      <c r="GK26" s="80">
        <f>0</f>
        <v>0</v>
      </c>
      <c r="GL26" s="80">
        <f>0</f>
        <v>0</v>
      </c>
      <c r="GM26" s="80">
        <f>0</f>
        <v>0</v>
      </c>
      <c r="GN26" s="80">
        <f>0</f>
        <v>0</v>
      </c>
      <c r="GO26" s="80">
        <f>0</f>
        <v>0</v>
      </c>
      <c r="GP26" s="80">
        <f>0</f>
        <v>0</v>
      </c>
      <c r="GQ26" s="80">
        <f>0</f>
        <v>0</v>
      </c>
      <c r="GR26" s="80">
        <f>0</f>
        <v>0</v>
      </c>
      <c r="GS26" s="80">
        <f>0</f>
        <v>0</v>
      </c>
      <c r="GT26" s="80">
        <f>0</f>
        <v>0</v>
      </c>
      <c r="GU26" s="80">
        <f>0</f>
        <v>0</v>
      </c>
      <c r="GV26" s="80">
        <f>0</f>
        <v>0</v>
      </c>
      <c r="GW26" s="80">
        <f>0</f>
        <v>0</v>
      </c>
      <c r="GX26" s="80">
        <f>0</f>
        <v>0</v>
      </c>
      <c r="GY26" s="80">
        <f>0</f>
        <v>0</v>
      </c>
      <c r="GZ26" s="80">
        <f>0</f>
        <v>0</v>
      </c>
      <c r="HA26" s="80">
        <f>0</f>
        <v>0</v>
      </c>
      <c r="HB26" s="80">
        <f>0</f>
        <v>0</v>
      </c>
      <c r="HC26" s="80">
        <f>0</f>
        <v>0</v>
      </c>
      <c r="HD26" s="80">
        <f>0</f>
        <v>0</v>
      </c>
      <c r="HE26" s="80">
        <f>0</f>
        <v>0</v>
      </c>
      <c r="HF26" s="80">
        <f>0</f>
        <v>0</v>
      </c>
      <c r="HG26" s="80">
        <f>0</f>
        <v>0</v>
      </c>
      <c r="HH26" s="80">
        <f>0</f>
        <v>0</v>
      </c>
      <c r="HI26" s="80">
        <f>0</f>
        <v>0</v>
      </c>
      <c r="HJ26" s="80">
        <f>0</f>
        <v>0</v>
      </c>
      <c r="HK26" s="80">
        <f>0</f>
        <v>0</v>
      </c>
      <c r="HL26" s="80">
        <f>0</f>
        <v>0</v>
      </c>
      <c r="HM26" s="80">
        <f>0</f>
        <v>0</v>
      </c>
      <c r="HN26" s="80">
        <f>0</f>
        <v>0</v>
      </c>
      <c r="HO26" s="80">
        <f>0</f>
        <v>0</v>
      </c>
      <c r="HP26" s="80">
        <f>0</f>
        <v>0</v>
      </c>
      <c r="HQ26" s="80">
        <f>0</f>
        <v>0</v>
      </c>
      <c r="HR26" s="80">
        <f>0</f>
        <v>0</v>
      </c>
      <c r="HS26" s="80">
        <f>0</f>
        <v>0</v>
      </c>
      <c r="HT26" s="80">
        <f>0</f>
        <v>0</v>
      </c>
      <c r="HU26" s="80">
        <f>0</f>
        <v>0</v>
      </c>
      <c r="HV26" s="80">
        <f>0</f>
        <v>0</v>
      </c>
      <c r="HW26" s="80">
        <f>0</f>
        <v>0</v>
      </c>
      <c r="HX26" s="80">
        <f>0</f>
        <v>0</v>
      </c>
      <c r="HY26" s="80">
        <f>0</f>
        <v>0</v>
      </c>
      <c r="HZ26" s="80">
        <f>0</f>
        <v>0</v>
      </c>
      <c r="IA26" s="80">
        <f>0</f>
        <v>0</v>
      </c>
      <c r="IB26" s="80">
        <f>0</f>
        <v>0</v>
      </c>
      <c r="IC26" s="80">
        <f>0</f>
        <v>0</v>
      </c>
      <c r="ID26" s="80">
        <f>0</f>
        <v>0</v>
      </c>
      <c r="IE26" s="80">
        <f>0</f>
        <v>0</v>
      </c>
      <c r="IF26" s="80">
        <f>0</f>
        <v>0</v>
      </c>
      <c r="IG26" s="80">
        <f>0</f>
        <v>0</v>
      </c>
      <c r="IH26" s="80">
        <f>0</f>
        <v>0</v>
      </c>
      <c r="II26" s="80">
        <f>0</f>
        <v>0</v>
      </c>
      <c r="IJ26" s="80">
        <f>0</f>
        <v>0</v>
      </c>
      <c r="IK26" s="80">
        <f>0</f>
        <v>0</v>
      </c>
      <c r="IL26" s="80">
        <f>0</f>
        <v>0</v>
      </c>
      <c r="IM26" s="80">
        <f>0</f>
        <v>0</v>
      </c>
      <c r="IN26" s="80">
        <f>0</f>
        <v>0</v>
      </c>
      <c r="IO26" s="80">
        <f>0</f>
        <v>0</v>
      </c>
      <c r="IP26" s="80">
        <f>0</f>
        <v>0</v>
      </c>
      <c r="IQ26" s="80">
        <f>0</f>
        <v>0</v>
      </c>
      <c r="IR26" s="80">
        <f>0</f>
        <v>0</v>
      </c>
      <c r="IS26" s="80">
        <f>0</f>
        <v>0</v>
      </c>
      <c r="IT26" s="80">
        <f>0</f>
        <v>0</v>
      </c>
      <c r="IU26" s="80">
        <f>0</f>
        <v>0</v>
      </c>
      <c r="IV26" s="80">
        <f>0</f>
        <v>0</v>
      </c>
      <c r="IW26" s="80">
        <f>0</f>
        <v>0</v>
      </c>
      <c r="IX26" s="80">
        <f>0</f>
        <v>0</v>
      </c>
      <c r="IY26" s="80">
        <f>0</f>
        <v>0</v>
      </c>
      <c r="IZ26" s="80">
        <f>0</f>
        <v>0</v>
      </c>
      <c r="JA26" s="80">
        <f>0</f>
        <v>0</v>
      </c>
      <c r="JB26" s="80">
        <f>0</f>
        <v>0</v>
      </c>
      <c r="JC26" s="80">
        <f>0</f>
        <v>0</v>
      </c>
      <c r="JD26" s="80">
        <f>0</f>
        <v>0</v>
      </c>
      <c r="JE26" s="80">
        <f>0</f>
        <v>0</v>
      </c>
      <c r="JF26" s="80">
        <f>0</f>
        <v>0</v>
      </c>
      <c r="JG26" s="80">
        <f>0</f>
        <v>0</v>
      </c>
      <c r="JH26" s="80">
        <f>0</f>
        <v>0</v>
      </c>
      <c r="JI26" s="80">
        <f>0</f>
        <v>0</v>
      </c>
      <c r="JJ26" s="80">
        <f>0</f>
        <v>0</v>
      </c>
      <c r="JK26" s="80">
        <f>0</f>
        <v>0</v>
      </c>
      <c r="JL26" s="80">
        <f>0</f>
        <v>0</v>
      </c>
      <c r="JM26" s="80">
        <f>0</f>
        <v>0</v>
      </c>
      <c r="JN26" s="80">
        <f>0</f>
        <v>0</v>
      </c>
      <c r="JO26" s="80">
        <f>0</f>
        <v>0</v>
      </c>
      <c r="JP26" s="80">
        <f>0</f>
        <v>0</v>
      </c>
      <c r="JQ26" s="80">
        <f>0</f>
        <v>0</v>
      </c>
      <c r="JR26" s="80">
        <f>0</f>
        <v>0</v>
      </c>
      <c r="JS26" s="80">
        <f>0</f>
        <v>0</v>
      </c>
      <c r="JT26" s="80">
        <f>0</f>
        <v>0</v>
      </c>
      <c r="JU26" s="80">
        <f>0</f>
        <v>0</v>
      </c>
      <c r="JV26" s="80">
        <f>0</f>
        <v>0</v>
      </c>
      <c r="JW26" s="80">
        <f>0</f>
        <v>0</v>
      </c>
      <c r="JX26" s="80">
        <f>0</f>
        <v>0</v>
      </c>
      <c r="JY26" s="80">
        <f>0</f>
        <v>0</v>
      </c>
      <c r="JZ26" s="80">
        <f>0</f>
        <v>0</v>
      </c>
      <c r="KA26" s="80">
        <f>0</f>
        <v>0</v>
      </c>
      <c r="KB26" s="80">
        <f>0</f>
        <v>0</v>
      </c>
      <c r="KC26" s="80">
        <f>0</f>
        <v>0</v>
      </c>
      <c r="KD26" s="80">
        <f>0</f>
        <v>0</v>
      </c>
      <c r="KE26" s="80">
        <f>0</f>
        <v>0</v>
      </c>
      <c r="KF26" s="80">
        <f>0</f>
        <v>0</v>
      </c>
      <c r="KG26" s="80">
        <f>0</f>
        <v>0</v>
      </c>
      <c r="KH26" s="80">
        <f>0</f>
        <v>0</v>
      </c>
      <c r="KI26" s="80">
        <f>0</f>
        <v>0</v>
      </c>
      <c r="KJ26" s="80">
        <f>0</f>
        <v>0</v>
      </c>
      <c r="KK26" s="80">
        <f>0</f>
        <v>0</v>
      </c>
      <c r="KL26" s="80">
        <f>0</f>
        <v>0</v>
      </c>
      <c r="KM26" s="80">
        <f>0</f>
        <v>0</v>
      </c>
      <c r="KN26" s="80">
        <f>0</f>
        <v>0</v>
      </c>
      <c r="KO26" s="80">
        <f>0</f>
        <v>0</v>
      </c>
      <c r="KP26" s="80">
        <f>0</f>
        <v>0</v>
      </c>
      <c r="KQ26" s="80">
        <f>0</f>
        <v>0</v>
      </c>
      <c r="KR26" s="80">
        <f>0</f>
        <v>0</v>
      </c>
      <c r="KS26" s="80">
        <f>0</f>
        <v>0</v>
      </c>
      <c r="KT26" s="80">
        <f>0</f>
        <v>0</v>
      </c>
      <c r="KU26" s="80">
        <f>0</f>
        <v>0</v>
      </c>
      <c r="KV26" s="80">
        <f>0</f>
        <v>0</v>
      </c>
      <c r="KW26" s="80">
        <f>0</f>
        <v>0</v>
      </c>
      <c r="KX26" s="80">
        <f>0</f>
        <v>0</v>
      </c>
      <c r="KY26" s="80">
        <f>0</f>
        <v>0</v>
      </c>
      <c r="KZ26" s="80">
        <f>0</f>
        <v>0</v>
      </c>
      <c r="LA26" s="80">
        <f>0</f>
        <v>0</v>
      </c>
      <c r="LB26" s="80">
        <f>0</f>
        <v>0</v>
      </c>
      <c r="LC26" s="80">
        <f>0</f>
        <v>0</v>
      </c>
      <c r="LD26" s="80">
        <f>0</f>
        <v>0</v>
      </c>
      <c r="LE26" s="80">
        <f>0</f>
        <v>0</v>
      </c>
      <c r="LF26" s="80">
        <f>0</f>
        <v>0</v>
      </c>
      <c r="LG26" s="80">
        <f>0</f>
        <v>0</v>
      </c>
      <c r="LH26" s="80">
        <f>0</f>
        <v>0</v>
      </c>
      <c r="LI26" s="80">
        <f>0</f>
        <v>0</v>
      </c>
      <c r="LJ26" s="80">
        <f>0</f>
        <v>0</v>
      </c>
      <c r="LK26" s="80">
        <f>0</f>
        <v>0</v>
      </c>
      <c r="LL26" s="80">
        <f>0</f>
        <v>0</v>
      </c>
      <c r="LM26" s="80">
        <f>0</f>
        <v>0</v>
      </c>
      <c r="LN26" s="80">
        <f>0</f>
        <v>0</v>
      </c>
      <c r="LO26" s="80">
        <f>0</f>
        <v>0</v>
      </c>
      <c r="LP26" s="80">
        <f>0</f>
        <v>0</v>
      </c>
      <c r="LQ26" s="80">
        <f>0</f>
        <v>0</v>
      </c>
      <c r="LR26" s="80">
        <f>0</f>
        <v>0</v>
      </c>
      <c r="LS26" s="80">
        <f>0</f>
        <v>0</v>
      </c>
      <c r="LT26" s="80">
        <f>0</f>
        <v>0</v>
      </c>
      <c r="LU26" s="80">
        <f>0</f>
        <v>0</v>
      </c>
      <c r="LV26" s="80">
        <f>0</f>
        <v>0</v>
      </c>
      <c r="LW26" s="80">
        <f>0</f>
        <v>0</v>
      </c>
      <c r="LX26" s="80">
        <f>0</f>
        <v>0</v>
      </c>
      <c r="LY26" s="80">
        <f>0</f>
        <v>0</v>
      </c>
      <c r="LZ26" s="80">
        <f>0</f>
        <v>0</v>
      </c>
      <c r="MA26" s="80">
        <f>0</f>
        <v>0</v>
      </c>
      <c r="MB26" s="80">
        <f>0</f>
        <v>0</v>
      </c>
      <c r="MC26" s="80">
        <f>0</f>
        <v>0</v>
      </c>
      <c r="MD26" s="80">
        <f>0</f>
        <v>0</v>
      </c>
      <c r="ME26" s="80">
        <f>0</f>
        <v>0</v>
      </c>
      <c r="MF26" s="80">
        <f>0</f>
        <v>0</v>
      </c>
      <c r="MG26" s="80">
        <f>0</f>
        <v>0</v>
      </c>
      <c r="MH26" s="80">
        <f>0</f>
        <v>0</v>
      </c>
      <c r="MI26" s="80">
        <f>0</f>
        <v>0</v>
      </c>
      <c r="MJ26" s="80">
        <f>0</f>
        <v>0</v>
      </c>
      <c r="MK26" s="80">
        <f>0</f>
        <v>0</v>
      </c>
      <c r="ML26" s="80">
        <f>0</f>
        <v>0</v>
      </c>
      <c r="MM26" s="80">
        <f>0</f>
        <v>0</v>
      </c>
      <c r="MN26" s="80">
        <f>0</f>
        <v>0</v>
      </c>
      <c r="MO26" s="80">
        <f>0</f>
        <v>0</v>
      </c>
      <c r="MP26" s="80">
        <f>0</f>
        <v>0</v>
      </c>
      <c r="MQ26" s="80">
        <f>0</f>
        <v>0</v>
      </c>
      <c r="MR26" s="80">
        <f>0</f>
        <v>0</v>
      </c>
      <c r="MS26" s="80">
        <f>0</f>
        <v>0</v>
      </c>
      <c r="MT26" s="80">
        <f>0</f>
        <v>0</v>
      </c>
      <c r="MU26" s="80">
        <f>0</f>
        <v>0</v>
      </c>
      <c r="MV26" s="80">
        <f>0</f>
        <v>0</v>
      </c>
      <c r="MW26" s="80">
        <f>0</f>
        <v>0</v>
      </c>
      <c r="MX26" s="80">
        <f>0</f>
        <v>0</v>
      </c>
      <c r="MY26" s="80">
        <f>0</f>
        <v>0</v>
      </c>
      <c r="MZ26" s="80">
        <f>0</f>
        <v>0</v>
      </c>
      <c r="NA26" s="80">
        <f>0</f>
        <v>0</v>
      </c>
      <c r="NB26" s="80">
        <f>0</f>
        <v>0</v>
      </c>
      <c r="NC26" s="80">
        <f>0</f>
        <v>0</v>
      </c>
      <c r="ND26" s="80">
        <f>0</f>
        <v>0</v>
      </c>
      <c r="NE26" s="80">
        <f>0</f>
        <v>0</v>
      </c>
      <c r="NF26" s="80">
        <f>0</f>
        <v>0</v>
      </c>
      <c r="NG26" s="80">
        <f>0</f>
        <v>0</v>
      </c>
      <c r="NH26" s="80">
        <f>0</f>
        <v>0</v>
      </c>
      <c r="NI26" s="80">
        <f>0</f>
        <v>0</v>
      </c>
      <c r="NJ26" s="80">
        <f>0</f>
        <v>0</v>
      </c>
      <c r="NK26" s="80">
        <f>0</f>
        <v>0</v>
      </c>
      <c r="NL26" s="80">
        <f>0</f>
        <v>0</v>
      </c>
      <c r="NM26" s="80">
        <f>0</f>
        <v>0</v>
      </c>
      <c r="NN26" s="80">
        <f>0</f>
        <v>0</v>
      </c>
      <c r="NO26" s="80">
        <f>0</f>
        <v>0</v>
      </c>
      <c r="NP26" s="80">
        <f>0</f>
        <v>0</v>
      </c>
      <c r="NQ26" s="80">
        <f>0</f>
        <v>0</v>
      </c>
      <c r="NR26" s="80">
        <f>0</f>
        <v>0</v>
      </c>
      <c r="NS26" s="80">
        <f>0</f>
        <v>0</v>
      </c>
      <c r="NT26" s="80">
        <f>0</f>
        <v>0</v>
      </c>
      <c r="NU26" s="80">
        <f>0</f>
        <v>0</v>
      </c>
      <c r="NV26" s="80">
        <f>0</f>
        <v>0</v>
      </c>
      <c r="NW26" s="80">
        <f>0</f>
        <v>0</v>
      </c>
      <c r="NX26" s="80">
        <f>0</f>
        <v>0</v>
      </c>
      <c r="NY26" s="80">
        <f>0</f>
        <v>0</v>
      </c>
      <c r="NZ26" s="80">
        <f>0</f>
        <v>0</v>
      </c>
      <c r="OA26" s="80">
        <f>0</f>
        <v>0</v>
      </c>
      <c r="OB26" s="80">
        <f>0</f>
        <v>0</v>
      </c>
      <c r="OC26" s="80">
        <f>0</f>
        <v>0</v>
      </c>
      <c r="OD26" s="80">
        <f>0</f>
        <v>0</v>
      </c>
      <c r="OE26" s="80">
        <f>0</f>
        <v>0</v>
      </c>
      <c r="OF26" s="80">
        <f>0</f>
        <v>0</v>
      </c>
      <c r="OG26" s="80">
        <f>0</f>
        <v>0</v>
      </c>
      <c r="OH26" s="80">
        <f>0</f>
        <v>0</v>
      </c>
      <c r="OI26" s="80">
        <f>0</f>
        <v>0</v>
      </c>
      <c r="OJ26" s="80">
        <f>0</f>
        <v>0</v>
      </c>
      <c r="OK26" s="80">
        <f>0</f>
        <v>0</v>
      </c>
      <c r="OL26" s="80">
        <f>0</f>
        <v>0</v>
      </c>
      <c r="OM26" s="80">
        <f>0</f>
        <v>0</v>
      </c>
      <c r="ON26" s="80">
        <f>0</f>
        <v>0</v>
      </c>
      <c r="OO26" s="80">
        <f>0</f>
        <v>0</v>
      </c>
      <c r="OP26" s="80">
        <f>0</f>
        <v>0</v>
      </c>
      <c r="OQ26" s="80">
        <f>0</f>
        <v>0</v>
      </c>
      <c r="OR26" s="80">
        <f>0</f>
        <v>0</v>
      </c>
      <c r="OS26" s="80">
        <f>0</f>
        <v>0</v>
      </c>
      <c r="OT26" s="80">
        <f>0</f>
        <v>0</v>
      </c>
      <c r="OU26" s="80">
        <f>0</f>
        <v>0</v>
      </c>
      <c r="OV26" s="80">
        <f>0</f>
        <v>0</v>
      </c>
      <c r="OW26" s="80">
        <f>0</f>
        <v>0</v>
      </c>
      <c r="OX26" s="80">
        <f>0</f>
        <v>0</v>
      </c>
      <c r="OY26" s="80">
        <f>0</f>
        <v>0</v>
      </c>
      <c r="OZ26" s="80">
        <f>0</f>
        <v>0</v>
      </c>
      <c r="PA26" s="80">
        <f>0</f>
        <v>0</v>
      </c>
      <c r="PB26" s="80">
        <f>0</f>
        <v>0</v>
      </c>
      <c r="PC26" s="80">
        <f>0</f>
        <v>0</v>
      </c>
      <c r="PD26" s="80">
        <f>0</f>
        <v>0</v>
      </c>
      <c r="PE26" s="80">
        <f>0</f>
        <v>0</v>
      </c>
      <c r="PF26" s="80">
        <f>0</f>
        <v>0</v>
      </c>
      <c r="PG26" s="80">
        <f>0</f>
        <v>0</v>
      </c>
      <c r="PH26" s="80">
        <f>0</f>
        <v>0</v>
      </c>
      <c r="PI26" s="80">
        <f>0</f>
        <v>0</v>
      </c>
      <c r="PJ26" s="80">
        <f>0</f>
        <v>0</v>
      </c>
      <c r="PK26" s="80">
        <f>0</f>
        <v>0</v>
      </c>
      <c r="PL26" s="80">
        <f>0</f>
        <v>0</v>
      </c>
      <c r="PM26" s="80">
        <f>0</f>
        <v>0</v>
      </c>
      <c r="PN26" s="80">
        <f>0</f>
        <v>0</v>
      </c>
      <c r="PO26" s="80">
        <f>0</f>
        <v>0</v>
      </c>
      <c r="PP26" s="80">
        <f>0</f>
        <v>0</v>
      </c>
      <c r="PQ26" s="80">
        <f>0</f>
        <v>0</v>
      </c>
      <c r="PR26" s="80">
        <f>0</f>
        <v>0</v>
      </c>
      <c r="PS26" s="80">
        <f>0</f>
        <v>0</v>
      </c>
      <c r="PT26" s="80">
        <f>0</f>
        <v>0</v>
      </c>
      <c r="PU26" s="80">
        <f>0</f>
        <v>0</v>
      </c>
      <c r="PV26" s="80">
        <f>0</f>
        <v>0</v>
      </c>
      <c r="PW26" s="80">
        <f>0</f>
        <v>0</v>
      </c>
      <c r="PX26" s="80">
        <f>0</f>
        <v>0</v>
      </c>
      <c r="PY26" s="80">
        <f>0</f>
        <v>0</v>
      </c>
      <c r="PZ26" s="80">
        <f>0</f>
        <v>0</v>
      </c>
      <c r="QA26" s="80">
        <f>0</f>
        <v>0</v>
      </c>
      <c r="QB26" s="80">
        <f>0</f>
        <v>0</v>
      </c>
      <c r="QC26" s="80">
        <f>0</f>
        <v>0</v>
      </c>
      <c r="QD26" s="80">
        <f>0</f>
        <v>0</v>
      </c>
      <c r="QE26" s="80">
        <f>0</f>
        <v>0</v>
      </c>
      <c r="QF26" s="80">
        <f>0</f>
        <v>0</v>
      </c>
      <c r="QG26" s="80">
        <f>0</f>
        <v>0</v>
      </c>
      <c r="QH26" s="80">
        <f>0</f>
        <v>0</v>
      </c>
      <c r="QI26" s="80">
        <f>0</f>
        <v>0</v>
      </c>
      <c r="QJ26" s="80">
        <f>0</f>
        <v>0</v>
      </c>
      <c r="QK26" s="80">
        <f>0</f>
        <v>0</v>
      </c>
      <c r="QL26" s="80">
        <f>0</f>
        <v>0</v>
      </c>
      <c r="QM26" s="80">
        <f>0</f>
        <v>0</v>
      </c>
      <c r="QN26" s="80">
        <f>0</f>
        <v>0</v>
      </c>
      <c r="QO26" s="80">
        <f>0</f>
        <v>0</v>
      </c>
      <c r="QP26" s="80">
        <f>0</f>
        <v>0</v>
      </c>
      <c r="QQ26" s="80">
        <f>0</f>
        <v>0</v>
      </c>
      <c r="QR26" s="80">
        <f>0</f>
        <v>0</v>
      </c>
      <c r="QS26" s="80">
        <f>0</f>
        <v>0</v>
      </c>
      <c r="QT26" s="80">
        <f>0</f>
        <v>0</v>
      </c>
      <c r="QU26" s="80">
        <f>0</f>
        <v>0</v>
      </c>
      <c r="QV26" s="80">
        <f>0</f>
        <v>0</v>
      </c>
      <c r="QW26" s="80">
        <f>0</f>
        <v>0</v>
      </c>
      <c r="QX26" s="80">
        <f>0</f>
        <v>0</v>
      </c>
      <c r="QY26" s="80">
        <f>0</f>
        <v>0</v>
      </c>
      <c r="QZ26" s="80">
        <f>0</f>
        <v>0</v>
      </c>
      <c r="RA26" s="80">
        <f>0</f>
        <v>0</v>
      </c>
      <c r="RB26" s="80">
        <f>0</f>
        <v>0</v>
      </c>
      <c r="RC26" s="80">
        <f>0</f>
        <v>0</v>
      </c>
      <c r="RD26" s="80">
        <f>0</f>
        <v>0</v>
      </c>
      <c r="RE26" s="80">
        <f>0</f>
        <v>0</v>
      </c>
      <c r="RF26" s="80">
        <f>0</f>
        <v>0</v>
      </c>
      <c r="RG26" s="80">
        <f>0</f>
        <v>0</v>
      </c>
      <c r="RH26" s="80">
        <f>0</f>
        <v>0</v>
      </c>
      <c r="RI26" s="80">
        <f>0</f>
        <v>0</v>
      </c>
      <c r="RJ26" s="80">
        <f>0</f>
        <v>0</v>
      </c>
      <c r="RK26" s="80">
        <f>0</f>
        <v>0</v>
      </c>
      <c r="RL26" s="80">
        <f>0</f>
        <v>0</v>
      </c>
      <c r="RM26" s="80">
        <f>0</f>
        <v>0</v>
      </c>
      <c r="RN26" s="80">
        <f>0</f>
        <v>0</v>
      </c>
      <c r="RO26" s="80">
        <f>0</f>
        <v>0</v>
      </c>
      <c r="RP26" s="80">
        <f>0</f>
        <v>0</v>
      </c>
      <c r="RQ26" s="80">
        <f>0</f>
        <v>0</v>
      </c>
      <c r="RR26" s="80">
        <f>0</f>
        <v>0</v>
      </c>
      <c r="RS26" s="80">
        <f>0</f>
        <v>0</v>
      </c>
      <c r="RT26" s="80">
        <f>0</f>
        <v>0</v>
      </c>
      <c r="RU26" s="80">
        <f>0</f>
        <v>0</v>
      </c>
      <c r="RV26" s="80">
        <f>0</f>
        <v>0</v>
      </c>
      <c r="RW26" s="80">
        <f>0</f>
        <v>0</v>
      </c>
      <c r="RX26" s="80">
        <f>0</f>
        <v>0</v>
      </c>
      <c r="RY26" s="80">
        <f>0</f>
        <v>0</v>
      </c>
      <c r="RZ26" s="80">
        <f>0</f>
        <v>0</v>
      </c>
      <c r="SA26" s="80">
        <f>0</f>
        <v>0</v>
      </c>
      <c r="SB26" s="80">
        <f>0</f>
        <v>0</v>
      </c>
      <c r="SC26" s="80">
        <f>0</f>
        <v>0</v>
      </c>
      <c r="SD26" s="80">
        <f>0</f>
        <v>0</v>
      </c>
      <c r="SE26" s="80">
        <f>0</f>
        <v>0</v>
      </c>
      <c r="SF26" s="80">
        <f>0</f>
        <v>0</v>
      </c>
      <c r="SG26" s="80">
        <f>0</f>
        <v>0</v>
      </c>
      <c r="SH26" s="80">
        <f>0</f>
        <v>0</v>
      </c>
      <c r="SI26" s="80">
        <f>0</f>
        <v>0</v>
      </c>
      <c r="SJ26" s="80">
        <f>0</f>
        <v>0</v>
      </c>
      <c r="SK26" s="80">
        <f>0</f>
        <v>0</v>
      </c>
      <c r="SL26" s="80">
        <f>0</f>
        <v>0</v>
      </c>
      <c r="SM26" s="80">
        <f>0</f>
        <v>0</v>
      </c>
      <c r="SN26" s="80">
        <f>0</f>
        <v>0</v>
      </c>
      <c r="SO26" s="80">
        <f>0</f>
        <v>0</v>
      </c>
      <c r="SP26" s="80">
        <f>0</f>
        <v>0</v>
      </c>
      <c r="SQ26" s="80">
        <f>0</f>
        <v>0</v>
      </c>
      <c r="SR26" s="80">
        <f>0</f>
        <v>0</v>
      </c>
      <c r="SS26" s="80">
        <f>0</f>
        <v>0</v>
      </c>
      <c r="ST26" s="80">
        <f>0</f>
        <v>0</v>
      </c>
      <c r="SU26" s="80">
        <f>0</f>
        <v>0</v>
      </c>
      <c r="SV26" s="80">
        <f>0</f>
        <v>0</v>
      </c>
      <c r="SW26" s="80">
        <f>0</f>
        <v>0</v>
      </c>
      <c r="SX26" s="80">
        <f>0</f>
        <v>0</v>
      </c>
      <c r="SY26" s="80">
        <f>0</f>
        <v>0</v>
      </c>
      <c r="SZ26" s="80">
        <f>0</f>
        <v>0</v>
      </c>
      <c r="TA26" s="80">
        <f>0</f>
        <v>0</v>
      </c>
      <c r="TB26" s="80">
        <f>0</f>
        <v>0</v>
      </c>
      <c r="TC26" s="80">
        <f>0</f>
        <v>0</v>
      </c>
      <c r="TD26" s="80">
        <f>0</f>
        <v>0</v>
      </c>
      <c r="TE26" s="80">
        <f>0</f>
        <v>0</v>
      </c>
      <c r="TF26" s="80">
        <f>0</f>
        <v>0</v>
      </c>
      <c r="TG26" s="80">
        <f>0</f>
        <v>0</v>
      </c>
      <c r="TH26" s="80">
        <f>0</f>
        <v>0</v>
      </c>
      <c r="TI26" s="80">
        <f>0</f>
        <v>0</v>
      </c>
      <c r="TJ26" s="80">
        <f>0</f>
        <v>0</v>
      </c>
      <c r="TK26" s="80">
        <f>0</f>
        <v>0</v>
      </c>
      <c r="TL26" s="80">
        <f>0</f>
        <v>0</v>
      </c>
      <c r="TM26" s="80">
        <f>0</f>
        <v>0</v>
      </c>
      <c r="TN26" s="80">
        <f>0</f>
        <v>0</v>
      </c>
      <c r="TO26" s="80">
        <f>0</f>
        <v>0</v>
      </c>
      <c r="TP26" s="80">
        <f>0</f>
        <v>0</v>
      </c>
      <c r="TQ26" s="80">
        <f>0</f>
        <v>0</v>
      </c>
      <c r="TR26" s="80">
        <f>0</f>
        <v>0</v>
      </c>
      <c r="TS26" s="80">
        <f>0</f>
        <v>0</v>
      </c>
      <c r="TT26" s="80">
        <f>0</f>
        <v>0</v>
      </c>
      <c r="TU26" s="80">
        <f>0</f>
        <v>0</v>
      </c>
      <c r="TV26" s="80">
        <f>0</f>
        <v>0</v>
      </c>
      <c r="TW26" s="80">
        <f>0</f>
        <v>0</v>
      </c>
      <c r="TX26" s="80">
        <f>0</f>
        <v>0</v>
      </c>
      <c r="TY26" s="80">
        <f>0</f>
        <v>0</v>
      </c>
      <c r="TZ26" s="80">
        <f>0</f>
        <v>0</v>
      </c>
      <c r="UA26" s="80">
        <f>0</f>
        <v>0</v>
      </c>
      <c r="UB26" s="80">
        <f>0</f>
        <v>0</v>
      </c>
      <c r="UC26" s="80">
        <f>0</f>
        <v>0</v>
      </c>
      <c r="UD26" s="80">
        <f>0</f>
        <v>0</v>
      </c>
      <c r="UE26" s="80">
        <f>0</f>
        <v>0</v>
      </c>
      <c r="UF26" s="80">
        <f>0</f>
        <v>0</v>
      </c>
      <c r="UG26" s="80">
        <f>0</f>
        <v>0</v>
      </c>
      <c r="UH26" s="80">
        <f>0</f>
        <v>0</v>
      </c>
      <c r="UI26" s="80">
        <f>0</f>
        <v>0</v>
      </c>
      <c r="UJ26" s="80">
        <f>0</f>
        <v>0</v>
      </c>
      <c r="UK26" s="80">
        <f>0</f>
        <v>0</v>
      </c>
      <c r="UL26" s="80">
        <f>0</f>
        <v>0</v>
      </c>
      <c r="UM26" s="80">
        <f>0</f>
        <v>0</v>
      </c>
      <c r="UN26" s="80">
        <f>0</f>
        <v>0</v>
      </c>
      <c r="UO26" s="80">
        <f>0</f>
        <v>0</v>
      </c>
      <c r="UP26" s="80">
        <f>0</f>
        <v>0</v>
      </c>
      <c r="UQ26" s="80">
        <f>0</f>
        <v>0</v>
      </c>
      <c r="UR26" s="80">
        <f>0</f>
        <v>0</v>
      </c>
      <c r="US26" s="80">
        <f>0</f>
        <v>0</v>
      </c>
      <c r="UT26" s="80">
        <f>0</f>
        <v>0</v>
      </c>
      <c r="UU26" s="80">
        <f>0</f>
        <v>0</v>
      </c>
      <c r="UV26" s="80">
        <f>0</f>
        <v>0</v>
      </c>
      <c r="UW26" s="80">
        <f>0</f>
        <v>0</v>
      </c>
      <c r="UX26" s="80">
        <f>0</f>
        <v>0</v>
      </c>
      <c r="UY26" s="80">
        <f>0</f>
        <v>0</v>
      </c>
      <c r="UZ26" s="80">
        <f>0</f>
        <v>0</v>
      </c>
      <c r="VA26" s="80">
        <f>0</f>
        <v>0</v>
      </c>
      <c r="VB26" s="80">
        <f>0</f>
        <v>0</v>
      </c>
      <c r="VC26" s="80">
        <f>0</f>
        <v>0</v>
      </c>
      <c r="VD26" s="80">
        <f>0</f>
        <v>0</v>
      </c>
      <c r="VE26" s="80">
        <f>0</f>
        <v>0</v>
      </c>
      <c r="VF26" s="80">
        <f>0</f>
        <v>0</v>
      </c>
      <c r="VG26" s="80">
        <f>0</f>
        <v>0</v>
      </c>
      <c r="VH26" s="80">
        <f>0</f>
        <v>0</v>
      </c>
    </row>
    <row r="27" spans="2:580" ht="14.25" x14ac:dyDescent="0.25">
      <c r="B27" s="55"/>
      <c r="C27" s="9" t="s">
        <v>273</v>
      </c>
      <c r="D27" s="76" t="s">
        <v>274</v>
      </c>
      <c r="E27" s="80">
        <v>100</v>
      </c>
      <c r="F27" s="80">
        <v>100</v>
      </c>
      <c r="G27" s="80">
        <v>100</v>
      </c>
      <c r="H27" s="80">
        <v>100</v>
      </c>
      <c r="I27" s="80">
        <v>100</v>
      </c>
      <c r="J27" s="80">
        <v>100</v>
      </c>
      <c r="K27" s="80">
        <v>100</v>
      </c>
      <c r="L27" s="80">
        <v>100</v>
      </c>
      <c r="M27" s="80">
        <v>100</v>
      </c>
      <c r="N27" s="80">
        <v>100</v>
      </c>
      <c r="O27" s="80">
        <v>100</v>
      </c>
      <c r="P27" s="80">
        <v>100</v>
      </c>
      <c r="Q27" s="80">
        <v>100</v>
      </c>
      <c r="R27" s="80">
        <v>100</v>
      </c>
      <c r="S27" s="80">
        <v>100</v>
      </c>
      <c r="T27" s="80">
        <v>100</v>
      </c>
      <c r="U27" s="80">
        <v>100</v>
      </c>
      <c r="V27" s="80">
        <v>100</v>
      </c>
      <c r="W27" s="80">
        <v>100</v>
      </c>
      <c r="X27" s="80">
        <v>100</v>
      </c>
      <c r="Y27" s="80">
        <v>100</v>
      </c>
      <c r="Z27" s="80">
        <v>100</v>
      </c>
      <c r="AA27" s="80">
        <v>100</v>
      </c>
      <c r="AB27" s="80">
        <v>100</v>
      </c>
      <c r="AC27" s="80">
        <v>100</v>
      </c>
      <c r="AD27" s="80">
        <v>100</v>
      </c>
      <c r="AE27" s="80">
        <v>100</v>
      </c>
      <c r="AF27" s="80">
        <v>100</v>
      </c>
      <c r="AG27" s="80">
        <v>100</v>
      </c>
      <c r="AH27" s="80">
        <v>100</v>
      </c>
      <c r="AI27" s="80">
        <v>100</v>
      </c>
      <c r="AJ27" s="80">
        <v>100</v>
      </c>
      <c r="AK27" s="80">
        <v>100</v>
      </c>
      <c r="AL27" s="80">
        <v>100</v>
      </c>
      <c r="AM27" s="80">
        <v>100</v>
      </c>
      <c r="AN27" s="80">
        <v>100</v>
      </c>
      <c r="AO27" s="80">
        <v>100</v>
      </c>
      <c r="AP27" s="80">
        <v>100</v>
      </c>
      <c r="AQ27" s="80">
        <v>100</v>
      </c>
      <c r="AR27" s="80">
        <v>100</v>
      </c>
      <c r="AS27" s="80">
        <v>100</v>
      </c>
      <c r="AT27" s="80">
        <v>100</v>
      </c>
      <c r="AU27" s="80">
        <v>100</v>
      </c>
      <c r="AV27" s="80">
        <v>100</v>
      </c>
      <c r="AW27" s="80">
        <v>100</v>
      </c>
      <c r="AX27" s="80">
        <v>100</v>
      </c>
      <c r="AY27" s="80">
        <v>100</v>
      </c>
      <c r="AZ27" s="80">
        <v>100</v>
      </c>
      <c r="BA27" s="80">
        <v>100</v>
      </c>
      <c r="BB27" s="80">
        <v>100</v>
      </c>
      <c r="BC27" s="80">
        <v>100</v>
      </c>
      <c r="BD27" s="80">
        <v>100</v>
      </c>
      <c r="BE27" s="80">
        <v>100</v>
      </c>
      <c r="BF27" s="80">
        <v>100</v>
      </c>
      <c r="BG27" s="80">
        <v>100</v>
      </c>
      <c r="BH27" s="80">
        <v>100</v>
      </c>
      <c r="BI27" s="80">
        <v>100</v>
      </c>
      <c r="BJ27" s="80">
        <v>100</v>
      </c>
      <c r="BK27" s="80">
        <v>100</v>
      </c>
      <c r="BL27" s="80">
        <v>100</v>
      </c>
      <c r="BM27" s="80">
        <v>100</v>
      </c>
      <c r="BN27" s="80">
        <v>100</v>
      </c>
      <c r="BO27" s="80">
        <v>100</v>
      </c>
      <c r="BP27" s="80">
        <v>100</v>
      </c>
      <c r="BQ27" s="80">
        <v>100</v>
      </c>
      <c r="BR27" s="80">
        <v>100</v>
      </c>
      <c r="BS27" s="80">
        <v>100</v>
      </c>
      <c r="BT27" s="80">
        <v>100</v>
      </c>
      <c r="BU27" s="80">
        <v>100</v>
      </c>
      <c r="BV27" s="80">
        <v>100</v>
      </c>
      <c r="BW27" s="80">
        <v>100</v>
      </c>
      <c r="BX27" s="80">
        <v>100</v>
      </c>
      <c r="BY27" s="80">
        <v>100</v>
      </c>
      <c r="BZ27" s="80">
        <v>100</v>
      </c>
      <c r="CA27" s="80">
        <v>100</v>
      </c>
      <c r="CB27" s="80">
        <v>100</v>
      </c>
      <c r="CC27" s="80">
        <v>100</v>
      </c>
      <c r="CD27" s="80">
        <v>100</v>
      </c>
      <c r="CE27" s="80">
        <v>100</v>
      </c>
      <c r="CF27" s="80">
        <v>100</v>
      </c>
      <c r="CG27" s="80">
        <v>100</v>
      </c>
      <c r="CH27" s="80">
        <v>100</v>
      </c>
      <c r="CI27" s="80">
        <v>100</v>
      </c>
      <c r="CJ27" s="80">
        <v>100</v>
      </c>
      <c r="CK27" s="80">
        <v>100</v>
      </c>
      <c r="CL27" s="80">
        <v>100</v>
      </c>
      <c r="CM27" s="80">
        <v>100</v>
      </c>
      <c r="CN27" s="80">
        <v>100</v>
      </c>
      <c r="CO27" s="80">
        <v>100</v>
      </c>
      <c r="CP27" s="80">
        <v>100</v>
      </c>
      <c r="CQ27" s="80">
        <v>100</v>
      </c>
      <c r="CR27" s="80">
        <v>100</v>
      </c>
      <c r="CS27" s="80">
        <v>100</v>
      </c>
      <c r="CT27" s="80">
        <v>100</v>
      </c>
      <c r="CU27" s="80">
        <v>100</v>
      </c>
      <c r="CV27" s="80">
        <v>100</v>
      </c>
      <c r="CW27" s="80">
        <v>100</v>
      </c>
      <c r="CX27" s="80">
        <v>100</v>
      </c>
      <c r="CY27" s="80">
        <v>100</v>
      </c>
      <c r="CZ27" s="80">
        <v>100</v>
      </c>
      <c r="DA27" s="80">
        <v>100</v>
      </c>
      <c r="DB27" s="80">
        <v>100</v>
      </c>
      <c r="DC27" s="80">
        <v>100</v>
      </c>
      <c r="DD27" s="80">
        <v>100</v>
      </c>
      <c r="DE27" s="80">
        <v>100</v>
      </c>
      <c r="DF27" s="80">
        <v>100</v>
      </c>
      <c r="DG27" s="80">
        <v>100</v>
      </c>
      <c r="DH27" s="80">
        <v>100</v>
      </c>
      <c r="DI27" s="80">
        <v>100</v>
      </c>
      <c r="DJ27" s="80">
        <v>100</v>
      </c>
      <c r="DK27" s="80">
        <v>100</v>
      </c>
      <c r="DL27" s="80">
        <v>100</v>
      </c>
      <c r="DM27" s="80">
        <v>100</v>
      </c>
      <c r="DN27" s="80">
        <v>100</v>
      </c>
      <c r="DO27" s="80">
        <v>100</v>
      </c>
      <c r="DP27" s="80">
        <v>100</v>
      </c>
      <c r="DQ27" s="80">
        <v>100</v>
      </c>
      <c r="DR27" s="80">
        <v>100</v>
      </c>
      <c r="DS27" s="80">
        <v>100</v>
      </c>
      <c r="DT27" s="80">
        <v>100</v>
      </c>
      <c r="DU27" s="80">
        <v>100</v>
      </c>
      <c r="DV27" s="80">
        <v>100</v>
      </c>
      <c r="DW27" s="80">
        <v>100</v>
      </c>
      <c r="DX27" s="80">
        <v>100</v>
      </c>
      <c r="DY27" s="80">
        <v>100</v>
      </c>
      <c r="DZ27" s="80">
        <v>100</v>
      </c>
      <c r="EA27" s="80">
        <v>100</v>
      </c>
      <c r="EB27" s="80">
        <v>100</v>
      </c>
      <c r="EC27" s="80">
        <v>100</v>
      </c>
      <c r="ED27" s="80">
        <v>100</v>
      </c>
      <c r="EE27" s="80">
        <v>100</v>
      </c>
      <c r="EF27" s="80">
        <v>100</v>
      </c>
      <c r="EG27" s="80">
        <v>100</v>
      </c>
      <c r="EH27" s="80">
        <v>100</v>
      </c>
      <c r="EI27" s="80">
        <v>100</v>
      </c>
      <c r="EJ27" s="80">
        <v>100</v>
      </c>
      <c r="EK27" s="80">
        <v>100</v>
      </c>
      <c r="EL27" s="80">
        <v>100</v>
      </c>
      <c r="EM27" s="80">
        <v>100</v>
      </c>
      <c r="EN27" s="80">
        <v>100</v>
      </c>
      <c r="EO27" s="80">
        <v>100</v>
      </c>
      <c r="EP27" s="80">
        <v>100</v>
      </c>
      <c r="EQ27" s="80">
        <v>100</v>
      </c>
      <c r="ER27" s="80">
        <v>100</v>
      </c>
      <c r="ES27" s="80">
        <v>100</v>
      </c>
      <c r="ET27" s="80">
        <v>100</v>
      </c>
      <c r="EU27" s="80">
        <v>100</v>
      </c>
      <c r="EV27" s="80">
        <v>100</v>
      </c>
      <c r="EW27" s="80">
        <v>100</v>
      </c>
      <c r="EX27" s="80">
        <v>100</v>
      </c>
      <c r="EY27" s="80">
        <v>100</v>
      </c>
      <c r="EZ27" s="80">
        <v>100</v>
      </c>
      <c r="FA27" s="80">
        <v>100</v>
      </c>
      <c r="FB27" s="80">
        <v>100</v>
      </c>
      <c r="FC27" s="80">
        <v>100</v>
      </c>
      <c r="FD27" s="80">
        <v>100</v>
      </c>
      <c r="FE27" s="80">
        <v>100</v>
      </c>
      <c r="FF27" s="80">
        <v>100</v>
      </c>
      <c r="FG27" s="80">
        <v>100</v>
      </c>
      <c r="FH27" s="80">
        <v>100</v>
      </c>
      <c r="FI27" s="80">
        <v>100</v>
      </c>
      <c r="FJ27" s="80">
        <v>100</v>
      </c>
      <c r="FK27" s="80">
        <v>100</v>
      </c>
      <c r="FL27" s="80">
        <v>100</v>
      </c>
      <c r="FM27" s="80">
        <v>100</v>
      </c>
      <c r="FN27" s="80">
        <v>100</v>
      </c>
      <c r="FO27" s="80">
        <v>100</v>
      </c>
      <c r="FP27" s="80">
        <v>100</v>
      </c>
      <c r="FQ27" s="80">
        <v>100</v>
      </c>
      <c r="FR27" s="80">
        <v>100</v>
      </c>
      <c r="FS27" s="80">
        <v>100</v>
      </c>
      <c r="FT27" s="80">
        <v>100</v>
      </c>
      <c r="FU27" s="80">
        <v>100</v>
      </c>
      <c r="FV27" s="80">
        <v>100</v>
      </c>
      <c r="FW27" s="80">
        <v>100</v>
      </c>
      <c r="FX27" s="80">
        <v>100</v>
      </c>
      <c r="FY27" s="80">
        <v>100</v>
      </c>
      <c r="FZ27" s="80">
        <v>100</v>
      </c>
      <c r="GA27" s="80">
        <v>100</v>
      </c>
      <c r="GB27" s="80">
        <v>100</v>
      </c>
      <c r="GC27" s="80">
        <v>100</v>
      </c>
      <c r="GD27" s="80">
        <v>100</v>
      </c>
      <c r="GE27" s="80">
        <v>100</v>
      </c>
      <c r="GF27" s="80">
        <v>100</v>
      </c>
      <c r="GG27" s="80">
        <v>100</v>
      </c>
      <c r="GH27" s="80">
        <v>100</v>
      </c>
      <c r="GI27" s="80">
        <v>100</v>
      </c>
      <c r="GJ27" s="80">
        <v>100</v>
      </c>
      <c r="GK27" s="80">
        <v>100</v>
      </c>
      <c r="GL27" s="80">
        <v>100</v>
      </c>
      <c r="GM27" s="80">
        <v>100</v>
      </c>
      <c r="GN27" s="80">
        <v>100</v>
      </c>
      <c r="GO27" s="80">
        <v>100</v>
      </c>
      <c r="GP27" s="80">
        <v>100</v>
      </c>
      <c r="GQ27" s="80">
        <v>100</v>
      </c>
      <c r="GR27" s="80">
        <v>100</v>
      </c>
      <c r="GS27" s="80">
        <v>100</v>
      </c>
      <c r="GT27" s="80">
        <v>100</v>
      </c>
      <c r="GU27" s="80">
        <v>100</v>
      </c>
      <c r="GV27" s="80">
        <v>100</v>
      </c>
      <c r="GW27" s="80">
        <v>100</v>
      </c>
      <c r="GX27" s="80">
        <v>100</v>
      </c>
      <c r="GY27" s="80">
        <v>100</v>
      </c>
      <c r="GZ27" s="80">
        <v>100</v>
      </c>
      <c r="HA27" s="80">
        <v>100</v>
      </c>
      <c r="HB27" s="80">
        <v>100</v>
      </c>
      <c r="HC27" s="80">
        <v>100</v>
      </c>
      <c r="HD27" s="80">
        <v>100</v>
      </c>
      <c r="HE27" s="80">
        <v>100</v>
      </c>
      <c r="HF27" s="80">
        <v>100</v>
      </c>
      <c r="HG27" s="80">
        <v>100</v>
      </c>
      <c r="HH27" s="80">
        <v>100</v>
      </c>
      <c r="HI27" s="80">
        <v>100</v>
      </c>
      <c r="HJ27" s="80">
        <v>100</v>
      </c>
      <c r="HK27" s="80">
        <v>100</v>
      </c>
      <c r="HL27" s="80">
        <v>100</v>
      </c>
      <c r="HM27" s="80">
        <v>100</v>
      </c>
      <c r="HN27" s="80">
        <v>100</v>
      </c>
      <c r="HO27" s="80">
        <v>100</v>
      </c>
      <c r="HP27" s="80">
        <v>100</v>
      </c>
      <c r="HQ27" s="80">
        <v>100</v>
      </c>
      <c r="HR27" s="80">
        <v>100</v>
      </c>
      <c r="HS27" s="80">
        <v>100</v>
      </c>
      <c r="HT27" s="80">
        <v>100</v>
      </c>
      <c r="HU27" s="80">
        <v>100</v>
      </c>
      <c r="HV27" s="80">
        <v>100</v>
      </c>
      <c r="HW27" s="80">
        <v>100</v>
      </c>
      <c r="HX27" s="80">
        <v>100</v>
      </c>
      <c r="HY27" s="80">
        <v>100</v>
      </c>
      <c r="HZ27" s="80">
        <v>100</v>
      </c>
      <c r="IA27" s="80">
        <v>100</v>
      </c>
      <c r="IB27" s="80">
        <v>100</v>
      </c>
      <c r="IC27" s="80">
        <v>100</v>
      </c>
      <c r="ID27" s="80">
        <v>100</v>
      </c>
      <c r="IE27" s="80">
        <v>100</v>
      </c>
      <c r="IF27" s="80">
        <v>100</v>
      </c>
      <c r="IG27" s="80">
        <v>100</v>
      </c>
      <c r="IH27" s="80">
        <v>100</v>
      </c>
      <c r="II27" s="80">
        <v>100</v>
      </c>
      <c r="IJ27" s="80">
        <v>100</v>
      </c>
      <c r="IK27" s="80">
        <v>100</v>
      </c>
      <c r="IL27" s="80">
        <v>100</v>
      </c>
      <c r="IM27" s="80">
        <v>100</v>
      </c>
      <c r="IN27" s="80">
        <v>100</v>
      </c>
      <c r="IO27" s="80">
        <v>100</v>
      </c>
      <c r="IP27" s="80">
        <v>100</v>
      </c>
      <c r="IQ27" s="80">
        <v>100</v>
      </c>
      <c r="IR27" s="80">
        <v>100</v>
      </c>
      <c r="IS27" s="80">
        <v>100</v>
      </c>
      <c r="IT27" s="80">
        <v>100</v>
      </c>
      <c r="IU27" s="80">
        <v>100</v>
      </c>
      <c r="IV27" s="80">
        <v>100</v>
      </c>
      <c r="IW27" s="80">
        <v>100</v>
      </c>
      <c r="IX27" s="80">
        <v>100</v>
      </c>
      <c r="IY27" s="80">
        <v>100</v>
      </c>
      <c r="IZ27" s="80">
        <v>100</v>
      </c>
      <c r="JA27" s="80">
        <v>100</v>
      </c>
      <c r="JB27" s="80">
        <v>100</v>
      </c>
      <c r="JC27" s="80">
        <v>100</v>
      </c>
      <c r="JD27" s="80">
        <v>100</v>
      </c>
      <c r="JE27" s="80">
        <v>100</v>
      </c>
      <c r="JF27" s="80">
        <v>100</v>
      </c>
      <c r="JG27" s="80">
        <v>100</v>
      </c>
      <c r="JH27" s="80">
        <v>100</v>
      </c>
      <c r="JI27" s="80">
        <v>100</v>
      </c>
      <c r="JJ27" s="80">
        <v>100</v>
      </c>
      <c r="JK27" s="80">
        <v>100</v>
      </c>
      <c r="JL27" s="80">
        <v>100</v>
      </c>
      <c r="JM27" s="80">
        <v>100</v>
      </c>
      <c r="JN27" s="80">
        <v>100</v>
      </c>
      <c r="JO27" s="80">
        <v>100</v>
      </c>
      <c r="JP27" s="80">
        <v>100</v>
      </c>
      <c r="JQ27" s="80">
        <v>100</v>
      </c>
      <c r="JR27" s="80">
        <v>100</v>
      </c>
      <c r="JS27" s="80">
        <v>100</v>
      </c>
      <c r="JT27" s="80">
        <v>100</v>
      </c>
      <c r="JU27" s="80">
        <v>100</v>
      </c>
      <c r="JV27" s="80">
        <v>100</v>
      </c>
      <c r="JW27" s="80">
        <v>100</v>
      </c>
      <c r="JX27" s="80">
        <v>100</v>
      </c>
      <c r="JY27" s="80">
        <v>100</v>
      </c>
      <c r="JZ27" s="80">
        <v>100</v>
      </c>
      <c r="KA27" s="80">
        <v>100</v>
      </c>
      <c r="KB27" s="80">
        <v>100</v>
      </c>
      <c r="KC27" s="80">
        <v>100</v>
      </c>
      <c r="KD27" s="80">
        <v>100</v>
      </c>
      <c r="KE27" s="80">
        <v>100</v>
      </c>
      <c r="KF27" s="80">
        <v>100</v>
      </c>
      <c r="KG27" s="80">
        <v>100</v>
      </c>
      <c r="KH27" s="80">
        <v>100</v>
      </c>
      <c r="KI27" s="80">
        <v>100</v>
      </c>
      <c r="KJ27" s="80">
        <v>100</v>
      </c>
      <c r="KK27" s="80">
        <v>100</v>
      </c>
      <c r="KL27" s="80">
        <v>100</v>
      </c>
      <c r="KM27" s="80">
        <v>100</v>
      </c>
      <c r="KN27" s="80">
        <v>100</v>
      </c>
      <c r="KO27" s="80">
        <v>100</v>
      </c>
      <c r="KP27" s="80">
        <v>100</v>
      </c>
      <c r="KQ27" s="80">
        <v>100</v>
      </c>
      <c r="KR27" s="80">
        <v>100</v>
      </c>
      <c r="KS27" s="80">
        <v>100</v>
      </c>
      <c r="KT27" s="80">
        <v>100</v>
      </c>
      <c r="KU27" s="80">
        <v>100</v>
      </c>
      <c r="KV27" s="80">
        <v>100</v>
      </c>
      <c r="KW27" s="80">
        <v>100</v>
      </c>
      <c r="KX27" s="80">
        <v>100</v>
      </c>
      <c r="KY27" s="80">
        <v>100</v>
      </c>
      <c r="KZ27" s="80">
        <v>100</v>
      </c>
      <c r="LA27" s="80">
        <v>100</v>
      </c>
      <c r="LB27" s="80">
        <v>100</v>
      </c>
      <c r="LC27" s="80">
        <v>100</v>
      </c>
      <c r="LD27" s="80">
        <v>100</v>
      </c>
      <c r="LE27" s="80">
        <v>100</v>
      </c>
      <c r="LF27" s="80">
        <v>100</v>
      </c>
      <c r="LG27" s="80">
        <v>100</v>
      </c>
      <c r="LH27" s="80">
        <v>100</v>
      </c>
      <c r="LI27" s="80">
        <v>100</v>
      </c>
      <c r="LJ27" s="80">
        <v>100</v>
      </c>
      <c r="LK27" s="80">
        <v>100</v>
      </c>
      <c r="LL27" s="80">
        <v>100</v>
      </c>
      <c r="LM27" s="80">
        <v>100</v>
      </c>
      <c r="LN27" s="80">
        <v>100</v>
      </c>
      <c r="LO27" s="80">
        <v>100</v>
      </c>
      <c r="LP27" s="80">
        <v>100</v>
      </c>
      <c r="LQ27" s="80">
        <v>100</v>
      </c>
      <c r="LR27" s="80">
        <v>100</v>
      </c>
      <c r="LS27" s="80">
        <v>100</v>
      </c>
      <c r="LT27" s="80">
        <v>100</v>
      </c>
      <c r="LU27" s="80">
        <v>100</v>
      </c>
      <c r="LV27" s="80">
        <v>100</v>
      </c>
      <c r="LW27" s="80">
        <v>100</v>
      </c>
      <c r="LX27" s="80">
        <v>100</v>
      </c>
      <c r="LY27" s="80">
        <v>100</v>
      </c>
      <c r="LZ27" s="80">
        <v>100</v>
      </c>
      <c r="MA27" s="80">
        <v>100</v>
      </c>
      <c r="MB27" s="80">
        <v>100</v>
      </c>
      <c r="MC27" s="80">
        <v>100</v>
      </c>
      <c r="MD27" s="80">
        <v>100</v>
      </c>
      <c r="ME27" s="80">
        <v>100</v>
      </c>
      <c r="MF27" s="80">
        <v>100</v>
      </c>
      <c r="MG27" s="80">
        <v>100</v>
      </c>
      <c r="MH27" s="80">
        <v>100</v>
      </c>
      <c r="MI27" s="80">
        <v>100</v>
      </c>
      <c r="MJ27" s="80">
        <v>100</v>
      </c>
      <c r="MK27" s="80">
        <v>100</v>
      </c>
      <c r="ML27" s="80">
        <v>100</v>
      </c>
      <c r="MM27" s="80">
        <v>100</v>
      </c>
      <c r="MN27" s="80">
        <v>100</v>
      </c>
      <c r="MO27" s="80">
        <v>100</v>
      </c>
      <c r="MP27" s="80">
        <v>100</v>
      </c>
      <c r="MQ27" s="80">
        <v>100</v>
      </c>
      <c r="MR27" s="80">
        <v>100</v>
      </c>
      <c r="MS27" s="80">
        <v>100</v>
      </c>
      <c r="MT27" s="80">
        <v>100</v>
      </c>
      <c r="MU27" s="80">
        <v>100</v>
      </c>
      <c r="MV27" s="80">
        <v>100</v>
      </c>
      <c r="MW27" s="80">
        <v>100</v>
      </c>
      <c r="MX27" s="80">
        <v>100</v>
      </c>
      <c r="MY27" s="80">
        <v>100</v>
      </c>
      <c r="MZ27" s="80">
        <v>100</v>
      </c>
      <c r="NA27" s="80">
        <v>100</v>
      </c>
      <c r="NB27" s="80">
        <v>100</v>
      </c>
      <c r="NC27" s="80">
        <v>100</v>
      </c>
      <c r="ND27" s="80">
        <v>100</v>
      </c>
      <c r="NE27" s="80">
        <v>100</v>
      </c>
      <c r="NF27" s="80">
        <v>100</v>
      </c>
      <c r="NG27" s="80">
        <v>100</v>
      </c>
      <c r="NH27" s="80">
        <v>100</v>
      </c>
      <c r="NI27" s="80">
        <v>100</v>
      </c>
      <c r="NJ27" s="80">
        <v>100</v>
      </c>
      <c r="NK27" s="80">
        <v>100</v>
      </c>
      <c r="NL27" s="80">
        <v>100</v>
      </c>
      <c r="NM27" s="80">
        <v>100</v>
      </c>
      <c r="NN27" s="80">
        <v>100</v>
      </c>
      <c r="NO27" s="80">
        <v>100</v>
      </c>
      <c r="NP27" s="80">
        <v>100</v>
      </c>
      <c r="NQ27" s="80">
        <v>100</v>
      </c>
      <c r="NR27" s="80">
        <v>100</v>
      </c>
      <c r="NS27" s="80">
        <v>100</v>
      </c>
      <c r="NT27" s="80">
        <v>100</v>
      </c>
      <c r="NU27" s="80">
        <v>100</v>
      </c>
      <c r="NV27" s="80">
        <v>100</v>
      </c>
      <c r="NW27" s="80">
        <v>100</v>
      </c>
      <c r="NX27" s="80">
        <v>100</v>
      </c>
      <c r="NY27" s="80">
        <v>100</v>
      </c>
      <c r="NZ27" s="80">
        <v>100</v>
      </c>
      <c r="OA27" s="80">
        <v>100</v>
      </c>
      <c r="OB27" s="80">
        <v>100</v>
      </c>
      <c r="OC27" s="80">
        <v>100</v>
      </c>
      <c r="OD27" s="80">
        <v>100</v>
      </c>
      <c r="OE27" s="80">
        <v>100</v>
      </c>
      <c r="OF27" s="80">
        <v>100</v>
      </c>
      <c r="OG27" s="80">
        <v>100</v>
      </c>
      <c r="OH27" s="80">
        <v>100</v>
      </c>
      <c r="OI27" s="80">
        <v>100</v>
      </c>
      <c r="OJ27" s="80">
        <v>100</v>
      </c>
      <c r="OK27" s="80">
        <v>100</v>
      </c>
      <c r="OL27" s="80">
        <v>100</v>
      </c>
      <c r="OM27" s="80">
        <v>100</v>
      </c>
      <c r="ON27" s="80">
        <v>100</v>
      </c>
      <c r="OO27" s="80">
        <v>100</v>
      </c>
      <c r="OP27" s="80">
        <v>100</v>
      </c>
      <c r="OQ27" s="80">
        <v>100</v>
      </c>
      <c r="OR27" s="80">
        <v>100</v>
      </c>
      <c r="OS27" s="80">
        <v>100</v>
      </c>
      <c r="OT27" s="80">
        <v>100</v>
      </c>
      <c r="OU27" s="80">
        <v>100</v>
      </c>
      <c r="OV27" s="80">
        <v>100</v>
      </c>
      <c r="OW27" s="80">
        <v>100</v>
      </c>
      <c r="OX27" s="80">
        <v>100</v>
      </c>
      <c r="OY27" s="80">
        <v>100</v>
      </c>
      <c r="OZ27" s="80">
        <v>100</v>
      </c>
      <c r="PA27" s="80">
        <v>100</v>
      </c>
      <c r="PB27" s="80">
        <v>100</v>
      </c>
      <c r="PC27" s="80">
        <v>100</v>
      </c>
      <c r="PD27" s="80">
        <v>100</v>
      </c>
      <c r="PE27" s="80">
        <v>100</v>
      </c>
      <c r="PF27" s="80">
        <v>100</v>
      </c>
      <c r="PG27" s="80">
        <v>100</v>
      </c>
      <c r="PH27" s="80">
        <v>100</v>
      </c>
      <c r="PI27" s="80">
        <v>100</v>
      </c>
      <c r="PJ27" s="80">
        <v>100</v>
      </c>
      <c r="PK27" s="80">
        <v>100</v>
      </c>
      <c r="PL27" s="80">
        <v>100</v>
      </c>
      <c r="PM27" s="80">
        <v>100</v>
      </c>
      <c r="PN27" s="80">
        <v>100</v>
      </c>
      <c r="PO27" s="80">
        <v>100</v>
      </c>
      <c r="PP27" s="80">
        <v>100</v>
      </c>
      <c r="PQ27" s="80">
        <v>100</v>
      </c>
      <c r="PR27" s="80">
        <v>100</v>
      </c>
      <c r="PS27" s="80">
        <v>100</v>
      </c>
      <c r="PT27" s="80">
        <v>100</v>
      </c>
      <c r="PU27" s="80">
        <v>100</v>
      </c>
      <c r="PV27" s="80">
        <v>100</v>
      </c>
      <c r="PW27" s="80">
        <v>100</v>
      </c>
      <c r="PX27" s="80">
        <v>100</v>
      </c>
      <c r="PY27" s="80">
        <v>100</v>
      </c>
      <c r="PZ27" s="80">
        <v>100</v>
      </c>
      <c r="QA27" s="80">
        <v>100</v>
      </c>
      <c r="QB27" s="80">
        <v>100</v>
      </c>
      <c r="QC27" s="80">
        <v>100</v>
      </c>
      <c r="QD27" s="80">
        <v>100</v>
      </c>
      <c r="QE27" s="80">
        <v>100</v>
      </c>
      <c r="QF27" s="80">
        <v>100</v>
      </c>
      <c r="QG27" s="80">
        <v>100</v>
      </c>
      <c r="QH27" s="80">
        <v>100</v>
      </c>
      <c r="QI27" s="80">
        <v>100</v>
      </c>
      <c r="QJ27" s="80">
        <v>100</v>
      </c>
      <c r="QK27" s="80">
        <v>100</v>
      </c>
      <c r="QL27" s="80">
        <v>100</v>
      </c>
      <c r="QM27" s="80">
        <v>100</v>
      </c>
      <c r="QN27" s="80">
        <v>100</v>
      </c>
      <c r="QO27" s="80">
        <v>100</v>
      </c>
      <c r="QP27" s="80">
        <v>100</v>
      </c>
      <c r="QQ27" s="80">
        <v>100</v>
      </c>
      <c r="QR27" s="80">
        <v>100</v>
      </c>
      <c r="QS27" s="80">
        <v>100</v>
      </c>
      <c r="QT27" s="80">
        <v>100</v>
      </c>
      <c r="QU27" s="80">
        <v>100</v>
      </c>
      <c r="QV27" s="80">
        <v>100</v>
      </c>
      <c r="QW27" s="80">
        <v>100</v>
      </c>
      <c r="QX27" s="80">
        <v>100</v>
      </c>
      <c r="QY27" s="80">
        <v>100</v>
      </c>
      <c r="QZ27" s="80">
        <v>100</v>
      </c>
      <c r="RA27" s="80">
        <v>100</v>
      </c>
      <c r="RB27" s="80">
        <v>100</v>
      </c>
      <c r="RC27" s="80">
        <v>100</v>
      </c>
      <c r="RD27" s="80">
        <v>100</v>
      </c>
      <c r="RE27" s="80">
        <v>100</v>
      </c>
      <c r="RF27" s="80">
        <v>100</v>
      </c>
      <c r="RG27" s="80">
        <v>100</v>
      </c>
      <c r="RH27" s="80">
        <v>100</v>
      </c>
      <c r="RI27" s="80">
        <v>100</v>
      </c>
      <c r="RJ27" s="80">
        <v>100</v>
      </c>
      <c r="RK27" s="80">
        <v>100</v>
      </c>
      <c r="RL27" s="80">
        <v>100</v>
      </c>
      <c r="RM27" s="80">
        <v>100</v>
      </c>
      <c r="RN27" s="80">
        <v>100</v>
      </c>
      <c r="RO27" s="80">
        <v>100</v>
      </c>
      <c r="RP27" s="80">
        <v>100</v>
      </c>
      <c r="RQ27" s="80">
        <v>100</v>
      </c>
      <c r="RR27" s="80">
        <v>100</v>
      </c>
      <c r="RS27" s="80">
        <v>100</v>
      </c>
      <c r="RT27" s="80">
        <v>100</v>
      </c>
      <c r="RU27" s="80">
        <v>100</v>
      </c>
      <c r="RV27" s="80">
        <v>100</v>
      </c>
      <c r="RW27" s="80">
        <v>100</v>
      </c>
      <c r="RX27" s="80">
        <v>100</v>
      </c>
      <c r="RY27" s="80">
        <v>100</v>
      </c>
      <c r="RZ27" s="80">
        <v>100</v>
      </c>
      <c r="SA27" s="80">
        <v>100</v>
      </c>
      <c r="SB27" s="80">
        <v>100</v>
      </c>
      <c r="SC27" s="80">
        <v>100</v>
      </c>
      <c r="SD27" s="80">
        <v>100</v>
      </c>
      <c r="SE27" s="80">
        <v>100</v>
      </c>
      <c r="SF27" s="80">
        <v>100</v>
      </c>
      <c r="SG27" s="80">
        <v>100</v>
      </c>
      <c r="SH27" s="80">
        <v>100</v>
      </c>
      <c r="SI27" s="80">
        <v>100</v>
      </c>
      <c r="SJ27" s="80">
        <v>100</v>
      </c>
      <c r="SK27" s="80">
        <v>100</v>
      </c>
      <c r="SL27" s="80">
        <v>100</v>
      </c>
      <c r="SM27" s="80">
        <v>100</v>
      </c>
      <c r="SN27" s="80">
        <v>100</v>
      </c>
      <c r="SO27" s="80">
        <v>100</v>
      </c>
      <c r="SP27" s="80">
        <v>100</v>
      </c>
      <c r="SQ27" s="80">
        <v>100</v>
      </c>
      <c r="SR27" s="80">
        <v>100</v>
      </c>
      <c r="SS27" s="80">
        <v>100</v>
      </c>
      <c r="ST27" s="80">
        <v>100</v>
      </c>
      <c r="SU27" s="80">
        <v>100</v>
      </c>
      <c r="SV27" s="80">
        <v>100</v>
      </c>
      <c r="SW27" s="80">
        <v>100</v>
      </c>
      <c r="SX27" s="80">
        <v>100</v>
      </c>
      <c r="SY27" s="80">
        <v>100</v>
      </c>
      <c r="SZ27" s="80">
        <v>100</v>
      </c>
      <c r="TA27" s="80">
        <v>100</v>
      </c>
      <c r="TB27" s="80">
        <v>100</v>
      </c>
      <c r="TC27" s="80">
        <v>100</v>
      </c>
      <c r="TD27" s="80">
        <v>100</v>
      </c>
      <c r="TE27" s="80">
        <v>100</v>
      </c>
      <c r="TF27" s="80">
        <v>100</v>
      </c>
      <c r="TG27" s="80">
        <v>100</v>
      </c>
      <c r="TH27" s="80">
        <v>100</v>
      </c>
      <c r="TI27" s="80">
        <v>100</v>
      </c>
      <c r="TJ27" s="80">
        <v>100</v>
      </c>
      <c r="TK27" s="80">
        <v>100</v>
      </c>
      <c r="TL27" s="80">
        <v>100</v>
      </c>
      <c r="TM27" s="80">
        <v>100</v>
      </c>
      <c r="TN27" s="80">
        <v>100</v>
      </c>
      <c r="TO27" s="80">
        <v>100</v>
      </c>
      <c r="TP27" s="80">
        <v>100</v>
      </c>
      <c r="TQ27" s="80">
        <v>100</v>
      </c>
      <c r="TR27" s="80">
        <v>100</v>
      </c>
      <c r="TS27" s="80">
        <v>100</v>
      </c>
      <c r="TT27" s="80">
        <v>100</v>
      </c>
      <c r="TU27" s="80">
        <v>100</v>
      </c>
      <c r="TV27" s="80">
        <v>100</v>
      </c>
      <c r="TW27" s="80">
        <v>100</v>
      </c>
      <c r="TX27" s="80">
        <v>100</v>
      </c>
      <c r="TY27" s="80">
        <v>100</v>
      </c>
      <c r="TZ27" s="80">
        <v>100</v>
      </c>
      <c r="UA27" s="80">
        <v>100</v>
      </c>
      <c r="UB27" s="80">
        <v>100</v>
      </c>
      <c r="UC27" s="80">
        <v>100</v>
      </c>
      <c r="UD27" s="80">
        <v>100</v>
      </c>
      <c r="UE27" s="80">
        <v>100</v>
      </c>
      <c r="UF27" s="80">
        <v>100</v>
      </c>
      <c r="UG27" s="80">
        <v>100</v>
      </c>
      <c r="UH27" s="80">
        <v>100</v>
      </c>
      <c r="UI27" s="80">
        <v>100</v>
      </c>
      <c r="UJ27" s="80">
        <v>100</v>
      </c>
      <c r="UK27" s="80">
        <v>100</v>
      </c>
      <c r="UL27" s="80">
        <v>100</v>
      </c>
      <c r="UM27" s="80">
        <v>100</v>
      </c>
      <c r="UN27" s="80">
        <v>100</v>
      </c>
      <c r="UO27" s="80">
        <v>100</v>
      </c>
      <c r="UP27" s="80">
        <v>100</v>
      </c>
      <c r="UQ27" s="80">
        <v>100</v>
      </c>
      <c r="UR27" s="80">
        <v>100</v>
      </c>
      <c r="US27" s="80">
        <v>100</v>
      </c>
      <c r="UT27" s="80">
        <v>100</v>
      </c>
      <c r="UU27" s="80">
        <v>100</v>
      </c>
      <c r="UV27" s="80">
        <v>100</v>
      </c>
      <c r="UW27" s="80">
        <v>100</v>
      </c>
      <c r="UX27" s="80">
        <v>100</v>
      </c>
      <c r="UY27" s="80">
        <v>100</v>
      </c>
      <c r="UZ27" s="80">
        <v>100</v>
      </c>
      <c r="VA27" s="80">
        <v>100</v>
      </c>
      <c r="VB27" s="80">
        <v>100</v>
      </c>
      <c r="VC27" s="80">
        <v>100</v>
      </c>
      <c r="VD27" s="80">
        <v>100</v>
      </c>
      <c r="VE27" s="80">
        <v>100</v>
      </c>
      <c r="VF27" s="80">
        <v>100</v>
      </c>
      <c r="VG27" s="80">
        <v>100</v>
      </c>
      <c r="VH27" s="80">
        <v>100</v>
      </c>
    </row>
    <row r="28" spans="2:580" ht="14.25" x14ac:dyDescent="0.25">
      <c r="B28" s="55"/>
      <c r="C28" s="9" t="s">
        <v>312</v>
      </c>
      <c r="D28" s="76" t="s">
        <v>313</v>
      </c>
      <c r="E28" s="80">
        <v>25</v>
      </c>
      <c r="F28" s="80">
        <v>25</v>
      </c>
      <c r="G28" s="80">
        <v>25</v>
      </c>
      <c r="H28" s="80">
        <v>25</v>
      </c>
      <c r="I28" s="80">
        <v>25</v>
      </c>
      <c r="J28" s="80">
        <v>25</v>
      </c>
      <c r="K28" s="80">
        <v>25</v>
      </c>
      <c r="L28" s="80">
        <v>25</v>
      </c>
      <c r="M28" s="80">
        <v>25</v>
      </c>
      <c r="N28" s="80">
        <v>25</v>
      </c>
      <c r="O28" s="80">
        <v>25</v>
      </c>
      <c r="P28" s="80">
        <v>25</v>
      </c>
      <c r="Q28" s="80">
        <v>25</v>
      </c>
      <c r="R28" s="80">
        <v>25</v>
      </c>
      <c r="S28" s="80">
        <v>25</v>
      </c>
      <c r="T28" s="80">
        <v>25</v>
      </c>
      <c r="U28" s="80">
        <v>25</v>
      </c>
      <c r="V28" s="80">
        <v>25</v>
      </c>
      <c r="W28" s="80">
        <v>25</v>
      </c>
      <c r="X28" s="80">
        <v>25</v>
      </c>
      <c r="Y28" s="80">
        <v>25</v>
      </c>
      <c r="Z28" s="80">
        <v>25</v>
      </c>
      <c r="AA28" s="80">
        <v>25</v>
      </c>
      <c r="AB28" s="80">
        <v>25</v>
      </c>
      <c r="AC28" s="80">
        <v>25</v>
      </c>
      <c r="AD28" s="80">
        <v>25</v>
      </c>
      <c r="AE28" s="80">
        <v>25</v>
      </c>
      <c r="AF28" s="80">
        <v>25</v>
      </c>
      <c r="AG28" s="80">
        <v>25</v>
      </c>
      <c r="AH28" s="80">
        <v>25</v>
      </c>
      <c r="AI28" s="80">
        <v>25</v>
      </c>
      <c r="AJ28" s="80">
        <v>25</v>
      </c>
      <c r="AK28" s="80">
        <v>25</v>
      </c>
      <c r="AL28" s="80">
        <v>25</v>
      </c>
      <c r="AM28" s="80">
        <v>25</v>
      </c>
      <c r="AN28" s="80">
        <v>25</v>
      </c>
      <c r="AO28" s="80">
        <v>25</v>
      </c>
      <c r="AP28" s="80">
        <v>25</v>
      </c>
      <c r="AQ28" s="80">
        <v>25</v>
      </c>
      <c r="AR28" s="80">
        <v>25</v>
      </c>
      <c r="AS28" s="80">
        <v>25</v>
      </c>
      <c r="AT28" s="80">
        <v>25</v>
      </c>
      <c r="AU28" s="80">
        <v>25</v>
      </c>
      <c r="AV28" s="80">
        <v>25</v>
      </c>
      <c r="AW28" s="80">
        <v>25</v>
      </c>
      <c r="AX28" s="80">
        <v>25</v>
      </c>
      <c r="AY28" s="80">
        <v>25</v>
      </c>
      <c r="AZ28" s="80">
        <v>25</v>
      </c>
      <c r="BA28" s="80">
        <v>25</v>
      </c>
      <c r="BB28" s="80">
        <v>25</v>
      </c>
      <c r="BC28" s="80">
        <v>25</v>
      </c>
      <c r="BD28" s="80">
        <v>25</v>
      </c>
      <c r="BE28" s="80">
        <v>25</v>
      </c>
      <c r="BF28" s="80">
        <v>25</v>
      </c>
      <c r="BG28" s="80">
        <v>25</v>
      </c>
      <c r="BH28" s="80">
        <v>25</v>
      </c>
      <c r="BI28" s="80">
        <v>25</v>
      </c>
      <c r="BJ28" s="80">
        <v>25</v>
      </c>
      <c r="BK28" s="80">
        <v>25</v>
      </c>
      <c r="BL28" s="80">
        <v>25</v>
      </c>
      <c r="BM28" s="80">
        <v>25</v>
      </c>
      <c r="BN28" s="80">
        <v>25</v>
      </c>
      <c r="BO28" s="80">
        <v>25</v>
      </c>
      <c r="BP28" s="80">
        <v>25</v>
      </c>
      <c r="BQ28" s="80">
        <v>25</v>
      </c>
      <c r="BR28" s="80">
        <v>25</v>
      </c>
      <c r="BS28" s="80">
        <v>25</v>
      </c>
      <c r="BT28" s="80">
        <v>25</v>
      </c>
      <c r="BU28" s="80">
        <v>25</v>
      </c>
      <c r="BV28" s="80">
        <v>25</v>
      </c>
      <c r="BW28" s="80">
        <v>25</v>
      </c>
      <c r="BX28" s="80">
        <v>25</v>
      </c>
      <c r="BY28" s="80">
        <v>25</v>
      </c>
      <c r="BZ28" s="80">
        <v>25</v>
      </c>
      <c r="CA28" s="80">
        <v>25</v>
      </c>
      <c r="CB28" s="80">
        <v>25</v>
      </c>
      <c r="CC28" s="80">
        <v>25</v>
      </c>
      <c r="CD28" s="80">
        <v>25</v>
      </c>
      <c r="CE28" s="80">
        <v>25</v>
      </c>
      <c r="CF28" s="80">
        <v>25</v>
      </c>
      <c r="CG28" s="80">
        <v>25</v>
      </c>
      <c r="CH28" s="80">
        <v>25</v>
      </c>
      <c r="CI28" s="80">
        <v>25</v>
      </c>
      <c r="CJ28" s="80">
        <v>25</v>
      </c>
      <c r="CK28" s="80">
        <v>25</v>
      </c>
      <c r="CL28" s="80">
        <v>25</v>
      </c>
      <c r="CM28" s="80">
        <v>25</v>
      </c>
      <c r="CN28" s="80">
        <v>25</v>
      </c>
      <c r="CO28" s="80">
        <v>25</v>
      </c>
      <c r="CP28" s="80">
        <v>25</v>
      </c>
      <c r="CQ28" s="80">
        <v>25</v>
      </c>
      <c r="CR28" s="80">
        <v>25</v>
      </c>
      <c r="CS28" s="80">
        <v>25</v>
      </c>
      <c r="CT28" s="80">
        <v>25</v>
      </c>
      <c r="CU28" s="80">
        <v>25</v>
      </c>
      <c r="CV28" s="80">
        <v>25</v>
      </c>
      <c r="CW28" s="80">
        <v>25</v>
      </c>
      <c r="CX28" s="80">
        <v>25</v>
      </c>
      <c r="CY28" s="80">
        <v>25</v>
      </c>
      <c r="CZ28" s="80">
        <v>25</v>
      </c>
      <c r="DA28" s="80">
        <v>25</v>
      </c>
      <c r="DB28" s="80">
        <v>25</v>
      </c>
      <c r="DC28" s="80">
        <v>25</v>
      </c>
      <c r="DD28" s="80">
        <v>25</v>
      </c>
      <c r="DE28" s="80">
        <v>25</v>
      </c>
      <c r="DF28" s="80">
        <v>25</v>
      </c>
      <c r="DG28" s="80">
        <v>25</v>
      </c>
      <c r="DH28" s="80">
        <v>25</v>
      </c>
      <c r="DI28" s="80">
        <v>25</v>
      </c>
      <c r="DJ28" s="80">
        <v>25</v>
      </c>
      <c r="DK28" s="80">
        <v>25</v>
      </c>
      <c r="DL28" s="80">
        <v>25</v>
      </c>
      <c r="DM28" s="80">
        <v>25</v>
      </c>
      <c r="DN28" s="80">
        <v>25</v>
      </c>
      <c r="DO28" s="80">
        <v>25</v>
      </c>
      <c r="DP28" s="80">
        <v>25</v>
      </c>
      <c r="DQ28" s="80">
        <v>25</v>
      </c>
      <c r="DR28" s="80">
        <v>25</v>
      </c>
      <c r="DS28" s="80">
        <v>25</v>
      </c>
      <c r="DT28" s="80">
        <v>25</v>
      </c>
      <c r="DU28" s="80">
        <v>25</v>
      </c>
      <c r="DV28" s="80">
        <v>25</v>
      </c>
      <c r="DW28" s="80">
        <v>25</v>
      </c>
      <c r="DX28" s="80">
        <v>25</v>
      </c>
      <c r="DY28" s="80">
        <v>25</v>
      </c>
      <c r="DZ28" s="80">
        <v>25</v>
      </c>
      <c r="EA28" s="80">
        <v>25</v>
      </c>
      <c r="EB28" s="80">
        <v>25</v>
      </c>
      <c r="EC28" s="80">
        <v>25</v>
      </c>
      <c r="ED28" s="80">
        <v>25</v>
      </c>
      <c r="EE28" s="80">
        <v>25</v>
      </c>
      <c r="EF28" s="80">
        <v>25</v>
      </c>
      <c r="EG28" s="80">
        <v>25</v>
      </c>
      <c r="EH28" s="80">
        <v>25</v>
      </c>
      <c r="EI28" s="80">
        <v>25</v>
      </c>
      <c r="EJ28" s="80">
        <v>25</v>
      </c>
      <c r="EK28" s="80">
        <v>25</v>
      </c>
      <c r="EL28" s="80">
        <v>25</v>
      </c>
      <c r="EM28" s="80">
        <v>25</v>
      </c>
      <c r="EN28" s="80">
        <v>25</v>
      </c>
      <c r="EO28" s="80">
        <v>25</v>
      </c>
      <c r="EP28" s="80">
        <v>25</v>
      </c>
      <c r="EQ28" s="80">
        <v>25</v>
      </c>
      <c r="ER28" s="80">
        <v>25</v>
      </c>
      <c r="ES28" s="80">
        <v>25</v>
      </c>
      <c r="ET28" s="80">
        <v>25</v>
      </c>
      <c r="EU28" s="80">
        <v>25</v>
      </c>
      <c r="EV28" s="80">
        <v>25</v>
      </c>
      <c r="EW28" s="80">
        <v>25</v>
      </c>
      <c r="EX28" s="80">
        <v>25</v>
      </c>
      <c r="EY28" s="80">
        <v>25</v>
      </c>
      <c r="EZ28" s="80">
        <v>25</v>
      </c>
      <c r="FA28" s="80">
        <v>25</v>
      </c>
      <c r="FB28" s="80">
        <v>25</v>
      </c>
      <c r="FC28" s="80">
        <v>25</v>
      </c>
      <c r="FD28" s="80">
        <v>25</v>
      </c>
      <c r="FE28" s="80">
        <v>25</v>
      </c>
      <c r="FF28" s="80">
        <v>25</v>
      </c>
      <c r="FG28" s="80">
        <v>25</v>
      </c>
      <c r="FH28" s="80">
        <v>25</v>
      </c>
      <c r="FI28" s="80">
        <v>25</v>
      </c>
      <c r="FJ28" s="80">
        <v>25</v>
      </c>
      <c r="FK28" s="80">
        <v>25</v>
      </c>
      <c r="FL28" s="80">
        <v>25</v>
      </c>
      <c r="FM28" s="80">
        <v>25</v>
      </c>
      <c r="FN28" s="80">
        <v>25</v>
      </c>
      <c r="FO28" s="80">
        <v>25</v>
      </c>
      <c r="FP28" s="80">
        <v>25</v>
      </c>
      <c r="FQ28" s="80">
        <v>25</v>
      </c>
      <c r="FR28" s="80">
        <v>25</v>
      </c>
      <c r="FS28" s="80">
        <v>25</v>
      </c>
      <c r="FT28" s="80">
        <v>25</v>
      </c>
      <c r="FU28" s="80">
        <v>25</v>
      </c>
      <c r="FV28" s="80">
        <v>25</v>
      </c>
      <c r="FW28" s="80">
        <v>25</v>
      </c>
      <c r="FX28" s="80">
        <v>25</v>
      </c>
      <c r="FY28" s="80">
        <v>25</v>
      </c>
      <c r="FZ28" s="80">
        <v>25</v>
      </c>
      <c r="GA28" s="80">
        <v>25</v>
      </c>
      <c r="GB28" s="80">
        <v>25</v>
      </c>
      <c r="GC28" s="80">
        <v>25</v>
      </c>
      <c r="GD28" s="80">
        <v>25</v>
      </c>
      <c r="GE28" s="80">
        <v>25</v>
      </c>
      <c r="GF28" s="80">
        <v>25</v>
      </c>
      <c r="GG28" s="80">
        <v>25</v>
      </c>
      <c r="GH28" s="80">
        <v>25</v>
      </c>
      <c r="GI28" s="80">
        <v>25</v>
      </c>
      <c r="GJ28" s="80">
        <v>25</v>
      </c>
      <c r="GK28" s="80">
        <v>25</v>
      </c>
      <c r="GL28" s="80">
        <v>25</v>
      </c>
      <c r="GM28" s="80">
        <v>25</v>
      </c>
      <c r="GN28" s="80">
        <v>25</v>
      </c>
      <c r="GO28" s="80">
        <v>25</v>
      </c>
      <c r="GP28" s="80">
        <v>25</v>
      </c>
      <c r="GQ28" s="80">
        <v>25</v>
      </c>
      <c r="GR28" s="80">
        <v>25</v>
      </c>
      <c r="GS28" s="80">
        <v>25</v>
      </c>
      <c r="GT28" s="80">
        <v>25</v>
      </c>
      <c r="GU28" s="80">
        <v>25</v>
      </c>
      <c r="GV28" s="80">
        <v>25</v>
      </c>
      <c r="GW28" s="80">
        <v>25</v>
      </c>
      <c r="GX28" s="80">
        <v>25</v>
      </c>
      <c r="GY28" s="80">
        <v>25</v>
      </c>
      <c r="GZ28" s="80">
        <v>25</v>
      </c>
      <c r="HA28" s="80">
        <v>25</v>
      </c>
      <c r="HB28" s="80">
        <v>25</v>
      </c>
      <c r="HC28" s="80">
        <v>25</v>
      </c>
      <c r="HD28" s="80">
        <v>25</v>
      </c>
      <c r="HE28" s="80">
        <v>25</v>
      </c>
      <c r="HF28" s="80">
        <v>25</v>
      </c>
      <c r="HG28" s="80">
        <v>25</v>
      </c>
      <c r="HH28" s="80">
        <v>25</v>
      </c>
      <c r="HI28" s="80">
        <v>25</v>
      </c>
      <c r="HJ28" s="80">
        <v>25</v>
      </c>
      <c r="HK28" s="80">
        <v>25</v>
      </c>
      <c r="HL28" s="80">
        <v>25</v>
      </c>
      <c r="HM28" s="80">
        <v>25</v>
      </c>
      <c r="HN28" s="80">
        <v>25</v>
      </c>
      <c r="HO28" s="80">
        <v>25</v>
      </c>
      <c r="HP28" s="80">
        <v>25</v>
      </c>
      <c r="HQ28" s="80">
        <v>25</v>
      </c>
      <c r="HR28" s="80">
        <v>25</v>
      </c>
      <c r="HS28" s="80">
        <v>25</v>
      </c>
      <c r="HT28" s="80">
        <v>25</v>
      </c>
      <c r="HU28" s="80">
        <v>25</v>
      </c>
      <c r="HV28" s="80">
        <v>25</v>
      </c>
      <c r="HW28" s="80">
        <v>25</v>
      </c>
      <c r="HX28" s="80">
        <v>25</v>
      </c>
      <c r="HY28" s="80">
        <v>25</v>
      </c>
      <c r="HZ28" s="80">
        <v>25</v>
      </c>
      <c r="IA28" s="80">
        <v>25</v>
      </c>
      <c r="IB28" s="80">
        <v>25</v>
      </c>
      <c r="IC28" s="80">
        <v>25</v>
      </c>
      <c r="ID28" s="80">
        <v>25</v>
      </c>
      <c r="IE28" s="80">
        <v>25</v>
      </c>
      <c r="IF28" s="80">
        <v>25</v>
      </c>
      <c r="IG28" s="80">
        <v>25</v>
      </c>
      <c r="IH28" s="80">
        <v>25</v>
      </c>
      <c r="II28" s="80">
        <v>25</v>
      </c>
      <c r="IJ28" s="80">
        <v>25</v>
      </c>
      <c r="IK28" s="80">
        <v>25</v>
      </c>
      <c r="IL28" s="80">
        <v>25</v>
      </c>
      <c r="IM28" s="80">
        <v>25</v>
      </c>
      <c r="IN28" s="80">
        <v>25</v>
      </c>
      <c r="IO28" s="80">
        <v>25</v>
      </c>
      <c r="IP28" s="80">
        <v>25</v>
      </c>
      <c r="IQ28" s="80">
        <v>25</v>
      </c>
      <c r="IR28" s="80">
        <v>25</v>
      </c>
      <c r="IS28" s="80">
        <v>25</v>
      </c>
      <c r="IT28" s="80">
        <v>25</v>
      </c>
      <c r="IU28" s="80">
        <v>25</v>
      </c>
      <c r="IV28" s="80">
        <v>25</v>
      </c>
      <c r="IW28" s="80">
        <v>25</v>
      </c>
      <c r="IX28" s="80">
        <v>25</v>
      </c>
      <c r="IY28" s="80">
        <v>25</v>
      </c>
      <c r="IZ28" s="80">
        <v>25</v>
      </c>
      <c r="JA28" s="80">
        <v>25</v>
      </c>
      <c r="JB28" s="80">
        <v>25</v>
      </c>
      <c r="JC28" s="80">
        <v>25</v>
      </c>
      <c r="JD28" s="80">
        <v>25</v>
      </c>
      <c r="JE28" s="80">
        <v>25</v>
      </c>
      <c r="JF28" s="80">
        <v>25</v>
      </c>
      <c r="JG28" s="80">
        <v>25</v>
      </c>
      <c r="JH28" s="80">
        <v>25</v>
      </c>
      <c r="JI28" s="80">
        <v>25</v>
      </c>
      <c r="JJ28" s="80">
        <v>25</v>
      </c>
      <c r="JK28" s="80">
        <v>25</v>
      </c>
      <c r="JL28" s="80">
        <v>25</v>
      </c>
      <c r="JM28" s="80">
        <v>25</v>
      </c>
      <c r="JN28" s="80">
        <v>25</v>
      </c>
      <c r="JO28" s="80">
        <v>25</v>
      </c>
      <c r="JP28" s="80">
        <v>25</v>
      </c>
      <c r="JQ28" s="80">
        <v>25</v>
      </c>
      <c r="JR28" s="80">
        <v>25</v>
      </c>
      <c r="JS28" s="80">
        <v>25</v>
      </c>
      <c r="JT28" s="80">
        <v>25</v>
      </c>
      <c r="JU28" s="80">
        <v>25</v>
      </c>
      <c r="JV28" s="80">
        <v>25</v>
      </c>
      <c r="JW28" s="80">
        <v>25</v>
      </c>
      <c r="JX28" s="80">
        <v>25</v>
      </c>
      <c r="JY28" s="80">
        <v>25</v>
      </c>
      <c r="JZ28" s="80">
        <v>25</v>
      </c>
      <c r="KA28" s="80">
        <v>25</v>
      </c>
      <c r="KB28" s="80">
        <v>25</v>
      </c>
      <c r="KC28" s="80">
        <v>25</v>
      </c>
      <c r="KD28" s="80">
        <v>25</v>
      </c>
      <c r="KE28" s="80">
        <v>25</v>
      </c>
      <c r="KF28" s="80">
        <v>25</v>
      </c>
      <c r="KG28" s="80">
        <v>25</v>
      </c>
      <c r="KH28" s="80">
        <v>25</v>
      </c>
      <c r="KI28" s="80">
        <v>25</v>
      </c>
      <c r="KJ28" s="80">
        <v>25</v>
      </c>
      <c r="KK28" s="80">
        <v>25</v>
      </c>
      <c r="KL28" s="80">
        <v>25</v>
      </c>
      <c r="KM28" s="80">
        <v>25</v>
      </c>
      <c r="KN28" s="80">
        <v>25</v>
      </c>
      <c r="KO28" s="80">
        <v>25</v>
      </c>
      <c r="KP28" s="80">
        <v>25</v>
      </c>
      <c r="KQ28" s="80">
        <v>25</v>
      </c>
      <c r="KR28" s="80">
        <v>25</v>
      </c>
      <c r="KS28" s="80">
        <v>25</v>
      </c>
      <c r="KT28" s="80">
        <v>25</v>
      </c>
      <c r="KU28" s="80">
        <v>25</v>
      </c>
      <c r="KV28" s="80">
        <v>25</v>
      </c>
      <c r="KW28" s="80">
        <v>25</v>
      </c>
      <c r="KX28" s="80">
        <v>25</v>
      </c>
      <c r="KY28" s="80">
        <v>25</v>
      </c>
      <c r="KZ28" s="80">
        <v>25</v>
      </c>
      <c r="LA28" s="80">
        <v>25</v>
      </c>
      <c r="LB28" s="80">
        <v>25</v>
      </c>
      <c r="LC28" s="80">
        <v>25</v>
      </c>
      <c r="LD28" s="80">
        <v>25</v>
      </c>
      <c r="LE28" s="80">
        <v>25</v>
      </c>
      <c r="LF28" s="80">
        <v>25</v>
      </c>
      <c r="LG28" s="80">
        <v>25</v>
      </c>
      <c r="LH28" s="80">
        <v>25</v>
      </c>
      <c r="LI28" s="80">
        <v>25</v>
      </c>
      <c r="LJ28" s="80">
        <v>25</v>
      </c>
      <c r="LK28" s="80">
        <v>25</v>
      </c>
      <c r="LL28" s="80">
        <v>25</v>
      </c>
      <c r="LM28" s="80">
        <v>25</v>
      </c>
      <c r="LN28" s="80">
        <v>25</v>
      </c>
      <c r="LO28" s="80">
        <v>25</v>
      </c>
      <c r="LP28" s="80">
        <v>25</v>
      </c>
      <c r="LQ28" s="80">
        <v>25</v>
      </c>
      <c r="LR28" s="80">
        <v>25</v>
      </c>
      <c r="LS28" s="80">
        <v>25</v>
      </c>
      <c r="LT28" s="80">
        <v>25</v>
      </c>
      <c r="LU28" s="80">
        <v>25</v>
      </c>
      <c r="LV28" s="80">
        <v>25</v>
      </c>
      <c r="LW28" s="80">
        <v>25</v>
      </c>
      <c r="LX28" s="80">
        <v>25</v>
      </c>
      <c r="LY28" s="80">
        <v>25</v>
      </c>
      <c r="LZ28" s="80">
        <v>25</v>
      </c>
      <c r="MA28" s="80">
        <v>25</v>
      </c>
      <c r="MB28" s="80">
        <v>25</v>
      </c>
      <c r="MC28" s="80">
        <v>25</v>
      </c>
      <c r="MD28" s="80">
        <v>25</v>
      </c>
      <c r="ME28" s="80">
        <v>25</v>
      </c>
      <c r="MF28" s="80">
        <v>25</v>
      </c>
      <c r="MG28" s="80">
        <v>25</v>
      </c>
      <c r="MH28" s="80">
        <v>25</v>
      </c>
      <c r="MI28" s="80">
        <v>25</v>
      </c>
      <c r="MJ28" s="80">
        <v>25</v>
      </c>
      <c r="MK28" s="80">
        <v>25</v>
      </c>
      <c r="ML28" s="80">
        <v>25</v>
      </c>
      <c r="MM28" s="80">
        <v>25</v>
      </c>
      <c r="MN28" s="80">
        <v>25</v>
      </c>
      <c r="MO28" s="80">
        <v>25</v>
      </c>
      <c r="MP28" s="80">
        <v>25</v>
      </c>
      <c r="MQ28" s="80">
        <v>25</v>
      </c>
      <c r="MR28" s="80">
        <v>25</v>
      </c>
      <c r="MS28" s="80">
        <v>25</v>
      </c>
      <c r="MT28" s="80">
        <v>25</v>
      </c>
      <c r="MU28" s="80">
        <v>25</v>
      </c>
      <c r="MV28" s="80">
        <v>25</v>
      </c>
      <c r="MW28" s="80">
        <v>25</v>
      </c>
      <c r="MX28" s="80">
        <v>25</v>
      </c>
      <c r="MY28" s="80">
        <v>25</v>
      </c>
      <c r="MZ28" s="80">
        <v>25</v>
      </c>
      <c r="NA28" s="80">
        <v>25</v>
      </c>
      <c r="NB28" s="80">
        <v>25</v>
      </c>
      <c r="NC28" s="80">
        <v>25</v>
      </c>
      <c r="ND28" s="80">
        <v>25</v>
      </c>
      <c r="NE28" s="80">
        <v>25</v>
      </c>
      <c r="NF28" s="80">
        <v>25</v>
      </c>
      <c r="NG28" s="80">
        <v>25</v>
      </c>
      <c r="NH28" s="80">
        <v>25</v>
      </c>
      <c r="NI28" s="80">
        <v>25</v>
      </c>
      <c r="NJ28" s="80">
        <v>25</v>
      </c>
      <c r="NK28" s="80">
        <v>25</v>
      </c>
      <c r="NL28" s="80">
        <v>25</v>
      </c>
      <c r="NM28" s="80">
        <v>25</v>
      </c>
      <c r="NN28" s="80">
        <v>25</v>
      </c>
      <c r="NO28" s="80">
        <v>25</v>
      </c>
      <c r="NP28" s="80">
        <v>25</v>
      </c>
      <c r="NQ28" s="80">
        <v>25</v>
      </c>
      <c r="NR28" s="80">
        <v>25</v>
      </c>
      <c r="NS28" s="80">
        <v>25</v>
      </c>
      <c r="NT28" s="80">
        <v>25</v>
      </c>
      <c r="NU28" s="80">
        <v>25</v>
      </c>
      <c r="NV28" s="80">
        <v>25</v>
      </c>
      <c r="NW28" s="80">
        <v>25</v>
      </c>
      <c r="NX28" s="80">
        <v>25</v>
      </c>
      <c r="NY28" s="80">
        <v>25</v>
      </c>
      <c r="NZ28" s="80">
        <v>25</v>
      </c>
      <c r="OA28" s="80">
        <v>25</v>
      </c>
      <c r="OB28" s="80">
        <v>25</v>
      </c>
      <c r="OC28" s="80">
        <v>25</v>
      </c>
      <c r="OD28" s="80">
        <v>25</v>
      </c>
      <c r="OE28" s="80">
        <v>25</v>
      </c>
      <c r="OF28" s="80">
        <v>25</v>
      </c>
      <c r="OG28" s="80">
        <v>25</v>
      </c>
      <c r="OH28" s="80">
        <v>25</v>
      </c>
      <c r="OI28" s="80">
        <v>25</v>
      </c>
      <c r="OJ28" s="80">
        <v>25</v>
      </c>
      <c r="OK28" s="80">
        <v>25</v>
      </c>
      <c r="OL28" s="80">
        <v>25</v>
      </c>
      <c r="OM28" s="80">
        <v>25</v>
      </c>
      <c r="ON28" s="80">
        <v>25</v>
      </c>
      <c r="OO28" s="80">
        <v>25</v>
      </c>
      <c r="OP28" s="80">
        <v>25</v>
      </c>
      <c r="OQ28" s="80">
        <v>25</v>
      </c>
      <c r="OR28" s="80">
        <v>25</v>
      </c>
      <c r="OS28" s="80">
        <v>25</v>
      </c>
      <c r="OT28" s="80">
        <v>25</v>
      </c>
      <c r="OU28" s="80">
        <v>25</v>
      </c>
      <c r="OV28" s="80">
        <v>25</v>
      </c>
      <c r="OW28" s="80">
        <v>25</v>
      </c>
      <c r="OX28" s="80">
        <v>25</v>
      </c>
      <c r="OY28" s="80">
        <v>25</v>
      </c>
      <c r="OZ28" s="80">
        <v>25</v>
      </c>
      <c r="PA28" s="80">
        <v>25</v>
      </c>
      <c r="PB28" s="80">
        <v>25</v>
      </c>
      <c r="PC28" s="80">
        <v>25</v>
      </c>
      <c r="PD28" s="80">
        <v>25</v>
      </c>
      <c r="PE28" s="80">
        <v>25</v>
      </c>
      <c r="PF28" s="80">
        <v>25</v>
      </c>
      <c r="PG28" s="80">
        <v>25</v>
      </c>
      <c r="PH28" s="80">
        <v>25</v>
      </c>
      <c r="PI28" s="80">
        <v>25</v>
      </c>
      <c r="PJ28" s="80">
        <v>25</v>
      </c>
      <c r="PK28" s="80">
        <v>25</v>
      </c>
      <c r="PL28" s="80">
        <v>25</v>
      </c>
      <c r="PM28" s="80">
        <v>25</v>
      </c>
      <c r="PN28" s="80">
        <v>25</v>
      </c>
      <c r="PO28" s="80">
        <v>25</v>
      </c>
      <c r="PP28" s="80">
        <v>25</v>
      </c>
      <c r="PQ28" s="80">
        <v>25</v>
      </c>
      <c r="PR28" s="80">
        <v>25</v>
      </c>
      <c r="PS28" s="80">
        <v>25</v>
      </c>
      <c r="PT28" s="80">
        <v>25</v>
      </c>
      <c r="PU28" s="80">
        <v>25</v>
      </c>
      <c r="PV28" s="80">
        <v>25</v>
      </c>
      <c r="PW28" s="80">
        <v>25</v>
      </c>
      <c r="PX28" s="80">
        <v>25</v>
      </c>
      <c r="PY28" s="80">
        <v>25</v>
      </c>
      <c r="PZ28" s="80">
        <v>25</v>
      </c>
      <c r="QA28" s="80">
        <v>25</v>
      </c>
      <c r="QB28" s="80">
        <v>25</v>
      </c>
      <c r="QC28" s="80">
        <v>25</v>
      </c>
      <c r="QD28" s="80">
        <v>25</v>
      </c>
      <c r="QE28" s="80">
        <v>25</v>
      </c>
      <c r="QF28" s="80">
        <v>25</v>
      </c>
      <c r="QG28" s="80">
        <v>25</v>
      </c>
      <c r="QH28" s="80">
        <v>25</v>
      </c>
      <c r="QI28" s="80">
        <v>25</v>
      </c>
      <c r="QJ28" s="80">
        <v>25</v>
      </c>
      <c r="QK28" s="80">
        <v>25</v>
      </c>
      <c r="QL28" s="80">
        <v>25</v>
      </c>
      <c r="QM28" s="80">
        <v>25</v>
      </c>
      <c r="QN28" s="80">
        <v>25</v>
      </c>
      <c r="QO28" s="80">
        <v>25</v>
      </c>
      <c r="QP28" s="80">
        <v>25</v>
      </c>
      <c r="QQ28" s="80">
        <v>25</v>
      </c>
      <c r="QR28" s="80">
        <v>25</v>
      </c>
      <c r="QS28" s="80">
        <v>25</v>
      </c>
      <c r="QT28" s="80">
        <v>25</v>
      </c>
      <c r="QU28" s="80">
        <v>25</v>
      </c>
      <c r="QV28" s="80">
        <v>25</v>
      </c>
      <c r="QW28" s="80">
        <v>25</v>
      </c>
      <c r="QX28" s="80">
        <v>25</v>
      </c>
      <c r="QY28" s="80">
        <v>25</v>
      </c>
      <c r="QZ28" s="80">
        <v>25</v>
      </c>
      <c r="RA28" s="80">
        <v>25</v>
      </c>
      <c r="RB28" s="80">
        <v>25</v>
      </c>
      <c r="RC28" s="80">
        <v>25</v>
      </c>
      <c r="RD28" s="80">
        <v>25</v>
      </c>
      <c r="RE28" s="80">
        <v>25</v>
      </c>
      <c r="RF28" s="80">
        <v>25</v>
      </c>
      <c r="RG28" s="80">
        <v>25</v>
      </c>
      <c r="RH28" s="80">
        <v>25</v>
      </c>
      <c r="RI28" s="80">
        <v>25</v>
      </c>
      <c r="RJ28" s="80">
        <v>25</v>
      </c>
      <c r="RK28" s="80">
        <v>25</v>
      </c>
      <c r="RL28" s="80">
        <v>25</v>
      </c>
      <c r="RM28" s="80">
        <v>25</v>
      </c>
      <c r="RN28" s="80">
        <v>25</v>
      </c>
      <c r="RO28" s="80">
        <v>25</v>
      </c>
      <c r="RP28" s="80">
        <v>25</v>
      </c>
      <c r="RQ28" s="80">
        <v>25</v>
      </c>
      <c r="RR28" s="80">
        <v>25</v>
      </c>
      <c r="RS28" s="80">
        <v>25</v>
      </c>
      <c r="RT28" s="80">
        <v>25</v>
      </c>
      <c r="RU28" s="80">
        <v>25</v>
      </c>
      <c r="RV28" s="80">
        <v>25</v>
      </c>
      <c r="RW28" s="80">
        <v>25</v>
      </c>
      <c r="RX28" s="80">
        <v>25</v>
      </c>
      <c r="RY28" s="80">
        <v>25</v>
      </c>
      <c r="RZ28" s="80">
        <v>25</v>
      </c>
      <c r="SA28" s="80">
        <v>25</v>
      </c>
      <c r="SB28" s="80">
        <v>25</v>
      </c>
      <c r="SC28" s="80">
        <v>25</v>
      </c>
      <c r="SD28" s="80">
        <v>25</v>
      </c>
      <c r="SE28" s="80">
        <v>25</v>
      </c>
      <c r="SF28" s="80">
        <v>25</v>
      </c>
      <c r="SG28" s="80">
        <v>25</v>
      </c>
      <c r="SH28" s="80">
        <v>25</v>
      </c>
      <c r="SI28" s="80">
        <v>25</v>
      </c>
      <c r="SJ28" s="80">
        <v>25</v>
      </c>
      <c r="SK28" s="80">
        <v>25</v>
      </c>
      <c r="SL28" s="80">
        <v>25</v>
      </c>
      <c r="SM28" s="80">
        <v>25</v>
      </c>
      <c r="SN28" s="80">
        <v>25</v>
      </c>
      <c r="SO28" s="80">
        <v>25</v>
      </c>
      <c r="SP28" s="80">
        <v>25</v>
      </c>
      <c r="SQ28" s="80">
        <v>25</v>
      </c>
      <c r="SR28" s="80">
        <v>25</v>
      </c>
      <c r="SS28" s="80">
        <v>25</v>
      </c>
      <c r="ST28" s="80">
        <v>25</v>
      </c>
      <c r="SU28" s="80">
        <v>25</v>
      </c>
      <c r="SV28" s="80">
        <v>25</v>
      </c>
      <c r="SW28" s="80">
        <v>25</v>
      </c>
      <c r="SX28" s="80">
        <v>25</v>
      </c>
      <c r="SY28" s="80">
        <v>25</v>
      </c>
      <c r="SZ28" s="80">
        <v>25</v>
      </c>
      <c r="TA28" s="80">
        <v>25</v>
      </c>
      <c r="TB28" s="80">
        <v>25</v>
      </c>
      <c r="TC28" s="80">
        <v>25</v>
      </c>
      <c r="TD28" s="80">
        <v>25</v>
      </c>
      <c r="TE28" s="80">
        <v>25</v>
      </c>
      <c r="TF28" s="80">
        <v>25</v>
      </c>
      <c r="TG28" s="80">
        <v>25</v>
      </c>
      <c r="TH28" s="80">
        <v>25</v>
      </c>
      <c r="TI28" s="80">
        <v>25</v>
      </c>
      <c r="TJ28" s="80">
        <v>25</v>
      </c>
      <c r="TK28" s="80">
        <v>25</v>
      </c>
      <c r="TL28" s="80">
        <v>25</v>
      </c>
      <c r="TM28" s="80">
        <v>25</v>
      </c>
      <c r="TN28" s="80">
        <v>25</v>
      </c>
      <c r="TO28" s="80">
        <v>25</v>
      </c>
      <c r="TP28" s="80">
        <v>25</v>
      </c>
      <c r="TQ28" s="80">
        <v>25</v>
      </c>
      <c r="TR28" s="80">
        <v>25</v>
      </c>
      <c r="TS28" s="80">
        <v>25</v>
      </c>
      <c r="TT28" s="80">
        <v>25</v>
      </c>
      <c r="TU28" s="80">
        <v>25</v>
      </c>
      <c r="TV28" s="80">
        <v>25</v>
      </c>
      <c r="TW28" s="80">
        <v>25</v>
      </c>
      <c r="TX28" s="80">
        <v>25</v>
      </c>
      <c r="TY28" s="80">
        <v>25</v>
      </c>
      <c r="TZ28" s="80">
        <v>25</v>
      </c>
      <c r="UA28" s="80">
        <v>25</v>
      </c>
      <c r="UB28" s="80">
        <v>25</v>
      </c>
      <c r="UC28" s="80">
        <v>25</v>
      </c>
      <c r="UD28" s="80">
        <v>25</v>
      </c>
      <c r="UE28" s="80">
        <v>25</v>
      </c>
      <c r="UF28" s="80">
        <v>25</v>
      </c>
      <c r="UG28" s="80">
        <v>25</v>
      </c>
      <c r="UH28" s="80">
        <v>25</v>
      </c>
      <c r="UI28" s="80">
        <v>25</v>
      </c>
      <c r="UJ28" s="80">
        <v>25</v>
      </c>
      <c r="UK28" s="80">
        <v>25</v>
      </c>
      <c r="UL28" s="80">
        <v>25</v>
      </c>
      <c r="UM28" s="80">
        <v>25</v>
      </c>
      <c r="UN28" s="80">
        <v>25</v>
      </c>
      <c r="UO28" s="80">
        <v>25</v>
      </c>
      <c r="UP28" s="80">
        <v>25</v>
      </c>
      <c r="UQ28" s="80">
        <v>25</v>
      </c>
      <c r="UR28" s="80">
        <v>25</v>
      </c>
      <c r="US28" s="80">
        <v>25</v>
      </c>
      <c r="UT28" s="80">
        <v>25</v>
      </c>
      <c r="UU28" s="80">
        <v>25</v>
      </c>
      <c r="UV28" s="80">
        <v>25</v>
      </c>
      <c r="UW28" s="80">
        <v>25</v>
      </c>
      <c r="UX28" s="80">
        <v>25</v>
      </c>
      <c r="UY28" s="80">
        <v>25</v>
      </c>
      <c r="UZ28" s="80">
        <v>25</v>
      </c>
      <c r="VA28" s="80">
        <v>25</v>
      </c>
      <c r="VB28" s="80">
        <v>25</v>
      </c>
      <c r="VC28" s="80">
        <v>25</v>
      </c>
      <c r="VD28" s="80">
        <v>25</v>
      </c>
      <c r="VE28" s="80">
        <v>25</v>
      </c>
      <c r="VF28" s="80">
        <v>25</v>
      </c>
      <c r="VG28" s="80">
        <v>25</v>
      </c>
      <c r="VH28" s="80">
        <v>25</v>
      </c>
    </row>
    <row r="29" spans="2:580" ht="14.25" x14ac:dyDescent="0.25">
      <c r="B29" s="55"/>
      <c r="C29" s="9" t="s">
        <v>398</v>
      </c>
      <c r="D29" s="76" t="s">
        <v>403</v>
      </c>
      <c r="E29" s="80">
        <f t="shared" ref="E29:F29" si="113">E28*0.2</f>
        <v>5</v>
      </c>
      <c r="F29" s="80">
        <f t="shared" si="113"/>
        <v>5</v>
      </c>
      <c r="G29" s="80">
        <f t="shared" ref="G29:S29" si="114">G28*0.2</f>
        <v>5</v>
      </c>
      <c r="H29" s="80">
        <f t="shared" si="114"/>
        <v>5</v>
      </c>
      <c r="I29" s="80">
        <f t="shared" si="114"/>
        <v>5</v>
      </c>
      <c r="J29" s="80">
        <f t="shared" si="114"/>
        <v>5</v>
      </c>
      <c r="K29" s="80">
        <f t="shared" si="114"/>
        <v>5</v>
      </c>
      <c r="L29" s="80">
        <f t="shared" si="114"/>
        <v>5</v>
      </c>
      <c r="M29" s="80">
        <f t="shared" si="114"/>
        <v>5</v>
      </c>
      <c r="N29" s="80">
        <f t="shared" si="114"/>
        <v>5</v>
      </c>
      <c r="O29" s="80">
        <f t="shared" si="114"/>
        <v>5</v>
      </c>
      <c r="P29" s="80">
        <f t="shared" si="114"/>
        <v>5</v>
      </c>
      <c r="Q29" s="80">
        <f t="shared" si="114"/>
        <v>5</v>
      </c>
      <c r="R29" s="80">
        <f t="shared" si="114"/>
        <v>5</v>
      </c>
      <c r="S29" s="80">
        <f t="shared" si="114"/>
        <v>5</v>
      </c>
      <c r="T29" s="80">
        <f t="shared" ref="T29:CE29" si="115">T28*0.2</f>
        <v>5</v>
      </c>
      <c r="U29" s="80">
        <f t="shared" si="115"/>
        <v>5</v>
      </c>
      <c r="V29" s="80">
        <f t="shared" si="115"/>
        <v>5</v>
      </c>
      <c r="W29" s="80">
        <f t="shared" si="115"/>
        <v>5</v>
      </c>
      <c r="X29" s="80">
        <f t="shared" si="115"/>
        <v>5</v>
      </c>
      <c r="Y29" s="80">
        <f t="shared" si="115"/>
        <v>5</v>
      </c>
      <c r="Z29" s="80">
        <f t="shared" si="115"/>
        <v>5</v>
      </c>
      <c r="AA29" s="80">
        <f t="shared" si="115"/>
        <v>5</v>
      </c>
      <c r="AB29" s="80">
        <f t="shared" si="115"/>
        <v>5</v>
      </c>
      <c r="AC29" s="80">
        <f t="shared" si="115"/>
        <v>5</v>
      </c>
      <c r="AD29" s="80">
        <f t="shared" si="115"/>
        <v>5</v>
      </c>
      <c r="AE29" s="80">
        <f t="shared" si="115"/>
        <v>5</v>
      </c>
      <c r="AF29" s="80">
        <f t="shared" si="115"/>
        <v>5</v>
      </c>
      <c r="AG29" s="80">
        <f t="shared" si="115"/>
        <v>5</v>
      </c>
      <c r="AH29" s="80">
        <f t="shared" si="115"/>
        <v>5</v>
      </c>
      <c r="AI29" s="80">
        <f t="shared" si="115"/>
        <v>5</v>
      </c>
      <c r="AJ29" s="80">
        <f t="shared" si="115"/>
        <v>5</v>
      </c>
      <c r="AK29" s="80">
        <f t="shared" si="115"/>
        <v>5</v>
      </c>
      <c r="AL29" s="80">
        <f t="shared" si="115"/>
        <v>5</v>
      </c>
      <c r="AM29" s="80">
        <f t="shared" si="115"/>
        <v>5</v>
      </c>
      <c r="AN29" s="80">
        <f t="shared" si="115"/>
        <v>5</v>
      </c>
      <c r="AO29" s="80">
        <f t="shared" si="115"/>
        <v>5</v>
      </c>
      <c r="AP29" s="80">
        <f t="shared" si="115"/>
        <v>5</v>
      </c>
      <c r="AQ29" s="80">
        <f t="shared" si="115"/>
        <v>5</v>
      </c>
      <c r="AR29" s="80">
        <f t="shared" si="115"/>
        <v>5</v>
      </c>
      <c r="AS29" s="80">
        <f t="shared" si="115"/>
        <v>5</v>
      </c>
      <c r="AT29" s="80">
        <f t="shared" si="115"/>
        <v>5</v>
      </c>
      <c r="AU29" s="80">
        <f t="shared" si="115"/>
        <v>5</v>
      </c>
      <c r="AV29" s="80">
        <f t="shared" si="115"/>
        <v>5</v>
      </c>
      <c r="AW29" s="80">
        <f t="shared" si="115"/>
        <v>5</v>
      </c>
      <c r="AX29" s="80">
        <f t="shared" si="115"/>
        <v>5</v>
      </c>
      <c r="AY29" s="80">
        <f t="shared" si="115"/>
        <v>5</v>
      </c>
      <c r="AZ29" s="80">
        <f t="shared" si="115"/>
        <v>5</v>
      </c>
      <c r="BA29" s="80">
        <f t="shared" si="115"/>
        <v>5</v>
      </c>
      <c r="BB29" s="80">
        <f t="shared" si="115"/>
        <v>5</v>
      </c>
      <c r="BC29" s="80">
        <f t="shared" si="115"/>
        <v>5</v>
      </c>
      <c r="BD29" s="80">
        <f t="shared" si="115"/>
        <v>5</v>
      </c>
      <c r="BE29" s="80">
        <f t="shared" si="115"/>
        <v>5</v>
      </c>
      <c r="BF29" s="80">
        <f t="shared" si="115"/>
        <v>5</v>
      </c>
      <c r="BG29" s="80">
        <f t="shared" si="115"/>
        <v>5</v>
      </c>
      <c r="BH29" s="80">
        <f t="shared" si="115"/>
        <v>5</v>
      </c>
      <c r="BI29" s="80">
        <f t="shared" si="115"/>
        <v>5</v>
      </c>
      <c r="BJ29" s="80">
        <f t="shared" si="115"/>
        <v>5</v>
      </c>
      <c r="BK29" s="80">
        <f t="shared" si="115"/>
        <v>5</v>
      </c>
      <c r="BL29" s="80">
        <f t="shared" si="115"/>
        <v>5</v>
      </c>
      <c r="BM29" s="80">
        <f t="shared" si="115"/>
        <v>5</v>
      </c>
      <c r="BN29" s="80">
        <f t="shared" si="115"/>
        <v>5</v>
      </c>
      <c r="BO29" s="80">
        <f t="shared" si="115"/>
        <v>5</v>
      </c>
      <c r="BP29" s="80">
        <f t="shared" si="115"/>
        <v>5</v>
      </c>
      <c r="BQ29" s="80">
        <f t="shared" si="115"/>
        <v>5</v>
      </c>
      <c r="BR29" s="80">
        <f t="shared" si="115"/>
        <v>5</v>
      </c>
      <c r="BS29" s="80">
        <f t="shared" si="115"/>
        <v>5</v>
      </c>
      <c r="BT29" s="80">
        <f t="shared" si="115"/>
        <v>5</v>
      </c>
      <c r="BU29" s="80">
        <f t="shared" si="115"/>
        <v>5</v>
      </c>
      <c r="BV29" s="80">
        <f t="shared" si="115"/>
        <v>5</v>
      </c>
      <c r="BW29" s="80">
        <f t="shared" si="115"/>
        <v>5</v>
      </c>
      <c r="BX29" s="80">
        <f t="shared" si="115"/>
        <v>5</v>
      </c>
      <c r="BY29" s="80">
        <f t="shared" si="115"/>
        <v>5</v>
      </c>
      <c r="BZ29" s="80">
        <f t="shared" si="115"/>
        <v>5</v>
      </c>
      <c r="CA29" s="80">
        <f t="shared" si="115"/>
        <v>5</v>
      </c>
      <c r="CB29" s="80">
        <f t="shared" si="115"/>
        <v>5</v>
      </c>
      <c r="CC29" s="80">
        <f t="shared" si="115"/>
        <v>5</v>
      </c>
      <c r="CD29" s="80">
        <f t="shared" si="115"/>
        <v>5</v>
      </c>
      <c r="CE29" s="80">
        <f t="shared" si="115"/>
        <v>5</v>
      </c>
      <c r="CF29" s="80">
        <f t="shared" ref="CF29:EQ29" si="116">CF28*0.2</f>
        <v>5</v>
      </c>
      <c r="CG29" s="80">
        <f t="shared" si="116"/>
        <v>5</v>
      </c>
      <c r="CH29" s="80">
        <f t="shared" si="116"/>
        <v>5</v>
      </c>
      <c r="CI29" s="80">
        <f t="shared" si="116"/>
        <v>5</v>
      </c>
      <c r="CJ29" s="80">
        <f t="shared" si="116"/>
        <v>5</v>
      </c>
      <c r="CK29" s="80">
        <f t="shared" si="116"/>
        <v>5</v>
      </c>
      <c r="CL29" s="80">
        <f t="shared" si="116"/>
        <v>5</v>
      </c>
      <c r="CM29" s="80">
        <f t="shared" si="116"/>
        <v>5</v>
      </c>
      <c r="CN29" s="80">
        <f t="shared" si="116"/>
        <v>5</v>
      </c>
      <c r="CO29" s="80">
        <f t="shared" si="116"/>
        <v>5</v>
      </c>
      <c r="CP29" s="80">
        <f t="shared" si="116"/>
        <v>5</v>
      </c>
      <c r="CQ29" s="80">
        <f t="shared" si="116"/>
        <v>5</v>
      </c>
      <c r="CR29" s="80">
        <f t="shared" si="116"/>
        <v>5</v>
      </c>
      <c r="CS29" s="80">
        <f t="shared" si="116"/>
        <v>5</v>
      </c>
      <c r="CT29" s="80">
        <f t="shared" si="116"/>
        <v>5</v>
      </c>
      <c r="CU29" s="80">
        <f t="shared" si="116"/>
        <v>5</v>
      </c>
      <c r="CV29" s="80">
        <f t="shared" si="116"/>
        <v>5</v>
      </c>
      <c r="CW29" s="80">
        <f t="shared" si="116"/>
        <v>5</v>
      </c>
      <c r="CX29" s="80">
        <f t="shared" si="116"/>
        <v>5</v>
      </c>
      <c r="CY29" s="80">
        <f t="shared" si="116"/>
        <v>5</v>
      </c>
      <c r="CZ29" s="80">
        <f t="shared" si="116"/>
        <v>5</v>
      </c>
      <c r="DA29" s="80">
        <f t="shared" si="116"/>
        <v>5</v>
      </c>
      <c r="DB29" s="80">
        <f t="shared" si="116"/>
        <v>5</v>
      </c>
      <c r="DC29" s="80">
        <f t="shared" si="116"/>
        <v>5</v>
      </c>
      <c r="DD29" s="80">
        <f t="shared" si="116"/>
        <v>5</v>
      </c>
      <c r="DE29" s="80">
        <f t="shared" si="116"/>
        <v>5</v>
      </c>
      <c r="DF29" s="80">
        <f t="shared" si="116"/>
        <v>5</v>
      </c>
      <c r="DG29" s="80">
        <f t="shared" si="116"/>
        <v>5</v>
      </c>
      <c r="DH29" s="80">
        <f t="shared" si="116"/>
        <v>5</v>
      </c>
      <c r="DI29" s="80">
        <f t="shared" si="116"/>
        <v>5</v>
      </c>
      <c r="DJ29" s="80">
        <f t="shared" si="116"/>
        <v>5</v>
      </c>
      <c r="DK29" s="80">
        <f t="shared" si="116"/>
        <v>5</v>
      </c>
      <c r="DL29" s="80">
        <f t="shared" si="116"/>
        <v>5</v>
      </c>
      <c r="DM29" s="80">
        <f t="shared" si="116"/>
        <v>5</v>
      </c>
      <c r="DN29" s="80">
        <f t="shared" si="116"/>
        <v>5</v>
      </c>
      <c r="DO29" s="80">
        <f t="shared" si="116"/>
        <v>5</v>
      </c>
      <c r="DP29" s="80">
        <f t="shared" si="116"/>
        <v>5</v>
      </c>
      <c r="DQ29" s="80">
        <f t="shared" si="116"/>
        <v>5</v>
      </c>
      <c r="DR29" s="80">
        <f t="shared" si="116"/>
        <v>5</v>
      </c>
      <c r="DS29" s="80">
        <f t="shared" si="116"/>
        <v>5</v>
      </c>
      <c r="DT29" s="80">
        <f t="shared" si="116"/>
        <v>5</v>
      </c>
      <c r="DU29" s="80">
        <f t="shared" si="116"/>
        <v>5</v>
      </c>
      <c r="DV29" s="80">
        <f t="shared" si="116"/>
        <v>5</v>
      </c>
      <c r="DW29" s="80">
        <f t="shared" si="116"/>
        <v>5</v>
      </c>
      <c r="DX29" s="80">
        <f t="shared" si="116"/>
        <v>5</v>
      </c>
      <c r="DY29" s="80">
        <f t="shared" si="116"/>
        <v>5</v>
      </c>
      <c r="DZ29" s="80">
        <f t="shared" si="116"/>
        <v>5</v>
      </c>
      <c r="EA29" s="80">
        <f t="shared" si="116"/>
        <v>5</v>
      </c>
      <c r="EB29" s="80">
        <f t="shared" si="116"/>
        <v>5</v>
      </c>
      <c r="EC29" s="80">
        <f t="shared" si="116"/>
        <v>5</v>
      </c>
      <c r="ED29" s="80">
        <f t="shared" si="116"/>
        <v>5</v>
      </c>
      <c r="EE29" s="80">
        <f t="shared" si="116"/>
        <v>5</v>
      </c>
      <c r="EF29" s="80">
        <f t="shared" si="116"/>
        <v>5</v>
      </c>
      <c r="EG29" s="80">
        <f t="shared" si="116"/>
        <v>5</v>
      </c>
      <c r="EH29" s="80">
        <f t="shared" si="116"/>
        <v>5</v>
      </c>
      <c r="EI29" s="80">
        <f t="shared" si="116"/>
        <v>5</v>
      </c>
      <c r="EJ29" s="80">
        <f t="shared" si="116"/>
        <v>5</v>
      </c>
      <c r="EK29" s="80">
        <f t="shared" si="116"/>
        <v>5</v>
      </c>
      <c r="EL29" s="80">
        <f t="shared" si="116"/>
        <v>5</v>
      </c>
      <c r="EM29" s="80">
        <f t="shared" si="116"/>
        <v>5</v>
      </c>
      <c r="EN29" s="80">
        <f t="shared" si="116"/>
        <v>5</v>
      </c>
      <c r="EO29" s="80">
        <f t="shared" si="116"/>
        <v>5</v>
      </c>
      <c r="EP29" s="80">
        <f t="shared" si="116"/>
        <v>5</v>
      </c>
      <c r="EQ29" s="80">
        <f t="shared" si="116"/>
        <v>5</v>
      </c>
      <c r="ER29" s="80">
        <f t="shared" ref="ER29:HC29" si="117">ER28*0.2</f>
        <v>5</v>
      </c>
      <c r="ES29" s="80">
        <f t="shared" si="117"/>
        <v>5</v>
      </c>
      <c r="ET29" s="80">
        <f t="shared" si="117"/>
        <v>5</v>
      </c>
      <c r="EU29" s="80">
        <f t="shared" si="117"/>
        <v>5</v>
      </c>
      <c r="EV29" s="80">
        <f t="shared" si="117"/>
        <v>5</v>
      </c>
      <c r="EW29" s="80">
        <f t="shared" si="117"/>
        <v>5</v>
      </c>
      <c r="EX29" s="80">
        <f t="shared" si="117"/>
        <v>5</v>
      </c>
      <c r="EY29" s="80">
        <f t="shared" si="117"/>
        <v>5</v>
      </c>
      <c r="EZ29" s="80">
        <f t="shared" si="117"/>
        <v>5</v>
      </c>
      <c r="FA29" s="80">
        <f t="shared" si="117"/>
        <v>5</v>
      </c>
      <c r="FB29" s="80">
        <f t="shared" si="117"/>
        <v>5</v>
      </c>
      <c r="FC29" s="80">
        <f t="shared" si="117"/>
        <v>5</v>
      </c>
      <c r="FD29" s="80">
        <f t="shared" si="117"/>
        <v>5</v>
      </c>
      <c r="FE29" s="80">
        <f t="shared" si="117"/>
        <v>5</v>
      </c>
      <c r="FF29" s="80">
        <f t="shared" si="117"/>
        <v>5</v>
      </c>
      <c r="FG29" s="80">
        <f t="shared" si="117"/>
        <v>5</v>
      </c>
      <c r="FH29" s="80">
        <f t="shared" si="117"/>
        <v>5</v>
      </c>
      <c r="FI29" s="80">
        <f t="shared" si="117"/>
        <v>5</v>
      </c>
      <c r="FJ29" s="80">
        <f t="shared" si="117"/>
        <v>5</v>
      </c>
      <c r="FK29" s="80">
        <f t="shared" si="117"/>
        <v>5</v>
      </c>
      <c r="FL29" s="80">
        <f t="shared" si="117"/>
        <v>5</v>
      </c>
      <c r="FM29" s="80">
        <f t="shared" si="117"/>
        <v>5</v>
      </c>
      <c r="FN29" s="80">
        <f t="shared" si="117"/>
        <v>5</v>
      </c>
      <c r="FO29" s="80">
        <f t="shared" si="117"/>
        <v>5</v>
      </c>
      <c r="FP29" s="80">
        <f t="shared" si="117"/>
        <v>5</v>
      </c>
      <c r="FQ29" s="80">
        <f t="shared" si="117"/>
        <v>5</v>
      </c>
      <c r="FR29" s="80">
        <f t="shared" si="117"/>
        <v>5</v>
      </c>
      <c r="FS29" s="80">
        <f t="shared" si="117"/>
        <v>5</v>
      </c>
      <c r="FT29" s="80">
        <f t="shared" si="117"/>
        <v>5</v>
      </c>
      <c r="FU29" s="80">
        <f t="shared" si="117"/>
        <v>5</v>
      </c>
      <c r="FV29" s="80">
        <f t="shared" si="117"/>
        <v>5</v>
      </c>
      <c r="FW29" s="80">
        <f t="shared" si="117"/>
        <v>5</v>
      </c>
      <c r="FX29" s="80">
        <f t="shared" si="117"/>
        <v>5</v>
      </c>
      <c r="FY29" s="80">
        <f t="shared" si="117"/>
        <v>5</v>
      </c>
      <c r="FZ29" s="80">
        <f t="shared" si="117"/>
        <v>5</v>
      </c>
      <c r="GA29" s="80">
        <f t="shared" si="117"/>
        <v>5</v>
      </c>
      <c r="GB29" s="80">
        <f t="shared" si="117"/>
        <v>5</v>
      </c>
      <c r="GC29" s="80">
        <f t="shared" si="117"/>
        <v>5</v>
      </c>
      <c r="GD29" s="80">
        <f t="shared" si="117"/>
        <v>5</v>
      </c>
      <c r="GE29" s="80">
        <f t="shared" si="117"/>
        <v>5</v>
      </c>
      <c r="GF29" s="80">
        <f t="shared" si="117"/>
        <v>5</v>
      </c>
      <c r="GG29" s="80">
        <f t="shared" si="117"/>
        <v>5</v>
      </c>
      <c r="GH29" s="80">
        <f t="shared" si="117"/>
        <v>5</v>
      </c>
      <c r="GI29" s="80">
        <f t="shared" si="117"/>
        <v>5</v>
      </c>
      <c r="GJ29" s="80">
        <f t="shared" si="117"/>
        <v>5</v>
      </c>
      <c r="GK29" s="80">
        <f t="shared" si="117"/>
        <v>5</v>
      </c>
      <c r="GL29" s="80">
        <f t="shared" si="117"/>
        <v>5</v>
      </c>
      <c r="GM29" s="80">
        <f t="shared" si="117"/>
        <v>5</v>
      </c>
      <c r="GN29" s="80">
        <f t="shared" si="117"/>
        <v>5</v>
      </c>
      <c r="GO29" s="80">
        <f t="shared" si="117"/>
        <v>5</v>
      </c>
      <c r="GP29" s="80">
        <f t="shared" si="117"/>
        <v>5</v>
      </c>
      <c r="GQ29" s="80">
        <f t="shared" si="117"/>
        <v>5</v>
      </c>
      <c r="GR29" s="80">
        <f t="shared" si="117"/>
        <v>5</v>
      </c>
      <c r="GS29" s="80">
        <f t="shared" si="117"/>
        <v>5</v>
      </c>
      <c r="GT29" s="80">
        <f t="shared" si="117"/>
        <v>5</v>
      </c>
      <c r="GU29" s="80">
        <f t="shared" si="117"/>
        <v>5</v>
      </c>
      <c r="GV29" s="80">
        <f t="shared" si="117"/>
        <v>5</v>
      </c>
      <c r="GW29" s="80">
        <f t="shared" si="117"/>
        <v>5</v>
      </c>
      <c r="GX29" s="80">
        <f t="shared" si="117"/>
        <v>5</v>
      </c>
      <c r="GY29" s="80">
        <f t="shared" si="117"/>
        <v>5</v>
      </c>
      <c r="GZ29" s="80">
        <f t="shared" si="117"/>
        <v>5</v>
      </c>
      <c r="HA29" s="80">
        <f t="shared" si="117"/>
        <v>5</v>
      </c>
      <c r="HB29" s="80">
        <f t="shared" si="117"/>
        <v>5</v>
      </c>
      <c r="HC29" s="80">
        <f t="shared" si="117"/>
        <v>5</v>
      </c>
      <c r="HD29" s="80">
        <f t="shared" ref="HD29:JO29" si="118">HD28*0.2</f>
        <v>5</v>
      </c>
      <c r="HE29" s="80">
        <f t="shared" si="118"/>
        <v>5</v>
      </c>
      <c r="HF29" s="80">
        <f t="shared" si="118"/>
        <v>5</v>
      </c>
      <c r="HG29" s="80">
        <f t="shared" si="118"/>
        <v>5</v>
      </c>
      <c r="HH29" s="80">
        <f t="shared" si="118"/>
        <v>5</v>
      </c>
      <c r="HI29" s="80">
        <f t="shared" si="118"/>
        <v>5</v>
      </c>
      <c r="HJ29" s="80">
        <f t="shared" si="118"/>
        <v>5</v>
      </c>
      <c r="HK29" s="80">
        <f t="shared" si="118"/>
        <v>5</v>
      </c>
      <c r="HL29" s="80">
        <f t="shared" si="118"/>
        <v>5</v>
      </c>
      <c r="HM29" s="80">
        <f t="shared" si="118"/>
        <v>5</v>
      </c>
      <c r="HN29" s="80">
        <f t="shared" si="118"/>
        <v>5</v>
      </c>
      <c r="HO29" s="80">
        <f t="shared" si="118"/>
        <v>5</v>
      </c>
      <c r="HP29" s="80">
        <f t="shared" si="118"/>
        <v>5</v>
      </c>
      <c r="HQ29" s="80">
        <f t="shared" si="118"/>
        <v>5</v>
      </c>
      <c r="HR29" s="80">
        <f t="shared" si="118"/>
        <v>5</v>
      </c>
      <c r="HS29" s="80">
        <f t="shared" si="118"/>
        <v>5</v>
      </c>
      <c r="HT29" s="80">
        <f t="shared" si="118"/>
        <v>5</v>
      </c>
      <c r="HU29" s="80">
        <f t="shared" si="118"/>
        <v>5</v>
      </c>
      <c r="HV29" s="80">
        <f t="shared" si="118"/>
        <v>5</v>
      </c>
      <c r="HW29" s="80">
        <f t="shared" si="118"/>
        <v>5</v>
      </c>
      <c r="HX29" s="80">
        <f t="shared" si="118"/>
        <v>5</v>
      </c>
      <c r="HY29" s="80">
        <f t="shared" si="118"/>
        <v>5</v>
      </c>
      <c r="HZ29" s="80">
        <f t="shared" si="118"/>
        <v>5</v>
      </c>
      <c r="IA29" s="80">
        <f t="shared" si="118"/>
        <v>5</v>
      </c>
      <c r="IB29" s="80">
        <f t="shared" si="118"/>
        <v>5</v>
      </c>
      <c r="IC29" s="80">
        <f t="shared" si="118"/>
        <v>5</v>
      </c>
      <c r="ID29" s="80">
        <f t="shared" si="118"/>
        <v>5</v>
      </c>
      <c r="IE29" s="80">
        <f t="shared" si="118"/>
        <v>5</v>
      </c>
      <c r="IF29" s="80">
        <f t="shared" si="118"/>
        <v>5</v>
      </c>
      <c r="IG29" s="80">
        <f t="shared" si="118"/>
        <v>5</v>
      </c>
      <c r="IH29" s="80">
        <f t="shared" si="118"/>
        <v>5</v>
      </c>
      <c r="II29" s="80">
        <f t="shared" si="118"/>
        <v>5</v>
      </c>
      <c r="IJ29" s="80">
        <f t="shared" si="118"/>
        <v>5</v>
      </c>
      <c r="IK29" s="80">
        <f t="shared" si="118"/>
        <v>5</v>
      </c>
      <c r="IL29" s="80">
        <f t="shared" si="118"/>
        <v>5</v>
      </c>
      <c r="IM29" s="80">
        <f t="shared" si="118"/>
        <v>5</v>
      </c>
      <c r="IN29" s="80">
        <f t="shared" si="118"/>
        <v>5</v>
      </c>
      <c r="IO29" s="80">
        <f t="shared" si="118"/>
        <v>5</v>
      </c>
      <c r="IP29" s="80">
        <f t="shared" si="118"/>
        <v>5</v>
      </c>
      <c r="IQ29" s="80">
        <f t="shared" si="118"/>
        <v>5</v>
      </c>
      <c r="IR29" s="80">
        <f t="shared" si="118"/>
        <v>5</v>
      </c>
      <c r="IS29" s="80">
        <f t="shared" si="118"/>
        <v>5</v>
      </c>
      <c r="IT29" s="80">
        <f t="shared" si="118"/>
        <v>5</v>
      </c>
      <c r="IU29" s="80">
        <f t="shared" si="118"/>
        <v>5</v>
      </c>
      <c r="IV29" s="80">
        <f t="shared" si="118"/>
        <v>5</v>
      </c>
      <c r="IW29" s="80">
        <f t="shared" si="118"/>
        <v>5</v>
      </c>
      <c r="IX29" s="80">
        <f t="shared" si="118"/>
        <v>5</v>
      </c>
      <c r="IY29" s="80">
        <f t="shared" si="118"/>
        <v>5</v>
      </c>
      <c r="IZ29" s="80">
        <f t="shared" si="118"/>
        <v>5</v>
      </c>
      <c r="JA29" s="80">
        <f t="shared" si="118"/>
        <v>5</v>
      </c>
      <c r="JB29" s="80">
        <f t="shared" si="118"/>
        <v>5</v>
      </c>
      <c r="JC29" s="80">
        <f t="shared" si="118"/>
        <v>5</v>
      </c>
      <c r="JD29" s="80">
        <f t="shared" si="118"/>
        <v>5</v>
      </c>
      <c r="JE29" s="80">
        <f t="shared" si="118"/>
        <v>5</v>
      </c>
      <c r="JF29" s="80">
        <f t="shared" si="118"/>
        <v>5</v>
      </c>
      <c r="JG29" s="80">
        <f t="shared" si="118"/>
        <v>5</v>
      </c>
      <c r="JH29" s="80">
        <f t="shared" si="118"/>
        <v>5</v>
      </c>
      <c r="JI29" s="80">
        <f t="shared" si="118"/>
        <v>5</v>
      </c>
      <c r="JJ29" s="80">
        <f t="shared" si="118"/>
        <v>5</v>
      </c>
      <c r="JK29" s="80">
        <f t="shared" si="118"/>
        <v>5</v>
      </c>
      <c r="JL29" s="80">
        <f t="shared" si="118"/>
        <v>5</v>
      </c>
      <c r="JM29" s="80">
        <f t="shared" si="118"/>
        <v>5</v>
      </c>
      <c r="JN29" s="80">
        <f t="shared" si="118"/>
        <v>5</v>
      </c>
      <c r="JO29" s="80">
        <f t="shared" si="118"/>
        <v>5</v>
      </c>
      <c r="JP29" s="80">
        <f t="shared" ref="JP29:MA29" si="119">JP28*0.2</f>
        <v>5</v>
      </c>
      <c r="JQ29" s="80">
        <f t="shared" si="119"/>
        <v>5</v>
      </c>
      <c r="JR29" s="80">
        <f t="shared" si="119"/>
        <v>5</v>
      </c>
      <c r="JS29" s="80">
        <f t="shared" si="119"/>
        <v>5</v>
      </c>
      <c r="JT29" s="80">
        <f t="shared" si="119"/>
        <v>5</v>
      </c>
      <c r="JU29" s="80">
        <f t="shared" si="119"/>
        <v>5</v>
      </c>
      <c r="JV29" s="80">
        <f t="shared" si="119"/>
        <v>5</v>
      </c>
      <c r="JW29" s="80">
        <f t="shared" si="119"/>
        <v>5</v>
      </c>
      <c r="JX29" s="80">
        <f t="shared" si="119"/>
        <v>5</v>
      </c>
      <c r="JY29" s="80">
        <f t="shared" si="119"/>
        <v>5</v>
      </c>
      <c r="JZ29" s="80">
        <f t="shared" si="119"/>
        <v>5</v>
      </c>
      <c r="KA29" s="80">
        <f t="shared" si="119"/>
        <v>5</v>
      </c>
      <c r="KB29" s="80">
        <f t="shared" si="119"/>
        <v>5</v>
      </c>
      <c r="KC29" s="80">
        <f t="shared" si="119"/>
        <v>5</v>
      </c>
      <c r="KD29" s="80">
        <f t="shared" si="119"/>
        <v>5</v>
      </c>
      <c r="KE29" s="80">
        <f t="shared" si="119"/>
        <v>5</v>
      </c>
      <c r="KF29" s="80">
        <f t="shared" si="119"/>
        <v>5</v>
      </c>
      <c r="KG29" s="80">
        <f t="shared" si="119"/>
        <v>5</v>
      </c>
      <c r="KH29" s="80">
        <f t="shared" si="119"/>
        <v>5</v>
      </c>
      <c r="KI29" s="80">
        <f t="shared" si="119"/>
        <v>5</v>
      </c>
      <c r="KJ29" s="80">
        <f t="shared" si="119"/>
        <v>5</v>
      </c>
      <c r="KK29" s="80">
        <f t="shared" si="119"/>
        <v>5</v>
      </c>
      <c r="KL29" s="80">
        <f t="shared" si="119"/>
        <v>5</v>
      </c>
      <c r="KM29" s="80">
        <f t="shared" si="119"/>
        <v>5</v>
      </c>
      <c r="KN29" s="80">
        <f t="shared" si="119"/>
        <v>5</v>
      </c>
      <c r="KO29" s="80">
        <f t="shared" si="119"/>
        <v>5</v>
      </c>
      <c r="KP29" s="80">
        <f t="shared" si="119"/>
        <v>5</v>
      </c>
      <c r="KQ29" s="80">
        <f t="shared" si="119"/>
        <v>5</v>
      </c>
      <c r="KR29" s="80">
        <f t="shared" si="119"/>
        <v>5</v>
      </c>
      <c r="KS29" s="80">
        <f t="shared" si="119"/>
        <v>5</v>
      </c>
      <c r="KT29" s="80">
        <f t="shared" si="119"/>
        <v>5</v>
      </c>
      <c r="KU29" s="80">
        <f t="shared" si="119"/>
        <v>5</v>
      </c>
      <c r="KV29" s="80">
        <f t="shared" si="119"/>
        <v>5</v>
      </c>
      <c r="KW29" s="80">
        <f t="shared" si="119"/>
        <v>5</v>
      </c>
      <c r="KX29" s="80">
        <f t="shared" si="119"/>
        <v>5</v>
      </c>
      <c r="KY29" s="80">
        <f t="shared" si="119"/>
        <v>5</v>
      </c>
      <c r="KZ29" s="80">
        <f t="shared" si="119"/>
        <v>5</v>
      </c>
      <c r="LA29" s="80">
        <f t="shared" si="119"/>
        <v>5</v>
      </c>
      <c r="LB29" s="80">
        <f t="shared" si="119"/>
        <v>5</v>
      </c>
      <c r="LC29" s="80">
        <f t="shared" si="119"/>
        <v>5</v>
      </c>
      <c r="LD29" s="80">
        <f t="shared" si="119"/>
        <v>5</v>
      </c>
      <c r="LE29" s="80">
        <f t="shared" si="119"/>
        <v>5</v>
      </c>
      <c r="LF29" s="80">
        <f t="shared" si="119"/>
        <v>5</v>
      </c>
      <c r="LG29" s="80">
        <f t="shared" si="119"/>
        <v>5</v>
      </c>
      <c r="LH29" s="80">
        <f t="shared" si="119"/>
        <v>5</v>
      </c>
      <c r="LI29" s="80">
        <f t="shared" si="119"/>
        <v>5</v>
      </c>
      <c r="LJ29" s="80">
        <f t="shared" si="119"/>
        <v>5</v>
      </c>
      <c r="LK29" s="80">
        <f t="shared" si="119"/>
        <v>5</v>
      </c>
      <c r="LL29" s="80">
        <f t="shared" si="119"/>
        <v>5</v>
      </c>
      <c r="LM29" s="80">
        <f t="shared" si="119"/>
        <v>5</v>
      </c>
      <c r="LN29" s="80">
        <f t="shared" si="119"/>
        <v>5</v>
      </c>
      <c r="LO29" s="80">
        <f t="shared" si="119"/>
        <v>5</v>
      </c>
      <c r="LP29" s="80">
        <f t="shared" si="119"/>
        <v>5</v>
      </c>
      <c r="LQ29" s="80">
        <f t="shared" si="119"/>
        <v>5</v>
      </c>
      <c r="LR29" s="80">
        <f t="shared" si="119"/>
        <v>5</v>
      </c>
      <c r="LS29" s="80">
        <f t="shared" si="119"/>
        <v>5</v>
      </c>
      <c r="LT29" s="80">
        <f t="shared" si="119"/>
        <v>5</v>
      </c>
      <c r="LU29" s="80">
        <f t="shared" si="119"/>
        <v>5</v>
      </c>
      <c r="LV29" s="80">
        <f t="shared" si="119"/>
        <v>5</v>
      </c>
      <c r="LW29" s="80">
        <f t="shared" si="119"/>
        <v>5</v>
      </c>
      <c r="LX29" s="80">
        <f t="shared" si="119"/>
        <v>5</v>
      </c>
      <c r="LY29" s="80">
        <f t="shared" si="119"/>
        <v>5</v>
      </c>
      <c r="LZ29" s="80">
        <f t="shared" si="119"/>
        <v>5</v>
      </c>
      <c r="MA29" s="80">
        <f t="shared" si="119"/>
        <v>5</v>
      </c>
      <c r="MB29" s="80">
        <f t="shared" ref="MB29:OM29" si="120">MB28*0.2</f>
        <v>5</v>
      </c>
      <c r="MC29" s="80">
        <f t="shared" si="120"/>
        <v>5</v>
      </c>
      <c r="MD29" s="80">
        <f t="shared" si="120"/>
        <v>5</v>
      </c>
      <c r="ME29" s="80">
        <f t="shared" si="120"/>
        <v>5</v>
      </c>
      <c r="MF29" s="80">
        <f t="shared" si="120"/>
        <v>5</v>
      </c>
      <c r="MG29" s="80">
        <f t="shared" si="120"/>
        <v>5</v>
      </c>
      <c r="MH29" s="80">
        <f t="shared" si="120"/>
        <v>5</v>
      </c>
      <c r="MI29" s="80">
        <f t="shared" si="120"/>
        <v>5</v>
      </c>
      <c r="MJ29" s="80">
        <f t="shared" si="120"/>
        <v>5</v>
      </c>
      <c r="MK29" s="80">
        <f t="shared" si="120"/>
        <v>5</v>
      </c>
      <c r="ML29" s="80">
        <f t="shared" si="120"/>
        <v>5</v>
      </c>
      <c r="MM29" s="80">
        <f t="shared" si="120"/>
        <v>5</v>
      </c>
      <c r="MN29" s="80">
        <f t="shared" si="120"/>
        <v>5</v>
      </c>
      <c r="MO29" s="80">
        <f t="shared" si="120"/>
        <v>5</v>
      </c>
      <c r="MP29" s="80">
        <f t="shared" si="120"/>
        <v>5</v>
      </c>
      <c r="MQ29" s="80">
        <f t="shared" si="120"/>
        <v>5</v>
      </c>
      <c r="MR29" s="80">
        <f t="shared" si="120"/>
        <v>5</v>
      </c>
      <c r="MS29" s="80">
        <f t="shared" si="120"/>
        <v>5</v>
      </c>
      <c r="MT29" s="80">
        <f t="shared" si="120"/>
        <v>5</v>
      </c>
      <c r="MU29" s="80">
        <f t="shared" si="120"/>
        <v>5</v>
      </c>
      <c r="MV29" s="80">
        <f t="shared" si="120"/>
        <v>5</v>
      </c>
      <c r="MW29" s="80">
        <f t="shared" si="120"/>
        <v>5</v>
      </c>
      <c r="MX29" s="80">
        <f t="shared" si="120"/>
        <v>5</v>
      </c>
      <c r="MY29" s="80">
        <f t="shared" si="120"/>
        <v>5</v>
      </c>
      <c r="MZ29" s="80">
        <f t="shared" si="120"/>
        <v>5</v>
      </c>
      <c r="NA29" s="80">
        <f t="shared" si="120"/>
        <v>5</v>
      </c>
      <c r="NB29" s="80">
        <f t="shared" si="120"/>
        <v>5</v>
      </c>
      <c r="NC29" s="80">
        <f t="shared" si="120"/>
        <v>5</v>
      </c>
      <c r="ND29" s="80">
        <f t="shared" si="120"/>
        <v>5</v>
      </c>
      <c r="NE29" s="80">
        <f t="shared" si="120"/>
        <v>5</v>
      </c>
      <c r="NF29" s="80">
        <f t="shared" si="120"/>
        <v>5</v>
      </c>
      <c r="NG29" s="80">
        <f t="shared" si="120"/>
        <v>5</v>
      </c>
      <c r="NH29" s="80">
        <f t="shared" si="120"/>
        <v>5</v>
      </c>
      <c r="NI29" s="80">
        <f t="shared" si="120"/>
        <v>5</v>
      </c>
      <c r="NJ29" s="80">
        <f t="shared" si="120"/>
        <v>5</v>
      </c>
      <c r="NK29" s="80">
        <f t="shared" si="120"/>
        <v>5</v>
      </c>
      <c r="NL29" s="80">
        <f t="shared" si="120"/>
        <v>5</v>
      </c>
      <c r="NM29" s="80">
        <f t="shared" si="120"/>
        <v>5</v>
      </c>
      <c r="NN29" s="80">
        <f t="shared" si="120"/>
        <v>5</v>
      </c>
      <c r="NO29" s="80">
        <f t="shared" si="120"/>
        <v>5</v>
      </c>
      <c r="NP29" s="80">
        <f t="shared" si="120"/>
        <v>5</v>
      </c>
      <c r="NQ29" s="80">
        <f t="shared" si="120"/>
        <v>5</v>
      </c>
      <c r="NR29" s="80">
        <f t="shared" si="120"/>
        <v>5</v>
      </c>
      <c r="NS29" s="80">
        <f t="shared" si="120"/>
        <v>5</v>
      </c>
      <c r="NT29" s="80">
        <f t="shared" si="120"/>
        <v>5</v>
      </c>
      <c r="NU29" s="80">
        <f t="shared" si="120"/>
        <v>5</v>
      </c>
      <c r="NV29" s="80">
        <f t="shared" si="120"/>
        <v>5</v>
      </c>
      <c r="NW29" s="80">
        <f t="shared" si="120"/>
        <v>5</v>
      </c>
      <c r="NX29" s="80">
        <f t="shared" si="120"/>
        <v>5</v>
      </c>
      <c r="NY29" s="80">
        <f t="shared" si="120"/>
        <v>5</v>
      </c>
      <c r="NZ29" s="80">
        <f t="shared" si="120"/>
        <v>5</v>
      </c>
      <c r="OA29" s="80">
        <f t="shared" si="120"/>
        <v>5</v>
      </c>
      <c r="OB29" s="80">
        <f t="shared" si="120"/>
        <v>5</v>
      </c>
      <c r="OC29" s="80">
        <f t="shared" si="120"/>
        <v>5</v>
      </c>
      <c r="OD29" s="80">
        <f t="shared" si="120"/>
        <v>5</v>
      </c>
      <c r="OE29" s="80">
        <f t="shared" si="120"/>
        <v>5</v>
      </c>
      <c r="OF29" s="80">
        <f t="shared" si="120"/>
        <v>5</v>
      </c>
      <c r="OG29" s="80">
        <f t="shared" si="120"/>
        <v>5</v>
      </c>
      <c r="OH29" s="80">
        <f t="shared" si="120"/>
        <v>5</v>
      </c>
      <c r="OI29" s="80">
        <f t="shared" si="120"/>
        <v>5</v>
      </c>
      <c r="OJ29" s="80">
        <f t="shared" si="120"/>
        <v>5</v>
      </c>
      <c r="OK29" s="80">
        <f t="shared" si="120"/>
        <v>5</v>
      </c>
      <c r="OL29" s="80">
        <f t="shared" si="120"/>
        <v>5</v>
      </c>
      <c r="OM29" s="80">
        <f t="shared" si="120"/>
        <v>5</v>
      </c>
      <c r="ON29" s="80">
        <f t="shared" ref="ON29:QY29" si="121">ON28*0.2</f>
        <v>5</v>
      </c>
      <c r="OO29" s="80">
        <f t="shared" si="121"/>
        <v>5</v>
      </c>
      <c r="OP29" s="80">
        <f t="shared" si="121"/>
        <v>5</v>
      </c>
      <c r="OQ29" s="80">
        <f t="shared" si="121"/>
        <v>5</v>
      </c>
      <c r="OR29" s="80">
        <f t="shared" si="121"/>
        <v>5</v>
      </c>
      <c r="OS29" s="80">
        <f t="shared" si="121"/>
        <v>5</v>
      </c>
      <c r="OT29" s="80">
        <f t="shared" si="121"/>
        <v>5</v>
      </c>
      <c r="OU29" s="80">
        <f t="shared" si="121"/>
        <v>5</v>
      </c>
      <c r="OV29" s="80">
        <f t="shared" si="121"/>
        <v>5</v>
      </c>
      <c r="OW29" s="80">
        <f t="shared" si="121"/>
        <v>5</v>
      </c>
      <c r="OX29" s="80">
        <f t="shared" si="121"/>
        <v>5</v>
      </c>
      <c r="OY29" s="80">
        <f t="shared" si="121"/>
        <v>5</v>
      </c>
      <c r="OZ29" s="80">
        <f t="shared" si="121"/>
        <v>5</v>
      </c>
      <c r="PA29" s="80">
        <f t="shared" si="121"/>
        <v>5</v>
      </c>
      <c r="PB29" s="80">
        <f t="shared" si="121"/>
        <v>5</v>
      </c>
      <c r="PC29" s="80">
        <f t="shared" si="121"/>
        <v>5</v>
      </c>
      <c r="PD29" s="80">
        <f t="shared" si="121"/>
        <v>5</v>
      </c>
      <c r="PE29" s="80">
        <f t="shared" si="121"/>
        <v>5</v>
      </c>
      <c r="PF29" s="80">
        <f t="shared" si="121"/>
        <v>5</v>
      </c>
      <c r="PG29" s="80">
        <f t="shared" si="121"/>
        <v>5</v>
      </c>
      <c r="PH29" s="80">
        <f t="shared" si="121"/>
        <v>5</v>
      </c>
      <c r="PI29" s="80">
        <f t="shared" si="121"/>
        <v>5</v>
      </c>
      <c r="PJ29" s="80">
        <f t="shared" si="121"/>
        <v>5</v>
      </c>
      <c r="PK29" s="80">
        <f t="shared" si="121"/>
        <v>5</v>
      </c>
      <c r="PL29" s="80">
        <f t="shared" si="121"/>
        <v>5</v>
      </c>
      <c r="PM29" s="80">
        <f t="shared" si="121"/>
        <v>5</v>
      </c>
      <c r="PN29" s="80">
        <f t="shared" si="121"/>
        <v>5</v>
      </c>
      <c r="PO29" s="80">
        <f t="shared" si="121"/>
        <v>5</v>
      </c>
      <c r="PP29" s="80">
        <f t="shared" si="121"/>
        <v>5</v>
      </c>
      <c r="PQ29" s="80">
        <f t="shared" si="121"/>
        <v>5</v>
      </c>
      <c r="PR29" s="80">
        <f t="shared" si="121"/>
        <v>5</v>
      </c>
      <c r="PS29" s="80">
        <f t="shared" si="121"/>
        <v>5</v>
      </c>
      <c r="PT29" s="80">
        <f t="shared" si="121"/>
        <v>5</v>
      </c>
      <c r="PU29" s="80">
        <f t="shared" si="121"/>
        <v>5</v>
      </c>
      <c r="PV29" s="80">
        <f t="shared" si="121"/>
        <v>5</v>
      </c>
      <c r="PW29" s="80">
        <f t="shared" si="121"/>
        <v>5</v>
      </c>
      <c r="PX29" s="80">
        <f t="shared" si="121"/>
        <v>5</v>
      </c>
      <c r="PY29" s="80">
        <f t="shared" si="121"/>
        <v>5</v>
      </c>
      <c r="PZ29" s="80">
        <f t="shared" si="121"/>
        <v>5</v>
      </c>
      <c r="QA29" s="80">
        <f t="shared" si="121"/>
        <v>5</v>
      </c>
      <c r="QB29" s="80">
        <f t="shared" si="121"/>
        <v>5</v>
      </c>
      <c r="QC29" s="80">
        <f t="shared" si="121"/>
        <v>5</v>
      </c>
      <c r="QD29" s="80">
        <f t="shared" si="121"/>
        <v>5</v>
      </c>
      <c r="QE29" s="80">
        <f t="shared" si="121"/>
        <v>5</v>
      </c>
      <c r="QF29" s="80">
        <f t="shared" si="121"/>
        <v>5</v>
      </c>
      <c r="QG29" s="80">
        <f t="shared" si="121"/>
        <v>5</v>
      </c>
      <c r="QH29" s="80">
        <f t="shared" si="121"/>
        <v>5</v>
      </c>
      <c r="QI29" s="80">
        <f t="shared" si="121"/>
        <v>5</v>
      </c>
      <c r="QJ29" s="80">
        <f t="shared" si="121"/>
        <v>5</v>
      </c>
      <c r="QK29" s="80">
        <f t="shared" si="121"/>
        <v>5</v>
      </c>
      <c r="QL29" s="80">
        <f t="shared" si="121"/>
        <v>5</v>
      </c>
      <c r="QM29" s="80">
        <f t="shared" si="121"/>
        <v>5</v>
      </c>
      <c r="QN29" s="80">
        <f t="shared" si="121"/>
        <v>5</v>
      </c>
      <c r="QO29" s="80">
        <f t="shared" si="121"/>
        <v>5</v>
      </c>
      <c r="QP29" s="80">
        <f t="shared" si="121"/>
        <v>5</v>
      </c>
      <c r="QQ29" s="80">
        <f t="shared" si="121"/>
        <v>5</v>
      </c>
      <c r="QR29" s="80">
        <f t="shared" si="121"/>
        <v>5</v>
      </c>
      <c r="QS29" s="80">
        <f t="shared" si="121"/>
        <v>5</v>
      </c>
      <c r="QT29" s="80">
        <f t="shared" si="121"/>
        <v>5</v>
      </c>
      <c r="QU29" s="80">
        <f t="shared" si="121"/>
        <v>5</v>
      </c>
      <c r="QV29" s="80">
        <f t="shared" si="121"/>
        <v>5</v>
      </c>
      <c r="QW29" s="80">
        <f t="shared" si="121"/>
        <v>5</v>
      </c>
      <c r="QX29" s="80">
        <f t="shared" si="121"/>
        <v>5</v>
      </c>
      <c r="QY29" s="80">
        <f t="shared" si="121"/>
        <v>5</v>
      </c>
      <c r="QZ29" s="80">
        <f t="shared" ref="QZ29:TK29" si="122">QZ28*0.2</f>
        <v>5</v>
      </c>
      <c r="RA29" s="80">
        <f t="shared" si="122"/>
        <v>5</v>
      </c>
      <c r="RB29" s="80">
        <f t="shared" si="122"/>
        <v>5</v>
      </c>
      <c r="RC29" s="80">
        <f t="shared" si="122"/>
        <v>5</v>
      </c>
      <c r="RD29" s="80">
        <f t="shared" si="122"/>
        <v>5</v>
      </c>
      <c r="RE29" s="80">
        <f t="shared" si="122"/>
        <v>5</v>
      </c>
      <c r="RF29" s="80">
        <f t="shared" si="122"/>
        <v>5</v>
      </c>
      <c r="RG29" s="80">
        <f t="shared" si="122"/>
        <v>5</v>
      </c>
      <c r="RH29" s="80">
        <f t="shared" si="122"/>
        <v>5</v>
      </c>
      <c r="RI29" s="80">
        <f t="shared" si="122"/>
        <v>5</v>
      </c>
      <c r="RJ29" s="80">
        <f t="shared" si="122"/>
        <v>5</v>
      </c>
      <c r="RK29" s="80">
        <f t="shared" si="122"/>
        <v>5</v>
      </c>
      <c r="RL29" s="80">
        <f t="shared" si="122"/>
        <v>5</v>
      </c>
      <c r="RM29" s="80">
        <f t="shared" si="122"/>
        <v>5</v>
      </c>
      <c r="RN29" s="80">
        <f t="shared" si="122"/>
        <v>5</v>
      </c>
      <c r="RO29" s="80">
        <f t="shared" si="122"/>
        <v>5</v>
      </c>
      <c r="RP29" s="80">
        <f t="shared" si="122"/>
        <v>5</v>
      </c>
      <c r="RQ29" s="80">
        <f t="shared" si="122"/>
        <v>5</v>
      </c>
      <c r="RR29" s="80">
        <f t="shared" si="122"/>
        <v>5</v>
      </c>
      <c r="RS29" s="80">
        <f t="shared" si="122"/>
        <v>5</v>
      </c>
      <c r="RT29" s="80">
        <f t="shared" si="122"/>
        <v>5</v>
      </c>
      <c r="RU29" s="80">
        <f t="shared" si="122"/>
        <v>5</v>
      </c>
      <c r="RV29" s="80">
        <f t="shared" si="122"/>
        <v>5</v>
      </c>
      <c r="RW29" s="80">
        <f t="shared" si="122"/>
        <v>5</v>
      </c>
      <c r="RX29" s="80">
        <f t="shared" si="122"/>
        <v>5</v>
      </c>
      <c r="RY29" s="80">
        <f t="shared" si="122"/>
        <v>5</v>
      </c>
      <c r="RZ29" s="80">
        <f t="shared" si="122"/>
        <v>5</v>
      </c>
      <c r="SA29" s="80">
        <f t="shared" si="122"/>
        <v>5</v>
      </c>
      <c r="SB29" s="80">
        <f t="shared" si="122"/>
        <v>5</v>
      </c>
      <c r="SC29" s="80">
        <f t="shared" si="122"/>
        <v>5</v>
      </c>
      <c r="SD29" s="80">
        <f t="shared" si="122"/>
        <v>5</v>
      </c>
      <c r="SE29" s="80">
        <f t="shared" si="122"/>
        <v>5</v>
      </c>
      <c r="SF29" s="80">
        <f t="shared" si="122"/>
        <v>5</v>
      </c>
      <c r="SG29" s="80">
        <f t="shared" si="122"/>
        <v>5</v>
      </c>
      <c r="SH29" s="80">
        <f t="shared" si="122"/>
        <v>5</v>
      </c>
      <c r="SI29" s="80">
        <f t="shared" si="122"/>
        <v>5</v>
      </c>
      <c r="SJ29" s="80">
        <f t="shared" si="122"/>
        <v>5</v>
      </c>
      <c r="SK29" s="80">
        <f t="shared" si="122"/>
        <v>5</v>
      </c>
      <c r="SL29" s="80">
        <f t="shared" si="122"/>
        <v>5</v>
      </c>
      <c r="SM29" s="80">
        <f t="shared" si="122"/>
        <v>5</v>
      </c>
      <c r="SN29" s="80">
        <f t="shared" si="122"/>
        <v>5</v>
      </c>
      <c r="SO29" s="80">
        <f t="shared" si="122"/>
        <v>5</v>
      </c>
      <c r="SP29" s="80">
        <f t="shared" si="122"/>
        <v>5</v>
      </c>
      <c r="SQ29" s="80">
        <f t="shared" si="122"/>
        <v>5</v>
      </c>
      <c r="SR29" s="80">
        <f t="shared" si="122"/>
        <v>5</v>
      </c>
      <c r="SS29" s="80">
        <f t="shared" si="122"/>
        <v>5</v>
      </c>
      <c r="ST29" s="80">
        <f t="shared" si="122"/>
        <v>5</v>
      </c>
      <c r="SU29" s="80">
        <f t="shared" si="122"/>
        <v>5</v>
      </c>
      <c r="SV29" s="80">
        <f t="shared" si="122"/>
        <v>5</v>
      </c>
      <c r="SW29" s="80">
        <f t="shared" si="122"/>
        <v>5</v>
      </c>
      <c r="SX29" s="80">
        <f t="shared" si="122"/>
        <v>5</v>
      </c>
      <c r="SY29" s="80">
        <f t="shared" si="122"/>
        <v>5</v>
      </c>
      <c r="SZ29" s="80">
        <f t="shared" si="122"/>
        <v>5</v>
      </c>
      <c r="TA29" s="80">
        <f t="shared" si="122"/>
        <v>5</v>
      </c>
      <c r="TB29" s="80">
        <f t="shared" si="122"/>
        <v>5</v>
      </c>
      <c r="TC29" s="80">
        <f t="shared" si="122"/>
        <v>5</v>
      </c>
      <c r="TD29" s="80">
        <f t="shared" si="122"/>
        <v>5</v>
      </c>
      <c r="TE29" s="80">
        <f t="shared" si="122"/>
        <v>5</v>
      </c>
      <c r="TF29" s="80">
        <f t="shared" si="122"/>
        <v>5</v>
      </c>
      <c r="TG29" s="80">
        <f t="shared" si="122"/>
        <v>5</v>
      </c>
      <c r="TH29" s="80">
        <f t="shared" si="122"/>
        <v>5</v>
      </c>
      <c r="TI29" s="80">
        <f t="shared" si="122"/>
        <v>5</v>
      </c>
      <c r="TJ29" s="80">
        <f t="shared" si="122"/>
        <v>5</v>
      </c>
      <c r="TK29" s="80">
        <f t="shared" si="122"/>
        <v>5</v>
      </c>
      <c r="TL29" s="80">
        <f t="shared" ref="TL29:VH29" si="123">TL28*0.2</f>
        <v>5</v>
      </c>
      <c r="TM29" s="80">
        <f t="shared" si="123"/>
        <v>5</v>
      </c>
      <c r="TN29" s="80">
        <f t="shared" si="123"/>
        <v>5</v>
      </c>
      <c r="TO29" s="80">
        <f t="shared" si="123"/>
        <v>5</v>
      </c>
      <c r="TP29" s="80">
        <f t="shared" si="123"/>
        <v>5</v>
      </c>
      <c r="TQ29" s="80">
        <f t="shared" si="123"/>
        <v>5</v>
      </c>
      <c r="TR29" s="80">
        <f t="shared" si="123"/>
        <v>5</v>
      </c>
      <c r="TS29" s="80">
        <f t="shared" si="123"/>
        <v>5</v>
      </c>
      <c r="TT29" s="80">
        <f t="shared" si="123"/>
        <v>5</v>
      </c>
      <c r="TU29" s="80">
        <f t="shared" si="123"/>
        <v>5</v>
      </c>
      <c r="TV29" s="80">
        <f t="shared" si="123"/>
        <v>5</v>
      </c>
      <c r="TW29" s="80">
        <f t="shared" si="123"/>
        <v>5</v>
      </c>
      <c r="TX29" s="80">
        <f t="shared" si="123"/>
        <v>5</v>
      </c>
      <c r="TY29" s="80">
        <f t="shared" si="123"/>
        <v>5</v>
      </c>
      <c r="TZ29" s="80">
        <f t="shared" si="123"/>
        <v>5</v>
      </c>
      <c r="UA29" s="80">
        <f t="shared" si="123"/>
        <v>5</v>
      </c>
      <c r="UB29" s="80">
        <f t="shared" si="123"/>
        <v>5</v>
      </c>
      <c r="UC29" s="80">
        <f t="shared" si="123"/>
        <v>5</v>
      </c>
      <c r="UD29" s="80">
        <f t="shared" si="123"/>
        <v>5</v>
      </c>
      <c r="UE29" s="80">
        <f t="shared" si="123"/>
        <v>5</v>
      </c>
      <c r="UF29" s="80">
        <f t="shared" si="123"/>
        <v>5</v>
      </c>
      <c r="UG29" s="80">
        <f t="shared" si="123"/>
        <v>5</v>
      </c>
      <c r="UH29" s="80">
        <f t="shared" si="123"/>
        <v>5</v>
      </c>
      <c r="UI29" s="80">
        <f t="shared" si="123"/>
        <v>5</v>
      </c>
      <c r="UJ29" s="80">
        <f t="shared" si="123"/>
        <v>5</v>
      </c>
      <c r="UK29" s="80">
        <f t="shared" si="123"/>
        <v>5</v>
      </c>
      <c r="UL29" s="80">
        <f t="shared" si="123"/>
        <v>5</v>
      </c>
      <c r="UM29" s="80">
        <f t="shared" si="123"/>
        <v>5</v>
      </c>
      <c r="UN29" s="80">
        <f t="shared" si="123"/>
        <v>5</v>
      </c>
      <c r="UO29" s="80">
        <f t="shared" si="123"/>
        <v>5</v>
      </c>
      <c r="UP29" s="80">
        <f t="shared" si="123"/>
        <v>5</v>
      </c>
      <c r="UQ29" s="80">
        <f t="shared" si="123"/>
        <v>5</v>
      </c>
      <c r="UR29" s="80">
        <f t="shared" si="123"/>
        <v>5</v>
      </c>
      <c r="US29" s="80">
        <f t="shared" si="123"/>
        <v>5</v>
      </c>
      <c r="UT29" s="80">
        <f t="shared" si="123"/>
        <v>5</v>
      </c>
      <c r="UU29" s="80">
        <f t="shared" si="123"/>
        <v>5</v>
      </c>
      <c r="UV29" s="80">
        <f t="shared" si="123"/>
        <v>5</v>
      </c>
      <c r="UW29" s="80">
        <f t="shared" si="123"/>
        <v>5</v>
      </c>
      <c r="UX29" s="80">
        <f t="shared" si="123"/>
        <v>5</v>
      </c>
      <c r="UY29" s="80">
        <f t="shared" si="123"/>
        <v>5</v>
      </c>
      <c r="UZ29" s="80">
        <f t="shared" si="123"/>
        <v>5</v>
      </c>
      <c r="VA29" s="80">
        <f t="shared" si="123"/>
        <v>5</v>
      </c>
      <c r="VB29" s="80">
        <f t="shared" si="123"/>
        <v>5</v>
      </c>
      <c r="VC29" s="80">
        <f t="shared" si="123"/>
        <v>5</v>
      </c>
      <c r="VD29" s="80">
        <f t="shared" si="123"/>
        <v>5</v>
      </c>
      <c r="VE29" s="80">
        <f t="shared" si="123"/>
        <v>5</v>
      </c>
      <c r="VF29" s="80">
        <f t="shared" si="123"/>
        <v>5</v>
      </c>
      <c r="VG29" s="80">
        <f t="shared" si="123"/>
        <v>5</v>
      </c>
      <c r="VH29" s="80">
        <f t="shared" si="123"/>
        <v>5</v>
      </c>
    </row>
    <row r="30" spans="2:580" ht="14.25" x14ac:dyDescent="0.25">
      <c r="B30" s="55"/>
      <c r="C30" s="9" t="s">
        <v>399</v>
      </c>
      <c r="D30" s="76" t="s">
        <v>402</v>
      </c>
      <c r="E30" s="80">
        <f t="shared" ref="E30:F30" si="124">E28*0.2</f>
        <v>5</v>
      </c>
      <c r="F30" s="80">
        <f t="shared" si="124"/>
        <v>5</v>
      </c>
      <c r="G30" s="80">
        <f t="shared" ref="G30:S30" si="125">G28*0.2</f>
        <v>5</v>
      </c>
      <c r="H30" s="80">
        <f t="shared" si="125"/>
        <v>5</v>
      </c>
      <c r="I30" s="80">
        <f t="shared" si="125"/>
        <v>5</v>
      </c>
      <c r="J30" s="80">
        <f t="shared" si="125"/>
        <v>5</v>
      </c>
      <c r="K30" s="80">
        <f t="shared" si="125"/>
        <v>5</v>
      </c>
      <c r="L30" s="80">
        <f t="shared" si="125"/>
        <v>5</v>
      </c>
      <c r="M30" s="80">
        <f t="shared" si="125"/>
        <v>5</v>
      </c>
      <c r="N30" s="80">
        <f t="shared" si="125"/>
        <v>5</v>
      </c>
      <c r="O30" s="80">
        <f t="shared" si="125"/>
        <v>5</v>
      </c>
      <c r="P30" s="80">
        <f t="shared" si="125"/>
        <v>5</v>
      </c>
      <c r="Q30" s="80">
        <f t="shared" si="125"/>
        <v>5</v>
      </c>
      <c r="R30" s="80">
        <f t="shared" si="125"/>
        <v>5</v>
      </c>
      <c r="S30" s="80">
        <f t="shared" si="125"/>
        <v>5</v>
      </c>
      <c r="T30" s="80">
        <f t="shared" ref="T30:CE30" si="126">T28*0.2</f>
        <v>5</v>
      </c>
      <c r="U30" s="80">
        <f t="shared" si="126"/>
        <v>5</v>
      </c>
      <c r="V30" s="80">
        <f t="shared" si="126"/>
        <v>5</v>
      </c>
      <c r="W30" s="80">
        <f t="shared" si="126"/>
        <v>5</v>
      </c>
      <c r="X30" s="80">
        <f t="shared" si="126"/>
        <v>5</v>
      </c>
      <c r="Y30" s="80">
        <f t="shared" si="126"/>
        <v>5</v>
      </c>
      <c r="Z30" s="80">
        <f t="shared" si="126"/>
        <v>5</v>
      </c>
      <c r="AA30" s="80">
        <f t="shared" si="126"/>
        <v>5</v>
      </c>
      <c r="AB30" s="80">
        <f t="shared" si="126"/>
        <v>5</v>
      </c>
      <c r="AC30" s="80">
        <f t="shared" si="126"/>
        <v>5</v>
      </c>
      <c r="AD30" s="80">
        <f t="shared" si="126"/>
        <v>5</v>
      </c>
      <c r="AE30" s="80">
        <f t="shared" si="126"/>
        <v>5</v>
      </c>
      <c r="AF30" s="80">
        <f t="shared" si="126"/>
        <v>5</v>
      </c>
      <c r="AG30" s="80">
        <f t="shared" si="126"/>
        <v>5</v>
      </c>
      <c r="AH30" s="80">
        <f t="shared" si="126"/>
        <v>5</v>
      </c>
      <c r="AI30" s="80">
        <f t="shared" si="126"/>
        <v>5</v>
      </c>
      <c r="AJ30" s="80">
        <f t="shared" si="126"/>
        <v>5</v>
      </c>
      <c r="AK30" s="80">
        <f t="shared" si="126"/>
        <v>5</v>
      </c>
      <c r="AL30" s="80">
        <f t="shared" si="126"/>
        <v>5</v>
      </c>
      <c r="AM30" s="80">
        <f t="shared" si="126"/>
        <v>5</v>
      </c>
      <c r="AN30" s="80">
        <f t="shared" si="126"/>
        <v>5</v>
      </c>
      <c r="AO30" s="80">
        <f t="shared" si="126"/>
        <v>5</v>
      </c>
      <c r="AP30" s="80">
        <f t="shared" si="126"/>
        <v>5</v>
      </c>
      <c r="AQ30" s="80">
        <f t="shared" si="126"/>
        <v>5</v>
      </c>
      <c r="AR30" s="80">
        <f t="shared" si="126"/>
        <v>5</v>
      </c>
      <c r="AS30" s="80">
        <f t="shared" si="126"/>
        <v>5</v>
      </c>
      <c r="AT30" s="80">
        <f t="shared" si="126"/>
        <v>5</v>
      </c>
      <c r="AU30" s="80">
        <f t="shared" si="126"/>
        <v>5</v>
      </c>
      <c r="AV30" s="80">
        <f t="shared" si="126"/>
        <v>5</v>
      </c>
      <c r="AW30" s="80">
        <f t="shared" si="126"/>
        <v>5</v>
      </c>
      <c r="AX30" s="80">
        <f t="shared" si="126"/>
        <v>5</v>
      </c>
      <c r="AY30" s="80">
        <f t="shared" si="126"/>
        <v>5</v>
      </c>
      <c r="AZ30" s="80">
        <f t="shared" si="126"/>
        <v>5</v>
      </c>
      <c r="BA30" s="80">
        <f t="shared" si="126"/>
        <v>5</v>
      </c>
      <c r="BB30" s="80">
        <f t="shared" si="126"/>
        <v>5</v>
      </c>
      <c r="BC30" s="80">
        <f t="shared" si="126"/>
        <v>5</v>
      </c>
      <c r="BD30" s="80">
        <f t="shared" si="126"/>
        <v>5</v>
      </c>
      <c r="BE30" s="80">
        <f t="shared" si="126"/>
        <v>5</v>
      </c>
      <c r="BF30" s="80">
        <f t="shared" si="126"/>
        <v>5</v>
      </c>
      <c r="BG30" s="80">
        <f t="shared" si="126"/>
        <v>5</v>
      </c>
      <c r="BH30" s="80">
        <f t="shared" si="126"/>
        <v>5</v>
      </c>
      <c r="BI30" s="80">
        <f t="shared" si="126"/>
        <v>5</v>
      </c>
      <c r="BJ30" s="80">
        <f t="shared" si="126"/>
        <v>5</v>
      </c>
      <c r="BK30" s="80">
        <f t="shared" si="126"/>
        <v>5</v>
      </c>
      <c r="BL30" s="80">
        <f t="shared" si="126"/>
        <v>5</v>
      </c>
      <c r="BM30" s="80">
        <f t="shared" si="126"/>
        <v>5</v>
      </c>
      <c r="BN30" s="80">
        <f t="shared" si="126"/>
        <v>5</v>
      </c>
      <c r="BO30" s="80">
        <f t="shared" si="126"/>
        <v>5</v>
      </c>
      <c r="BP30" s="80">
        <f t="shared" si="126"/>
        <v>5</v>
      </c>
      <c r="BQ30" s="80">
        <f t="shared" si="126"/>
        <v>5</v>
      </c>
      <c r="BR30" s="80">
        <f t="shared" si="126"/>
        <v>5</v>
      </c>
      <c r="BS30" s="80">
        <f t="shared" si="126"/>
        <v>5</v>
      </c>
      <c r="BT30" s="80">
        <f t="shared" si="126"/>
        <v>5</v>
      </c>
      <c r="BU30" s="80">
        <f t="shared" si="126"/>
        <v>5</v>
      </c>
      <c r="BV30" s="80">
        <f t="shared" si="126"/>
        <v>5</v>
      </c>
      <c r="BW30" s="80">
        <f t="shared" si="126"/>
        <v>5</v>
      </c>
      <c r="BX30" s="80">
        <f t="shared" si="126"/>
        <v>5</v>
      </c>
      <c r="BY30" s="80">
        <f t="shared" si="126"/>
        <v>5</v>
      </c>
      <c r="BZ30" s="80">
        <f t="shared" si="126"/>
        <v>5</v>
      </c>
      <c r="CA30" s="80">
        <f t="shared" si="126"/>
        <v>5</v>
      </c>
      <c r="CB30" s="80">
        <f t="shared" si="126"/>
        <v>5</v>
      </c>
      <c r="CC30" s="80">
        <f t="shared" si="126"/>
        <v>5</v>
      </c>
      <c r="CD30" s="80">
        <f t="shared" si="126"/>
        <v>5</v>
      </c>
      <c r="CE30" s="80">
        <f t="shared" si="126"/>
        <v>5</v>
      </c>
      <c r="CF30" s="80">
        <f t="shared" ref="CF30:EQ30" si="127">CF28*0.2</f>
        <v>5</v>
      </c>
      <c r="CG30" s="80">
        <f t="shared" si="127"/>
        <v>5</v>
      </c>
      <c r="CH30" s="80">
        <f t="shared" si="127"/>
        <v>5</v>
      </c>
      <c r="CI30" s="80">
        <f t="shared" si="127"/>
        <v>5</v>
      </c>
      <c r="CJ30" s="80">
        <f t="shared" si="127"/>
        <v>5</v>
      </c>
      <c r="CK30" s="80">
        <f t="shared" si="127"/>
        <v>5</v>
      </c>
      <c r="CL30" s="80">
        <f t="shared" si="127"/>
        <v>5</v>
      </c>
      <c r="CM30" s="80">
        <f t="shared" si="127"/>
        <v>5</v>
      </c>
      <c r="CN30" s="80">
        <f t="shared" si="127"/>
        <v>5</v>
      </c>
      <c r="CO30" s="80">
        <f t="shared" si="127"/>
        <v>5</v>
      </c>
      <c r="CP30" s="80">
        <f t="shared" si="127"/>
        <v>5</v>
      </c>
      <c r="CQ30" s="80">
        <f t="shared" si="127"/>
        <v>5</v>
      </c>
      <c r="CR30" s="80">
        <f t="shared" si="127"/>
        <v>5</v>
      </c>
      <c r="CS30" s="80">
        <f t="shared" si="127"/>
        <v>5</v>
      </c>
      <c r="CT30" s="80">
        <f t="shared" si="127"/>
        <v>5</v>
      </c>
      <c r="CU30" s="80">
        <f t="shared" si="127"/>
        <v>5</v>
      </c>
      <c r="CV30" s="80">
        <f t="shared" si="127"/>
        <v>5</v>
      </c>
      <c r="CW30" s="80">
        <f t="shared" si="127"/>
        <v>5</v>
      </c>
      <c r="CX30" s="80">
        <f t="shared" si="127"/>
        <v>5</v>
      </c>
      <c r="CY30" s="80">
        <f t="shared" si="127"/>
        <v>5</v>
      </c>
      <c r="CZ30" s="80">
        <f t="shared" si="127"/>
        <v>5</v>
      </c>
      <c r="DA30" s="80">
        <f t="shared" si="127"/>
        <v>5</v>
      </c>
      <c r="DB30" s="80">
        <f t="shared" si="127"/>
        <v>5</v>
      </c>
      <c r="DC30" s="80">
        <f t="shared" si="127"/>
        <v>5</v>
      </c>
      <c r="DD30" s="80">
        <f t="shared" si="127"/>
        <v>5</v>
      </c>
      <c r="DE30" s="80">
        <f t="shared" si="127"/>
        <v>5</v>
      </c>
      <c r="DF30" s="80">
        <f t="shared" si="127"/>
        <v>5</v>
      </c>
      <c r="DG30" s="80">
        <f t="shared" si="127"/>
        <v>5</v>
      </c>
      <c r="DH30" s="80">
        <f t="shared" si="127"/>
        <v>5</v>
      </c>
      <c r="DI30" s="80">
        <f t="shared" si="127"/>
        <v>5</v>
      </c>
      <c r="DJ30" s="80">
        <f t="shared" si="127"/>
        <v>5</v>
      </c>
      <c r="DK30" s="80">
        <f t="shared" si="127"/>
        <v>5</v>
      </c>
      <c r="DL30" s="80">
        <f t="shared" si="127"/>
        <v>5</v>
      </c>
      <c r="DM30" s="80">
        <f t="shared" si="127"/>
        <v>5</v>
      </c>
      <c r="DN30" s="80">
        <f t="shared" si="127"/>
        <v>5</v>
      </c>
      <c r="DO30" s="80">
        <f t="shared" si="127"/>
        <v>5</v>
      </c>
      <c r="DP30" s="80">
        <f t="shared" si="127"/>
        <v>5</v>
      </c>
      <c r="DQ30" s="80">
        <f t="shared" si="127"/>
        <v>5</v>
      </c>
      <c r="DR30" s="80">
        <f t="shared" si="127"/>
        <v>5</v>
      </c>
      <c r="DS30" s="80">
        <f t="shared" si="127"/>
        <v>5</v>
      </c>
      <c r="DT30" s="80">
        <f t="shared" si="127"/>
        <v>5</v>
      </c>
      <c r="DU30" s="80">
        <f t="shared" si="127"/>
        <v>5</v>
      </c>
      <c r="DV30" s="80">
        <f t="shared" si="127"/>
        <v>5</v>
      </c>
      <c r="DW30" s="80">
        <f t="shared" si="127"/>
        <v>5</v>
      </c>
      <c r="DX30" s="80">
        <f t="shared" si="127"/>
        <v>5</v>
      </c>
      <c r="DY30" s="80">
        <f t="shared" si="127"/>
        <v>5</v>
      </c>
      <c r="DZ30" s="80">
        <f t="shared" si="127"/>
        <v>5</v>
      </c>
      <c r="EA30" s="80">
        <f t="shared" si="127"/>
        <v>5</v>
      </c>
      <c r="EB30" s="80">
        <f t="shared" si="127"/>
        <v>5</v>
      </c>
      <c r="EC30" s="80">
        <f t="shared" si="127"/>
        <v>5</v>
      </c>
      <c r="ED30" s="80">
        <f t="shared" si="127"/>
        <v>5</v>
      </c>
      <c r="EE30" s="80">
        <f t="shared" si="127"/>
        <v>5</v>
      </c>
      <c r="EF30" s="80">
        <f t="shared" si="127"/>
        <v>5</v>
      </c>
      <c r="EG30" s="80">
        <f t="shared" si="127"/>
        <v>5</v>
      </c>
      <c r="EH30" s="80">
        <f t="shared" si="127"/>
        <v>5</v>
      </c>
      <c r="EI30" s="80">
        <f t="shared" si="127"/>
        <v>5</v>
      </c>
      <c r="EJ30" s="80">
        <f t="shared" si="127"/>
        <v>5</v>
      </c>
      <c r="EK30" s="80">
        <f t="shared" si="127"/>
        <v>5</v>
      </c>
      <c r="EL30" s="80">
        <f t="shared" si="127"/>
        <v>5</v>
      </c>
      <c r="EM30" s="80">
        <f t="shared" si="127"/>
        <v>5</v>
      </c>
      <c r="EN30" s="80">
        <f t="shared" si="127"/>
        <v>5</v>
      </c>
      <c r="EO30" s="80">
        <f t="shared" si="127"/>
        <v>5</v>
      </c>
      <c r="EP30" s="80">
        <f t="shared" si="127"/>
        <v>5</v>
      </c>
      <c r="EQ30" s="80">
        <f t="shared" si="127"/>
        <v>5</v>
      </c>
      <c r="ER30" s="80">
        <f t="shared" ref="ER30:HC30" si="128">ER28*0.2</f>
        <v>5</v>
      </c>
      <c r="ES30" s="80">
        <f t="shared" si="128"/>
        <v>5</v>
      </c>
      <c r="ET30" s="80">
        <f t="shared" si="128"/>
        <v>5</v>
      </c>
      <c r="EU30" s="80">
        <f t="shared" si="128"/>
        <v>5</v>
      </c>
      <c r="EV30" s="80">
        <f t="shared" si="128"/>
        <v>5</v>
      </c>
      <c r="EW30" s="80">
        <f t="shared" si="128"/>
        <v>5</v>
      </c>
      <c r="EX30" s="80">
        <f t="shared" si="128"/>
        <v>5</v>
      </c>
      <c r="EY30" s="80">
        <f t="shared" si="128"/>
        <v>5</v>
      </c>
      <c r="EZ30" s="80">
        <f t="shared" si="128"/>
        <v>5</v>
      </c>
      <c r="FA30" s="80">
        <f t="shared" si="128"/>
        <v>5</v>
      </c>
      <c r="FB30" s="80">
        <f t="shared" si="128"/>
        <v>5</v>
      </c>
      <c r="FC30" s="80">
        <f t="shared" si="128"/>
        <v>5</v>
      </c>
      <c r="FD30" s="80">
        <f t="shared" si="128"/>
        <v>5</v>
      </c>
      <c r="FE30" s="80">
        <f t="shared" si="128"/>
        <v>5</v>
      </c>
      <c r="FF30" s="80">
        <f t="shared" si="128"/>
        <v>5</v>
      </c>
      <c r="FG30" s="80">
        <f t="shared" si="128"/>
        <v>5</v>
      </c>
      <c r="FH30" s="80">
        <f t="shared" si="128"/>
        <v>5</v>
      </c>
      <c r="FI30" s="80">
        <f t="shared" si="128"/>
        <v>5</v>
      </c>
      <c r="FJ30" s="80">
        <f t="shared" si="128"/>
        <v>5</v>
      </c>
      <c r="FK30" s="80">
        <f t="shared" si="128"/>
        <v>5</v>
      </c>
      <c r="FL30" s="80">
        <f t="shared" si="128"/>
        <v>5</v>
      </c>
      <c r="FM30" s="80">
        <f t="shared" si="128"/>
        <v>5</v>
      </c>
      <c r="FN30" s="80">
        <f t="shared" si="128"/>
        <v>5</v>
      </c>
      <c r="FO30" s="80">
        <f t="shared" si="128"/>
        <v>5</v>
      </c>
      <c r="FP30" s="80">
        <f t="shared" si="128"/>
        <v>5</v>
      </c>
      <c r="FQ30" s="80">
        <f t="shared" si="128"/>
        <v>5</v>
      </c>
      <c r="FR30" s="80">
        <f t="shared" si="128"/>
        <v>5</v>
      </c>
      <c r="FS30" s="80">
        <f t="shared" si="128"/>
        <v>5</v>
      </c>
      <c r="FT30" s="80">
        <f t="shared" si="128"/>
        <v>5</v>
      </c>
      <c r="FU30" s="80">
        <f t="shared" si="128"/>
        <v>5</v>
      </c>
      <c r="FV30" s="80">
        <f t="shared" si="128"/>
        <v>5</v>
      </c>
      <c r="FW30" s="80">
        <f t="shared" si="128"/>
        <v>5</v>
      </c>
      <c r="FX30" s="80">
        <f t="shared" si="128"/>
        <v>5</v>
      </c>
      <c r="FY30" s="80">
        <f t="shared" si="128"/>
        <v>5</v>
      </c>
      <c r="FZ30" s="80">
        <f t="shared" si="128"/>
        <v>5</v>
      </c>
      <c r="GA30" s="80">
        <f t="shared" si="128"/>
        <v>5</v>
      </c>
      <c r="GB30" s="80">
        <f t="shared" si="128"/>
        <v>5</v>
      </c>
      <c r="GC30" s="80">
        <f t="shared" si="128"/>
        <v>5</v>
      </c>
      <c r="GD30" s="80">
        <f t="shared" si="128"/>
        <v>5</v>
      </c>
      <c r="GE30" s="80">
        <f t="shared" si="128"/>
        <v>5</v>
      </c>
      <c r="GF30" s="80">
        <f t="shared" si="128"/>
        <v>5</v>
      </c>
      <c r="GG30" s="80">
        <f t="shared" si="128"/>
        <v>5</v>
      </c>
      <c r="GH30" s="80">
        <f t="shared" si="128"/>
        <v>5</v>
      </c>
      <c r="GI30" s="80">
        <f t="shared" si="128"/>
        <v>5</v>
      </c>
      <c r="GJ30" s="80">
        <f t="shared" si="128"/>
        <v>5</v>
      </c>
      <c r="GK30" s="80">
        <f t="shared" si="128"/>
        <v>5</v>
      </c>
      <c r="GL30" s="80">
        <f t="shared" si="128"/>
        <v>5</v>
      </c>
      <c r="GM30" s="80">
        <f t="shared" si="128"/>
        <v>5</v>
      </c>
      <c r="GN30" s="80">
        <f t="shared" si="128"/>
        <v>5</v>
      </c>
      <c r="GO30" s="80">
        <f t="shared" si="128"/>
        <v>5</v>
      </c>
      <c r="GP30" s="80">
        <f t="shared" si="128"/>
        <v>5</v>
      </c>
      <c r="GQ30" s="80">
        <f t="shared" si="128"/>
        <v>5</v>
      </c>
      <c r="GR30" s="80">
        <f t="shared" si="128"/>
        <v>5</v>
      </c>
      <c r="GS30" s="80">
        <f t="shared" si="128"/>
        <v>5</v>
      </c>
      <c r="GT30" s="80">
        <f t="shared" si="128"/>
        <v>5</v>
      </c>
      <c r="GU30" s="80">
        <f t="shared" si="128"/>
        <v>5</v>
      </c>
      <c r="GV30" s="80">
        <f t="shared" si="128"/>
        <v>5</v>
      </c>
      <c r="GW30" s="80">
        <f t="shared" si="128"/>
        <v>5</v>
      </c>
      <c r="GX30" s="80">
        <f t="shared" si="128"/>
        <v>5</v>
      </c>
      <c r="GY30" s="80">
        <f t="shared" si="128"/>
        <v>5</v>
      </c>
      <c r="GZ30" s="80">
        <f t="shared" si="128"/>
        <v>5</v>
      </c>
      <c r="HA30" s="80">
        <f t="shared" si="128"/>
        <v>5</v>
      </c>
      <c r="HB30" s="80">
        <f t="shared" si="128"/>
        <v>5</v>
      </c>
      <c r="HC30" s="80">
        <f t="shared" si="128"/>
        <v>5</v>
      </c>
      <c r="HD30" s="80">
        <f t="shared" ref="HD30:JO30" si="129">HD28*0.2</f>
        <v>5</v>
      </c>
      <c r="HE30" s="80">
        <f t="shared" si="129"/>
        <v>5</v>
      </c>
      <c r="HF30" s="80">
        <f t="shared" si="129"/>
        <v>5</v>
      </c>
      <c r="HG30" s="80">
        <f t="shared" si="129"/>
        <v>5</v>
      </c>
      <c r="HH30" s="80">
        <f t="shared" si="129"/>
        <v>5</v>
      </c>
      <c r="HI30" s="80">
        <f t="shared" si="129"/>
        <v>5</v>
      </c>
      <c r="HJ30" s="80">
        <f t="shared" si="129"/>
        <v>5</v>
      </c>
      <c r="HK30" s="80">
        <f t="shared" si="129"/>
        <v>5</v>
      </c>
      <c r="HL30" s="80">
        <f t="shared" si="129"/>
        <v>5</v>
      </c>
      <c r="HM30" s="80">
        <f t="shared" si="129"/>
        <v>5</v>
      </c>
      <c r="HN30" s="80">
        <f t="shared" si="129"/>
        <v>5</v>
      </c>
      <c r="HO30" s="80">
        <f t="shared" si="129"/>
        <v>5</v>
      </c>
      <c r="HP30" s="80">
        <f t="shared" si="129"/>
        <v>5</v>
      </c>
      <c r="HQ30" s="80">
        <f t="shared" si="129"/>
        <v>5</v>
      </c>
      <c r="HR30" s="80">
        <f t="shared" si="129"/>
        <v>5</v>
      </c>
      <c r="HS30" s="80">
        <f t="shared" si="129"/>
        <v>5</v>
      </c>
      <c r="HT30" s="80">
        <f t="shared" si="129"/>
        <v>5</v>
      </c>
      <c r="HU30" s="80">
        <f t="shared" si="129"/>
        <v>5</v>
      </c>
      <c r="HV30" s="80">
        <f t="shared" si="129"/>
        <v>5</v>
      </c>
      <c r="HW30" s="80">
        <f t="shared" si="129"/>
        <v>5</v>
      </c>
      <c r="HX30" s="80">
        <f t="shared" si="129"/>
        <v>5</v>
      </c>
      <c r="HY30" s="80">
        <f t="shared" si="129"/>
        <v>5</v>
      </c>
      <c r="HZ30" s="80">
        <f t="shared" si="129"/>
        <v>5</v>
      </c>
      <c r="IA30" s="80">
        <f t="shared" si="129"/>
        <v>5</v>
      </c>
      <c r="IB30" s="80">
        <f t="shared" si="129"/>
        <v>5</v>
      </c>
      <c r="IC30" s="80">
        <f t="shared" si="129"/>
        <v>5</v>
      </c>
      <c r="ID30" s="80">
        <f t="shared" si="129"/>
        <v>5</v>
      </c>
      <c r="IE30" s="80">
        <f t="shared" si="129"/>
        <v>5</v>
      </c>
      <c r="IF30" s="80">
        <f t="shared" si="129"/>
        <v>5</v>
      </c>
      <c r="IG30" s="80">
        <f t="shared" si="129"/>
        <v>5</v>
      </c>
      <c r="IH30" s="80">
        <f t="shared" si="129"/>
        <v>5</v>
      </c>
      <c r="II30" s="80">
        <f t="shared" si="129"/>
        <v>5</v>
      </c>
      <c r="IJ30" s="80">
        <f t="shared" si="129"/>
        <v>5</v>
      </c>
      <c r="IK30" s="80">
        <f t="shared" si="129"/>
        <v>5</v>
      </c>
      <c r="IL30" s="80">
        <f t="shared" si="129"/>
        <v>5</v>
      </c>
      <c r="IM30" s="80">
        <f t="shared" si="129"/>
        <v>5</v>
      </c>
      <c r="IN30" s="80">
        <f t="shared" si="129"/>
        <v>5</v>
      </c>
      <c r="IO30" s="80">
        <f t="shared" si="129"/>
        <v>5</v>
      </c>
      <c r="IP30" s="80">
        <f t="shared" si="129"/>
        <v>5</v>
      </c>
      <c r="IQ30" s="80">
        <f t="shared" si="129"/>
        <v>5</v>
      </c>
      <c r="IR30" s="80">
        <f t="shared" si="129"/>
        <v>5</v>
      </c>
      <c r="IS30" s="80">
        <f t="shared" si="129"/>
        <v>5</v>
      </c>
      <c r="IT30" s="80">
        <f t="shared" si="129"/>
        <v>5</v>
      </c>
      <c r="IU30" s="80">
        <f t="shared" si="129"/>
        <v>5</v>
      </c>
      <c r="IV30" s="80">
        <f t="shared" si="129"/>
        <v>5</v>
      </c>
      <c r="IW30" s="80">
        <f t="shared" si="129"/>
        <v>5</v>
      </c>
      <c r="IX30" s="80">
        <f t="shared" si="129"/>
        <v>5</v>
      </c>
      <c r="IY30" s="80">
        <f t="shared" si="129"/>
        <v>5</v>
      </c>
      <c r="IZ30" s="80">
        <f t="shared" si="129"/>
        <v>5</v>
      </c>
      <c r="JA30" s="80">
        <f t="shared" si="129"/>
        <v>5</v>
      </c>
      <c r="JB30" s="80">
        <f t="shared" si="129"/>
        <v>5</v>
      </c>
      <c r="JC30" s="80">
        <f t="shared" si="129"/>
        <v>5</v>
      </c>
      <c r="JD30" s="80">
        <f t="shared" si="129"/>
        <v>5</v>
      </c>
      <c r="JE30" s="80">
        <f t="shared" si="129"/>
        <v>5</v>
      </c>
      <c r="JF30" s="80">
        <f t="shared" si="129"/>
        <v>5</v>
      </c>
      <c r="JG30" s="80">
        <f t="shared" si="129"/>
        <v>5</v>
      </c>
      <c r="JH30" s="80">
        <f t="shared" si="129"/>
        <v>5</v>
      </c>
      <c r="JI30" s="80">
        <f t="shared" si="129"/>
        <v>5</v>
      </c>
      <c r="JJ30" s="80">
        <f t="shared" si="129"/>
        <v>5</v>
      </c>
      <c r="JK30" s="80">
        <f t="shared" si="129"/>
        <v>5</v>
      </c>
      <c r="JL30" s="80">
        <f t="shared" si="129"/>
        <v>5</v>
      </c>
      <c r="JM30" s="80">
        <f t="shared" si="129"/>
        <v>5</v>
      </c>
      <c r="JN30" s="80">
        <f t="shared" si="129"/>
        <v>5</v>
      </c>
      <c r="JO30" s="80">
        <f t="shared" si="129"/>
        <v>5</v>
      </c>
      <c r="JP30" s="80">
        <f t="shared" ref="JP30:MA30" si="130">JP28*0.2</f>
        <v>5</v>
      </c>
      <c r="JQ30" s="80">
        <f t="shared" si="130"/>
        <v>5</v>
      </c>
      <c r="JR30" s="80">
        <f t="shared" si="130"/>
        <v>5</v>
      </c>
      <c r="JS30" s="80">
        <f t="shared" si="130"/>
        <v>5</v>
      </c>
      <c r="JT30" s="80">
        <f t="shared" si="130"/>
        <v>5</v>
      </c>
      <c r="JU30" s="80">
        <f t="shared" si="130"/>
        <v>5</v>
      </c>
      <c r="JV30" s="80">
        <f t="shared" si="130"/>
        <v>5</v>
      </c>
      <c r="JW30" s="80">
        <f t="shared" si="130"/>
        <v>5</v>
      </c>
      <c r="JX30" s="80">
        <f t="shared" si="130"/>
        <v>5</v>
      </c>
      <c r="JY30" s="80">
        <f t="shared" si="130"/>
        <v>5</v>
      </c>
      <c r="JZ30" s="80">
        <f t="shared" si="130"/>
        <v>5</v>
      </c>
      <c r="KA30" s="80">
        <f t="shared" si="130"/>
        <v>5</v>
      </c>
      <c r="KB30" s="80">
        <f t="shared" si="130"/>
        <v>5</v>
      </c>
      <c r="KC30" s="80">
        <f t="shared" si="130"/>
        <v>5</v>
      </c>
      <c r="KD30" s="80">
        <f t="shared" si="130"/>
        <v>5</v>
      </c>
      <c r="KE30" s="80">
        <f t="shared" si="130"/>
        <v>5</v>
      </c>
      <c r="KF30" s="80">
        <f t="shared" si="130"/>
        <v>5</v>
      </c>
      <c r="KG30" s="80">
        <f t="shared" si="130"/>
        <v>5</v>
      </c>
      <c r="KH30" s="80">
        <f t="shared" si="130"/>
        <v>5</v>
      </c>
      <c r="KI30" s="80">
        <f t="shared" si="130"/>
        <v>5</v>
      </c>
      <c r="KJ30" s="80">
        <f t="shared" si="130"/>
        <v>5</v>
      </c>
      <c r="KK30" s="80">
        <f t="shared" si="130"/>
        <v>5</v>
      </c>
      <c r="KL30" s="80">
        <f t="shared" si="130"/>
        <v>5</v>
      </c>
      <c r="KM30" s="80">
        <f t="shared" si="130"/>
        <v>5</v>
      </c>
      <c r="KN30" s="80">
        <f t="shared" si="130"/>
        <v>5</v>
      </c>
      <c r="KO30" s="80">
        <f t="shared" si="130"/>
        <v>5</v>
      </c>
      <c r="KP30" s="80">
        <f t="shared" si="130"/>
        <v>5</v>
      </c>
      <c r="KQ30" s="80">
        <f t="shared" si="130"/>
        <v>5</v>
      </c>
      <c r="KR30" s="80">
        <f t="shared" si="130"/>
        <v>5</v>
      </c>
      <c r="KS30" s="80">
        <f t="shared" si="130"/>
        <v>5</v>
      </c>
      <c r="KT30" s="80">
        <f t="shared" si="130"/>
        <v>5</v>
      </c>
      <c r="KU30" s="80">
        <f t="shared" si="130"/>
        <v>5</v>
      </c>
      <c r="KV30" s="80">
        <f t="shared" si="130"/>
        <v>5</v>
      </c>
      <c r="KW30" s="80">
        <f t="shared" si="130"/>
        <v>5</v>
      </c>
      <c r="KX30" s="80">
        <f t="shared" si="130"/>
        <v>5</v>
      </c>
      <c r="KY30" s="80">
        <f t="shared" si="130"/>
        <v>5</v>
      </c>
      <c r="KZ30" s="80">
        <f t="shared" si="130"/>
        <v>5</v>
      </c>
      <c r="LA30" s="80">
        <f t="shared" si="130"/>
        <v>5</v>
      </c>
      <c r="LB30" s="80">
        <f t="shared" si="130"/>
        <v>5</v>
      </c>
      <c r="LC30" s="80">
        <f t="shared" si="130"/>
        <v>5</v>
      </c>
      <c r="LD30" s="80">
        <f t="shared" si="130"/>
        <v>5</v>
      </c>
      <c r="LE30" s="80">
        <f t="shared" si="130"/>
        <v>5</v>
      </c>
      <c r="LF30" s="80">
        <f t="shared" si="130"/>
        <v>5</v>
      </c>
      <c r="LG30" s="80">
        <f t="shared" si="130"/>
        <v>5</v>
      </c>
      <c r="LH30" s="80">
        <f t="shared" si="130"/>
        <v>5</v>
      </c>
      <c r="LI30" s="80">
        <f t="shared" si="130"/>
        <v>5</v>
      </c>
      <c r="LJ30" s="80">
        <f t="shared" si="130"/>
        <v>5</v>
      </c>
      <c r="LK30" s="80">
        <f t="shared" si="130"/>
        <v>5</v>
      </c>
      <c r="LL30" s="80">
        <f t="shared" si="130"/>
        <v>5</v>
      </c>
      <c r="LM30" s="80">
        <f t="shared" si="130"/>
        <v>5</v>
      </c>
      <c r="LN30" s="80">
        <f t="shared" si="130"/>
        <v>5</v>
      </c>
      <c r="LO30" s="80">
        <f t="shared" si="130"/>
        <v>5</v>
      </c>
      <c r="LP30" s="80">
        <f t="shared" si="130"/>
        <v>5</v>
      </c>
      <c r="LQ30" s="80">
        <f t="shared" si="130"/>
        <v>5</v>
      </c>
      <c r="LR30" s="80">
        <f t="shared" si="130"/>
        <v>5</v>
      </c>
      <c r="LS30" s="80">
        <f t="shared" si="130"/>
        <v>5</v>
      </c>
      <c r="LT30" s="80">
        <f t="shared" si="130"/>
        <v>5</v>
      </c>
      <c r="LU30" s="80">
        <f t="shared" si="130"/>
        <v>5</v>
      </c>
      <c r="LV30" s="80">
        <f t="shared" si="130"/>
        <v>5</v>
      </c>
      <c r="LW30" s="80">
        <f t="shared" si="130"/>
        <v>5</v>
      </c>
      <c r="LX30" s="80">
        <f t="shared" si="130"/>
        <v>5</v>
      </c>
      <c r="LY30" s="80">
        <f t="shared" si="130"/>
        <v>5</v>
      </c>
      <c r="LZ30" s="80">
        <f t="shared" si="130"/>
        <v>5</v>
      </c>
      <c r="MA30" s="80">
        <f t="shared" si="130"/>
        <v>5</v>
      </c>
      <c r="MB30" s="80">
        <f t="shared" ref="MB30:OM30" si="131">MB28*0.2</f>
        <v>5</v>
      </c>
      <c r="MC30" s="80">
        <f t="shared" si="131"/>
        <v>5</v>
      </c>
      <c r="MD30" s="80">
        <f t="shared" si="131"/>
        <v>5</v>
      </c>
      <c r="ME30" s="80">
        <f t="shared" si="131"/>
        <v>5</v>
      </c>
      <c r="MF30" s="80">
        <f t="shared" si="131"/>
        <v>5</v>
      </c>
      <c r="MG30" s="80">
        <f t="shared" si="131"/>
        <v>5</v>
      </c>
      <c r="MH30" s="80">
        <f t="shared" si="131"/>
        <v>5</v>
      </c>
      <c r="MI30" s="80">
        <f t="shared" si="131"/>
        <v>5</v>
      </c>
      <c r="MJ30" s="80">
        <f t="shared" si="131"/>
        <v>5</v>
      </c>
      <c r="MK30" s="80">
        <f t="shared" si="131"/>
        <v>5</v>
      </c>
      <c r="ML30" s="80">
        <f t="shared" si="131"/>
        <v>5</v>
      </c>
      <c r="MM30" s="80">
        <f t="shared" si="131"/>
        <v>5</v>
      </c>
      <c r="MN30" s="80">
        <f t="shared" si="131"/>
        <v>5</v>
      </c>
      <c r="MO30" s="80">
        <f t="shared" si="131"/>
        <v>5</v>
      </c>
      <c r="MP30" s="80">
        <f t="shared" si="131"/>
        <v>5</v>
      </c>
      <c r="MQ30" s="80">
        <f t="shared" si="131"/>
        <v>5</v>
      </c>
      <c r="MR30" s="80">
        <f t="shared" si="131"/>
        <v>5</v>
      </c>
      <c r="MS30" s="80">
        <f t="shared" si="131"/>
        <v>5</v>
      </c>
      <c r="MT30" s="80">
        <f t="shared" si="131"/>
        <v>5</v>
      </c>
      <c r="MU30" s="80">
        <f t="shared" si="131"/>
        <v>5</v>
      </c>
      <c r="MV30" s="80">
        <f t="shared" si="131"/>
        <v>5</v>
      </c>
      <c r="MW30" s="80">
        <f t="shared" si="131"/>
        <v>5</v>
      </c>
      <c r="MX30" s="80">
        <f t="shared" si="131"/>
        <v>5</v>
      </c>
      <c r="MY30" s="80">
        <f t="shared" si="131"/>
        <v>5</v>
      </c>
      <c r="MZ30" s="80">
        <f t="shared" si="131"/>
        <v>5</v>
      </c>
      <c r="NA30" s="80">
        <f t="shared" si="131"/>
        <v>5</v>
      </c>
      <c r="NB30" s="80">
        <f t="shared" si="131"/>
        <v>5</v>
      </c>
      <c r="NC30" s="80">
        <f t="shared" si="131"/>
        <v>5</v>
      </c>
      <c r="ND30" s="80">
        <f t="shared" si="131"/>
        <v>5</v>
      </c>
      <c r="NE30" s="80">
        <f t="shared" si="131"/>
        <v>5</v>
      </c>
      <c r="NF30" s="80">
        <f t="shared" si="131"/>
        <v>5</v>
      </c>
      <c r="NG30" s="80">
        <f t="shared" si="131"/>
        <v>5</v>
      </c>
      <c r="NH30" s="80">
        <f t="shared" si="131"/>
        <v>5</v>
      </c>
      <c r="NI30" s="80">
        <f t="shared" si="131"/>
        <v>5</v>
      </c>
      <c r="NJ30" s="80">
        <f t="shared" si="131"/>
        <v>5</v>
      </c>
      <c r="NK30" s="80">
        <f t="shared" si="131"/>
        <v>5</v>
      </c>
      <c r="NL30" s="80">
        <f t="shared" si="131"/>
        <v>5</v>
      </c>
      <c r="NM30" s="80">
        <f t="shared" si="131"/>
        <v>5</v>
      </c>
      <c r="NN30" s="80">
        <f t="shared" si="131"/>
        <v>5</v>
      </c>
      <c r="NO30" s="80">
        <f t="shared" si="131"/>
        <v>5</v>
      </c>
      <c r="NP30" s="80">
        <f t="shared" si="131"/>
        <v>5</v>
      </c>
      <c r="NQ30" s="80">
        <f t="shared" si="131"/>
        <v>5</v>
      </c>
      <c r="NR30" s="80">
        <f t="shared" si="131"/>
        <v>5</v>
      </c>
      <c r="NS30" s="80">
        <f t="shared" si="131"/>
        <v>5</v>
      </c>
      <c r="NT30" s="80">
        <f t="shared" si="131"/>
        <v>5</v>
      </c>
      <c r="NU30" s="80">
        <f t="shared" si="131"/>
        <v>5</v>
      </c>
      <c r="NV30" s="80">
        <f t="shared" si="131"/>
        <v>5</v>
      </c>
      <c r="NW30" s="80">
        <f t="shared" si="131"/>
        <v>5</v>
      </c>
      <c r="NX30" s="80">
        <f t="shared" si="131"/>
        <v>5</v>
      </c>
      <c r="NY30" s="80">
        <f t="shared" si="131"/>
        <v>5</v>
      </c>
      <c r="NZ30" s="80">
        <f t="shared" si="131"/>
        <v>5</v>
      </c>
      <c r="OA30" s="80">
        <f t="shared" si="131"/>
        <v>5</v>
      </c>
      <c r="OB30" s="80">
        <f t="shared" si="131"/>
        <v>5</v>
      </c>
      <c r="OC30" s="80">
        <f t="shared" si="131"/>
        <v>5</v>
      </c>
      <c r="OD30" s="80">
        <f t="shared" si="131"/>
        <v>5</v>
      </c>
      <c r="OE30" s="80">
        <f t="shared" si="131"/>
        <v>5</v>
      </c>
      <c r="OF30" s="80">
        <f t="shared" si="131"/>
        <v>5</v>
      </c>
      <c r="OG30" s="80">
        <f t="shared" si="131"/>
        <v>5</v>
      </c>
      <c r="OH30" s="80">
        <f t="shared" si="131"/>
        <v>5</v>
      </c>
      <c r="OI30" s="80">
        <f t="shared" si="131"/>
        <v>5</v>
      </c>
      <c r="OJ30" s="80">
        <f t="shared" si="131"/>
        <v>5</v>
      </c>
      <c r="OK30" s="80">
        <f t="shared" si="131"/>
        <v>5</v>
      </c>
      <c r="OL30" s="80">
        <f t="shared" si="131"/>
        <v>5</v>
      </c>
      <c r="OM30" s="80">
        <f t="shared" si="131"/>
        <v>5</v>
      </c>
      <c r="ON30" s="80">
        <f t="shared" ref="ON30:QY30" si="132">ON28*0.2</f>
        <v>5</v>
      </c>
      <c r="OO30" s="80">
        <f t="shared" si="132"/>
        <v>5</v>
      </c>
      <c r="OP30" s="80">
        <f t="shared" si="132"/>
        <v>5</v>
      </c>
      <c r="OQ30" s="80">
        <f t="shared" si="132"/>
        <v>5</v>
      </c>
      <c r="OR30" s="80">
        <f t="shared" si="132"/>
        <v>5</v>
      </c>
      <c r="OS30" s="80">
        <f t="shared" si="132"/>
        <v>5</v>
      </c>
      <c r="OT30" s="80">
        <f t="shared" si="132"/>
        <v>5</v>
      </c>
      <c r="OU30" s="80">
        <f t="shared" si="132"/>
        <v>5</v>
      </c>
      <c r="OV30" s="80">
        <f t="shared" si="132"/>
        <v>5</v>
      </c>
      <c r="OW30" s="80">
        <f t="shared" si="132"/>
        <v>5</v>
      </c>
      <c r="OX30" s="80">
        <f t="shared" si="132"/>
        <v>5</v>
      </c>
      <c r="OY30" s="80">
        <f t="shared" si="132"/>
        <v>5</v>
      </c>
      <c r="OZ30" s="80">
        <f t="shared" si="132"/>
        <v>5</v>
      </c>
      <c r="PA30" s="80">
        <f t="shared" si="132"/>
        <v>5</v>
      </c>
      <c r="PB30" s="80">
        <f t="shared" si="132"/>
        <v>5</v>
      </c>
      <c r="PC30" s="80">
        <f t="shared" si="132"/>
        <v>5</v>
      </c>
      <c r="PD30" s="80">
        <f t="shared" si="132"/>
        <v>5</v>
      </c>
      <c r="PE30" s="80">
        <f t="shared" si="132"/>
        <v>5</v>
      </c>
      <c r="PF30" s="80">
        <f t="shared" si="132"/>
        <v>5</v>
      </c>
      <c r="PG30" s="80">
        <f t="shared" si="132"/>
        <v>5</v>
      </c>
      <c r="PH30" s="80">
        <f t="shared" si="132"/>
        <v>5</v>
      </c>
      <c r="PI30" s="80">
        <f t="shared" si="132"/>
        <v>5</v>
      </c>
      <c r="PJ30" s="80">
        <f t="shared" si="132"/>
        <v>5</v>
      </c>
      <c r="PK30" s="80">
        <f t="shared" si="132"/>
        <v>5</v>
      </c>
      <c r="PL30" s="80">
        <f t="shared" si="132"/>
        <v>5</v>
      </c>
      <c r="PM30" s="80">
        <f t="shared" si="132"/>
        <v>5</v>
      </c>
      <c r="PN30" s="80">
        <f t="shared" si="132"/>
        <v>5</v>
      </c>
      <c r="PO30" s="80">
        <f t="shared" si="132"/>
        <v>5</v>
      </c>
      <c r="PP30" s="80">
        <f t="shared" si="132"/>
        <v>5</v>
      </c>
      <c r="PQ30" s="80">
        <f t="shared" si="132"/>
        <v>5</v>
      </c>
      <c r="PR30" s="80">
        <f t="shared" si="132"/>
        <v>5</v>
      </c>
      <c r="PS30" s="80">
        <f t="shared" si="132"/>
        <v>5</v>
      </c>
      <c r="PT30" s="80">
        <f t="shared" si="132"/>
        <v>5</v>
      </c>
      <c r="PU30" s="80">
        <f t="shared" si="132"/>
        <v>5</v>
      </c>
      <c r="PV30" s="80">
        <f t="shared" si="132"/>
        <v>5</v>
      </c>
      <c r="PW30" s="80">
        <f t="shared" si="132"/>
        <v>5</v>
      </c>
      <c r="PX30" s="80">
        <f t="shared" si="132"/>
        <v>5</v>
      </c>
      <c r="PY30" s="80">
        <f t="shared" si="132"/>
        <v>5</v>
      </c>
      <c r="PZ30" s="80">
        <f t="shared" si="132"/>
        <v>5</v>
      </c>
      <c r="QA30" s="80">
        <f t="shared" si="132"/>
        <v>5</v>
      </c>
      <c r="QB30" s="80">
        <f t="shared" si="132"/>
        <v>5</v>
      </c>
      <c r="QC30" s="80">
        <f t="shared" si="132"/>
        <v>5</v>
      </c>
      <c r="QD30" s="80">
        <f t="shared" si="132"/>
        <v>5</v>
      </c>
      <c r="QE30" s="80">
        <f t="shared" si="132"/>
        <v>5</v>
      </c>
      <c r="QF30" s="80">
        <f t="shared" si="132"/>
        <v>5</v>
      </c>
      <c r="QG30" s="80">
        <f t="shared" si="132"/>
        <v>5</v>
      </c>
      <c r="QH30" s="80">
        <f t="shared" si="132"/>
        <v>5</v>
      </c>
      <c r="QI30" s="80">
        <f t="shared" si="132"/>
        <v>5</v>
      </c>
      <c r="QJ30" s="80">
        <f t="shared" si="132"/>
        <v>5</v>
      </c>
      <c r="QK30" s="80">
        <f t="shared" si="132"/>
        <v>5</v>
      </c>
      <c r="QL30" s="80">
        <f t="shared" si="132"/>
        <v>5</v>
      </c>
      <c r="QM30" s="80">
        <f t="shared" si="132"/>
        <v>5</v>
      </c>
      <c r="QN30" s="80">
        <f t="shared" si="132"/>
        <v>5</v>
      </c>
      <c r="QO30" s="80">
        <f t="shared" si="132"/>
        <v>5</v>
      </c>
      <c r="QP30" s="80">
        <f t="shared" si="132"/>
        <v>5</v>
      </c>
      <c r="QQ30" s="80">
        <f t="shared" si="132"/>
        <v>5</v>
      </c>
      <c r="QR30" s="80">
        <f t="shared" si="132"/>
        <v>5</v>
      </c>
      <c r="QS30" s="80">
        <f t="shared" si="132"/>
        <v>5</v>
      </c>
      <c r="QT30" s="80">
        <f t="shared" si="132"/>
        <v>5</v>
      </c>
      <c r="QU30" s="80">
        <f t="shared" si="132"/>
        <v>5</v>
      </c>
      <c r="QV30" s="80">
        <f t="shared" si="132"/>
        <v>5</v>
      </c>
      <c r="QW30" s="80">
        <f t="shared" si="132"/>
        <v>5</v>
      </c>
      <c r="QX30" s="80">
        <f t="shared" si="132"/>
        <v>5</v>
      </c>
      <c r="QY30" s="80">
        <f t="shared" si="132"/>
        <v>5</v>
      </c>
      <c r="QZ30" s="80">
        <f t="shared" ref="QZ30:TK30" si="133">QZ28*0.2</f>
        <v>5</v>
      </c>
      <c r="RA30" s="80">
        <f t="shared" si="133"/>
        <v>5</v>
      </c>
      <c r="RB30" s="80">
        <f t="shared" si="133"/>
        <v>5</v>
      </c>
      <c r="RC30" s="80">
        <f t="shared" si="133"/>
        <v>5</v>
      </c>
      <c r="RD30" s="80">
        <f t="shared" si="133"/>
        <v>5</v>
      </c>
      <c r="RE30" s="80">
        <f t="shared" si="133"/>
        <v>5</v>
      </c>
      <c r="RF30" s="80">
        <f t="shared" si="133"/>
        <v>5</v>
      </c>
      <c r="RG30" s="80">
        <f t="shared" si="133"/>
        <v>5</v>
      </c>
      <c r="RH30" s="80">
        <f t="shared" si="133"/>
        <v>5</v>
      </c>
      <c r="RI30" s="80">
        <f t="shared" si="133"/>
        <v>5</v>
      </c>
      <c r="RJ30" s="80">
        <f t="shared" si="133"/>
        <v>5</v>
      </c>
      <c r="RK30" s="80">
        <f t="shared" si="133"/>
        <v>5</v>
      </c>
      <c r="RL30" s="80">
        <f t="shared" si="133"/>
        <v>5</v>
      </c>
      <c r="RM30" s="80">
        <f t="shared" si="133"/>
        <v>5</v>
      </c>
      <c r="RN30" s="80">
        <f t="shared" si="133"/>
        <v>5</v>
      </c>
      <c r="RO30" s="80">
        <f t="shared" si="133"/>
        <v>5</v>
      </c>
      <c r="RP30" s="80">
        <f t="shared" si="133"/>
        <v>5</v>
      </c>
      <c r="RQ30" s="80">
        <f t="shared" si="133"/>
        <v>5</v>
      </c>
      <c r="RR30" s="80">
        <f t="shared" si="133"/>
        <v>5</v>
      </c>
      <c r="RS30" s="80">
        <f t="shared" si="133"/>
        <v>5</v>
      </c>
      <c r="RT30" s="80">
        <f t="shared" si="133"/>
        <v>5</v>
      </c>
      <c r="RU30" s="80">
        <f t="shared" si="133"/>
        <v>5</v>
      </c>
      <c r="RV30" s="80">
        <f t="shared" si="133"/>
        <v>5</v>
      </c>
      <c r="RW30" s="80">
        <f t="shared" si="133"/>
        <v>5</v>
      </c>
      <c r="RX30" s="80">
        <f t="shared" si="133"/>
        <v>5</v>
      </c>
      <c r="RY30" s="80">
        <f t="shared" si="133"/>
        <v>5</v>
      </c>
      <c r="RZ30" s="80">
        <f t="shared" si="133"/>
        <v>5</v>
      </c>
      <c r="SA30" s="80">
        <f t="shared" si="133"/>
        <v>5</v>
      </c>
      <c r="SB30" s="80">
        <f t="shared" si="133"/>
        <v>5</v>
      </c>
      <c r="SC30" s="80">
        <f t="shared" si="133"/>
        <v>5</v>
      </c>
      <c r="SD30" s="80">
        <f t="shared" si="133"/>
        <v>5</v>
      </c>
      <c r="SE30" s="80">
        <f t="shared" si="133"/>
        <v>5</v>
      </c>
      <c r="SF30" s="80">
        <f t="shared" si="133"/>
        <v>5</v>
      </c>
      <c r="SG30" s="80">
        <f t="shared" si="133"/>
        <v>5</v>
      </c>
      <c r="SH30" s="80">
        <f t="shared" si="133"/>
        <v>5</v>
      </c>
      <c r="SI30" s="80">
        <f t="shared" si="133"/>
        <v>5</v>
      </c>
      <c r="SJ30" s="80">
        <f t="shared" si="133"/>
        <v>5</v>
      </c>
      <c r="SK30" s="80">
        <f t="shared" si="133"/>
        <v>5</v>
      </c>
      <c r="SL30" s="80">
        <f t="shared" si="133"/>
        <v>5</v>
      </c>
      <c r="SM30" s="80">
        <f t="shared" si="133"/>
        <v>5</v>
      </c>
      <c r="SN30" s="80">
        <f t="shared" si="133"/>
        <v>5</v>
      </c>
      <c r="SO30" s="80">
        <f t="shared" si="133"/>
        <v>5</v>
      </c>
      <c r="SP30" s="80">
        <f t="shared" si="133"/>
        <v>5</v>
      </c>
      <c r="SQ30" s="80">
        <f t="shared" si="133"/>
        <v>5</v>
      </c>
      <c r="SR30" s="80">
        <f t="shared" si="133"/>
        <v>5</v>
      </c>
      <c r="SS30" s="80">
        <f t="shared" si="133"/>
        <v>5</v>
      </c>
      <c r="ST30" s="80">
        <f t="shared" si="133"/>
        <v>5</v>
      </c>
      <c r="SU30" s="80">
        <f t="shared" si="133"/>
        <v>5</v>
      </c>
      <c r="SV30" s="80">
        <f t="shared" si="133"/>
        <v>5</v>
      </c>
      <c r="SW30" s="80">
        <f t="shared" si="133"/>
        <v>5</v>
      </c>
      <c r="SX30" s="80">
        <f t="shared" si="133"/>
        <v>5</v>
      </c>
      <c r="SY30" s="80">
        <f t="shared" si="133"/>
        <v>5</v>
      </c>
      <c r="SZ30" s="80">
        <f t="shared" si="133"/>
        <v>5</v>
      </c>
      <c r="TA30" s="80">
        <f t="shared" si="133"/>
        <v>5</v>
      </c>
      <c r="TB30" s="80">
        <f t="shared" si="133"/>
        <v>5</v>
      </c>
      <c r="TC30" s="80">
        <f t="shared" si="133"/>
        <v>5</v>
      </c>
      <c r="TD30" s="80">
        <f t="shared" si="133"/>
        <v>5</v>
      </c>
      <c r="TE30" s="80">
        <f t="shared" si="133"/>
        <v>5</v>
      </c>
      <c r="TF30" s="80">
        <f t="shared" si="133"/>
        <v>5</v>
      </c>
      <c r="TG30" s="80">
        <f t="shared" si="133"/>
        <v>5</v>
      </c>
      <c r="TH30" s="80">
        <f t="shared" si="133"/>
        <v>5</v>
      </c>
      <c r="TI30" s="80">
        <f t="shared" si="133"/>
        <v>5</v>
      </c>
      <c r="TJ30" s="80">
        <f t="shared" si="133"/>
        <v>5</v>
      </c>
      <c r="TK30" s="80">
        <f t="shared" si="133"/>
        <v>5</v>
      </c>
      <c r="TL30" s="80">
        <f t="shared" ref="TL30:VH30" si="134">TL28*0.2</f>
        <v>5</v>
      </c>
      <c r="TM30" s="80">
        <f t="shared" si="134"/>
        <v>5</v>
      </c>
      <c r="TN30" s="80">
        <f t="shared" si="134"/>
        <v>5</v>
      </c>
      <c r="TO30" s="80">
        <f t="shared" si="134"/>
        <v>5</v>
      </c>
      <c r="TP30" s="80">
        <f t="shared" si="134"/>
        <v>5</v>
      </c>
      <c r="TQ30" s="80">
        <f t="shared" si="134"/>
        <v>5</v>
      </c>
      <c r="TR30" s="80">
        <f t="shared" si="134"/>
        <v>5</v>
      </c>
      <c r="TS30" s="80">
        <f t="shared" si="134"/>
        <v>5</v>
      </c>
      <c r="TT30" s="80">
        <f t="shared" si="134"/>
        <v>5</v>
      </c>
      <c r="TU30" s="80">
        <f t="shared" si="134"/>
        <v>5</v>
      </c>
      <c r="TV30" s="80">
        <f t="shared" si="134"/>
        <v>5</v>
      </c>
      <c r="TW30" s="80">
        <f t="shared" si="134"/>
        <v>5</v>
      </c>
      <c r="TX30" s="80">
        <f t="shared" si="134"/>
        <v>5</v>
      </c>
      <c r="TY30" s="80">
        <f t="shared" si="134"/>
        <v>5</v>
      </c>
      <c r="TZ30" s="80">
        <f t="shared" si="134"/>
        <v>5</v>
      </c>
      <c r="UA30" s="80">
        <f t="shared" si="134"/>
        <v>5</v>
      </c>
      <c r="UB30" s="80">
        <f t="shared" si="134"/>
        <v>5</v>
      </c>
      <c r="UC30" s="80">
        <f t="shared" si="134"/>
        <v>5</v>
      </c>
      <c r="UD30" s="80">
        <f t="shared" si="134"/>
        <v>5</v>
      </c>
      <c r="UE30" s="80">
        <f t="shared" si="134"/>
        <v>5</v>
      </c>
      <c r="UF30" s="80">
        <f t="shared" si="134"/>
        <v>5</v>
      </c>
      <c r="UG30" s="80">
        <f t="shared" si="134"/>
        <v>5</v>
      </c>
      <c r="UH30" s="80">
        <f t="shared" si="134"/>
        <v>5</v>
      </c>
      <c r="UI30" s="80">
        <f t="shared" si="134"/>
        <v>5</v>
      </c>
      <c r="UJ30" s="80">
        <f t="shared" si="134"/>
        <v>5</v>
      </c>
      <c r="UK30" s="80">
        <f t="shared" si="134"/>
        <v>5</v>
      </c>
      <c r="UL30" s="80">
        <f t="shared" si="134"/>
        <v>5</v>
      </c>
      <c r="UM30" s="80">
        <f t="shared" si="134"/>
        <v>5</v>
      </c>
      <c r="UN30" s="80">
        <f t="shared" si="134"/>
        <v>5</v>
      </c>
      <c r="UO30" s="80">
        <f t="shared" si="134"/>
        <v>5</v>
      </c>
      <c r="UP30" s="80">
        <f t="shared" si="134"/>
        <v>5</v>
      </c>
      <c r="UQ30" s="80">
        <f t="shared" si="134"/>
        <v>5</v>
      </c>
      <c r="UR30" s="80">
        <f t="shared" si="134"/>
        <v>5</v>
      </c>
      <c r="US30" s="80">
        <f t="shared" si="134"/>
        <v>5</v>
      </c>
      <c r="UT30" s="80">
        <f t="shared" si="134"/>
        <v>5</v>
      </c>
      <c r="UU30" s="80">
        <f t="shared" si="134"/>
        <v>5</v>
      </c>
      <c r="UV30" s="80">
        <f t="shared" si="134"/>
        <v>5</v>
      </c>
      <c r="UW30" s="80">
        <f t="shared" si="134"/>
        <v>5</v>
      </c>
      <c r="UX30" s="80">
        <f t="shared" si="134"/>
        <v>5</v>
      </c>
      <c r="UY30" s="80">
        <f t="shared" si="134"/>
        <v>5</v>
      </c>
      <c r="UZ30" s="80">
        <f t="shared" si="134"/>
        <v>5</v>
      </c>
      <c r="VA30" s="80">
        <f t="shared" si="134"/>
        <v>5</v>
      </c>
      <c r="VB30" s="80">
        <f t="shared" si="134"/>
        <v>5</v>
      </c>
      <c r="VC30" s="80">
        <f t="shared" si="134"/>
        <v>5</v>
      </c>
      <c r="VD30" s="80">
        <f t="shared" si="134"/>
        <v>5</v>
      </c>
      <c r="VE30" s="80">
        <f t="shared" si="134"/>
        <v>5</v>
      </c>
      <c r="VF30" s="80">
        <f t="shared" si="134"/>
        <v>5</v>
      </c>
      <c r="VG30" s="80">
        <f t="shared" si="134"/>
        <v>5</v>
      </c>
      <c r="VH30" s="80">
        <f t="shared" si="134"/>
        <v>5</v>
      </c>
    </row>
    <row r="31" spans="2:580" ht="14.25" x14ac:dyDescent="0.25">
      <c r="B31" s="55"/>
      <c r="C31" s="9" t="s">
        <v>400</v>
      </c>
      <c r="D31" s="76" t="s">
        <v>401</v>
      </c>
      <c r="E31" s="225">
        <v>0.5</v>
      </c>
      <c r="F31" s="225">
        <v>0.5</v>
      </c>
      <c r="G31" s="225">
        <v>0.5</v>
      </c>
      <c r="H31" s="225">
        <v>0.5</v>
      </c>
      <c r="I31" s="225">
        <v>0.5</v>
      </c>
      <c r="J31" s="225">
        <v>0.5</v>
      </c>
      <c r="K31" s="225">
        <v>0.5</v>
      </c>
      <c r="L31" s="225">
        <v>0.5</v>
      </c>
      <c r="M31" s="225">
        <v>0.5</v>
      </c>
      <c r="N31" s="225">
        <v>0.5</v>
      </c>
      <c r="O31" s="225">
        <v>0.5</v>
      </c>
      <c r="P31" s="225">
        <v>0.5</v>
      </c>
      <c r="Q31" s="225">
        <v>0.5</v>
      </c>
      <c r="R31" s="225">
        <v>0.5</v>
      </c>
      <c r="S31" s="225">
        <v>0.5</v>
      </c>
      <c r="T31" s="225">
        <v>0.5</v>
      </c>
      <c r="U31" s="225">
        <v>0.5</v>
      </c>
      <c r="V31" s="225">
        <v>0.5</v>
      </c>
      <c r="W31" s="225">
        <v>0.5</v>
      </c>
      <c r="X31" s="225">
        <v>0.5</v>
      </c>
      <c r="Y31" s="225">
        <v>0.5</v>
      </c>
      <c r="Z31" s="225">
        <v>0.5</v>
      </c>
      <c r="AA31" s="225">
        <v>0.5</v>
      </c>
      <c r="AB31" s="225">
        <v>0.5</v>
      </c>
      <c r="AC31" s="225">
        <v>0.5</v>
      </c>
      <c r="AD31" s="225">
        <v>0.5</v>
      </c>
      <c r="AE31" s="225">
        <v>0.5</v>
      </c>
      <c r="AF31" s="225">
        <v>0.5</v>
      </c>
      <c r="AG31" s="225">
        <v>0.5</v>
      </c>
      <c r="AH31" s="225">
        <v>0.5</v>
      </c>
      <c r="AI31" s="225">
        <v>0.5</v>
      </c>
      <c r="AJ31" s="225">
        <v>0.5</v>
      </c>
      <c r="AK31" s="225">
        <v>0.5</v>
      </c>
      <c r="AL31" s="225">
        <v>0.5</v>
      </c>
      <c r="AM31" s="225">
        <v>0.5</v>
      </c>
      <c r="AN31" s="225">
        <v>0.5</v>
      </c>
      <c r="AO31" s="225">
        <v>0.5</v>
      </c>
      <c r="AP31" s="225">
        <v>0.5</v>
      </c>
      <c r="AQ31" s="225">
        <v>0.5</v>
      </c>
      <c r="AR31" s="225">
        <v>0.5</v>
      </c>
      <c r="AS31" s="225">
        <v>0.5</v>
      </c>
      <c r="AT31" s="225">
        <v>0.5</v>
      </c>
      <c r="AU31" s="225">
        <v>0.5</v>
      </c>
      <c r="AV31" s="225">
        <v>0.5</v>
      </c>
      <c r="AW31" s="225">
        <v>0.5</v>
      </c>
      <c r="AX31" s="225">
        <v>0.5</v>
      </c>
      <c r="AY31" s="225">
        <v>0.5</v>
      </c>
      <c r="AZ31" s="225">
        <v>0.5</v>
      </c>
      <c r="BA31" s="225">
        <v>0.5</v>
      </c>
      <c r="BB31" s="225">
        <v>0.5</v>
      </c>
      <c r="BC31" s="225">
        <v>0.5</v>
      </c>
      <c r="BD31" s="225">
        <v>0.5</v>
      </c>
      <c r="BE31" s="225">
        <v>0.5</v>
      </c>
      <c r="BF31" s="225">
        <v>0.5</v>
      </c>
      <c r="BG31" s="225">
        <v>0.5</v>
      </c>
      <c r="BH31" s="225">
        <v>0.5</v>
      </c>
      <c r="BI31" s="225">
        <v>0.5</v>
      </c>
      <c r="BJ31" s="225">
        <v>0.5</v>
      </c>
      <c r="BK31" s="225">
        <v>0.5</v>
      </c>
      <c r="BL31" s="225">
        <v>0.5</v>
      </c>
      <c r="BM31" s="225">
        <v>0.5</v>
      </c>
      <c r="BN31" s="225">
        <v>0.5</v>
      </c>
      <c r="BO31" s="225">
        <v>0.5</v>
      </c>
      <c r="BP31" s="225">
        <v>0.5</v>
      </c>
      <c r="BQ31" s="225">
        <v>0.5</v>
      </c>
      <c r="BR31" s="225">
        <v>0.5</v>
      </c>
      <c r="BS31" s="225">
        <v>0.5</v>
      </c>
      <c r="BT31" s="225">
        <v>0.5</v>
      </c>
      <c r="BU31" s="225">
        <v>0.5</v>
      </c>
      <c r="BV31" s="225">
        <v>0.5</v>
      </c>
      <c r="BW31" s="225">
        <v>0.5</v>
      </c>
      <c r="BX31" s="225">
        <v>0.5</v>
      </c>
      <c r="BY31" s="225">
        <v>0.5</v>
      </c>
      <c r="BZ31" s="225">
        <v>0.5</v>
      </c>
      <c r="CA31" s="225">
        <v>0.5</v>
      </c>
      <c r="CB31" s="225">
        <v>0.5</v>
      </c>
      <c r="CC31" s="225">
        <v>0.5</v>
      </c>
      <c r="CD31" s="225">
        <v>0.5</v>
      </c>
      <c r="CE31" s="225">
        <v>0.5</v>
      </c>
      <c r="CF31" s="225">
        <v>0.5</v>
      </c>
      <c r="CG31" s="225">
        <v>0.5</v>
      </c>
      <c r="CH31" s="225">
        <v>0.5</v>
      </c>
      <c r="CI31" s="225">
        <v>0.5</v>
      </c>
      <c r="CJ31" s="225">
        <v>0.5</v>
      </c>
      <c r="CK31" s="225">
        <v>0.5</v>
      </c>
      <c r="CL31" s="225">
        <v>0.5</v>
      </c>
      <c r="CM31" s="225">
        <v>0.5</v>
      </c>
      <c r="CN31" s="225">
        <v>0.5</v>
      </c>
      <c r="CO31" s="225">
        <v>0.5</v>
      </c>
      <c r="CP31" s="225">
        <v>0.5</v>
      </c>
      <c r="CQ31" s="225">
        <v>0.5</v>
      </c>
      <c r="CR31" s="225">
        <v>0.5</v>
      </c>
      <c r="CS31" s="225">
        <v>0.5</v>
      </c>
      <c r="CT31" s="225">
        <v>0.5</v>
      </c>
      <c r="CU31" s="225">
        <v>0.5</v>
      </c>
      <c r="CV31" s="225">
        <v>0.5</v>
      </c>
      <c r="CW31" s="225">
        <v>0.5</v>
      </c>
      <c r="CX31" s="225">
        <v>0.5</v>
      </c>
      <c r="CY31" s="225">
        <v>0.5</v>
      </c>
      <c r="CZ31" s="225">
        <v>0.5</v>
      </c>
      <c r="DA31" s="225">
        <v>0.5</v>
      </c>
      <c r="DB31" s="225">
        <v>0.5</v>
      </c>
      <c r="DC31" s="225">
        <v>0.5</v>
      </c>
      <c r="DD31" s="225">
        <v>0.5</v>
      </c>
      <c r="DE31" s="225">
        <v>0.5</v>
      </c>
      <c r="DF31" s="225">
        <v>0.5</v>
      </c>
      <c r="DG31" s="225">
        <v>0.5</v>
      </c>
      <c r="DH31" s="225">
        <v>0.5</v>
      </c>
      <c r="DI31" s="225">
        <v>0.5</v>
      </c>
      <c r="DJ31" s="225">
        <v>0.5</v>
      </c>
      <c r="DK31" s="225">
        <v>0.5</v>
      </c>
      <c r="DL31" s="225">
        <v>0.5</v>
      </c>
      <c r="DM31" s="225">
        <v>0.5</v>
      </c>
      <c r="DN31" s="225">
        <v>0.5</v>
      </c>
      <c r="DO31" s="225">
        <v>0.5</v>
      </c>
      <c r="DP31" s="225">
        <v>0.5</v>
      </c>
      <c r="DQ31" s="225">
        <v>0.5</v>
      </c>
      <c r="DR31" s="225">
        <v>0.5</v>
      </c>
      <c r="DS31" s="225">
        <v>0.5</v>
      </c>
      <c r="DT31" s="225">
        <v>0.5</v>
      </c>
      <c r="DU31" s="225">
        <v>0.5</v>
      </c>
      <c r="DV31" s="225">
        <v>0.5</v>
      </c>
      <c r="DW31" s="225">
        <v>0.5</v>
      </c>
      <c r="DX31" s="225">
        <v>0.5</v>
      </c>
      <c r="DY31" s="225">
        <v>0.5</v>
      </c>
      <c r="DZ31" s="225">
        <v>0.5</v>
      </c>
      <c r="EA31" s="225">
        <v>0.5</v>
      </c>
      <c r="EB31" s="225">
        <v>0.5</v>
      </c>
      <c r="EC31" s="225">
        <v>0.5</v>
      </c>
      <c r="ED31" s="225">
        <v>0.5</v>
      </c>
      <c r="EE31" s="225">
        <v>0.5</v>
      </c>
      <c r="EF31" s="225">
        <v>0.5</v>
      </c>
      <c r="EG31" s="225">
        <v>0.5</v>
      </c>
      <c r="EH31" s="225">
        <v>0.5</v>
      </c>
      <c r="EI31" s="225">
        <v>0.5</v>
      </c>
      <c r="EJ31" s="225">
        <v>0.5</v>
      </c>
      <c r="EK31" s="225">
        <v>0.5</v>
      </c>
      <c r="EL31" s="225">
        <v>0.5</v>
      </c>
      <c r="EM31" s="225">
        <v>0.5</v>
      </c>
      <c r="EN31" s="225">
        <v>0.5</v>
      </c>
      <c r="EO31" s="225">
        <v>0.5</v>
      </c>
      <c r="EP31" s="225">
        <v>0.5</v>
      </c>
      <c r="EQ31" s="225">
        <v>0.5</v>
      </c>
      <c r="ER31" s="225">
        <v>0.5</v>
      </c>
      <c r="ES31" s="225">
        <v>0.5</v>
      </c>
      <c r="ET31" s="225">
        <v>0.5</v>
      </c>
      <c r="EU31" s="225">
        <v>0.5</v>
      </c>
      <c r="EV31" s="225">
        <v>0.5</v>
      </c>
      <c r="EW31" s="225">
        <v>0.5</v>
      </c>
      <c r="EX31" s="225">
        <v>0.5</v>
      </c>
      <c r="EY31" s="225">
        <v>0.5</v>
      </c>
      <c r="EZ31" s="225">
        <v>0.5</v>
      </c>
      <c r="FA31" s="225">
        <v>0.5</v>
      </c>
      <c r="FB31" s="225">
        <v>0.5</v>
      </c>
      <c r="FC31" s="225">
        <v>0.5</v>
      </c>
      <c r="FD31" s="225">
        <v>0.5</v>
      </c>
      <c r="FE31" s="225">
        <v>0.5</v>
      </c>
      <c r="FF31" s="225">
        <v>0.5</v>
      </c>
      <c r="FG31" s="225">
        <v>0.5</v>
      </c>
      <c r="FH31" s="225">
        <v>0.5</v>
      </c>
      <c r="FI31" s="225">
        <v>0.5</v>
      </c>
      <c r="FJ31" s="225">
        <v>0.5</v>
      </c>
      <c r="FK31" s="225">
        <v>0.5</v>
      </c>
      <c r="FL31" s="225">
        <v>0.5</v>
      </c>
      <c r="FM31" s="225">
        <v>0.5</v>
      </c>
      <c r="FN31" s="225">
        <v>0.5</v>
      </c>
      <c r="FO31" s="225">
        <v>0.5</v>
      </c>
      <c r="FP31" s="225">
        <v>0.5</v>
      </c>
      <c r="FQ31" s="225">
        <v>0.5</v>
      </c>
      <c r="FR31" s="225">
        <v>0.5</v>
      </c>
      <c r="FS31" s="225">
        <v>0.5</v>
      </c>
      <c r="FT31" s="225">
        <v>0.5</v>
      </c>
      <c r="FU31" s="225">
        <v>0.5</v>
      </c>
      <c r="FV31" s="225">
        <v>0.5</v>
      </c>
      <c r="FW31" s="225">
        <v>0.5</v>
      </c>
      <c r="FX31" s="225">
        <v>0.5</v>
      </c>
      <c r="FY31" s="225">
        <v>0.5</v>
      </c>
      <c r="FZ31" s="225">
        <v>0.5</v>
      </c>
      <c r="GA31" s="225">
        <v>0.5</v>
      </c>
      <c r="GB31" s="225">
        <v>0.5</v>
      </c>
      <c r="GC31" s="225">
        <v>0.5</v>
      </c>
      <c r="GD31" s="225">
        <v>0.5</v>
      </c>
      <c r="GE31" s="225">
        <v>0.5</v>
      </c>
      <c r="GF31" s="225">
        <v>0.5</v>
      </c>
      <c r="GG31" s="225">
        <v>0.5</v>
      </c>
      <c r="GH31" s="225">
        <v>0.5</v>
      </c>
      <c r="GI31" s="225">
        <v>0.5</v>
      </c>
      <c r="GJ31" s="225">
        <v>0.5</v>
      </c>
      <c r="GK31" s="225">
        <v>0.5</v>
      </c>
      <c r="GL31" s="225">
        <v>0.5</v>
      </c>
      <c r="GM31" s="225">
        <v>0.5</v>
      </c>
      <c r="GN31" s="225">
        <v>0.5</v>
      </c>
      <c r="GO31" s="225">
        <v>0.5</v>
      </c>
      <c r="GP31" s="225">
        <v>0.5</v>
      </c>
      <c r="GQ31" s="225">
        <v>0.5</v>
      </c>
      <c r="GR31" s="225">
        <v>0.5</v>
      </c>
      <c r="GS31" s="225">
        <v>0.5</v>
      </c>
      <c r="GT31" s="225">
        <v>0.5</v>
      </c>
      <c r="GU31" s="225">
        <v>0.5</v>
      </c>
      <c r="GV31" s="225">
        <v>0.5</v>
      </c>
      <c r="GW31" s="225">
        <v>0.5</v>
      </c>
      <c r="GX31" s="225">
        <v>0.5</v>
      </c>
      <c r="GY31" s="225">
        <v>0.5</v>
      </c>
      <c r="GZ31" s="225">
        <v>0.5</v>
      </c>
      <c r="HA31" s="225">
        <v>0.5</v>
      </c>
      <c r="HB31" s="225">
        <v>0.5</v>
      </c>
      <c r="HC31" s="225">
        <v>0.5</v>
      </c>
      <c r="HD31" s="225">
        <v>0.5</v>
      </c>
      <c r="HE31" s="225">
        <v>0.5</v>
      </c>
      <c r="HF31" s="225">
        <v>0.5</v>
      </c>
      <c r="HG31" s="225">
        <v>0.5</v>
      </c>
      <c r="HH31" s="225">
        <v>0.5</v>
      </c>
      <c r="HI31" s="225">
        <v>0.5</v>
      </c>
      <c r="HJ31" s="225">
        <v>0.5</v>
      </c>
      <c r="HK31" s="225">
        <v>0.5</v>
      </c>
      <c r="HL31" s="225">
        <v>0.5</v>
      </c>
      <c r="HM31" s="225">
        <v>0.5</v>
      </c>
      <c r="HN31" s="225">
        <v>0.5</v>
      </c>
      <c r="HO31" s="225">
        <v>0.5</v>
      </c>
      <c r="HP31" s="225">
        <v>0.5</v>
      </c>
      <c r="HQ31" s="225">
        <v>0.5</v>
      </c>
      <c r="HR31" s="225">
        <v>0.5</v>
      </c>
      <c r="HS31" s="225">
        <v>0.5</v>
      </c>
      <c r="HT31" s="225">
        <v>0.5</v>
      </c>
      <c r="HU31" s="225">
        <v>0.5</v>
      </c>
      <c r="HV31" s="225">
        <v>0.5</v>
      </c>
      <c r="HW31" s="225">
        <v>0.5</v>
      </c>
      <c r="HX31" s="225">
        <v>0.5</v>
      </c>
      <c r="HY31" s="225">
        <v>0.5</v>
      </c>
      <c r="HZ31" s="225">
        <v>0.5</v>
      </c>
      <c r="IA31" s="225">
        <v>0.5</v>
      </c>
      <c r="IB31" s="225">
        <v>0.5</v>
      </c>
      <c r="IC31" s="225">
        <v>0.5</v>
      </c>
      <c r="ID31" s="225">
        <v>0.5</v>
      </c>
      <c r="IE31" s="225">
        <v>0.5</v>
      </c>
      <c r="IF31" s="225">
        <v>0.5</v>
      </c>
      <c r="IG31" s="225">
        <v>0.5</v>
      </c>
      <c r="IH31" s="225">
        <v>0.5</v>
      </c>
      <c r="II31" s="225">
        <v>0.5</v>
      </c>
      <c r="IJ31" s="225">
        <v>0.5</v>
      </c>
      <c r="IK31" s="225">
        <v>0.5</v>
      </c>
      <c r="IL31" s="225">
        <v>0.5</v>
      </c>
      <c r="IM31" s="225">
        <v>0.5</v>
      </c>
      <c r="IN31" s="225">
        <v>0.5</v>
      </c>
      <c r="IO31" s="225">
        <v>0.5</v>
      </c>
      <c r="IP31" s="225">
        <v>0.5</v>
      </c>
      <c r="IQ31" s="225">
        <v>0.5</v>
      </c>
      <c r="IR31" s="225">
        <v>0.5</v>
      </c>
      <c r="IS31" s="225">
        <v>0.5</v>
      </c>
      <c r="IT31" s="225">
        <v>0.5</v>
      </c>
      <c r="IU31" s="225">
        <v>0.5</v>
      </c>
      <c r="IV31" s="225">
        <v>0.5</v>
      </c>
      <c r="IW31" s="225">
        <v>0.5</v>
      </c>
      <c r="IX31" s="225">
        <v>0.5</v>
      </c>
      <c r="IY31" s="225">
        <v>0.5</v>
      </c>
      <c r="IZ31" s="225">
        <v>0.5</v>
      </c>
      <c r="JA31" s="225">
        <v>0.5</v>
      </c>
      <c r="JB31" s="225">
        <v>0.5</v>
      </c>
      <c r="JC31" s="225">
        <v>0.5</v>
      </c>
      <c r="JD31" s="225">
        <v>0.5</v>
      </c>
      <c r="JE31" s="225">
        <v>0.5</v>
      </c>
      <c r="JF31" s="225">
        <v>0.5</v>
      </c>
      <c r="JG31" s="225">
        <v>0.5</v>
      </c>
      <c r="JH31" s="225">
        <v>0.5</v>
      </c>
      <c r="JI31" s="225">
        <v>0.5</v>
      </c>
      <c r="JJ31" s="225">
        <v>0.5</v>
      </c>
      <c r="JK31" s="225">
        <v>0.5</v>
      </c>
      <c r="JL31" s="225">
        <v>0.5</v>
      </c>
      <c r="JM31" s="225">
        <v>0.5</v>
      </c>
      <c r="JN31" s="225">
        <v>0.5</v>
      </c>
      <c r="JO31" s="225">
        <v>0.5</v>
      </c>
      <c r="JP31" s="225">
        <v>0.5</v>
      </c>
      <c r="JQ31" s="225">
        <v>0.5</v>
      </c>
      <c r="JR31" s="225">
        <v>0.5</v>
      </c>
      <c r="JS31" s="225">
        <v>0.5</v>
      </c>
      <c r="JT31" s="225">
        <v>0.5</v>
      </c>
      <c r="JU31" s="225">
        <v>0.5</v>
      </c>
      <c r="JV31" s="225">
        <v>0.5</v>
      </c>
      <c r="JW31" s="225">
        <v>0.5</v>
      </c>
      <c r="JX31" s="225">
        <v>0.5</v>
      </c>
      <c r="JY31" s="225">
        <v>0.5</v>
      </c>
      <c r="JZ31" s="225">
        <v>0.5</v>
      </c>
      <c r="KA31" s="225">
        <v>0.5</v>
      </c>
      <c r="KB31" s="225">
        <v>0.5</v>
      </c>
      <c r="KC31" s="225">
        <v>0.5</v>
      </c>
      <c r="KD31" s="225">
        <v>0.5</v>
      </c>
      <c r="KE31" s="225">
        <v>0.5</v>
      </c>
      <c r="KF31" s="225">
        <v>0.5</v>
      </c>
      <c r="KG31" s="225">
        <v>0.5</v>
      </c>
      <c r="KH31" s="225">
        <v>0.5</v>
      </c>
      <c r="KI31" s="225">
        <v>0.5</v>
      </c>
      <c r="KJ31" s="225">
        <v>0.5</v>
      </c>
      <c r="KK31" s="225">
        <v>0.5</v>
      </c>
      <c r="KL31" s="225">
        <v>0.5</v>
      </c>
      <c r="KM31" s="225">
        <v>0.5</v>
      </c>
      <c r="KN31" s="225">
        <v>0.5</v>
      </c>
      <c r="KO31" s="225">
        <v>0.5</v>
      </c>
      <c r="KP31" s="225">
        <v>0.5</v>
      </c>
      <c r="KQ31" s="225">
        <v>0.5</v>
      </c>
      <c r="KR31" s="225">
        <v>0.5</v>
      </c>
      <c r="KS31" s="225">
        <v>0.5</v>
      </c>
      <c r="KT31" s="225">
        <v>0.5</v>
      </c>
      <c r="KU31" s="225">
        <v>0.5</v>
      </c>
      <c r="KV31" s="225">
        <v>0.5</v>
      </c>
      <c r="KW31" s="225">
        <v>0.5</v>
      </c>
      <c r="KX31" s="225">
        <v>0.5</v>
      </c>
      <c r="KY31" s="225">
        <v>0.5</v>
      </c>
      <c r="KZ31" s="225">
        <v>0.5</v>
      </c>
      <c r="LA31" s="225">
        <v>0.5</v>
      </c>
      <c r="LB31" s="225">
        <v>0.5</v>
      </c>
      <c r="LC31" s="225">
        <v>0.5</v>
      </c>
      <c r="LD31" s="225">
        <v>0.5</v>
      </c>
      <c r="LE31" s="225">
        <v>0.5</v>
      </c>
      <c r="LF31" s="225">
        <v>0.5</v>
      </c>
      <c r="LG31" s="225">
        <v>0.5</v>
      </c>
      <c r="LH31" s="225">
        <v>0.5</v>
      </c>
      <c r="LI31" s="225">
        <v>0.5</v>
      </c>
      <c r="LJ31" s="225">
        <v>0.5</v>
      </c>
      <c r="LK31" s="225">
        <v>0.5</v>
      </c>
      <c r="LL31" s="225">
        <v>0.5</v>
      </c>
      <c r="LM31" s="225">
        <v>0.5</v>
      </c>
      <c r="LN31" s="225">
        <v>0.5</v>
      </c>
      <c r="LO31" s="225">
        <v>0.5</v>
      </c>
      <c r="LP31" s="225">
        <v>0.5</v>
      </c>
      <c r="LQ31" s="225">
        <v>0.5</v>
      </c>
      <c r="LR31" s="225">
        <v>0.5</v>
      </c>
      <c r="LS31" s="225">
        <v>0.5</v>
      </c>
      <c r="LT31" s="225">
        <v>0.5</v>
      </c>
      <c r="LU31" s="225">
        <v>0.5</v>
      </c>
      <c r="LV31" s="225">
        <v>0.5</v>
      </c>
      <c r="LW31" s="225">
        <v>0.5</v>
      </c>
      <c r="LX31" s="225">
        <v>0.5</v>
      </c>
      <c r="LY31" s="225">
        <v>0.5</v>
      </c>
      <c r="LZ31" s="225">
        <v>0.5</v>
      </c>
      <c r="MA31" s="225">
        <v>0.5</v>
      </c>
      <c r="MB31" s="225">
        <v>0.5</v>
      </c>
      <c r="MC31" s="225">
        <v>0.5</v>
      </c>
      <c r="MD31" s="225">
        <v>0.5</v>
      </c>
      <c r="ME31" s="225">
        <v>0.5</v>
      </c>
      <c r="MF31" s="225">
        <v>0.5</v>
      </c>
      <c r="MG31" s="225">
        <v>0.5</v>
      </c>
      <c r="MH31" s="225">
        <v>0.5</v>
      </c>
      <c r="MI31" s="225">
        <v>0.5</v>
      </c>
      <c r="MJ31" s="225">
        <v>0.5</v>
      </c>
      <c r="MK31" s="225">
        <v>0.5</v>
      </c>
      <c r="ML31" s="225">
        <v>0.5</v>
      </c>
      <c r="MM31" s="225">
        <v>0.5</v>
      </c>
      <c r="MN31" s="225">
        <v>0.5</v>
      </c>
      <c r="MO31" s="225">
        <v>0.5</v>
      </c>
      <c r="MP31" s="225">
        <v>0.5</v>
      </c>
      <c r="MQ31" s="225">
        <v>0.5</v>
      </c>
      <c r="MR31" s="225">
        <v>0.5</v>
      </c>
      <c r="MS31" s="225">
        <v>0.5</v>
      </c>
      <c r="MT31" s="225">
        <v>0.5</v>
      </c>
      <c r="MU31" s="225">
        <v>0.5</v>
      </c>
      <c r="MV31" s="225">
        <v>0.5</v>
      </c>
      <c r="MW31" s="225">
        <v>0.5</v>
      </c>
      <c r="MX31" s="225">
        <v>0.5</v>
      </c>
      <c r="MY31" s="225">
        <v>0.5</v>
      </c>
      <c r="MZ31" s="225">
        <v>0.5</v>
      </c>
      <c r="NA31" s="225">
        <v>0.5</v>
      </c>
      <c r="NB31" s="225">
        <v>0.5</v>
      </c>
      <c r="NC31" s="225">
        <v>0.5</v>
      </c>
      <c r="ND31" s="225">
        <v>0.5</v>
      </c>
      <c r="NE31" s="225">
        <v>0.5</v>
      </c>
      <c r="NF31" s="225">
        <v>0.5</v>
      </c>
      <c r="NG31" s="225">
        <v>0.5</v>
      </c>
      <c r="NH31" s="225">
        <v>0.5</v>
      </c>
      <c r="NI31" s="225">
        <v>0.5</v>
      </c>
      <c r="NJ31" s="225">
        <v>0.5</v>
      </c>
      <c r="NK31" s="225">
        <v>0.5</v>
      </c>
      <c r="NL31" s="225">
        <v>0.5</v>
      </c>
      <c r="NM31" s="225">
        <v>0.5</v>
      </c>
      <c r="NN31" s="225">
        <v>0.5</v>
      </c>
      <c r="NO31" s="225">
        <v>0.5</v>
      </c>
      <c r="NP31" s="225">
        <v>0.5</v>
      </c>
      <c r="NQ31" s="225">
        <v>0.5</v>
      </c>
      <c r="NR31" s="225">
        <v>0.5</v>
      </c>
      <c r="NS31" s="225">
        <v>0.5</v>
      </c>
      <c r="NT31" s="225">
        <v>0.5</v>
      </c>
      <c r="NU31" s="225">
        <v>0.5</v>
      </c>
      <c r="NV31" s="225">
        <v>0.5</v>
      </c>
      <c r="NW31" s="225">
        <v>0.5</v>
      </c>
      <c r="NX31" s="225">
        <v>0.5</v>
      </c>
      <c r="NY31" s="225">
        <v>0.5</v>
      </c>
      <c r="NZ31" s="225">
        <v>0.5</v>
      </c>
      <c r="OA31" s="225">
        <v>0.5</v>
      </c>
      <c r="OB31" s="225">
        <v>0.5</v>
      </c>
      <c r="OC31" s="225">
        <v>0.5</v>
      </c>
      <c r="OD31" s="225">
        <v>0.5</v>
      </c>
      <c r="OE31" s="225">
        <v>0.5</v>
      </c>
      <c r="OF31" s="225">
        <v>0.5</v>
      </c>
      <c r="OG31" s="225">
        <v>0.5</v>
      </c>
      <c r="OH31" s="225">
        <v>0.5</v>
      </c>
      <c r="OI31" s="225">
        <v>0.5</v>
      </c>
      <c r="OJ31" s="225">
        <v>0.5</v>
      </c>
      <c r="OK31" s="225">
        <v>0.5</v>
      </c>
      <c r="OL31" s="225">
        <v>0.5</v>
      </c>
      <c r="OM31" s="225">
        <v>0.5</v>
      </c>
      <c r="ON31" s="225">
        <v>0.5</v>
      </c>
      <c r="OO31" s="225">
        <v>0.5</v>
      </c>
      <c r="OP31" s="225">
        <v>0.5</v>
      </c>
      <c r="OQ31" s="225">
        <v>0.5</v>
      </c>
      <c r="OR31" s="225">
        <v>0.5</v>
      </c>
      <c r="OS31" s="225">
        <v>0.5</v>
      </c>
      <c r="OT31" s="225">
        <v>0.5</v>
      </c>
      <c r="OU31" s="225">
        <v>0.5</v>
      </c>
      <c r="OV31" s="225">
        <v>0.5</v>
      </c>
      <c r="OW31" s="225">
        <v>0.5</v>
      </c>
      <c r="OX31" s="225">
        <v>0.5</v>
      </c>
      <c r="OY31" s="225">
        <v>0.5</v>
      </c>
      <c r="OZ31" s="225">
        <v>0.5</v>
      </c>
      <c r="PA31" s="225">
        <v>0.5</v>
      </c>
      <c r="PB31" s="225">
        <v>0.5</v>
      </c>
      <c r="PC31" s="225">
        <v>0.5</v>
      </c>
      <c r="PD31" s="225">
        <v>0.5</v>
      </c>
      <c r="PE31" s="225">
        <v>0.5</v>
      </c>
      <c r="PF31" s="225">
        <v>0.5</v>
      </c>
      <c r="PG31" s="225">
        <v>0.5</v>
      </c>
      <c r="PH31" s="225">
        <v>0.5</v>
      </c>
      <c r="PI31" s="225">
        <v>0.5</v>
      </c>
      <c r="PJ31" s="225">
        <v>0.5</v>
      </c>
      <c r="PK31" s="225">
        <v>0.5</v>
      </c>
      <c r="PL31" s="225">
        <v>0.5</v>
      </c>
      <c r="PM31" s="225">
        <v>0.5</v>
      </c>
      <c r="PN31" s="225">
        <v>0.5</v>
      </c>
      <c r="PO31" s="225">
        <v>0.5</v>
      </c>
      <c r="PP31" s="225">
        <v>0.5</v>
      </c>
      <c r="PQ31" s="225">
        <v>0.5</v>
      </c>
      <c r="PR31" s="225">
        <v>0.5</v>
      </c>
      <c r="PS31" s="225">
        <v>0.5</v>
      </c>
      <c r="PT31" s="225">
        <v>0.5</v>
      </c>
      <c r="PU31" s="225">
        <v>0.5</v>
      </c>
      <c r="PV31" s="225">
        <v>0.5</v>
      </c>
      <c r="PW31" s="225">
        <v>0.5</v>
      </c>
      <c r="PX31" s="225">
        <v>0.5</v>
      </c>
      <c r="PY31" s="225">
        <v>0.5</v>
      </c>
      <c r="PZ31" s="225">
        <v>0.5</v>
      </c>
      <c r="QA31" s="225">
        <v>0.5</v>
      </c>
      <c r="QB31" s="225">
        <v>0.5</v>
      </c>
      <c r="QC31" s="225">
        <v>0.5</v>
      </c>
      <c r="QD31" s="225">
        <v>0.5</v>
      </c>
      <c r="QE31" s="225">
        <v>0.5</v>
      </c>
      <c r="QF31" s="225">
        <v>0.5</v>
      </c>
      <c r="QG31" s="225">
        <v>0.5</v>
      </c>
      <c r="QH31" s="225">
        <v>0.5</v>
      </c>
      <c r="QI31" s="225">
        <v>0.5</v>
      </c>
      <c r="QJ31" s="225">
        <v>0.5</v>
      </c>
      <c r="QK31" s="225">
        <v>0.5</v>
      </c>
      <c r="QL31" s="225">
        <v>0.5</v>
      </c>
      <c r="QM31" s="225">
        <v>0.5</v>
      </c>
      <c r="QN31" s="225">
        <v>0.5</v>
      </c>
      <c r="QO31" s="225">
        <v>0.5</v>
      </c>
      <c r="QP31" s="225">
        <v>0.5</v>
      </c>
      <c r="QQ31" s="225">
        <v>0.5</v>
      </c>
      <c r="QR31" s="225">
        <v>0.5</v>
      </c>
      <c r="QS31" s="225">
        <v>0.5</v>
      </c>
      <c r="QT31" s="225">
        <v>0.5</v>
      </c>
      <c r="QU31" s="225">
        <v>0.5</v>
      </c>
      <c r="QV31" s="225">
        <v>0.5</v>
      </c>
      <c r="QW31" s="225">
        <v>0.5</v>
      </c>
      <c r="QX31" s="225">
        <v>0.5</v>
      </c>
      <c r="QY31" s="225">
        <v>0.5</v>
      </c>
      <c r="QZ31" s="225">
        <v>0.5</v>
      </c>
      <c r="RA31" s="225">
        <v>0.5</v>
      </c>
      <c r="RB31" s="225">
        <v>0.5</v>
      </c>
      <c r="RC31" s="225">
        <v>0.5</v>
      </c>
      <c r="RD31" s="225">
        <v>0.5</v>
      </c>
      <c r="RE31" s="225">
        <v>0.5</v>
      </c>
      <c r="RF31" s="225">
        <v>0.5</v>
      </c>
      <c r="RG31" s="225">
        <v>0.5</v>
      </c>
      <c r="RH31" s="225">
        <v>0.5</v>
      </c>
      <c r="RI31" s="225">
        <v>0.5</v>
      </c>
      <c r="RJ31" s="225">
        <v>0.5</v>
      </c>
      <c r="RK31" s="225">
        <v>0.5</v>
      </c>
      <c r="RL31" s="225">
        <v>0.5</v>
      </c>
      <c r="RM31" s="225">
        <v>0.5</v>
      </c>
      <c r="RN31" s="225">
        <v>0.5</v>
      </c>
      <c r="RO31" s="225">
        <v>0.5</v>
      </c>
      <c r="RP31" s="225">
        <v>0.5</v>
      </c>
      <c r="RQ31" s="225">
        <v>0.5</v>
      </c>
      <c r="RR31" s="225">
        <v>0.5</v>
      </c>
      <c r="RS31" s="225">
        <v>0.5</v>
      </c>
      <c r="RT31" s="225">
        <v>0.5</v>
      </c>
      <c r="RU31" s="225">
        <v>0.5</v>
      </c>
      <c r="RV31" s="225">
        <v>0.5</v>
      </c>
      <c r="RW31" s="225">
        <v>0.5</v>
      </c>
      <c r="RX31" s="225">
        <v>0.5</v>
      </c>
      <c r="RY31" s="225">
        <v>0.5</v>
      </c>
      <c r="RZ31" s="225">
        <v>0.5</v>
      </c>
      <c r="SA31" s="225">
        <v>0.5</v>
      </c>
      <c r="SB31" s="225">
        <v>0.5</v>
      </c>
      <c r="SC31" s="225">
        <v>0.5</v>
      </c>
      <c r="SD31" s="225">
        <v>0.5</v>
      </c>
      <c r="SE31" s="225">
        <v>0.5</v>
      </c>
      <c r="SF31" s="225">
        <v>0.5</v>
      </c>
      <c r="SG31" s="225">
        <v>0.5</v>
      </c>
      <c r="SH31" s="225">
        <v>0.5</v>
      </c>
      <c r="SI31" s="225">
        <v>0.5</v>
      </c>
      <c r="SJ31" s="225">
        <v>0.5</v>
      </c>
      <c r="SK31" s="225">
        <v>0.5</v>
      </c>
      <c r="SL31" s="225">
        <v>0.5</v>
      </c>
      <c r="SM31" s="225">
        <v>0.5</v>
      </c>
      <c r="SN31" s="225">
        <v>0.5</v>
      </c>
      <c r="SO31" s="225">
        <v>0.5</v>
      </c>
      <c r="SP31" s="225">
        <v>0.5</v>
      </c>
      <c r="SQ31" s="225">
        <v>0.5</v>
      </c>
      <c r="SR31" s="225">
        <v>0.5</v>
      </c>
      <c r="SS31" s="225">
        <v>0.5</v>
      </c>
      <c r="ST31" s="225">
        <v>0.5</v>
      </c>
      <c r="SU31" s="225">
        <v>0.5</v>
      </c>
      <c r="SV31" s="225">
        <v>0.5</v>
      </c>
      <c r="SW31" s="225">
        <v>0.5</v>
      </c>
      <c r="SX31" s="225">
        <v>0.5</v>
      </c>
      <c r="SY31" s="225">
        <v>0.5</v>
      </c>
      <c r="SZ31" s="225">
        <v>0.5</v>
      </c>
      <c r="TA31" s="225">
        <v>0.5</v>
      </c>
      <c r="TB31" s="225">
        <v>0.5</v>
      </c>
      <c r="TC31" s="225">
        <v>0.5</v>
      </c>
      <c r="TD31" s="225">
        <v>0.5</v>
      </c>
      <c r="TE31" s="225">
        <v>0.5</v>
      </c>
      <c r="TF31" s="225">
        <v>0.5</v>
      </c>
      <c r="TG31" s="225">
        <v>0.5</v>
      </c>
      <c r="TH31" s="225">
        <v>0.5</v>
      </c>
      <c r="TI31" s="225">
        <v>0.5</v>
      </c>
      <c r="TJ31" s="225">
        <v>0.5</v>
      </c>
      <c r="TK31" s="225">
        <v>0.5</v>
      </c>
      <c r="TL31" s="225">
        <v>0.5</v>
      </c>
      <c r="TM31" s="225">
        <v>0.5</v>
      </c>
      <c r="TN31" s="225">
        <v>0.5</v>
      </c>
      <c r="TO31" s="225">
        <v>0.5</v>
      </c>
      <c r="TP31" s="225">
        <v>0.5</v>
      </c>
      <c r="TQ31" s="225">
        <v>0.5</v>
      </c>
      <c r="TR31" s="225">
        <v>0.5</v>
      </c>
      <c r="TS31" s="225">
        <v>0.5</v>
      </c>
      <c r="TT31" s="225">
        <v>0.5</v>
      </c>
      <c r="TU31" s="225">
        <v>0.5</v>
      </c>
      <c r="TV31" s="225">
        <v>0.5</v>
      </c>
      <c r="TW31" s="225">
        <v>0.5</v>
      </c>
      <c r="TX31" s="225">
        <v>0.5</v>
      </c>
      <c r="TY31" s="225">
        <v>0.5</v>
      </c>
      <c r="TZ31" s="225">
        <v>0.5</v>
      </c>
      <c r="UA31" s="225">
        <v>0.5</v>
      </c>
      <c r="UB31" s="225">
        <v>0.5</v>
      </c>
      <c r="UC31" s="225">
        <v>0.5</v>
      </c>
      <c r="UD31" s="225">
        <v>0.5</v>
      </c>
      <c r="UE31" s="225">
        <v>0.5</v>
      </c>
      <c r="UF31" s="225">
        <v>0.5</v>
      </c>
      <c r="UG31" s="225">
        <v>0.5</v>
      </c>
      <c r="UH31" s="225">
        <v>0.5</v>
      </c>
      <c r="UI31" s="225">
        <v>0.5</v>
      </c>
      <c r="UJ31" s="225">
        <v>0.5</v>
      </c>
      <c r="UK31" s="225">
        <v>0.5</v>
      </c>
      <c r="UL31" s="225">
        <v>0.5</v>
      </c>
      <c r="UM31" s="225">
        <v>0.5</v>
      </c>
      <c r="UN31" s="225">
        <v>0.5</v>
      </c>
      <c r="UO31" s="225">
        <v>0.5</v>
      </c>
      <c r="UP31" s="225">
        <v>0.5</v>
      </c>
      <c r="UQ31" s="225">
        <v>0.5</v>
      </c>
      <c r="UR31" s="225">
        <v>0.5</v>
      </c>
      <c r="US31" s="225">
        <v>0.5</v>
      </c>
      <c r="UT31" s="225">
        <v>0.5</v>
      </c>
      <c r="UU31" s="225">
        <v>0.5</v>
      </c>
      <c r="UV31" s="225">
        <v>0.5</v>
      </c>
      <c r="UW31" s="225">
        <v>0.5</v>
      </c>
      <c r="UX31" s="225">
        <v>0.5</v>
      </c>
      <c r="UY31" s="225">
        <v>0.5</v>
      </c>
      <c r="UZ31" s="225">
        <v>0.5</v>
      </c>
      <c r="VA31" s="225">
        <v>0.5</v>
      </c>
      <c r="VB31" s="225">
        <v>0.5</v>
      </c>
      <c r="VC31" s="225">
        <v>0.5</v>
      </c>
      <c r="VD31" s="225">
        <v>0.5</v>
      </c>
      <c r="VE31" s="225">
        <v>0.5</v>
      </c>
      <c r="VF31" s="225">
        <v>0.5</v>
      </c>
      <c r="VG31" s="225">
        <v>0.5</v>
      </c>
      <c r="VH31" s="225">
        <v>0.5</v>
      </c>
    </row>
    <row r="32" spans="2:580" ht="14.25" x14ac:dyDescent="0.25">
      <c r="B32" s="55"/>
      <c r="C32" s="9" t="s">
        <v>158</v>
      </c>
      <c r="D32" s="76" t="s">
        <v>159</v>
      </c>
      <c r="E32" s="80">
        <v>0</v>
      </c>
      <c r="F32" s="80">
        <v>0</v>
      </c>
      <c r="G32" s="80">
        <v>0</v>
      </c>
      <c r="H32" s="80">
        <v>0</v>
      </c>
      <c r="I32" s="80">
        <v>0</v>
      </c>
      <c r="J32" s="80">
        <v>0</v>
      </c>
      <c r="K32" s="80">
        <v>0</v>
      </c>
      <c r="L32" s="80">
        <v>0</v>
      </c>
      <c r="M32" s="80">
        <v>0</v>
      </c>
      <c r="N32" s="80">
        <v>0</v>
      </c>
      <c r="O32" s="80">
        <v>0</v>
      </c>
      <c r="P32" s="80">
        <v>0</v>
      </c>
      <c r="Q32" s="80">
        <v>0</v>
      </c>
      <c r="R32" s="80">
        <v>0</v>
      </c>
      <c r="S32" s="80">
        <v>0</v>
      </c>
      <c r="T32" s="80">
        <v>0</v>
      </c>
      <c r="U32" s="80">
        <v>0</v>
      </c>
      <c r="V32" s="80">
        <v>0</v>
      </c>
      <c r="W32" s="80">
        <v>0</v>
      </c>
      <c r="X32" s="80">
        <v>0</v>
      </c>
      <c r="Y32" s="80">
        <v>0</v>
      </c>
      <c r="Z32" s="80">
        <v>0</v>
      </c>
      <c r="AA32" s="80">
        <v>0</v>
      </c>
      <c r="AB32" s="80">
        <v>0</v>
      </c>
      <c r="AC32" s="80">
        <v>0</v>
      </c>
      <c r="AD32" s="80">
        <v>0</v>
      </c>
      <c r="AE32" s="80">
        <v>0</v>
      </c>
      <c r="AF32" s="80">
        <v>0</v>
      </c>
      <c r="AG32" s="80">
        <v>0</v>
      </c>
      <c r="AH32" s="80">
        <v>0</v>
      </c>
      <c r="AI32" s="80">
        <v>0</v>
      </c>
      <c r="AJ32" s="80">
        <v>0</v>
      </c>
      <c r="AK32" s="80">
        <v>0</v>
      </c>
      <c r="AL32" s="80">
        <v>0</v>
      </c>
      <c r="AM32" s="80">
        <v>0</v>
      </c>
      <c r="AN32" s="80">
        <v>0</v>
      </c>
      <c r="AO32" s="80">
        <v>0</v>
      </c>
      <c r="AP32" s="80">
        <v>0</v>
      </c>
      <c r="AQ32" s="80">
        <v>0</v>
      </c>
      <c r="AR32" s="80">
        <v>0</v>
      </c>
      <c r="AS32" s="80">
        <v>0</v>
      </c>
      <c r="AT32" s="80">
        <v>0</v>
      </c>
      <c r="AU32" s="80">
        <v>0</v>
      </c>
      <c r="AV32" s="80">
        <v>0</v>
      </c>
      <c r="AW32" s="80">
        <v>0</v>
      </c>
      <c r="AX32" s="80">
        <v>0</v>
      </c>
      <c r="AY32" s="80">
        <v>0</v>
      </c>
      <c r="AZ32" s="80">
        <v>0</v>
      </c>
      <c r="BA32" s="80">
        <v>0</v>
      </c>
      <c r="BB32" s="80">
        <v>0</v>
      </c>
      <c r="BC32" s="80">
        <v>0</v>
      </c>
      <c r="BD32" s="80">
        <v>0</v>
      </c>
      <c r="BE32" s="80">
        <v>0</v>
      </c>
      <c r="BF32" s="80">
        <v>0</v>
      </c>
      <c r="BG32" s="80">
        <v>0</v>
      </c>
      <c r="BH32" s="80">
        <v>0</v>
      </c>
      <c r="BI32" s="80">
        <v>0</v>
      </c>
      <c r="BJ32" s="80">
        <v>0</v>
      </c>
      <c r="BK32" s="80">
        <v>0</v>
      </c>
      <c r="BL32" s="80">
        <v>0</v>
      </c>
      <c r="BM32" s="80">
        <v>0</v>
      </c>
      <c r="BN32" s="80">
        <v>0</v>
      </c>
      <c r="BO32" s="80">
        <v>0</v>
      </c>
      <c r="BP32" s="80">
        <v>0</v>
      </c>
      <c r="BQ32" s="80">
        <v>0</v>
      </c>
      <c r="BR32" s="80">
        <v>0</v>
      </c>
      <c r="BS32" s="80">
        <v>0</v>
      </c>
      <c r="BT32" s="80">
        <v>0</v>
      </c>
      <c r="BU32" s="80">
        <v>0</v>
      </c>
      <c r="BV32" s="80">
        <v>0</v>
      </c>
      <c r="BW32" s="80">
        <v>0</v>
      </c>
      <c r="BX32" s="80">
        <v>0</v>
      </c>
      <c r="BY32" s="80">
        <v>0</v>
      </c>
      <c r="BZ32" s="80">
        <v>0</v>
      </c>
      <c r="CA32" s="80">
        <v>0</v>
      </c>
      <c r="CB32" s="80">
        <v>0</v>
      </c>
      <c r="CC32" s="80">
        <v>0</v>
      </c>
      <c r="CD32" s="80">
        <v>0</v>
      </c>
      <c r="CE32" s="80">
        <v>0</v>
      </c>
      <c r="CF32" s="80">
        <v>0</v>
      </c>
      <c r="CG32" s="80">
        <v>0</v>
      </c>
      <c r="CH32" s="80">
        <v>0</v>
      </c>
      <c r="CI32" s="80">
        <v>0</v>
      </c>
      <c r="CJ32" s="80">
        <v>0</v>
      </c>
      <c r="CK32" s="80">
        <v>0</v>
      </c>
      <c r="CL32" s="80">
        <v>0</v>
      </c>
      <c r="CM32" s="80">
        <v>0</v>
      </c>
      <c r="CN32" s="80">
        <v>0</v>
      </c>
      <c r="CO32" s="80">
        <v>0</v>
      </c>
      <c r="CP32" s="80">
        <v>0</v>
      </c>
      <c r="CQ32" s="80">
        <v>0</v>
      </c>
      <c r="CR32" s="80">
        <v>0</v>
      </c>
      <c r="CS32" s="80">
        <v>0</v>
      </c>
      <c r="CT32" s="80">
        <v>0</v>
      </c>
      <c r="CU32" s="80">
        <v>0</v>
      </c>
      <c r="CV32" s="80">
        <v>0</v>
      </c>
      <c r="CW32" s="80">
        <v>0</v>
      </c>
      <c r="CX32" s="80">
        <v>0</v>
      </c>
      <c r="CY32" s="80">
        <v>0</v>
      </c>
      <c r="CZ32" s="80">
        <v>0</v>
      </c>
      <c r="DA32" s="80">
        <v>0</v>
      </c>
      <c r="DB32" s="80">
        <v>0</v>
      </c>
      <c r="DC32" s="80">
        <v>0</v>
      </c>
      <c r="DD32" s="80">
        <v>0</v>
      </c>
      <c r="DE32" s="80">
        <v>0</v>
      </c>
      <c r="DF32" s="80">
        <v>0</v>
      </c>
      <c r="DG32" s="80">
        <v>0</v>
      </c>
      <c r="DH32" s="80">
        <v>0</v>
      </c>
      <c r="DI32" s="80">
        <v>0</v>
      </c>
      <c r="DJ32" s="80">
        <v>0</v>
      </c>
      <c r="DK32" s="80">
        <v>0</v>
      </c>
      <c r="DL32" s="80">
        <v>0</v>
      </c>
      <c r="DM32" s="80">
        <v>0</v>
      </c>
      <c r="DN32" s="80">
        <v>0</v>
      </c>
      <c r="DO32" s="80">
        <v>0</v>
      </c>
      <c r="DP32" s="80">
        <v>0</v>
      </c>
      <c r="DQ32" s="80">
        <v>0</v>
      </c>
      <c r="DR32" s="80">
        <v>0</v>
      </c>
      <c r="DS32" s="80">
        <v>0</v>
      </c>
      <c r="DT32" s="80">
        <v>0</v>
      </c>
      <c r="DU32" s="80">
        <v>0</v>
      </c>
      <c r="DV32" s="80">
        <v>0</v>
      </c>
      <c r="DW32" s="80">
        <v>0</v>
      </c>
      <c r="DX32" s="80">
        <v>0</v>
      </c>
      <c r="DY32" s="80">
        <v>0</v>
      </c>
      <c r="DZ32" s="80">
        <v>0</v>
      </c>
      <c r="EA32" s="80">
        <v>0</v>
      </c>
      <c r="EB32" s="80">
        <v>0</v>
      </c>
      <c r="EC32" s="80">
        <v>0</v>
      </c>
      <c r="ED32" s="80">
        <v>0</v>
      </c>
      <c r="EE32" s="80">
        <v>0</v>
      </c>
      <c r="EF32" s="80">
        <v>0</v>
      </c>
      <c r="EG32" s="80">
        <v>0</v>
      </c>
      <c r="EH32" s="80">
        <v>0</v>
      </c>
      <c r="EI32" s="80">
        <v>0</v>
      </c>
      <c r="EJ32" s="80">
        <v>0</v>
      </c>
      <c r="EK32" s="80">
        <v>0</v>
      </c>
      <c r="EL32" s="80">
        <v>0</v>
      </c>
      <c r="EM32" s="80">
        <v>0</v>
      </c>
      <c r="EN32" s="80">
        <v>0</v>
      </c>
      <c r="EO32" s="80">
        <v>0</v>
      </c>
      <c r="EP32" s="80">
        <v>0</v>
      </c>
      <c r="EQ32" s="80">
        <v>0</v>
      </c>
      <c r="ER32" s="80">
        <v>0</v>
      </c>
      <c r="ES32" s="80">
        <v>0</v>
      </c>
      <c r="ET32" s="80">
        <v>0</v>
      </c>
      <c r="EU32" s="80">
        <v>0</v>
      </c>
      <c r="EV32" s="80">
        <v>0</v>
      </c>
      <c r="EW32" s="80">
        <v>0</v>
      </c>
      <c r="EX32" s="80">
        <v>0</v>
      </c>
      <c r="EY32" s="80">
        <v>0</v>
      </c>
      <c r="EZ32" s="80">
        <v>0</v>
      </c>
      <c r="FA32" s="80">
        <v>0</v>
      </c>
      <c r="FB32" s="80">
        <v>0</v>
      </c>
      <c r="FC32" s="80">
        <v>0</v>
      </c>
      <c r="FD32" s="80">
        <v>0</v>
      </c>
      <c r="FE32" s="80">
        <v>0</v>
      </c>
      <c r="FF32" s="80">
        <v>0</v>
      </c>
      <c r="FG32" s="80">
        <v>0</v>
      </c>
      <c r="FH32" s="80">
        <v>0</v>
      </c>
      <c r="FI32" s="80">
        <v>0</v>
      </c>
      <c r="FJ32" s="80">
        <v>0</v>
      </c>
      <c r="FK32" s="80">
        <v>0</v>
      </c>
      <c r="FL32" s="80">
        <v>0</v>
      </c>
      <c r="FM32" s="80">
        <v>0</v>
      </c>
      <c r="FN32" s="80">
        <v>0</v>
      </c>
      <c r="FO32" s="80">
        <v>0</v>
      </c>
      <c r="FP32" s="80">
        <v>0</v>
      </c>
      <c r="FQ32" s="80">
        <v>0</v>
      </c>
      <c r="FR32" s="80">
        <v>0</v>
      </c>
      <c r="FS32" s="80">
        <v>0</v>
      </c>
      <c r="FT32" s="80">
        <v>0</v>
      </c>
      <c r="FU32" s="80">
        <v>0</v>
      </c>
      <c r="FV32" s="80">
        <v>0</v>
      </c>
      <c r="FW32" s="80">
        <v>0</v>
      </c>
      <c r="FX32" s="80">
        <v>0</v>
      </c>
      <c r="FY32" s="80">
        <v>0</v>
      </c>
      <c r="FZ32" s="80">
        <v>0</v>
      </c>
      <c r="GA32" s="80">
        <v>0</v>
      </c>
      <c r="GB32" s="80">
        <v>0</v>
      </c>
      <c r="GC32" s="80">
        <v>0</v>
      </c>
      <c r="GD32" s="80">
        <v>0</v>
      </c>
      <c r="GE32" s="80">
        <v>0</v>
      </c>
      <c r="GF32" s="80">
        <v>0</v>
      </c>
      <c r="GG32" s="80">
        <v>0</v>
      </c>
      <c r="GH32" s="80">
        <v>0</v>
      </c>
      <c r="GI32" s="80">
        <v>0</v>
      </c>
      <c r="GJ32" s="80">
        <v>0</v>
      </c>
      <c r="GK32" s="80">
        <v>0</v>
      </c>
      <c r="GL32" s="80">
        <v>0</v>
      </c>
      <c r="GM32" s="80">
        <v>0</v>
      </c>
      <c r="GN32" s="80">
        <v>0</v>
      </c>
      <c r="GO32" s="80">
        <v>0</v>
      </c>
      <c r="GP32" s="80">
        <v>0</v>
      </c>
      <c r="GQ32" s="80">
        <v>0</v>
      </c>
      <c r="GR32" s="80">
        <v>0</v>
      </c>
      <c r="GS32" s="80">
        <v>0</v>
      </c>
      <c r="GT32" s="80">
        <v>0</v>
      </c>
      <c r="GU32" s="80">
        <v>0</v>
      </c>
      <c r="GV32" s="80">
        <v>0</v>
      </c>
      <c r="GW32" s="80">
        <v>0</v>
      </c>
      <c r="GX32" s="80">
        <v>0</v>
      </c>
      <c r="GY32" s="80">
        <v>0</v>
      </c>
      <c r="GZ32" s="80">
        <v>0</v>
      </c>
      <c r="HA32" s="80">
        <v>0</v>
      </c>
      <c r="HB32" s="80">
        <v>0</v>
      </c>
      <c r="HC32" s="80">
        <v>0</v>
      </c>
      <c r="HD32" s="80">
        <v>0</v>
      </c>
      <c r="HE32" s="80">
        <v>0</v>
      </c>
      <c r="HF32" s="80">
        <v>0</v>
      </c>
      <c r="HG32" s="80">
        <v>0</v>
      </c>
      <c r="HH32" s="80">
        <v>0</v>
      </c>
      <c r="HI32" s="80">
        <v>0</v>
      </c>
      <c r="HJ32" s="80">
        <v>0</v>
      </c>
      <c r="HK32" s="80">
        <v>0</v>
      </c>
      <c r="HL32" s="80">
        <v>0</v>
      </c>
      <c r="HM32" s="80">
        <v>0</v>
      </c>
      <c r="HN32" s="80">
        <v>0</v>
      </c>
      <c r="HO32" s="80">
        <v>0</v>
      </c>
      <c r="HP32" s="80">
        <v>0</v>
      </c>
      <c r="HQ32" s="80">
        <v>0</v>
      </c>
      <c r="HR32" s="80">
        <v>0</v>
      </c>
      <c r="HS32" s="80">
        <v>0</v>
      </c>
      <c r="HT32" s="80">
        <v>0</v>
      </c>
      <c r="HU32" s="80">
        <v>0</v>
      </c>
      <c r="HV32" s="80">
        <v>0</v>
      </c>
      <c r="HW32" s="80">
        <v>0</v>
      </c>
      <c r="HX32" s="80">
        <v>0</v>
      </c>
      <c r="HY32" s="80">
        <v>0</v>
      </c>
      <c r="HZ32" s="80">
        <v>0</v>
      </c>
      <c r="IA32" s="80">
        <v>0</v>
      </c>
      <c r="IB32" s="80">
        <v>0</v>
      </c>
      <c r="IC32" s="80">
        <v>0</v>
      </c>
      <c r="ID32" s="80">
        <v>0</v>
      </c>
      <c r="IE32" s="80">
        <v>0</v>
      </c>
      <c r="IF32" s="80">
        <v>0</v>
      </c>
      <c r="IG32" s="80">
        <v>0</v>
      </c>
      <c r="IH32" s="80">
        <v>0</v>
      </c>
      <c r="II32" s="80">
        <v>0</v>
      </c>
      <c r="IJ32" s="80">
        <v>0</v>
      </c>
      <c r="IK32" s="80">
        <v>0</v>
      </c>
      <c r="IL32" s="80">
        <v>0</v>
      </c>
      <c r="IM32" s="80">
        <v>0</v>
      </c>
      <c r="IN32" s="80">
        <v>0</v>
      </c>
      <c r="IO32" s="80">
        <v>0</v>
      </c>
      <c r="IP32" s="80">
        <v>0</v>
      </c>
      <c r="IQ32" s="80">
        <v>0</v>
      </c>
      <c r="IR32" s="80">
        <v>0</v>
      </c>
      <c r="IS32" s="80">
        <v>0</v>
      </c>
      <c r="IT32" s="80">
        <v>0</v>
      </c>
      <c r="IU32" s="80">
        <v>0</v>
      </c>
      <c r="IV32" s="80">
        <v>0</v>
      </c>
      <c r="IW32" s="80">
        <v>0</v>
      </c>
      <c r="IX32" s="80">
        <v>0</v>
      </c>
      <c r="IY32" s="80">
        <v>0</v>
      </c>
      <c r="IZ32" s="80">
        <v>0</v>
      </c>
      <c r="JA32" s="80">
        <v>0</v>
      </c>
      <c r="JB32" s="80">
        <v>0</v>
      </c>
      <c r="JC32" s="80">
        <v>0</v>
      </c>
      <c r="JD32" s="80">
        <v>0</v>
      </c>
      <c r="JE32" s="80">
        <v>0</v>
      </c>
      <c r="JF32" s="80">
        <v>0</v>
      </c>
      <c r="JG32" s="80">
        <v>0</v>
      </c>
      <c r="JH32" s="80">
        <v>0</v>
      </c>
      <c r="JI32" s="80">
        <v>0</v>
      </c>
      <c r="JJ32" s="80">
        <v>0</v>
      </c>
      <c r="JK32" s="80">
        <v>0</v>
      </c>
      <c r="JL32" s="80">
        <v>0</v>
      </c>
      <c r="JM32" s="80">
        <v>0</v>
      </c>
      <c r="JN32" s="80">
        <v>0</v>
      </c>
      <c r="JO32" s="80">
        <v>0</v>
      </c>
      <c r="JP32" s="80">
        <v>0</v>
      </c>
      <c r="JQ32" s="80">
        <v>0</v>
      </c>
      <c r="JR32" s="80">
        <v>0</v>
      </c>
      <c r="JS32" s="80">
        <v>0</v>
      </c>
      <c r="JT32" s="80">
        <v>0</v>
      </c>
      <c r="JU32" s="80">
        <v>0</v>
      </c>
      <c r="JV32" s="80">
        <v>0</v>
      </c>
      <c r="JW32" s="80">
        <v>0</v>
      </c>
      <c r="JX32" s="80">
        <v>0</v>
      </c>
      <c r="JY32" s="80">
        <v>0</v>
      </c>
      <c r="JZ32" s="80">
        <v>0</v>
      </c>
      <c r="KA32" s="80">
        <v>0</v>
      </c>
      <c r="KB32" s="80">
        <v>0</v>
      </c>
      <c r="KC32" s="80">
        <v>0</v>
      </c>
      <c r="KD32" s="80">
        <v>0</v>
      </c>
      <c r="KE32" s="80">
        <v>0</v>
      </c>
      <c r="KF32" s="80">
        <v>0</v>
      </c>
      <c r="KG32" s="80">
        <v>0</v>
      </c>
      <c r="KH32" s="80">
        <v>0</v>
      </c>
      <c r="KI32" s="80">
        <v>0</v>
      </c>
      <c r="KJ32" s="80">
        <v>0</v>
      </c>
      <c r="KK32" s="80">
        <v>0</v>
      </c>
      <c r="KL32" s="80">
        <v>0</v>
      </c>
      <c r="KM32" s="80">
        <v>0</v>
      </c>
      <c r="KN32" s="80">
        <v>0</v>
      </c>
      <c r="KO32" s="80">
        <v>0</v>
      </c>
      <c r="KP32" s="80">
        <v>0</v>
      </c>
      <c r="KQ32" s="80">
        <v>0</v>
      </c>
      <c r="KR32" s="80">
        <v>0</v>
      </c>
      <c r="KS32" s="80">
        <v>0</v>
      </c>
      <c r="KT32" s="80">
        <v>0</v>
      </c>
      <c r="KU32" s="80">
        <v>0</v>
      </c>
      <c r="KV32" s="80">
        <v>0</v>
      </c>
      <c r="KW32" s="80">
        <v>0</v>
      </c>
      <c r="KX32" s="80">
        <v>0</v>
      </c>
      <c r="KY32" s="80">
        <v>0</v>
      </c>
      <c r="KZ32" s="80">
        <v>0</v>
      </c>
      <c r="LA32" s="80">
        <v>0</v>
      </c>
      <c r="LB32" s="80">
        <v>0</v>
      </c>
      <c r="LC32" s="80">
        <v>0</v>
      </c>
      <c r="LD32" s="80">
        <v>0</v>
      </c>
      <c r="LE32" s="80">
        <v>0</v>
      </c>
      <c r="LF32" s="80">
        <v>0</v>
      </c>
      <c r="LG32" s="80">
        <v>0</v>
      </c>
      <c r="LH32" s="80">
        <v>0</v>
      </c>
      <c r="LI32" s="80">
        <v>0</v>
      </c>
      <c r="LJ32" s="80">
        <v>0</v>
      </c>
      <c r="LK32" s="80">
        <v>0</v>
      </c>
      <c r="LL32" s="80">
        <v>0</v>
      </c>
      <c r="LM32" s="80">
        <v>0</v>
      </c>
      <c r="LN32" s="80">
        <v>0</v>
      </c>
      <c r="LO32" s="80">
        <v>0</v>
      </c>
      <c r="LP32" s="80">
        <v>0</v>
      </c>
      <c r="LQ32" s="80">
        <v>0</v>
      </c>
      <c r="LR32" s="80">
        <v>0</v>
      </c>
      <c r="LS32" s="80">
        <v>0</v>
      </c>
      <c r="LT32" s="80">
        <v>0</v>
      </c>
      <c r="LU32" s="80">
        <v>0</v>
      </c>
      <c r="LV32" s="80">
        <v>0</v>
      </c>
      <c r="LW32" s="80">
        <v>0</v>
      </c>
      <c r="LX32" s="80">
        <v>0</v>
      </c>
      <c r="LY32" s="80">
        <v>0</v>
      </c>
      <c r="LZ32" s="80">
        <v>0</v>
      </c>
      <c r="MA32" s="80">
        <v>0</v>
      </c>
      <c r="MB32" s="80">
        <v>0</v>
      </c>
      <c r="MC32" s="80">
        <v>0</v>
      </c>
      <c r="MD32" s="80">
        <v>0</v>
      </c>
      <c r="ME32" s="80">
        <v>0</v>
      </c>
      <c r="MF32" s="80">
        <v>0</v>
      </c>
      <c r="MG32" s="80">
        <v>0</v>
      </c>
      <c r="MH32" s="80">
        <v>0</v>
      </c>
      <c r="MI32" s="80">
        <v>0</v>
      </c>
      <c r="MJ32" s="80">
        <v>0</v>
      </c>
      <c r="MK32" s="80">
        <v>0</v>
      </c>
      <c r="ML32" s="80">
        <v>0</v>
      </c>
      <c r="MM32" s="80">
        <v>0</v>
      </c>
      <c r="MN32" s="80">
        <v>0</v>
      </c>
      <c r="MO32" s="80">
        <v>0</v>
      </c>
      <c r="MP32" s="80">
        <v>0</v>
      </c>
      <c r="MQ32" s="80">
        <v>0</v>
      </c>
      <c r="MR32" s="80">
        <v>0</v>
      </c>
      <c r="MS32" s="80">
        <v>0</v>
      </c>
      <c r="MT32" s="80">
        <v>0</v>
      </c>
      <c r="MU32" s="80">
        <v>0</v>
      </c>
      <c r="MV32" s="80">
        <v>0</v>
      </c>
      <c r="MW32" s="80">
        <v>0</v>
      </c>
      <c r="MX32" s="80">
        <v>0</v>
      </c>
      <c r="MY32" s="80">
        <v>0</v>
      </c>
      <c r="MZ32" s="80">
        <v>0</v>
      </c>
      <c r="NA32" s="80">
        <v>0</v>
      </c>
      <c r="NB32" s="80">
        <v>0</v>
      </c>
      <c r="NC32" s="80">
        <v>0</v>
      </c>
      <c r="ND32" s="80">
        <v>0</v>
      </c>
      <c r="NE32" s="80">
        <v>0</v>
      </c>
      <c r="NF32" s="80">
        <v>0</v>
      </c>
      <c r="NG32" s="80">
        <v>0</v>
      </c>
      <c r="NH32" s="80">
        <v>0</v>
      </c>
      <c r="NI32" s="80">
        <v>0</v>
      </c>
      <c r="NJ32" s="80">
        <v>0</v>
      </c>
      <c r="NK32" s="80">
        <v>0</v>
      </c>
      <c r="NL32" s="80">
        <v>0</v>
      </c>
      <c r="NM32" s="80">
        <v>0</v>
      </c>
      <c r="NN32" s="80">
        <v>0</v>
      </c>
      <c r="NO32" s="80">
        <v>0</v>
      </c>
      <c r="NP32" s="80">
        <v>0</v>
      </c>
      <c r="NQ32" s="80">
        <v>0</v>
      </c>
      <c r="NR32" s="80">
        <v>0</v>
      </c>
      <c r="NS32" s="80">
        <v>0</v>
      </c>
      <c r="NT32" s="80">
        <v>0</v>
      </c>
      <c r="NU32" s="80">
        <v>0</v>
      </c>
      <c r="NV32" s="80">
        <v>0</v>
      </c>
      <c r="NW32" s="80">
        <v>0</v>
      </c>
      <c r="NX32" s="80">
        <v>0</v>
      </c>
      <c r="NY32" s="80">
        <v>0</v>
      </c>
      <c r="NZ32" s="80">
        <v>0</v>
      </c>
      <c r="OA32" s="80">
        <v>0</v>
      </c>
      <c r="OB32" s="80">
        <v>0</v>
      </c>
      <c r="OC32" s="80">
        <v>0</v>
      </c>
      <c r="OD32" s="80">
        <v>0</v>
      </c>
      <c r="OE32" s="80">
        <v>0</v>
      </c>
      <c r="OF32" s="80">
        <v>0</v>
      </c>
      <c r="OG32" s="80">
        <v>0</v>
      </c>
      <c r="OH32" s="80">
        <v>0</v>
      </c>
      <c r="OI32" s="80">
        <v>0</v>
      </c>
      <c r="OJ32" s="80">
        <v>0</v>
      </c>
      <c r="OK32" s="80">
        <v>0</v>
      </c>
      <c r="OL32" s="80">
        <v>0</v>
      </c>
      <c r="OM32" s="80">
        <v>0</v>
      </c>
      <c r="ON32" s="80">
        <v>0</v>
      </c>
      <c r="OO32" s="80">
        <v>0</v>
      </c>
      <c r="OP32" s="80">
        <v>0</v>
      </c>
      <c r="OQ32" s="80">
        <v>0</v>
      </c>
      <c r="OR32" s="80">
        <v>0</v>
      </c>
      <c r="OS32" s="80">
        <v>0</v>
      </c>
      <c r="OT32" s="80">
        <v>0</v>
      </c>
      <c r="OU32" s="80">
        <v>0</v>
      </c>
      <c r="OV32" s="80">
        <v>0</v>
      </c>
      <c r="OW32" s="80">
        <v>0</v>
      </c>
      <c r="OX32" s="80">
        <v>0</v>
      </c>
      <c r="OY32" s="80">
        <v>0</v>
      </c>
      <c r="OZ32" s="80">
        <v>0</v>
      </c>
      <c r="PA32" s="80">
        <v>0</v>
      </c>
      <c r="PB32" s="80">
        <v>0</v>
      </c>
      <c r="PC32" s="80">
        <v>0</v>
      </c>
      <c r="PD32" s="80">
        <v>0</v>
      </c>
      <c r="PE32" s="80">
        <v>0</v>
      </c>
      <c r="PF32" s="80">
        <v>0</v>
      </c>
      <c r="PG32" s="80">
        <v>0</v>
      </c>
      <c r="PH32" s="80">
        <v>0</v>
      </c>
      <c r="PI32" s="80">
        <v>0</v>
      </c>
      <c r="PJ32" s="80">
        <v>0</v>
      </c>
      <c r="PK32" s="80">
        <v>0</v>
      </c>
      <c r="PL32" s="80">
        <v>0</v>
      </c>
      <c r="PM32" s="80">
        <v>0</v>
      </c>
      <c r="PN32" s="80">
        <v>0</v>
      </c>
      <c r="PO32" s="80">
        <v>0</v>
      </c>
      <c r="PP32" s="80">
        <v>0</v>
      </c>
      <c r="PQ32" s="80">
        <v>0</v>
      </c>
      <c r="PR32" s="80">
        <v>0</v>
      </c>
      <c r="PS32" s="80">
        <v>0</v>
      </c>
      <c r="PT32" s="80">
        <v>0</v>
      </c>
      <c r="PU32" s="80">
        <v>0</v>
      </c>
      <c r="PV32" s="80">
        <v>0</v>
      </c>
      <c r="PW32" s="80">
        <v>0</v>
      </c>
      <c r="PX32" s="80">
        <v>0</v>
      </c>
      <c r="PY32" s="80">
        <v>0</v>
      </c>
      <c r="PZ32" s="80">
        <v>0</v>
      </c>
      <c r="QA32" s="80">
        <v>0</v>
      </c>
      <c r="QB32" s="80">
        <v>0</v>
      </c>
      <c r="QC32" s="80">
        <v>0</v>
      </c>
      <c r="QD32" s="80">
        <v>0</v>
      </c>
      <c r="QE32" s="80">
        <v>0</v>
      </c>
      <c r="QF32" s="80">
        <v>0</v>
      </c>
      <c r="QG32" s="80">
        <v>0</v>
      </c>
      <c r="QH32" s="80">
        <v>0</v>
      </c>
      <c r="QI32" s="80">
        <v>0</v>
      </c>
      <c r="QJ32" s="80">
        <v>0</v>
      </c>
      <c r="QK32" s="80">
        <v>0</v>
      </c>
      <c r="QL32" s="80">
        <v>0</v>
      </c>
      <c r="QM32" s="80">
        <v>0</v>
      </c>
      <c r="QN32" s="80">
        <v>0</v>
      </c>
      <c r="QO32" s="80">
        <v>0</v>
      </c>
      <c r="QP32" s="80">
        <v>0</v>
      </c>
      <c r="QQ32" s="80">
        <v>0</v>
      </c>
      <c r="QR32" s="80">
        <v>0</v>
      </c>
      <c r="QS32" s="80">
        <v>0</v>
      </c>
      <c r="QT32" s="80">
        <v>0</v>
      </c>
      <c r="QU32" s="80">
        <v>0</v>
      </c>
      <c r="QV32" s="80">
        <v>0</v>
      </c>
      <c r="QW32" s="80">
        <v>0</v>
      </c>
      <c r="QX32" s="80">
        <v>0</v>
      </c>
      <c r="QY32" s="80">
        <v>0</v>
      </c>
      <c r="QZ32" s="80">
        <v>0</v>
      </c>
      <c r="RA32" s="80">
        <v>0</v>
      </c>
      <c r="RB32" s="80">
        <v>0</v>
      </c>
      <c r="RC32" s="80">
        <v>0</v>
      </c>
      <c r="RD32" s="80">
        <v>0</v>
      </c>
      <c r="RE32" s="80">
        <v>0</v>
      </c>
      <c r="RF32" s="80">
        <v>0</v>
      </c>
      <c r="RG32" s="80">
        <v>0</v>
      </c>
      <c r="RH32" s="80">
        <v>0</v>
      </c>
      <c r="RI32" s="80">
        <v>0</v>
      </c>
      <c r="RJ32" s="80">
        <v>0</v>
      </c>
      <c r="RK32" s="80">
        <v>0</v>
      </c>
      <c r="RL32" s="80">
        <v>0</v>
      </c>
      <c r="RM32" s="80">
        <v>0</v>
      </c>
      <c r="RN32" s="80">
        <v>0</v>
      </c>
      <c r="RO32" s="80">
        <v>0</v>
      </c>
      <c r="RP32" s="80">
        <v>0</v>
      </c>
      <c r="RQ32" s="80">
        <v>0</v>
      </c>
      <c r="RR32" s="80">
        <v>0</v>
      </c>
      <c r="RS32" s="80">
        <v>0</v>
      </c>
      <c r="RT32" s="80">
        <v>0</v>
      </c>
      <c r="RU32" s="80">
        <v>0</v>
      </c>
      <c r="RV32" s="80">
        <v>0</v>
      </c>
      <c r="RW32" s="80">
        <v>0</v>
      </c>
      <c r="RX32" s="80">
        <v>0</v>
      </c>
      <c r="RY32" s="80">
        <v>0</v>
      </c>
      <c r="RZ32" s="80">
        <v>0</v>
      </c>
      <c r="SA32" s="80">
        <v>0</v>
      </c>
      <c r="SB32" s="80">
        <v>0</v>
      </c>
      <c r="SC32" s="80">
        <v>0</v>
      </c>
      <c r="SD32" s="80">
        <v>0</v>
      </c>
      <c r="SE32" s="80">
        <v>0</v>
      </c>
      <c r="SF32" s="80">
        <v>0</v>
      </c>
      <c r="SG32" s="80">
        <v>0</v>
      </c>
      <c r="SH32" s="80">
        <v>0</v>
      </c>
      <c r="SI32" s="80">
        <v>0</v>
      </c>
      <c r="SJ32" s="80">
        <v>0</v>
      </c>
      <c r="SK32" s="80">
        <v>0</v>
      </c>
      <c r="SL32" s="80">
        <v>0</v>
      </c>
      <c r="SM32" s="80">
        <v>0</v>
      </c>
      <c r="SN32" s="80">
        <v>0</v>
      </c>
      <c r="SO32" s="80">
        <v>0</v>
      </c>
      <c r="SP32" s="80">
        <v>0</v>
      </c>
      <c r="SQ32" s="80">
        <v>0</v>
      </c>
      <c r="SR32" s="80">
        <v>0</v>
      </c>
      <c r="SS32" s="80">
        <v>0</v>
      </c>
      <c r="ST32" s="80">
        <v>0</v>
      </c>
      <c r="SU32" s="80">
        <v>0</v>
      </c>
      <c r="SV32" s="80">
        <v>0</v>
      </c>
      <c r="SW32" s="80">
        <v>0</v>
      </c>
      <c r="SX32" s="80">
        <v>0</v>
      </c>
      <c r="SY32" s="80">
        <v>0</v>
      </c>
      <c r="SZ32" s="80">
        <v>0</v>
      </c>
      <c r="TA32" s="80">
        <v>0</v>
      </c>
      <c r="TB32" s="80">
        <v>0</v>
      </c>
      <c r="TC32" s="80">
        <v>0</v>
      </c>
      <c r="TD32" s="80">
        <v>0</v>
      </c>
      <c r="TE32" s="80">
        <v>0</v>
      </c>
      <c r="TF32" s="80">
        <v>0</v>
      </c>
      <c r="TG32" s="80">
        <v>0</v>
      </c>
      <c r="TH32" s="80">
        <v>0</v>
      </c>
      <c r="TI32" s="80">
        <v>0</v>
      </c>
      <c r="TJ32" s="80">
        <v>0</v>
      </c>
      <c r="TK32" s="80">
        <v>0</v>
      </c>
      <c r="TL32" s="80">
        <v>0</v>
      </c>
      <c r="TM32" s="80">
        <v>0</v>
      </c>
      <c r="TN32" s="80">
        <v>0</v>
      </c>
      <c r="TO32" s="80">
        <v>0</v>
      </c>
      <c r="TP32" s="80">
        <v>0</v>
      </c>
      <c r="TQ32" s="80">
        <v>0</v>
      </c>
      <c r="TR32" s="80">
        <v>0</v>
      </c>
      <c r="TS32" s="80">
        <v>0</v>
      </c>
      <c r="TT32" s="80">
        <v>0</v>
      </c>
      <c r="TU32" s="80">
        <v>0</v>
      </c>
      <c r="TV32" s="80">
        <v>0</v>
      </c>
      <c r="TW32" s="80">
        <v>0</v>
      </c>
      <c r="TX32" s="80">
        <v>0</v>
      </c>
      <c r="TY32" s="80">
        <v>0</v>
      </c>
      <c r="TZ32" s="80">
        <v>0</v>
      </c>
      <c r="UA32" s="80">
        <v>0</v>
      </c>
      <c r="UB32" s="80">
        <v>0</v>
      </c>
      <c r="UC32" s="80">
        <v>0</v>
      </c>
      <c r="UD32" s="80">
        <v>0</v>
      </c>
      <c r="UE32" s="80">
        <v>0</v>
      </c>
      <c r="UF32" s="80">
        <v>0</v>
      </c>
      <c r="UG32" s="80">
        <v>0</v>
      </c>
      <c r="UH32" s="80">
        <v>0</v>
      </c>
      <c r="UI32" s="80">
        <v>0</v>
      </c>
      <c r="UJ32" s="80">
        <v>0</v>
      </c>
      <c r="UK32" s="80">
        <v>0</v>
      </c>
      <c r="UL32" s="80">
        <v>0</v>
      </c>
      <c r="UM32" s="80">
        <v>0</v>
      </c>
      <c r="UN32" s="80">
        <v>0</v>
      </c>
      <c r="UO32" s="80">
        <v>0</v>
      </c>
      <c r="UP32" s="80">
        <v>0</v>
      </c>
      <c r="UQ32" s="80">
        <v>0</v>
      </c>
      <c r="UR32" s="80">
        <v>0</v>
      </c>
      <c r="US32" s="80">
        <v>0</v>
      </c>
      <c r="UT32" s="80">
        <v>0</v>
      </c>
      <c r="UU32" s="80">
        <v>0</v>
      </c>
      <c r="UV32" s="80">
        <v>0</v>
      </c>
      <c r="UW32" s="80">
        <v>0</v>
      </c>
      <c r="UX32" s="80">
        <v>0</v>
      </c>
      <c r="UY32" s="80">
        <v>0</v>
      </c>
      <c r="UZ32" s="80">
        <v>0</v>
      </c>
      <c r="VA32" s="80">
        <v>0</v>
      </c>
      <c r="VB32" s="80">
        <v>0</v>
      </c>
      <c r="VC32" s="80">
        <v>0</v>
      </c>
      <c r="VD32" s="80">
        <v>0</v>
      </c>
      <c r="VE32" s="80">
        <v>0</v>
      </c>
      <c r="VF32" s="80">
        <v>0</v>
      </c>
      <c r="VG32" s="80">
        <v>0</v>
      </c>
      <c r="VH32" s="80">
        <v>0</v>
      </c>
    </row>
    <row r="33" spans="2:580" ht="12.75" x14ac:dyDescent="0.25">
      <c r="B33" s="55"/>
      <c r="C33" s="9" t="s">
        <v>310</v>
      </c>
      <c r="D33" s="76" t="s">
        <v>311</v>
      </c>
      <c r="E33" s="86">
        <v>45</v>
      </c>
      <c r="F33" s="86">
        <v>45</v>
      </c>
      <c r="G33" s="86">
        <v>45</v>
      </c>
      <c r="H33" s="86">
        <v>45</v>
      </c>
      <c r="I33" s="86">
        <v>45</v>
      </c>
      <c r="J33" s="86">
        <v>45</v>
      </c>
      <c r="K33" s="86">
        <v>45</v>
      </c>
      <c r="L33" s="86">
        <v>45</v>
      </c>
      <c r="M33" s="86">
        <v>45</v>
      </c>
      <c r="N33" s="86">
        <v>45</v>
      </c>
      <c r="O33" s="86">
        <v>45</v>
      </c>
      <c r="P33" s="86">
        <v>45</v>
      </c>
      <c r="Q33" s="86">
        <v>45</v>
      </c>
      <c r="R33" s="86">
        <v>45</v>
      </c>
      <c r="S33" s="86">
        <v>45</v>
      </c>
      <c r="T33" s="86">
        <v>45</v>
      </c>
      <c r="U33" s="86">
        <v>45</v>
      </c>
      <c r="V33" s="86">
        <v>45</v>
      </c>
      <c r="W33" s="86">
        <v>45</v>
      </c>
      <c r="X33" s="86">
        <v>45</v>
      </c>
      <c r="Y33" s="86">
        <v>45</v>
      </c>
      <c r="Z33" s="86">
        <v>45</v>
      </c>
      <c r="AA33" s="86">
        <v>45</v>
      </c>
      <c r="AB33" s="86">
        <v>45</v>
      </c>
      <c r="AC33" s="86">
        <v>45</v>
      </c>
      <c r="AD33" s="86">
        <v>45</v>
      </c>
      <c r="AE33" s="86">
        <v>45</v>
      </c>
      <c r="AF33" s="86">
        <v>45</v>
      </c>
      <c r="AG33" s="86">
        <v>45</v>
      </c>
      <c r="AH33" s="86">
        <v>45</v>
      </c>
      <c r="AI33" s="86">
        <v>45</v>
      </c>
      <c r="AJ33" s="86">
        <v>45</v>
      </c>
      <c r="AK33" s="86">
        <v>45</v>
      </c>
      <c r="AL33" s="86">
        <v>45</v>
      </c>
      <c r="AM33" s="86">
        <v>45</v>
      </c>
      <c r="AN33" s="86">
        <v>45</v>
      </c>
      <c r="AO33" s="86">
        <v>45</v>
      </c>
      <c r="AP33" s="86">
        <v>45</v>
      </c>
      <c r="AQ33" s="86">
        <v>45</v>
      </c>
      <c r="AR33" s="86">
        <v>45</v>
      </c>
      <c r="AS33" s="86">
        <v>45</v>
      </c>
      <c r="AT33" s="86">
        <v>45</v>
      </c>
      <c r="AU33" s="86">
        <v>45</v>
      </c>
      <c r="AV33" s="86">
        <v>45</v>
      </c>
      <c r="AW33" s="86">
        <v>45</v>
      </c>
      <c r="AX33" s="86">
        <v>45</v>
      </c>
      <c r="AY33" s="86">
        <v>45</v>
      </c>
      <c r="AZ33" s="86">
        <v>45</v>
      </c>
      <c r="BA33" s="86">
        <v>45</v>
      </c>
      <c r="BB33" s="86">
        <v>45</v>
      </c>
      <c r="BC33" s="86">
        <v>45</v>
      </c>
      <c r="BD33" s="86">
        <v>45</v>
      </c>
      <c r="BE33" s="86">
        <v>45</v>
      </c>
      <c r="BF33" s="86">
        <v>45</v>
      </c>
      <c r="BG33" s="86">
        <v>45</v>
      </c>
      <c r="BH33" s="86">
        <v>45</v>
      </c>
      <c r="BI33" s="86">
        <v>45</v>
      </c>
      <c r="BJ33" s="86">
        <v>45</v>
      </c>
      <c r="BK33" s="86">
        <v>45</v>
      </c>
      <c r="BL33" s="86">
        <v>45</v>
      </c>
      <c r="BM33" s="86">
        <v>45</v>
      </c>
      <c r="BN33" s="86">
        <v>45</v>
      </c>
      <c r="BO33" s="86">
        <v>45</v>
      </c>
      <c r="BP33" s="86">
        <v>45</v>
      </c>
      <c r="BQ33" s="86">
        <v>45</v>
      </c>
      <c r="BR33" s="86">
        <v>45</v>
      </c>
      <c r="BS33" s="86">
        <v>45</v>
      </c>
      <c r="BT33" s="86">
        <v>45</v>
      </c>
      <c r="BU33" s="86">
        <v>45</v>
      </c>
      <c r="BV33" s="86">
        <v>45</v>
      </c>
      <c r="BW33" s="86">
        <v>45</v>
      </c>
      <c r="BX33" s="86">
        <v>45</v>
      </c>
      <c r="BY33" s="86">
        <v>45</v>
      </c>
      <c r="BZ33" s="86">
        <v>45</v>
      </c>
      <c r="CA33" s="86">
        <v>45</v>
      </c>
      <c r="CB33" s="86">
        <v>45</v>
      </c>
      <c r="CC33" s="86">
        <v>45</v>
      </c>
      <c r="CD33" s="86">
        <v>45</v>
      </c>
      <c r="CE33" s="86">
        <v>45</v>
      </c>
      <c r="CF33" s="86">
        <v>45</v>
      </c>
      <c r="CG33" s="86">
        <v>45</v>
      </c>
      <c r="CH33" s="86">
        <v>45</v>
      </c>
      <c r="CI33" s="86">
        <v>45</v>
      </c>
      <c r="CJ33" s="86">
        <v>45</v>
      </c>
      <c r="CK33" s="86">
        <v>45</v>
      </c>
      <c r="CL33" s="86">
        <v>45</v>
      </c>
      <c r="CM33" s="86">
        <v>45</v>
      </c>
      <c r="CN33" s="86">
        <v>45</v>
      </c>
      <c r="CO33" s="86">
        <v>45</v>
      </c>
      <c r="CP33" s="86">
        <v>45</v>
      </c>
      <c r="CQ33" s="86">
        <v>45</v>
      </c>
      <c r="CR33" s="86">
        <v>45</v>
      </c>
      <c r="CS33" s="86">
        <v>45</v>
      </c>
      <c r="CT33" s="86">
        <v>45</v>
      </c>
      <c r="CU33" s="86">
        <v>45</v>
      </c>
      <c r="CV33" s="86">
        <v>45</v>
      </c>
      <c r="CW33" s="86">
        <v>45</v>
      </c>
      <c r="CX33" s="86">
        <v>45</v>
      </c>
      <c r="CY33" s="86">
        <v>45</v>
      </c>
      <c r="CZ33" s="86">
        <v>45</v>
      </c>
      <c r="DA33" s="86">
        <v>45</v>
      </c>
      <c r="DB33" s="86">
        <v>45</v>
      </c>
      <c r="DC33" s="86">
        <v>45</v>
      </c>
      <c r="DD33" s="86">
        <v>45</v>
      </c>
      <c r="DE33" s="86">
        <v>45</v>
      </c>
      <c r="DF33" s="86">
        <v>45</v>
      </c>
      <c r="DG33" s="86">
        <v>45</v>
      </c>
      <c r="DH33" s="86">
        <v>45</v>
      </c>
      <c r="DI33" s="86">
        <v>45</v>
      </c>
      <c r="DJ33" s="86">
        <v>45</v>
      </c>
      <c r="DK33" s="86">
        <v>45</v>
      </c>
      <c r="DL33" s="86">
        <v>45</v>
      </c>
      <c r="DM33" s="86">
        <v>45</v>
      </c>
      <c r="DN33" s="86">
        <v>45</v>
      </c>
      <c r="DO33" s="86">
        <v>45</v>
      </c>
      <c r="DP33" s="86">
        <v>45</v>
      </c>
      <c r="DQ33" s="86">
        <v>45</v>
      </c>
      <c r="DR33" s="86">
        <v>45</v>
      </c>
      <c r="DS33" s="86">
        <v>45</v>
      </c>
      <c r="DT33" s="86">
        <v>45</v>
      </c>
      <c r="DU33" s="86">
        <v>45</v>
      </c>
      <c r="DV33" s="86">
        <v>45</v>
      </c>
      <c r="DW33" s="86">
        <v>45</v>
      </c>
      <c r="DX33" s="86">
        <v>45</v>
      </c>
      <c r="DY33" s="86">
        <v>45</v>
      </c>
      <c r="DZ33" s="86">
        <v>45</v>
      </c>
      <c r="EA33" s="86">
        <v>45</v>
      </c>
      <c r="EB33" s="86">
        <v>45</v>
      </c>
      <c r="EC33" s="86">
        <v>45</v>
      </c>
      <c r="ED33" s="86">
        <v>45</v>
      </c>
      <c r="EE33" s="86">
        <v>45</v>
      </c>
      <c r="EF33" s="86">
        <v>45</v>
      </c>
      <c r="EG33" s="86">
        <v>45</v>
      </c>
      <c r="EH33" s="86">
        <v>45</v>
      </c>
      <c r="EI33" s="86">
        <v>45</v>
      </c>
      <c r="EJ33" s="86">
        <v>45</v>
      </c>
      <c r="EK33" s="86">
        <v>45</v>
      </c>
      <c r="EL33" s="86">
        <v>45</v>
      </c>
      <c r="EM33" s="86">
        <v>45</v>
      </c>
      <c r="EN33" s="86">
        <v>45</v>
      </c>
      <c r="EO33" s="86">
        <v>45</v>
      </c>
      <c r="EP33" s="86">
        <v>45</v>
      </c>
      <c r="EQ33" s="86">
        <v>45</v>
      </c>
      <c r="ER33" s="86">
        <v>45</v>
      </c>
      <c r="ES33" s="86">
        <v>45</v>
      </c>
      <c r="ET33" s="86">
        <v>45</v>
      </c>
      <c r="EU33" s="86">
        <v>45</v>
      </c>
      <c r="EV33" s="86">
        <v>45</v>
      </c>
      <c r="EW33" s="86">
        <v>45</v>
      </c>
      <c r="EX33" s="86">
        <v>45</v>
      </c>
      <c r="EY33" s="86">
        <v>45</v>
      </c>
      <c r="EZ33" s="86">
        <v>45</v>
      </c>
      <c r="FA33" s="86">
        <v>45</v>
      </c>
      <c r="FB33" s="86">
        <v>45</v>
      </c>
      <c r="FC33" s="86">
        <v>45</v>
      </c>
      <c r="FD33" s="86">
        <v>45</v>
      </c>
      <c r="FE33" s="86">
        <v>45</v>
      </c>
      <c r="FF33" s="86">
        <v>45</v>
      </c>
      <c r="FG33" s="86">
        <v>45</v>
      </c>
      <c r="FH33" s="86">
        <v>45</v>
      </c>
      <c r="FI33" s="86">
        <v>45</v>
      </c>
      <c r="FJ33" s="86">
        <v>45</v>
      </c>
      <c r="FK33" s="86">
        <v>45</v>
      </c>
      <c r="FL33" s="86">
        <v>45</v>
      </c>
      <c r="FM33" s="86">
        <v>45</v>
      </c>
      <c r="FN33" s="86">
        <v>45</v>
      </c>
      <c r="FO33" s="86">
        <v>45</v>
      </c>
      <c r="FP33" s="86">
        <v>45</v>
      </c>
      <c r="FQ33" s="86">
        <v>45</v>
      </c>
      <c r="FR33" s="86">
        <v>45</v>
      </c>
      <c r="FS33" s="86">
        <v>45</v>
      </c>
      <c r="FT33" s="86">
        <v>45</v>
      </c>
      <c r="FU33" s="86">
        <v>45</v>
      </c>
      <c r="FV33" s="86">
        <v>45</v>
      </c>
      <c r="FW33" s="86">
        <v>45</v>
      </c>
      <c r="FX33" s="86">
        <v>45</v>
      </c>
      <c r="FY33" s="86">
        <v>45</v>
      </c>
      <c r="FZ33" s="86">
        <v>45</v>
      </c>
      <c r="GA33" s="86">
        <v>45</v>
      </c>
      <c r="GB33" s="86">
        <v>45</v>
      </c>
      <c r="GC33" s="86">
        <v>45</v>
      </c>
      <c r="GD33" s="86">
        <v>45</v>
      </c>
      <c r="GE33" s="86">
        <v>45</v>
      </c>
      <c r="GF33" s="86">
        <v>45</v>
      </c>
      <c r="GG33" s="86">
        <v>45</v>
      </c>
      <c r="GH33" s="86">
        <v>45</v>
      </c>
      <c r="GI33" s="86">
        <v>45</v>
      </c>
      <c r="GJ33" s="86">
        <v>45</v>
      </c>
      <c r="GK33" s="86">
        <v>45</v>
      </c>
      <c r="GL33" s="86">
        <v>45</v>
      </c>
      <c r="GM33" s="86">
        <v>45</v>
      </c>
      <c r="GN33" s="86">
        <v>45</v>
      </c>
      <c r="GO33" s="86">
        <v>45</v>
      </c>
      <c r="GP33" s="86">
        <v>45</v>
      </c>
      <c r="GQ33" s="86">
        <v>45</v>
      </c>
      <c r="GR33" s="86">
        <v>45</v>
      </c>
      <c r="GS33" s="86">
        <v>45</v>
      </c>
      <c r="GT33" s="86">
        <v>45</v>
      </c>
      <c r="GU33" s="86">
        <v>45</v>
      </c>
      <c r="GV33" s="86">
        <v>45</v>
      </c>
      <c r="GW33" s="86">
        <v>45</v>
      </c>
      <c r="GX33" s="86">
        <v>45</v>
      </c>
      <c r="GY33" s="86">
        <v>45</v>
      </c>
      <c r="GZ33" s="86">
        <v>45</v>
      </c>
      <c r="HA33" s="86">
        <v>45</v>
      </c>
      <c r="HB33" s="86">
        <v>45</v>
      </c>
      <c r="HC33" s="86">
        <v>45</v>
      </c>
      <c r="HD33" s="86">
        <v>45</v>
      </c>
      <c r="HE33" s="86">
        <v>45</v>
      </c>
      <c r="HF33" s="86">
        <v>45</v>
      </c>
      <c r="HG33" s="86">
        <v>45</v>
      </c>
      <c r="HH33" s="86">
        <v>45</v>
      </c>
      <c r="HI33" s="86">
        <v>45</v>
      </c>
      <c r="HJ33" s="86">
        <v>45</v>
      </c>
      <c r="HK33" s="86">
        <v>45</v>
      </c>
      <c r="HL33" s="86">
        <v>45</v>
      </c>
      <c r="HM33" s="86">
        <v>45</v>
      </c>
      <c r="HN33" s="86">
        <v>45</v>
      </c>
      <c r="HO33" s="86">
        <v>45</v>
      </c>
      <c r="HP33" s="86">
        <v>45</v>
      </c>
      <c r="HQ33" s="86">
        <v>45</v>
      </c>
      <c r="HR33" s="86">
        <v>45</v>
      </c>
      <c r="HS33" s="86">
        <v>45</v>
      </c>
      <c r="HT33" s="86">
        <v>45</v>
      </c>
      <c r="HU33" s="86">
        <v>45</v>
      </c>
      <c r="HV33" s="86">
        <v>45</v>
      </c>
      <c r="HW33" s="86">
        <v>45</v>
      </c>
      <c r="HX33" s="86">
        <v>45</v>
      </c>
      <c r="HY33" s="86">
        <v>45</v>
      </c>
      <c r="HZ33" s="86">
        <v>45</v>
      </c>
      <c r="IA33" s="86">
        <v>45</v>
      </c>
      <c r="IB33" s="86">
        <v>45</v>
      </c>
      <c r="IC33" s="86">
        <v>45</v>
      </c>
      <c r="ID33" s="86">
        <v>45</v>
      </c>
      <c r="IE33" s="86">
        <v>45</v>
      </c>
      <c r="IF33" s="86">
        <v>45</v>
      </c>
      <c r="IG33" s="86">
        <v>45</v>
      </c>
      <c r="IH33" s="86">
        <v>45</v>
      </c>
      <c r="II33" s="86">
        <v>45</v>
      </c>
      <c r="IJ33" s="86">
        <v>45</v>
      </c>
      <c r="IK33" s="86">
        <v>45</v>
      </c>
      <c r="IL33" s="86">
        <v>45</v>
      </c>
      <c r="IM33" s="86">
        <v>45</v>
      </c>
      <c r="IN33" s="86">
        <v>45</v>
      </c>
      <c r="IO33" s="86">
        <v>45</v>
      </c>
      <c r="IP33" s="86">
        <v>45</v>
      </c>
      <c r="IQ33" s="86">
        <v>45</v>
      </c>
      <c r="IR33" s="86">
        <v>45</v>
      </c>
      <c r="IS33" s="86">
        <v>45</v>
      </c>
      <c r="IT33" s="86">
        <v>45</v>
      </c>
      <c r="IU33" s="86">
        <v>45</v>
      </c>
      <c r="IV33" s="86">
        <v>45</v>
      </c>
      <c r="IW33" s="86">
        <v>45</v>
      </c>
      <c r="IX33" s="86">
        <v>45</v>
      </c>
      <c r="IY33" s="86">
        <v>45</v>
      </c>
      <c r="IZ33" s="86">
        <v>45</v>
      </c>
      <c r="JA33" s="86">
        <v>45</v>
      </c>
      <c r="JB33" s="86">
        <v>45</v>
      </c>
      <c r="JC33" s="86">
        <v>45</v>
      </c>
      <c r="JD33" s="86">
        <v>45</v>
      </c>
      <c r="JE33" s="86">
        <v>45</v>
      </c>
      <c r="JF33" s="86">
        <v>45</v>
      </c>
      <c r="JG33" s="86">
        <v>45</v>
      </c>
      <c r="JH33" s="86">
        <v>45</v>
      </c>
      <c r="JI33" s="86">
        <v>45</v>
      </c>
      <c r="JJ33" s="86">
        <v>45</v>
      </c>
      <c r="JK33" s="86">
        <v>45</v>
      </c>
      <c r="JL33" s="86">
        <v>45</v>
      </c>
      <c r="JM33" s="86">
        <v>45</v>
      </c>
      <c r="JN33" s="86">
        <v>45</v>
      </c>
      <c r="JO33" s="86">
        <v>45</v>
      </c>
      <c r="JP33" s="86">
        <v>45</v>
      </c>
      <c r="JQ33" s="86">
        <v>45</v>
      </c>
      <c r="JR33" s="86">
        <v>45</v>
      </c>
      <c r="JS33" s="86">
        <v>45</v>
      </c>
      <c r="JT33" s="86">
        <v>45</v>
      </c>
      <c r="JU33" s="86">
        <v>45</v>
      </c>
      <c r="JV33" s="86">
        <v>45</v>
      </c>
      <c r="JW33" s="86">
        <v>45</v>
      </c>
      <c r="JX33" s="86">
        <v>45</v>
      </c>
      <c r="JY33" s="86">
        <v>45</v>
      </c>
      <c r="JZ33" s="86">
        <v>45</v>
      </c>
      <c r="KA33" s="86">
        <v>45</v>
      </c>
      <c r="KB33" s="86">
        <v>45</v>
      </c>
      <c r="KC33" s="86">
        <v>45</v>
      </c>
      <c r="KD33" s="86">
        <v>45</v>
      </c>
      <c r="KE33" s="86">
        <v>45</v>
      </c>
      <c r="KF33" s="86">
        <v>45</v>
      </c>
      <c r="KG33" s="86">
        <v>45</v>
      </c>
      <c r="KH33" s="86">
        <v>45</v>
      </c>
      <c r="KI33" s="86">
        <v>45</v>
      </c>
      <c r="KJ33" s="86">
        <v>45</v>
      </c>
      <c r="KK33" s="86">
        <v>45</v>
      </c>
      <c r="KL33" s="86">
        <v>45</v>
      </c>
      <c r="KM33" s="86">
        <v>45</v>
      </c>
      <c r="KN33" s="86">
        <v>45</v>
      </c>
      <c r="KO33" s="86">
        <v>45</v>
      </c>
      <c r="KP33" s="86">
        <v>45</v>
      </c>
      <c r="KQ33" s="86">
        <v>45</v>
      </c>
      <c r="KR33" s="86">
        <v>45</v>
      </c>
      <c r="KS33" s="86">
        <v>45</v>
      </c>
      <c r="KT33" s="86">
        <v>45</v>
      </c>
      <c r="KU33" s="86">
        <v>45</v>
      </c>
      <c r="KV33" s="86">
        <v>45</v>
      </c>
      <c r="KW33" s="86">
        <v>45</v>
      </c>
      <c r="KX33" s="86">
        <v>45</v>
      </c>
      <c r="KY33" s="86">
        <v>45</v>
      </c>
      <c r="KZ33" s="86">
        <v>45</v>
      </c>
      <c r="LA33" s="86">
        <v>45</v>
      </c>
      <c r="LB33" s="86">
        <v>45</v>
      </c>
      <c r="LC33" s="86">
        <v>45</v>
      </c>
      <c r="LD33" s="86">
        <v>45</v>
      </c>
      <c r="LE33" s="86">
        <v>45</v>
      </c>
      <c r="LF33" s="86">
        <v>45</v>
      </c>
      <c r="LG33" s="86">
        <v>45</v>
      </c>
      <c r="LH33" s="86">
        <v>45</v>
      </c>
      <c r="LI33" s="86">
        <v>45</v>
      </c>
      <c r="LJ33" s="86">
        <v>45</v>
      </c>
      <c r="LK33" s="86">
        <v>45</v>
      </c>
      <c r="LL33" s="86">
        <v>45</v>
      </c>
      <c r="LM33" s="86">
        <v>45</v>
      </c>
      <c r="LN33" s="86">
        <v>45</v>
      </c>
      <c r="LO33" s="86">
        <v>45</v>
      </c>
      <c r="LP33" s="86">
        <v>45</v>
      </c>
      <c r="LQ33" s="86">
        <v>45</v>
      </c>
      <c r="LR33" s="86">
        <v>45</v>
      </c>
      <c r="LS33" s="86">
        <v>45</v>
      </c>
      <c r="LT33" s="86">
        <v>45</v>
      </c>
      <c r="LU33" s="86">
        <v>45</v>
      </c>
      <c r="LV33" s="86">
        <v>45</v>
      </c>
      <c r="LW33" s="86">
        <v>45</v>
      </c>
      <c r="LX33" s="86">
        <v>45</v>
      </c>
      <c r="LY33" s="86">
        <v>45</v>
      </c>
      <c r="LZ33" s="86">
        <v>45</v>
      </c>
      <c r="MA33" s="86">
        <v>45</v>
      </c>
      <c r="MB33" s="86">
        <v>45</v>
      </c>
      <c r="MC33" s="86">
        <v>45</v>
      </c>
      <c r="MD33" s="86">
        <v>45</v>
      </c>
      <c r="ME33" s="86">
        <v>45</v>
      </c>
      <c r="MF33" s="86">
        <v>45</v>
      </c>
      <c r="MG33" s="86">
        <v>45</v>
      </c>
      <c r="MH33" s="86">
        <v>45</v>
      </c>
      <c r="MI33" s="86">
        <v>45</v>
      </c>
      <c r="MJ33" s="86">
        <v>45</v>
      </c>
      <c r="MK33" s="86">
        <v>45</v>
      </c>
      <c r="ML33" s="86">
        <v>45</v>
      </c>
      <c r="MM33" s="86">
        <v>45</v>
      </c>
      <c r="MN33" s="86">
        <v>45</v>
      </c>
      <c r="MO33" s="86">
        <v>45</v>
      </c>
      <c r="MP33" s="86">
        <v>45</v>
      </c>
      <c r="MQ33" s="86">
        <v>45</v>
      </c>
      <c r="MR33" s="86">
        <v>45</v>
      </c>
      <c r="MS33" s="86">
        <v>45</v>
      </c>
      <c r="MT33" s="86">
        <v>45</v>
      </c>
      <c r="MU33" s="86">
        <v>45</v>
      </c>
      <c r="MV33" s="86">
        <v>45</v>
      </c>
      <c r="MW33" s="86">
        <v>45</v>
      </c>
      <c r="MX33" s="86">
        <v>45</v>
      </c>
      <c r="MY33" s="86">
        <v>45</v>
      </c>
      <c r="MZ33" s="86">
        <v>45</v>
      </c>
      <c r="NA33" s="86">
        <v>45</v>
      </c>
      <c r="NB33" s="86">
        <v>45</v>
      </c>
      <c r="NC33" s="86">
        <v>45</v>
      </c>
      <c r="ND33" s="86">
        <v>45</v>
      </c>
      <c r="NE33" s="86">
        <v>45</v>
      </c>
      <c r="NF33" s="86">
        <v>45</v>
      </c>
      <c r="NG33" s="86">
        <v>45</v>
      </c>
      <c r="NH33" s="86">
        <v>45</v>
      </c>
      <c r="NI33" s="86">
        <v>45</v>
      </c>
      <c r="NJ33" s="86">
        <v>45</v>
      </c>
      <c r="NK33" s="86">
        <v>45</v>
      </c>
      <c r="NL33" s="86">
        <v>45</v>
      </c>
      <c r="NM33" s="86">
        <v>45</v>
      </c>
      <c r="NN33" s="86">
        <v>45</v>
      </c>
      <c r="NO33" s="86">
        <v>45</v>
      </c>
      <c r="NP33" s="86">
        <v>45</v>
      </c>
      <c r="NQ33" s="86">
        <v>45</v>
      </c>
      <c r="NR33" s="86">
        <v>45</v>
      </c>
      <c r="NS33" s="86">
        <v>45</v>
      </c>
      <c r="NT33" s="86">
        <v>45</v>
      </c>
      <c r="NU33" s="86">
        <v>45</v>
      </c>
      <c r="NV33" s="86">
        <v>45</v>
      </c>
      <c r="NW33" s="86">
        <v>45</v>
      </c>
      <c r="NX33" s="86">
        <v>45</v>
      </c>
      <c r="NY33" s="86">
        <v>45</v>
      </c>
      <c r="NZ33" s="86">
        <v>45</v>
      </c>
      <c r="OA33" s="86">
        <v>45</v>
      </c>
      <c r="OB33" s="86">
        <v>45</v>
      </c>
      <c r="OC33" s="86">
        <v>45</v>
      </c>
      <c r="OD33" s="86">
        <v>45</v>
      </c>
      <c r="OE33" s="86">
        <v>45</v>
      </c>
      <c r="OF33" s="86">
        <v>45</v>
      </c>
      <c r="OG33" s="86">
        <v>45</v>
      </c>
      <c r="OH33" s="86">
        <v>45</v>
      </c>
      <c r="OI33" s="86">
        <v>45</v>
      </c>
      <c r="OJ33" s="86">
        <v>45</v>
      </c>
      <c r="OK33" s="86">
        <v>45</v>
      </c>
      <c r="OL33" s="86">
        <v>45</v>
      </c>
      <c r="OM33" s="86">
        <v>45</v>
      </c>
      <c r="ON33" s="86">
        <v>45</v>
      </c>
      <c r="OO33" s="86">
        <v>45</v>
      </c>
      <c r="OP33" s="86">
        <v>45</v>
      </c>
      <c r="OQ33" s="86">
        <v>45</v>
      </c>
      <c r="OR33" s="86">
        <v>45</v>
      </c>
      <c r="OS33" s="86">
        <v>45</v>
      </c>
      <c r="OT33" s="86">
        <v>45</v>
      </c>
      <c r="OU33" s="86">
        <v>45</v>
      </c>
      <c r="OV33" s="86">
        <v>45</v>
      </c>
      <c r="OW33" s="86">
        <v>45</v>
      </c>
      <c r="OX33" s="86">
        <v>45</v>
      </c>
      <c r="OY33" s="86">
        <v>45</v>
      </c>
      <c r="OZ33" s="86">
        <v>45</v>
      </c>
      <c r="PA33" s="86">
        <v>45</v>
      </c>
      <c r="PB33" s="86">
        <v>45</v>
      </c>
      <c r="PC33" s="86">
        <v>45</v>
      </c>
      <c r="PD33" s="86">
        <v>45</v>
      </c>
      <c r="PE33" s="86">
        <v>45</v>
      </c>
      <c r="PF33" s="86">
        <v>45</v>
      </c>
      <c r="PG33" s="86">
        <v>45</v>
      </c>
      <c r="PH33" s="86">
        <v>45</v>
      </c>
      <c r="PI33" s="86">
        <v>45</v>
      </c>
      <c r="PJ33" s="86">
        <v>45</v>
      </c>
      <c r="PK33" s="86">
        <v>45</v>
      </c>
      <c r="PL33" s="86">
        <v>45</v>
      </c>
      <c r="PM33" s="86">
        <v>45</v>
      </c>
      <c r="PN33" s="86">
        <v>45</v>
      </c>
      <c r="PO33" s="86">
        <v>45</v>
      </c>
      <c r="PP33" s="86">
        <v>45</v>
      </c>
      <c r="PQ33" s="86">
        <v>45</v>
      </c>
      <c r="PR33" s="86">
        <v>45</v>
      </c>
      <c r="PS33" s="86">
        <v>45</v>
      </c>
      <c r="PT33" s="86">
        <v>45</v>
      </c>
      <c r="PU33" s="86">
        <v>45</v>
      </c>
      <c r="PV33" s="86">
        <v>45</v>
      </c>
      <c r="PW33" s="86">
        <v>45</v>
      </c>
      <c r="PX33" s="86">
        <v>45</v>
      </c>
      <c r="PY33" s="86">
        <v>45</v>
      </c>
      <c r="PZ33" s="86">
        <v>45</v>
      </c>
      <c r="QA33" s="86">
        <v>45</v>
      </c>
      <c r="QB33" s="86">
        <v>45</v>
      </c>
      <c r="QC33" s="86">
        <v>45</v>
      </c>
      <c r="QD33" s="86">
        <v>45</v>
      </c>
      <c r="QE33" s="86">
        <v>45</v>
      </c>
      <c r="QF33" s="86">
        <v>45</v>
      </c>
      <c r="QG33" s="86">
        <v>45</v>
      </c>
      <c r="QH33" s="86">
        <v>45</v>
      </c>
      <c r="QI33" s="86">
        <v>45</v>
      </c>
      <c r="QJ33" s="86">
        <v>45</v>
      </c>
      <c r="QK33" s="86">
        <v>45</v>
      </c>
      <c r="QL33" s="86">
        <v>45</v>
      </c>
      <c r="QM33" s="86">
        <v>45</v>
      </c>
      <c r="QN33" s="86">
        <v>45</v>
      </c>
      <c r="QO33" s="86">
        <v>45</v>
      </c>
      <c r="QP33" s="86">
        <v>45</v>
      </c>
      <c r="QQ33" s="86">
        <v>45</v>
      </c>
      <c r="QR33" s="86">
        <v>45</v>
      </c>
      <c r="QS33" s="86">
        <v>45</v>
      </c>
      <c r="QT33" s="86">
        <v>45</v>
      </c>
      <c r="QU33" s="86">
        <v>45</v>
      </c>
      <c r="QV33" s="86">
        <v>45</v>
      </c>
      <c r="QW33" s="86">
        <v>45</v>
      </c>
      <c r="QX33" s="86">
        <v>45</v>
      </c>
      <c r="QY33" s="86">
        <v>45</v>
      </c>
      <c r="QZ33" s="86">
        <v>45</v>
      </c>
      <c r="RA33" s="86">
        <v>45</v>
      </c>
      <c r="RB33" s="86">
        <v>45</v>
      </c>
      <c r="RC33" s="86">
        <v>45</v>
      </c>
      <c r="RD33" s="86">
        <v>45</v>
      </c>
      <c r="RE33" s="86">
        <v>45</v>
      </c>
      <c r="RF33" s="86">
        <v>45</v>
      </c>
      <c r="RG33" s="86">
        <v>45</v>
      </c>
      <c r="RH33" s="86">
        <v>45</v>
      </c>
      <c r="RI33" s="86">
        <v>45</v>
      </c>
      <c r="RJ33" s="86">
        <v>45</v>
      </c>
      <c r="RK33" s="86">
        <v>45</v>
      </c>
      <c r="RL33" s="86">
        <v>45</v>
      </c>
      <c r="RM33" s="86">
        <v>45</v>
      </c>
      <c r="RN33" s="86">
        <v>45</v>
      </c>
      <c r="RO33" s="86">
        <v>45</v>
      </c>
      <c r="RP33" s="86">
        <v>45</v>
      </c>
      <c r="RQ33" s="86">
        <v>45</v>
      </c>
      <c r="RR33" s="86">
        <v>45</v>
      </c>
      <c r="RS33" s="86">
        <v>45</v>
      </c>
      <c r="RT33" s="86">
        <v>45</v>
      </c>
      <c r="RU33" s="86">
        <v>45</v>
      </c>
      <c r="RV33" s="86">
        <v>45</v>
      </c>
      <c r="RW33" s="86">
        <v>45</v>
      </c>
      <c r="RX33" s="86">
        <v>45</v>
      </c>
      <c r="RY33" s="86">
        <v>45</v>
      </c>
      <c r="RZ33" s="86">
        <v>45</v>
      </c>
      <c r="SA33" s="86">
        <v>45</v>
      </c>
      <c r="SB33" s="86">
        <v>45</v>
      </c>
      <c r="SC33" s="86">
        <v>45</v>
      </c>
      <c r="SD33" s="86">
        <v>45</v>
      </c>
      <c r="SE33" s="86">
        <v>45</v>
      </c>
      <c r="SF33" s="86">
        <v>45</v>
      </c>
      <c r="SG33" s="86">
        <v>45</v>
      </c>
      <c r="SH33" s="86">
        <v>45</v>
      </c>
      <c r="SI33" s="86">
        <v>45</v>
      </c>
      <c r="SJ33" s="86">
        <v>45</v>
      </c>
      <c r="SK33" s="86">
        <v>45</v>
      </c>
      <c r="SL33" s="86">
        <v>45</v>
      </c>
      <c r="SM33" s="86">
        <v>45</v>
      </c>
      <c r="SN33" s="86">
        <v>45</v>
      </c>
      <c r="SO33" s="86">
        <v>45</v>
      </c>
      <c r="SP33" s="86">
        <v>45</v>
      </c>
      <c r="SQ33" s="86">
        <v>45</v>
      </c>
      <c r="SR33" s="86">
        <v>45</v>
      </c>
      <c r="SS33" s="86">
        <v>45</v>
      </c>
      <c r="ST33" s="86">
        <v>45</v>
      </c>
      <c r="SU33" s="86">
        <v>45</v>
      </c>
      <c r="SV33" s="86">
        <v>45</v>
      </c>
      <c r="SW33" s="86">
        <v>45</v>
      </c>
      <c r="SX33" s="86">
        <v>45</v>
      </c>
      <c r="SY33" s="86">
        <v>45</v>
      </c>
      <c r="SZ33" s="86">
        <v>45</v>
      </c>
      <c r="TA33" s="86">
        <v>45</v>
      </c>
      <c r="TB33" s="86">
        <v>45</v>
      </c>
      <c r="TC33" s="86">
        <v>45</v>
      </c>
      <c r="TD33" s="86">
        <v>45</v>
      </c>
      <c r="TE33" s="86">
        <v>45</v>
      </c>
      <c r="TF33" s="86">
        <v>45</v>
      </c>
      <c r="TG33" s="86">
        <v>45</v>
      </c>
      <c r="TH33" s="86">
        <v>45</v>
      </c>
      <c r="TI33" s="86">
        <v>45</v>
      </c>
      <c r="TJ33" s="86">
        <v>45</v>
      </c>
      <c r="TK33" s="86">
        <v>45</v>
      </c>
      <c r="TL33" s="86">
        <v>45</v>
      </c>
      <c r="TM33" s="86">
        <v>45</v>
      </c>
      <c r="TN33" s="86">
        <v>45</v>
      </c>
      <c r="TO33" s="86">
        <v>45</v>
      </c>
      <c r="TP33" s="86">
        <v>45</v>
      </c>
      <c r="TQ33" s="86">
        <v>45</v>
      </c>
      <c r="TR33" s="86">
        <v>45</v>
      </c>
      <c r="TS33" s="86">
        <v>45</v>
      </c>
      <c r="TT33" s="86">
        <v>45</v>
      </c>
      <c r="TU33" s="86">
        <v>45</v>
      </c>
      <c r="TV33" s="86">
        <v>45</v>
      </c>
      <c r="TW33" s="86">
        <v>45</v>
      </c>
      <c r="TX33" s="86">
        <v>45</v>
      </c>
      <c r="TY33" s="86">
        <v>45</v>
      </c>
      <c r="TZ33" s="86">
        <v>45</v>
      </c>
      <c r="UA33" s="86">
        <v>45</v>
      </c>
      <c r="UB33" s="86">
        <v>45</v>
      </c>
      <c r="UC33" s="86">
        <v>45</v>
      </c>
      <c r="UD33" s="86">
        <v>45</v>
      </c>
      <c r="UE33" s="86">
        <v>45</v>
      </c>
      <c r="UF33" s="86">
        <v>45</v>
      </c>
      <c r="UG33" s="86">
        <v>45</v>
      </c>
      <c r="UH33" s="86">
        <v>45</v>
      </c>
      <c r="UI33" s="86">
        <v>45</v>
      </c>
      <c r="UJ33" s="86">
        <v>45</v>
      </c>
      <c r="UK33" s="86">
        <v>45</v>
      </c>
      <c r="UL33" s="86">
        <v>45</v>
      </c>
      <c r="UM33" s="86">
        <v>45</v>
      </c>
      <c r="UN33" s="86">
        <v>45</v>
      </c>
      <c r="UO33" s="86">
        <v>45</v>
      </c>
      <c r="UP33" s="86">
        <v>45</v>
      </c>
      <c r="UQ33" s="86">
        <v>45</v>
      </c>
      <c r="UR33" s="86">
        <v>45</v>
      </c>
      <c r="US33" s="86">
        <v>45</v>
      </c>
      <c r="UT33" s="86">
        <v>45</v>
      </c>
      <c r="UU33" s="86">
        <v>45</v>
      </c>
      <c r="UV33" s="86">
        <v>45</v>
      </c>
      <c r="UW33" s="86">
        <v>45</v>
      </c>
      <c r="UX33" s="86">
        <v>45</v>
      </c>
      <c r="UY33" s="86">
        <v>45</v>
      </c>
      <c r="UZ33" s="86">
        <v>45</v>
      </c>
      <c r="VA33" s="86">
        <v>45</v>
      </c>
      <c r="VB33" s="86">
        <v>45</v>
      </c>
      <c r="VC33" s="86">
        <v>45</v>
      </c>
      <c r="VD33" s="86">
        <v>45</v>
      </c>
      <c r="VE33" s="86">
        <v>45</v>
      </c>
      <c r="VF33" s="86">
        <v>45</v>
      </c>
      <c r="VG33" s="86">
        <v>45</v>
      </c>
      <c r="VH33" s="86">
        <v>45</v>
      </c>
    </row>
    <row r="34" spans="2:580" ht="12.75" x14ac:dyDescent="0.25">
      <c r="B34" s="55"/>
      <c r="C34" s="9" t="s">
        <v>323</v>
      </c>
      <c r="D34" s="76" t="s">
        <v>324</v>
      </c>
      <c r="E34" s="86">
        <v>5</v>
      </c>
      <c r="F34" s="86">
        <v>5</v>
      </c>
      <c r="G34" s="86">
        <v>5</v>
      </c>
      <c r="H34" s="86">
        <v>5</v>
      </c>
      <c r="I34" s="86">
        <v>5</v>
      </c>
      <c r="J34" s="86">
        <v>5</v>
      </c>
      <c r="K34" s="86">
        <v>5</v>
      </c>
      <c r="L34" s="86">
        <v>5</v>
      </c>
      <c r="M34" s="86">
        <v>5</v>
      </c>
      <c r="N34" s="86">
        <v>5</v>
      </c>
      <c r="O34" s="86">
        <v>5</v>
      </c>
      <c r="P34" s="86">
        <v>5</v>
      </c>
      <c r="Q34" s="86">
        <v>5</v>
      </c>
      <c r="R34" s="86">
        <v>5</v>
      </c>
      <c r="S34" s="86">
        <v>5</v>
      </c>
      <c r="T34" s="86">
        <v>5</v>
      </c>
      <c r="U34" s="86">
        <v>5</v>
      </c>
      <c r="V34" s="86">
        <v>5</v>
      </c>
      <c r="W34" s="86">
        <v>5</v>
      </c>
      <c r="X34" s="86">
        <v>5</v>
      </c>
      <c r="Y34" s="86">
        <v>5</v>
      </c>
      <c r="Z34" s="86">
        <v>5</v>
      </c>
      <c r="AA34" s="86">
        <v>5</v>
      </c>
      <c r="AB34" s="86">
        <v>5</v>
      </c>
      <c r="AC34" s="86">
        <v>5</v>
      </c>
      <c r="AD34" s="86">
        <v>5</v>
      </c>
      <c r="AE34" s="86">
        <v>5</v>
      </c>
      <c r="AF34" s="86">
        <v>5</v>
      </c>
      <c r="AG34" s="86">
        <v>5</v>
      </c>
      <c r="AH34" s="86">
        <v>5</v>
      </c>
      <c r="AI34" s="86">
        <v>5</v>
      </c>
      <c r="AJ34" s="86">
        <v>5</v>
      </c>
      <c r="AK34" s="86">
        <v>5</v>
      </c>
      <c r="AL34" s="86">
        <v>5</v>
      </c>
      <c r="AM34" s="86">
        <v>5</v>
      </c>
      <c r="AN34" s="86">
        <v>5</v>
      </c>
      <c r="AO34" s="86">
        <v>5</v>
      </c>
      <c r="AP34" s="86">
        <v>5</v>
      </c>
      <c r="AQ34" s="86">
        <v>5</v>
      </c>
      <c r="AR34" s="86">
        <v>5</v>
      </c>
      <c r="AS34" s="86">
        <v>5</v>
      </c>
      <c r="AT34" s="86">
        <v>5</v>
      </c>
      <c r="AU34" s="86">
        <v>5</v>
      </c>
      <c r="AV34" s="86">
        <v>5</v>
      </c>
      <c r="AW34" s="86">
        <v>5</v>
      </c>
      <c r="AX34" s="86">
        <v>5</v>
      </c>
      <c r="AY34" s="86">
        <v>5</v>
      </c>
      <c r="AZ34" s="86">
        <v>5</v>
      </c>
      <c r="BA34" s="86">
        <v>5</v>
      </c>
      <c r="BB34" s="86">
        <v>5</v>
      </c>
      <c r="BC34" s="86">
        <v>5</v>
      </c>
      <c r="BD34" s="86">
        <v>5</v>
      </c>
      <c r="BE34" s="86">
        <v>5</v>
      </c>
      <c r="BF34" s="86">
        <v>5</v>
      </c>
      <c r="BG34" s="86">
        <v>5</v>
      </c>
      <c r="BH34" s="86">
        <v>5</v>
      </c>
      <c r="BI34" s="86">
        <v>5</v>
      </c>
      <c r="BJ34" s="86">
        <v>5</v>
      </c>
      <c r="BK34" s="86">
        <v>5</v>
      </c>
      <c r="BL34" s="86">
        <v>5</v>
      </c>
      <c r="BM34" s="86">
        <v>5</v>
      </c>
      <c r="BN34" s="86">
        <v>5</v>
      </c>
      <c r="BO34" s="86">
        <v>5</v>
      </c>
      <c r="BP34" s="86">
        <v>5</v>
      </c>
      <c r="BQ34" s="86">
        <v>5</v>
      </c>
      <c r="BR34" s="86">
        <v>5</v>
      </c>
      <c r="BS34" s="86">
        <v>5</v>
      </c>
      <c r="BT34" s="86">
        <v>5</v>
      </c>
      <c r="BU34" s="86">
        <v>5</v>
      </c>
      <c r="BV34" s="86">
        <v>5</v>
      </c>
      <c r="BW34" s="86">
        <v>5</v>
      </c>
      <c r="BX34" s="86">
        <v>5</v>
      </c>
      <c r="BY34" s="86">
        <v>5</v>
      </c>
      <c r="BZ34" s="86">
        <v>5</v>
      </c>
      <c r="CA34" s="86">
        <v>5</v>
      </c>
      <c r="CB34" s="86">
        <v>5</v>
      </c>
      <c r="CC34" s="86">
        <v>5</v>
      </c>
      <c r="CD34" s="86">
        <v>5</v>
      </c>
      <c r="CE34" s="86">
        <v>5</v>
      </c>
      <c r="CF34" s="86">
        <v>5</v>
      </c>
      <c r="CG34" s="86">
        <v>5</v>
      </c>
      <c r="CH34" s="86">
        <v>5</v>
      </c>
      <c r="CI34" s="86">
        <v>5</v>
      </c>
      <c r="CJ34" s="86">
        <v>5</v>
      </c>
      <c r="CK34" s="86">
        <v>5</v>
      </c>
      <c r="CL34" s="86">
        <v>5</v>
      </c>
      <c r="CM34" s="86">
        <v>5</v>
      </c>
      <c r="CN34" s="86">
        <v>5</v>
      </c>
      <c r="CO34" s="86">
        <v>5</v>
      </c>
      <c r="CP34" s="86">
        <v>5</v>
      </c>
      <c r="CQ34" s="86">
        <v>5</v>
      </c>
      <c r="CR34" s="86">
        <v>5</v>
      </c>
      <c r="CS34" s="86">
        <v>5</v>
      </c>
      <c r="CT34" s="86">
        <v>5</v>
      </c>
      <c r="CU34" s="86">
        <v>5</v>
      </c>
      <c r="CV34" s="86">
        <v>5</v>
      </c>
      <c r="CW34" s="86">
        <v>5</v>
      </c>
      <c r="CX34" s="86">
        <v>5</v>
      </c>
      <c r="CY34" s="86">
        <v>5</v>
      </c>
      <c r="CZ34" s="86">
        <v>5</v>
      </c>
      <c r="DA34" s="86">
        <v>5</v>
      </c>
      <c r="DB34" s="86">
        <v>5</v>
      </c>
      <c r="DC34" s="86">
        <v>5</v>
      </c>
      <c r="DD34" s="86">
        <v>5</v>
      </c>
      <c r="DE34" s="86">
        <v>5</v>
      </c>
      <c r="DF34" s="86">
        <v>5</v>
      </c>
      <c r="DG34" s="86">
        <v>5</v>
      </c>
      <c r="DH34" s="86">
        <v>5</v>
      </c>
      <c r="DI34" s="86">
        <v>5</v>
      </c>
      <c r="DJ34" s="86">
        <v>5</v>
      </c>
      <c r="DK34" s="86">
        <v>5</v>
      </c>
      <c r="DL34" s="86">
        <v>5</v>
      </c>
      <c r="DM34" s="86">
        <v>5</v>
      </c>
      <c r="DN34" s="86">
        <v>5</v>
      </c>
      <c r="DO34" s="86">
        <v>5</v>
      </c>
      <c r="DP34" s="86">
        <v>5</v>
      </c>
      <c r="DQ34" s="86">
        <v>5</v>
      </c>
      <c r="DR34" s="86">
        <v>5</v>
      </c>
      <c r="DS34" s="86">
        <v>5</v>
      </c>
      <c r="DT34" s="86">
        <v>5</v>
      </c>
      <c r="DU34" s="86">
        <v>5</v>
      </c>
      <c r="DV34" s="86">
        <v>5</v>
      </c>
      <c r="DW34" s="86">
        <v>5</v>
      </c>
      <c r="DX34" s="86">
        <v>5</v>
      </c>
      <c r="DY34" s="86">
        <v>5</v>
      </c>
      <c r="DZ34" s="86">
        <v>5</v>
      </c>
      <c r="EA34" s="86">
        <v>5</v>
      </c>
      <c r="EB34" s="86">
        <v>5</v>
      </c>
      <c r="EC34" s="86">
        <v>5</v>
      </c>
      <c r="ED34" s="86">
        <v>5</v>
      </c>
      <c r="EE34" s="86">
        <v>5</v>
      </c>
      <c r="EF34" s="86">
        <v>5</v>
      </c>
      <c r="EG34" s="86">
        <v>5</v>
      </c>
      <c r="EH34" s="86">
        <v>5</v>
      </c>
      <c r="EI34" s="86">
        <v>5</v>
      </c>
      <c r="EJ34" s="86">
        <v>5</v>
      </c>
      <c r="EK34" s="86">
        <v>5</v>
      </c>
      <c r="EL34" s="86">
        <v>5</v>
      </c>
      <c r="EM34" s="86">
        <v>5</v>
      </c>
      <c r="EN34" s="86">
        <v>5</v>
      </c>
      <c r="EO34" s="86">
        <v>5</v>
      </c>
      <c r="EP34" s="86">
        <v>5</v>
      </c>
      <c r="EQ34" s="86">
        <v>5</v>
      </c>
      <c r="ER34" s="86">
        <v>5</v>
      </c>
      <c r="ES34" s="86">
        <v>5</v>
      </c>
      <c r="ET34" s="86">
        <v>5</v>
      </c>
      <c r="EU34" s="86">
        <v>5</v>
      </c>
      <c r="EV34" s="86">
        <v>5</v>
      </c>
      <c r="EW34" s="86">
        <v>5</v>
      </c>
      <c r="EX34" s="86">
        <v>5</v>
      </c>
      <c r="EY34" s="86">
        <v>5</v>
      </c>
      <c r="EZ34" s="86">
        <v>5</v>
      </c>
      <c r="FA34" s="86">
        <v>5</v>
      </c>
      <c r="FB34" s="86">
        <v>5</v>
      </c>
      <c r="FC34" s="86">
        <v>5</v>
      </c>
      <c r="FD34" s="86">
        <v>5</v>
      </c>
      <c r="FE34" s="86">
        <v>5</v>
      </c>
      <c r="FF34" s="86">
        <v>5</v>
      </c>
      <c r="FG34" s="86">
        <v>5</v>
      </c>
      <c r="FH34" s="86">
        <v>5</v>
      </c>
      <c r="FI34" s="86">
        <v>5</v>
      </c>
      <c r="FJ34" s="86">
        <v>5</v>
      </c>
      <c r="FK34" s="86">
        <v>5</v>
      </c>
      <c r="FL34" s="86">
        <v>5</v>
      </c>
      <c r="FM34" s="86">
        <v>5</v>
      </c>
      <c r="FN34" s="86">
        <v>5</v>
      </c>
      <c r="FO34" s="86">
        <v>5</v>
      </c>
      <c r="FP34" s="86">
        <v>5</v>
      </c>
      <c r="FQ34" s="86">
        <v>5</v>
      </c>
      <c r="FR34" s="86">
        <v>5</v>
      </c>
      <c r="FS34" s="86">
        <v>5</v>
      </c>
      <c r="FT34" s="86">
        <v>5</v>
      </c>
      <c r="FU34" s="86">
        <v>5</v>
      </c>
      <c r="FV34" s="86">
        <v>5</v>
      </c>
      <c r="FW34" s="86">
        <v>5</v>
      </c>
      <c r="FX34" s="86">
        <v>5</v>
      </c>
      <c r="FY34" s="86">
        <v>5</v>
      </c>
      <c r="FZ34" s="86">
        <v>5</v>
      </c>
      <c r="GA34" s="86">
        <v>5</v>
      </c>
      <c r="GB34" s="86">
        <v>5</v>
      </c>
      <c r="GC34" s="86">
        <v>5</v>
      </c>
      <c r="GD34" s="86">
        <v>5</v>
      </c>
      <c r="GE34" s="86">
        <v>5</v>
      </c>
      <c r="GF34" s="86">
        <v>5</v>
      </c>
      <c r="GG34" s="86">
        <v>5</v>
      </c>
      <c r="GH34" s="86">
        <v>5</v>
      </c>
      <c r="GI34" s="86">
        <v>5</v>
      </c>
      <c r="GJ34" s="86">
        <v>5</v>
      </c>
      <c r="GK34" s="86">
        <v>5</v>
      </c>
      <c r="GL34" s="86">
        <v>5</v>
      </c>
      <c r="GM34" s="86">
        <v>5</v>
      </c>
      <c r="GN34" s="86">
        <v>5</v>
      </c>
      <c r="GO34" s="86">
        <v>5</v>
      </c>
      <c r="GP34" s="86">
        <v>5</v>
      </c>
      <c r="GQ34" s="86">
        <v>5</v>
      </c>
      <c r="GR34" s="86">
        <v>5</v>
      </c>
      <c r="GS34" s="86">
        <v>5</v>
      </c>
      <c r="GT34" s="86">
        <v>5</v>
      </c>
      <c r="GU34" s="86">
        <v>5</v>
      </c>
      <c r="GV34" s="86">
        <v>5</v>
      </c>
      <c r="GW34" s="86">
        <v>5</v>
      </c>
      <c r="GX34" s="86">
        <v>5</v>
      </c>
      <c r="GY34" s="86">
        <v>5</v>
      </c>
      <c r="GZ34" s="86">
        <v>5</v>
      </c>
      <c r="HA34" s="86">
        <v>5</v>
      </c>
      <c r="HB34" s="86">
        <v>5</v>
      </c>
      <c r="HC34" s="86">
        <v>5</v>
      </c>
      <c r="HD34" s="86">
        <v>5</v>
      </c>
      <c r="HE34" s="86">
        <v>5</v>
      </c>
      <c r="HF34" s="86">
        <v>5</v>
      </c>
      <c r="HG34" s="86">
        <v>5</v>
      </c>
      <c r="HH34" s="86">
        <v>5</v>
      </c>
      <c r="HI34" s="86">
        <v>5</v>
      </c>
      <c r="HJ34" s="86">
        <v>5</v>
      </c>
      <c r="HK34" s="86">
        <v>5</v>
      </c>
      <c r="HL34" s="86">
        <v>5</v>
      </c>
      <c r="HM34" s="86">
        <v>5</v>
      </c>
      <c r="HN34" s="86">
        <v>5</v>
      </c>
      <c r="HO34" s="86">
        <v>5</v>
      </c>
      <c r="HP34" s="86">
        <v>5</v>
      </c>
      <c r="HQ34" s="86">
        <v>5</v>
      </c>
      <c r="HR34" s="86">
        <v>5</v>
      </c>
      <c r="HS34" s="86">
        <v>5</v>
      </c>
      <c r="HT34" s="86">
        <v>5</v>
      </c>
      <c r="HU34" s="86">
        <v>5</v>
      </c>
      <c r="HV34" s="86">
        <v>5</v>
      </c>
      <c r="HW34" s="86">
        <v>5</v>
      </c>
      <c r="HX34" s="86">
        <v>5</v>
      </c>
      <c r="HY34" s="86">
        <v>5</v>
      </c>
      <c r="HZ34" s="86">
        <v>5</v>
      </c>
      <c r="IA34" s="86">
        <v>5</v>
      </c>
      <c r="IB34" s="86">
        <v>5</v>
      </c>
      <c r="IC34" s="86">
        <v>5</v>
      </c>
      <c r="ID34" s="86">
        <v>5</v>
      </c>
      <c r="IE34" s="86">
        <v>5</v>
      </c>
      <c r="IF34" s="86">
        <v>5</v>
      </c>
      <c r="IG34" s="86">
        <v>5</v>
      </c>
      <c r="IH34" s="86">
        <v>5</v>
      </c>
      <c r="II34" s="86">
        <v>5</v>
      </c>
      <c r="IJ34" s="86">
        <v>5</v>
      </c>
      <c r="IK34" s="86">
        <v>5</v>
      </c>
      <c r="IL34" s="86">
        <v>5</v>
      </c>
      <c r="IM34" s="86">
        <v>5</v>
      </c>
      <c r="IN34" s="86">
        <v>5</v>
      </c>
      <c r="IO34" s="86">
        <v>5</v>
      </c>
      <c r="IP34" s="86">
        <v>5</v>
      </c>
      <c r="IQ34" s="86">
        <v>5</v>
      </c>
      <c r="IR34" s="86">
        <v>5</v>
      </c>
      <c r="IS34" s="86">
        <v>5</v>
      </c>
      <c r="IT34" s="86">
        <v>5</v>
      </c>
      <c r="IU34" s="86">
        <v>5</v>
      </c>
      <c r="IV34" s="86">
        <v>5</v>
      </c>
      <c r="IW34" s="86">
        <v>5</v>
      </c>
      <c r="IX34" s="86">
        <v>5</v>
      </c>
      <c r="IY34" s="86">
        <v>5</v>
      </c>
      <c r="IZ34" s="86">
        <v>5</v>
      </c>
      <c r="JA34" s="86">
        <v>5</v>
      </c>
      <c r="JB34" s="86">
        <v>5</v>
      </c>
      <c r="JC34" s="86">
        <v>5</v>
      </c>
      <c r="JD34" s="86">
        <v>5</v>
      </c>
      <c r="JE34" s="86">
        <v>5</v>
      </c>
      <c r="JF34" s="86">
        <v>5</v>
      </c>
      <c r="JG34" s="86">
        <v>5</v>
      </c>
      <c r="JH34" s="86">
        <v>5</v>
      </c>
      <c r="JI34" s="86">
        <v>5</v>
      </c>
      <c r="JJ34" s="86">
        <v>5</v>
      </c>
      <c r="JK34" s="86">
        <v>5</v>
      </c>
      <c r="JL34" s="86">
        <v>5</v>
      </c>
      <c r="JM34" s="86">
        <v>5</v>
      </c>
      <c r="JN34" s="86">
        <v>5</v>
      </c>
      <c r="JO34" s="86">
        <v>5</v>
      </c>
      <c r="JP34" s="86">
        <v>5</v>
      </c>
      <c r="JQ34" s="86">
        <v>5</v>
      </c>
      <c r="JR34" s="86">
        <v>5</v>
      </c>
      <c r="JS34" s="86">
        <v>5</v>
      </c>
      <c r="JT34" s="86">
        <v>5</v>
      </c>
      <c r="JU34" s="86">
        <v>5</v>
      </c>
      <c r="JV34" s="86">
        <v>5</v>
      </c>
      <c r="JW34" s="86">
        <v>5</v>
      </c>
      <c r="JX34" s="86">
        <v>5</v>
      </c>
      <c r="JY34" s="86">
        <v>5</v>
      </c>
      <c r="JZ34" s="86">
        <v>5</v>
      </c>
      <c r="KA34" s="86">
        <v>5</v>
      </c>
      <c r="KB34" s="86">
        <v>5</v>
      </c>
      <c r="KC34" s="86">
        <v>5</v>
      </c>
      <c r="KD34" s="86">
        <v>5</v>
      </c>
      <c r="KE34" s="86">
        <v>5</v>
      </c>
      <c r="KF34" s="86">
        <v>5</v>
      </c>
      <c r="KG34" s="86">
        <v>5</v>
      </c>
      <c r="KH34" s="86">
        <v>5</v>
      </c>
      <c r="KI34" s="86">
        <v>5</v>
      </c>
      <c r="KJ34" s="86">
        <v>5</v>
      </c>
      <c r="KK34" s="86">
        <v>5</v>
      </c>
      <c r="KL34" s="86">
        <v>5</v>
      </c>
      <c r="KM34" s="86">
        <v>5</v>
      </c>
      <c r="KN34" s="86">
        <v>5</v>
      </c>
      <c r="KO34" s="86">
        <v>5</v>
      </c>
      <c r="KP34" s="86">
        <v>5</v>
      </c>
      <c r="KQ34" s="86">
        <v>5</v>
      </c>
      <c r="KR34" s="86">
        <v>5</v>
      </c>
      <c r="KS34" s="86">
        <v>5</v>
      </c>
      <c r="KT34" s="86">
        <v>5</v>
      </c>
      <c r="KU34" s="86">
        <v>5</v>
      </c>
      <c r="KV34" s="86">
        <v>5</v>
      </c>
      <c r="KW34" s="86">
        <v>5</v>
      </c>
      <c r="KX34" s="86">
        <v>5</v>
      </c>
      <c r="KY34" s="86">
        <v>5</v>
      </c>
      <c r="KZ34" s="86">
        <v>5</v>
      </c>
      <c r="LA34" s="86">
        <v>5</v>
      </c>
      <c r="LB34" s="86">
        <v>5</v>
      </c>
      <c r="LC34" s="86">
        <v>5</v>
      </c>
      <c r="LD34" s="86">
        <v>5</v>
      </c>
      <c r="LE34" s="86">
        <v>5</v>
      </c>
      <c r="LF34" s="86">
        <v>5</v>
      </c>
      <c r="LG34" s="86">
        <v>5</v>
      </c>
      <c r="LH34" s="86">
        <v>5</v>
      </c>
      <c r="LI34" s="86">
        <v>5</v>
      </c>
      <c r="LJ34" s="86">
        <v>5</v>
      </c>
      <c r="LK34" s="86">
        <v>5</v>
      </c>
      <c r="LL34" s="86">
        <v>5</v>
      </c>
      <c r="LM34" s="86">
        <v>5</v>
      </c>
      <c r="LN34" s="86">
        <v>5</v>
      </c>
      <c r="LO34" s="86">
        <v>5</v>
      </c>
      <c r="LP34" s="86">
        <v>5</v>
      </c>
      <c r="LQ34" s="86">
        <v>5</v>
      </c>
      <c r="LR34" s="86">
        <v>5</v>
      </c>
      <c r="LS34" s="86">
        <v>5</v>
      </c>
      <c r="LT34" s="86">
        <v>5</v>
      </c>
      <c r="LU34" s="86">
        <v>5</v>
      </c>
      <c r="LV34" s="86">
        <v>5</v>
      </c>
      <c r="LW34" s="86">
        <v>5</v>
      </c>
      <c r="LX34" s="86">
        <v>5</v>
      </c>
      <c r="LY34" s="86">
        <v>5</v>
      </c>
      <c r="LZ34" s="86">
        <v>5</v>
      </c>
      <c r="MA34" s="86">
        <v>5</v>
      </c>
      <c r="MB34" s="86">
        <v>5</v>
      </c>
      <c r="MC34" s="86">
        <v>5</v>
      </c>
      <c r="MD34" s="86">
        <v>5</v>
      </c>
      <c r="ME34" s="86">
        <v>5</v>
      </c>
      <c r="MF34" s="86">
        <v>5</v>
      </c>
      <c r="MG34" s="86">
        <v>5</v>
      </c>
      <c r="MH34" s="86">
        <v>5</v>
      </c>
      <c r="MI34" s="86">
        <v>5</v>
      </c>
      <c r="MJ34" s="86">
        <v>5</v>
      </c>
      <c r="MK34" s="86">
        <v>5</v>
      </c>
      <c r="ML34" s="86">
        <v>5</v>
      </c>
      <c r="MM34" s="86">
        <v>5</v>
      </c>
      <c r="MN34" s="86">
        <v>5</v>
      </c>
      <c r="MO34" s="86">
        <v>5</v>
      </c>
      <c r="MP34" s="86">
        <v>5</v>
      </c>
      <c r="MQ34" s="86">
        <v>5</v>
      </c>
      <c r="MR34" s="86">
        <v>5</v>
      </c>
      <c r="MS34" s="86">
        <v>5</v>
      </c>
      <c r="MT34" s="86">
        <v>5</v>
      </c>
      <c r="MU34" s="86">
        <v>5</v>
      </c>
      <c r="MV34" s="86">
        <v>5</v>
      </c>
      <c r="MW34" s="86">
        <v>5</v>
      </c>
      <c r="MX34" s="86">
        <v>5</v>
      </c>
      <c r="MY34" s="86">
        <v>5</v>
      </c>
      <c r="MZ34" s="86">
        <v>5</v>
      </c>
      <c r="NA34" s="86">
        <v>5</v>
      </c>
      <c r="NB34" s="86">
        <v>5</v>
      </c>
      <c r="NC34" s="86">
        <v>5</v>
      </c>
      <c r="ND34" s="86">
        <v>5</v>
      </c>
      <c r="NE34" s="86">
        <v>5</v>
      </c>
      <c r="NF34" s="86">
        <v>5</v>
      </c>
      <c r="NG34" s="86">
        <v>5</v>
      </c>
      <c r="NH34" s="86">
        <v>5</v>
      </c>
      <c r="NI34" s="86">
        <v>5</v>
      </c>
      <c r="NJ34" s="86">
        <v>5</v>
      </c>
      <c r="NK34" s="86">
        <v>5</v>
      </c>
      <c r="NL34" s="86">
        <v>5</v>
      </c>
      <c r="NM34" s="86">
        <v>5</v>
      </c>
      <c r="NN34" s="86">
        <v>5</v>
      </c>
      <c r="NO34" s="86">
        <v>5</v>
      </c>
      <c r="NP34" s="86">
        <v>5</v>
      </c>
      <c r="NQ34" s="86">
        <v>5</v>
      </c>
      <c r="NR34" s="86">
        <v>5</v>
      </c>
      <c r="NS34" s="86">
        <v>5</v>
      </c>
      <c r="NT34" s="86">
        <v>5</v>
      </c>
      <c r="NU34" s="86">
        <v>5</v>
      </c>
      <c r="NV34" s="86">
        <v>5</v>
      </c>
      <c r="NW34" s="86">
        <v>5</v>
      </c>
      <c r="NX34" s="86">
        <v>5</v>
      </c>
      <c r="NY34" s="86">
        <v>5</v>
      </c>
      <c r="NZ34" s="86">
        <v>5</v>
      </c>
      <c r="OA34" s="86">
        <v>5</v>
      </c>
      <c r="OB34" s="86">
        <v>5</v>
      </c>
      <c r="OC34" s="86">
        <v>5</v>
      </c>
      <c r="OD34" s="86">
        <v>5</v>
      </c>
      <c r="OE34" s="86">
        <v>5</v>
      </c>
      <c r="OF34" s="86">
        <v>5</v>
      </c>
      <c r="OG34" s="86">
        <v>5</v>
      </c>
      <c r="OH34" s="86">
        <v>5</v>
      </c>
      <c r="OI34" s="86">
        <v>5</v>
      </c>
      <c r="OJ34" s="86">
        <v>5</v>
      </c>
      <c r="OK34" s="86">
        <v>5</v>
      </c>
      <c r="OL34" s="86">
        <v>5</v>
      </c>
      <c r="OM34" s="86">
        <v>5</v>
      </c>
      <c r="ON34" s="86">
        <v>5</v>
      </c>
      <c r="OO34" s="86">
        <v>5</v>
      </c>
      <c r="OP34" s="86">
        <v>5</v>
      </c>
      <c r="OQ34" s="86">
        <v>5</v>
      </c>
      <c r="OR34" s="86">
        <v>5</v>
      </c>
      <c r="OS34" s="86">
        <v>5</v>
      </c>
      <c r="OT34" s="86">
        <v>5</v>
      </c>
      <c r="OU34" s="86">
        <v>5</v>
      </c>
      <c r="OV34" s="86">
        <v>5</v>
      </c>
      <c r="OW34" s="86">
        <v>5</v>
      </c>
      <c r="OX34" s="86">
        <v>5</v>
      </c>
      <c r="OY34" s="86">
        <v>5</v>
      </c>
      <c r="OZ34" s="86">
        <v>5</v>
      </c>
      <c r="PA34" s="86">
        <v>5</v>
      </c>
      <c r="PB34" s="86">
        <v>5</v>
      </c>
      <c r="PC34" s="86">
        <v>5</v>
      </c>
      <c r="PD34" s="86">
        <v>5</v>
      </c>
      <c r="PE34" s="86">
        <v>5</v>
      </c>
      <c r="PF34" s="86">
        <v>5</v>
      </c>
      <c r="PG34" s="86">
        <v>5</v>
      </c>
      <c r="PH34" s="86">
        <v>5</v>
      </c>
      <c r="PI34" s="86">
        <v>5</v>
      </c>
      <c r="PJ34" s="86">
        <v>5</v>
      </c>
      <c r="PK34" s="86">
        <v>5</v>
      </c>
      <c r="PL34" s="86">
        <v>5</v>
      </c>
      <c r="PM34" s="86">
        <v>5</v>
      </c>
      <c r="PN34" s="86">
        <v>5</v>
      </c>
      <c r="PO34" s="86">
        <v>5</v>
      </c>
      <c r="PP34" s="86">
        <v>5</v>
      </c>
      <c r="PQ34" s="86">
        <v>5</v>
      </c>
      <c r="PR34" s="86">
        <v>5</v>
      </c>
      <c r="PS34" s="86">
        <v>5</v>
      </c>
      <c r="PT34" s="86">
        <v>5</v>
      </c>
      <c r="PU34" s="86">
        <v>5</v>
      </c>
      <c r="PV34" s="86">
        <v>5</v>
      </c>
      <c r="PW34" s="86">
        <v>5</v>
      </c>
      <c r="PX34" s="86">
        <v>5</v>
      </c>
      <c r="PY34" s="86">
        <v>5</v>
      </c>
      <c r="PZ34" s="86">
        <v>5</v>
      </c>
      <c r="QA34" s="86">
        <v>5</v>
      </c>
      <c r="QB34" s="86">
        <v>5</v>
      </c>
      <c r="QC34" s="86">
        <v>5</v>
      </c>
      <c r="QD34" s="86">
        <v>5</v>
      </c>
      <c r="QE34" s="86">
        <v>5</v>
      </c>
      <c r="QF34" s="86">
        <v>5</v>
      </c>
      <c r="QG34" s="86">
        <v>5</v>
      </c>
      <c r="QH34" s="86">
        <v>5</v>
      </c>
      <c r="QI34" s="86">
        <v>5</v>
      </c>
      <c r="QJ34" s="86">
        <v>5</v>
      </c>
      <c r="QK34" s="86">
        <v>5</v>
      </c>
      <c r="QL34" s="86">
        <v>5</v>
      </c>
      <c r="QM34" s="86">
        <v>5</v>
      </c>
      <c r="QN34" s="86">
        <v>5</v>
      </c>
      <c r="QO34" s="86">
        <v>5</v>
      </c>
      <c r="QP34" s="86">
        <v>5</v>
      </c>
      <c r="QQ34" s="86">
        <v>5</v>
      </c>
      <c r="QR34" s="86">
        <v>5</v>
      </c>
      <c r="QS34" s="86">
        <v>5</v>
      </c>
      <c r="QT34" s="86">
        <v>5</v>
      </c>
      <c r="QU34" s="86">
        <v>5</v>
      </c>
      <c r="QV34" s="86">
        <v>5</v>
      </c>
      <c r="QW34" s="86">
        <v>5</v>
      </c>
      <c r="QX34" s="86">
        <v>5</v>
      </c>
      <c r="QY34" s="86">
        <v>5</v>
      </c>
      <c r="QZ34" s="86">
        <v>5</v>
      </c>
      <c r="RA34" s="86">
        <v>5</v>
      </c>
      <c r="RB34" s="86">
        <v>5</v>
      </c>
      <c r="RC34" s="86">
        <v>5</v>
      </c>
      <c r="RD34" s="86">
        <v>5</v>
      </c>
      <c r="RE34" s="86">
        <v>5</v>
      </c>
      <c r="RF34" s="86">
        <v>5</v>
      </c>
      <c r="RG34" s="86">
        <v>5</v>
      </c>
      <c r="RH34" s="86">
        <v>5</v>
      </c>
      <c r="RI34" s="86">
        <v>5</v>
      </c>
      <c r="RJ34" s="86">
        <v>5</v>
      </c>
      <c r="RK34" s="86">
        <v>5</v>
      </c>
      <c r="RL34" s="86">
        <v>5</v>
      </c>
      <c r="RM34" s="86">
        <v>5</v>
      </c>
      <c r="RN34" s="86">
        <v>5</v>
      </c>
      <c r="RO34" s="86">
        <v>5</v>
      </c>
      <c r="RP34" s="86">
        <v>5</v>
      </c>
      <c r="RQ34" s="86">
        <v>5</v>
      </c>
      <c r="RR34" s="86">
        <v>5</v>
      </c>
      <c r="RS34" s="86">
        <v>5</v>
      </c>
      <c r="RT34" s="86">
        <v>5</v>
      </c>
      <c r="RU34" s="86">
        <v>5</v>
      </c>
      <c r="RV34" s="86">
        <v>5</v>
      </c>
      <c r="RW34" s="86">
        <v>5</v>
      </c>
      <c r="RX34" s="86">
        <v>5</v>
      </c>
      <c r="RY34" s="86">
        <v>5</v>
      </c>
      <c r="RZ34" s="86">
        <v>5</v>
      </c>
      <c r="SA34" s="86">
        <v>5</v>
      </c>
      <c r="SB34" s="86">
        <v>5</v>
      </c>
      <c r="SC34" s="86">
        <v>5</v>
      </c>
      <c r="SD34" s="86">
        <v>5</v>
      </c>
      <c r="SE34" s="86">
        <v>5</v>
      </c>
      <c r="SF34" s="86">
        <v>5</v>
      </c>
      <c r="SG34" s="86">
        <v>5</v>
      </c>
      <c r="SH34" s="86">
        <v>5</v>
      </c>
      <c r="SI34" s="86">
        <v>5</v>
      </c>
      <c r="SJ34" s="86">
        <v>5</v>
      </c>
      <c r="SK34" s="86">
        <v>5</v>
      </c>
      <c r="SL34" s="86">
        <v>5</v>
      </c>
      <c r="SM34" s="86">
        <v>5</v>
      </c>
      <c r="SN34" s="86">
        <v>5</v>
      </c>
      <c r="SO34" s="86">
        <v>5</v>
      </c>
      <c r="SP34" s="86">
        <v>5</v>
      </c>
      <c r="SQ34" s="86">
        <v>5</v>
      </c>
      <c r="SR34" s="86">
        <v>5</v>
      </c>
      <c r="SS34" s="86">
        <v>5</v>
      </c>
      <c r="ST34" s="86">
        <v>5</v>
      </c>
      <c r="SU34" s="86">
        <v>5</v>
      </c>
      <c r="SV34" s="86">
        <v>5</v>
      </c>
      <c r="SW34" s="86">
        <v>5</v>
      </c>
      <c r="SX34" s="86">
        <v>5</v>
      </c>
      <c r="SY34" s="86">
        <v>5</v>
      </c>
      <c r="SZ34" s="86">
        <v>5</v>
      </c>
      <c r="TA34" s="86">
        <v>5</v>
      </c>
      <c r="TB34" s="86">
        <v>5</v>
      </c>
      <c r="TC34" s="86">
        <v>5</v>
      </c>
      <c r="TD34" s="86">
        <v>5</v>
      </c>
      <c r="TE34" s="86">
        <v>5</v>
      </c>
      <c r="TF34" s="86">
        <v>5</v>
      </c>
      <c r="TG34" s="86">
        <v>5</v>
      </c>
      <c r="TH34" s="86">
        <v>5</v>
      </c>
      <c r="TI34" s="86">
        <v>5</v>
      </c>
      <c r="TJ34" s="86">
        <v>5</v>
      </c>
      <c r="TK34" s="86">
        <v>5</v>
      </c>
      <c r="TL34" s="86">
        <v>5</v>
      </c>
      <c r="TM34" s="86">
        <v>5</v>
      </c>
      <c r="TN34" s="86">
        <v>5</v>
      </c>
      <c r="TO34" s="86">
        <v>5</v>
      </c>
      <c r="TP34" s="86">
        <v>5</v>
      </c>
      <c r="TQ34" s="86">
        <v>5</v>
      </c>
      <c r="TR34" s="86">
        <v>5</v>
      </c>
      <c r="TS34" s="86">
        <v>5</v>
      </c>
      <c r="TT34" s="86">
        <v>5</v>
      </c>
      <c r="TU34" s="86">
        <v>5</v>
      </c>
      <c r="TV34" s="86">
        <v>5</v>
      </c>
      <c r="TW34" s="86">
        <v>5</v>
      </c>
      <c r="TX34" s="86">
        <v>5</v>
      </c>
      <c r="TY34" s="86">
        <v>5</v>
      </c>
      <c r="TZ34" s="86">
        <v>5</v>
      </c>
      <c r="UA34" s="86">
        <v>5</v>
      </c>
      <c r="UB34" s="86">
        <v>5</v>
      </c>
      <c r="UC34" s="86">
        <v>5</v>
      </c>
      <c r="UD34" s="86">
        <v>5</v>
      </c>
      <c r="UE34" s="86">
        <v>5</v>
      </c>
      <c r="UF34" s="86">
        <v>5</v>
      </c>
      <c r="UG34" s="86">
        <v>5</v>
      </c>
      <c r="UH34" s="86">
        <v>5</v>
      </c>
      <c r="UI34" s="86">
        <v>5</v>
      </c>
      <c r="UJ34" s="86">
        <v>5</v>
      </c>
      <c r="UK34" s="86">
        <v>5</v>
      </c>
      <c r="UL34" s="86">
        <v>5</v>
      </c>
      <c r="UM34" s="86">
        <v>5</v>
      </c>
      <c r="UN34" s="86">
        <v>5</v>
      </c>
      <c r="UO34" s="86">
        <v>5</v>
      </c>
      <c r="UP34" s="86">
        <v>5</v>
      </c>
      <c r="UQ34" s="86">
        <v>5</v>
      </c>
      <c r="UR34" s="86">
        <v>5</v>
      </c>
      <c r="US34" s="86">
        <v>5</v>
      </c>
      <c r="UT34" s="86">
        <v>5</v>
      </c>
      <c r="UU34" s="86">
        <v>5</v>
      </c>
      <c r="UV34" s="86">
        <v>5</v>
      </c>
      <c r="UW34" s="86">
        <v>5</v>
      </c>
      <c r="UX34" s="86">
        <v>5</v>
      </c>
      <c r="UY34" s="86">
        <v>5</v>
      </c>
      <c r="UZ34" s="86">
        <v>5</v>
      </c>
      <c r="VA34" s="86">
        <v>5</v>
      </c>
      <c r="VB34" s="86">
        <v>5</v>
      </c>
      <c r="VC34" s="86">
        <v>5</v>
      </c>
      <c r="VD34" s="86">
        <v>5</v>
      </c>
      <c r="VE34" s="86">
        <v>5</v>
      </c>
      <c r="VF34" s="86">
        <v>5</v>
      </c>
      <c r="VG34" s="86">
        <v>5</v>
      </c>
      <c r="VH34" s="86">
        <v>5</v>
      </c>
    </row>
    <row r="35" spans="2:580" ht="12.75" x14ac:dyDescent="0.25">
      <c r="B35" s="55"/>
      <c r="C35" s="9" t="s">
        <v>160</v>
      </c>
      <c r="D35" s="76" t="s">
        <v>161</v>
      </c>
      <c r="E35" s="80">
        <v>90</v>
      </c>
      <c r="F35" s="80">
        <v>90</v>
      </c>
      <c r="G35" s="80">
        <v>90</v>
      </c>
      <c r="H35" s="80">
        <v>90</v>
      </c>
      <c r="I35" s="80">
        <v>90</v>
      </c>
      <c r="J35" s="80">
        <v>90</v>
      </c>
      <c r="K35" s="80">
        <v>90</v>
      </c>
      <c r="L35" s="80">
        <v>90</v>
      </c>
      <c r="M35" s="80">
        <v>90</v>
      </c>
      <c r="N35" s="80">
        <v>90</v>
      </c>
      <c r="O35" s="80">
        <v>90</v>
      </c>
      <c r="P35" s="80">
        <v>90</v>
      </c>
      <c r="Q35" s="80">
        <v>90</v>
      </c>
      <c r="R35" s="80">
        <v>90</v>
      </c>
      <c r="S35" s="80">
        <v>90</v>
      </c>
      <c r="T35" s="80">
        <v>90</v>
      </c>
      <c r="U35" s="80">
        <v>90</v>
      </c>
      <c r="V35" s="80">
        <v>90</v>
      </c>
      <c r="W35" s="80">
        <v>90</v>
      </c>
      <c r="X35" s="80">
        <v>90</v>
      </c>
      <c r="Y35" s="80">
        <v>90</v>
      </c>
      <c r="Z35" s="80">
        <v>90</v>
      </c>
      <c r="AA35" s="80">
        <v>90</v>
      </c>
      <c r="AB35" s="80">
        <v>90</v>
      </c>
      <c r="AC35" s="80">
        <v>90</v>
      </c>
      <c r="AD35" s="80">
        <v>90</v>
      </c>
      <c r="AE35" s="80">
        <v>90</v>
      </c>
      <c r="AF35" s="80">
        <v>90</v>
      </c>
      <c r="AG35" s="80">
        <v>90</v>
      </c>
      <c r="AH35" s="80">
        <v>90</v>
      </c>
      <c r="AI35" s="80">
        <v>90</v>
      </c>
      <c r="AJ35" s="80">
        <v>90</v>
      </c>
      <c r="AK35" s="80">
        <v>90</v>
      </c>
      <c r="AL35" s="80">
        <v>90</v>
      </c>
      <c r="AM35" s="80">
        <v>90</v>
      </c>
      <c r="AN35" s="80">
        <v>90</v>
      </c>
      <c r="AO35" s="80">
        <v>90</v>
      </c>
      <c r="AP35" s="80">
        <v>90</v>
      </c>
      <c r="AQ35" s="80">
        <v>90</v>
      </c>
      <c r="AR35" s="80">
        <v>90</v>
      </c>
      <c r="AS35" s="80">
        <v>90</v>
      </c>
      <c r="AT35" s="80">
        <v>90</v>
      </c>
      <c r="AU35" s="80">
        <v>90</v>
      </c>
      <c r="AV35" s="80">
        <v>90</v>
      </c>
      <c r="AW35" s="80">
        <v>90</v>
      </c>
      <c r="AX35" s="80">
        <v>90</v>
      </c>
      <c r="AY35" s="80">
        <v>90</v>
      </c>
      <c r="AZ35" s="80">
        <v>90</v>
      </c>
      <c r="BA35" s="80">
        <v>90</v>
      </c>
      <c r="BB35" s="80">
        <v>90</v>
      </c>
      <c r="BC35" s="80">
        <v>90</v>
      </c>
      <c r="BD35" s="80">
        <v>90</v>
      </c>
      <c r="BE35" s="80">
        <v>90</v>
      </c>
      <c r="BF35" s="80">
        <v>90</v>
      </c>
      <c r="BG35" s="80">
        <v>90</v>
      </c>
      <c r="BH35" s="80">
        <v>90</v>
      </c>
      <c r="BI35" s="80">
        <v>90</v>
      </c>
      <c r="BJ35" s="80">
        <v>90</v>
      </c>
      <c r="BK35" s="80">
        <v>90</v>
      </c>
      <c r="BL35" s="80">
        <v>90</v>
      </c>
      <c r="BM35" s="80">
        <v>90</v>
      </c>
      <c r="BN35" s="80">
        <v>90</v>
      </c>
      <c r="BO35" s="80">
        <v>90</v>
      </c>
      <c r="BP35" s="80">
        <v>90</v>
      </c>
      <c r="BQ35" s="80">
        <v>90</v>
      </c>
      <c r="BR35" s="80">
        <v>90</v>
      </c>
      <c r="BS35" s="80">
        <v>90</v>
      </c>
      <c r="BT35" s="80">
        <v>90</v>
      </c>
      <c r="BU35" s="80">
        <v>90</v>
      </c>
      <c r="BV35" s="80">
        <v>90</v>
      </c>
      <c r="BW35" s="80">
        <v>90</v>
      </c>
      <c r="BX35" s="80">
        <v>90</v>
      </c>
      <c r="BY35" s="80">
        <v>90</v>
      </c>
      <c r="BZ35" s="80">
        <v>90</v>
      </c>
      <c r="CA35" s="80">
        <v>90</v>
      </c>
      <c r="CB35" s="80">
        <v>90</v>
      </c>
      <c r="CC35" s="80">
        <v>90</v>
      </c>
      <c r="CD35" s="80">
        <v>90</v>
      </c>
      <c r="CE35" s="80">
        <v>90</v>
      </c>
      <c r="CF35" s="80">
        <v>90</v>
      </c>
      <c r="CG35" s="80">
        <v>90</v>
      </c>
      <c r="CH35" s="80">
        <v>90</v>
      </c>
      <c r="CI35" s="80">
        <v>90</v>
      </c>
      <c r="CJ35" s="80">
        <v>90</v>
      </c>
      <c r="CK35" s="80">
        <v>90</v>
      </c>
      <c r="CL35" s="80">
        <v>90</v>
      </c>
      <c r="CM35" s="80">
        <v>90</v>
      </c>
      <c r="CN35" s="80">
        <v>90</v>
      </c>
      <c r="CO35" s="80">
        <v>90</v>
      </c>
      <c r="CP35" s="80">
        <v>90</v>
      </c>
      <c r="CQ35" s="80">
        <v>90</v>
      </c>
      <c r="CR35" s="80">
        <v>90</v>
      </c>
      <c r="CS35" s="80">
        <v>90</v>
      </c>
      <c r="CT35" s="80">
        <v>90</v>
      </c>
      <c r="CU35" s="80">
        <v>90</v>
      </c>
      <c r="CV35" s="80">
        <v>90</v>
      </c>
      <c r="CW35" s="80">
        <v>90</v>
      </c>
      <c r="CX35" s="80">
        <v>90</v>
      </c>
      <c r="CY35" s="80">
        <v>90</v>
      </c>
      <c r="CZ35" s="80">
        <v>90</v>
      </c>
      <c r="DA35" s="80">
        <v>90</v>
      </c>
      <c r="DB35" s="80">
        <v>90</v>
      </c>
      <c r="DC35" s="80">
        <v>90</v>
      </c>
      <c r="DD35" s="80">
        <v>90</v>
      </c>
      <c r="DE35" s="80">
        <v>90</v>
      </c>
      <c r="DF35" s="80">
        <v>90</v>
      </c>
      <c r="DG35" s="80">
        <v>90</v>
      </c>
      <c r="DH35" s="80">
        <v>90</v>
      </c>
      <c r="DI35" s="80">
        <v>90</v>
      </c>
      <c r="DJ35" s="80">
        <v>90</v>
      </c>
      <c r="DK35" s="80">
        <v>90</v>
      </c>
      <c r="DL35" s="80">
        <v>90</v>
      </c>
      <c r="DM35" s="80">
        <v>90</v>
      </c>
      <c r="DN35" s="80">
        <v>90</v>
      </c>
      <c r="DO35" s="80">
        <v>90</v>
      </c>
      <c r="DP35" s="80">
        <v>90</v>
      </c>
      <c r="DQ35" s="80">
        <v>90</v>
      </c>
      <c r="DR35" s="80">
        <v>90</v>
      </c>
      <c r="DS35" s="80">
        <v>90</v>
      </c>
      <c r="DT35" s="80">
        <v>90</v>
      </c>
      <c r="DU35" s="80">
        <v>90</v>
      </c>
      <c r="DV35" s="80">
        <v>90</v>
      </c>
      <c r="DW35" s="80">
        <v>90</v>
      </c>
      <c r="DX35" s="80">
        <v>90</v>
      </c>
      <c r="DY35" s="80">
        <v>90</v>
      </c>
      <c r="DZ35" s="80">
        <v>90</v>
      </c>
      <c r="EA35" s="80">
        <v>90</v>
      </c>
      <c r="EB35" s="80">
        <v>90</v>
      </c>
      <c r="EC35" s="80">
        <v>90</v>
      </c>
      <c r="ED35" s="80">
        <v>90</v>
      </c>
      <c r="EE35" s="80">
        <v>90</v>
      </c>
      <c r="EF35" s="80">
        <v>90</v>
      </c>
      <c r="EG35" s="80">
        <v>90</v>
      </c>
      <c r="EH35" s="80">
        <v>90</v>
      </c>
      <c r="EI35" s="80">
        <v>90</v>
      </c>
      <c r="EJ35" s="80">
        <v>90</v>
      </c>
      <c r="EK35" s="80">
        <v>90</v>
      </c>
      <c r="EL35" s="80">
        <v>90</v>
      </c>
      <c r="EM35" s="80">
        <v>90</v>
      </c>
      <c r="EN35" s="80">
        <v>90</v>
      </c>
      <c r="EO35" s="80">
        <v>90</v>
      </c>
      <c r="EP35" s="80">
        <v>90</v>
      </c>
      <c r="EQ35" s="80">
        <v>90</v>
      </c>
      <c r="ER35" s="80">
        <v>90</v>
      </c>
      <c r="ES35" s="80">
        <v>90</v>
      </c>
      <c r="ET35" s="80">
        <v>90</v>
      </c>
      <c r="EU35" s="80">
        <v>90</v>
      </c>
      <c r="EV35" s="80">
        <v>90</v>
      </c>
      <c r="EW35" s="80">
        <v>90</v>
      </c>
      <c r="EX35" s="80">
        <v>90</v>
      </c>
      <c r="EY35" s="80">
        <v>90</v>
      </c>
      <c r="EZ35" s="80">
        <v>90</v>
      </c>
      <c r="FA35" s="80">
        <v>90</v>
      </c>
      <c r="FB35" s="80">
        <v>90</v>
      </c>
      <c r="FC35" s="80">
        <v>90</v>
      </c>
      <c r="FD35" s="80">
        <v>90</v>
      </c>
      <c r="FE35" s="80">
        <v>90</v>
      </c>
      <c r="FF35" s="80">
        <v>90</v>
      </c>
      <c r="FG35" s="80">
        <v>90</v>
      </c>
      <c r="FH35" s="80">
        <v>90</v>
      </c>
      <c r="FI35" s="80">
        <v>90</v>
      </c>
      <c r="FJ35" s="80">
        <v>90</v>
      </c>
      <c r="FK35" s="80">
        <v>90</v>
      </c>
      <c r="FL35" s="80">
        <v>90</v>
      </c>
      <c r="FM35" s="80">
        <v>90</v>
      </c>
      <c r="FN35" s="80">
        <v>90</v>
      </c>
      <c r="FO35" s="80">
        <v>90</v>
      </c>
      <c r="FP35" s="80">
        <v>90</v>
      </c>
      <c r="FQ35" s="80">
        <v>90</v>
      </c>
      <c r="FR35" s="80">
        <v>90</v>
      </c>
      <c r="FS35" s="80">
        <v>90</v>
      </c>
      <c r="FT35" s="80">
        <v>90</v>
      </c>
      <c r="FU35" s="80">
        <v>90</v>
      </c>
      <c r="FV35" s="80">
        <v>90</v>
      </c>
      <c r="FW35" s="80">
        <v>90</v>
      </c>
      <c r="FX35" s="80">
        <v>90</v>
      </c>
      <c r="FY35" s="80">
        <v>90</v>
      </c>
      <c r="FZ35" s="80">
        <v>90</v>
      </c>
      <c r="GA35" s="80">
        <v>90</v>
      </c>
      <c r="GB35" s="80">
        <v>90</v>
      </c>
      <c r="GC35" s="80">
        <v>90</v>
      </c>
      <c r="GD35" s="80">
        <v>90</v>
      </c>
      <c r="GE35" s="80">
        <v>90</v>
      </c>
      <c r="GF35" s="80">
        <v>90</v>
      </c>
      <c r="GG35" s="80">
        <v>90</v>
      </c>
      <c r="GH35" s="80">
        <v>90</v>
      </c>
      <c r="GI35" s="80">
        <v>90</v>
      </c>
      <c r="GJ35" s="80">
        <v>90</v>
      </c>
      <c r="GK35" s="80">
        <v>90</v>
      </c>
      <c r="GL35" s="80">
        <v>90</v>
      </c>
      <c r="GM35" s="80">
        <v>90</v>
      </c>
      <c r="GN35" s="80">
        <v>90</v>
      </c>
      <c r="GO35" s="80">
        <v>90</v>
      </c>
      <c r="GP35" s="80">
        <v>90</v>
      </c>
      <c r="GQ35" s="80">
        <v>90</v>
      </c>
      <c r="GR35" s="80">
        <v>90</v>
      </c>
      <c r="GS35" s="80">
        <v>90</v>
      </c>
      <c r="GT35" s="80">
        <v>90</v>
      </c>
      <c r="GU35" s="80">
        <v>90</v>
      </c>
      <c r="GV35" s="80">
        <v>90</v>
      </c>
      <c r="GW35" s="80">
        <v>90</v>
      </c>
      <c r="GX35" s="80">
        <v>90</v>
      </c>
      <c r="GY35" s="80">
        <v>90</v>
      </c>
      <c r="GZ35" s="80">
        <v>90</v>
      </c>
      <c r="HA35" s="80">
        <v>90</v>
      </c>
      <c r="HB35" s="80">
        <v>90</v>
      </c>
      <c r="HC35" s="80">
        <v>90</v>
      </c>
      <c r="HD35" s="80">
        <v>90</v>
      </c>
      <c r="HE35" s="80">
        <v>90</v>
      </c>
      <c r="HF35" s="80">
        <v>90</v>
      </c>
      <c r="HG35" s="80">
        <v>90</v>
      </c>
      <c r="HH35" s="80">
        <v>90</v>
      </c>
      <c r="HI35" s="80">
        <v>90</v>
      </c>
      <c r="HJ35" s="80">
        <v>90</v>
      </c>
      <c r="HK35" s="80">
        <v>90</v>
      </c>
      <c r="HL35" s="80">
        <v>90</v>
      </c>
      <c r="HM35" s="80">
        <v>90</v>
      </c>
      <c r="HN35" s="80">
        <v>90</v>
      </c>
      <c r="HO35" s="80">
        <v>90</v>
      </c>
      <c r="HP35" s="80">
        <v>90</v>
      </c>
      <c r="HQ35" s="80">
        <v>90</v>
      </c>
      <c r="HR35" s="80">
        <v>90</v>
      </c>
      <c r="HS35" s="80">
        <v>90</v>
      </c>
      <c r="HT35" s="80">
        <v>90</v>
      </c>
      <c r="HU35" s="80">
        <v>90</v>
      </c>
      <c r="HV35" s="80">
        <v>90</v>
      </c>
      <c r="HW35" s="80">
        <v>90</v>
      </c>
      <c r="HX35" s="80">
        <v>90</v>
      </c>
      <c r="HY35" s="80">
        <v>90</v>
      </c>
      <c r="HZ35" s="80">
        <v>90</v>
      </c>
      <c r="IA35" s="80">
        <v>90</v>
      </c>
      <c r="IB35" s="80">
        <v>90</v>
      </c>
      <c r="IC35" s="80">
        <v>90</v>
      </c>
      <c r="ID35" s="80">
        <v>90</v>
      </c>
      <c r="IE35" s="80">
        <v>90</v>
      </c>
      <c r="IF35" s="80">
        <v>90</v>
      </c>
      <c r="IG35" s="80">
        <v>90</v>
      </c>
      <c r="IH35" s="80">
        <v>90</v>
      </c>
      <c r="II35" s="80">
        <v>90</v>
      </c>
      <c r="IJ35" s="80">
        <v>90</v>
      </c>
      <c r="IK35" s="80">
        <v>90</v>
      </c>
      <c r="IL35" s="80">
        <v>90</v>
      </c>
      <c r="IM35" s="80">
        <v>90</v>
      </c>
      <c r="IN35" s="80">
        <v>90</v>
      </c>
      <c r="IO35" s="80">
        <v>90</v>
      </c>
      <c r="IP35" s="80">
        <v>90</v>
      </c>
      <c r="IQ35" s="80">
        <v>90</v>
      </c>
      <c r="IR35" s="80">
        <v>90</v>
      </c>
      <c r="IS35" s="80">
        <v>90</v>
      </c>
      <c r="IT35" s="80">
        <v>90</v>
      </c>
      <c r="IU35" s="80">
        <v>90</v>
      </c>
      <c r="IV35" s="80">
        <v>90</v>
      </c>
      <c r="IW35" s="80">
        <v>90</v>
      </c>
      <c r="IX35" s="80">
        <v>90</v>
      </c>
      <c r="IY35" s="80">
        <v>90</v>
      </c>
      <c r="IZ35" s="80">
        <v>90</v>
      </c>
      <c r="JA35" s="80">
        <v>90</v>
      </c>
      <c r="JB35" s="80">
        <v>90</v>
      </c>
      <c r="JC35" s="80">
        <v>90</v>
      </c>
      <c r="JD35" s="80">
        <v>90</v>
      </c>
      <c r="JE35" s="80">
        <v>90</v>
      </c>
      <c r="JF35" s="80">
        <v>90</v>
      </c>
      <c r="JG35" s="80">
        <v>90</v>
      </c>
      <c r="JH35" s="80">
        <v>90</v>
      </c>
      <c r="JI35" s="80">
        <v>90</v>
      </c>
      <c r="JJ35" s="80">
        <v>90</v>
      </c>
      <c r="JK35" s="80">
        <v>90</v>
      </c>
      <c r="JL35" s="80">
        <v>90</v>
      </c>
      <c r="JM35" s="80">
        <v>90</v>
      </c>
      <c r="JN35" s="80">
        <v>90</v>
      </c>
      <c r="JO35" s="80">
        <v>90</v>
      </c>
      <c r="JP35" s="80">
        <v>90</v>
      </c>
      <c r="JQ35" s="80">
        <v>90</v>
      </c>
      <c r="JR35" s="80">
        <v>90</v>
      </c>
      <c r="JS35" s="80">
        <v>90</v>
      </c>
      <c r="JT35" s="80">
        <v>90</v>
      </c>
      <c r="JU35" s="80">
        <v>90</v>
      </c>
      <c r="JV35" s="80">
        <v>90</v>
      </c>
      <c r="JW35" s="80">
        <v>90</v>
      </c>
      <c r="JX35" s="80">
        <v>90</v>
      </c>
      <c r="JY35" s="80">
        <v>90</v>
      </c>
      <c r="JZ35" s="80">
        <v>90</v>
      </c>
      <c r="KA35" s="80">
        <v>90</v>
      </c>
      <c r="KB35" s="80">
        <v>90</v>
      </c>
      <c r="KC35" s="80">
        <v>90</v>
      </c>
      <c r="KD35" s="80">
        <v>90</v>
      </c>
      <c r="KE35" s="80">
        <v>90</v>
      </c>
      <c r="KF35" s="80">
        <v>90</v>
      </c>
      <c r="KG35" s="80">
        <v>90</v>
      </c>
      <c r="KH35" s="80">
        <v>90</v>
      </c>
      <c r="KI35" s="80">
        <v>90</v>
      </c>
      <c r="KJ35" s="80">
        <v>90</v>
      </c>
      <c r="KK35" s="80">
        <v>90</v>
      </c>
      <c r="KL35" s="80">
        <v>90</v>
      </c>
      <c r="KM35" s="80">
        <v>90</v>
      </c>
      <c r="KN35" s="80">
        <v>90</v>
      </c>
      <c r="KO35" s="80">
        <v>90</v>
      </c>
      <c r="KP35" s="80">
        <v>90</v>
      </c>
      <c r="KQ35" s="80">
        <v>90</v>
      </c>
      <c r="KR35" s="80">
        <v>90</v>
      </c>
      <c r="KS35" s="80">
        <v>90</v>
      </c>
      <c r="KT35" s="80">
        <v>90</v>
      </c>
      <c r="KU35" s="80">
        <v>90</v>
      </c>
      <c r="KV35" s="80">
        <v>90</v>
      </c>
      <c r="KW35" s="80">
        <v>90</v>
      </c>
      <c r="KX35" s="80">
        <v>90</v>
      </c>
      <c r="KY35" s="80">
        <v>90</v>
      </c>
      <c r="KZ35" s="80">
        <v>90</v>
      </c>
      <c r="LA35" s="80">
        <v>90</v>
      </c>
      <c r="LB35" s="80">
        <v>90</v>
      </c>
      <c r="LC35" s="80">
        <v>90</v>
      </c>
      <c r="LD35" s="80">
        <v>90</v>
      </c>
      <c r="LE35" s="80">
        <v>90</v>
      </c>
      <c r="LF35" s="80">
        <v>90</v>
      </c>
      <c r="LG35" s="80">
        <v>90</v>
      </c>
      <c r="LH35" s="80">
        <v>90</v>
      </c>
      <c r="LI35" s="80">
        <v>90</v>
      </c>
      <c r="LJ35" s="80">
        <v>90</v>
      </c>
      <c r="LK35" s="80">
        <v>90</v>
      </c>
      <c r="LL35" s="80">
        <v>90</v>
      </c>
      <c r="LM35" s="80">
        <v>90</v>
      </c>
      <c r="LN35" s="80">
        <v>90</v>
      </c>
      <c r="LO35" s="80">
        <v>90</v>
      </c>
      <c r="LP35" s="80">
        <v>90</v>
      </c>
      <c r="LQ35" s="80">
        <v>90</v>
      </c>
      <c r="LR35" s="80">
        <v>90</v>
      </c>
      <c r="LS35" s="80">
        <v>90</v>
      </c>
      <c r="LT35" s="80">
        <v>90</v>
      </c>
      <c r="LU35" s="80">
        <v>90</v>
      </c>
      <c r="LV35" s="80">
        <v>90</v>
      </c>
      <c r="LW35" s="80">
        <v>90</v>
      </c>
      <c r="LX35" s="80">
        <v>90</v>
      </c>
      <c r="LY35" s="80">
        <v>90</v>
      </c>
      <c r="LZ35" s="80">
        <v>90</v>
      </c>
      <c r="MA35" s="80">
        <v>90</v>
      </c>
      <c r="MB35" s="80">
        <v>90</v>
      </c>
      <c r="MC35" s="80">
        <v>90</v>
      </c>
      <c r="MD35" s="80">
        <v>90</v>
      </c>
      <c r="ME35" s="80">
        <v>90</v>
      </c>
      <c r="MF35" s="80">
        <v>90</v>
      </c>
      <c r="MG35" s="80">
        <v>90</v>
      </c>
      <c r="MH35" s="80">
        <v>90</v>
      </c>
      <c r="MI35" s="80">
        <v>90</v>
      </c>
      <c r="MJ35" s="80">
        <v>90</v>
      </c>
      <c r="MK35" s="80">
        <v>90</v>
      </c>
      <c r="ML35" s="80">
        <v>90</v>
      </c>
      <c r="MM35" s="80">
        <v>90</v>
      </c>
      <c r="MN35" s="80">
        <v>90</v>
      </c>
      <c r="MO35" s="80">
        <v>90</v>
      </c>
      <c r="MP35" s="80">
        <v>90</v>
      </c>
      <c r="MQ35" s="80">
        <v>90</v>
      </c>
      <c r="MR35" s="80">
        <v>90</v>
      </c>
      <c r="MS35" s="80">
        <v>90</v>
      </c>
      <c r="MT35" s="80">
        <v>90</v>
      </c>
      <c r="MU35" s="80">
        <v>90</v>
      </c>
      <c r="MV35" s="80">
        <v>90</v>
      </c>
      <c r="MW35" s="80">
        <v>90</v>
      </c>
      <c r="MX35" s="80">
        <v>90</v>
      </c>
      <c r="MY35" s="80">
        <v>90</v>
      </c>
      <c r="MZ35" s="80">
        <v>90</v>
      </c>
      <c r="NA35" s="80">
        <v>90</v>
      </c>
      <c r="NB35" s="80">
        <v>90</v>
      </c>
      <c r="NC35" s="80">
        <v>90</v>
      </c>
      <c r="ND35" s="80">
        <v>90</v>
      </c>
      <c r="NE35" s="80">
        <v>90</v>
      </c>
      <c r="NF35" s="80">
        <v>90</v>
      </c>
      <c r="NG35" s="80">
        <v>90</v>
      </c>
      <c r="NH35" s="80">
        <v>90</v>
      </c>
      <c r="NI35" s="80">
        <v>90</v>
      </c>
      <c r="NJ35" s="80">
        <v>90</v>
      </c>
      <c r="NK35" s="80">
        <v>90</v>
      </c>
      <c r="NL35" s="80">
        <v>90</v>
      </c>
      <c r="NM35" s="80">
        <v>90</v>
      </c>
      <c r="NN35" s="80">
        <v>90</v>
      </c>
      <c r="NO35" s="80">
        <v>90</v>
      </c>
      <c r="NP35" s="80">
        <v>90</v>
      </c>
      <c r="NQ35" s="80">
        <v>90</v>
      </c>
      <c r="NR35" s="80">
        <v>90</v>
      </c>
      <c r="NS35" s="80">
        <v>90</v>
      </c>
      <c r="NT35" s="80">
        <v>90</v>
      </c>
      <c r="NU35" s="80">
        <v>90</v>
      </c>
      <c r="NV35" s="80">
        <v>90</v>
      </c>
      <c r="NW35" s="80">
        <v>90</v>
      </c>
      <c r="NX35" s="80">
        <v>90</v>
      </c>
      <c r="NY35" s="80">
        <v>90</v>
      </c>
      <c r="NZ35" s="80">
        <v>90</v>
      </c>
      <c r="OA35" s="80">
        <v>90</v>
      </c>
      <c r="OB35" s="80">
        <v>90</v>
      </c>
      <c r="OC35" s="80">
        <v>90</v>
      </c>
      <c r="OD35" s="80">
        <v>90</v>
      </c>
      <c r="OE35" s="80">
        <v>90</v>
      </c>
      <c r="OF35" s="80">
        <v>90</v>
      </c>
      <c r="OG35" s="80">
        <v>90</v>
      </c>
      <c r="OH35" s="80">
        <v>90</v>
      </c>
      <c r="OI35" s="80">
        <v>90</v>
      </c>
      <c r="OJ35" s="80">
        <v>90</v>
      </c>
      <c r="OK35" s="80">
        <v>90</v>
      </c>
      <c r="OL35" s="80">
        <v>90</v>
      </c>
      <c r="OM35" s="80">
        <v>90</v>
      </c>
      <c r="ON35" s="80">
        <v>90</v>
      </c>
      <c r="OO35" s="80">
        <v>90</v>
      </c>
      <c r="OP35" s="80">
        <v>90</v>
      </c>
      <c r="OQ35" s="80">
        <v>90</v>
      </c>
      <c r="OR35" s="80">
        <v>90</v>
      </c>
      <c r="OS35" s="80">
        <v>90</v>
      </c>
      <c r="OT35" s="80">
        <v>90</v>
      </c>
      <c r="OU35" s="80">
        <v>90</v>
      </c>
      <c r="OV35" s="80">
        <v>90</v>
      </c>
      <c r="OW35" s="80">
        <v>90</v>
      </c>
      <c r="OX35" s="80">
        <v>90</v>
      </c>
      <c r="OY35" s="80">
        <v>90</v>
      </c>
      <c r="OZ35" s="80">
        <v>90</v>
      </c>
      <c r="PA35" s="80">
        <v>90</v>
      </c>
      <c r="PB35" s="80">
        <v>90</v>
      </c>
      <c r="PC35" s="80">
        <v>90</v>
      </c>
      <c r="PD35" s="80">
        <v>90</v>
      </c>
      <c r="PE35" s="80">
        <v>90</v>
      </c>
      <c r="PF35" s="80">
        <v>90</v>
      </c>
      <c r="PG35" s="80">
        <v>90</v>
      </c>
      <c r="PH35" s="80">
        <v>90</v>
      </c>
      <c r="PI35" s="80">
        <v>90</v>
      </c>
      <c r="PJ35" s="80">
        <v>90</v>
      </c>
      <c r="PK35" s="80">
        <v>90</v>
      </c>
      <c r="PL35" s="80">
        <v>90</v>
      </c>
      <c r="PM35" s="80">
        <v>90</v>
      </c>
      <c r="PN35" s="80">
        <v>90</v>
      </c>
      <c r="PO35" s="80">
        <v>90</v>
      </c>
      <c r="PP35" s="80">
        <v>90</v>
      </c>
      <c r="PQ35" s="80">
        <v>90</v>
      </c>
      <c r="PR35" s="80">
        <v>90</v>
      </c>
      <c r="PS35" s="80">
        <v>90</v>
      </c>
      <c r="PT35" s="80">
        <v>90</v>
      </c>
      <c r="PU35" s="80">
        <v>90</v>
      </c>
      <c r="PV35" s="80">
        <v>90</v>
      </c>
      <c r="PW35" s="80">
        <v>90</v>
      </c>
      <c r="PX35" s="80">
        <v>90</v>
      </c>
      <c r="PY35" s="80">
        <v>90</v>
      </c>
      <c r="PZ35" s="80">
        <v>90</v>
      </c>
      <c r="QA35" s="80">
        <v>90</v>
      </c>
      <c r="QB35" s="80">
        <v>90</v>
      </c>
      <c r="QC35" s="80">
        <v>90</v>
      </c>
      <c r="QD35" s="80">
        <v>90</v>
      </c>
      <c r="QE35" s="80">
        <v>90</v>
      </c>
      <c r="QF35" s="80">
        <v>90</v>
      </c>
      <c r="QG35" s="80">
        <v>90</v>
      </c>
      <c r="QH35" s="80">
        <v>90</v>
      </c>
      <c r="QI35" s="80">
        <v>90</v>
      </c>
      <c r="QJ35" s="80">
        <v>90</v>
      </c>
      <c r="QK35" s="80">
        <v>90</v>
      </c>
      <c r="QL35" s="80">
        <v>90</v>
      </c>
      <c r="QM35" s="80">
        <v>90</v>
      </c>
      <c r="QN35" s="80">
        <v>90</v>
      </c>
      <c r="QO35" s="80">
        <v>90</v>
      </c>
      <c r="QP35" s="80">
        <v>90</v>
      </c>
      <c r="QQ35" s="80">
        <v>90</v>
      </c>
      <c r="QR35" s="80">
        <v>90</v>
      </c>
      <c r="QS35" s="80">
        <v>90</v>
      </c>
      <c r="QT35" s="80">
        <v>90</v>
      </c>
      <c r="QU35" s="80">
        <v>90</v>
      </c>
      <c r="QV35" s="80">
        <v>90</v>
      </c>
      <c r="QW35" s="80">
        <v>90</v>
      </c>
      <c r="QX35" s="80">
        <v>90</v>
      </c>
      <c r="QY35" s="80">
        <v>90</v>
      </c>
      <c r="QZ35" s="80">
        <v>90</v>
      </c>
      <c r="RA35" s="80">
        <v>90</v>
      </c>
      <c r="RB35" s="80">
        <v>90</v>
      </c>
      <c r="RC35" s="80">
        <v>90</v>
      </c>
      <c r="RD35" s="80">
        <v>90</v>
      </c>
      <c r="RE35" s="80">
        <v>90</v>
      </c>
      <c r="RF35" s="80">
        <v>90</v>
      </c>
      <c r="RG35" s="80">
        <v>90</v>
      </c>
      <c r="RH35" s="80">
        <v>90</v>
      </c>
      <c r="RI35" s="80">
        <v>90</v>
      </c>
      <c r="RJ35" s="80">
        <v>90</v>
      </c>
      <c r="RK35" s="80">
        <v>90</v>
      </c>
      <c r="RL35" s="80">
        <v>90</v>
      </c>
      <c r="RM35" s="80">
        <v>90</v>
      </c>
      <c r="RN35" s="80">
        <v>90</v>
      </c>
      <c r="RO35" s="80">
        <v>90</v>
      </c>
      <c r="RP35" s="80">
        <v>90</v>
      </c>
      <c r="RQ35" s="80">
        <v>90</v>
      </c>
      <c r="RR35" s="80">
        <v>90</v>
      </c>
      <c r="RS35" s="80">
        <v>90</v>
      </c>
      <c r="RT35" s="80">
        <v>90</v>
      </c>
      <c r="RU35" s="80">
        <v>90</v>
      </c>
      <c r="RV35" s="80">
        <v>90</v>
      </c>
      <c r="RW35" s="80">
        <v>90</v>
      </c>
      <c r="RX35" s="80">
        <v>90</v>
      </c>
      <c r="RY35" s="80">
        <v>90</v>
      </c>
      <c r="RZ35" s="80">
        <v>90</v>
      </c>
      <c r="SA35" s="80">
        <v>90</v>
      </c>
      <c r="SB35" s="80">
        <v>90</v>
      </c>
      <c r="SC35" s="80">
        <v>90</v>
      </c>
      <c r="SD35" s="80">
        <v>90</v>
      </c>
      <c r="SE35" s="80">
        <v>90</v>
      </c>
      <c r="SF35" s="80">
        <v>90</v>
      </c>
      <c r="SG35" s="80">
        <v>90</v>
      </c>
      <c r="SH35" s="80">
        <v>90</v>
      </c>
      <c r="SI35" s="80">
        <v>90</v>
      </c>
      <c r="SJ35" s="80">
        <v>90</v>
      </c>
      <c r="SK35" s="80">
        <v>90</v>
      </c>
      <c r="SL35" s="80">
        <v>90</v>
      </c>
      <c r="SM35" s="80">
        <v>90</v>
      </c>
      <c r="SN35" s="80">
        <v>90</v>
      </c>
      <c r="SO35" s="80">
        <v>90</v>
      </c>
      <c r="SP35" s="80">
        <v>90</v>
      </c>
      <c r="SQ35" s="80">
        <v>90</v>
      </c>
      <c r="SR35" s="80">
        <v>90</v>
      </c>
      <c r="SS35" s="80">
        <v>90</v>
      </c>
      <c r="ST35" s="80">
        <v>90</v>
      </c>
      <c r="SU35" s="80">
        <v>90</v>
      </c>
      <c r="SV35" s="80">
        <v>90</v>
      </c>
      <c r="SW35" s="80">
        <v>90</v>
      </c>
      <c r="SX35" s="80">
        <v>90</v>
      </c>
      <c r="SY35" s="80">
        <v>90</v>
      </c>
      <c r="SZ35" s="80">
        <v>90</v>
      </c>
      <c r="TA35" s="80">
        <v>90</v>
      </c>
      <c r="TB35" s="80">
        <v>90</v>
      </c>
      <c r="TC35" s="80">
        <v>90</v>
      </c>
      <c r="TD35" s="80">
        <v>90</v>
      </c>
      <c r="TE35" s="80">
        <v>90</v>
      </c>
      <c r="TF35" s="80">
        <v>90</v>
      </c>
      <c r="TG35" s="80">
        <v>90</v>
      </c>
      <c r="TH35" s="80">
        <v>90</v>
      </c>
      <c r="TI35" s="80">
        <v>90</v>
      </c>
      <c r="TJ35" s="80">
        <v>90</v>
      </c>
      <c r="TK35" s="80">
        <v>90</v>
      </c>
      <c r="TL35" s="80">
        <v>90</v>
      </c>
      <c r="TM35" s="80">
        <v>90</v>
      </c>
      <c r="TN35" s="80">
        <v>90</v>
      </c>
      <c r="TO35" s="80">
        <v>90</v>
      </c>
      <c r="TP35" s="80">
        <v>90</v>
      </c>
      <c r="TQ35" s="80">
        <v>90</v>
      </c>
      <c r="TR35" s="80">
        <v>90</v>
      </c>
      <c r="TS35" s="80">
        <v>90</v>
      </c>
      <c r="TT35" s="80">
        <v>90</v>
      </c>
      <c r="TU35" s="80">
        <v>90</v>
      </c>
      <c r="TV35" s="80">
        <v>90</v>
      </c>
      <c r="TW35" s="80">
        <v>90</v>
      </c>
      <c r="TX35" s="80">
        <v>90</v>
      </c>
      <c r="TY35" s="80">
        <v>90</v>
      </c>
      <c r="TZ35" s="80">
        <v>90</v>
      </c>
      <c r="UA35" s="80">
        <v>90</v>
      </c>
      <c r="UB35" s="80">
        <v>90</v>
      </c>
      <c r="UC35" s="80">
        <v>90</v>
      </c>
      <c r="UD35" s="80">
        <v>90</v>
      </c>
      <c r="UE35" s="80">
        <v>90</v>
      </c>
      <c r="UF35" s="80">
        <v>90</v>
      </c>
      <c r="UG35" s="80">
        <v>90</v>
      </c>
      <c r="UH35" s="80">
        <v>90</v>
      </c>
      <c r="UI35" s="80">
        <v>90</v>
      </c>
      <c r="UJ35" s="80">
        <v>90</v>
      </c>
      <c r="UK35" s="80">
        <v>90</v>
      </c>
      <c r="UL35" s="80">
        <v>90</v>
      </c>
      <c r="UM35" s="80">
        <v>90</v>
      </c>
      <c r="UN35" s="80">
        <v>90</v>
      </c>
      <c r="UO35" s="80">
        <v>90</v>
      </c>
      <c r="UP35" s="80">
        <v>90</v>
      </c>
      <c r="UQ35" s="80">
        <v>90</v>
      </c>
      <c r="UR35" s="80">
        <v>90</v>
      </c>
      <c r="US35" s="80">
        <v>90</v>
      </c>
      <c r="UT35" s="80">
        <v>90</v>
      </c>
      <c r="UU35" s="80">
        <v>90</v>
      </c>
      <c r="UV35" s="80">
        <v>90</v>
      </c>
      <c r="UW35" s="80">
        <v>90</v>
      </c>
      <c r="UX35" s="80">
        <v>90</v>
      </c>
      <c r="UY35" s="80">
        <v>90</v>
      </c>
      <c r="UZ35" s="80">
        <v>90</v>
      </c>
      <c r="VA35" s="80">
        <v>90</v>
      </c>
      <c r="VB35" s="80">
        <v>90</v>
      </c>
      <c r="VC35" s="80">
        <v>90</v>
      </c>
      <c r="VD35" s="80">
        <v>90</v>
      </c>
      <c r="VE35" s="80">
        <v>90</v>
      </c>
      <c r="VF35" s="80">
        <v>90</v>
      </c>
      <c r="VG35" s="80">
        <v>90</v>
      </c>
      <c r="VH35" s="80">
        <v>90</v>
      </c>
    </row>
    <row r="36" spans="2:580" ht="14.25" x14ac:dyDescent="0.25">
      <c r="B36" s="55"/>
      <c r="C36" s="9" t="s">
        <v>162</v>
      </c>
      <c r="D36" s="139" t="s">
        <v>164</v>
      </c>
      <c r="E36" s="80">
        <v>45</v>
      </c>
      <c r="F36" s="80">
        <v>45</v>
      </c>
      <c r="G36" s="80">
        <v>45</v>
      </c>
      <c r="H36" s="80">
        <v>45</v>
      </c>
      <c r="I36" s="80">
        <v>45</v>
      </c>
      <c r="J36" s="80">
        <v>45</v>
      </c>
      <c r="K36" s="80">
        <v>45</v>
      </c>
      <c r="L36" s="80">
        <v>45</v>
      </c>
      <c r="M36" s="80">
        <v>45</v>
      </c>
      <c r="N36" s="80">
        <v>45</v>
      </c>
      <c r="O36" s="80">
        <v>45</v>
      </c>
      <c r="P36" s="80">
        <v>45</v>
      </c>
      <c r="Q36" s="80">
        <v>45</v>
      </c>
      <c r="R36" s="80">
        <v>45</v>
      </c>
      <c r="S36" s="80">
        <v>45</v>
      </c>
      <c r="T36" s="80">
        <v>45</v>
      </c>
      <c r="U36" s="80">
        <v>45</v>
      </c>
      <c r="V36" s="80">
        <v>45</v>
      </c>
      <c r="W36" s="80">
        <v>45</v>
      </c>
      <c r="X36" s="80">
        <v>45</v>
      </c>
      <c r="Y36" s="80">
        <v>45</v>
      </c>
      <c r="Z36" s="80">
        <v>45</v>
      </c>
      <c r="AA36" s="80">
        <v>45</v>
      </c>
      <c r="AB36" s="80">
        <v>45</v>
      </c>
      <c r="AC36" s="80">
        <v>45</v>
      </c>
      <c r="AD36" s="80">
        <v>45</v>
      </c>
      <c r="AE36" s="80">
        <v>45</v>
      </c>
      <c r="AF36" s="80">
        <v>45</v>
      </c>
      <c r="AG36" s="80">
        <v>45</v>
      </c>
      <c r="AH36" s="80">
        <v>45</v>
      </c>
      <c r="AI36" s="80">
        <v>45</v>
      </c>
      <c r="AJ36" s="80">
        <v>45</v>
      </c>
      <c r="AK36" s="80">
        <v>45</v>
      </c>
      <c r="AL36" s="80">
        <v>45</v>
      </c>
      <c r="AM36" s="80">
        <v>45</v>
      </c>
      <c r="AN36" s="80">
        <v>45</v>
      </c>
      <c r="AO36" s="80">
        <v>45</v>
      </c>
      <c r="AP36" s="80">
        <v>45</v>
      </c>
      <c r="AQ36" s="80">
        <v>45</v>
      </c>
      <c r="AR36" s="80">
        <v>45</v>
      </c>
      <c r="AS36" s="80">
        <v>45</v>
      </c>
      <c r="AT36" s="80">
        <v>45</v>
      </c>
      <c r="AU36" s="80">
        <v>45</v>
      </c>
      <c r="AV36" s="80">
        <v>45</v>
      </c>
      <c r="AW36" s="80">
        <v>45</v>
      </c>
      <c r="AX36" s="80">
        <v>45</v>
      </c>
      <c r="AY36" s="80">
        <v>45</v>
      </c>
      <c r="AZ36" s="80">
        <v>45</v>
      </c>
      <c r="BA36" s="80">
        <v>45</v>
      </c>
      <c r="BB36" s="80">
        <v>45</v>
      </c>
      <c r="BC36" s="80">
        <v>45</v>
      </c>
      <c r="BD36" s="80">
        <v>45</v>
      </c>
      <c r="BE36" s="80">
        <v>45</v>
      </c>
      <c r="BF36" s="80">
        <v>45</v>
      </c>
      <c r="BG36" s="80">
        <v>45</v>
      </c>
      <c r="BH36" s="80">
        <v>45</v>
      </c>
      <c r="BI36" s="80">
        <v>45</v>
      </c>
      <c r="BJ36" s="80">
        <v>45</v>
      </c>
      <c r="BK36" s="80">
        <v>45</v>
      </c>
      <c r="BL36" s="80">
        <v>45</v>
      </c>
      <c r="BM36" s="80">
        <v>45</v>
      </c>
      <c r="BN36" s="80">
        <v>45</v>
      </c>
      <c r="BO36" s="80">
        <v>45</v>
      </c>
      <c r="BP36" s="80">
        <v>45</v>
      </c>
      <c r="BQ36" s="80">
        <v>45</v>
      </c>
      <c r="BR36" s="80">
        <v>45</v>
      </c>
      <c r="BS36" s="80">
        <v>45</v>
      </c>
      <c r="BT36" s="80">
        <v>45</v>
      </c>
      <c r="BU36" s="80">
        <v>45</v>
      </c>
      <c r="BV36" s="80">
        <v>45</v>
      </c>
      <c r="BW36" s="80">
        <v>45</v>
      </c>
      <c r="BX36" s="80">
        <v>45</v>
      </c>
      <c r="BY36" s="80">
        <v>45</v>
      </c>
      <c r="BZ36" s="80">
        <v>45</v>
      </c>
      <c r="CA36" s="80">
        <v>45</v>
      </c>
      <c r="CB36" s="80">
        <v>45</v>
      </c>
      <c r="CC36" s="80">
        <v>45</v>
      </c>
      <c r="CD36" s="80">
        <v>45</v>
      </c>
      <c r="CE36" s="80">
        <v>45</v>
      </c>
      <c r="CF36" s="80">
        <v>45</v>
      </c>
      <c r="CG36" s="80">
        <v>45</v>
      </c>
      <c r="CH36" s="80">
        <v>45</v>
      </c>
      <c r="CI36" s="80">
        <v>45</v>
      </c>
      <c r="CJ36" s="80">
        <v>45</v>
      </c>
      <c r="CK36" s="80">
        <v>45</v>
      </c>
      <c r="CL36" s="80">
        <v>45</v>
      </c>
      <c r="CM36" s="80">
        <v>45</v>
      </c>
      <c r="CN36" s="80">
        <v>45</v>
      </c>
      <c r="CO36" s="80">
        <v>45</v>
      </c>
      <c r="CP36" s="80">
        <v>45</v>
      </c>
      <c r="CQ36" s="80">
        <v>45</v>
      </c>
      <c r="CR36" s="80">
        <v>45</v>
      </c>
      <c r="CS36" s="80">
        <v>45</v>
      </c>
      <c r="CT36" s="80">
        <v>45</v>
      </c>
      <c r="CU36" s="80">
        <v>45</v>
      </c>
      <c r="CV36" s="80">
        <v>45</v>
      </c>
      <c r="CW36" s="80">
        <v>45</v>
      </c>
      <c r="CX36" s="80">
        <v>45</v>
      </c>
      <c r="CY36" s="80">
        <v>45</v>
      </c>
      <c r="CZ36" s="80">
        <v>45</v>
      </c>
      <c r="DA36" s="80">
        <v>45</v>
      </c>
      <c r="DB36" s="80">
        <v>45</v>
      </c>
      <c r="DC36" s="80">
        <v>45</v>
      </c>
      <c r="DD36" s="80">
        <v>45</v>
      </c>
      <c r="DE36" s="80">
        <v>45</v>
      </c>
      <c r="DF36" s="80">
        <v>45</v>
      </c>
      <c r="DG36" s="80">
        <v>45</v>
      </c>
      <c r="DH36" s="80">
        <v>45</v>
      </c>
      <c r="DI36" s="80">
        <v>45</v>
      </c>
      <c r="DJ36" s="80">
        <v>45</v>
      </c>
      <c r="DK36" s="80">
        <v>45</v>
      </c>
      <c r="DL36" s="80">
        <v>45</v>
      </c>
      <c r="DM36" s="80">
        <v>45</v>
      </c>
      <c r="DN36" s="80">
        <v>45</v>
      </c>
      <c r="DO36" s="80">
        <v>45</v>
      </c>
      <c r="DP36" s="80">
        <v>45</v>
      </c>
      <c r="DQ36" s="80">
        <v>45</v>
      </c>
      <c r="DR36" s="80">
        <v>45</v>
      </c>
      <c r="DS36" s="80">
        <v>45</v>
      </c>
      <c r="DT36" s="80">
        <v>45</v>
      </c>
      <c r="DU36" s="80">
        <v>45</v>
      </c>
      <c r="DV36" s="80">
        <v>45</v>
      </c>
      <c r="DW36" s="80">
        <v>45</v>
      </c>
      <c r="DX36" s="80">
        <v>45</v>
      </c>
      <c r="DY36" s="80">
        <v>45</v>
      </c>
      <c r="DZ36" s="80">
        <v>45</v>
      </c>
      <c r="EA36" s="80">
        <v>45</v>
      </c>
      <c r="EB36" s="80">
        <v>45</v>
      </c>
      <c r="EC36" s="80">
        <v>45</v>
      </c>
      <c r="ED36" s="80">
        <v>45</v>
      </c>
      <c r="EE36" s="80">
        <v>45</v>
      </c>
      <c r="EF36" s="80">
        <v>45</v>
      </c>
      <c r="EG36" s="80">
        <v>45</v>
      </c>
      <c r="EH36" s="80">
        <v>45</v>
      </c>
      <c r="EI36" s="80">
        <v>45</v>
      </c>
      <c r="EJ36" s="80">
        <v>45</v>
      </c>
      <c r="EK36" s="80">
        <v>45</v>
      </c>
      <c r="EL36" s="80">
        <v>45</v>
      </c>
      <c r="EM36" s="80">
        <v>45</v>
      </c>
      <c r="EN36" s="80">
        <v>45</v>
      </c>
      <c r="EO36" s="80">
        <v>45</v>
      </c>
      <c r="EP36" s="80">
        <v>45</v>
      </c>
      <c r="EQ36" s="80">
        <v>45</v>
      </c>
      <c r="ER36" s="80">
        <v>45</v>
      </c>
      <c r="ES36" s="80">
        <v>45</v>
      </c>
      <c r="ET36" s="80">
        <v>45</v>
      </c>
      <c r="EU36" s="80">
        <v>45</v>
      </c>
      <c r="EV36" s="80">
        <v>45</v>
      </c>
      <c r="EW36" s="80">
        <v>45</v>
      </c>
      <c r="EX36" s="80">
        <v>45</v>
      </c>
      <c r="EY36" s="80">
        <v>45</v>
      </c>
      <c r="EZ36" s="80">
        <v>45</v>
      </c>
      <c r="FA36" s="80">
        <v>45</v>
      </c>
      <c r="FB36" s="80">
        <v>45</v>
      </c>
      <c r="FC36" s="80">
        <v>45</v>
      </c>
      <c r="FD36" s="80">
        <v>45</v>
      </c>
      <c r="FE36" s="80">
        <v>45</v>
      </c>
      <c r="FF36" s="80">
        <v>45</v>
      </c>
      <c r="FG36" s="80">
        <v>45</v>
      </c>
      <c r="FH36" s="80">
        <v>45</v>
      </c>
      <c r="FI36" s="80">
        <v>45</v>
      </c>
      <c r="FJ36" s="80">
        <v>45</v>
      </c>
      <c r="FK36" s="80">
        <v>45</v>
      </c>
      <c r="FL36" s="80">
        <v>45</v>
      </c>
      <c r="FM36" s="80">
        <v>45</v>
      </c>
      <c r="FN36" s="80">
        <v>45</v>
      </c>
      <c r="FO36" s="80">
        <v>45</v>
      </c>
      <c r="FP36" s="80">
        <v>45</v>
      </c>
      <c r="FQ36" s="80">
        <v>45</v>
      </c>
      <c r="FR36" s="80">
        <v>45</v>
      </c>
      <c r="FS36" s="80">
        <v>45</v>
      </c>
      <c r="FT36" s="80">
        <v>45</v>
      </c>
      <c r="FU36" s="80">
        <v>45</v>
      </c>
      <c r="FV36" s="80">
        <v>45</v>
      </c>
      <c r="FW36" s="80">
        <v>45</v>
      </c>
      <c r="FX36" s="80">
        <v>45</v>
      </c>
      <c r="FY36" s="80">
        <v>45</v>
      </c>
      <c r="FZ36" s="80">
        <v>45</v>
      </c>
      <c r="GA36" s="80">
        <v>45</v>
      </c>
      <c r="GB36" s="80">
        <v>45</v>
      </c>
      <c r="GC36" s="80">
        <v>45</v>
      </c>
      <c r="GD36" s="80">
        <v>45</v>
      </c>
      <c r="GE36" s="80">
        <v>45</v>
      </c>
      <c r="GF36" s="80">
        <v>45</v>
      </c>
      <c r="GG36" s="80">
        <v>45</v>
      </c>
      <c r="GH36" s="80">
        <v>45</v>
      </c>
      <c r="GI36" s="80">
        <v>45</v>
      </c>
      <c r="GJ36" s="80">
        <v>45</v>
      </c>
      <c r="GK36" s="80">
        <v>45</v>
      </c>
      <c r="GL36" s="80">
        <v>45</v>
      </c>
      <c r="GM36" s="80">
        <v>45</v>
      </c>
      <c r="GN36" s="80">
        <v>45</v>
      </c>
      <c r="GO36" s="80">
        <v>45</v>
      </c>
      <c r="GP36" s="80">
        <v>45</v>
      </c>
      <c r="GQ36" s="80">
        <v>45</v>
      </c>
      <c r="GR36" s="80">
        <v>45</v>
      </c>
      <c r="GS36" s="80">
        <v>45</v>
      </c>
      <c r="GT36" s="80">
        <v>45</v>
      </c>
      <c r="GU36" s="80">
        <v>45</v>
      </c>
      <c r="GV36" s="80">
        <v>45</v>
      </c>
      <c r="GW36" s="80">
        <v>45</v>
      </c>
      <c r="GX36" s="80">
        <v>45</v>
      </c>
      <c r="GY36" s="80">
        <v>45</v>
      </c>
      <c r="GZ36" s="80">
        <v>45</v>
      </c>
      <c r="HA36" s="80">
        <v>45</v>
      </c>
      <c r="HB36" s="80">
        <v>45</v>
      </c>
      <c r="HC36" s="80">
        <v>45</v>
      </c>
      <c r="HD36" s="80">
        <v>45</v>
      </c>
      <c r="HE36" s="80">
        <v>45</v>
      </c>
      <c r="HF36" s="80">
        <v>45</v>
      </c>
      <c r="HG36" s="80">
        <v>45</v>
      </c>
      <c r="HH36" s="80">
        <v>45</v>
      </c>
      <c r="HI36" s="80">
        <v>45</v>
      </c>
      <c r="HJ36" s="80">
        <v>45</v>
      </c>
      <c r="HK36" s="80">
        <v>45</v>
      </c>
      <c r="HL36" s="80">
        <v>45</v>
      </c>
      <c r="HM36" s="80">
        <v>45</v>
      </c>
      <c r="HN36" s="80">
        <v>45</v>
      </c>
      <c r="HO36" s="80">
        <v>45</v>
      </c>
      <c r="HP36" s="80">
        <v>45</v>
      </c>
      <c r="HQ36" s="80">
        <v>45</v>
      </c>
      <c r="HR36" s="80">
        <v>45</v>
      </c>
      <c r="HS36" s="80">
        <v>45</v>
      </c>
      <c r="HT36" s="80">
        <v>45</v>
      </c>
      <c r="HU36" s="80">
        <v>45</v>
      </c>
      <c r="HV36" s="80">
        <v>45</v>
      </c>
      <c r="HW36" s="80">
        <v>45</v>
      </c>
      <c r="HX36" s="80">
        <v>45</v>
      </c>
      <c r="HY36" s="80">
        <v>45</v>
      </c>
      <c r="HZ36" s="80">
        <v>45</v>
      </c>
      <c r="IA36" s="80">
        <v>45</v>
      </c>
      <c r="IB36" s="80">
        <v>45</v>
      </c>
      <c r="IC36" s="80">
        <v>45</v>
      </c>
      <c r="ID36" s="80">
        <v>45</v>
      </c>
      <c r="IE36" s="80">
        <v>45</v>
      </c>
      <c r="IF36" s="80">
        <v>45</v>
      </c>
      <c r="IG36" s="80">
        <v>45</v>
      </c>
      <c r="IH36" s="80">
        <v>45</v>
      </c>
      <c r="II36" s="80">
        <v>45</v>
      </c>
      <c r="IJ36" s="80">
        <v>45</v>
      </c>
      <c r="IK36" s="80">
        <v>45</v>
      </c>
      <c r="IL36" s="80">
        <v>45</v>
      </c>
      <c r="IM36" s="80">
        <v>45</v>
      </c>
      <c r="IN36" s="80">
        <v>45</v>
      </c>
      <c r="IO36" s="80">
        <v>45</v>
      </c>
      <c r="IP36" s="80">
        <v>45</v>
      </c>
      <c r="IQ36" s="80">
        <v>45</v>
      </c>
      <c r="IR36" s="80">
        <v>45</v>
      </c>
      <c r="IS36" s="80">
        <v>45</v>
      </c>
      <c r="IT36" s="80">
        <v>45</v>
      </c>
      <c r="IU36" s="80">
        <v>45</v>
      </c>
      <c r="IV36" s="80">
        <v>45</v>
      </c>
      <c r="IW36" s="80">
        <v>45</v>
      </c>
      <c r="IX36" s="80">
        <v>45</v>
      </c>
      <c r="IY36" s="80">
        <v>45</v>
      </c>
      <c r="IZ36" s="80">
        <v>45</v>
      </c>
      <c r="JA36" s="80">
        <v>45</v>
      </c>
      <c r="JB36" s="80">
        <v>45</v>
      </c>
      <c r="JC36" s="80">
        <v>45</v>
      </c>
      <c r="JD36" s="80">
        <v>45</v>
      </c>
      <c r="JE36" s="80">
        <v>45</v>
      </c>
      <c r="JF36" s="80">
        <v>45</v>
      </c>
      <c r="JG36" s="80">
        <v>45</v>
      </c>
      <c r="JH36" s="80">
        <v>45</v>
      </c>
      <c r="JI36" s="80">
        <v>45</v>
      </c>
      <c r="JJ36" s="80">
        <v>45</v>
      </c>
      <c r="JK36" s="80">
        <v>45</v>
      </c>
      <c r="JL36" s="80">
        <v>45</v>
      </c>
      <c r="JM36" s="80">
        <v>45</v>
      </c>
      <c r="JN36" s="80">
        <v>45</v>
      </c>
      <c r="JO36" s="80">
        <v>45</v>
      </c>
      <c r="JP36" s="80">
        <v>45</v>
      </c>
      <c r="JQ36" s="80">
        <v>45</v>
      </c>
      <c r="JR36" s="80">
        <v>45</v>
      </c>
      <c r="JS36" s="80">
        <v>45</v>
      </c>
      <c r="JT36" s="80">
        <v>45</v>
      </c>
      <c r="JU36" s="80">
        <v>45</v>
      </c>
      <c r="JV36" s="80">
        <v>45</v>
      </c>
      <c r="JW36" s="80">
        <v>45</v>
      </c>
      <c r="JX36" s="80">
        <v>45</v>
      </c>
      <c r="JY36" s="80">
        <v>45</v>
      </c>
      <c r="JZ36" s="80">
        <v>45</v>
      </c>
      <c r="KA36" s="80">
        <v>45</v>
      </c>
      <c r="KB36" s="80">
        <v>45</v>
      </c>
      <c r="KC36" s="80">
        <v>45</v>
      </c>
      <c r="KD36" s="80">
        <v>45</v>
      </c>
      <c r="KE36" s="80">
        <v>45</v>
      </c>
      <c r="KF36" s="80">
        <v>45</v>
      </c>
      <c r="KG36" s="80">
        <v>45</v>
      </c>
      <c r="KH36" s="80">
        <v>45</v>
      </c>
      <c r="KI36" s="80">
        <v>45</v>
      </c>
      <c r="KJ36" s="80">
        <v>45</v>
      </c>
      <c r="KK36" s="80">
        <v>45</v>
      </c>
      <c r="KL36" s="80">
        <v>45</v>
      </c>
      <c r="KM36" s="80">
        <v>45</v>
      </c>
      <c r="KN36" s="80">
        <v>45</v>
      </c>
      <c r="KO36" s="80">
        <v>45</v>
      </c>
      <c r="KP36" s="80">
        <v>45</v>
      </c>
      <c r="KQ36" s="80">
        <v>45</v>
      </c>
      <c r="KR36" s="80">
        <v>45</v>
      </c>
      <c r="KS36" s="80">
        <v>45</v>
      </c>
      <c r="KT36" s="80">
        <v>45</v>
      </c>
      <c r="KU36" s="80">
        <v>45</v>
      </c>
      <c r="KV36" s="80">
        <v>45</v>
      </c>
      <c r="KW36" s="80">
        <v>45</v>
      </c>
      <c r="KX36" s="80">
        <v>45</v>
      </c>
      <c r="KY36" s="80">
        <v>45</v>
      </c>
      <c r="KZ36" s="80">
        <v>45</v>
      </c>
      <c r="LA36" s="80">
        <v>45</v>
      </c>
      <c r="LB36" s="80">
        <v>45</v>
      </c>
      <c r="LC36" s="80">
        <v>45</v>
      </c>
      <c r="LD36" s="80">
        <v>45</v>
      </c>
      <c r="LE36" s="80">
        <v>45</v>
      </c>
      <c r="LF36" s="80">
        <v>45</v>
      </c>
      <c r="LG36" s="80">
        <v>45</v>
      </c>
      <c r="LH36" s="80">
        <v>45</v>
      </c>
      <c r="LI36" s="80">
        <v>45</v>
      </c>
      <c r="LJ36" s="80">
        <v>45</v>
      </c>
      <c r="LK36" s="80">
        <v>45</v>
      </c>
      <c r="LL36" s="80">
        <v>45</v>
      </c>
      <c r="LM36" s="80">
        <v>45</v>
      </c>
      <c r="LN36" s="80">
        <v>45</v>
      </c>
      <c r="LO36" s="80">
        <v>45</v>
      </c>
      <c r="LP36" s="80">
        <v>45</v>
      </c>
      <c r="LQ36" s="80">
        <v>45</v>
      </c>
      <c r="LR36" s="80">
        <v>45</v>
      </c>
      <c r="LS36" s="80">
        <v>45</v>
      </c>
      <c r="LT36" s="80">
        <v>45</v>
      </c>
      <c r="LU36" s="80">
        <v>45</v>
      </c>
      <c r="LV36" s="80">
        <v>45</v>
      </c>
      <c r="LW36" s="80">
        <v>45</v>
      </c>
      <c r="LX36" s="80">
        <v>45</v>
      </c>
      <c r="LY36" s="80">
        <v>45</v>
      </c>
      <c r="LZ36" s="80">
        <v>45</v>
      </c>
      <c r="MA36" s="80">
        <v>45</v>
      </c>
      <c r="MB36" s="80">
        <v>45</v>
      </c>
      <c r="MC36" s="80">
        <v>45</v>
      </c>
      <c r="MD36" s="80">
        <v>45</v>
      </c>
      <c r="ME36" s="80">
        <v>45</v>
      </c>
      <c r="MF36" s="80">
        <v>45</v>
      </c>
      <c r="MG36" s="80">
        <v>45</v>
      </c>
      <c r="MH36" s="80">
        <v>45</v>
      </c>
      <c r="MI36" s="80">
        <v>45</v>
      </c>
      <c r="MJ36" s="80">
        <v>45</v>
      </c>
      <c r="MK36" s="80">
        <v>45</v>
      </c>
      <c r="ML36" s="80">
        <v>45</v>
      </c>
      <c r="MM36" s="80">
        <v>45</v>
      </c>
      <c r="MN36" s="80">
        <v>45</v>
      </c>
      <c r="MO36" s="80">
        <v>45</v>
      </c>
      <c r="MP36" s="80">
        <v>45</v>
      </c>
      <c r="MQ36" s="80">
        <v>45</v>
      </c>
      <c r="MR36" s="80">
        <v>45</v>
      </c>
      <c r="MS36" s="80">
        <v>45</v>
      </c>
      <c r="MT36" s="80">
        <v>45</v>
      </c>
      <c r="MU36" s="80">
        <v>45</v>
      </c>
      <c r="MV36" s="80">
        <v>45</v>
      </c>
      <c r="MW36" s="80">
        <v>45</v>
      </c>
      <c r="MX36" s="80">
        <v>45</v>
      </c>
      <c r="MY36" s="80">
        <v>45</v>
      </c>
      <c r="MZ36" s="80">
        <v>45</v>
      </c>
      <c r="NA36" s="80">
        <v>45</v>
      </c>
      <c r="NB36" s="80">
        <v>45</v>
      </c>
      <c r="NC36" s="80">
        <v>45</v>
      </c>
      <c r="ND36" s="80">
        <v>45</v>
      </c>
      <c r="NE36" s="80">
        <v>45</v>
      </c>
      <c r="NF36" s="80">
        <v>45</v>
      </c>
      <c r="NG36" s="80">
        <v>45</v>
      </c>
      <c r="NH36" s="80">
        <v>45</v>
      </c>
      <c r="NI36" s="80">
        <v>45</v>
      </c>
      <c r="NJ36" s="80">
        <v>45</v>
      </c>
      <c r="NK36" s="80">
        <v>45</v>
      </c>
      <c r="NL36" s="80">
        <v>45</v>
      </c>
      <c r="NM36" s="80">
        <v>45</v>
      </c>
      <c r="NN36" s="80">
        <v>45</v>
      </c>
      <c r="NO36" s="80">
        <v>45</v>
      </c>
      <c r="NP36" s="80">
        <v>45</v>
      </c>
      <c r="NQ36" s="80">
        <v>45</v>
      </c>
      <c r="NR36" s="80">
        <v>45</v>
      </c>
      <c r="NS36" s="80">
        <v>45</v>
      </c>
      <c r="NT36" s="80">
        <v>45</v>
      </c>
      <c r="NU36" s="80">
        <v>45</v>
      </c>
      <c r="NV36" s="80">
        <v>45</v>
      </c>
      <c r="NW36" s="80">
        <v>45</v>
      </c>
      <c r="NX36" s="80">
        <v>45</v>
      </c>
      <c r="NY36" s="80">
        <v>45</v>
      </c>
      <c r="NZ36" s="80">
        <v>45</v>
      </c>
      <c r="OA36" s="80">
        <v>45</v>
      </c>
      <c r="OB36" s="80">
        <v>45</v>
      </c>
      <c r="OC36" s="80">
        <v>45</v>
      </c>
      <c r="OD36" s="80">
        <v>45</v>
      </c>
      <c r="OE36" s="80">
        <v>45</v>
      </c>
      <c r="OF36" s="80">
        <v>45</v>
      </c>
      <c r="OG36" s="80">
        <v>45</v>
      </c>
      <c r="OH36" s="80">
        <v>45</v>
      </c>
      <c r="OI36" s="80">
        <v>45</v>
      </c>
      <c r="OJ36" s="80">
        <v>45</v>
      </c>
      <c r="OK36" s="80">
        <v>45</v>
      </c>
      <c r="OL36" s="80">
        <v>45</v>
      </c>
      <c r="OM36" s="80">
        <v>45</v>
      </c>
      <c r="ON36" s="80">
        <v>45</v>
      </c>
      <c r="OO36" s="80">
        <v>45</v>
      </c>
      <c r="OP36" s="80">
        <v>45</v>
      </c>
      <c r="OQ36" s="80">
        <v>45</v>
      </c>
      <c r="OR36" s="80">
        <v>45</v>
      </c>
      <c r="OS36" s="80">
        <v>45</v>
      </c>
      <c r="OT36" s="80">
        <v>45</v>
      </c>
      <c r="OU36" s="80">
        <v>45</v>
      </c>
      <c r="OV36" s="80">
        <v>45</v>
      </c>
      <c r="OW36" s="80">
        <v>45</v>
      </c>
      <c r="OX36" s="80">
        <v>45</v>
      </c>
      <c r="OY36" s="80">
        <v>45</v>
      </c>
      <c r="OZ36" s="80">
        <v>45</v>
      </c>
      <c r="PA36" s="80">
        <v>45</v>
      </c>
      <c r="PB36" s="80">
        <v>45</v>
      </c>
      <c r="PC36" s="80">
        <v>45</v>
      </c>
      <c r="PD36" s="80">
        <v>45</v>
      </c>
      <c r="PE36" s="80">
        <v>45</v>
      </c>
      <c r="PF36" s="80">
        <v>45</v>
      </c>
      <c r="PG36" s="80">
        <v>45</v>
      </c>
      <c r="PH36" s="80">
        <v>45</v>
      </c>
      <c r="PI36" s="80">
        <v>45</v>
      </c>
      <c r="PJ36" s="80">
        <v>45</v>
      </c>
      <c r="PK36" s="80">
        <v>45</v>
      </c>
      <c r="PL36" s="80">
        <v>45</v>
      </c>
      <c r="PM36" s="80">
        <v>45</v>
      </c>
      <c r="PN36" s="80">
        <v>45</v>
      </c>
      <c r="PO36" s="80">
        <v>45</v>
      </c>
      <c r="PP36" s="80">
        <v>45</v>
      </c>
      <c r="PQ36" s="80">
        <v>45</v>
      </c>
      <c r="PR36" s="80">
        <v>45</v>
      </c>
      <c r="PS36" s="80">
        <v>45</v>
      </c>
      <c r="PT36" s="80">
        <v>45</v>
      </c>
      <c r="PU36" s="80">
        <v>45</v>
      </c>
      <c r="PV36" s="80">
        <v>45</v>
      </c>
      <c r="PW36" s="80">
        <v>45</v>
      </c>
      <c r="PX36" s="80">
        <v>45</v>
      </c>
      <c r="PY36" s="80">
        <v>45</v>
      </c>
      <c r="PZ36" s="80">
        <v>45</v>
      </c>
      <c r="QA36" s="80">
        <v>45</v>
      </c>
      <c r="QB36" s="80">
        <v>45</v>
      </c>
      <c r="QC36" s="80">
        <v>45</v>
      </c>
      <c r="QD36" s="80">
        <v>45</v>
      </c>
      <c r="QE36" s="80">
        <v>45</v>
      </c>
      <c r="QF36" s="80">
        <v>45</v>
      </c>
      <c r="QG36" s="80">
        <v>45</v>
      </c>
      <c r="QH36" s="80">
        <v>45</v>
      </c>
      <c r="QI36" s="80">
        <v>45</v>
      </c>
      <c r="QJ36" s="80">
        <v>45</v>
      </c>
      <c r="QK36" s="80">
        <v>45</v>
      </c>
      <c r="QL36" s="80">
        <v>45</v>
      </c>
      <c r="QM36" s="80">
        <v>45</v>
      </c>
      <c r="QN36" s="80">
        <v>45</v>
      </c>
      <c r="QO36" s="80">
        <v>45</v>
      </c>
      <c r="QP36" s="80">
        <v>45</v>
      </c>
      <c r="QQ36" s="80">
        <v>45</v>
      </c>
      <c r="QR36" s="80">
        <v>45</v>
      </c>
      <c r="QS36" s="80">
        <v>45</v>
      </c>
      <c r="QT36" s="80">
        <v>45</v>
      </c>
      <c r="QU36" s="80">
        <v>45</v>
      </c>
      <c r="QV36" s="80">
        <v>45</v>
      </c>
      <c r="QW36" s="80">
        <v>45</v>
      </c>
      <c r="QX36" s="80">
        <v>45</v>
      </c>
      <c r="QY36" s="80">
        <v>45</v>
      </c>
      <c r="QZ36" s="80">
        <v>45</v>
      </c>
      <c r="RA36" s="80">
        <v>45</v>
      </c>
      <c r="RB36" s="80">
        <v>45</v>
      </c>
      <c r="RC36" s="80">
        <v>45</v>
      </c>
      <c r="RD36" s="80">
        <v>45</v>
      </c>
      <c r="RE36" s="80">
        <v>45</v>
      </c>
      <c r="RF36" s="80">
        <v>45</v>
      </c>
      <c r="RG36" s="80">
        <v>45</v>
      </c>
      <c r="RH36" s="80">
        <v>45</v>
      </c>
      <c r="RI36" s="80">
        <v>45</v>
      </c>
      <c r="RJ36" s="80">
        <v>45</v>
      </c>
      <c r="RK36" s="80">
        <v>45</v>
      </c>
      <c r="RL36" s="80">
        <v>45</v>
      </c>
      <c r="RM36" s="80">
        <v>45</v>
      </c>
      <c r="RN36" s="80">
        <v>45</v>
      </c>
      <c r="RO36" s="80">
        <v>45</v>
      </c>
      <c r="RP36" s="80">
        <v>45</v>
      </c>
      <c r="RQ36" s="80">
        <v>45</v>
      </c>
      <c r="RR36" s="80">
        <v>45</v>
      </c>
      <c r="RS36" s="80">
        <v>45</v>
      </c>
      <c r="RT36" s="80">
        <v>45</v>
      </c>
      <c r="RU36" s="80">
        <v>45</v>
      </c>
      <c r="RV36" s="80">
        <v>45</v>
      </c>
      <c r="RW36" s="80">
        <v>45</v>
      </c>
      <c r="RX36" s="80">
        <v>45</v>
      </c>
      <c r="RY36" s="80">
        <v>45</v>
      </c>
      <c r="RZ36" s="80">
        <v>45</v>
      </c>
      <c r="SA36" s="80">
        <v>45</v>
      </c>
      <c r="SB36" s="80">
        <v>45</v>
      </c>
      <c r="SC36" s="80">
        <v>45</v>
      </c>
      <c r="SD36" s="80">
        <v>45</v>
      </c>
      <c r="SE36" s="80">
        <v>45</v>
      </c>
      <c r="SF36" s="80">
        <v>45</v>
      </c>
      <c r="SG36" s="80">
        <v>45</v>
      </c>
      <c r="SH36" s="80">
        <v>45</v>
      </c>
      <c r="SI36" s="80">
        <v>45</v>
      </c>
      <c r="SJ36" s="80">
        <v>45</v>
      </c>
      <c r="SK36" s="80">
        <v>45</v>
      </c>
      <c r="SL36" s="80">
        <v>45</v>
      </c>
      <c r="SM36" s="80">
        <v>45</v>
      </c>
      <c r="SN36" s="80">
        <v>45</v>
      </c>
      <c r="SO36" s="80">
        <v>45</v>
      </c>
      <c r="SP36" s="80">
        <v>45</v>
      </c>
      <c r="SQ36" s="80">
        <v>45</v>
      </c>
      <c r="SR36" s="80">
        <v>45</v>
      </c>
      <c r="SS36" s="80">
        <v>45</v>
      </c>
      <c r="ST36" s="80">
        <v>45</v>
      </c>
      <c r="SU36" s="80">
        <v>45</v>
      </c>
      <c r="SV36" s="80">
        <v>45</v>
      </c>
      <c r="SW36" s="80">
        <v>45</v>
      </c>
      <c r="SX36" s="80">
        <v>45</v>
      </c>
      <c r="SY36" s="80">
        <v>45</v>
      </c>
      <c r="SZ36" s="80">
        <v>45</v>
      </c>
      <c r="TA36" s="80">
        <v>45</v>
      </c>
      <c r="TB36" s="80">
        <v>45</v>
      </c>
      <c r="TC36" s="80">
        <v>45</v>
      </c>
      <c r="TD36" s="80">
        <v>45</v>
      </c>
      <c r="TE36" s="80">
        <v>45</v>
      </c>
      <c r="TF36" s="80">
        <v>45</v>
      </c>
      <c r="TG36" s="80">
        <v>45</v>
      </c>
      <c r="TH36" s="80">
        <v>45</v>
      </c>
      <c r="TI36" s="80">
        <v>45</v>
      </c>
      <c r="TJ36" s="80">
        <v>45</v>
      </c>
      <c r="TK36" s="80">
        <v>45</v>
      </c>
      <c r="TL36" s="80">
        <v>45</v>
      </c>
      <c r="TM36" s="80">
        <v>45</v>
      </c>
      <c r="TN36" s="80">
        <v>45</v>
      </c>
      <c r="TO36" s="80">
        <v>45</v>
      </c>
      <c r="TP36" s="80">
        <v>45</v>
      </c>
      <c r="TQ36" s="80">
        <v>45</v>
      </c>
      <c r="TR36" s="80">
        <v>45</v>
      </c>
      <c r="TS36" s="80">
        <v>45</v>
      </c>
      <c r="TT36" s="80">
        <v>45</v>
      </c>
      <c r="TU36" s="80">
        <v>45</v>
      </c>
      <c r="TV36" s="80">
        <v>45</v>
      </c>
      <c r="TW36" s="80">
        <v>45</v>
      </c>
      <c r="TX36" s="80">
        <v>45</v>
      </c>
      <c r="TY36" s="80">
        <v>45</v>
      </c>
      <c r="TZ36" s="80">
        <v>45</v>
      </c>
      <c r="UA36" s="80">
        <v>45</v>
      </c>
      <c r="UB36" s="80">
        <v>45</v>
      </c>
      <c r="UC36" s="80">
        <v>45</v>
      </c>
      <c r="UD36" s="80">
        <v>45</v>
      </c>
      <c r="UE36" s="80">
        <v>45</v>
      </c>
      <c r="UF36" s="80">
        <v>45</v>
      </c>
      <c r="UG36" s="80">
        <v>45</v>
      </c>
      <c r="UH36" s="80">
        <v>45</v>
      </c>
      <c r="UI36" s="80">
        <v>45</v>
      </c>
      <c r="UJ36" s="80">
        <v>45</v>
      </c>
      <c r="UK36" s="80">
        <v>45</v>
      </c>
      <c r="UL36" s="80">
        <v>45</v>
      </c>
      <c r="UM36" s="80">
        <v>45</v>
      </c>
      <c r="UN36" s="80">
        <v>45</v>
      </c>
      <c r="UO36" s="80">
        <v>45</v>
      </c>
      <c r="UP36" s="80">
        <v>45</v>
      </c>
      <c r="UQ36" s="80">
        <v>45</v>
      </c>
      <c r="UR36" s="80">
        <v>45</v>
      </c>
      <c r="US36" s="80">
        <v>45</v>
      </c>
      <c r="UT36" s="80">
        <v>45</v>
      </c>
      <c r="UU36" s="80">
        <v>45</v>
      </c>
      <c r="UV36" s="80">
        <v>45</v>
      </c>
      <c r="UW36" s="80">
        <v>45</v>
      </c>
      <c r="UX36" s="80">
        <v>45</v>
      </c>
      <c r="UY36" s="80">
        <v>45</v>
      </c>
      <c r="UZ36" s="80">
        <v>45</v>
      </c>
      <c r="VA36" s="80">
        <v>45</v>
      </c>
      <c r="VB36" s="80">
        <v>45</v>
      </c>
      <c r="VC36" s="80">
        <v>45</v>
      </c>
      <c r="VD36" s="80">
        <v>45</v>
      </c>
      <c r="VE36" s="80">
        <v>45</v>
      </c>
      <c r="VF36" s="80">
        <v>45</v>
      </c>
      <c r="VG36" s="80">
        <v>45</v>
      </c>
      <c r="VH36" s="80">
        <v>45</v>
      </c>
    </row>
    <row r="37" spans="2:580" ht="14.25" x14ac:dyDescent="0.25">
      <c r="B37" s="55"/>
      <c r="C37" s="9" t="s">
        <v>288</v>
      </c>
      <c r="D37" s="76" t="s">
        <v>289</v>
      </c>
      <c r="E37" s="80">
        <v>12</v>
      </c>
      <c r="F37" s="80">
        <v>12</v>
      </c>
      <c r="G37" s="80">
        <v>12</v>
      </c>
      <c r="H37" s="80">
        <v>12</v>
      </c>
      <c r="I37" s="80">
        <v>12</v>
      </c>
      <c r="J37" s="80">
        <v>12</v>
      </c>
      <c r="K37" s="80">
        <v>12</v>
      </c>
      <c r="L37" s="80">
        <v>12</v>
      </c>
      <c r="M37" s="80">
        <v>12</v>
      </c>
      <c r="N37" s="80">
        <v>12</v>
      </c>
      <c r="O37" s="80">
        <v>12</v>
      </c>
      <c r="P37" s="80">
        <v>12</v>
      </c>
      <c r="Q37" s="80">
        <v>12</v>
      </c>
      <c r="R37" s="80">
        <v>12</v>
      </c>
      <c r="S37" s="80">
        <v>12</v>
      </c>
      <c r="T37" s="80">
        <v>12</v>
      </c>
      <c r="U37" s="80">
        <v>12</v>
      </c>
      <c r="V37" s="80">
        <v>12</v>
      </c>
      <c r="W37" s="80">
        <v>12</v>
      </c>
      <c r="X37" s="80">
        <v>12</v>
      </c>
      <c r="Y37" s="80">
        <v>12</v>
      </c>
      <c r="Z37" s="80">
        <v>12</v>
      </c>
      <c r="AA37" s="80">
        <v>12</v>
      </c>
      <c r="AB37" s="80">
        <v>12</v>
      </c>
      <c r="AC37" s="80">
        <v>12</v>
      </c>
      <c r="AD37" s="80">
        <v>12</v>
      </c>
      <c r="AE37" s="80">
        <v>12</v>
      </c>
      <c r="AF37" s="80">
        <v>12</v>
      </c>
      <c r="AG37" s="80">
        <v>12</v>
      </c>
      <c r="AH37" s="80">
        <v>12</v>
      </c>
      <c r="AI37" s="80">
        <v>12</v>
      </c>
      <c r="AJ37" s="80">
        <v>12</v>
      </c>
      <c r="AK37" s="80">
        <v>12</v>
      </c>
      <c r="AL37" s="80">
        <v>12</v>
      </c>
      <c r="AM37" s="80">
        <v>12</v>
      </c>
      <c r="AN37" s="80">
        <v>12</v>
      </c>
      <c r="AO37" s="80">
        <v>12</v>
      </c>
      <c r="AP37" s="80">
        <v>12</v>
      </c>
      <c r="AQ37" s="80">
        <v>12</v>
      </c>
      <c r="AR37" s="80">
        <v>12</v>
      </c>
      <c r="AS37" s="80">
        <v>12</v>
      </c>
      <c r="AT37" s="80">
        <v>12</v>
      </c>
      <c r="AU37" s="80">
        <v>12</v>
      </c>
      <c r="AV37" s="80">
        <v>12</v>
      </c>
      <c r="AW37" s="80">
        <v>12</v>
      </c>
      <c r="AX37" s="80">
        <v>12</v>
      </c>
      <c r="AY37" s="80">
        <v>12</v>
      </c>
      <c r="AZ37" s="80">
        <v>12</v>
      </c>
      <c r="BA37" s="80">
        <v>12</v>
      </c>
      <c r="BB37" s="80">
        <v>12</v>
      </c>
      <c r="BC37" s="80">
        <v>12</v>
      </c>
      <c r="BD37" s="80">
        <v>12</v>
      </c>
      <c r="BE37" s="80">
        <v>12</v>
      </c>
      <c r="BF37" s="80">
        <v>12</v>
      </c>
      <c r="BG37" s="80">
        <v>12</v>
      </c>
      <c r="BH37" s="80">
        <v>12</v>
      </c>
      <c r="BI37" s="80">
        <v>12</v>
      </c>
      <c r="BJ37" s="80">
        <v>12</v>
      </c>
      <c r="BK37" s="80">
        <v>12</v>
      </c>
      <c r="BL37" s="80">
        <v>12</v>
      </c>
      <c r="BM37" s="80">
        <v>12</v>
      </c>
      <c r="BN37" s="80">
        <v>12</v>
      </c>
      <c r="BO37" s="80">
        <v>12</v>
      </c>
      <c r="BP37" s="80">
        <v>12</v>
      </c>
      <c r="BQ37" s="80">
        <v>12</v>
      </c>
      <c r="BR37" s="80">
        <v>12</v>
      </c>
      <c r="BS37" s="80">
        <v>12</v>
      </c>
      <c r="BT37" s="80">
        <v>12</v>
      </c>
      <c r="BU37" s="80">
        <v>12</v>
      </c>
      <c r="BV37" s="80">
        <v>12</v>
      </c>
      <c r="BW37" s="80">
        <v>12</v>
      </c>
      <c r="BX37" s="80">
        <v>12</v>
      </c>
      <c r="BY37" s="80">
        <v>12</v>
      </c>
      <c r="BZ37" s="80">
        <v>12</v>
      </c>
      <c r="CA37" s="80">
        <v>12</v>
      </c>
      <c r="CB37" s="80">
        <v>12</v>
      </c>
      <c r="CC37" s="80">
        <v>12</v>
      </c>
      <c r="CD37" s="80">
        <v>12</v>
      </c>
      <c r="CE37" s="80">
        <v>12</v>
      </c>
      <c r="CF37" s="80">
        <v>12</v>
      </c>
      <c r="CG37" s="80">
        <v>12</v>
      </c>
      <c r="CH37" s="80">
        <v>12</v>
      </c>
      <c r="CI37" s="80">
        <v>12</v>
      </c>
      <c r="CJ37" s="80">
        <v>12</v>
      </c>
      <c r="CK37" s="80">
        <v>12</v>
      </c>
      <c r="CL37" s="80">
        <v>12</v>
      </c>
      <c r="CM37" s="80">
        <v>12</v>
      </c>
      <c r="CN37" s="80">
        <v>12</v>
      </c>
      <c r="CO37" s="80">
        <v>12</v>
      </c>
      <c r="CP37" s="80">
        <v>12</v>
      </c>
      <c r="CQ37" s="80">
        <v>12</v>
      </c>
      <c r="CR37" s="80">
        <v>12</v>
      </c>
      <c r="CS37" s="80">
        <v>12</v>
      </c>
      <c r="CT37" s="80">
        <v>12</v>
      </c>
      <c r="CU37" s="80">
        <v>12</v>
      </c>
      <c r="CV37" s="80">
        <v>12</v>
      </c>
      <c r="CW37" s="80">
        <v>12</v>
      </c>
      <c r="CX37" s="80">
        <v>12</v>
      </c>
      <c r="CY37" s="80">
        <v>12</v>
      </c>
      <c r="CZ37" s="80">
        <v>12</v>
      </c>
      <c r="DA37" s="80">
        <v>12</v>
      </c>
      <c r="DB37" s="80">
        <v>12</v>
      </c>
      <c r="DC37" s="80">
        <v>12</v>
      </c>
      <c r="DD37" s="80">
        <v>12</v>
      </c>
      <c r="DE37" s="80">
        <v>12</v>
      </c>
      <c r="DF37" s="80">
        <v>12</v>
      </c>
      <c r="DG37" s="80">
        <v>12</v>
      </c>
      <c r="DH37" s="80">
        <v>12</v>
      </c>
      <c r="DI37" s="80">
        <v>12</v>
      </c>
      <c r="DJ37" s="80">
        <v>12</v>
      </c>
      <c r="DK37" s="80">
        <v>12</v>
      </c>
      <c r="DL37" s="80">
        <v>12</v>
      </c>
      <c r="DM37" s="80">
        <v>12</v>
      </c>
      <c r="DN37" s="80">
        <v>12</v>
      </c>
      <c r="DO37" s="80">
        <v>12</v>
      </c>
      <c r="DP37" s="80">
        <v>12</v>
      </c>
      <c r="DQ37" s="80">
        <v>12</v>
      </c>
      <c r="DR37" s="80">
        <v>12</v>
      </c>
      <c r="DS37" s="80">
        <v>12</v>
      </c>
      <c r="DT37" s="80">
        <v>12</v>
      </c>
      <c r="DU37" s="80">
        <v>12</v>
      </c>
      <c r="DV37" s="80">
        <v>12</v>
      </c>
      <c r="DW37" s="80">
        <v>12</v>
      </c>
      <c r="DX37" s="80">
        <v>12</v>
      </c>
      <c r="DY37" s="80">
        <v>12</v>
      </c>
      <c r="DZ37" s="80">
        <v>12</v>
      </c>
      <c r="EA37" s="80">
        <v>12</v>
      </c>
      <c r="EB37" s="80">
        <v>12</v>
      </c>
      <c r="EC37" s="80">
        <v>12</v>
      </c>
      <c r="ED37" s="80">
        <v>12</v>
      </c>
      <c r="EE37" s="80">
        <v>12</v>
      </c>
      <c r="EF37" s="80">
        <v>12</v>
      </c>
      <c r="EG37" s="80">
        <v>12</v>
      </c>
      <c r="EH37" s="80">
        <v>12</v>
      </c>
      <c r="EI37" s="80">
        <v>12</v>
      </c>
      <c r="EJ37" s="80">
        <v>12</v>
      </c>
      <c r="EK37" s="80">
        <v>12</v>
      </c>
      <c r="EL37" s="80">
        <v>12</v>
      </c>
      <c r="EM37" s="80">
        <v>12</v>
      </c>
      <c r="EN37" s="80">
        <v>12</v>
      </c>
      <c r="EO37" s="80">
        <v>12</v>
      </c>
      <c r="EP37" s="80">
        <v>12</v>
      </c>
      <c r="EQ37" s="80">
        <v>12</v>
      </c>
      <c r="ER37" s="80">
        <v>12</v>
      </c>
      <c r="ES37" s="80">
        <v>12</v>
      </c>
      <c r="ET37" s="80">
        <v>12</v>
      </c>
      <c r="EU37" s="80">
        <v>12</v>
      </c>
      <c r="EV37" s="80">
        <v>12</v>
      </c>
      <c r="EW37" s="80">
        <v>12</v>
      </c>
      <c r="EX37" s="80">
        <v>12</v>
      </c>
      <c r="EY37" s="80">
        <v>12</v>
      </c>
      <c r="EZ37" s="80">
        <v>12</v>
      </c>
      <c r="FA37" s="80">
        <v>12</v>
      </c>
      <c r="FB37" s="80">
        <v>12</v>
      </c>
      <c r="FC37" s="80">
        <v>12</v>
      </c>
      <c r="FD37" s="80">
        <v>12</v>
      </c>
      <c r="FE37" s="80">
        <v>12</v>
      </c>
      <c r="FF37" s="80">
        <v>12</v>
      </c>
      <c r="FG37" s="80">
        <v>12</v>
      </c>
      <c r="FH37" s="80">
        <v>12</v>
      </c>
      <c r="FI37" s="80">
        <v>12</v>
      </c>
      <c r="FJ37" s="80">
        <v>12</v>
      </c>
      <c r="FK37" s="80">
        <v>12</v>
      </c>
      <c r="FL37" s="80">
        <v>12</v>
      </c>
      <c r="FM37" s="80">
        <v>12</v>
      </c>
      <c r="FN37" s="80">
        <v>12</v>
      </c>
      <c r="FO37" s="80">
        <v>12</v>
      </c>
      <c r="FP37" s="80">
        <v>12</v>
      </c>
      <c r="FQ37" s="80">
        <v>12</v>
      </c>
      <c r="FR37" s="80">
        <v>12</v>
      </c>
      <c r="FS37" s="80">
        <v>12</v>
      </c>
      <c r="FT37" s="80">
        <v>12</v>
      </c>
      <c r="FU37" s="80">
        <v>12</v>
      </c>
      <c r="FV37" s="80">
        <v>12</v>
      </c>
      <c r="FW37" s="80">
        <v>12</v>
      </c>
      <c r="FX37" s="80">
        <v>12</v>
      </c>
      <c r="FY37" s="80">
        <v>12</v>
      </c>
      <c r="FZ37" s="80">
        <v>12</v>
      </c>
      <c r="GA37" s="80">
        <v>12</v>
      </c>
      <c r="GB37" s="80">
        <v>12</v>
      </c>
      <c r="GC37" s="80">
        <v>12</v>
      </c>
      <c r="GD37" s="80">
        <v>12</v>
      </c>
      <c r="GE37" s="80">
        <v>12</v>
      </c>
      <c r="GF37" s="80">
        <v>12</v>
      </c>
      <c r="GG37" s="80">
        <v>12</v>
      </c>
      <c r="GH37" s="80">
        <v>12</v>
      </c>
      <c r="GI37" s="80">
        <v>12</v>
      </c>
      <c r="GJ37" s="80">
        <v>12</v>
      </c>
      <c r="GK37" s="80">
        <v>12</v>
      </c>
      <c r="GL37" s="80">
        <v>12</v>
      </c>
      <c r="GM37" s="80">
        <v>12</v>
      </c>
      <c r="GN37" s="80">
        <v>12</v>
      </c>
      <c r="GO37" s="80">
        <v>12</v>
      </c>
      <c r="GP37" s="80">
        <v>12</v>
      </c>
      <c r="GQ37" s="80">
        <v>12</v>
      </c>
      <c r="GR37" s="80">
        <v>12</v>
      </c>
      <c r="GS37" s="80">
        <v>12</v>
      </c>
      <c r="GT37" s="80">
        <v>12</v>
      </c>
      <c r="GU37" s="80">
        <v>12</v>
      </c>
      <c r="GV37" s="80">
        <v>12</v>
      </c>
      <c r="GW37" s="80">
        <v>12</v>
      </c>
      <c r="GX37" s="80">
        <v>12</v>
      </c>
      <c r="GY37" s="80">
        <v>12</v>
      </c>
      <c r="GZ37" s="80">
        <v>12</v>
      </c>
      <c r="HA37" s="80">
        <v>12</v>
      </c>
      <c r="HB37" s="80">
        <v>12</v>
      </c>
      <c r="HC37" s="80">
        <v>12</v>
      </c>
      <c r="HD37" s="80">
        <v>12</v>
      </c>
      <c r="HE37" s="80">
        <v>12</v>
      </c>
      <c r="HF37" s="80">
        <v>12</v>
      </c>
      <c r="HG37" s="80">
        <v>12</v>
      </c>
      <c r="HH37" s="80">
        <v>12</v>
      </c>
      <c r="HI37" s="80">
        <v>12</v>
      </c>
      <c r="HJ37" s="80">
        <v>12</v>
      </c>
      <c r="HK37" s="80">
        <v>12</v>
      </c>
      <c r="HL37" s="80">
        <v>12</v>
      </c>
      <c r="HM37" s="80">
        <v>12</v>
      </c>
      <c r="HN37" s="80">
        <v>12</v>
      </c>
      <c r="HO37" s="80">
        <v>12</v>
      </c>
      <c r="HP37" s="80">
        <v>12</v>
      </c>
      <c r="HQ37" s="80">
        <v>12</v>
      </c>
      <c r="HR37" s="80">
        <v>12</v>
      </c>
      <c r="HS37" s="80">
        <v>12</v>
      </c>
      <c r="HT37" s="80">
        <v>12</v>
      </c>
      <c r="HU37" s="80">
        <v>12</v>
      </c>
      <c r="HV37" s="80">
        <v>12</v>
      </c>
      <c r="HW37" s="80">
        <v>12</v>
      </c>
      <c r="HX37" s="80">
        <v>12</v>
      </c>
      <c r="HY37" s="80">
        <v>12</v>
      </c>
      <c r="HZ37" s="80">
        <v>12</v>
      </c>
      <c r="IA37" s="80">
        <v>12</v>
      </c>
      <c r="IB37" s="80">
        <v>12</v>
      </c>
      <c r="IC37" s="80">
        <v>12</v>
      </c>
      <c r="ID37" s="80">
        <v>12</v>
      </c>
      <c r="IE37" s="80">
        <v>12</v>
      </c>
      <c r="IF37" s="80">
        <v>12</v>
      </c>
      <c r="IG37" s="80">
        <v>12</v>
      </c>
      <c r="IH37" s="80">
        <v>12</v>
      </c>
      <c r="II37" s="80">
        <v>12</v>
      </c>
      <c r="IJ37" s="80">
        <v>12</v>
      </c>
      <c r="IK37" s="80">
        <v>12</v>
      </c>
      <c r="IL37" s="80">
        <v>12</v>
      </c>
      <c r="IM37" s="80">
        <v>12</v>
      </c>
      <c r="IN37" s="80">
        <v>12</v>
      </c>
      <c r="IO37" s="80">
        <v>12</v>
      </c>
      <c r="IP37" s="80">
        <v>12</v>
      </c>
      <c r="IQ37" s="80">
        <v>12</v>
      </c>
      <c r="IR37" s="80">
        <v>12</v>
      </c>
      <c r="IS37" s="80">
        <v>12</v>
      </c>
      <c r="IT37" s="80">
        <v>12</v>
      </c>
      <c r="IU37" s="80">
        <v>12</v>
      </c>
      <c r="IV37" s="80">
        <v>12</v>
      </c>
      <c r="IW37" s="80">
        <v>12</v>
      </c>
      <c r="IX37" s="80">
        <v>12</v>
      </c>
      <c r="IY37" s="80">
        <v>12</v>
      </c>
      <c r="IZ37" s="80">
        <v>12</v>
      </c>
      <c r="JA37" s="80">
        <v>12</v>
      </c>
      <c r="JB37" s="80">
        <v>12</v>
      </c>
      <c r="JC37" s="80">
        <v>12</v>
      </c>
      <c r="JD37" s="80">
        <v>12</v>
      </c>
      <c r="JE37" s="80">
        <v>12</v>
      </c>
      <c r="JF37" s="80">
        <v>12</v>
      </c>
      <c r="JG37" s="80">
        <v>12</v>
      </c>
      <c r="JH37" s="80">
        <v>12</v>
      </c>
      <c r="JI37" s="80">
        <v>12</v>
      </c>
      <c r="JJ37" s="80">
        <v>12</v>
      </c>
      <c r="JK37" s="80">
        <v>12</v>
      </c>
      <c r="JL37" s="80">
        <v>12</v>
      </c>
      <c r="JM37" s="80">
        <v>12</v>
      </c>
      <c r="JN37" s="80">
        <v>12</v>
      </c>
      <c r="JO37" s="80">
        <v>12</v>
      </c>
      <c r="JP37" s="80">
        <v>12</v>
      </c>
      <c r="JQ37" s="80">
        <v>12</v>
      </c>
      <c r="JR37" s="80">
        <v>12</v>
      </c>
      <c r="JS37" s="80">
        <v>12</v>
      </c>
      <c r="JT37" s="80">
        <v>12</v>
      </c>
      <c r="JU37" s="80">
        <v>12</v>
      </c>
      <c r="JV37" s="80">
        <v>12</v>
      </c>
      <c r="JW37" s="80">
        <v>12</v>
      </c>
      <c r="JX37" s="80">
        <v>12</v>
      </c>
      <c r="JY37" s="80">
        <v>12</v>
      </c>
      <c r="JZ37" s="80">
        <v>12</v>
      </c>
      <c r="KA37" s="80">
        <v>12</v>
      </c>
      <c r="KB37" s="80">
        <v>12</v>
      </c>
      <c r="KC37" s="80">
        <v>12</v>
      </c>
      <c r="KD37" s="80">
        <v>12</v>
      </c>
      <c r="KE37" s="80">
        <v>12</v>
      </c>
      <c r="KF37" s="80">
        <v>12</v>
      </c>
      <c r="KG37" s="80">
        <v>12</v>
      </c>
      <c r="KH37" s="80">
        <v>12</v>
      </c>
      <c r="KI37" s="80">
        <v>12</v>
      </c>
      <c r="KJ37" s="80">
        <v>12</v>
      </c>
      <c r="KK37" s="80">
        <v>12</v>
      </c>
      <c r="KL37" s="80">
        <v>12</v>
      </c>
      <c r="KM37" s="80">
        <v>12</v>
      </c>
      <c r="KN37" s="80">
        <v>12</v>
      </c>
      <c r="KO37" s="80">
        <v>12</v>
      </c>
      <c r="KP37" s="80">
        <v>12</v>
      </c>
      <c r="KQ37" s="80">
        <v>12</v>
      </c>
      <c r="KR37" s="80">
        <v>12</v>
      </c>
      <c r="KS37" s="80">
        <v>12</v>
      </c>
      <c r="KT37" s="80">
        <v>12</v>
      </c>
      <c r="KU37" s="80">
        <v>12</v>
      </c>
      <c r="KV37" s="80">
        <v>12</v>
      </c>
      <c r="KW37" s="80">
        <v>12</v>
      </c>
      <c r="KX37" s="80">
        <v>12</v>
      </c>
      <c r="KY37" s="80">
        <v>12</v>
      </c>
      <c r="KZ37" s="80">
        <v>12</v>
      </c>
      <c r="LA37" s="80">
        <v>12</v>
      </c>
      <c r="LB37" s="80">
        <v>12</v>
      </c>
      <c r="LC37" s="80">
        <v>12</v>
      </c>
      <c r="LD37" s="80">
        <v>12</v>
      </c>
      <c r="LE37" s="80">
        <v>12</v>
      </c>
      <c r="LF37" s="80">
        <v>12</v>
      </c>
      <c r="LG37" s="80">
        <v>12</v>
      </c>
      <c r="LH37" s="80">
        <v>12</v>
      </c>
      <c r="LI37" s="80">
        <v>12</v>
      </c>
      <c r="LJ37" s="80">
        <v>12</v>
      </c>
      <c r="LK37" s="80">
        <v>12</v>
      </c>
      <c r="LL37" s="80">
        <v>12</v>
      </c>
      <c r="LM37" s="80">
        <v>12</v>
      </c>
      <c r="LN37" s="80">
        <v>12</v>
      </c>
      <c r="LO37" s="80">
        <v>12</v>
      </c>
      <c r="LP37" s="80">
        <v>12</v>
      </c>
      <c r="LQ37" s="80">
        <v>12</v>
      </c>
      <c r="LR37" s="80">
        <v>12</v>
      </c>
      <c r="LS37" s="80">
        <v>12</v>
      </c>
      <c r="LT37" s="80">
        <v>12</v>
      </c>
      <c r="LU37" s="80">
        <v>12</v>
      </c>
      <c r="LV37" s="80">
        <v>12</v>
      </c>
      <c r="LW37" s="80">
        <v>12</v>
      </c>
      <c r="LX37" s="80">
        <v>12</v>
      </c>
      <c r="LY37" s="80">
        <v>12</v>
      </c>
      <c r="LZ37" s="80">
        <v>12</v>
      </c>
      <c r="MA37" s="80">
        <v>12</v>
      </c>
      <c r="MB37" s="80">
        <v>12</v>
      </c>
      <c r="MC37" s="80">
        <v>12</v>
      </c>
      <c r="MD37" s="80">
        <v>12</v>
      </c>
      <c r="ME37" s="80">
        <v>12</v>
      </c>
      <c r="MF37" s="80">
        <v>12</v>
      </c>
      <c r="MG37" s="80">
        <v>12</v>
      </c>
      <c r="MH37" s="80">
        <v>12</v>
      </c>
      <c r="MI37" s="80">
        <v>12</v>
      </c>
      <c r="MJ37" s="80">
        <v>12</v>
      </c>
      <c r="MK37" s="80">
        <v>12</v>
      </c>
      <c r="ML37" s="80">
        <v>12</v>
      </c>
      <c r="MM37" s="80">
        <v>12</v>
      </c>
      <c r="MN37" s="80">
        <v>12</v>
      </c>
      <c r="MO37" s="80">
        <v>12</v>
      </c>
      <c r="MP37" s="80">
        <v>12</v>
      </c>
      <c r="MQ37" s="80">
        <v>12</v>
      </c>
      <c r="MR37" s="80">
        <v>12</v>
      </c>
      <c r="MS37" s="80">
        <v>12</v>
      </c>
      <c r="MT37" s="80">
        <v>12</v>
      </c>
      <c r="MU37" s="80">
        <v>12</v>
      </c>
      <c r="MV37" s="80">
        <v>12</v>
      </c>
      <c r="MW37" s="80">
        <v>12</v>
      </c>
      <c r="MX37" s="80">
        <v>12</v>
      </c>
      <c r="MY37" s="80">
        <v>12</v>
      </c>
      <c r="MZ37" s="80">
        <v>12</v>
      </c>
      <c r="NA37" s="80">
        <v>12</v>
      </c>
      <c r="NB37" s="80">
        <v>12</v>
      </c>
      <c r="NC37" s="80">
        <v>12</v>
      </c>
      <c r="ND37" s="80">
        <v>12</v>
      </c>
      <c r="NE37" s="80">
        <v>12</v>
      </c>
      <c r="NF37" s="80">
        <v>12</v>
      </c>
      <c r="NG37" s="80">
        <v>12</v>
      </c>
      <c r="NH37" s="80">
        <v>12</v>
      </c>
      <c r="NI37" s="80">
        <v>12</v>
      </c>
      <c r="NJ37" s="80">
        <v>12</v>
      </c>
      <c r="NK37" s="80">
        <v>12</v>
      </c>
      <c r="NL37" s="80">
        <v>12</v>
      </c>
      <c r="NM37" s="80">
        <v>12</v>
      </c>
      <c r="NN37" s="80">
        <v>12</v>
      </c>
      <c r="NO37" s="80">
        <v>12</v>
      </c>
      <c r="NP37" s="80">
        <v>12</v>
      </c>
      <c r="NQ37" s="80">
        <v>12</v>
      </c>
      <c r="NR37" s="80">
        <v>12</v>
      </c>
      <c r="NS37" s="80">
        <v>12</v>
      </c>
      <c r="NT37" s="80">
        <v>12</v>
      </c>
      <c r="NU37" s="80">
        <v>12</v>
      </c>
      <c r="NV37" s="80">
        <v>12</v>
      </c>
      <c r="NW37" s="80">
        <v>12</v>
      </c>
      <c r="NX37" s="80">
        <v>12</v>
      </c>
      <c r="NY37" s="80">
        <v>12</v>
      </c>
      <c r="NZ37" s="80">
        <v>12</v>
      </c>
      <c r="OA37" s="80">
        <v>12</v>
      </c>
      <c r="OB37" s="80">
        <v>12</v>
      </c>
      <c r="OC37" s="80">
        <v>12</v>
      </c>
      <c r="OD37" s="80">
        <v>12</v>
      </c>
      <c r="OE37" s="80">
        <v>12</v>
      </c>
      <c r="OF37" s="80">
        <v>12</v>
      </c>
      <c r="OG37" s="80">
        <v>12</v>
      </c>
      <c r="OH37" s="80">
        <v>12</v>
      </c>
      <c r="OI37" s="80">
        <v>12</v>
      </c>
      <c r="OJ37" s="80">
        <v>12</v>
      </c>
      <c r="OK37" s="80">
        <v>12</v>
      </c>
      <c r="OL37" s="80">
        <v>12</v>
      </c>
      <c r="OM37" s="80">
        <v>12</v>
      </c>
      <c r="ON37" s="80">
        <v>12</v>
      </c>
      <c r="OO37" s="80">
        <v>12</v>
      </c>
      <c r="OP37" s="80">
        <v>12</v>
      </c>
      <c r="OQ37" s="80">
        <v>12</v>
      </c>
      <c r="OR37" s="80">
        <v>12</v>
      </c>
      <c r="OS37" s="80">
        <v>12</v>
      </c>
      <c r="OT37" s="80">
        <v>12</v>
      </c>
      <c r="OU37" s="80">
        <v>12</v>
      </c>
      <c r="OV37" s="80">
        <v>12</v>
      </c>
      <c r="OW37" s="80">
        <v>12</v>
      </c>
      <c r="OX37" s="80">
        <v>12</v>
      </c>
      <c r="OY37" s="80">
        <v>12</v>
      </c>
      <c r="OZ37" s="80">
        <v>12</v>
      </c>
      <c r="PA37" s="80">
        <v>12</v>
      </c>
      <c r="PB37" s="80">
        <v>12</v>
      </c>
      <c r="PC37" s="80">
        <v>12</v>
      </c>
      <c r="PD37" s="80">
        <v>12</v>
      </c>
      <c r="PE37" s="80">
        <v>12</v>
      </c>
      <c r="PF37" s="80">
        <v>12</v>
      </c>
      <c r="PG37" s="80">
        <v>12</v>
      </c>
      <c r="PH37" s="80">
        <v>12</v>
      </c>
      <c r="PI37" s="80">
        <v>12</v>
      </c>
      <c r="PJ37" s="80">
        <v>12</v>
      </c>
      <c r="PK37" s="80">
        <v>12</v>
      </c>
      <c r="PL37" s="80">
        <v>12</v>
      </c>
      <c r="PM37" s="80">
        <v>12</v>
      </c>
      <c r="PN37" s="80">
        <v>12</v>
      </c>
      <c r="PO37" s="80">
        <v>12</v>
      </c>
      <c r="PP37" s="80">
        <v>12</v>
      </c>
      <c r="PQ37" s="80">
        <v>12</v>
      </c>
      <c r="PR37" s="80">
        <v>12</v>
      </c>
      <c r="PS37" s="80">
        <v>12</v>
      </c>
      <c r="PT37" s="80">
        <v>12</v>
      </c>
      <c r="PU37" s="80">
        <v>12</v>
      </c>
      <c r="PV37" s="80">
        <v>12</v>
      </c>
      <c r="PW37" s="80">
        <v>12</v>
      </c>
      <c r="PX37" s="80">
        <v>12</v>
      </c>
      <c r="PY37" s="80">
        <v>12</v>
      </c>
      <c r="PZ37" s="80">
        <v>12</v>
      </c>
      <c r="QA37" s="80">
        <v>12</v>
      </c>
      <c r="QB37" s="80">
        <v>12</v>
      </c>
      <c r="QC37" s="80">
        <v>12</v>
      </c>
      <c r="QD37" s="80">
        <v>12</v>
      </c>
      <c r="QE37" s="80">
        <v>12</v>
      </c>
      <c r="QF37" s="80">
        <v>12</v>
      </c>
      <c r="QG37" s="80">
        <v>12</v>
      </c>
      <c r="QH37" s="80">
        <v>12</v>
      </c>
      <c r="QI37" s="80">
        <v>12</v>
      </c>
      <c r="QJ37" s="80">
        <v>12</v>
      </c>
      <c r="QK37" s="80">
        <v>12</v>
      </c>
      <c r="QL37" s="80">
        <v>12</v>
      </c>
      <c r="QM37" s="80">
        <v>12</v>
      </c>
      <c r="QN37" s="80">
        <v>12</v>
      </c>
      <c r="QO37" s="80">
        <v>12</v>
      </c>
      <c r="QP37" s="80">
        <v>12</v>
      </c>
      <c r="QQ37" s="80">
        <v>12</v>
      </c>
      <c r="QR37" s="80">
        <v>12</v>
      </c>
      <c r="QS37" s="80">
        <v>12</v>
      </c>
      <c r="QT37" s="80">
        <v>12</v>
      </c>
      <c r="QU37" s="80">
        <v>12</v>
      </c>
      <c r="QV37" s="80">
        <v>12</v>
      </c>
      <c r="QW37" s="80">
        <v>12</v>
      </c>
      <c r="QX37" s="80">
        <v>12</v>
      </c>
      <c r="QY37" s="80">
        <v>12</v>
      </c>
      <c r="QZ37" s="80">
        <v>12</v>
      </c>
      <c r="RA37" s="80">
        <v>12</v>
      </c>
      <c r="RB37" s="80">
        <v>12</v>
      </c>
      <c r="RC37" s="80">
        <v>12</v>
      </c>
      <c r="RD37" s="80">
        <v>12</v>
      </c>
      <c r="RE37" s="80">
        <v>12</v>
      </c>
      <c r="RF37" s="80">
        <v>12</v>
      </c>
      <c r="RG37" s="80">
        <v>12</v>
      </c>
      <c r="RH37" s="80">
        <v>12</v>
      </c>
      <c r="RI37" s="80">
        <v>12</v>
      </c>
      <c r="RJ37" s="80">
        <v>12</v>
      </c>
      <c r="RK37" s="80">
        <v>12</v>
      </c>
      <c r="RL37" s="80">
        <v>12</v>
      </c>
      <c r="RM37" s="80">
        <v>12</v>
      </c>
      <c r="RN37" s="80">
        <v>12</v>
      </c>
      <c r="RO37" s="80">
        <v>12</v>
      </c>
      <c r="RP37" s="80">
        <v>12</v>
      </c>
      <c r="RQ37" s="80">
        <v>12</v>
      </c>
      <c r="RR37" s="80">
        <v>12</v>
      </c>
      <c r="RS37" s="80">
        <v>12</v>
      </c>
      <c r="RT37" s="80">
        <v>12</v>
      </c>
      <c r="RU37" s="80">
        <v>12</v>
      </c>
      <c r="RV37" s="80">
        <v>12</v>
      </c>
      <c r="RW37" s="80">
        <v>12</v>
      </c>
      <c r="RX37" s="80">
        <v>12</v>
      </c>
      <c r="RY37" s="80">
        <v>12</v>
      </c>
      <c r="RZ37" s="80">
        <v>12</v>
      </c>
      <c r="SA37" s="80">
        <v>12</v>
      </c>
      <c r="SB37" s="80">
        <v>12</v>
      </c>
      <c r="SC37" s="80">
        <v>12</v>
      </c>
      <c r="SD37" s="80">
        <v>12</v>
      </c>
      <c r="SE37" s="80">
        <v>12</v>
      </c>
      <c r="SF37" s="80">
        <v>12</v>
      </c>
      <c r="SG37" s="80">
        <v>12</v>
      </c>
      <c r="SH37" s="80">
        <v>12</v>
      </c>
      <c r="SI37" s="80">
        <v>12</v>
      </c>
      <c r="SJ37" s="80">
        <v>12</v>
      </c>
      <c r="SK37" s="80">
        <v>12</v>
      </c>
      <c r="SL37" s="80">
        <v>12</v>
      </c>
      <c r="SM37" s="80">
        <v>12</v>
      </c>
      <c r="SN37" s="80">
        <v>12</v>
      </c>
      <c r="SO37" s="80">
        <v>12</v>
      </c>
      <c r="SP37" s="80">
        <v>12</v>
      </c>
      <c r="SQ37" s="80">
        <v>12</v>
      </c>
      <c r="SR37" s="80">
        <v>12</v>
      </c>
      <c r="SS37" s="80">
        <v>12</v>
      </c>
      <c r="ST37" s="80">
        <v>12</v>
      </c>
      <c r="SU37" s="80">
        <v>12</v>
      </c>
      <c r="SV37" s="80">
        <v>12</v>
      </c>
      <c r="SW37" s="80">
        <v>12</v>
      </c>
      <c r="SX37" s="80">
        <v>12</v>
      </c>
      <c r="SY37" s="80">
        <v>12</v>
      </c>
      <c r="SZ37" s="80">
        <v>12</v>
      </c>
      <c r="TA37" s="80">
        <v>12</v>
      </c>
      <c r="TB37" s="80">
        <v>12</v>
      </c>
      <c r="TC37" s="80">
        <v>12</v>
      </c>
      <c r="TD37" s="80">
        <v>12</v>
      </c>
      <c r="TE37" s="80">
        <v>12</v>
      </c>
      <c r="TF37" s="80">
        <v>12</v>
      </c>
      <c r="TG37" s="80">
        <v>12</v>
      </c>
      <c r="TH37" s="80">
        <v>12</v>
      </c>
      <c r="TI37" s="80">
        <v>12</v>
      </c>
      <c r="TJ37" s="80">
        <v>12</v>
      </c>
      <c r="TK37" s="80">
        <v>12</v>
      </c>
      <c r="TL37" s="80">
        <v>12</v>
      </c>
      <c r="TM37" s="80">
        <v>12</v>
      </c>
      <c r="TN37" s="80">
        <v>12</v>
      </c>
      <c r="TO37" s="80">
        <v>12</v>
      </c>
      <c r="TP37" s="80">
        <v>12</v>
      </c>
      <c r="TQ37" s="80">
        <v>12</v>
      </c>
      <c r="TR37" s="80">
        <v>12</v>
      </c>
      <c r="TS37" s="80">
        <v>12</v>
      </c>
      <c r="TT37" s="80">
        <v>12</v>
      </c>
      <c r="TU37" s="80">
        <v>12</v>
      </c>
      <c r="TV37" s="80">
        <v>12</v>
      </c>
      <c r="TW37" s="80">
        <v>12</v>
      </c>
      <c r="TX37" s="80">
        <v>12</v>
      </c>
      <c r="TY37" s="80">
        <v>12</v>
      </c>
      <c r="TZ37" s="80">
        <v>12</v>
      </c>
      <c r="UA37" s="80">
        <v>12</v>
      </c>
      <c r="UB37" s="80">
        <v>12</v>
      </c>
      <c r="UC37" s="80">
        <v>12</v>
      </c>
      <c r="UD37" s="80">
        <v>12</v>
      </c>
      <c r="UE37" s="80">
        <v>12</v>
      </c>
      <c r="UF37" s="80">
        <v>12</v>
      </c>
      <c r="UG37" s="80">
        <v>12</v>
      </c>
      <c r="UH37" s="80">
        <v>12</v>
      </c>
      <c r="UI37" s="80">
        <v>12</v>
      </c>
      <c r="UJ37" s="80">
        <v>12</v>
      </c>
      <c r="UK37" s="80">
        <v>12</v>
      </c>
      <c r="UL37" s="80">
        <v>12</v>
      </c>
      <c r="UM37" s="80">
        <v>12</v>
      </c>
      <c r="UN37" s="80">
        <v>12</v>
      </c>
      <c r="UO37" s="80">
        <v>12</v>
      </c>
      <c r="UP37" s="80">
        <v>12</v>
      </c>
      <c r="UQ37" s="80">
        <v>12</v>
      </c>
      <c r="UR37" s="80">
        <v>12</v>
      </c>
      <c r="US37" s="80">
        <v>12</v>
      </c>
      <c r="UT37" s="80">
        <v>12</v>
      </c>
      <c r="UU37" s="80">
        <v>12</v>
      </c>
      <c r="UV37" s="80">
        <v>12</v>
      </c>
      <c r="UW37" s="80">
        <v>12</v>
      </c>
      <c r="UX37" s="80">
        <v>12</v>
      </c>
      <c r="UY37" s="80">
        <v>12</v>
      </c>
      <c r="UZ37" s="80">
        <v>12</v>
      </c>
      <c r="VA37" s="80">
        <v>12</v>
      </c>
      <c r="VB37" s="80">
        <v>12</v>
      </c>
      <c r="VC37" s="80">
        <v>12</v>
      </c>
      <c r="VD37" s="80">
        <v>12</v>
      </c>
      <c r="VE37" s="80">
        <v>12</v>
      </c>
      <c r="VF37" s="80">
        <v>12</v>
      </c>
      <c r="VG37" s="80">
        <v>12</v>
      </c>
      <c r="VH37" s="80">
        <v>12</v>
      </c>
    </row>
    <row r="38" spans="2:580" ht="14.25" x14ac:dyDescent="0.25">
      <c r="B38" s="55"/>
      <c r="C38" s="9" t="s">
        <v>170</v>
      </c>
      <c r="D38" s="76" t="s">
        <v>413</v>
      </c>
      <c r="E38" s="80">
        <f t="shared" ref="E38:F38" si="135">12*E16+E43</f>
        <v>33</v>
      </c>
      <c r="F38" s="80">
        <f t="shared" si="135"/>
        <v>33</v>
      </c>
      <c r="G38" s="80">
        <f t="shared" ref="G38:S38" si="136">12*G16+G43</f>
        <v>33</v>
      </c>
      <c r="H38" s="80">
        <f t="shared" si="136"/>
        <v>33</v>
      </c>
      <c r="I38" s="80">
        <f t="shared" si="136"/>
        <v>33</v>
      </c>
      <c r="J38" s="80">
        <f t="shared" si="136"/>
        <v>33</v>
      </c>
      <c r="K38" s="80">
        <f t="shared" si="136"/>
        <v>33</v>
      </c>
      <c r="L38" s="80">
        <f t="shared" si="136"/>
        <v>33</v>
      </c>
      <c r="M38" s="80">
        <f t="shared" si="136"/>
        <v>33</v>
      </c>
      <c r="N38" s="80">
        <f t="shared" si="136"/>
        <v>33</v>
      </c>
      <c r="O38" s="80">
        <f t="shared" si="136"/>
        <v>33</v>
      </c>
      <c r="P38" s="80">
        <f t="shared" si="136"/>
        <v>33</v>
      </c>
      <c r="Q38" s="80">
        <f t="shared" si="136"/>
        <v>33</v>
      </c>
      <c r="R38" s="80">
        <f t="shared" si="136"/>
        <v>33</v>
      </c>
      <c r="S38" s="80">
        <f t="shared" si="136"/>
        <v>33</v>
      </c>
      <c r="T38" s="80">
        <f t="shared" ref="T38:CE38" si="137">12*T16+T43</f>
        <v>33</v>
      </c>
      <c r="U38" s="80">
        <f t="shared" si="137"/>
        <v>33</v>
      </c>
      <c r="V38" s="80">
        <f t="shared" si="137"/>
        <v>33</v>
      </c>
      <c r="W38" s="80">
        <f t="shared" si="137"/>
        <v>33</v>
      </c>
      <c r="X38" s="80">
        <f t="shared" si="137"/>
        <v>33</v>
      </c>
      <c r="Y38" s="80">
        <f t="shared" si="137"/>
        <v>33</v>
      </c>
      <c r="Z38" s="80">
        <f t="shared" si="137"/>
        <v>33</v>
      </c>
      <c r="AA38" s="80">
        <f t="shared" si="137"/>
        <v>33</v>
      </c>
      <c r="AB38" s="80">
        <f t="shared" si="137"/>
        <v>33</v>
      </c>
      <c r="AC38" s="80">
        <f t="shared" si="137"/>
        <v>33</v>
      </c>
      <c r="AD38" s="80">
        <f t="shared" si="137"/>
        <v>33</v>
      </c>
      <c r="AE38" s="80">
        <f t="shared" si="137"/>
        <v>33</v>
      </c>
      <c r="AF38" s="80">
        <f t="shared" si="137"/>
        <v>33</v>
      </c>
      <c r="AG38" s="80">
        <f t="shared" si="137"/>
        <v>33</v>
      </c>
      <c r="AH38" s="80">
        <f t="shared" si="137"/>
        <v>33</v>
      </c>
      <c r="AI38" s="80">
        <f t="shared" si="137"/>
        <v>33</v>
      </c>
      <c r="AJ38" s="80">
        <f t="shared" si="137"/>
        <v>33</v>
      </c>
      <c r="AK38" s="80">
        <f t="shared" si="137"/>
        <v>33</v>
      </c>
      <c r="AL38" s="80">
        <f t="shared" si="137"/>
        <v>33</v>
      </c>
      <c r="AM38" s="80">
        <f t="shared" si="137"/>
        <v>33</v>
      </c>
      <c r="AN38" s="80">
        <f t="shared" si="137"/>
        <v>33</v>
      </c>
      <c r="AO38" s="80">
        <f t="shared" si="137"/>
        <v>33</v>
      </c>
      <c r="AP38" s="80">
        <f t="shared" si="137"/>
        <v>33</v>
      </c>
      <c r="AQ38" s="80">
        <f t="shared" si="137"/>
        <v>33</v>
      </c>
      <c r="AR38" s="80">
        <f t="shared" si="137"/>
        <v>33</v>
      </c>
      <c r="AS38" s="80">
        <f t="shared" si="137"/>
        <v>33</v>
      </c>
      <c r="AT38" s="80">
        <f t="shared" si="137"/>
        <v>33</v>
      </c>
      <c r="AU38" s="80">
        <f t="shared" si="137"/>
        <v>33</v>
      </c>
      <c r="AV38" s="80">
        <f t="shared" si="137"/>
        <v>33</v>
      </c>
      <c r="AW38" s="80">
        <f t="shared" si="137"/>
        <v>33</v>
      </c>
      <c r="AX38" s="80">
        <f t="shared" si="137"/>
        <v>33</v>
      </c>
      <c r="AY38" s="80">
        <f t="shared" si="137"/>
        <v>33</v>
      </c>
      <c r="AZ38" s="80">
        <f t="shared" si="137"/>
        <v>33</v>
      </c>
      <c r="BA38" s="80">
        <f t="shared" si="137"/>
        <v>33</v>
      </c>
      <c r="BB38" s="80">
        <f t="shared" si="137"/>
        <v>33</v>
      </c>
      <c r="BC38" s="80">
        <f t="shared" si="137"/>
        <v>33</v>
      </c>
      <c r="BD38" s="80">
        <f t="shared" si="137"/>
        <v>33</v>
      </c>
      <c r="BE38" s="80">
        <f t="shared" si="137"/>
        <v>33</v>
      </c>
      <c r="BF38" s="80">
        <f t="shared" si="137"/>
        <v>33</v>
      </c>
      <c r="BG38" s="80">
        <f t="shared" si="137"/>
        <v>33</v>
      </c>
      <c r="BH38" s="80">
        <f t="shared" si="137"/>
        <v>33</v>
      </c>
      <c r="BI38" s="80">
        <f t="shared" si="137"/>
        <v>33</v>
      </c>
      <c r="BJ38" s="80">
        <f t="shared" si="137"/>
        <v>33</v>
      </c>
      <c r="BK38" s="80">
        <f t="shared" si="137"/>
        <v>33</v>
      </c>
      <c r="BL38" s="80">
        <f t="shared" si="137"/>
        <v>33</v>
      </c>
      <c r="BM38" s="80">
        <f t="shared" si="137"/>
        <v>33</v>
      </c>
      <c r="BN38" s="80">
        <f t="shared" si="137"/>
        <v>33</v>
      </c>
      <c r="BO38" s="80">
        <f t="shared" si="137"/>
        <v>33</v>
      </c>
      <c r="BP38" s="80">
        <f t="shared" si="137"/>
        <v>33</v>
      </c>
      <c r="BQ38" s="80">
        <f t="shared" si="137"/>
        <v>33</v>
      </c>
      <c r="BR38" s="80">
        <f t="shared" si="137"/>
        <v>33</v>
      </c>
      <c r="BS38" s="80">
        <f t="shared" si="137"/>
        <v>33</v>
      </c>
      <c r="BT38" s="80">
        <f t="shared" si="137"/>
        <v>33</v>
      </c>
      <c r="BU38" s="80">
        <f t="shared" si="137"/>
        <v>33</v>
      </c>
      <c r="BV38" s="80">
        <f t="shared" si="137"/>
        <v>33</v>
      </c>
      <c r="BW38" s="80">
        <f t="shared" si="137"/>
        <v>33</v>
      </c>
      <c r="BX38" s="80">
        <f t="shared" si="137"/>
        <v>33</v>
      </c>
      <c r="BY38" s="80">
        <f t="shared" si="137"/>
        <v>33</v>
      </c>
      <c r="BZ38" s="80">
        <f t="shared" si="137"/>
        <v>33</v>
      </c>
      <c r="CA38" s="80">
        <f t="shared" si="137"/>
        <v>33</v>
      </c>
      <c r="CB38" s="80">
        <f t="shared" si="137"/>
        <v>33</v>
      </c>
      <c r="CC38" s="80">
        <f t="shared" si="137"/>
        <v>33</v>
      </c>
      <c r="CD38" s="80">
        <f t="shared" si="137"/>
        <v>33</v>
      </c>
      <c r="CE38" s="80">
        <f t="shared" si="137"/>
        <v>33</v>
      </c>
      <c r="CF38" s="80">
        <f t="shared" ref="CF38:EQ38" si="138">12*CF16+CF43</f>
        <v>33</v>
      </c>
      <c r="CG38" s="80">
        <f t="shared" si="138"/>
        <v>33</v>
      </c>
      <c r="CH38" s="80">
        <f t="shared" si="138"/>
        <v>33</v>
      </c>
      <c r="CI38" s="80">
        <f t="shared" si="138"/>
        <v>33</v>
      </c>
      <c r="CJ38" s="80">
        <f t="shared" si="138"/>
        <v>33</v>
      </c>
      <c r="CK38" s="80">
        <f t="shared" si="138"/>
        <v>33</v>
      </c>
      <c r="CL38" s="80">
        <f t="shared" si="138"/>
        <v>33</v>
      </c>
      <c r="CM38" s="80">
        <f t="shared" si="138"/>
        <v>33</v>
      </c>
      <c r="CN38" s="80">
        <f t="shared" si="138"/>
        <v>33</v>
      </c>
      <c r="CO38" s="80">
        <f t="shared" si="138"/>
        <v>33</v>
      </c>
      <c r="CP38" s="80">
        <f t="shared" si="138"/>
        <v>33</v>
      </c>
      <c r="CQ38" s="80">
        <f t="shared" si="138"/>
        <v>33</v>
      </c>
      <c r="CR38" s="80">
        <f t="shared" si="138"/>
        <v>33</v>
      </c>
      <c r="CS38" s="80">
        <f t="shared" si="138"/>
        <v>33</v>
      </c>
      <c r="CT38" s="80">
        <f t="shared" si="138"/>
        <v>33</v>
      </c>
      <c r="CU38" s="80">
        <f t="shared" si="138"/>
        <v>33</v>
      </c>
      <c r="CV38" s="80">
        <f t="shared" si="138"/>
        <v>33</v>
      </c>
      <c r="CW38" s="80">
        <f t="shared" si="138"/>
        <v>33</v>
      </c>
      <c r="CX38" s="80">
        <f t="shared" si="138"/>
        <v>33</v>
      </c>
      <c r="CY38" s="80">
        <f t="shared" si="138"/>
        <v>33</v>
      </c>
      <c r="CZ38" s="80">
        <f t="shared" si="138"/>
        <v>33</v>
      </c>
      <c r="DA38" s="80">
        <f t="shared" si="138"/>
        <v>33</v>
      </c>
      <c r="DB38" s="80">
        <f t="shared" si="138"/>
        <v>33</v>
      </c>
      <c r="DC38" s="80">
        <f t="shared" si="138"/>
        <v>33</v>
      </c>
      <c r="DD38" s="80">
        <f t="shared" si="138"/>
        <v>33</v>
      </c>
      <c r="DE38" s="80">
        <f t="shared" si="138"/>
        <v>33</v>
      </c>
      <c r="DF38" s="80">
        <f t="shared" si="138"/>
        <v>33</v>
      </c>
      <c r="DG38" s="80">
        <f t="shared" si="138"/>
        <v>33</v>
      </c>
      <c r="DH38" s="80">
        <f t="shared" si="138"/>
        <v>33</v>
      </c>
      <c r="DI38" s="80">
        <f t="shared" si="138"/>
        <v>33</v>
      </c>
      <c r="DJ38" s="80">
        <f t="shared" si="138"/>
        <v>33</v>
      </c>
      <c r="DK38" s="80">
        <f t="shared" si="138"/>
        <v>33</v>
      </c>
      <c r="DL38" s="80">
        <f t="shared" si="138"/>
        <v>33</v>
      </c>
      <c r="DM38" s="80">
        <f t="shared" si="138"/>
        <v>33</v>
      </c>
      <c r="DN38" s="80">
        <f t="shared" si="138"/>
        <v>33</v>
      </c>
      <c r="DO38" s="80">
        <f t="shared" si="138"/>
        <v>33</v>
      </c>
      <c r="DP38" s="80">
        <f t="shared" si="138"/>
        <v>33</v>
      </c>
      <c r="DQ38" s="80">
        <f t="shared" si="138"/>
        <v>33</v>
      </c>
      <c r="DR38" s="80">
        <f t="shared" si="138"/>
        <v>33</v>
      </c>
      <c r="DS38" s="80">
        <f t="shared" si="138"/>
        <v>33</v>
      </c>
      <c r="DT38" s="80">
        <f t="shared" si="138"/>
        <v>33</v>
      </c>
      <c r="DU38" s="80">
        <f t="shared" si="138"/>
        <v>33</v>
      </c>
      <c r="DV38" s="80">
        <f t="shared" si="138"/>
        <v>33</v>
      </c>
      <c r="DW38" s="80">
        <f t="shared" si="138"/>
        <v>33</v>
      </c>
      <c r="DX38" s="80">
        <f t="shared" si="138"/>
        <v>33</v>
      </c>
      <c r="DY38" s="80">
        <f t="shared" si="138"/>
        <v>33</v>
      </c>
      <c r="DZ38" s="80">
        <f t="shared" si="138"/>
        <v>33</v>
      </c>
      <c r="EA38" s="80">
        <f t="shared" si="138"/>
        <v>33</v>
      </c>
      <c r="EB38" s="80">
        <f t="shared" si="138"/>
        <v>33</v>
      </c>
      <c r="EC38" s="80">
        <f t="shared" si="138"/>
        <v>33</v>
      </c>
      <c r="ED38" s="80">
        <f t="shared" si="138"/>
        <v>33</v>
      </c>
      <c r="EE38" s="80">
        <f t="shared" si="138"/>
        <v>33</v>
      </c>
      <c r="EF38" s="80">
        <f t="shared" si="138"/>
        <v>33</v>
      </c>
      <c r="EG38" s="80">
        <f t="shared" si="138"/>
        <v>33</v>
      </c>
      <c r="EH38" s="80">
        <f t="shared" si="138"/>
        <v>33</v>
      </c>
      <c r="EI38" s="80">
        <f t="shared" si="138"/>
        <v>33</v>
      </c>
      <c r="EJ38" s="80">
        <f t="shared" si="138"/>
        <v>33</v>
      </c>
      <c r="EK38" s="80">
        <f t="shared" si="138"/>
        <v>33</v>
      </c>
      <c r="EL38" s="80">
        <f t="shared" si="138"/>
        <v>33</v>
      </c>
      <c r="EM38" s="80">
        <f t="shared" si="138"/>
        <v>33</v>
      </c>
      <c r="EN38" s="80">
        <f t="shared" si="138"/>
        <v>33</v>
      </c>
      <c r="EO38" s="80">
        <f t="shared" si="138"/>
        <v>33</v>
      </c>
      <c r="EP38" s="80">
        <f t="shared" si="138"/>
        <v>33</v>
      </c>
      <c r="EQ38" s="80">
        <f t="shared" si="138"/>
        <v>33</v>
      </c>
      <c r="ER38" s="80">
        <f t="shared" ref="ER38:HC38" si="139">12*ER16+ER43</f>
        <v>33</v>
      </c>
      <c r="ES38" s="80">
        <f t="shared" si="139"/>
        <v>33</v>
      </c>
      <c r="ET38" s="80">
        <f t="shared" si="139"/>
        <v>33</v>
      </c>
      <c r="EU38" s="80">
        <f t="shared" si="139"/>
        <v>33</v>
      </c>
      <c r="EV38" s="80">
        <f t="shared" si="139"/>
        <v>33</v>
      </c>
      <c r="EW38" s="80">
        <f t="shared" si="139"/>
        <v>33</v>
      </c>
      <c r="EX38" s="80">
        <f t="shared" si="139"/>
        <v>33</v>
      </c>
      <c r="EY38" s="80">
        <f t="shared" si="139"/>
        <v>33</v>
      </c>
      <c r="EZ38" s="80">
        <f t="shared" si="139"/>
        <v>33</v>
      </c>
      <c r="FA38" s="80">
        <f t="shared" si="139"/>
        <v>33</v>
      </c>
      <c r="FB38" s="80">
        <f t="shared" si="139"/>
        <v>33</v>
      </c>
      <c r="FC38" s="80">
        <f t="shared" si="139"/>
        <v>33</v>
      </c>
      <c r="FD38" s="80">
        <f t="shared" si="139"/>
        <v>33</v>
      </c>
      <c r="FE38" s="80">
        <f t="shared" si="139"/>
        <v>33</v>
      </c>
      <c r="FF38" s="80">
        <f t="shared" si="139"/>
        <v>33</v>
      </c>
      <c r="FG38" s="80">
        <f t="shared" si="139"/>
        <v>33</v>
      </c>
      <c r="FH38" s="80">
        <f t="shared" si="139"/>
        <v>33</v>
      </c>
      <c r="FI38" s="80">
        <f t="shared" si="139"/>
        <v>33</v>
      </c>
      <c r="FJ38" s="80">
        <f t="shared" si="139"/>
        <v>33</v>
      </c>
      <c r="FK38" s="80">
        <f t="shared" si="139"/>
        <v>33</v>
      </c>
      <c r="FL38" s="80">
        <f t="shared" si="139"/>
        <v>33</v>
      </c>
      <c r="FM38" s="80">
        <f t="shared" si="139"/>
        <v>33</v>
      </c>
      <c r="FN38" s="80">
        <f t="shared" si="139"/>
        <v>33</v>
      </c>
      <c r="FO38" s="80">
        <f t="shared" si="139"/>
        <v>33</v>
      </c>
      <c r="FP38" s="80">
        <f t="shared" si="139"/>
        <v>33</v>
      </c>
      <c r="FQ38" s="80">
        <f t="shared" si="139"/>
        <v>33</v>
      </c>
      <c r="FR38" s="80">
        <f t="shared" si="139"/>
        <v>33</v>
      </c>
      <c r="FS38" s="80">
        <f t="shared" si="139"/>
        <v>33</v>
      </c>
      <c r="FT38" s="80">
        <f t="shared" si="139"/>
        <v>33</v>
      </c>
      <c r="FU38" s="80">
        <f t="shared" si="139"/>
        <v>33</v>
      </c>
      <c r="FV38" s="80">
        <f t="shared" si="139"/>
        <v>33</v>
      </c>
      <c r="FW38" s="80">
        <f t="shared" si="139"/>
        <v>33</v>
      </c>
      <c r="FX38" s="80">
        <f t="shared" si="139"/>
        <v>33</v>
      </c>
      <c r="FY38" s="80">
        <f t="shared" si="139"/>
        <v>33</v>
      </c>
      <c r="FZ38" s="80">
        <f t="shared" si="139"/>
        <v>33</v>
      </c>
      <c r="GA38" s="80">
        <f t="shared" si="139"/>
        <v>33</v>
      </c>
      <c r="GB38" s="80">
        <f t="shared" si="139"/>
        <v>33</v>
      </c>
      <c r="GC38" s="80">
        <f t="shared" si="139"/>
        <v>33</v>
      </c>
      <c r="GD38" s="80">
        <f t="shared" si="139"/>
        <v>33</v>
      </c>
      <c r="GE38" s="80">
        <f t="shared" si="139"/>
        <v>33</v>
      </c>
      <c r="GF38" s="80">
        <f t="shared" si="139"/>
        <v>33</v>
      </c>
      <c r="GG38" s="80">
        <f t="shared" si="139"/>
        <v>33</v>
      </c>
      <c r="GH38" s="80">
        <f t="shared" si="139"/>
        <v>33</v>
      </c>
      <c r="GI38" s="80">
        <f t="shared" si="139"/>
        <v>33</v>
      </c>
      <c r="GJ38" s="80">
        <f t="shared" si="139"/>
        <v>33</v>
      </c>
      <c r="GK38" s="80">
        <f t="shared" si="139"/>
        <v>33</v>
      </c>
      <c r="GL38" s="80">
        <f t="shared" si="139"/>
        <v>33</v>
      </c>
      <c r="GM38" s="80">
        <f t="shared" si="139"/>
        <v>33</v>
      </c>
      <c r="GN38" s="80">
        <f t="shared" si="139"/>
        <v>33</v>
      </c>
      <c r="GO38" s="80">
        <f t="shared" si="139"/>
        <v>33</v>
      </c>
      <c r="GP38" s="80">
        <f t="shared" si="139"/>
        <v>33</v>
      </c>
      <c r="GQ38" s="80">
        <f t="shared" si="139"/>
        <v>33</v>
      </c>
      <c r="GR38" s="80">
        <f t="shared" si="139"/>
        <v>33</v>
      </c>
      <c r="GS38" s="80">
        <f t="shared" si="139"/>
        <v>33</v>
      </c>
      <c r="GT38" s="80">
        <f t="shared" si="139"/>
        <v>33</v>
      </c>
      <c r="GU38" s="80">
        <f t="shared" si="139"/>
        <v>33</v>
      </c>
      <c r="GV38" s="80">
        <f t="shared" si="139"/>
        <v>33</v>
      </c>
      <c r="GW38" s="80">
        <f t="shared" si="139"/>
        <v>33</v>
      </c>
      <c r="GX38" s="80">
        <f t="shared" si="139"/>
        <v>33</v>
      </c>
      <c r="GY38" s="80">
        <f t="shared" si="139"/>
        <v>33</v>
      </c>
      <c r="GZ38" s="80">
        <f t="shared" si="139"/>
        <v>33</v>
      </c>
      <c r="HA38" s="80">
        <f t="shared" si="139"/>
        <v>33</v>
      </c>
      <c r="HB38" s="80">
        <f t="shared" si="139"/>
        <v>33</v>
      </c>
      <c r="HC38" s="80">
        <f t="shared" si="139"/>
        <v>33</v>
      </c>
      <c r="HD38" s="80">
        <f t="shared" ref="HD38:JO38" si="140">12*HD16+HD43</f>
        <v>33</v>
      </c>
      <c r="HE38" s="80">
        <f t="shared" si="140"/>
        <v>33</v>
      </c>
      <c r="HF38" s="80">
        <f t="shared" si="140"/>
        <v>33</v>
      </c>
      <c r="HG38" s="80">
        <f t="shared" si="140"/>
        <v>33</v>
      </c>
      <c r="HH38" s="80">
        <f t="shared" si="140"/>
        <v>33</v>
      </c>
      <c r="HI38" s="80">
        <f t="shared" si="140"/>
        <v>33</v>
      </c>
      <c r="HJ38" s="80">
        <f t="shared" si="140"/>
        <v>33</v>
      </c>
      <c r="HK38" s="80">
        <f t="shared" si="140"/>
        <v>33</v>
      </c>
      <c r="HL38" s="80">
        <f t="shared" si="140"/>
        <v>33</v>
      </c>
      <c r="HM38" s="80">
        <f t="shared" si="140"/>
        <v>33</v>
      </c>
      <c r="HN38" s="80">
        <f t="shared" si="140"/>
        <v>33</v>
      </c>
      <c r="HO38" s="80">
        <f t="shared" si="140"/>
        <v>33</v>
      </c>
      <c r="HP38" s="80">
        <f t="shared" si="140"/>
        <v>33</v>
      </c>
      <c r="HQ38" s="80">
        <f t="shared" si="140"/>
        <v>33</v>
      </c>
      <c r="HR38" s="80">
        <f t="shared" si="140"/>
        <v>33</v>
      </c>
      <c r="HS38" s="80">
        <f t="shared" si="140"/>
        <v>33</v>
      </c>
      <c r="HT38" s="80">
        <f t="shared" si="140"/>
        <v>33</v>
      </c>
      <c r="HU38" s="80">
        <f t="shared" si="140"/>
        <v>33</v>
      </c>
      <c r="HV38" s="80">
        <f t="shared" si="140"/>
        <v>33</v>
      </c>
      <c r="HW38" s="80">
        <f t="shared" si="140"/>
        <v>33</v>
      </c>
      <c r="HX38" s="80">
        <f t="shared" si="140"/>
        <v>33</v>
      </c>
      <c r="HY38" s="80">
        <f t="shared" si="140"/>
        <v>33</v>
      </c>
      <c r="HZ38" s="80">
        <f t="shared" si="140"/>
        <v>33</v>
      </c>
      <c r="IA38" s="80">
        <f t="shared" si="140"/>
        <v>33</v>
      </c>
      <c r="IB38" s="80">
        <f t="shared" si="140"/>
        <v>33</v>
      </c>
      <c r="IC38" s="80">
        <f t="shared" si="140"/>
        <v>33</v>
      </c>
      <c r="ID38" s="80">
        <f t="shared" si="140"/>
        <v>33</v>
      </c>
      <c r="IE38" s="80">
        <f t="shared" si="140"/>
        <v>33</v>
      </c>
      <c r="IF38" s="80">
        <f t="shared" si="140"/>
        <v>33</v>
      </c>
      <c r="IG38" s="80">
        <f t="shared" si="140"/>
        <v>33</v>
      </c>
      <c r="IH38" s="80">
        <f t="shared" si="140"/>
        <v>33</v>
      </c>
      <c r="II38" s="80">
        <f t="shared" si="140"/>
        <v>33</v>
      </c>
      <c r="IJ38" s="80">
        <f t="shared" si="140"/>
        <v>33</v>
      </c>
      <c r="IK38" s="80">
        <f t="shared" si="140"/>
        <v>33</v>
      </c>
      <c r="IL38" s="80">
        <f t="shared" si="140"/>
        <v>33</v>
      </c>
      <c r="IM38" s="80">
        <f t="shared" si="140"/>
        <v>33</v>
      </c>
      <c r="IN38" s="80">
        <f t="shared" si="140"/>
        <v>33</v>
      </c>
      <c r="IO38" s="80">
        <f t="shared" si="140"/>
        <v>33</v>
      </c>
      <c r="IP38" s="80">
        <f t="shared" si="140"/>
        <v>33</v>
      </c>
      <c r="IQ38" s="80">
        <f t="shared" si="140"/>
        <v>33</v>
      </c>
      <c r="IR38" s="80">
        <f t="shared" si="140"/>
        <v>33</v>
      </c>
      <c r="IS38" s="80">
        <f t="shared" si="140"/>
        <v>33</v>
      </c>
      <c r="IT38" s="80">
        <f t="shared" si="140"/>
        <v>33</v>
      </c>
      <c r="IU38" s="80">
        <f t="shared" si="140"/>
        <v>33</v>
      </c>
      <c r="IV38" s="80">
        <f t="shared" si="140"/>
        <v>33</v>
      </c>
      <c r="IW38" s="80">
        <f t="shared" si="140"/>
        <v>33</v>
      </c>
      <c r="IX38" s="80">
        <f t="shared" si="140"/>
        <v>33</v>
      </c>
      <c r="IY38" s="80">
        <f t="shared" si="140"/>
        <v>33</v>
      </c>
      <c r="IZ38" s="80">
        <f t="shared" si="140"/>
        <v>33</v>
      </c>
      <c r="JA38" s="80">
        <f t="shared" si="140"/>
        <v>33</v>
      </c>
      <c r="JB38" s="80">
        <f t="shared" si="140"/>
        <v>33</v>
      </c>
      <c r="JC38" s="80">
        <f t="shared" si="140"/>
        <v>33</v>
      </c>
      <c r="JD38" s="80">
        <f t="shared" si="140"/>
        <v>33</v>
      </c>
      <c r="JE38" s="80">
        <f t="shared" si="140"/>
        <v>33</v>
      </c>
      <c r="JF38" s="80">
        <f t="shared" si="140"/>
        <v>33</v>
      </c>
      <c r="JG38" s="80">
        <f t="shared" si="140"/>
        <v>33</v>
      </c>
      <c r="JH38" s="80">
        <f t="shared" si="140"/>
        <v>33</v>
      </c>
      <c r="JI38" s="80">
        <f t="shared" si="140"/>
        <v>33</v>
      </c>
      <c r="JJ38" s="80">
        <f t="shared" si="140"/>
        <v>33</v>
      </c>
      <c r="JK38" s="80">
        <f t="shared" si="140"/>
        <v>33</v>
      </c>
      <c r="JL38" s="80">
        <f t="shared" si="140"/>
        <v>33</v>
      </c>
      <c r="JM38" s="80">
        <f t="shared" si="140"/>
        <v>33</v>
      </c>
      <c r="JN38" s="80">
        <f t="shared" si="140"/>
        <v>33</v>
      </c>
      <c r="JO38" s="80">
        <f t="shared" si="140"/>
        <v>33</v>
      </c>
      <c r="JP38" s="80">
        <f t="shared" ref="JP38:MA38" si="141">12*JP16+JP43</f>
        <v>33</v>
      </c>
      <c r="JQ38" s="80">
        <f t="shared" si="141"/>
        <v>33</v>
      </c>
      <c r="JR38" s="80">
        <f t="shared" si="141"/>
        <v>33</v>
      </c>
      <c r="JS38" s="80">
        <f t="shared" si="141"/>
        <v>33</v>
      </c>
      <c r="JT38" s="80">
        <f t="shared" si="141"/>
        <v>33</v>
      </c>
      <c r="JU38" s="80">
        <f t="shared" si="141"/>
        <v>33</v>
      </c>
      <c r="JV38" s="80">
        <f t="shared" si="141"/>
        <v>33</v>
      </c>
      <c r="JW38" s="80">
        <f t="shared" si="141"/>
        <v>33</v>
      </c>
      <c r="JX38" s="80">
        <f t="shared" si="141"/>
        <v>33</v>
      </c>
      <c r="JY38" s="80">
        <f t="shared" si="141"/>
        <v>33</v>
      </c>
      <c r="JZ38" s="80">
        <f t="shared" si="141"/>
        <v>33</v>
      </c>
      <c r="KA38" s="80">
        <f t="shared" si="141"/>
        <v>33</v>
      </c>
      <c r="KB38" s="80">
        <f t="shared" si="141"/>
        <v>33</v>
      </c>
      <c r="KC38" s="80">
        <f t="shared" si="141"/>
        <v>33</v>
      </c>
      <c r="KD38" s="80">
        <f t="shared" si="141"/>
        <v>33</v>
      </c>
      <c r="KE38" s="80">
        <f t="shared" si="141"/>
        <v>33</v>
      </c>
      <c r="KF38" s="80">
        <f t="shared" si="141"/>
        <v>33</v>
      </c>
      <c r="KG38" s="80">
        <f t="shared" si="141"/>
        <v>33</v>
      </c>
      <c r="KH38" s="80">
        <f t="shared" si="141"/>
        <v>33</v>
      </c>
      <c r="KI38" s="80">
        <f t="shared" si="141"/>
        <v>33</v>
      </c>
      <c r="KJ38" s="80">
        <f t="shared" si="141"/>
        <v>33</v>
      </c>
      <c r="KK38" s="80">
        <f t="shared" si="141"/>
        <v>33</v>
      </c>
      <c r="KL38" s="80">
        <f t="shared" si="141"/>
        <v>33</v>
      </c>
      <c r="KM38" s="80">
        <f t="shared" si="141"/>
        <v>33</v>
      </c>
      <c r="KN38" s="80">
        <f t="shared" si="141"/>
        <v>33</v>
      </c>
      <c r="KO38" s="80">
        <f t="shared" si="141"/>
        <v>33</v>
      </c>
      <c r="KP38" s="80">
        <f t="shared" si="141"/>
        <v>33</v>
      </c>
      <c r="KQ38" s="80">
        <f t="shared" si="141"/>
        <v>33</v>
      </c>
      <c r="KR38" s="80">
        <f t="shared" si="141"/>
        <v>33</v>
      </c>
      <c r="KS38" s="80">
        <f t="shared" si="141"/>
        <v>33</v>
      </c>
      <c r="KT38" s="80">
        <f t="shared" si="141"/>
        <v>33</v>
      </c>
      <c r="KU38" s="80">
        <f t="shared" si="141"/>
        <v>33</v>
      </c>
      <c r="KV38" s="80">
        <f t="shared" si="141"/>
        <v>33</v>
      </c>
      <c r="KW38" s="80">
        <f t="shared" si="141"/>
        <v>33</v>
      </c>
      <c r="KX38" s="80">
        <f t="shared" si="141"/>
        <v>33</v>
      </c>
      <c r="KY38" s="80">
        <f t="shared" si="141"/>
        <v>33</v>
      </c>
      <c r="KZ38" s="80">
        <f t="shared" si="141"/>
        <v>33</v>
      </c>
      <c r="LA38" s="80">
        <f t="shared" si="141"/>
        <v>33</v>
      </c>
      <c r="LB38" s="80">
        <f t="shared" si="141"/>
        <v>33</v>
      </c>
      <c r="LC38" s="80">
        <f t="shared" si="141"/>
        <v>33</v>
      </c>
      <c r="LD38" s="80">
        <f t="shared" si="141"/>
        <v>33</v>
      </c>
      <c r="LE38" s="80">
        <f t="shared" si="141"/>
        <v>33</v>
      </c>
      <c r="LF38" s="80">
        <f t="shared" si="141"/>
        <v>33</v>
      </c>
      <c r="LG38" s="80">
        <f t="shared" si="141"/>
        <v>33</v>
      </c>
      <c r="LH38" s="80">
        <f t="shared" si="141"/>
        <v>33</v>
      </c>
      <c r="LI38" s="80">
        <f t="shared" si="141"/>
        <v>33</v>
      </c>
      <c r="LJ38" s="80">
        <f t="shared" si="141"/>
        <v>33</v>
      </c>
      <c r="LK38" s="80">
        <f t="shared" si="141"/>
        <v>33</v>
      </c>
      <c r="LL38" s="80">
        <f t="shared" si="141"/>
        <v>33</v>
      </c>
      <c r="LM38" s="80">
        <f t="shared" si="141"/>
        <v>33</v>
      </c>
      <c r="LN38" s="80">
        <f t="shared" si="141"/>
        <v>33</v>
      </c>
      <c r="LO38" s="80">
        <f t="shared" si="141"/>
        <v>33</v>
      </c>
      <c r="LP38" s="80">
        <f t="shared" si="141"/>
        <v>33</v>
      </c>
      <c r="LQ38" s="80">
        <f t="shared" si="141"/>
        <v>33</v>
      </c>
      <c r="LR38" s="80">
        <f t="shared" si="141"/>
        <v>33</v>
      </c>
      <c r="LS38" s="80">
        <f t="shared" si="141"/>
        <v>33</v>
      </c>
      <c r="LT38" s="80">
        <f t="shared" si="141"/>
        <v>33</v>
      </c>
      <c r="LU38" s="80">
        <f t="shared" si="141"/>
        <v>33</v>
      </c>
      <c r="LV38" s="80">
        <f t="shared" si="141"/>
        <v>33</v>
      </c>
      <c r="LW38" s="80">
        <f t="shared" si="141"/>
        <v>33</v>
      </c>
      <c r="LX38" s="80">
        <f t="shared" si="141"/>
        <v>33</v>
      </c>
      <c r="LY38" s="80">
        <f t="shared" si="141"/>
        <v>33</v>
      </c>
      <c r="LZ38" s="80">
        <f t="shared" si="141"/>
        <v>33</v>
      </c>
      <c r="MA38" s="80">
        <f t="shared" si="141"/>
        <v>33</v>
      </c>
      <c r="MB38" s="80">
        <f t="shared" ref="MB38:OM38" si="142">12*MB16+MB43</f>
        <v>33</v>
      </c>
      <c r="MC38" s="80">
        <f t="shared" si="142"/>
        <v>33</v>
      </c>
      <c r="MD38" s="80">
        <f t="shared" si="142"/>
        <v>33</v>
      </c>
      <c r="ME38" s="80">
        <f t="shared" si="142"/>
        <v>33</v>
      </c>
      <c r="MF38" s="80">
        <f t="shared" si="142"/>
        <v>33</v>
      </c>
      <c r="MG38" s="80">
        <f t="shared" si="142"/>
        <v>33</v>
      </c>
      <c r="MH38" s="80">
        <f t="shared" si="142"/>
        <v>33</v>
      </c>
      <c r="MI38" s="80">
        <f t="shared" si="142"/>
        <v>33</v>
      </c>
      <c r="MJ38" s="80">
        <f t="shared" si="142"/>
        <v>33</v>
      </c>
      <c r="MK38" s="80">
        <f t="shared" si="142"/>
        <v>33</v>
      </c>
      <c r="ML38" s="80">
        <f t="shared" si="142"/>
        <v>33</v>
      </c>
      <c r="MM38" s="80">
        <f t="shared" si="142"/>
        <v>33</v>
      </c>
      <c r="MN38" s="80">
        <f t="shared" si="142"/>
        <v>33</v>
      </c>
      <c r="MO38" s="80">
        <f t="shared" si="142"/>
        <v>33</v>
      </c>
      <c r="MP38" s="80">
        <f t="shared" si="142"/>
        <v>33</v>
      </c>
      <c r="MQ38" s="80">
        <f t="shared" si="142"/>
        <v>33</v>
      </c>
      <c r="MR38" s="80">
        <f t="shared" si="142"/>
        <v>33</v>
      </c>
      <c r="MS38" s="80">
        <f t="shared" si="142"/>
        <v>33</v>
      </c>
      <c r="MT38" s="80">
        <f t="shared" si="142"/>
        <v>33</v>
      </c>
      <c r="MU38" s="80">
        <f t="shared" si="142"/>
        <v>33</v>
      </c>
      <c r="MV38" s="80">
        <f t="shared" si="142"/>
        <v>33</v>
      </c>
      <c r="MW38" s="80">
        <f t="shared" si="142"/>
        <v>33</v>
      </c>
      <c r="MX38" s="80">
        <f t="shared" si="142"/>
        <v>33</v>
      </c>
      <c r="MY38" s="80">
        <f t="shared" si="142"/>
        <v>33</v>
      </c>
      <c r="MZ38" s="80">
        <f t="shared" si="142"/>
        <v>33</v>
      </c>
      <c r="NA38" s="80">
        <f t="shared" si="142"/>
        <v>33</v>
      </c>
      <c r="NB38" s="80">
        <f t="shared" si="142"/>
        <v>33</v>
      </c>
      <c r="NC38" s="80">
        <f t="shared" si="142"/>
        <v>33</v>
      </c>
      <c r="ND38" s="80">
        <f t="shared" si="142"/>
        <v>33</v>
      </c>
      <c r="NE38" s="80">
        <f t="shared" si="142"/>
        <v>33</v>
      </c>
      <c r="NF38" s="80">
        <f t="shared" si="142"/>
        <v>33</v>
      </c>
      <c r="NG38" s="80">
        <f t="shared" si="142"/>
        <v>33</v>
      </c>
      <c r="NH38" s="80">
        <f t="shared" si="142"/>
        <v>33</v>
      </c>
      <c r="NI38" s="80">
        <f t="shared" si="142"/>
        <v>33</v>
      </c>
      <c r="NJ38" s="80">
        <f t="shared" si="142"/>
        <v>33</v>
      </c>
      <c r="NK38" s="80">
        <f t="shared" si="142"/>
        <v>33</v>
      </c>
      <c r="NL38" s="80">
        <f t="shared" si="142"/>
        <v>33</v>
      </c>
      <c r="NM38" s="80">
        <f t="shared" si="142"/>
        <v>33</v>
      </c>
      <c r="NN38" s="80">
        <f t="shared" si="142"/>
        <v>33</v>
      </c>
      <c r="NO38" s="80">
        <f t="shared" si="142"/>
        <v>33</v>
      </c>
      <c r="NP38" s="80">
        <f t="shared" si="142"/>
        <v>33</v>
      </c>
      <c r="NQ38" s="80">
        <f t="shared" si="142"/>
        <v>33</v>
      </c>
      <c r="NR38" s="80">
        <f t="shared" si="142"/>
        <v>33</v>
      </c>
      <c r="NS38" s="80">
        <f t="shared" si="142"/>
        <v>33</v>
      </c>
      <c r="NT38" s="80">
        <f t="shared" si="142"/>
        <v>33</v>
      </c>
      <c r="NU38" s="80">
        <f t="shared" si="142"/>
        <v>33</v>
      </c>
      <c r="NV38" s="80">
        <f t="shared" si="142"/>
        <v>33</v>
      </c>
      <c r="NW38" s="80">
        <f t="shared" si="142"/>
        <v>33</v>
      </c>
      <c r="NX38" s="80">
        <f t="shared" si="142"/>
        <v>33</v>
      </c>
      <c r="NY38" s="80">
        <f t="shared" si="142"/>
        <v>33</v>
      </c>
      <c r="NZ38" s="80">
        <f t="shared" si="142"/>
        <v>33</v>
      </c>
      <c r="OA38" s="80">
        <f t="shared" si="142"/>
        <v>33</v>
      </c>
      <c r="OB38" s="80">
        <f t="shared" si="142"/>
        <v>33</v>
      </c>
      <c r="OC38" s="80">
        <f t="shared" si="142"/>
        <v>33</v>
      </c>
      <c r="OD38" s="80">
        <f t="shared" si="142"/>
        <v>33</v>
      </c>
      <c r="OE38" s="80">
        <f t="shared" si="142"/>
        <v>33</v>
      </c>
      <c r="OF38" s="80">
        <f t="shared" si="142"/>
        <v>33</v>
      </c>
      <c r="OG38" s="80">
        <f t="shared" si="142"/>
        <v>33</v>
      </c>
      <c r="OH38" s="80">
        <f t="shared" si="142"/>
        <v>33</v>
      </c>
      <c r="OI38" s="80">
        <f t="shared" si="142"/>
        <v>33</v>
      </c>
      <c r="OJ38" s="80">
        <f t="shared" si="142"/>
        <v>33</v>
      </c>
      <c r="OK38" s="80">
        <f t="shared" si="142"/>
        <v>33</v>
      </c>
      <c r="OL38" s="80">
        <f t="shared" si="142"/>
        <v>33</v>
      </c>
      <c r="OM38" s="80">
        <f t="shared" si="142"/>
        <v>33</v>
      </c>
      <c r="ON38" s="80">
        <f t="shared" ref="ON38:QY38" si="143">12*ON16+ON43</f>
        <v>33</v>
      </c>
      <c r="OO38" s="80">
        <f t="shared" si="143"/>
        <v>33</v>
      </c>
      <c r="OP38" s="80">
        <f t="shared" si="143"/>
        <v>33</v>
      </c>
      <c r="OQ38" s="80">
        <f t="shared" si="143"/>
        <v>33</v>
      </c>
      <c r="OR38" s="80">
        <f t="shared" si="143"/>
        <v>33</v>
      </c>
      <c r="OS38" s="80">
        <f t="shared" si="143"/>
        <v>33</v>
      </c>
      <c r="OT38" s="80">
        <f t="shared" si="143"/>
        <v>33</v>
      </c>
      <c r="OU38" s="80">
        <f t="shared" si="143"/>
        <v>33</v>
      </c>
      <c r="OV38" s="80">
        <f t="shared" si="143"/>
        <v>33</v>
      </c>
      <c r="OW38" s="80">
        <f t="shared" si="143"/>
        <v>33</v>
      </c>
      <c r="OX38" s="80">
        <f t="shared" si="143"/>
        <v>33</v>
      </c>
      <c r="OY38" s="80">
        <f t="shared" si="143"/>
        <v>33</v>
      </c>
      <c r="OZ38" s="80">
        <f t="shared" si="143"/>
        <v>33</v>
      </c>
      <c r="PA38" s="80">
        <f t="shared" si="143"/>
        <v>33</v>
      </c>
      <c r="PB38" s="80">
        <f t="shared" si="143"/>
        <v>33</v>
      </c>
      <c r="PC38" s="80">
        <f t="shared" si="143"/>
        <v>33</v>
      </c>
      <c r="PD38" s="80">
        <f t="shared" si="143"/>
        <v>33</v>
      </c>
      <c r="PE38" s="80">
        <f t="shared" si="143"/>
        <v>33</v>
      </c>
      <c r="PF38" s="80">
        <f t="shared" si="143"/>
        <v>33</v>
      </c>
      <c r="PG38" s="80">
        <f t="shared" si="143"/>
        <v>33</v>
      </c>
      <c r="PH38" s="80">
        <f t="shared" si="143"/>
        <v>33</v>
      </c>
      <c r="PI38" s="80">
        <f t="shared" si="143"/>
        <v>33</v>
      </c>
      <c r="PJ38" s="80">
        <f t="shared" si="143"/>
        <v>33</v>
      </c>
      <c r="PK38" s="80">
        <f t="shared" si="143"/>
        <v>33</v>
      </c>
      <c r="PL38" s="80">
        <f t="shared" si="143"/>
        <v>33</v>
      </c>
      <c r="PM38" s="80">
        <f t="shared" si="143"/>
        <v>33</v>
      </c>
      <c r="PN38" s="80">
        <f t="shared" si="143"/>
        <v>33</v>
      </c>
      <c r="PO38" s="80">
        <f t="shared" si="143"/>
        <v>33</v>
      </c>
      <c r="PP38" s="80">
        <f t="shared" si="143"/>
        <v>33</v>
      </c>
      <c r="PQ38" s="80">
        <f t="shared" si="143"/>
        <v>33</v>
      </c>
      <c r="PR38" s="80">
        <f t="shared" si="143"/>
        <v>33</v>
      </c>
      <c r="PS38" s="80">
        <f t="shared" si="143"/>
        <v>33</v>
      </c>
      <c r="PT38" s="80">
        <f t="shared" si="143"/>
        <v>33</v>
      </c>
      <c r="PU38" s="80">
        <f t="shared" si="143"/>
        <v>33</v>
      </c>
      <c r="PV38" s="80">
        <f t="shared" si="143"/>
        <v>33</v>
      </c>
      <c r="PW38" s="80">
        <f t="shared" si="143"/>
        <v>33</v>
      </c>
      <c r="PX38" s="80">
        <f t="shared" si="143"/>
        <v>33</v>
      </c>
      <c r="PY38" s="80">
        <f t="shared" si="143"/>
        <v>33</v>
      </c>
      <c r="PZ38" s="80">
        <f t="shared" si="143"/>
        <v>33</v>
      </c>
      <c r="QA38" s="80">
        <f t="shared" si="143"/>
        <v>33</v>
      </c>
      <c r="QB38" s="80">
        <f t="shared" si="143"/>
        <v>33</v>
      </c>
      <c r="QC38" s="80">
        <f t="shared" si="143"/>
        <v>33</v>
      </c>
      <c r="QD38" s="80">
        <f t="shared" si="143"/>
        <v>33</v>
      </c>
      <c r="QE38" s="80">
        <f t="shared" si="143"/>
        <v>33</v>
      </c>
      <c r="QF38" s="80">
        <f t="shared" si="143"/>
        <v>33</v>
      </c>
      <c r="QG38" s="80">
        <f t="shared" si="143"/>
        <v>33</v>
      </c>
      <c r="QH38" s="80">
        <f t="shared" si="143"/>
        <v>33</v>
      </c>
      <c r="QI38" s="80">
        <f t="shared" si="143"/>
        <v>33</v>
      </c>
      <c r="QJ38" s="80">
        <f t="shared" si="143"/>
        <v>33</v>
      </c>
      <c r="QK38" s="80">
        <f t="shared" si="143"/>
        <v>33</v>
      </c>
      <c r="QL38" s="80">
        <f t="shared" si="143"/>
        <v>33</v>
      </c>
      <c r="QM38" s="80">
        <f t="shared" si="143"/>
        <v>33</v>
      </c>
      <c r="QN38" s="80">
        <f t="shared" si="143"/>
        <v>33</v>
      </c>
      <c r="QO38" s="80">
        <f t="shared" si="143"/>
        <v>33</v>
      </c>
      <c r="QP38" s="80">
        <f t="shared" si="143"/>
        <v>33</v>
      </c>
      <c r="QQ38" s="80">
        <f t="shared" si="143"/>
        <v>33</v>
      </c>
      <c r="QR38" s="80">
        <f t="shared" si="143"/>
        <v>33</v>
      </c>
      <c r="QS38" s="80">
        <f t="shared" si="143"/>
        <v>33</v>
      </c>
      <c r="QT38" s="80">
        <f t="shared" si="143"/>
        <v>33</v>
      </c>
      <c r="QU38" s="80">
        <f t="shared" si="143"/>
        <v>33</v>
      </c>
      <c r="QV38" s="80">
        <f t="shared" si="143"/>
        <v>33</v>
      </c>
      <c r="QW38" s="80">
        <f t="shared" si="143"/>
        <v>33</v>
      </c>
      <c r="QX38" s="80">
        <f t="shared" si="143"/>
        <v>33</v>
      </c>
      <c r="QY38" s="80">
        <f t="shared" si="143"/>
        <v>33</v>
      </c>
      <c r="QZ38" s="80">
        <f t="shared" ref="QZ38:TK38" si="144">12*QZ16+QZ43</f>
        <v>33</v>
      </c>
      <c r="RA38" s="80">
        <f t="shared" si="144"/>
        <v>33</v>
      </c>
      <c r="RB38" s="80">
        <f t="shared" si="144"/>
        <v>33</v>
      </c>
      <c r="RC38" s="80">
        <f t="shared" si="144"/>
        <v>33</v>
      </c>
      <c r="RD38" s="80">
        <f t="shared" si="144"/>
        <v>33</v>
      </c>
      <c r="RE38" s="80">
        <f t="shared" si="144"/>
        <v>33</v>
      </c>
      <c r="RF38" s="80">
        <f t="shared" si="144"/>
        <v>33</v>
      </c>
      <c r="RG38" s="80">
        <f t="shared" si="144"/>
        <v>33</v>
      </c>
      <c r="RH38" s="80">
        <f t="shared" si="144"/>
        <v>33</v>
      </c>
      <c r="RI38" s="80">
        <f t="shared" si="144"/>
        <v>33</v>
      </c>
      <c r="RJ38" s="80">
        <f t="shared" si="144"/>
        <v>33</v>
      </c>
      <c r="RK38" s="80">
        <f t="shared" si="144"/>
        <v>33</v>
      </c>
      <c r="RL38" s="80">
        <f t="shared" si="144"/>
        <v>33</v>
      </c>
      <c r="RM38" s="80">
        <f t="shared" si="144"/>
        <v>33</v>
      </c>
      <c r="RN38" s="80">
        <f t="shared" si="144"/>
        <v>33</v>
      </c>
      <c r="RO38" s="80">
        <f t="shared" si="144"/>
        <v>33</v>
      </c>
      <c r="RP38" s="80">
        <f t="shared" si="144"/>
        <v>33</v>
      </c>
      <c r="RQ38" s="80">
        <f t="shared" si="144"/>
        <v>33</v>
      </c>
      <c r="RR38" s="80">
        <f t="shared" si="144"/>
        <v>33</v>
      </c>
      <c r="RS38" s="80">
        <f t="shared" si="144"/>
        <v>33</v>
      </c>
      <c r="RT38" s="80">
        <f t="shared" si="144"/>
        <v>33</v>
      </c>
      <c r="RU38" s="80">
        <f t="shared" si="144"/>
        <v>33</v>
      </c>
      <c r="RV38" s="80">
        <f t="shared" si="144"/>
        <v>33</v>
      </c>
      <c r="RW38" s="80">
        <f t="shared" si="144"/>
        <v>33</v>
      </c>
      <c r="RX38" s="80">
        <f t="shared" si="144"/>
        <v>33</v>
      </c>
      <c r="RY38" s="80">
        <f t="shared" si="144"/>
        <v>33</v>
      </c>
      <c r="RZ38" s="80">
        <f t="shared" si="144"/>
        <v>33</v>
      </c>
      <c r="SA38" s="80">
        <f t="shared" si="144"/>
        <v>33</v>
      </c>
      <c r="SB38" s="80">
        <f t="shared" si="144"/>
        <v>33</v>
      </c>
      <c r="SC38" s="80">
        <f t="shared" si="144"/>
        <v>33</v>
      </c>
      <c r="SD38" s="80">
        <f t="shared" si="144"/>
        <v>33</v>
      </c>
      <c r="SE38" s="80">
        <f t="shared" si="144"/>
        <v>33</v>
      </c>
      <c r="SF38" s="80">
        <f t="shared" si="144"/>
        <v>33</v>
      </c>
      <c r="SG38" s="80">
        <f t="shared" si="144"/>
        <v>33</v>
      </c>
      <c r="SH38" s="80">
        <f t="shared" si="144"/>
        <v>33</v>
      </c>
      <c r="SI38" s="80">
        <f t="shared" si="144"/>
        <v>33</v>
      </c>
      <c r="SJ38" s="80">
        <f t="shared" si="144"/>
        <v>33</v>
      </c>
      <c r="SK38" s="80">
        <f t="shared" si="144"/>
        <v>33</v>
      </c>
      <c r="SL38" s="80">
        <f t="shared" si="144"/>
        <v>33</v>
      </c>
      <c r="SM38" s="80">
        <f t="shared" si="144"/>
        <v>33</v>
      </c>
      <c r="SN38" s="80">
        <f t="shared" si="144"/>
        <v>33</v>
      </c>
      <c r="SO38" s="80">
        <f t="shared" si="144"/>
        <v>33</v>
      </c>
      <c r="SP38" s="80">
        <f t="shared" si="144"/>
        <v>33</v>
      </c>
      <c r="SQ38" s="80">
        <f t="shared" si="144"/>
        <v>33</v>
      </c>
      <c r="SR38" s="80">
        <f t="shared" si="144"/>
        <v>33</v>
      </c>
      <c r="SS38" s="80">
        <f t="shared" si="144"/>
        <v>33</v>
      </c>
      <c r="ST38" s="80">
        <f t="shared" si="144"/>
        <v>33</v>
      </c>
      <c r="SU38" s="80">
        <f t="shared" si="144"/>
        <v>33</v>
      </c>
      <c r="SV38" s="80">
        <f t="shared" si="144"/>
        <v>33</v>
      </c>
      <c r="SW38" s="80">
        <f t="shared" si="144"/>
        <v>33</v>
      </c>
      <c r="SX38" s="80">
        <f t="shared" si="144"/>
        <v>33</v>
      </c>
      <c r="SY38" s="80">
        <f t="shared" si="144"/>
        <v>33</v>
      </c>
      <c r="SZ38" s="80">
        <f t="shared" si="144"/>
        <v>33</v>
      </c>
      <c r="TA38" s="80">
        <f t="shared" si="144"/>
        <v>33</v>
      </c>
      <c r="TB38" s="80">
        <f t="shared" si="144"/>
        <v>33</v>
      </c>
      <c r="TC38" s="80">
        <f t="shared" si="144"/>
        <v>33</v>
      </c>
      <c r="TD38" s="80">
        <f t="shared" si="144"/>
        <v>33</v>
      </c>
      <c r="TE38" s="80">
        <f t="shared" si="144"/>
        <v>33</v>
      </c>
      <c r="TF38" s="80">
        <f t="shared" si="144"/>
        <v>33</v>
      </c>
      <c r="TG38" s="80">
        <f t="shared" si="144"/>
        <v>33</v>
      </c>
      <c r="TH38" s="80">
        <f t="shared" si="144"/>
        <v>33</v>
      </c>
      <c r="TI38" s="80">
        <f t="shared" si="144"/>
        <v>33</v>
      </c>
      <c r="TJ38" s="80">
        <f t="shared" si="144"/>
        <v>33</v>
      </c>
      <c r="TK38" s="80">
        <f t="shared" si="144"/>
        <v>33</v>
      </c>
      <c r="TL38" s="80">
        <f t="shared" ref="TL38:VH38" si="145">12*TL16+TL43</f>
        <v>33</v>
      </c>
      <c r="TM38" s="80">
        <f t="shared" si="145"/>
        <v>33</v>
      </c>
      <c r="TN38" s="80">
        <f t="shared" si="145"/>
        <v>33</v>
      </c>
      <c r="TO38" s="80">
        <f t="shared" si="145"/>
        <v>33</v>
      </c>
      <c r="TP38" s="80">
        <f t="shared" si="145"/>
        <v>33</v>
      </c>
      <c r="TQ38" s="80">
        <f t="shared" si="145"/>
        <v>33</v>
      </c>
      <c r="TR38" s="80">
        <f t="shared" si="145"/>
        <v>33</v>
      </c>
      <c r="TS38" s="80">
        <f t="shared" si="145"/>
        <v>33</v>
      </c>
      <c r="TT38" s="80">
        <f t="shared" si="145"/>
        <v>33</v>
      </c>
      <c r="TU38" s="80">
        <f t="shared" si="145"/>
        <v>33</v>
      </c>
      <c r="TV38" s="80">
        <f t="shared" si="145"/>
        <v>33</v>
      </c>
      <c r="TW38" s="80">
        <f t="shared" si="145"/>
        <v>33</v>
      </c>
      <c r="TX38" s="80">
        <f t="shared" si="145"/>
        <v>33</v>
      </c>
      <c r="TY38" s="80">
        <f t="shared" si="145"/>
        <v>33</v>
      </c>
      <c r="TZ38" s="80">
        <f t="shared" si="145"/>
        <v>33</v>
      </c>
      <c r="UA38" s="80">
        <f t="shared" si="145"/>
        <v>33</v>
      </c>
      <c r="UB38" s="80">
        <f t="shared" si="145"/>
        <v>33</v>
      </c>
      <c r="UC38" s="80">
        <f t="shared" si="145"/>
        <v>33</v>
      </c>
      <c r="UD38" s="80">
        <f t="shared" si="145"/>
        <v>33</v>
      </c>
      <c r="UE38" s="80">
        <f t="shared" si="145"/>
        <v>33</v>
      </c>
      <c r="UF38" s="80">
        <f t="shared" si="145"/>
        <v>33</v>
      </c>
      <c r="UG38" s="80">
        <f t="shared" si="145"/>
        <v>33</v>
      </c>
      <c r="UH38" s="80">
        <f t="shared" si="145"/>
        <v>33</v>
      </c>
      <c r="UI38" s="80">
        <f t="shared" si="145"/>
        <v>33</v>
      </c>
      <c r="UJ38" s="80">
        <f t="shared" si="145"/>
        <v>33</v>
      </c>
      <c r="UK38" s="80">
        <f t="shared" si="145"/>
        <v>33</v>
      </c>
      <c r="UL38" s="80">
        <f t="shared" si="145"/>
        <v>33</v>
      </c>
      <c r="UM38" s="80">
        <f t="shared" si="145"/>
        <v>33</v>
      </c>
      <c r="UN38" s="80">
        <f t="shared" si="145"/>
        <v>33</v>
      </c>
      <c r="UO38" s="80">
        <f t="shared" si="145"/>
        <v>33</v>
      </c>
      <c r="UP38" s="80">
        <f t="shared" si="145"/>
        <v>33</v>
      </c>
      <c r="UQ38" s="80">
        <f t="shared" si="145"/>
        <v>33</v>
      </c>
      <c r="UR38" s="80">
        <f t="shared" si="145"/>
        <v>33</v>
      </c>
      <c r="US38" s="80">
        <f t="shared" si="145"/>
        <v>33</v>
      </c>
      <c r="UT38" s="80">
        <f t="shared" si="145"/>
        <v>33</v>
      </c>
      <c r="UU38" s="80">
        <f t="shared" si="145"/>
        <v>33</v>
      </c>
      <c r="UV38" s="80">
        <f t="shared" si="145"/>
        <v>33</v>
      </c>
      <c r="UW38" s="80">
        <f t="shared" si="145"/>
        <v>33</v>
      </c>
      <c r="UX38" s="80">
        <f t="shared" si="145"/>
        <v>33</v>
      </c>
      <c r="UY38" s="80">
        <f t="shared" si="145"/>
        <v>33</v>
      </c>
      <c r="UZ38" s="80">
        <f t="shared" si="145"/>
        <v>33</v>
      </c>
      <c r="VA38" s="80">
        <f t="shared" si="145"/>
        <v>33</v>
      </c>
      <c r="VB38" s="80">
        <f t="shared" si="145"/>
        <v>33</v>
      </c>
      <c r="VC38" s="80">
        <f t="shared" si="145"/>
        <v>33</v>
      </c>
      <c r="VD38" s="80">
        <f t="shared" si="145"/>
        <v>33</v>
      </c>
      <c r="VE38" s="80">
        <f t="shared" si="145"/>
        <v>33</v>
      </c>
      <c r="VF38" s="80">
        <f t="shared" si="145"/>
        <v>33</v>
      </c>
      <c r="VG38" s="80">
        <f t="shared" si="145"/>
        <v>33</v>
      </c>
      <c r="VH38" s="80">
        <f t="shared" si="145"/>
        <v>33</v>
      </c>
    </row>
    <row r="39" spans="2:580" ht="12.75" x14ac:dyDescent="0.25">
      <c r="B39" s="55"/>
      <c r="C39" s="9" t="s">
        <v>334</v>
      </c>
      <c r="D39" s="76" t="s">
        <v>414</v>
      </c>
      <c r="E39" s="80">
        <f t="shared" ref="E39:F39" si="146">12*E16+E43</f>
        <v>33</v>
      </c>
      <c r="F39" s="80">
        <f t="shared" si="146"/>
        <v>33</v>
      </c>
      <c r="G39" s="80">
        <f t="shared" ref="G39:S39" si="147">12*G16+G43</f>
        <v>33</v>
      </c>
      <c r="H39" s="80">
        <f t="shared" si="147"/>
        <v>33</v>
      </c>
      <c r="I39" s="80">
        <f t="shared" si="147"/>
        <v>33</v>
      </c>
      <c r="J39" s="80">
        <f t="shared" si="147"/>
        <v>33</v>
      </c>
      <c r="K39" s="80">
        <f t="shared" si="147"/>
        <v>33</v>
      </c>
      <c r="L39" s="80">
        <f t="shared" si="147"/>
        <v>33</v>
      </c>
      <c r="M39" s="80">
        <f t="shared" si="147"/>
        <v>33</v>
      </c>
      <c r="N39" s="80">
        <f t="shared" si="147"/>
        <v>33</v>
      </c>
      <c r="O39" s="80">
        <f t="shared" si="147"/>
        <v>33</v>
      </c>
      <c r="P39" s="80">
        <f t="shared" si="147"/>
        <v>33</v>
      </c>
      <c r="Q39" s="80">
        <f t="shared" si="147"/>
        <v>33</v>
      </c>
      <c r="R39" s="80">
        <f t="shared" si="147"/>
        <v>33</v>
      </c>
      <c r="S39" s="80">
        <f t="shared" si="147"/>
        <v>33</v>
      </c>
      <c r="T39" s="80">
        <f t="shared" ref="T39:CE39" si="148">12*T16+T43</f>
        <v>33</v>
      </c>
      <c r="U39" s="80">
        <f t="shared" si="148"/>
        <v>33</v>
      </c>
      <c r="V39" s="80">
        <f t="shared" si="148"/>
        <v>33</v>
      </c>
      <c r="W39" s="80">
        <f t="shared" si="148"/>
        <v>33</v>
      </c>
      <c r="X39" s="80">
        <f t="shared" si="148"/>
        <v>33</v>
      </c>
      <c r="Y39" s="80">
        <f t="shared" si="148"/>
        <v>33</v>
      </c>
      <c r="Z39" s="80">
        <f t="shared" si="148"/>
        <v>33</v>
      </c>
      <c r="AA39" s="80">
        <f t="shared" si="148"/>
        <v>33</v>
      </c>
      <c r="AB39" s="80">
        <f t="shared" si="148"/>
        <v>33</v>
      </c>
      <c r="AC39" s="80">
        <f t="shared" si="148"/>
        <v>33</v>
      </c>
      <c r="AD39" s="80">
        <f t="shared" si="148"/>
        <v>33</v>
      </c>
      <c r="AE39" s="80">
        <f t="shared" si="148"/>
        <v>33</v>
      </c>
      <c r="AF39" s="80">
        <f t="shared" si="148"/>
        <v>33</v>
      </c>
      <c r="AG39" s="80">
        <f t="shared" si="148"/>
        <v>33</v>
      </c>
      <c r="AH39" s="80">
        <f t="shared" si="148"/>
        <v>33</v>
      </c>
      <c r="AI39" s="80">
        <f t="shared" si="148"/>
        <v>33</v>
      </c>
      <c r="AJ39" s="80">
        <f t="shared" si="148"/>
        <v>33</v>
      </c>
      <c r="AK39" s="80">
        <f t="shared" si="148"/>
        <v>33</v>
      </c>
      <c r="AL39" s="80">
        <f t="shared" si="148"/>
        <v>33</v>
      </c>
      <c r="AM39" s="80">
        <f t="shared" si="148"/>
        <v>33</v>
      </c>
      <c r="AN39" s="80">
        <f t="shared" si="148"/>
        <v>33</v>
      </c>
      <c r="AO39" s="80">
        <f t="shared" si="148"/>
        <v>33</v>
      </c>
      <c r="AP39" s="80">
        <f t="shared" si="148"/>
        <v>33</v>
      </c>
      <c r="AQ39" s="80">
        <f t="shared" si="148"/>
        <v>33</v>
      </c>
      <c r="AR39" s="80">
        <f t="shared" si="148"/>
        <v>33</v>
      </c>
      <c r="AS39" s="80">
        <f t="shared" si="148"/>
        <v>33</v>
      </c>
      <c r="AT39" s="80">
        <f t="shared" si="148"/>
        <v>33</v>
      </c>
      <c r="AU39" s="80">
        <f t="shared" si="148"/>
        <v>33</v>
      </c>
      <c r="AV39" s="80">
        <f t="shared" si="148"/>
        <v>33</v>
      </c>
      <c r="AW39" s="80">
        <f t="shared" si="148"/>
        <v>33</v>
      </c>
      <c r="AX39" s="80">
        <f t="shared" si="148"/>
        <v>33</v>
      </c>
      <c r="AY39" s="80">
        <f t="shared" si="148"/>
        <v>33</v>
      </c>
      <c r="AZ39" s="80">
        <f t="shared" si="148"/>
        <v>33</v>
      </c>
      <c r="BA39" s="80">
        <f t="shared" si="148"/>
        <v>33</v>
      </c>
      <c r="BB39" s="80">
        <f t="shared" si="148"/>
        <v>33</v>
      </c>
      <c r="BC39" s="80">
        <f t="shared" si="148"/>
        <v>33</v>
      </c>
      <c r="BD39" s="80">
        <f t="shared" si="148"/>
        <v>33</v>
      </c>
      <c r="BE39" s="80">
        <f t="shared" si="148"/>
        <v>33</v>
      </c>
      <c r="BF39" s="80">
        <f t="shared" si="148"/>
        <v>33</v>
      </c>
      <c r="BG39" s="80">
        <f t="shared" si="148"/>
        <v>33</v>
      </c>
      <c r="BH39" s="80">
        <f t="shared" si="148"/>
        <v>33</v>
      </c>
      <c r="BI39" s="80">
        <f t="shared" si="148"/>
        <v>33</v>
      </c>
      <c r="BJ39" s="80">
        <f t="shared" si="148"/>
        <v>33</v>
      </c>
      <c r="BK39" s="80">
        <f t="shared" si="148"/>
        <v>33</v>
      </c>
      <c r="BL39" s="80">
        <f t="shared" si="148"/>
        <v>33</v>
      </c>
      <c r="BM39" s="80">
        <f t="shared" si="148"/>
        <v>33</v>
      </c>
      <c r="BN39" s="80">
        <f t="shared" si="148"/>
        <v>33</v>
      </c>
      <c r="BO39" s="80">
        <f t="shared" si="148"/>
        <v>33</v>
      </c>
      <c r="BP39" s="80">
        <f t="shared" si="148"/>
        <v>33</v>
      </c>
      <c r="BQ39" s="80">
        <f t="shared" si="148"/>
        <v>33</v>
      </c>
      <c r="BR39" s="80">
        <f t="shared" si="148"/>
        <v>33</v>
      </c>
      <c r="BS39" s="80">
        <f t="shared" si="148"/>
        <v>33</v>
      </c>
      <c r="BT39" s="80">
        <f t="shared" si="148"/>
        <v>33</v>
      </c>
      <c r="BU39" s="80">
        <f t="shared" si="148"/>
        <v>33</v>
      </c>
      <c r="BV39" s="80">
        <f t="shared" si="148"/>
        <v>33</v>
      </c>
      <c r="BW39" s="80">
        <f t="shared" si="148"/>
        <v>33</v>
      </c>
      <c r="BX39" s="80">
        <f t="shared" si="148"/>
        <v>33</v>
      </c>
      <c r="BY39" s="80">
        <f t="shared" si="148"/>
        <v>33</v>
      </c>
      <c r="BZ39" s="80">
        <f t="shared" si="148"/>
        <v>33</v>
      </c>
      <c r="CA39" s="80">
        <f t="shared" si="148"/>
        <v>33</v>
      </c>
      <c r="CB39" s="80">
        <f t="shared" si="148"/>
        <v>33</v>
      </c>
      <c r="CC39" s="80">
        <f t="shared" si="148"/>
        <v>33</v>
      </c>
      <c r="CD39" s="80">
        <f t="shared" si="148"/>
        <v>33</v>
      </c>
      <c r="CE39" s="80">
        <f t="shared" si="148"/>
        <v>33</v>
      </c>
      <c r="CF39" s="80">
        <f t="shared" ref="CF39:EQ39" si="149">12*CF16+CF43</f>
        <v>33</v>
      </c>
      <c r="CG39" s="80">
        <f t="shared" si="149"/>
        <v>33</v>
      </c>
      <c r="CH39" s="80">
        <f t="shared" si="149"/>
        <v>33</v>
      </c>
      <c r="CI39" s="80">
        <f t="shared" si="149"/>
        <v>33</v>
      </c>
      <c r="CJ39" s="80">
        <f t="shared" si="149"/>
        <v>33</v>
      </c>
      <c r="CK39" s="80">
        <f t="shared" si="149"/>
        <v>33</v>
      </c>
      <c r="CL39" s="80">
        <f t="shared" si="149"/>
        <v>33</v>
      </c>
      <c r="CM39" s="80">
        <f t="shared" si="149"/>
        <v>33</v>
      </c>
      <c r="CN39" s="80">
        <f t="shared" si="149"/>
        <v>33</v>
      </c>
      <c r="CO39" s="80">
        <f t="shared" si="149"/>
        <v>33</v>
      </c>
      <c r="CP39" s="80">
        <f t="shared" si="149"/>
        <v>33</v>
      </c>
      <c r="CQ39" s="80">
        <f t="shared" si="149"/>
        <v>33</v>
      </c>
      <c r="CR39" s="80">
        <f t="shared" si="149"/>
        <v>33</v>
      </c>
      <c r="CS39" s="80">
        <f t="shared" si="149"/>
        <v>33</v>
      </c>
      <c r="CT39" s="80">
        <f t="shared" si="149"/>
        <v>33</v>
      </c>
      <c r="CU39" s="80">
        <f t="shared" si="149"/>
        <v>33</v>
      </c>
      <c r="CV39" s="80">
        <f t="shared" si="149"/>
        <v>33</v>
      </c>
      <c r="CW39" s="80">
        <f t="shared" si="149"/>
        <v>33</v>
      </c>
      <c r="CX39" s="80">
        <f t="shared" si="149"/>
        <v>33</v>
      </c>
      <c r="CY39" s="80">
        <f t="shared" si="149"/>
        <v>33</v>
      </c>
      <c r="CZ39" s="80">
        <f t="shared" si="149"/>
        <v>33</v>
      </c>
      <c r="DA39" s="80">
        <f t="shared" si="149"/>
        <v>33</v>
      </c>
      <c r="DB39" s="80">
        <f t="shared" si="149"/>
        <v>33</v>
      </c>
      <c r="DC39" s="80">
        <f t="shared" si="149"/>
        <v>33</v>
      </c>
      <c r="DD39" s="80">
        <f t="shared" si="149"/>
        <v>33</v>
      </c>
      <c r="DE39" s="80">
        <f t="shared" si="149"/>
        <v>33</v>
      </c>
      <c r="DF39" s="80">
        <f t="shared" si="149"/>
        <v>33</v>
      </c>
      <c r="DG39" s="80">
        <f t="shared" si="149"/>
        <v>33</v>
      </c>
      <c r="DH39" s="80">
        <f t="shared" si="149"/>
        <v>33</v>
      </c>
      <c r="DI39" s="80">
        <f t="shared" si="149"/>
        <v>33</v>
      </c>
      <c r="DJ39" s="80">
        <f t="shared" si="149"/>
        <v>33</v>
      </c>
      <c r="DK39" s="80">
        <f t="shared" si="149"/>
        <v>33</v>
      </c>
      <c r="DL39" s="80">
        <f t="shared" si="149"/>
        <v>33</v>
      </c>
      <c r="DM39" s="80">
        <f t="shared" si="149"/>
        <v>33</v>
      </c>
      <c r="DN39" s="80">
        <f t="shared" si="149"/>
        <v>33</v>
      </c>
      <c r="DO39" s="80">
        <f t="shared" si="149"/>
        <v>33</v>
      </c>
      <c r="DP39" s="80">
        <f t="shared" si="149"/>
        <v>33</v>
      </c>
      <c r="DQ39" s="80">
        <f t="shared" si="149"/>
        <v>33</v>
      </c>
      <c r="DR39" s="80">
        <f t="shared" si="149"/>
        <v>33</v>
      </c>
      <c r="DS39" s="80">
        <f t="shared" si="149"/>
        <v>33</v>
      </c>
      <c r="DT39" s="80">
        <f t="shared" si="149"/>
        <v>33</v>
      </c>
      <c r="DU39" s="80">
        <f t="shared" si="149"/>
        <v>33</v>
      </c>
      <c r="DV39" s="80">
        <f t="shared" si="149"/>
        <v>33</v>
      </c>
      <c r="DW39" s="80">
        <f t="shared" si="149"/>
        <v>33</v>
      </c>
      <c r="DX39" s="80">
        <f t="shared" si="149"/>
        <v>33</v>
      </c>
      <c r="DY39" s="80">
        <f t="shared" si="149"/>
        <v>33</v>
      </c>
      <c r="DZ39" s="80">
        <f t="shared" si="149"/>
        <v>33</v>
      </c>
      <c r="EA39" s="80">
        <f t="shared" si="149"/>
        <v>33</v>
      </c>
      <c r="EB39" s="80">
        <f t="shared" si="149"/>
        <v>33</v>
      </c>
      <c r="EC39" s="80">
        <f t="shared" si="149"/>
        <v>33</v>
      </c>
      <c r="ED39" s="80">
        <f t="shared" si="149"/>
        <v>33</v>
      </c>
      <c r="EE39" s="80">
        <f t="shared" si="149"/>
        <v>33</v>
      </c>
      <c r="EF39" s="80">
        <f t="shared" si="149"/>
        <v>33</v>
      </c>
      <c r="EG39" s="80">
        <f t="shared" si="149"/>
        <v>33</v>
      </c>
      <c r="EH39" s="80">
        <f t="shared" si="149"/>
        <v>33</v>
      </c>
      <c r="EI39" s="80">
        <f t="shared" si="149"/>
        <v>33</v>
      </c>
      <c r="EJ39" s="80">
        <f t="shared" si="149"/>
        <v>33</v>
      </c>
      <c r="EK39" s="80">
        <f t="shared" si="149"/>
        <v>33</v>
      </c>
      <c r="EL39" s="80">
        <f t="shared" si="149"/>
        <v>33</v>
      </c>
      <c r="EM39" s="80">
        <f t="shared" si="149"/>
        <v>33</v>
      </c>
      <c r="EN39" s="80">
        <f t="shared" si="149"/>
        <v>33</v>
      </c>
      <c r="EO39" s="80">
        <f t="shared" si="149"/>
        <v>33</v>
      </c>
      <c r="EP39" s="80">
        <f t="shared" si="149"/>
        <v>33</v>
      </c>
      <c r="EQ39" s="80">
        <f t="shared" si="149"/>
        <v>33</v>
      </c>
      <c r="ER39" s="80">
        <f t="shared" ref="ER39:HC39" si="150">12*ER16+ER43</f>
        <v>33</v>
      </c>
      <c r="ES39" s="80">
        <f t="shared" si="150"/>
        <v>33</v>
      </c>
      <c r="ET39" s="80">
        <f t="shared" si="150"/>
        <v>33</v>
      </c>
      <c r="EU39" s="80">
        <f t="shared" si="150"/>
        <v>33</v>
      </c>
      <c r="EV39" s="80">
        <f t="shared" si="150"/>
        <v>33</v>
      </c>
      <c r="EW39" s="80">
        <f t="shared" si="150"/>
        <v>33</v>
      </c>
      <c r="EX39" s="80">
        <f t="shared" si="150"/>
        <v>33</v>
      </c>
      <c r="EY39" s="80">
        <f t="shared" si="150"/>
        <v>33</v>
      </c>
      <c r="EZ39" s="80">
        <f t="shared" si="150"/>
        <v>33</v>
      </c>
      <c r="FA39" s="80">
        <f t="shared" si="150"/>
        <v>33</v>
      </c>
      <c r="FB39" s="80">
        <f t="shared" si="150"/>
        <v>33</v>
      </c>
      <c r="FC39" s="80">
        <f t="shared" si="150"/>
        <v>33</v>
      </c>
      <c r="FD39" s="80">
        <f t="shared" si="150"/>
        <v>33</v>
      </c>
      <c r="FE39" s="80">
        <f t="shared" si="150"/>
        <v>33</v>
      </c>
      <c r="FF39" s="80">
        <f t="shared" si="150"/>
        <v>33</v>
      </c>
      <c r="FG39" s="80">
        <f t="shared" si="150"/>
        <v>33</v>
      </c>
      <c r="FH39" s="80">
        <f t="shared" si="150"/>
        <v>33</v>
      </c>
      <c r="FI39" s="80">
        <f t="shared" si="150"/>
        <v>33</v>
      </c>
      <c r="FJ39" s="80">
        <f t="shared" si="150"/>
        <v>33</v>
      </c>
      <c r="FK39" s="80">
        <f t="shared" si="150"/>
        <v>33</v>
      </c>
      <c r="FL39" s="80">
        <f t="shared" si="150"/>
        <v>33</v>
      </c>
      <c r="FM39" s="80">
        <f t="shared" si="150"/>
        <v>33</v>
      </c>
      <c r="FN39" s="80">
        <f t="shared" si="150"/>
        <v>33</v>
      </c>
      <c r="FO39" s="80">
        <f t="shared" si="150"/>
        <v>33</v>
      </c>
      <c r="FP39" s="80">
        <f t="shared" si="150"/>
        <v>33</v>
      </c>
      <c r="FQ39" s="80">
        <f t="shared" si="150"/>
        <v>33</v>
      </c>
      <c r="FR39" s="80">
        <f t="shared" si="150"/>
        <v>33</v>
      </c>
      <c r="FS39" s="80">
        <f t="shared" si="150"/>
        <v>33</v>
      </c>
      <c r="FT39" s="80">
        <f t="shared" si="150"/>
        <v>33</v>
      </c>
      <c r="FU39" s="80">
        <f t="shared" si="150"/>
        <v>33</v>
      </c>
      <c r="FV39" s="80">
        <f t="shared" si="150"/>
        <v>33</v>
      </c>
      <c r="FW39" s="80">
        <f t="shared" si="150"/>
        <v>33</v>
      </c>
      <c r="FX39" s="80">
        <f t="shared" si="150"/>
        <v>33</v>
      </c>
      <c r="FY39" s="80">
        <f t="shared" si="150"/>
        <v>33</v>
      </c>
      <c r="FZ39" s="80">
        <f t="shared" si="150"/>
        <v>33</v>
      </c>
      <c r="GA39" s="80">
        <f t="shared" si="150"/>
        <v>33</v>
      </c>
      <c r="GB39" s="80">
        <f t="shared" si="150"/>
        <v>33</v>
      </c>
      <c r="GC39" s="80">
        <f t="shared" si="150"/>
        <v>33</v>
      </c>
      <c r="GD39" s="80">
        <f t="shared" si="150"/>
        <v>33</v>
      </c>
      <c r="GE39" s="80">
        <f t="shared" si="150"/>
        <v>33</v>
      </c>
      <c r="GF39" s="80">
        <f t="shared" si="150"/>
        <v>33</v>
      </c>
      <c r="GG39" s="80">
        <f t="shared" si="150"/>
        <v>33</v>
      </c>
      <c r="GH39" s="80">
        <f t="shared" si="150"/>
        <v>33</v>
      </c>
      <c r="GI39" s="80">
        <f t="shared" si="150"/>
        <v>33</v>
      </c>
      <c r="GJ39" s="80">
        <f t="shared" si="150"/>
        <v>33</v>
      </c>
      <c r="GK39" s="80">
        <f t="shared" si="150"/>
        <v>33</v>
      </c>
      <c r="GL39" s="80">
        <f t="shared" si="150"/>
        <v>33</v>
      </c>
      <c r="GM39" s="80">
        <f t="shared" si="150"/>
        <v>33</v>
      </c>
      <c r="GN39" s="80">
        <f t="shared" si="150"/>
        <v>33</v>
      </c>
      <c r="GO39" s="80">
        <f t="shared" si="150"/>
        <v>33</v>
      </c>
      <c r="GP39" s="80">
        <f t="shared" si="150"/>
        <v>33</v>
      </c>
      <c r="GQ39" s="80">
        <f t="shared" si="150"/>
        <v>33</v>
      </c>
      <c r="GR39" s="80">
        <f t="shared" si="150"/>
        <v>33</v>
      </c>
      <c r="GS39" s="80">
        <f t="shared" si="150"/>
        <v>33</v>
      </c>
      <c r="GT39" s="80">
        <f t="shared" si="150"/>
        <v>33</v>
      </c>
      <c r="GU39" s="80">
        <f t="shared" si="150"/>
        <v>33</v>
      </c>
      <c r="GV39" s="80">
        <f t="shared" si="150"/>
        <v>33</v>
      </c>
      <c r="GW39" s="80">
        <f t="shared" si="150"/>
        <v>33</v>
      </c>
      <c r="GX39" s="80">
        <f t="shared" si="150"/>
        <v>33</v>
      </c>
      <c r="GY39" s="80">
        <f t="shared" si="150"/>
        <v>33</v>
      </c>
      <c r="GZ39" s="80">
        <f t="shared" si="150"/>
        <v>33</v>
      </c>
      <c r="HA39" s="80">
        <f t="shared" si="150"/>
        <v>33</v>
      </c>
      <c r="HB39" s="80">
        <f t="shared" si="150"/>
        <v>33</v>
      </c>
      <c r="HC39" s="80">
        <f t="shared" si="150"/>
        <v>33</v>
      </c>
      <c r="HD39" s="80">
        <f t="shared" ref="HD39:JO39" si="151">12*HD16+HD43</f>
        <v>33</v>
      </c>
      <c r="HE39" s="80">
        <f t="shared" si="151"/>
        <v>33</v>
      </c>
      <c r="HF39" s="80">
        <f t="shared" si="151"/>
        <v>33</v>
      </c>
      <c r="HG39" s="80">
        <f t="shared" si="151"/>
        <v>33</v>
      </c>
      <c r="HH39" s="80">
        <f t="shared" si="151"/>
        <v>33</v>
      </c>
      <c r="HI39" s="80">
        <f t="shared" si="151"/>
        <v>33</v>
      </c>
      <c r="HJ39" s="80">
        <f t="shared" si="151"/>
        <v>33</v>
      </c>
      <c r="HK39" s="80">
        <f t="shared" si="151"/>
        <v>33</v>
      </c>
      <c r="HL39" s="80">
        <f t="shared" si="151"/>
        <v>33</v>
      </c>
      <c r="HM39" s="80">
        <f t="shared" si="151"/>
        <v>33</v>
      </c>
      <c r="HN39" s="80">
        <f t="shared" si="151"/>
        <v>33</v>
      </c>
      <c r="HO39" s="80">
        <f t="shared" si="151"/>
        <v>33</v>
      </c>
      <c r="HP39" s="80">
        <f t="shared" si="151"/>
        <v>33</v>
      </c>
      <c r="HQ39" s="80">
        <f t="shared" si="151"/>
        <v>33</v>
      </c>
      <c r="HR39" s="80">
        <f t="shared" si="151"/>
        <v>33</v>
      </c>
      <c r="HS39" s="80">
        <f t="shared" si="151"/>
        <v>33</v>
      </c>
      <c r="HT39" s="80">
        <f t="shared" si="151"/>
        <v>33</v>
      </c>
      <c r="HU39" s="80">
        <f t="shared" si="151"/>
        <v>33</v>
      </c>
      <c r="HV39" s="80">
        <f t="shared" si="151"/>
        <v>33</v>
      </c>
      <c r="HW39" s="80">
        <f t="shared" si="151"/>
        <v>33</v>
      </c>
      <c r="HX39" s="80">
        <f t="shared" si="151"/>
        <v>33</v>
      </c>
      <c r="HY39" s="80">
        <f t="shared" si="151"/>
        <v>33</v>
      </c>
      <c r="HZ39" s="80">
        <f t="shared" si="151"/>
        <v>33</v>
      </c>
      <c r="IA39" s="80">
        <f t="shared" si="151"/>
        <v>33</v>
      </c>
      <c r="IB39" s="80">
        <f t="shared" si="151"/>
        <v>33</v>
      </c>
      <c r="IC39" s="80">
        <f t="shared" si="151"/>
        <v>33</v>
      </c>
      <c r="ID39" s="80">
        <f t="shared" si="151"/>
        <v>33</v>
      </c>
      <c r="IE39" s="80">
        <f t="shared" si="151"/>
        <v>33</v>
      </c>
      <c r="IF39" s="80">
        <f t="shared" si="151"/>
        <v>33</v>
      </c>
      <c r="IG39" s="80">
        <f t="shared" si="151"/>
        <v>33</v>
      </c>
      <c r="IH39" s="80">
        <f t="shared" si="151"/>
        <v>33</v>
      </c>
      <c r="II39" s="80">
        <f t="shared" si="151"/>
        <v>33</v>
      </c>
      <c r="IJ39" s="80">
        <f t="shared" si="151"/>
        <v>33</v>
      </c>
      <c r="IK39" s="80">
        <f t="shared" si="151"/>
        <v>33</v>
      </c>
      <c r="IL39" s="80">
        <f t="shared" si="151"/>
        <v>33</v>
      </c>
      <c r="IM39" s="80">
        <f t="shared" si="151"/>
        <v>33</v>
      </c>
      <c r="IN39" s="80">
        <f t="shared" si="151"/>
        <v>33</v>
      </c>
      <c r="IO39" s="80">
        <f t="shared" si="151"/>
        <v>33</v>
      </c>
      <c r="IP39" s="80">
        <f t="shared" si="151"/>
        <v>33</v>
      </c>
      <c r="IQ39" s="80">
        <f t="shared" si="151"/>
        <v>33</v>
      </c>
      <c r="IR39" s="80">
        <f t="shared" si="151"/>
        <v>33</v>
      </c>
      <c r="IS39" s="80">
        <f t="shared" si="151"/>
        <v>33</v>
      </c>
      <c r="IT39" s="80">
        <f t="shared" si="151"/>
        <v>33</v>
      </c>
      <c r="IU39" s="80">
        <f t="shared" si="151"/>
        <v>33</v>
      </c>
      <c r="IV39" s="80">
        <f t="shared" si="151"/>
        <v>33</v>
      </c>
      <c r="IW39" s="80">
        <f t="shared" si="151"/>
        <v>33</v>
      </c>
      <c r="IX39" s="80">
        <f t="shared" si="151"/>
        <v>33</v>
      </c>
      <c r="IY39" s="80">
        <f t="shared" si="151"/>
        <v>33</v>
      </c>
      <c r="IZ39" s="80">
        <f t="shared" si="151"/>
        <v>33</v>
      </c>
      <c r="JA39" s="80">
        <f t="shared" si="151"/>
        <v>33</v>
      </c>
      <c r="JB39" s="80">
        <f t="shared" si="151"/>
        <v>33</v>
      </c>
      <c r="JC39" s="80">
        <f t="shared" si="151"/>
        <v>33</v>
      </c>
      <c r="JD39" s="80">
        <f t="shared" si="151"/>
        <v>33</v>
      </c>
      <c r="JE39" s="80">
        <f t="shared" si="151"/>
        <v>33</v>
      </c>
      <c r="JF39" s="80">
        <f t="shared" si="151"/>
        <v>33</v>
      </c>
      <c r="JG39" s="80">
        <f t="shared" si="151"/>
        <v>33</v>
      </c>
      <c r="JH39" s="80">
        <f t="shared" si="151"/>
        <v>33</v>
      </c>
      <c r="JI39" s="80">
        <f t="shared" si="151"/>
        <v>33</v>
      </c>
      <c r="JJ39" s="80">
        <f t="shared" si="151"/>
        <v>33</v>
      </c>
      <c r="JK39" s="80">
        <f t="shared" si="151"/>
        <v>33</v>
      </c>
      <c r="JL39" s="80">
        <f t="shared" si="151"/>
        <v>33</v>
      </c>
      <c r="JM39" s="80">
        <f t="shared" si="151"/>
        <v>33</v>
      </c>
      <c r="JN39" s="80">
        <f t="shared" si="151"/>
        <v>33</v>
      </c>
      <c r="JO39" s="80">
        <f t="shared" si="151"/>
        <v>33</v>
      </c>
      <c r="JP39" s="80">
        <f t="shared" ref="JP39:MA39" si="152">12*JP16+JP43</f>
        <v>33</v>
      </c>
      <c r="JQ39" s="80">
        <f t="shared" si="152"/>
        <v>33</v>
      </c>
      <c r="JR39" s="80">
        <f t="shared" si="152"/>
        <v>33</v>
      </c>
      <c r="JS39" s="80">
        <f t="shared" si="152"/>
        <v>33</v>
      </c>
      <c r="JT39" s="80">
        <f t="shared" si="152"/>
        <v>33</v>
      </c>
      <c r="JU39" s="80">
        <f t="shared" si="152"/>
        <v>33</v>
      </c>
      <c r="JV39" s="80">
        <f t="shared" si="152"/>
        <v>33</v>
      </c>
      <c r="JW39" s="80">
        <f t="shared" si="152"/>
        <v>33</v>
      </c>
      <c r="JX39" s="80">
        <f t="shared" si="152"/>
        <v>33</v>
      </c>
      <c r="JY39" s="80">
        <f t="shared" si="152"/>
        <v>33</v>
      </c>
      <c r="JZ39" s="80">
        <f t="shared" si="152"/>
        <v>33</v>
      </c>
      <c r="KA39" s="80">
        <f t="shared" si="152"/>
        <v>33</v>
      </c>
      <c r="KB39" s="80">
        <f t="shared" si="152"/>
        <v>33</v>
      </c>
      <c r="KC39" s="80">
        <f t="shared" si="152"/>
        <v>33</v>
      </c>
      <c r="KD39" s="80">
        <f t="shared" si="152"/>
        <v>33</v>
      </c>
      <c r="KE39" s="80">
        <f t="shared" si="152"/>
        <v>33</v>
      </c>
      <c r="KF39" s="80">
        <f t="shared" si="152"/>
        <v>33</v>
      </c>
      <c r="KG39" s="80">
        <f t="shared" si="152"/>
        <v>33</v>
      </c>
      <c r="KH39" s="80">
        <f t="shared" si="152"/>
        <v>33</v>
      </c>
      <c r="KI39" s="80">
        <f t="shared" si="152"/>
        <v>33</v>
      </c>
      <c r="KJ39" s="80">
        <f t="shared" si="152"/>
        <v>33</v>
      </c>
      <c r="KK39" s="80">
        <f t="shared" si="152"/>
        <v>33</v>
      </c>
      <c r="KL39" s="80">
        <f t="shared" si="152"/>
        <v>33</v>
      </c>
      <c r="KM39" s="80">
        <f t="shared" si="152"/>
        <v>33</v>
      </c>
      <c r="KN39" s="80">
        <f t="shared" si="152"/>
        <v>33</v>
      </c>
      <c r="KO39" s="80">
        <f t="shared" si="152"/>
        <v>33</v>
      </c>
      <c r="KP39" s="80">
        <f t="shared" si="152"/>
        <v>33</v>
      </c>
      <c r="KQ39" s="80">
        <f t="shared" si="152"/>
        <v>33</v>
      </c>
      <c r="KR39" s="80">
        <f t="shared" si="152"/>
        <v>33</v>
      </c>
      <c r="KS39" s="80">
        <f t="shared" si="152"/>
        <v>33</v>
      </c>
      <c r="KT39" s="80">
        <f t="shared" si="152"/>
        <v>33</v>
      </c>
      <c r="KU39" s="80">
        <f t="shared" si="152"/>
        <v>33</v>
      </c>
      <c r="KV39" s="80">
        <f t="shared" si="152"/>
        <v>33</v>
      </c>
      <c r="KW39" s="80">
        <f t="shared" si="152"/>
        <v>33</v>
      </c>
      <c r="KX39" s="80">
        <f t="shared" si="152"/>
        <v>33</v>
      </c>
      <c r="KY39" s="80">
        <f t="shared" si="152"/>
        <v>33</v>
      </c>
      <c r="KZ39" s="80">
        <f t="shared" si="152"/>
        <v>33</v>
      </c>
      <c r="LA39" s="80">
        <f t="shared" si="152"/>
        <v>33</v>
      </c>
      <c r="LB39" s="80">
        <f t="shared" si="152"/>
        <v>33</v>
      </c>
      <c r="LC39" s="80">
        <f t="shared" si="152"/>
        <v>33</v>
      </c>
      <c r="LD39" s="80">
        <f t="shared" si="152"/>
        <v>33</v>
      </c>
      <c r="LE39" s="80">
        <f t="shared" si="152"/>
        <v>33</v>
      </c>
      <c r="LF39" s="80">
        <f t="shared" si="152"/>
        <v>33</v>
      </c>
      <c r="LG39" s="80">
        <f t="shared" si="152"/>
        <v>33</v>
      </c>
      <c r="LH39" s="80">
        <f t="shared" si="152"/>
        <v>33</v>
      </c>
      <c r="LI39" s="80">
        <f t="shared" si="152"/>
        <v>33</v>
      </c>
      <c r="LJ39" s="80">
        <f t="shared" si="152"/>
        <v>33</v>
      </c>
      <c r="LK39" s="80">
        <f t="shared" si="152"/>
        <v>33</v>
      </c>
      <c r="LL39" s="80">
        <f t="shared" si="152"/>
        <v>33</v>
      </c>
      <c r="LM39" s="80">
        <f t="shared" si="152"/>
        <v>33</v>
      </c>
      <c r="LN39" s="80">
        <f t="shared" si="152"/>
        <v>33</v>
      </c>
      <c r="LO39" s="80">
        <f t="shared" si="152"/>
        <v>33</v>
      </c>
      <c r="LP39" s="80">
        <f t="shared" si="152"/>
        <v>33</v>
      </c>
      <c r="LQ39" s="80">
        <f t="shared" si="152"/>
        <v>33</v>
      </c>
      <c r="LR39" s="80">
        <f t="shared" si="152"/>
        <v>33</v>
      </c>
      <c r="LS39" s="80">
        <f t="shared" si="152"/>
        <v>33</v>
      </c>
      <c r="LT39" s="80">
        <f t="shared" si="152"/>
        <v>33</v>
      </c>
      <c r="LU39" s="80">
        <f t="shared" si="152"/>
        <v>33</v>
      </c>
      <c r="LV39" s="80">
        <f t="shared" si="152"/>
        <v>33</v>
      </c>
      <c r="LW39" s="80">
        <f t="shared" si="152"/>
        <v>33</v>
      </c>
      <c r="LX39" s="80">
        <f t="shared" si="152"/>
        <v>33</v>
      </c>
      <c r="LY39" s="80">
        <f t="shared" si="152"/>
        <v>33</v>
      </c>
      <c r="LZ39" s="80">
        <f t="shared" si="152"/>
        <v>33</v>
      </c>
      <c r="MA39" s="80">
        <f t="shared" si="152"/>
        <v>33</v>
      </c>
      <c r="MB39" s="80">
        <f t="shared" ref="MB39:OM39" si="153">12*MB16+MB43</f>
        <v>33</v>
      </c>
      <c r="MC39" s="80">
        <f t="shared" si="153"/>
        <v>33</v>
      </c>
      <c r="MD39" s="80">
        <f t="shared" si="153"/>
        <v>33</v>
      </c>
      <c r="ME39" s="80">
        <f t="shared" si="153"/>
        <v>33</v>
      </c>
      <c r="MF39" s="80">
        <f t="shared" si="153"/>
        <v>33</v>
      </c>
      <c r="MG39" s="80">
        <f t="shared" si="153"/>
        <v>33</v>
      </c>
      <c r="MH39" s="80">
        <f t="shared" si="153"/>
        <v>33</v>
      </c>
      <c r="MI39" s="80">
        <f t="shared" si="153"/>
        <v>33</v>
      </c>
      <c r="MJ39" s="80">
        <f t="shared" si="153"/>
        <v>33</v>
      </c>
      <c r="MK39" s="80">
        <f t="shared" si="153"/>
        <v>33</v>
      </c>
      <c r="ML39" s="80">
        <f t="shared" si="153"/>
        <v>33</v>
      </c>
      <c r="MM39" s="80">
        <f t="shared" si="153"/>
        <v>33</v>
      </c>
      <c r="MN39" s="80">
        <f t="shared" si="153"/>
        <v>33</v>
      </c>
      <c r="MO39" s="80">
        <f t="shared" si="153"/>
        <v>33</v>
      </c>
      <c r="MP39" s="80">
        <f t="shared" si="153"/>
        <v>33</v>
      </c>
      <c r="MQ39" s="80">
        <f t="shared" si="153"/>
        <v>33</v>
      </c>
      <c r="MR39" s="80">
        <f t="shared" si="153"/>
        <v>33</v>
      </c>
      <c r="MS39" s="80">
        <f t="shared" si="153"/>
        <v>33</v>
      </c>
      <c r="MT39" s="80">
        <f t="shared" si="153"/>
        <v>33</v>
      </c>
      <c r="MU39" s="80">
        <f t="shared" si="153"/>
        <v>33</v>
      </c>
      <c r="MV39" s="80">
        <f t="shared" si="153"/>
        <v>33</v>
      </c>
      <c r="MW39" s="80">
        <f t="shared" si="153"/>
        <v>33</v>
      </c>
      <c r="MX39" s="80">
        <f t="shared" si="153"/>
        <v>33</v>
      </c>
      <c r="MY39" s="80">
        <f t="shared" si="153"/>
        <v>33</v>
      </c>
      <c r="MZ39" s="80">
        <f t="shared" si="153"/>
        <v>33</v>
      </c>
      <c r="NA39" s="80">
        <f t="shared" si="153"/>
        <v>33</v>
      </c>
      <c r="NB39" s="80">
        <f t="shared" si="153"/>
        <v>33</v>
      </c>
      <c r="NC39" s="80">
        <f t="shared" si="153"/>
        <v>33</v>
      </c>
      <c r="ND39" s="80">
        <f t="shared" si="153"/>
        <v>33</v>
      </c>
      <c r="NE39" s="80">
        <f t="shared" si="153"/>
        <v>33</v>
      </c>
      <c r="NF39" s="80">
        <f t="shared" si="153"/>
        <v>33</v>
      </c>
      <c r="NG39" s="80">
        <f t="shared" si="153"/>
        <v>33</v>
      </c>
      <c r="NH39" s="80">
        <f t="shared" si="153"/>
        <v>33</v>
      </c>
      <c r="NI39" s="80">
        <f t="shared" si="153"/>
        <v>33</v>
      </c>
      <c r="NJ39" s="80">
        <f t="shared" si="153"/>
        <v>33</v>
      </c>
      <c r="NK39" s="80">
        <f t="shared" si="153"/>
        <v>33</v>
      </c>
      <c r="NL39" s="80">
        <f t="shared" si="153"/>
        <v>33</v>
      </c>
      <c r="NM39" s="80">
        <f t="shared" si="153"/>
        <v>33</v>
      </c>
      <c r="NN39" s="80">
        <f t="shared" si="153"/>
        <v>33</v>
      </c>
      <c r="NO39" s="80">
        <f t="shared" si="153"/>
        <v>33</v>
      </c>
      <c r="NP39" s="80">
        <f t="shared" si="153"/>
        <v>33</v>
      </c>
      <c r="NQ39" s="80">
        <f t="shared" si="153"/>
        <v>33</v>
      </c>
      <c r="NR39" s="80">
        <f t="shared" si="153"/>
        <v>33</v>
      </c>
      <c r="NS39" s="80">
        <f t="shared" si="153"/>
        <v>33</v>
      </c>
      <c r="NT39" s="80">
        <f t="shared" si="153"/>
        <v>33</v>
      </c>
      <c r="NU39" s="80">
        <f t="shared" si="153"/>
        <v>33</v>
      </c>
      <c r="NV39" s="80">
        <f t="shared" si="153"/>
        <v>33</v>
      </c>
      <c r="NW39" s="80">
        <f t="shared" si="153"/>
        <v>33</v>
      </c>
      <c r="NX39" s="80">
        <f t="shared" si="153"/>
        <v>33</v>
      </c>
      <c r="NY39" s="80">
        <f t="shared" si="153"/>
        <v>33</v>
      </c>
      <c r="NZ39" s="80">
        <f t="shared" si="153"/>
        <v>33</v>
      </c>
      <c r="OA39" s="80">
        <f t="shared" si="153"/>
        <v>33</v>
      </c>
      <c r="OB39" s="80">
        <f t="shared" si="153"/>
        <v>33</v>
      </c>
      <c r="OC39" s="80">
        <f t="shared" si="153"/>
        <v>33</v>
      </c>
      <c r="OD39" s="80">
        <f t="shared" si="153"/>
        <v>33</v>
      </c>
      <c r="OE39" s="80">
        <f t="shared" si="153"/>
        <v>33</v>
      </c>
      <c r="OF39" s="80">
        <f t="shared" si="153"/>
        <v>33</v>
      </c>
      <c r="OG39" s="80">
        <f t="shared" si="153"/>
        <v>33</v>
      </c>
      <c r="OH39" s="80">
        <f t="shared" si="153"/>
        <v>33</v>
      </c>
      <c r="OI39" s="80">
        <f t="shared" si="153"/>
        <v>33</v>
      </c>
      <c r="OJ39" s="80">
        <f t="shared" si="153"/>
        <v>33</v>
      </c>
      <c r="OK39" s="80">
        <f t="shared" si="153"/>
        <v>33</v>
      </c>
      <c r="OL39" s="80">
        <f t="shared" si="153"/>
        <v>33</v>
      </c>
      <c r="OM39" s="80">
        <f t="shared" si="153"/>
        <v>33</v>
      </c>
      <c r="ON39" s="80">
        <f t="shared" ref="ON39:QY39" si="154">12*ON16+ON43</f>
        <v>33</v>
      </c>
      <c r="OO39" s="80">
        <f t="shared" si="154"/>
        <v>33</v>
      </c>
      <c r="OP39" s="80">
        <f t="shared" si="154"/>
        <v>33</v>
      </c>
      <c r="OQ39" s="80">
        <f t="shared" si="154"/>
        <v>33</v>
      </c>
      <c r="OR39" s="80">
        <f t="shared" si="154"/>
        <v>33</v>
      </c>
      <c r="OS39" s="80">
        <f t="shared" si="154"/>
        <v>33</v>
      </c>
      <c r="OT39" s="80">
        <f t="shared" si="154"/>
        <v>33</v>
      </c>
      <c r="OU39" s="80">
        <f t="shared" si="154"/>
        <v>33</v>
      </c>
      <c r="OV39" s="80">
        <f t="shared" si="154"/>
        <v>33</v>
      </c>
      <c r="OW39" s="80">
        <f t="shared" si="154"/>
        <v>33</v>
      </c>
      <c r="OX39" s="80">
        <f t="shared" si="154"/>
        <v>33</v>
      </c>
      <c r="OY39" s="80">
        <f t="shared" si="154"/>
        <v>33</v>
      </c>
      <c r="OZ39" s="80">
        <f t="shared" si="154"/>
        <v>33</v>
      </c>
      <c r="PA39" s="80">
        <f t="shared" si="154"/>
        <v>33</v>
      </c>
      <c r="PB39" s="80">
        <f t="shared" si="154"/>
        <v>33</v>
      </c>
      <c r="PC39" s="80">
        <f t="shared" si="154"/>
        <v>33</v>
      </c>
      <c r="PD39" s="80">
        <f t="shared" si="154"/>
        <v>33</v>
      </c>
      <c r="PE39" s="80">
        <f t="shared" si="154"/>
        <v>33</v>
      </c>
      <c r="PF39" s="80">
        <f t="shared" si="154"/>
        <v>33</v>
      </c>
      <c r="PG39" s="80">
        <f t="shared" si="154"/>
        <v>33</v>
      </c>
      <c r="PH39" s="80">
        <f t="shared" si="154"/>
        <v>33</v>
      </c>
      <c r="PI39" s="80">
        <f t="shared" si="154"/>
        <v>33</v>
      </c>
      <c r="PJ39" s="80">
        <f t="shared" si="154"/>
        <v>33</v>
      </c>
      <c r="PK39" s="80">
        <f t="shared" si="154"/>
        <v>33</v>
      </c>
      <c r="PL39" s="80">
        <f t="shared" si="154"/>
        <v>33</v>
      </c>
      <c r="PM39" s="80">
        <f t="shared" si="154"/>
        <v>33</v>
      </c>
      <c r="PN39" s="80">
        <f t="shared" si="154"/>
        <v>33</v>
      </c>
      <c r="PO39" s="80">
        <f t="shared" si="154"/>
        <v>33</v>
      </c>
      <c r="PP39" s="80">
        <f t="shared" si="154"/>
        <v>33</v>
      </c>
      <c r="PQ39" s="80">
        <f t="shared" si="154"/>
        <v>33</v>
      </c>
      <c r="PR39" s="80">
        <f t="shared" si="154"/>
        <v>33</v>
      </c>
      <c r="PS39" s="80">
        <f t="shared" si="154"/>
        <v>33</v>
      </c>
      <c r="PT39" s="80">
        <f t="shared" si="154"/>
        <v>33</v>
      </c>
      <c r="PU39" s="80">
        <f t="shared" si="154"/>
        <v>33</v>
      </c>
      <c r="PV39" s="80">
        <f t="shared" si="154"/>
        <v>33</v>
      </c>
      <c r="PW39" s="80">
        <f t="shared" si="154"/>
        <v>33</v>
      </c>
      <c r="PX39" s="80">
        <f t="shared" si="154"/>
        <v>33</v>
      </c>
      <c r="PY39" s="80">
        <f t="shared" si="154"/>
        <v>33</v>
      </c>
      <c r="PZ39" s="80">
        <f t="shared" si="154"/>
        <v>33</v>
      </c>
      <c r="QA39" s="80">
        <f t="shared" si="154"/>
        <v>33</v>
      </c>
      <c r="QB39" s="80">
        <f t="shared" si="154"/>
        <v>33</v>
      </c>
      <c r="QC39" s="80">
        <f t="shared" si="154"/>
        <v>33</v>
      </c>
      <c r="QD39" s="80">
        <f t="shared" si="154"/>
        <v>33</v>
      </c>
      <c r="QE39" s="80">
        <f t="shared" si="154"/>
        <v>33</v>
      </c>
      <c r="QF39" s="80">
        <f t="shared" si="154"/>
        <v>33</v>
      </c>
      <c r="QG39" s="80">
        <f t="shared" si="154"/>
        <v>33</v>
      </c>
      <c r="QH39" s="80">
        <f t="shared" si="154"/>
        <v>33</v>
      </c>
      <c r="QI39" s="80">
        <f t="shared" si="154"/>
        <v>33</v>
      </c>
      <c r="QJ39" s="80">
        <f t="shared" si="154"/>
        <v>33</v>
      </c>
      <c r="QK39" s="80">
        <f t="shared" si="154"/>
        <v>33</v>
      </c>
      <c r="QL39" s="80">
        <f t="shared" si="154"/>
        <v>33</v>
      </c>
      <c r="QM39" s="80">
        <f t="shared" si="154"/>
        <v>33</v>
      </c>
      <c r="QN39" s="80">
        <f t="shared" si="154"/>
        <v>33</v>
      </c>
      <c r="QO39" s="80">
        <f t="shared" si="154"/>
        <v>33</v>
      </c>
      <c r="QP39" s="80">
        <f t="shared" si="154"/>
        <v>33</v>
      </c>
      <c r="QQ39" s="80">
        <f t="shared" si="154"/>
        <v>33</v>
      </c>
      <c r="QR39" s="80">
        <f t="shared" si="154"/>
        <v>33</v>
      </c>
      <c r="QS39" s="80">
        <f t="shared" si="154"/>
        <v>33</v>
      </c>
      <c r="QT39" s="80">
        <f t="shared" si="154"/>
        <v>33</v>
      </c>
      <c r="QU39" s="80">
        <f t="shared" si="154"/>
        <v>33</v>
      </c>
      <c r="QV39" s="80">
        <f t="shared" si="154"/>
        <v>33</v>
      </c>
      <c r="QW39" s="80">
        <f t="shared" si="154"/>
        <v>33</v>
      </c>
      <c r="QX39" s="80">
        <f t="shared" si="154"/>
        <v>33</v>
      </c>
      <c r="QY39" s="80">
        <f t="shared" si="154"/>
        <v>33</v>
      </c>
      <c r="QZ39" s="80">
        <f t="shared" ref="QZ39:TK39" si="155">12*QZ16+QZ43</f>
        <v>33</v>
      </c>
      <c r="RA39" s="80">
        <f t="shared" si="155"/>
        <v>33</v>
      </c>
      <c r="RB39" s="80">
        <f t="shared" si="155"/>
        <v>33</v>
      </c>
      <c r="RC39" s="80">
        <f t="shared" si="155"/>
        <v>33</v>
      </c>
      <c r="RD39" s="80">
        <f t="shared" si="155"/>
        <v>33</v>
      </c>
      <c r="RE39" s="80">
        <f t="shared" si="155"/>
        <v>33</v>
      </c>
      <c r="RF39" s="80">
        <f t="shared" si="155"/>
        <v>33</v>
      </c>
      <c r="RG39" s="80">
        <f t="shared" si="155"/>
        <v>33</v>
      </c>
      <c r="RH39" s="80">
        <f t="shared" si="155"/>
        <v>33</v>
      </c>
      <c r="RI39" s="80">
        <f t="shared" si="155"/>
        <v>33</v>
      </c>
      <c r="RJ39" s="80">
        <f t="shared" si="155"/>
        <v>33</v>
      </c>
      <c r="RK39" s="80">
        <f t="shared" si="155"/>
        <v>33</v>
      </c>
      <c r="RL39" s="80">
        <f t="shared" si="155"/>
        <v>33</v>
      </c>
      <c r="RM39" s="80">
        <f t="shared" si="155"/>
        <v>33</v>
      </c>
      <c r="RN39" s="80">
        <f t="shared" si="155"/>
        <v>33</v>
      </c>
      <c r="RO39" s="80">
        <f t="shared" si="155"/>
        <v>33</v>
      </c>
      <c r="RP39" s="80">
        <f t="shared" si="155"/>
        <v>33</v>
      </c>
      <c r="RQ39" s="80">
        <f t="shared" si="155"/>
        <v>33</v>
      </c>
      <c r="RR39" s="80">
        <f t="shared" si="155"/>
        <v>33</v>
      </c>
      <c r="RS39" s="80">
        <f t="shared" si="155"/>
        <v>33</v>
      </c>
      <c r="RT39" s="80">
        <f t="shared" si="155"/>
        <v>33</v>
      </c>
      <c r="RU39" s="80">
        <f t="shared" si="155"/>
        <v>33</v>
      </c>
      <c r="RV39" s="80">
        <f t="shared" si="155"/>
        <v>33</v>
      </c>
      <c r="RW39" s="80">
        <f t="shared" si="155"/>
        <v>33</v>
      </c>
      <c r="RX39" s="80">
        <f t="shared" si="155"/>
        <v>33</v>
      </c>
      <c r="RY39" s="80">
        <f t="shared" si="155"/>
        <v>33</v>
      </c>
      <c r="RZ39" s="80">
        <f t="shared" si="155"/>
        <v>33</v>
      </c>
      <c r="SA39" s="80">
        <f t="shared" si="155"/>
        <v>33</v>
      </c>
      <c r="SB39" s="80">
        <f t="shared" si="155"/>
        <v>33</v>
      </c>
      <c r="SC39" s="80">
        <f t="shared" si="155"/>
        <v>33</v>
      </c>
      <c r="SD39" s="80">
        <f t="shared" si="155"/>
        <v>33</v>
      </c>
      <c r="SE39" s="80">
        <f t="shared" si="155"/>
        <v>33</v>
      </c>
      <c r="SF39" s="80">
        <f t="shared" si="155"/>
        <v>33</v>
      </c>
      <c r="SG39" s="80">
        <f t="shared" si="155"/>
        <v>33</v>
      </c>
      <c r="SH39" s="80">
        <f t="shared" si="155"/>
        <v>33</v>
      </c>
      <c r="SI39" s="80">
        <f t="shared" si="155"/>
        <v>33</v>
      </c>
      <c r="SJ39" s="80">
        <f t="shared" si="155"/>
        <v>33</v>
      </c>
      <c r="SK39" s="80">
        <f t="shared" si="155"/>
        <v>33</v>
      </c>
      <c r="SL39" s="80">
        <f t="shared" si="155"/>
        <v>33</v>
      </c>
      <c r="SM39" s="80">
        <f t="shared" si="155"/>
        <v>33</v>
      </c>
      <c r="SN39" s="80">
        <f t="shared" si="155"/>
        <v>33</v>
      </c>
      <c r="SO39" s="80">
        <f t="shared" si="155"/>
        <v>33</v>
      </c>
      <c r="SP39" s="80">
        <f t="shared" si="155"/>
        <v>33</v>
      </c>
      <c r="SQ39" s="80">
        <f t="shared" si="155"/>
        <v>33</v>
      </c>
      <c r="SR39" s="80">
        <f t="shared" si="155"/>
        <v>33</v>
      </c>
      <c r="SS39" s="80">
        <f t="shared" si="155"/>
        <v>33</v>
      </c>
      <c r="ST39" s="80">
        <f t="shared" si="155"/>
        <v>33</v>
      </c>
      <c r="SU39" s="80">
        <f t="shared" si="155"/>
        <v>33</v>
      </c>
      <c r="SV39" s="80">
        <f t="shared" si="155"/>
        <v>33</v>
      </c>
      <c r="SW39" s="80">
        <f t="shared" si="155"/>
        <v>33</v>
      </c>
      <c r="SX39" s="80">
        <f t="shared" si="155"/>
        <v>33</v>
      </c>
      <c r="SY39" s="80">
        <f t="shared" si="155"/>
        <v>33</v>
      </c>
      <c r="SZ39" s="80">
        <f t="shared" si="155"/>
        <v>33</v>
      </c>
      <c r="TA39" s="80">
        <f t="shared" si="155"/>
        <v>33</v>
      </c>
      <c r="TB39" s="80">
        <f t="shared" si="155"/>
        <v>33</v>
      </c>
      <c r="TC39" s="80">
        <f t="shared" si="155"/>
        <v>33</v>
      </c>
      <c r="TD39" s="80">
        <f t="shared" si="155"/>
        <v>33</v>
      </c>
      <c r="TE39" s="80">
        <f t="shared" si="155"/>
        <v>33</v>
      </c>
      <c r="TF39" s="80">
        <f t="shared" si="155"/>
        <v>33</v>
      </c>
      <c r="TG39" s="80">
        <f t="shared" si="155"/>
        <v>33</v>
      </c>
      <c r="TH39" s="80">
        <f t="shared" si="155"/>
        <v>33</v>
      </c>
      <c r="TI39" s="80">
        <f t="shared" si="155"/>
        <v>33</v>
      </c>
      <c r="TJ39" s="80">
        <f t="shared" si="155"/>
        <v>33</v>
      </c>
      <c r="TK39" s="80">
        <f t="shared" si="155"/>
        <v>33</v>
      </c>
      <c r="TL39" s="80">
        <f t="shared" ref="TL39:VH39" si="156">12*TL16+TL43</f>
        <v>33</v>
      </c>
      <c r="TM39" s="80">
        <f t="shared" si="156"/>
        <v>33</v>
      </c>
      <c r="TN39" s="80">
        <f t="shared" si="156"/>
        <v>33</v>
      </c>
      <c r="TO39" s="80">
        <f t="shared" si="156"/>
        <v>33</v>
      </c>
      <c r="TP39" s="80">
        <f t="shared" si="156"/>
        <v>33</v>
      </c>
      <c r="TQ39" s="80">
        <f t="shared" si="156"/>
        <v>33</v>
      </c>
      <c r="TR39" s="80">
        <f t="shared" si="156"/>
        <v>33</v>
      </c>
      <c r="TS39" s="80">
        <f t="shared" si="156"/>
        <v>33</v>
      </c>
      <c r="TT39" s="80">
        <f t="shared" si="156"/>
        <v>33</v>
      </c>
      <c r="TU39" s="80">
        <f t="shared" si="156"/>
        <v>33</v>
      </c>
      <c r="TV39" s="80">
        <f t="shared" si="156"/>
        <v>33</v>
      </c>
      <c r="TW39" s="80">
        <f t="shared" si="156"/>
        <v>33</v>
      </c>
      <c r="TX39" s="80">
        <f t="shared" si="156"/>
        <v>33</v>
      </c>
      <c r="TY39" s="80">
        <f t="shared" si="156"/>
        <v>33</v>
      </c>
      <c r="TZ39" s="80">
        <f t="shared" si="156"/>
        <v>33</v>
      </c>
      <c r="UA39" s="80">
        <f t="shared" si="156"/>
        <v>33</v>
      </c>
      <c r="UB39" s="80">
        <f t="shared" si="156"/>
        <v>33</v>
      </c>
      <c r="UC39" s="80">
        <f t="shared" si="156"/>
        <v>33</v>
      </c>
      <c r="UD39" s="80">
        <f t="shared" si="156"/>
        <v>33</v>
      </c>
      <c r="UE39" s="80">
        <f t="shared" si="156"/>
        <v>33</v>
      </c>
      <c r="UF39" s="80">
        <f t="shared" si="156"/>
        <v>33</v>
      </c>
      <c r="UG39" s="80">
        <f t="shared" si="156"/>
        <v>33</v>
      </c>
      <c r="UH39" s="80">
        <f t="shared" si="156"/>
        <v>33</v>
      </c>
      <c r="UI39" s="80">
        <f t="shared" si="156"/>
        <v>33</v>
      </c>
      <c r="UJ39" s="80">
        <f t="shared" si="156"/>
        <v>33</v>
      </c>
      <c r="UK39" s="80">
        <f t="shared" si="156"/>
        <v>33</v>
      </c>
      <c r="UL39" s="80">
        <f t="shared" si="156"/>
        <v>33</v>
      </c>
      <c r="UM39" s="80">
        <f t="shared" si="156"/>
        <v>33</v>
      </c>
      <c r="UN39" s="80">
        <f t="shared" si="156"/>
        <v>33</v>
      </c>
      <c r="UO39" s="80">
        <f t="shared" si="156"/>
        <v>33</v>
      </c>
      <c r="UP39" s="80">
        <f t="shared" si="156"/>
        <v>33</v>
      </c>
      <c r="UQ39" s="80">
        <f t="shared" si="156"/>
        <v>33</v>
      </c>
      <c r="UR39" s="80">
        <f t="shared" si="156"/>
        <v>33</v>
      </c>
      <c r="US39" s="80">
        <f t="shared" si="156"/>
        <v>33</v>
      </c>
      <c r="UT39" s="80">
        <f t="shared" si="156"/>
        <v>33</v>
      </c>
      <c r="UU39" s="80">
        <f t="shared" si="156"/>
        <v>33</v>
      </c>
      <c r="UV39" s="80">
        <f t="shared" si="156"/>
        <v>33</v>
      </c>
      <c r="UW39" s="80">
        <f t="shared" si="156"/>
        <v>33</v>
      </c>
      <c r="UX39" s="80">
        <f t="shared" si="156"/>
        <v>33</v>
      </c>
      <c r="UY39" s="80">
        <f t="shared" si="156"/>
        <v>33</v>
      </c>
      <c r="UZ39" s="80">
        <f t="shared" si="156"/>
        <v>33</v>
      </c>
      <c r="VA39" s="80">
        <f t="shared" si="156"/>
        <v>33</v>
      </c>
      <c r="VB39" s="80">
        <f t="shared" si="156"/>
        <v>33</v>
      </c>
      <c r="VC39" s="80">
        <f t="shared" si="156"/>
        <v>33</v>
      </c>
      <c r="VD39" s="80">
        <f t="shared" si="156"/>
        <v>33</v>
      </c>
      <c r="VE39" s="80">
        <f t="shared" si="156"/>
        <v>33</v>
      </c>
      <c r="VF39" s="80">
        <f t="shared" si="156"/>
        <v>33</v>
      </c>
      <c r="VG39" s="80">
        <f t="shared" si="156"/>
        <v>33</v>
      </c>
      <c r="VH39" s="80">
        <f t="shared" si="156"/>
        <v>33</v>
      </c>
    </row>
    <row r="40" spans="2:580" ht="14.25" x14ac:dyDescent="0.25">
      <c r="B40" s="55"/>
      <c r="C40" s="9" t="s">
        <v>28</v>
      </c>
      <c r="D40" s="76" t="s">
        <v>15</v>
      </c>
      <c r="E40" s="86">
        <v>0</v>
      </c>
      <c r="F40" s="86">
        <v>0</v>
      </c>
      <c r="G40" s="86">
        <v>0</v>
      </c>
      <c r="H40" s="86">
        <v>0</v>
      </c>
      <c r="I40" s="86">
        <v>0</v>
      </c>
      <c r="J40" s="86">
        <v>0</v>
      </c>
      <c r="K40" s="86">
        <v>0</v>
      </c>
      <c r="L40" s="86">
        <v>0</v>
      </c>
      <c r="M40" s="86">
        <v>0</v>
      </c>
      <c r="N40" s="86">
        <v>0</v>
      </c>
      <c r="O40" s="86">
        <v>0</v>
      </c>
      <c r="P40" s="86">
        <v>0</v>
      </c>
      <c r="Q40" s="86">
        <v>0</v>
      </c>
      <c r="R40" s="86">
        <v>0</v>
      </c>
      <c r="S40" s="86">
        <v>0</v>
      </c>
      <c r="T40" s="86">
        <v>0</v>
      </c>
      <c r="U40" s="86">
        <v>0</v>
      </c>
      <c r="V40" s="86">
        <v>0</v>
      </c>
      <c r="W40" s="86">
        <v>0</v>
      </c>
      <c r="X40" s="86">
        <v>0</v>
      </c>
      <c r="Y40" s="86">
        <v>0</v>
      </c>
      <c r="Z40" s="86">
        <v>0</v>
      </c>
      <c r="AA40" s="86">
        <v>0</v>
      </c>
      <c r="AB40" s="86">
        <v>0</v>
      </c>
      <c r="AC40" s="86">
        <v>0</v>
      </c>
      <c r="AD40" s="86">
        <v>0</v>
      </c>
      <c r="AE40" s="86">
        <v>0</v>
      </c>
      <c r="AF40" s="86">
        <v>0</v>
      </c>
      <c r="AG40" s="86">
        <v>0</v>
      </c>
      <c r="AH40" s="86">
        <v>0</v>
      </c>
      <c r="AI40" s="86">
        <v>0</v>
      </c>
      <c r="AJ40" s="86">
        <v>0</v>
      </c>
      <c r="AK40" s="86">
        <v>0</v>
      </c>
      <c r="AL40" s="86">
        <v>0</v>
      </c>
      <c r="AM40" s="86">
        <v>0</v>
      </c>
      <c r="AN40" s="86">
        <v>0</v>
      </c>
      <c r="AO40" s="86">
        <v>0</v>
      </c>
      <c r="AP40" s="86">
        <v>0</v>
      </c>
      <c r="AQ40" s="86">
        <v>0</v>
      </c>
      <c r="AR40" s="86">
        <v>0</v>
      </c>
      <c r="AS40" s="86">
        <v>0</v>
      </c>
      <c r="AT40" s="86">
        <v>0</v>
      </c>
      <c r="AU40" s="86">
        <v>0</v>
      </c>
      <c r="AV40" s="86">
        <v>0</v>
      </c>
      <c r="AW40" s="86">
        <v>0</v>
      </c>
      <c r="AX40" s="86">
        <v>0</v>
      </c>
      <c r="AY40" s="86">
        <v>0</v>
      </c>
      <c r="AZ40" s="86">
        <v>0</v>
      </c>
      <c r="BA40" s="86">
        <v>0</v>
      </c>
      <c r="BB40" s="86">
        <v>0</v>
      </c>
      <c r="BC40" s="86">
        <v>0</v>
      </c>
      <c r="BD40" s="86">
        <v>0</v>
      </c>
      <c r="BE40" s="86">
        <v>0</v>
      </c>
      <c r="BF40" s="86">
        <v>0</v>
      </c>
      <c r="BG40" s="86">
        <v>0</v>
      </c>
      <c r="BH40" s="86">
        <v>0</v>
      </c>
      <c r="BI40" s="86">
        <v>0</v>
      </c>
      <c r="BJ40" s="86">
        <v>0</v>
      </c>
      <c r="BK40" s="86">
        <v>0</v>
      </c>
      <c r="BL40" s="86">
        <v>0</v>
      </c>
      <c r="BM40" s="86">
        <v>0</v>
      </c>
      <c r="BN40" s="86">
        <v>0</v>
      </c>
      <c r="BO40" s="86">
        <v>0</v>
      </c>
      <c r="BP40" s="86">
        <v>0</v>
      </c>
      <c r="BQ40" s="86">
        <v>0</v>
      </c>
      <c r="BR40" s="86">
        <v>0</v>
      </c>
      <c r="BS40" s="86">
        <v>0</v>
      </c>
      <c r="BT40" s="86">
        <v>0</v>
      </c>
      <c r="BU40" s="86">
        <v>0</v>
      </c>
      <c r="BV40" s="86">
        <v>0</v>
      </c>
      <c r="BW40" s="86">
        <v>0</v>
      </c>
      <c r="BX40" s="86">
        <v>0</v>
      </c>
      <c r="BY40" s="86">
        <v>0</v>
      </c>
      <c r="BZ40" s="86">
        <v>0</v>
      </c>
      <c r="CA40" s="86">
        <v>0</v>
      </c>
      <c r="CB40" s="86">
        <v>0</v>
      </c>
      <c r="CC40" s="86">
        <v>0</v>
      </c>
      <c r="CD40" s="86">
        <v>0</v>
      </c>
      <c r="CE40" s="86">
        <v>0</v>
      </c>
      <c r="CF40" s="86">
        <v>0</v>
      </c>
      <c r="CG40" s="86">
        <v>0</v>
      </c>
      <c r="CH40" s="86">
        <v>0</v>
      </c>
      <c r="CI40" s="86">
        <v>0</v>
      </c>
      <c r="CJ40" s="86">
        <v>0</v>
      </c>
      <c r="CK40" s="86">
        <v>0</v>
      </c>
      <c r="CL40" s="86">
        <v>0</v>
      </c>
      <c r="CM40" s="86">
        <v>0</v>
      </c>
      <c r="CN40" s="86">
        <v>0</v>
      </c>
      <c r="CO40" s="86">
        <v>0</v>
      </c>
      <c r="CP40" s="86">
        <v>0</v>
      </c>
      <c r="CQ40" s="86">
        <v>0</v>
      </c>
      <c r="CR40" s="86">
        <v>0</v>
      </c>
      <c r="CS40" s="86">
        <v>0</v>
      </c>
      <c r="CT40" s="86">
        <v>0</v>
      </c>
      <c r="CU40" s="86">
        <v>0</v>
      </c>
      <c r="CV40" s="86">
        <v>0</v>
      </c>
      <c r="CW40" s="86">
        <v>0</v>
      </c>
      <c r="CX40" s="86">
        <v>0</v>
      </c>
      <c r="CY40" s="86">
        <v>0</v>
      </c>
      <c r="CZ40" s="86">
        <v>0</v>
      </c>
      <c r="DA40" s="86">
        <v>0</v>
      </c>
      <c r="DB40" s="86">
        <v>0</v>
      </c>
      <c r="DC40" s="86">
        <v>0</v>
      </c>
      <c r="DD40" s="86">
        <v>0</v>
      </c>
      <c r="DE40" s="86">
        <v>0</v>
      </c>
      <c r="DF40" s="86">
        <v>0</v>
      </c>
      <c r="DG40" s="86">
        <v>0</v>
      </c>
      <c r="DH40" s="86">
        <v>0</v>
      </c>
      <c r="DI40" s="86">
        <v>0</v>
      </c>
      <c r="DJ40" s="86">
        <v>0</v>
      </c>
      <c r="DK40" s="86">
        <v>0</v>
      </c>
      <c r="DL40" s="86">
        <v>0</v>
      </c>
      <c r="DM40" s="86">
        <v>0</v>
      </c>
      <c r="DN40" s="86">
        <v>0</v>
      </c>
      <c r="DO40" s="86">
        <v>0</v>
      </c>
      <c r="DP40" s="86">
        <v>0</v>
      </c>
      <c r="DQ40" s="86">
        <v>0</v>
      </c>
      <c r="DR40" s="86">
        <v>0</v>
      </c>
      <c r="DS40" s="86">
        <v>0</v>
      </c>
      <c r="DT40" s="86">
        <v>0</v>
      </c>
      <c r="DU40" s="86">
        <v>0</v>
      </c>
      <c r="DV40" s="86">
        <v>0</v>
      </c>
      <c r="DW40" s="86">
        <v>0</v>
      </c>
      <c r="DX40" s="86">
        <v>0</v>
      </c>
      <c r="DY40" s="86">
        <v>0</v>
      </c>
      <c r="DZ40" s="86">
        <v>0</v>
      </c>
      <c r="EA40" s="86">
        <v>0</v>
      </c>
      <c r="EB40" s="86">
        <v>0</v>
      </c>
      <c r="EC40" s="86">
        <v>0</v>
      </c>
      <c r="ED40" s="86">
        <v>0</v>
      </c>
      <c r="EE40" s="86">
        <v>0</v>
      </c>
      <c r="EF40" s="86">
        <v>0</v>
      </c>
      <c r="EG40" s="86">
        <v>0</v>
      </c>
      <c r="EH40" s="86">
        <v>0</v>
      </c>
      <c r="EI40" s="86">
        <v>0</v>
      </c>
      <c r="EJ40" s="86">
        <v>0</v>
      </c>
      <c r="EK40" s="86">
        <v>0</v>
      </c>
      <c r="EL40" s="86">
        <v>0</v>
      </c>
      <c r="EM40" s="86">
        <v>0</v>
      </c>
      <c r="EN40" s="86">
        <v>0</v>
      </c>
      <c r="EO40" s="86">
        <v>0</v>
      </c>
      <c r="EP40" s="86">
        <v>0</v>
      </c>
      <c r="EQ40" s="86">
        <v>0</v>
      </c>
      <c r="ER40" s="86">
        <v>0</v>
      </c>
      <c r="ES40" s="86">
        <v>0</v>
      </c>
      <c r="ET40" s="86">
        <v>0</v>
      </c>
      <c r="EU40" s="86">
        <v>0</v>
      </c>
      <c r="EV40" s="86">
        <v>0</v>
      </c>
      <c r="EW40" s="86">
        <v>0</v>
      </c>
      <c r="EX40" s="86">
        <v>0</v>
      </c>
      <c r="EY40" s="86">
        <v>0</v>
      </c>
      <c r="EZ40" s="86">
        <v>0</v>
      </c>
      <c r="FA40" s="86">
        <v>0</v>
      </c>
      <c r="FB40" s="86">
        <v>0</v>
      </c>
      <c r="FC40" s="86">
        <v>0</v>
      </c>
      <c r="FD40" s="86">
        <v>0</v>
      </c>
      <c r="FE40" s="86">
        <v>0</v>
      </c>
      <c r="FF40" s="86">
        <v>0</v>
      </c>
      <c r="FG40" s="86">
        <v>0</v>
      </c>
      <c r="FH40" s="86">
        <v>0</v>
      </c>
      <c r="FI40" s="86">
        <v>0</v>
      </c>
      <c r="FJ40" s="86">
        <v>0</v>
      </c>
      <c r="FK40" s="86">
        <v>0</v>
      </c>
      <c r="FL40" s="86">
        <v>0</v>
      </c>
      <c r="FM40" s="86">
        <v>0</v>
      </c>
      <c r="FN40" s="86">
        <v>0</v>
      </c>
      <c r="FO40" s="86">
        <v>0</v>
      </c>
      <c r="FP40" s="86">
        <v>0</v>
      </c>
      <c r="FQ40" s="86">
        <v>0</v>
      </c>
      <c r="FR40" s="86">
        <v>0</v>
      </c>
      <c r="FS40" s="86">
        <v>0</v>
      </c>
      <c r="FT40" s="86">
        <v>0</v>
      </c>
      <c r="FU40" s="86">
        <v>0</v>
      </c>
      <c r="FV40" s="86">
        <v>0</v>
      </c>
      <c r="FW40" s="86">
        <v>0</v>
      </c>
      <c r="FX40" s="86">
        <v>0</v>
      </c>
      <c r="FY40" s="86">
        <v>0</v>
      </c>
      <c r="FZ40" s="86">
        <v>0</v>
      </c>
      <c r="GA40" s="86">
        <v>0</v>
      </c>
      <c r="GB40" s="86">
        <v>0</v>
      </c>
      <c r="GC40" s="86">
        <v>0</v>
      </c>
      <c r="GD40" s="86">
        <v>0</v>
      </c>
      <c r="GE40" s="86">
        <v>0</v>
      </c>
      <c r="GF40" s="86">
        <v>0</v>
      </c>
      <c r="GG40" s="86">
        <v>0</v>
      </c>
      <c r="GH40" s="86">
        <v>0</v>
      </c>
      <c r="GI40" s="86">
        <v>0</v>
      </c>
      <c r="GJ40" s="86">
        <v>0</v>
      </c>
      <c r="GK40" s="86">
        <v>0</v>
      </c>
      <c r="GL40" s="86">
        <v>0</v>
      </c>
      <c r="GM40" s="86">
        <v>0</v>
      </c>
      <c r="GN40" s="86">
        <v>0</v>
      </c>
      <c r="GO40" s="86">
        <v>0</v>
      </c>
      <c r="GP40" s="86">
        <v>0</v>
      </c>
      <c r="GQ40" s="86">
        <v>0</v>
      </c>
      <c r="GR40" s="86">
        <v>0</v>
      </c>
      <c r="GS40" s="86">
        <v>0</v>
      </c>
      <c r="GT40" s="86">
        <v>0</v>
      </c>
      <c r="GU40" s="86">
        <v>0</v>
      </c>
      <c r="GV40" s="86">
        <v>0</v>
      </c>
      <c r="GW40" s="86">
        <v>0</v>
      </c>
      <c r="GX40" s="86">
        <v>0</v>
      </c>
      <c r="GY40" s="86">
        <v>0</v>
      </c>
      <c r="GZ40" s="86">
        <v>0</v>
      </c>
      <c r="HA40" s="86">
        <v>0</v>
      </c>
      <c r="HB40" s="86">
        <v>0</v>
      </c>
      <c r="HC40" s="86">
        <v>0</v>
      </c>
      <c r="HD40" s="86">
        <v>0</v>
      </c>
      <c r="HE40" s="86">
        <v>0</v>
      </c>
      <c r="HF40" s="86">
        <v>0</v>
      </c>
      <c r="HG40" s="86">
        <v>0</v>
      </c>
      <c r="HH40" s="86">
        <v>0</v>
      </c>
      <c r="HI40" s="86">
        <v>0</v>
      </c>
      <c r="HJ40" s="86">
        <v>0</v>
      </c>
      <c r="HK40" s="86">
        <v>0</v>
      </c>
      <c r="HL40" s="86">
        <v>0</v>
      </c>
      <c r="HM40" s="86">
        <v>0</v>
      </c>
      <c r="HN40" s="86">
        <v>0</v>
      </c>
      <c r="HO40" s="86">
        <v>0</v>
      </c>
      <c r="HP40" s="86">
        <v>0</v>
      </c>
      <c r="HQ40" s="86">
        <v>0</v>
      </c>
      <c r="HR40" s="86">
        <v>0</v>
      </c>
      <c r="HS40" s="86">
        <v>0</v>
      </c>
      <c r="HT40" s="86">
        <v>0</v>
      </c>
      <c r="HU40" s="86">
        <v>0</v>
      </c>
      <c r="HV40" s="86">
        <v>0</v>
      </c>
      <c r="HW40" s="86">
        <v>0</v>
      </c>
      <c r="HX40" s="86">
        <v>0</v>
      </c>
      <c r="HY40" s="86">
        <v>0</v>
      </c>
      <c r="HZ40" s="86">
        <v>0</v>
      </c>
      <c r="IA40" s="86">
        <v>0</v>
      </c>
      <c r="IB40" s="86">
        <v>0</v>
      </c>
      <c r="IC40" s="86">
        <v>0</v>
      </c>
      <c r="ID40" s="86">
        <v>0</v>
      </c>
      <c r="IE40" s="86">
        <v>0</v>
      </c>
      <c r="IF40" s="86">
        <v>0</v>
      </c>
      <c r="IG40" s="86">
        <v>0</v>
      </c>
      <c r="IH40" s="86">
        <v>0</v>
      </c>
      <c r="II40" s="86">
        <v>0</v>
      </c>
      <c r="IJ40" s="86">
        <v>0</v>
      </c>
      <c r="IK40" s="86">
        <v>0</v>
      </c>
      <c r="IL40" s="86">
        <v>0</v>
      </c>
      <c r="IM40" s="86">
        <v>0</v>
      </c>
      <c r="IN40" s="86">
        <v>0</v>
      </c>
      <c r="IO40" s="86">
        <v>0</v>
      </c>
      <c r="IP40" s="86">
        <v>0</v>
      </c>
      <c r="IQ40" s="86">
        <v>0</v>
      </c>
      <c r="IR40" s="86">
        <v>0</v>
      </c>
      <c r="IS40" s="86">
        <v>0</v>
      </c>
      <c r="IT40" s="86">
        <v>0</v>
      </c>
      <c r="IU40" s="86">
        <v>0</v>
      </c>
      <c r="IV40" s="86">
        <v>0</v>
      </c>
      <c r="IW40" s="86">
        <v>0</v>
      </c>
      <c r="IX40" s="86">
        <v>0</v>
      </c>
      <c r="IY40" s="86">
        <v>0</v>
      </c>
      <c r="IZ40" s="86">
        <v>0</v>
      </c>
      <c r="JA40" s="86">
        <v>0</v>
      </c>
      <c r="JB40" s="86">
        <v>0</v>
      </c>
      <c r="JC40" s="86">
        <v>0</v>
      </c>
      <c r="JD40" s="86">
        <v>0</v>
      </c>
      <c r="JE40" s="86">
        <v>0</v>
      </c>
      <c r="JF40" s="86">
        <v>0</v>
      </c>
      <c r="JG40" s="86">
        <v>0</v>
      </c>
      <c r="JH40" s="86">
        <v>0</v>
      </c>
      <c r="JI40" s="86">
        <v>0</v>
      </c>
      <c r="JJ40" s="86">
        <v>0</v>
      </c>
      <c r="JK40" s="86">
        <v>0</v>
      </c>
      <c r="JL40" s="86">
        <v>0</v>
      </c>
      <c r="JM40" s="86">
        <v>0</v>
      </c>
      <c r="JN40" s="86">
        <v>0</v>
      </c>
      <c r="JO40" s="86">
        <v>0</v>
      </c>
      <c r="JP40" s="86">
        <v>0</v>
      </c>
      <c r="JQ40" s="86">
        <v>0</v>
      </c>
      <c r="JR40" s="86">
        <v>0</v>
      </c>
      <c r="JS40" s="86">
        <v>0</v>
      </c>
      <c r="JT40" s="86">
        <v>0</v>
      </c>
      <c r="JU40" s="86">
        <v>0</v>
      </c>
      <c r="JV40" s="86">
        <v>0</v>
      </c>
      <c r="JW40" s="86">
        <v>0</v>
      </c>
      <c r="JX40" s="86">
        <v>0</v>
      </c>
      <c r="JY40" s="86">
        <v>0</v>
      </c>
      <c r="JZ40" s="86">
        <v>0</v>
      </c>
      <c r="KA40" s="86">
        <v>0</v>
      </c>
      <c r="KB40" s="86">
        <v>0</v>
      </c>
      <c r="KC40" s="86">
        <v>0</v>
      </c>
      <c r="KD40" s="86">
        <v>0</v>
      </c>
      <c r="KE40" s="86">
        <v>0</v>
      </c>
      <c r="KF40" s="86">
        <v>0</v>
      </c>
      <c r="KG40" s="86">
        <v>0</v>
      </c>
      <c r="KH40" s="86">
        <v>0</v>
      </c>
      <c r="KI40" s="86">
        <v>0</v>
      </c>
      <c r="KJ40" s="86">
        <v>0</v>
      </c>
      <c r="KK40" s="86">
        <v>0</v>
      </c>
      <c r="KL40" s="86">
        <v>0</v>
      </c>
      <c r="KM40" s="86">
        <v>0</v>
      </c>
      <c r="KN40" s="86">
        <v>0</v>
      </c>
      <c r="KO40" s="86">
        <v>0</v>
      </c>
      <c r="KP40" s="86">
        <v>0</v>
      </c>
      <c r="KQ40" s="86">
        <v>0</v>
      </c>
      <c r="KR40" s="86">
        <v>0</v>
      </c>
      <c r="KS40" s="86">
        <v>0</v>
      </c>
      <c r="KT40" s="86">
        <v>0</v>
      </c>
      <c r="KU40" s="86">
        <v>0</v>
      </c>
      <c r="KV40" s="86">
        <v>0</v>
      </c>
      <c r="KW40" s="86">
        <v>0</v>
      </c>
      <c r="KX40" s="86">
        <v>0</v>
      </c>
      <c r="KY40" s="86">
        <v>0</v>
      </c>
      <c r="KZ40" s="86">
        <v>0</v>
      </c>
      <c r="LA40" s="86">
        <v>0</v>
      </c>
      <c r="LB40" s="86">
        <v>0</v>
      </c>
      <c r="LC40" s="86">
        <v>0</v>
      </c>
      <c r="LD40" s="86">
        <v>0</v>
      </c>
      <c r="LE40" s="86">
        <v>0</v>
      </c>
      <c r="LF40" s="86">
        <v>0</v>
      </c>
      <c r="LG40" s="86">
        <v>0</v>
      </c>
      <c r="LH40" s="86">
        <v>0</v>
      </c>
      <c r="LI40" s="86">
        <v>0</v>
      </c>
      <c r="LJ40" s="86">
        <v>0</v>
      </c>
      <c r="LK40" s="86">
        <v>0</v>
      </c>
      <c r="LL40" s="86">
        <v>0</v>
      </c>
      <c r="LM40" s="86">
        <v>0</v>
      </c>
      <c r="LN40" s="86">
        <v>0</v>
      </c>
      <c r="LO40" s="86">
        <v>0</v>
      </c>
      <c r="LP40" s="86">
        <v>0</v>
      </c>
      <c r="LQ40" s="86">
        <v>0</v>
      </c>
      <c r="LR40" s="86">
        <v>0</v>
      </c>
      <c r="LS40" s="86">
        <v>0</v>
      </c>
      <c r="LT40" s="86">
        <v>0</v>
      </c>
      <c r="LU40" s="86">
        <v>0</v>
      </c>
      <c r="LV40" s="86">
        <v>0</v>
      </c>
      <c r="LW40" s="86">
        <v>0</v>
      </c>
      <c r="LX40" s="86">
        <v>0</v>
      </c>
      <c r="LY40" s="86">
        <v>0</v>
      </c>
      <c r="LZ40" s="86">
        <v>0</v>
      </c>
      <c r="MA40" s="86">
        <v>0</v>
      </c>
      <c r="MB40" s="86">
        <v>0</v>
      </c>
      <c r="MC40" s="86">
        <v>0</v>
      </c>
      <c r="MD40" s="86">
        <v>0</v>
      </c>
      <c r="ME40" s="86">
        <v>0</v>
      </c>
      <c r="MF40" s="86">
        <v>0</v>
      </c>
      <c r="MG40" s="86">
        <v>0</v>
      </c>
      <c r="MH40" s="86">
        <v>0</v>
      </c>
      <c r="MI40" s="86">
        <v>0</v>
      </c>
      <c r="MJ40" s="86">
        <v>0</v>
      </c>
      <c r="MK40" s="86">
        <v>0</v>
      </c>
      <c r="ML40" s="86">
        <v>0</v>
      </c>
      <c r="MM40" s="86">
        <v>0</v>
      </c>
      <c r="MN40" s="86">
        <v>0</v>
      </c>
      <c r="MO40" s="86">
        <v>0</v>
      </c>
      <c r="MP40" s="86">
        <v>0</v>
      </c>
      <c r="MQ40" s="86">
        <v>0</v>
      </c>
      <c r="MR40" s="86">
        <v>0</v>
      </c>
      <c r="MS40" s="86">
        <v>0</v>
      </c>
      <c r="MT40" s="86">
        <v>0</v>
      </c>
      <c r="MU40" s="86">
        <v>0</v>
      </c>
      <c r="MV40" s="86">
        <v>0</v>
      </c>
      <c r="MW40" s="86">
        <v>0</v>
      </c>
      <c r="MX40" s="86">
        <v>0</v>
      </c>
      <c r="MY40" s="86">
        <v>0</v>
      </c>
      <c r="MZ40" s="86">
        <v>0</v>
      </c>
      <c r="NA40" s="86">
        <v>0</v>
      </c>
      <c r="NB40" s="86">
        <v>0</v>
      </c>
      <c r="NC40" s="86">
        <v>0</v>
      </c>
      <c r="ND40" s="86">
        <v>0</v>
      </c>
      <c r="NE40" s="86">
        <v>0</v>
      </c>
      <c r="NF40" s="86">
        <v>0</v>
      </c>
      <c r="NG40" s="86">
        <v>0</v>
      </c>
      <c r="NH40" s="86">
        <v>0</v>
      </c>
      <c r="NI40" s="86">
        <v>0</v>
      </c>
      <c r="NJ40" s="86">
        <v>0</v>
      </c>
      <c r="NK40" s="86">
        <v>0</v>
      </c>
      <c r="NL40" s="86">
        <v>0</v>
      </c>
      <c r="NM40" s="86">
        <v>0</v>
      </c>
      <c r="NN40" s="86">
        <v>0</v>
      </c>
      <c r="NO40" s="86">
        <v>0</v>
      </c>
      <c r="NP40" s="86">
        <v>0</v>
      </c>
      <c r="NQ40" s="86">
        <v>0</v>
      </c>
      <c r="NR40" s="86">
        <v>0</v>
      </c>
      <c r="NS40" s="86">
        <v>0</v>
      </c>
      <c r="NT40" s="86">
        <v>0</v>
      </c>
      <c r="NU40" s="86">
        <v>0</v>
      </c>
      <c r="NV40" s="86">
        <v>0</v>
      </c>
      <c r="NW40" s="86">
        <v>0</v>
      </c>
      <c r="NX40" s="86">
        <v>0</v>
      </c>
      <c r="NY40" s="86">
        <v>0</v>
      </c>
      <c r="NZ40" s="86">
        <v>0</v>
      </c>
      <c r="OA40" s="86">
        <v>0</v>
      </c>
      <c r="OB40" s="86">
        <v>0</v>
      </c>
      <c r="OC40" s="86">
        <v>0</v>
      </c>
      <c r="OD40" s="86">
        <v>0</v>
      </c>
      <c r="OE40" s="86">
        <v>0</v>
      </c>
      <c r="OF40" s="86">
        <v>0</v>
      </c>
      <c r="OG40" s="86">
        <v>0</v>
      </c>
      <c r="OH40" s="86">
        <v>0</v>
      </c>
      <c r="OI40" s="86">
        <v>0</v>
      </c>
      <c r="OJ40" s="86">
        <v>0</v>
      </c>
      <c r="OK40" s="86">
        <v>0</v>
      </c>
      <c r="OL40" s="86">
        <v>0</v>
      </c>
      <c r="OM40" s="86">
        <v>0</v>
      </c>
      <c r="ON40" s="86">
        <v>0</v>
      </c>
      <c r="OO40" s="86">
        <v>0</v>
      </c>
      <c r="OP40" s="86">
        <v>0</v>
      </c>
      <c r="OQ40" s="86">
        <v>0</v>
      </c>
      <c r="OR40" s="86">
        <v>0</v>
      </c>
      <c r="OS40" s="86">
        <v>0</v>
      </c>
      <c r="OT40" s="86">
        <v>0</v>
      </c>
      <c r="OU40" s="86">
        <v>0</v>
      </c>
      <c r="OV40" s="86">
        <v>0</v>
      </c>
      <c r="OW40" s="86">
        <v>0</v>
      </c>
      <c r="OX40" s="86">
        <v>0</v>
      </c>
      <c r="OY40" s="86">
        <v>0</v>
      </c>
      <c r="OZ40" s="86">
        <v>0</v>
      </c>
      <c r="PA40" s="86">
        <v>0</v>
      </c>
      <c r="PB40" s="86">
        <v>0</v>
      </c>
      <c r="PC40" s="86">
        <v>0</v>
      </c>
      <c r="PD40" s="86">
        <v>0</v>
      </c>
      <c r="PE40" s="86">
        <v>0</v>
      </c>
      <c r="PF40" s="86">
        <v>0</v>
      </c>
      <c r="PG40" s="86">
        <v>0</v>
      </c>
      <c r="PH40" s="86">
        <v>0</v>
      </c>
      <c r="PI40" s="86">
        <v>0</v>
      </c>
      <c r="PJ40" s="86">
        <v>0</v>
      </c>
      <c r="PK40" s="86">
        <v>0</v>
      </c>
      <c r="PL40" s="86">
        <v>0</v>
      </c>
      <c r="PM40" s="86">
        <v>0</v>
      </c>
      <c r="PN40" s="86">
        <v>0</v>
      </c>
      <c r="PO40" s="86">
        <v>0</v>
      </c>
      <c r="PP40" s="86">
        <v>0</v>
      </c>
      <c r="PQ40" s="86">
        <v>0</v>
      </c>
      <c r="PR40" s="86">
        <v>0</v>
      </c>
      <c r="PS40" s="86">
        <v>0</v>
      </c>
      <c r="PT40" s="86">
        <v>0</v>
      </c>
      <c r="PU40" s="86">
        <v>0</v>
      </c>
      <c r="PV40" s="86">
        <v>0</v>
      </c>
      <c r="PW40" s="86">
        <v>0</v>
      </c>
      <c r="PX40" s="86">
        <v>0</v>
      </c>
      <c r="PY40" s="86">
        <v>0</v>
      </c>
      <c r="PZ40" s="86">
        <v>0</v>
      </c>
      <c r="QA40" s="86">
        <v>0</v>
      </c>
      <c r="QB40" s="86">
        <v>0</v>
      </c>
      <c r="QC40" s="86">
        <v>0</v>
      </c>
      <c r="QD40" s="86">
        <v>0</v>
      </c>
      <c r="QE40" s="86">
        <v>0</v>
      </c>
      <c r="QF40" s="86">
        <v>0</v>
      </c>
      <c r="QG40" s="86">
        <v>0</v>
      </c>
      <c r="QH40" s="86">
        <v>0</v>
      </c>
      <c r="QI40" s="86">
        <v>0</v>
      </c>
      <c r="QJ40" s="86">
        <v>0</v>
      </c>
      <c r="QK40" s="86">
        <v>0</v>
      </c>
      <c r="QL40" s="86">
        <v>0</v>
      </c>
      <c r="QM40" s="86">
        <v>0</v>
      </c>
      <c r="QN40" s="86">
        <v>0</v>
      </c>
      <c r="QO40" s="86">
        <v>0</v>
      </c>
      <c r="QP40" s="86">
        <v>0</v>
      </c>
      <c r="QQ40" s="86">
        <v>0</v>
      </c>
      <c r="QR40" s="86">
        <v>0</v>
      </c>
      <c r="QS40" s="86">
        <v>0</v>
      </c>
      <c r="QT40" s="86">
        <v>0</v>
      </c>
      <c r="QU40" s="86">
        <v>0</v>
      </c>
      <c r="QV40" s="86">
        <v>0</v>
      </c>
      <c r="QW40" s="86">
        <v>0</v>
      </c>
      <c r="QX40" s="86">
        <v>0</v>
      </c>
      <c r="QY40" s="86">
        <v>0</v>
      </c>
      <c r="QZ40" s="86">
        <v>0</v>
      </c>
      <c r="RA40" s="86">
        <v>0</v>
      </c>
      <c r="RB40" s="86">
        <v>0</v>
      </c>
      <c r="RC40" s="86">
        <v>0</v>
      </c>
      <c r="RD40" s="86">
        <v>0</v>
      </c>
      <c r="RE40" s="86">
        <v>0</v>
      </c>
      <c r="RF40" s="86">
        <v>0</v>
      </c>
      <c r="RG40" s="86">
        <v>0</v>
      </c>
      <c r="RH40" s="86">
        <v>0</v>
      </c>
      <c r="RI40" s="86">
        <v>0</v>
      </c>
      <c r="RJ40" s="86">
        <v>0</v>
      </c>
      <c r="RK40" s="86">
        <v>0</v>
      </c>
      <c r="RL40" s="86">
        <v>0</v>
      </c>
      <c r="RM40" s="86">
        <v>0</v>
      </c>
      <c r="RN40" s="86">
        <v>0</v>
      </c>
      <c r="RO40" s="86">
        <v>0</v>
      </c>
      <c r="RP40" s="86">
        <v>0</v>
      </c>
      <c r="RQ40" s="86">
        <v>0</v>
      </c>
      <c r="RR40" s="86">
        <v>0</v>
      </c>
      <c r="RS40" s="86">
        <v>0</v>
      </c>
      <c r="RT40" s="86">
        <v>0</v>
      </c>
      <c r="RU40" s="86">
        <v>0</v>
      </c>
      <c r="RV40" s="86">
        <v>0</v>
      </c>
      <c r="RW40" s="86">
        <v>0</v>
      </c>
      <c r="RX40" s="86">
        <v>0</v>
      </c>
      <c r="RY40" s="86">
        <v>0</v>
      </c>
      <c r="RZ40" s="86">
        <v>0</v>
      </c>
      <c r="SA40" s="86">
        <v>0</v>
      </c>
      <c r="SB40" s="86">
        <v>0</v>
      </c>
      <c r="SC40" s="86">
        <v>0</v>
      </c>
      <c r="SD40" s="86">
        <v>0</v>
      </c>
      <c r="SE40" s="86">
        <v>0</v>
      </c>
      <c r="SF40" s="86">
        <v>0</v>
      </c>
      <c r="SG40" s="86">
        <v>0</v>
      </c>
      <c r="SH40" s="86">
        <v>0</v>
      </c>
      <c r="SI40" s="86">
        <v>0</v>
      </c>
      <c r="SJ40" s="86">
        <v>0</v>
      </c>
      <c r="SK40" s="86">
        <v>0</v>
      </c>
      <c r="SL40" s="86">
        <v>0</v>
      </c>
      <c r="SM40" s="86">
        <v>0</v>
      </c>
      <c r="SN40" s="86">
        <v>0</v>
      </c>
      <c r="SO40" s="86">
        <v>0</v>
      </c>
      <c r="SP40" s="86">
        <v>0</v>
      </c>
      <c r="SQ40" s="86">
        <v>0</v>
      </c>
      <c r="SR40" s="86">
        <v>0</v>
      </c>
      <c r="SS40" s="86">
        <v>0</v>
      </c>
      <c r="ST40" s="86">
        <v>0</v>
      </c>
      <c r="SU40" s="86">
        <v>0</v>
      </c>
      <c r="SV40" s="86">
        <v>0</v>
      </c>
      <c r="SW40" s="86">
        <v>0</v>
      </c>
      <c r="SX40" s="86">
        <v>0</v>
      </c>
      <c r="SY40" s="86">
        <v>0</v>
      </c>
      <c r="SZ40" s="86">
        <v>0</v>
      </c>
      <c r="TA40" s="86">
        <v>0</v>
      </c>
      <c r="TB40" s="86">
        <v>0</v>
      </c>
      <c r="TC40" s="86">
        <v>0</v>
      </c>
      <c r="TD40" s="86">
        <v>0</v>
      </c>
      <c r="TE40" s="86">
        <v>0</v>
      </c>
      <c r="TF40" s="86">
        <v>0</v>
      </c>
      <c r="TG40" s="86">
        <v>0</v>
      </c>
      <c r="TH40" s="86">
        <v>0</v>
      </c>
      <c r="TI40" s="86">
        <v>0</v>
      </c>
      <c r="TJ40" s="86">
        <v>0</v>
      </c>
      <c r="TK40" s="86">
        <v>0</v>
      </c>
      <c r="TL40" s="86">
        <v>0</v>
      </c>
      <c r="TM40" s="86">
        <v>0</v>
      </c>
      <c r="TN40" s="86">
        <v>0</v>
      </c>
      <c r="TO40" s="86">
        <v>0</v>
      </c>
      <c r="TP40" s="86">
        <v>0</v>
      </c>
      <c r="TQ40" s="86">
        <v>0</v>
      </c>
      <c r="TR40" s="86">
        <v>0</v>
      </c>
      <c r="TS40" s="86">
        <v>0</v>
      </c>
      <c r="TT40" s="86">
        <v>0</v>
      </c>
      <c r="TU40" s="86">
        <v>0</v>
      </c>
      <c r="TV40" s="86">
        <v>0</v>
      </c>
      <c r="TW40" s="86">
        <v>0</v>
      </c>
      <c r="TX40" s="86">
        <v>0</v>
      </c>
      <c r="TY40" s="86">
        <v>0</v>
      </c>
      <c r="TZ40" s="86">
        <v>0</v>
      </c>
      <c r="UA40" s="86">
        <v>0</v>
      </c>
      <c r="UB40" s="86">
        <v>0</v>
      </c>
      <c r="UC40" s="86">
        <v>0</v>
      </c>
      <c r="UD40" s="86">
        <v>0</v>
      </c>
      <c r="UE40" s="86">
        <v>0</v>
      </c>
      <c r="UF40" s="86">
        <v>0</v>
      </c>
      <c r="UG40" s="86">
        <v>0</v>
      </c>
      <c r="UH40" s="86">
        <v>0</v>
      </c>
      <c r="UI40" s="86">
        <v>0</v>
      </c>
      <c r="UJ40" s="86">
        <v>0</v>
      </c>
      <c r="UK40" s="86">
        <v>0</v>
      </c>
      <c r="UL40" s="86">
        <v>0</v>
      </c>
      <c r="UM40" s="86">
        <v>0</v>
      </c>
      <c r="UN40" s="86">
        <v>0</v>
      </c>
      <c r="UO40" s="86">
        <v>0</v>
      </c>
      <c r="UP40" s="86">
        <v>0</v>
      </c>
      <c r="UQ40" s="86">
        <v>0</v>
      </c>
      <c r="UR40" s="86">
        <v>0</v>
      </c>
      <c r="US40" s="86">
        <v>0</v>
      </c>
      <c r="UT40" s="86">
        <v>0</v>
      </c>
      <c r="UU40" s="86">
        <v>0</v>
      </c>
      <c r="UV40" s="86">
        <v>0</v>
      </c>
      <c r="UW40" s="86">
        <v>0</v>
      </c>
      <c r="UX40" s="86">
        <v>0</v>
      </c>
      <c r="UY40" s="86">
        <v>0</v>
      </c>
      <c r="UZ40" s="86">
        <v>0</v>
      </c>
      <c r="VA40" s="86">
        <v>0</v>
      </c>
      <c r="VB40" s="86">
        <v>0</v>
      </c>
      <c r="VC40" s="86">
        <v>0</v>
      </c>
      <c r="VD40" s="86">
        <v>0</v>
      </c>
      <c r="VE40" s="86">
        <v>0</v>
      </c>
      <c r="VF40" s="86">
        <v>0</v>
      </c>
      <c r="VG40" s="86">
        <v>0</v>
      </c>
      <c r="VH40" s="86">
        <v>0</v>
      </c>
    </row>
    <row r="41" spans="2:580" ht="14.25" x14ac:dyDescent="0.25">
      <c r="B41" s="55"/>
      <c r="C41" s="9" t="s">
        <v>30</v>
      </c>
      <c r="D41" s="76" t="s">
        <v>16</v>
      </c>
      <c r="E41" s="86">
        <v>12</v>
      </c>
      <c r="F41" s="86">
        <v>12</v>
      </c>
      <c r="G41" s="86">
        <v>12</v>
      </c>
      <c r="H41" s="86">
        <v>12</v>
      </c>
      <c r="I41" s="86">
        <v>12</v>
      </c>
      <c r="J41" s="86">
        <v>12</v>
      </c>
      <c r="K41" s="86">
        <v>12</v>
      </c>
      <c r="L41" s="86">
        <v>12</v>
      </c>
      <c r="M41" s="86">
        <v>12</v>
      </c>
      <c r="N41" s="86">
        <v>12</v>
      </c>
      <c r="O41" s="86">
        <v>12</v>
      </c>
      <c r="P41" s="86">
        <v>12</v>
      </c>
      <c r="Q41" s="86">
        <v>12</v>
      </c>
      <c r="R41" s="86">
        <v>12</v>
      </c>
      <c r="S41" s="86">
        <v>12</v>
      </c>
      <c r="T41" s="86">
        <v>12</v>
      </c>
      <c r="U41" s="86">
        <v>12</v>
      </c>
      <c r="V41" s="86">
        <v>12</v>
      </c>
      <c r="W41" s="86">
        <v>12</v>
      </c>
      <c r="X41" s="86">
        <v>12</v>
      </c>
      <c r="Y41" s="86">
        <v>12</v>
      </c>
      <c r="Z41" s="86">
        <v>12</v>
      </c>
      <c r="AA41" s="86">
        <v>12</v>
      </c>
      <c r="AB41" s="86">
        <v>12</v>
      </c>
      <c r="AC41" s="86">
        <v>12</v>
      </c>
      <c r="AD41" s="86">
        <v>12</v>
      </c>
      <c r="AE41" s="86">
        <v>12</v>
      </c>
      <c r="AF41" s="86">
        <v>12</v>
      </c>
      <c r="AG41" s="86">
        <v>12</v>
      </c>
      <c r="AH41" s="86">
        <v>12</v>
      </c>
      <c r="AI41" s="86">
        <v>12</v>
      </c>
      <c r="AJ41" s="86">
        <v>12</v>
      </c>
      <c r="AK41" s="86">
        <v>12</v>
      </c>
      <c r="AL41" s="86">
        <v>12</v>
      </c>
      <c r="AM41" s="86">
        <v>12</v>
      </c>
      <c r="AN41" s="86">
        <v>12</v>
      </c>
      <c r="AO41" s="86">
        <v>12</v>
      </c>
      <c r="AP41" s="86">
        <v>12</v>
      </c>
      <c r="AQ41" s="86">
        <v>12</v>
      </c>
      <c r="AR41" s="86">
        <v>12</v>
      </c>
      <c r="AS41" s="86">
        <v>12</v>
      </c>
      <c r="AT41" s="86">
        <v>12</v>
      </c>
      <c r="AU41" s="86">
        <v>12</v>
      </c>
      <c r="AV41" s="86">
        <v>12</v>
      </c>
      <c r="AW41" s="86">
        <v>12</v>
      </c>
      <c r="AX41" s="86">
        <v>12</v>
      </c>
      <c r="AY41" s="86">
        <v>12</v>
      </c>
      <c r="AZ41" s="86">
        <v>12</v>
      </c>
      <c r="BA41" s="86">
        <v>12</v>
      </c>
      <c r="BB41" s="86">
        <v>12</v>
      </c>
      <c r="BC41" s="86">
        <v>12</v>
      </c>
      <c r="BD41" s="86">
        <v>12</v>
      </c>
      <c r="BE41" s="86">
        <v>12</v>
      </c>
      <c r="BF41" s="86">
        <v>12</v>
      </c>
      <c r="BG41" s="86">
        <v>12</v>
      </c>
      <c r="BH41" s="86">
        <v>12</v>
      </c>
      <c r="BI41" s="86">
        <v>12</v>
      </c>
      <c r="BJ41" s="86">
        <v>12</v>
      </c>
      <c r="BK41" s="86">
        <v>12</v>
      </c>
      <c r="BL41" s="86">
        <v>12</v>
      </c>
      <c r="BM41" s="86">
        <v>12</v>
      </c>
      <c r="BN41" s="86">
        <v>12</v>
      </c>
      <c r="BO41" s="86">
        <v>12</v>
      </c>
      <c r="BP41" s="86">
        <v>12</v>
      </c>
      <c r="BQ41" s="86">
        <v>12</v>
      </c>
      <c r="BR41" s="86">
        <v>12</v>
      </c>
      <c r="BS41" s="86">
        <v>12</v>
      </c>
      <c r="BT41" s="86">
        <v>12</v>
      </c>
      <c r="BU41" s="86">
        <v>12</v>
      </c>
      <c r="BV41" s="86">
        <v>12</v>
      </c>
      <c r="BW41" s="86">
        <v>12</v>
      </c>
      <c r="BX41" s="86">
        <v>12</v>
      </c>
      <c r="BY41" s="86">
        <v>12</v>
      </c>
      <c r="BZ41" s="86">
        <v>12</v>
      </c>
      <c r="CA41" s="86">
        <v>12</v>
      </c>
      <c r="CB41" s="86">
        <v>12</v>
      </c>
      <c r="CC41" s="86">
        <v>12</v>
      </c>
      <c r="CD41" s="86">
        <v>12</v>
      </c>
      <c r="CE41" s="86">
        <v>12</v>
      </c>
      <c r="CF41" s="86">
        <v>12</v>
      </c>
      <c r="CG41" s="86">
        <v>12</v>
      </c>
      <c r="CH41" s="86">
        <v>12</v>
      </c>
      <c r="CI41" s="86">
        <v>12</v>
      </c>
      <c r="CJ41" s="86">
        <v>12</v>
      </c>
      <c r="CK41" s="86">
        <v>12</v>
      </c>
      <c r="CL41" s="86">
        <v>12</v>
      </c>
      <c r="CM41" s="86">
        <v>12</v>
      </c>
      <c r="CN41" s="86">
        <v>12</v>
      </c>
      <c r="CO41" s="86">
        <v>12</v>
      </c>
      <c r="CP41" s="86">
        <v>12</v>
      </c>
      <c r="CQ41" s="86">
        <v>12</v>
      </c>
      <c r="CR41" s="86">
        <v>12</v>
      </c>
      <c r="CS41" s="86">
        <v>12</v>
      </c>
      <c r="CT41" s="86">
        <v>12</v>
      </c>
      <c r="CU41" s="86">
        <v>12</v>
      </c>
      <c r="CV41" s="86">
        <v>12</v>
      </c>
      <c r="CW41" s="86">
        <v>12</v>
      </c>
      <c r="CX41" s="86">
        <v>12</v>
      </c>
      <c r="CY41" s="86">
        <v>12</v>
      </c>
      <c r="CZ41" s="86">
        <v>12</v>
      </c>
      <c r="DA41" s="86">
        <v>12</v>
      </c>
      <c r="DB41" s="86">
        <v>12</v>
      </c>
      <c r="DC41" s="86">
        <v>12</v>
      </c>
      <c r="DD41" s="86">
        <v>12</v>
      </c>
      <c r="DE41" s="86">
        <v>12</v>
      </c>
      <c r="DF41" s="86">
        <v>12</v>
      </c>
      <c r="DG41" s="86">
        <v>12</v>
      </c>
      <c r="DH41" s="86">
        <v>12</v>
      </c>
      <c r="DI41" s="86">
        <v>12</v>
      </c>
      <c r="DJ41" s="86">
        <v>12</v>
      </c>
      <c r="DK41" s="86">
        <v>12</v>
      </c>
      <c r="DL41" s="86">
        <v>12</v>
      </c>
      <c r="DM41" s="86">
        <v>12</v>
      </c>
      <c r="DN41" s="86">
        <v>12</v>
      </c>
      <c r="DO41" s="86">
        <v>12</v>
      </c>
      <c r="DP41" s="86">
        <v>12</v>
      </c>
      <c r="DQ41" s="86">
        <v>12</v>
      </c>
      <c r="DR41" s="86">
        <v>12</v>
      </c>
      <c r="DS41" s="86">
        <v>12</v>
      </c>
      <c r="DT41" s="86">
        <v>12</v>
      </c>
      <c r="DU41" s="86">
        <v>12</v>
      </c>
      <c r="DV41" s="86">
        <v>12</v>
      </c>
      <c r="DW41" s="86">
        <v>12</v>
      </c>
      <c r="DX41" s="86">
        <v>12</v>
      </c>
      <c r="DY41" s="86">
        <v>12</v>
      </c>
      <c r="DZ41" s="86">
        <v>12</v>
      </c>
      <c r="EA41" s="86">
        <v>12</v>
      </c>
      <c r="EB41" s="86">
        <v>12</v>
      </c>
      <c r="EC41" s="86">
        <v>12</v>
      </c>
      <c r="ED41" s="86">
        <v>12</v>
      </c>
      <c r="EE41" s="86">
        <v>12</v>
      </c>
      <c r="EF41" s="86">
        <v>12</v>
      </c>
      <c r="EG41" s="86">
        <v>12</v>
      </c>
      <c r="EH41" s="86">
        <v>12</v>
      </c>
      <c r="EI41" s="86">
        <v>12</v>
      </c>
      <c r="EJ41" s="86">
        <v>12</v>
      </c>
      <c r="EK41" s="86">
        <v>12</v>
      </c>
      <c r="EL41" s="86">
        <v>12</v>
      </c>
      <c r="EM41" s="86">
        <v>12</v>
      </c>
      <c r="EN41" s="86">
        <v>12</v>
      </c>
      <c r="EO41" s="86">
        <v>12</v>
      </c>
      <c r="EP41" s="86">
        <v>12</v>
      </c>
      <c r="EQ41" s="86">
        <v>12</v>
      </c>
      <c r="ER41" s="86">
        <v>12</v>
      </c>
      <c r="ES41" s="86">
        <v>12</v>
      </c>
      <c r="ET41" s="86">
        <v>12</v>
      </c>
      <c r="EU41" s="86">
        <v>12</v>
      </c>
      <c r="EV41" s="86">
        <v>12</v>
      </c>
      <c r="EW41" s="86">
        <v>12</v>
      </c>
      <c r="EX41" s="86">
        <v>12</v>
      </c>
      <c r="EY41" s="86">
        <v>12</v>
      </c>
      <c r="EZ41" s="86">
        <v>12</v>
      </c>
      <c r="FA41" s="86">
        <v>12</v>
      </c>
      <c r="FB41" s="86">
        <v>12</v>
      </c>
      <c r="FC41" s="86">
        <v>12</v>
      </c>
      <c r="FD41" s="86">
        <v>12</v>
      </c>
      <c r="FE41" s="86">
        <v>12</v>
      </c>
      <c r="FF41" s="86">
        <v>12</v>
      </c>
      <c r="FG41" s="86">
        <v>12</v>
      </c>
      <c r="FH41" s="86">
        <v>12</v>
      </c>
      <c r="FI41" s="86">
        <v>12</v>
      </c>
      <c r="FJ41" s="86">
        <v>12</v>
      </c>
      <c r="FK41" s="86">
        <v>12</v>
      </c>
      <c r="FL41" s="86">
        <v>12</v>
      </c>
      <c r="FM41" s="86">
        <v>12</v>
      </c>
      <c r="FN41" s="86">
        <v>12</v>
      </c>
      <c r="FO41" s="86">
        <v>12</v>
      </c>
      <c r="FP41" s="86">
        <v>12</v>
      </c>
      <c r="FQ41" s="86">
        <v>12</v>
      </c>
      <c r="FR41" s="86">
        <v>12</v>
      </c>
      <c r="FS41" s="86">
        <v>12</v>
      </c>
      <c r="FT41" s="86">
        <v>12</v>
      </c>
      <c r="FU41" s="86">
        <v>12</v>
      </c>
      <c r="FV41" s="86">
        <v>12</v>
      </c>
      <c r="FW41" s="86">
        <v>12</v>
      </c>
      <c r="FX41" s="86">
        <v>12</v>
      </c>
      <c r="FY41" s="86">
        <v>12</v>
      </c>
      <c r="FZ41" s="86">
        <v>12</v>
      </c>
      <c r="GA41" s="86">
        <v>12</v>
      </c>
      <c r="GB41" s="86">
        <v>12</v>
      </c>
      <c r="GC41" s="86">
        <v>12</v>
      </c>
      <c r="GD41" s="86">
        <v>12</v>
      </c>
      <c r="GE41" s="86">
        <v>12</v>
      </c>
      <c r="GF41" s="86">
        <v>12</v>
      </c>
      <c r="GG41" s="86">
        <v>12</v>
      </c>
      <c r="GH41" s="86">
        <v>12</v>
      </c>
      <c r="GI41" s="86">
        <v>12</v>
      </c>
      <c r="GJ41" s="86">
        <v>12</v>
      </c>
      <c r="GK41" s="86">
        <v>12</v>
      </c>
      <c r="GL41" s="86">
        <v>12</v>
      </c>
      <c r="GM41" s="86">
        <v>12</v>
      </c>
      <c r="GN41" s="86">
        <v>12</v>
      </c>
      <c r="GO41" s="86">
        <v>12</v>
      </c>
      <c r="GP41" s="86">
        <v>12</v>
      </c>
      <c r="GQ41" s="86">
        <v>12</v>
      </c>
      <c r="GR41" s="86">
        <v>12</v>
      </c>
      <c r="GS41" s="86">
        <v>12</v>
      </c>
      <c r="GT41" s="86">
        <v>12</v>
      </c>
      <c r="GU41" s="86">
        <v>12</v>
      </c>
      <c r="GV41" s="86">
        <v>12</v>
      </c>
      <c r="GW41" s="86">
        <v>12</v>
      </c>
      <c r="GX41" s="86">
        <v>12</v>
      </c>
      <c r="GY41" s="86">
        <v>12</v>
      </c>
      <c r="GZ41" s="86">
        <v>12</v>
      </c>
      <c r="HA41" s="86">
        <v>12</v>
      </c>
      <c r="HB41" s="86">
        <v>12</v>
      </c>
      <c r="HC41" s="86">
        <v>12</v>
      </c>
      <c r="HD41" s="86">
        <v>12</v>
      </c>
      <c r="HE41" s="86">
        <v>12</v>
      </c>
      <c r="HF41" s="86">
        <v>12</v>
      </c>
      <c r="HG41" s="86">
        <v>12</v>
      </c>
      <c r="HH41" s="86">
        <v>12</v>
      </c>
      <c r="HI41" s="86">
        <v>12</v>
      </c>
      <c r="HJ41" s="86">
        <v>12</v>
      </c>
      <c r="HK41" s="86">
        <v>12</v>
      </c>
      <c r="HL41" s="86">
        <v>12</v>
      </c>
      <c r="HM41" s="86">
        <v>12</v>
      </c>
      <c r="HN41" s="86">
        <v>12</v>
      </c>
      <c r="HO41" s="86">
        <v>12</v>
      </c>
      <c r="HP41" s="86">
        <v>12</v>
      </c>
      <c r="HQ41" s="86">
        <v>12</v>
      </c>
      <c r="HR41" s="86">
        <v>12</v>
      </c>
      <c r="HS41" s="86">
        <v>12</v>
      </c>
      <c r="HT41" s="86">
        <v>12</v>
      </c>
      <c r="HU41" s="86">
        <v>12</v>
      </c>
      <c r="HV41" s="86">
        <v>12</v>
      </c>
      <c r="HW41" s="86">
        <v>12</v>
      </c>
      <c r="HX41" s="86">
        <v>12</v>
      </c>
      <c r="HY41" s="86">
        <v>12</v>
      </c>
      <c r="HZ41" s="86">
        <v>12</v>
      </c>
      <c r="IA41" s="86">
        <v>12</v>
      </c>
      <c r="IB41" s="86">
        <v>12</v>
      </c>
      <c r="IC41" s="86">
        <v>12</v>
      </c>
      <c r="ID41" s="86">
        <v>12</v>
      </c>
      <c r="IE41" s="86">
        <v>12</v>
      </c>
      <c r="IF41" s="86">
        <v>12</v>
      </c>
      <c r="IG41" s="86">
        <v>12</v>
      </c>
      <c r="IH41" s="86">
        <v>12</v>
      </c>
      <c r="II41" s="86">
        <v>12</v>
      </c>
      <c r="IJ41" s="86">
        <v>12</v>
      </c>
      <c r="IK41" s="86">
        <v>12</v>
      </c>
      <c r="IL41" s="86">
        <v>12</v>
      </c>
      <c r="IM41" s="86">
        <v>12</v>
      </c>
      <c r="IN41" s="86">
        <v>12</v>
      </c>
      <c r="IO41" s="86">
        <v>12</v>
      </c>
      <c r="IP41" s="86">
        <v>12</v>
      </c>
      <c r="IQ41" s="86">
        <v>12</v>
      </c>
      <c r="IR41" s="86">
        <v>12</v>
      </c>
      <c r="IS41" s="86">
        <v>12</v>
      </c>
      <c r="IT41" s="86">
        <v>12</v>
      </c>
      <c r="IU41" s="86">
        <v>12</v>
      </c>
      <c r="IV41" s="86">
        <v>12</v>
      </c>
      <c r="IW41" s="86">
        <v>12</v>
      </c>
      <c r="IX41" s="86">
        <v>12</v>
      </c>
      <c r="IY41" s="86">
        <v>12</v>
      </c>
      <c r="IZ41" s="86">
        <v>12</v>
      </c>
      <c r="JA41" s="86">
        <v>12</v>
      </c>
      <c r="JB41" s="86">
        <v>12</v>
      </c>
      <c r="JC41" s="86">
        <v>12</v>
      </c>
      <c r="JD41" s="86">
        <v>12</v>
      </c>
      <c r="JE41" s="86">
        <v>12</v>
      </c>
      <c r="JF41" s="86">
        <v>12</v>
      </c>
      <c r="JG41" s="86">
        <v>12</v>
      </c>
      <c r="JH41" s="86">
        <v>12</v>
      </c>
      <c r="JI41" s="86">
        <v>12</v>
      </c>
      <c r="JJ41" s="86">
        <v>12</v>
      </c>
      <c r="JK41" s="86">
        <v>12</v>
      </c>
      <c r="JL41" s="86">
        <v>12</v>
      </c>
      <c r="JM41" s="86">
        <v>12</v>
      </c>
      <c r="JN41" s="86">
        <v>12</v>
      </c>
      <c r="JO41" s="86">
        <v>12</v>
      </c>
      <c r="JP41" s="86">
        <v>12</v>
      </c>
      <c r="JQ41" s="86">
        <v>12</v>
      </c>
      <c r="JR41" s="86">
        <v>12</v>
      </c>
      <c r="JS41" s="86">
        <v>12</v>
      </c>
      <c r="JT41" s="86">
        <v>12</v>
      </c>
      <c r="JU41" s="86">
        <v>12</v>
      </c>
      <c r="JV41" s="86">
        <v>12</v>
      </c>
      <c r="JW41" s="86">
        <v>12</v>
      </c>
      <c r="JX41" s="86">
        <v>12</v>
      </c>
      <c r="JY41" s="86">
        <v>12</v>
      </c>
      <c r="JZ41" s="86">
        <v>12</v>
      </c>
      <c r="KA41" s="86">
        <v>12</v>
      </c>
      <c r="KB41" s="86">
        <v>12</v>
      </c>
      <c r="KC41" s="86">
        <v>12</v>
      </c>
      <c r="KD41" s="86">
        <v>12</v>
      </c>
      <c r="KE41" s="86">
        <v>12</v>
      </c>
      <c r="KF41" s="86">
        <v>12</v>
      </c>
      <c r="KG41" s="86">
        <v>12</v>
      </c>
      <c r="KH41" s="86">
        <v>12</v>
      </c>
      <c r="KI41" s="86">
        <v>12</v>
      </c>
      <c r="KJ41" s="86">
        <v>12</v>
      </c>
      <c r="KK41" s="86">
        <v>12</v>
      </c>
      <c r="KL41" s="86">
        <v>12</v>
      </c>
      <c r="KM41" s="86">
        <v>12</v>
      </c>
      <c r="KN41" s="86">
        <v>12</v>
      </c>
      <c r="KO41" s="86">
        <v>12</v>
      </c>
      <c r="KP41" s="86">
        <v>12</v>
      </c>
      <c r="KQ41" s="86">
        <v>12</v>
      </c>
      <c r="KR41" s="86">
        <v>12</v>
      </c>
      <c r="KS41" s="86">
        <v>12</v>
      </c>
      <c r="KT41" s="86">
        <v>12</v>
      </c>
      <c r="KU41" s="86">
        <v>12</v>
      </c>
      <c r="KV41" s="86">
        <v>12</v>
      </c>
      <c r="KW41" s="86">
        <v>12</v>
      </c>
      <c r="KX41" s="86">
        <v>12</v>
      </c>
      <c r="KY41" s="86">
        <v>12</v>
      </c>
      <c r="KZ41" s="86">
        <v>12</v>
      </c>
      <c r="LA41" s="86">
        <v>12</v>
      </c>
      <c r="LB41" s="86">
        <v>12</v>
      </c>
      <c r="LC41" s="86">
        <v>12</v>
      </c>
      <c r="LD41" s="86">
        <v>12</v>
      </c>
      <c r="LE41" s="86">
        <v>12</v>
      </c>
      <c r="LF41" s="86">
        <v>12</v>
      </c>
      <c r="LG41" s="86">
        <v>12</v>
      </c>
      <c r="LH41" s="86">
        <v>12</v>
      </c>
      <c r="LI41" s="86">
        <v>12</v>
      </c>
      <c r="LJ41" s="86">
        <v>12</v>
      </c>
      <c r="LK41" s="86">
        <v>12</v>
      </c>
      <c r="LL41" s="86">
        <v>12</v>
      </c>
      <c r="LM41" s="86">
        <v>12</v>
      </c>
      <c r="LN41" s="86">
        <v>12</v>
      </c>
      <c r="LO41" s="86">
        <v>12</v>
      </c>
      <c r="LP41" s="86">
        <v>12</v>
      </c>
      <c r="LQ41" s="86">
        <v>12</v>
      </c>
      <c r="LR41" s="86">
        <v>12</v>
      </c>
      <c r="LS41" s="86">
        <v>12</v>
      </c>
      <c r="LT41" s="86">
        <v>12</v>
      </c>
      <c r="LU41" s="86">
        <v>12</v>
      </c>
      <c r="LV41" s="86">
        <v>12</v>
      </c>
      <c r="LW41" s="86">
        <v>12</v>
      </c>
      <c r="LX41" s="86">
        <v>12</v>
      </c>
      <c r="LY41" s="86">
        <v>12</v>
      </c>
      <c r="LZ41" s="86">
        <v>12</v>
      </c>
      <c r="MA41" s="86">
        <v>12</v>
      </c>
      <c r="MB41" s="86">
        <v>12</v>
      </c>
      <c r="MC41" s="86">
        <v>12</v>
      </c>
      <c r="MD41" s="86">
        <v>12</v>
      </c>
      <c r="ME41" s="86">
        <v>12</v>
      </c>
      <c r="MF41" s="86">
        <v>12</v>
      </c>
      <c r="MG41" s="86">
        <v>12</v>
      </c>
      <c r="MH41" s="86">
        <v>12</v>
      </c>
      <c r="MI41" s="86">
        <v>12</v>
      </c>
      <c r="MJ41" s="86">
        <v>12</v>
      </c>
      <c r="MK41" s="86">
        <v>12</v>
      </c>
      <c r="ML41" s="86">
        <v>12</v>
      </c>
      <c r="MM41" s="86">
        <v>12</v>
      </c>
      <c r="MN41" s="86">
        <v>12</v>
      </c>
      <c r="MO41" s="86">
        <v>12</v>
      </c>
      <c r="MP41" s="86">
        <v>12</v>
      </c>
      <c r="MQ41" s="86">
        <v>12</v>
      </c>
      <c r="MR41" s="86">
        <v>12</v>
      </c>
      <c r="MS41" s="86">
        <v>12</v>
      </c>
      <c r="MT41" s="86">
        <v>12</v>
      </c>
      <c r="MU41" s="86">
        <v>12</v>
      </c>
      <c r="MV41" s="86">
        <v>12</v>
      </c>
      <c r="MW41" s="86">
        <v>12</v>
      </c>
      <c r="MX41" s="86">
        <v>12</v>
      </c>
      <c r="MY41" s="86">
        <v>12</v>
      </c>
      <c r="MZ41" s="86">
        <v>12</v>
      </c>
      <c r="NA41" s="86">
        <v>12</v>
      </c>
      <c r="NB41" s="86">
        <v>12</v>
      </c>
      <c r="NC41" s="86">
        <v>12</v>
      </c>
      <c r="ND41" s="86">
        <v>12</v>
      </c>
      <c r="NE41" s="86">
        <v>12</v>
      </c>
      <c r="NF41" s="86">
        <v>12</v>
      </c>
      <c r="NG41" s="86">
        <v>12</v>
      </c>
      <c r="NH41" s="86">
        <v>12</v>
      </c>
      <c r="NI41" s="86">
        <v>12</v>
      </c>
      <c r="NJ41" s="86">
        <v>12</v>
      </c>
      <c r="NK41" s="86">
        <v>12</v>
      </c>
      <c r="NL41" s="86">
        <v>12</v>
      </c>
      <c r="NM41" s="86">
        <v>12</v>
      </c>
      <c r="NN41" s="86">
        <v>12</v>
      </c>
      <c r="NO41" s="86">
        <v>12</v>
      </c>
      <c r="NP41" s="86">
        <v>12</v>
      </c>
      <c r="NQ41" s="86">
        <v>12</v>
      </c>
      <c r="NR41" s="86">
        <v>12</v>
      </c>
      <c r="NS41" s="86">
        <v>12</v>
      </c>
      <c r="NT41" s="86">
        <v>12</v>
      </c>
      <c r="NU41" s="86">
        <v>12</v>
      </c>
      <c r="NV41" s="86">
        <v>12</v>
      </c>
      <c r="NW41" s="86">
        <v>12</v>
      </c>
      <c r="NX41" s="86">
        <v>12</v>
      </c>
      <c r="NY41" s="86">
        <v>12</v>
      </c>
      <c r="NZ41" s="86">
        <v>12</v>
      </c>
      <c r="OA41" s="86">
        <v>12</v>
      </c>
      <c r="OB41" s="86">
        <v>12</v>
      </c>
      <c r="OC41" s="86">
        <v>12</v>
      </c>
      <c r="OD41" s="86">
        <v>12</v>
      </c>
      <c r="OE41" s="86">
        <v>12</v>
      </c>
      <c r="OF41" s="86">
        <v>12</v>
      </c>
      <c r="OG41" s="86">
        <v>12</v>
      </c>
      <c r="OH41" s="86">
        <v>12</v>
      </c>
      <c r="OI41" s="86">
        <v>12</v>
      </c>
      <c r="OJ41" s="86">
        <v>12</v>
      </c>
      <c r="OK41" s="86">
        <v>12</v>
      </c>
      <c r="OL41" s="86">
        <v>12</v>
      </c>
      <c r="OM41" s="86">
        <v>12</v>
      </c>
      <c r="ON41" s="86">
        <v>12</v>
      </c>
      <c r="OO41" s="86">
        <v>12</v>
      </c>
      <c r="OP41" s="86">
        <v>12</v>
      </c>
      <c r="OQ41" s="86">
        <v>12</v>
      </c>
      <c r="OR41" s="86">
        <v>12</v>
      </c>
      <c r="OS41" s="86">
        <v>12</v>
      </c>
      <c r="OT41" s="86">
        <v>12</v>
      </c>
      <c r="OU41" s="86">
        <v>12</v>
      </c>
      <c r="OV41" s="86">
        <v>12</v>
      </c>
      <c r="OW41" s="86">
        <v>12</v>
      </c>
      <c r="OX41" s="86">
        <v>12</v>
      </c>
      <c r="OY41" s="86">
        <v>12</v>
      </c>
      <c r="OZ41" s="86">
        <v>12</v>
      </c>
      <c r="PA41" s="86">
        <v>12</v>
      </c>
      <c r="PB41" s="86">
        <v>12</v>
      </c>
      <c r="PC41" s="86">
        <v>12</v>
      </c>
      <c r="PD41" s="86">
        <v>12</v>
      </c>
      <c r="PE41" s="86">
        <v>12</v>
      </c>
      <c r="PF41" s="86">
        <v>12</v>
      </c>
      <c r="PG41" s="86">
        <v>12</v>
      </c>
      <c r="PH41" s="86">
        <v>12</v>
      </c>
      <c r="PI41" s="86">
        <v>12</v>
      </c>
      <c r="PJ41" s="86">
        <v>12</v>
      </c>
      <c r="PK41" s="86">
        <v>12</v>
      </c>
      <c r="PL41" s="86">
        <v>12</v>
      </c>
      <c r="PM41" s="86">
        <v>12</v>
      </c>
      <c r="PN41" s="86">
        <v>12</v>
      </c>
      <c r="PO41" s="86">
        <v>12</v>
      </c>
      <c r="PP41" s="86">
        <v>12</v>
      </c>
      <c r="PQ41" s="86">
        <v>12</v>
      </c>
      <c r="PR41" s="86">
        <v>12</v>
      </c>
      <c r="PS41" s="86">
        <v>12</v>
      </c>
      <c r="PT41" s="86">
        <v>12</v>
      </c>
      <c r="PU41" s="86">
        <v>12</v>
      </c>
      <c r="PV41" s="86">
        <v>12</v>
      </c>
      <c r="PW41" s="86">
        <v>12</v>
      </c>
      <c r="PX41" s="86">
        <v>12</v>
      </c>
      <c r="PY41" s="86">
        <v>12</v>
      </c>
      <c r="PZ41" s="86">
        <v>12</v>
      </c>
      <c r="QA41" s="86">
        <v>12</v>
      </c>
      <c r="QB41" s="86">
        <v>12</v>
      </c>
      <c r="QC41" s="86">
        <v>12</v>
      </c>
      <c r="QD41" s="86">
        <v>12</v>
      </c>
      <c r="QE41" s="86">
        <v>12</v>
      </c>
      <c r="QF41" s="86">
        <v>12</v>
      </c>
      <c r="QG41" s="86">
        <v>12</v>
      </c>
      <c r="QH41" s="86">
        <v>12</v>
      </c>
      <c r="QI41" s="86">
        <v>12</v>
      </c>
      <c r="QJ41" s="86">
        <v>12</v>
      </c>
      <c r="QK41" s="86">
        <v>12</v>
      </c>
      <c r="QL41" s="86">
        <v>12</v>
      </c>
      <c r="QM41" s="86">
        <v>12</v>
      </c>
      <c r="QN41" s="86">
        <v>12</v>
      </c>
      <c r="QO41" s="86">
        <v>12</v>
      </c>
      <c r="QP41" s="86">
        <v>12</v>
      </c>
      <c r="QQ41" s="86">
        <v>12</v>
      </c>
      <c r="QR41" s="86">
        <v>12</v>
      </c>
      <c r="QS41" s="86">
        <v>12</v>
      </c>
      <c r="QT41" s="86">
        <v>12</v>
      </c>
      <c r="QU41" s="86">
        <v>12</v>
      </c>
      <c r="QV41" s="86">
        <v>12</v>
      </c>
      <c r="QW41" s="86">
        <v>12</v>
      </c>
      <c r="QX41" s="86">
        <v>12</v>
      </c>
      <c r="QY41" s="86">
        <v>12</v>
      </c>
      <c r="QZ41" s="86">
        <v>12</v>
      </c>
      <c r="RA41" s="86">
        <v>12</v>
      </c>
      <c r="RB41" s="86">
        <v>12</v>
      </c>
      <c r="RC41" s="86">
        <v>12</v>
      </c>
      <c r="RD41" s="86">
        <v>12</v>
      </c>
      <c r="RE41" s="86">
        <v>12</v>
      </c>
      <c r="RF41" s="86">
        <v>12</v>
      </c>
      <c r="RG41" s="86">
        <v>12</v>
      </c>
      <c r="RH41" s="86">
        <v>12</v>
      </c>
      <c r="RI41" s="86">
        <v>12</v>
      </c>
      <c r="RJ41" s="86">
        <v>12</v>
      </c>
      <c r="RK41" s="86">
        <v>12</v>
      </c>
      <c r="RL41" s="86">
        <v>12</v>
      </c>
      <c r="RM41" s="86">
        <v>12</v>
      </c>
      <c r="RN41" s="86">
        <v>12</v>
      </c>
      <c r="RO41" s="86">
        <v>12</v>
      </c>
      <c r="RP41" s="86">
        <v>12</v>
      </c>
      <c r="RQ41" s="86">
        <v>12</v>
      </c>
      <c r="RR41" s="86">
        <v>12</v>
      </c>
      <c r="RS41" s="86">
        <v>12</v>
      </c>
      <c r="RT41" s="86">
        <v>12</v>
      </c>
      <c r="RU41" s="86">
        <v>12</v>
      </c>
      <c r="RV41" s="86">
        <v>12</v>
      </c>
      <c r="RW41" s="86">
        <v>12</v>
      </c>
      <c r="RX41" s="86">
        <v>12</v>
      </c>
      <c r="RY41" s="86">
        <v>12</v>
      </c>
      <c r="RZ41" s="86">
        <v>12</v>
      </c>
      <c r="SA41" s="86">
        <v>12</v>
      </c>
      <c r="SB41" s="86">
        <v>12</v>
      </c>
      <c r="SC41" s="86">
        <v>12</v>
      </c>
      <c r="SD41" s="86">
        <v>12</v>
      </c>
      <c r="SE41" s="86">
        <v>12</v>
      </c>
      <c r="SF41" s="86">
        <v>12</v>
      </c>
      <c r="SG41" s="86">
        <v>12</v>
      </c>
      <c r="SH41" s="86">
        <v>12</v>
      </c>
      <c r="SI41" s="86">
        <v>12</v>
      </c>
      <c r="SJ41" s="86">
        <v>12</v>
      </c>
      <c r="SK41" s="86">
        <v>12</v>
      </c>
      <c r="SL41" s="86">
        <v>12</v>
      </c>
      <c r="SM41" s="86">
        <v>12</v>
      </c>
      <c r="SN41" s="86">
        <v>12</v>
      </c>
      <c r="SO41" s="86">
        <v>12</v>
      </c>
      <c r="SP41" s="86">
        <v>12</v>
      </c>
      <c r="SQ41" s="86">
        <v>12</v>
      </c>
      <c r="SR41" s="86">
        <v>12</v>
      </c>
      <c r="SS41" s="86">
        <v>12</v>
      </c>
      <c r="ST41" s="86">
        <v>12</v>
      </c>
      <c r="SU41" s="86">
        <v>12</v>
      </c>
      <c r="SV41" s="86">
        <v>12</v>
      </c>
      <c r="SW41" s="86">
        <v>12</v>
      </c>
      <c r="SX41" s="86">
        <v>12</v>
      </c>
      <c r="SY41" s="86">
        <v>12</v>
      </c>
      <c r="SZ41" s="86">
        <v>12</v>
      </c>
      <c r="TA41" s="86">
        <v>12</v>
      </c>
      <c r="TB41" s="86">
        <v>12</v>
      </c>
      <c r="TC41" s="86">
        <v>12</v>
      </c>
      <c r="TD41" s="86">
        <v>12</v>
      </c>
      <c r="TE41" s="86">
        <v>12</v>
      </c>
      <c r="TF41" s="86">
        <v>12</v>
      </c>
      <c r="TG41" s="86">
        <v>12</v>
      </c>
      <c r="TH41" s="86">
        <v>12</v>
      </c>
      <c r="TI41" s="86">
        <v>12</v>
      </c>
      <c r="TJ41" s="86">
        <v>12</v>
      </c>
      <c r="TK41" s="86">
        <v>12</v>
      </c>
      <c r="TL41" s="86">
        <v>12</v>
      </c>
      <c r="TM41" s="86">
        <v>12</v>
      </c>
      <c r="TN41" s="86">
        <v>12</v>
      </c>
      <c r="TO41" s="86">
        <v>12</v>
      </c>
      <c r="TP41" s="86">
        <v>12</v>
      </c>
      <c r="TQ41" s="86">
        <v>12</v>
      </c>
      <c r="TR41" s="86">
        <v>12</v>
      </c>
      <c r="TS41" s="86">
        <v>12</v>
      </c>
      <c r="TT41" s="86">
        <v>12</v>
      </c>
      <c r="TU41" s="86">
        <v>12</v>
      </c>
      <c r="TV41" s="86">
        <v>12</v>
      </c>
      <c r="TW41" s="86">
        <v>12</v>
      </c>
      <c r="TX41" s="86">
        <v>12</v>
      </c>
      <c r="TY41" s="86">
        <v>12</v>
      </c>
      <c r="TZ41" s="86">
        <v>12</v>
      </c>
      <c r="UA41" s="86">
        <v>12</v>
      </c>
      <c r="UB41" s="86">
        <v>12</v>
      </c>
      <c r="UC41" s="86">
        <v>12</v>
      </c>
      <c r="UD41" s="86">
        <v>12</v>
      </c>
      <c r="UE41" s="86">
        <v>12</v>
      </c>
      <c r="UF41" s="86">
        <v>12</v>
      </c>
      <c r="UG41" s="86">
        <v>12</v>
      </c>
      <c r="UH41" s="86">
        <v>12</v>
      </c>
      <c r="UI41" s="86">
        <v>12</v>
      </c>
      <c r="UJ41" s="86">
        <v>12</v>
      </c>
      <c r="UK41" s="86">
        <v>12</v>
      </c>
      <c r="UL41" s="86">
        <v>12</v>
      </c>
      <c r="UM41" s="86">
        <v>12</v>
      </c>
      <c r="UN41" s="86">
        <v>12</v>
      </c>
      <c r="UO41" s="86">
        <v>12</v>
      </c>
      <c r="UP41" s="86">
        <v>12</v>
      </c>
      <c r="UQ41" s="86">
        <v>12</v>
      </c>
      <c r="UR41" s="86">
        <v>12</v>
      </c>
      <c r="US41" s="86">
        <v>12</v>
      </c>
      <c r="UT41" s="86">
        <v>12</v>
      </c>
      <c r="UU41" s="86">
        <v>12</v>
      </c>
      <c r="UV41" s="86">
        <v>12</v>
      </c>
      <c r="UW41" s="86">
        <v>12</v>
      </c>
      <c r="UX41" s="86">
        <v>12</v>
      </c>
      <c r="UY41" s="86">
        <v>12</v>
      </c>
      <c r="UZ41" s="86">
        <v>12</v>
      </c>
      <c r="VA41" s="86">
        <v>12</v>
      </c>
      <c r="VB41" s="86">
        <v>12</v>
      </c>
      <c r="VC41" s="86">
        <v>12</v>
      </c>
      <c r="VD41" s="86">
        <v>12</v>
      </c>
      <c r="VE41" s="86">
        <v>12</v>
      </c>
      <c r="VF41" s="86">
        <v>12</v>
      </c>
      <c r="VG41" s="86">
        <v>12</v>
      </c>
      <c r="VH41" s="86">
        <v>12</v>
      </c>
    </row>
    <row r="42" spans="2:580" ht="14.25" x14ac:dyDescent="0.25">
      <c r="B42" s="55"/>
      <c r="C42" s="9" t="s">
        <v>27</v>
      </c>
      <c r="D42" s="76" t="s">
        <v>14</v>
      </c>
      <c r="E42" s="40">
        <v>0.9</v>
      </c>
      <c r="F42" s="40">
        <v>0.9</v>
      </c>
      <c r="G42" s="40">
        <v>0.9</v>
      </c>
      <c r="H42" s="40">
        <v>0.9</v>
      </c>
      <c r="I42" s="40">
        <v>0.9</v>
      </c>
      <c r="J42" s="40">
        <v>0.9</v>
      </c>
      <c r="K42" s="40">
        <v>0.9</v>
      </c>
      <c r="L42" s="40">
        <v>0.9</v>
      </c>
      <c r="M42" s="40">
        <v>0.9</v>
      </c>
      <c r="N42" s="40">
        <v>0.9</v>
      </c>
      <c r="O42" s="40">
        <v>0.9</v>
      </c>
      <c r="P42" s="40">
        <v>0.9</v>
      </c>
      <c r="Q42" s="40">
        <v>0.9</v>
      </c>
      <c r="R42" s="40">
        <v>0.9</v>
      </c>
      <c r="S42" s="40">
        <v>0.9</v>
      </c>
      <c r="T42" s="40">
        <v>1.9</v>
      </c>
      <c r="U42" s="40">
        <v>2.9</v>
      </c>
      <c r="V42" s="40">
        <v>3.9</v>
      </c>
      <c r="W42" s="40">
        <v>4.9000000000000004</v>
      </c>
      <c r="X42" s="40">
        <v>5.9</v>
      </c>
      <c r="Y42" s="40">
        <v>6.9</v>
      </c>
      <c r="Z42" s="40">
        <v>7.9</v>
      </c>
      <c r="AA42" s="40">
        <v>8.9</v>
      </c>
      <c r="AB42" s="40">
        <v>9.9</v>
      </c>
      <c r="AC42" s="40">
        <v>10.9</v>
      </c>
      <c r="AD42" s="40">
        <v>11.9</v>
      </c>
      <c r="AE42" s="40">
        <v>12.9</v>
      </c>
      <c r="AF42" s="40">
        <v>13.9</v>
      </c>
      <c r="AG42" s="40">
        <v>14.9</v>
      </c>
      <c r="AH42" s="40">
        <v>15.9</v>
      </c>
      <c r="AI42" s="40">
        <v>16.899999999999999</v>
      </c>
      <c r="AJ42" s="40">
        <v>17.899999999999999</v>
      </c>
      <c r="AK42" s="40">
        <v>18.899999999999999</v>
      </c>
      <c r="AL42" s="40">
        <v>19.899999999999999</v>
      </c>
      <c r="AM42" s="40">
        <v>20.9</v>
      </c>
      <c r="AN42" s="40">
        <v>21.9</v>
      </c>
      <c r="AO42" s="40">
        <v>22.9</v>
      </c>
      <c r="AP42" s="40">
        <v>23.9</v>
      </c>
      <c r="AQ42" s="40">
        <v>24.9</v>
      </c>
      <c r="AR42" s="40">
        <v>25.9</v>
      </c>
      <c r="AS42" s="40">
        <v>26.9</v>
      </c>
      <c r="AT42" s="40">
        <v>27.9</v>
      </c>
      <c r="AU42" s="40">
        <v>28.9</v>
      </c>
      <c r="AV42" s="40">
        <v>29.9</v>
      </c>
      <c r="AW42" s="40">
        <v>30.9</v>
      </c>
      <c r="AX42" s="40">
        <v>31.9</v>
      </c>
      <c r="AY42" s="40">
        <v>32.9</v>
      </c>
      <c r="AZ42" s="40">
        <v>33.9</v>
      </c>
      <c r="BA42" s="40">
        <v>34.9</v>
      </c>
      <c r="BB42" s="40">
        <v>35.9</v>
      </c>
      <c r="BC42" s="40">
        <v>36.9</v>
      </c>
      <c r="BD42" s="40">
        <v>37.9</v>
      </c>
      <c r="BE42" s="40">
        <v>38.9</v>
      </c>
      <c r="BF42" s="40">
        <v>39.9</v>
      </c>
      <c r="BG42" s="40">
        <v>40.9</v>
      </c>
      <c r="BH42" s="40">
        <v>41.9</v>
      </c>
      <c r="BI42" s="40">
        <v>42.9</v>
      </c>
      <c r="BJ42" s="40">
        <v>43.9</v>
      </c>
      <c r="BK42" s="40">
        <v>44.9</v>
      </c>
      <c r="BL42" s="40">
        <v>45.9</v>
      </c>
      <c r="BM42" s="40">
        <v>46.9</v>
      </c>
      <c r="BN42" s="40">
        <v>47.9</v>
      </c>
      <c r="BO42" s="40">
        <v>48.9</v>
      </c>
      <c r="BP42" s="40">
        <v>49.9</v>
      </c>
      <c r="BQ42" s="40">
        <v>50.9</v>
      </c>
      <c r="BR42" s="40">
        <v>51.9</v>
      </c>
      <c r="BS42" s="40">
        <v>52.9</v>
      </c>
      <c r="BT42" s="40">
        <v>53.9</v>
      </c>
      <c r="BU42" s="40">
        <v>54.9</v>
      </c>
      <c r="BV42" s="40">
        <v>55.9</v>
      </c>
      <c r="BW42" s="40">
        <v>56.9</v>
      </c>
      <c r="BX42" s="40">
        <v>57.9</v>
      </c>
      <c r="BY42" s="40">
        <v>58.9</v>
      </c>
      <c r="BZ42" s="40">
        <v>59.9</v>
      </c>
      <c r="CA42" s="40">
        <v>60.9</v>
      </c>
      <c r="CB42" s="40">
        <v>61.9</v>
      </c>
      <c r="CC42" s="40">
        <v>62.9</v>
      </c>
      <c r="CD42" s="40">
        <v>63.9</v>
      </c>
      <c r="CE42" s="40">
        <v>64.900000000000006</v>
      </c>
      <c r="CF42" s="40">
        <v>65.900000000000006</v>
      </c>
      <c r="CG42" s="40">
        <v>66.900000000000006</v>
      </c>
      <c r="CH42" s="40">
        <v>67.900000000000006</v>
      </c>
      <c r="CI42" s="40">
        <v>68.900000000000006</v>
      </c>
      <c r="CJ42" s="40">
        <v>69.900000000000006</v>
      </c>
      <c r="CK42" s="40">
        <v>70.900000000000006</v>
      </c>
      <c r="CL42" s="40">
        <v>71.900000000000006</v>
      </c>
      <c r="CM42" s="40">
        <v>72.900000000000006</v>
      </c>
      <c r="CN42" s="40">
        <v>73.900000000000006</v>
      </c>
      <c r="CO42" s="40">
        <v>74.900000000000006</v>
      </c>
      <c r="CP42" s="40">
        <v>75.900000000000006</v>
      </c>
      <c r="CQ42" s="40">
        <v>76.900000000000006</v>
      </c>
      <c r="CR42" s="40">
        <v>77.900000000000006</v>
      </c>
      <c r="CS42" s="40">
        <v>78.900000000000006</v>
      </c>
      <c r="CT42" s="40">
        <v>79.900000000000006</v>
      </c>
      <c r="CU42" s="40">
        <v>80.900000000000006</v>
      </c>
      <c r="CV42" s="40">
        <v>81.900000000000006</v>
      </c>
      <c r="CW42" s="40">
        <v>82.9</v>
      </c>
      <c r="CX42" s="40">
        <v>83.9</v>
      </c>
      <c r="CY42" s="40">
        <v>84.9</v>
      </c>
      <c r="CZ42" s="40">
        <v>85.9</v>
      </c>
      <c r="DA42" s="40">
        <v>86.9</v>
      </c>
      <c r="DB42" s="40">
        <v>87.9</v>
      </c>
      <c r="DC42" s="40">
        <v>88.9</v>
      </c>
      <c r="DD42" s="40">
        <v>89.9</v>
      </c>
      <c r="DE42" s="40">
        <v>90.9</v>
      </c>
      <c r="DF42" s="40">
        <v>91.9</v>
      </c>
      <c r="DG42" s="40">
        <v>92.9</v>
      </c>
      <c r="DH42" s="40">
        <v>93.9</v>
      </c>
      <c r="DI42" s="40">
        <v>94.9</v>
      </c>
      <c r="DJ42" s="40">
        <v>95.9</v>
      </c>
      <c r="DK42" s="40">
        <v>96.9</v>
      </c>
      <c r="DL42" s="40">
        <v>97.9</v>
      </c>
      <c r="DM42" s="40">
        <v>98.9</v>
      </c>
      <c r="DN42" s="40">
        <v>99.9</v>
      </c>
      <c r="DO42" s="40">
        <v>100.9</v>
      </c>
      <c r="DP42" s="40">
        <v>101.9</v>
      </c>
      <c r="DQ42" s="40">
        <v>102.9</v>
      </c>
      <c r="DR42" s="40">
        <v>103.9</v>
      </c>
      <c r="DS42" s="40">
        <v>104.9</v>
      </c>
      <c r="DT42" s="40">
        <v>105.9</v>
      </c>
      <c r="DU42" s="40">
        <v>106.9</v>
      </c>
      <c r="DV42" s="40">
        <v>107.9</v>
      </c>
      <c r="DW42" s="40">
        <v>108.9</v>
      </c>
      <c r="DX42" s="40">
        <v>109.9</v>
      </c>
      <c r="DY42" s="40">
        <v>110.9</v>
      </c>
      <c r="DZ42" s="40">
        <v>111.9</v>
      </c>
      <c r="EA42" s="40">
        <v>112.9</v>
      </c>
      <c r="EB42" s="40">
        <v>113.9</v>
      </c>
      <c r="EC42" s="40">
        <v>114.9</v>
      </c>
      <c r="ED42" s="40">
        <v>115.9</v>
      </c>
      <c r="EE42" s="40">
        <v>116.9</v>
      </c>
      <c r="EF42" s="40">
        <v>117.9</v>
      </c>
      <c r="EG42" s="40">
        <v>118.9</v>
      </c>
      <c r="EH42" s="40">
        <v>119.9</v>
      </c>
      <c r="EI42" s="40">
        <v>120.9</v>
      </c>
      <c r="EJ42" s="40">
        <v>121.9</v>
      </c>
      <c r="EK42" s="40">
        <v>122.9</v>
      </c>
      <c r="EL42" s="40">
        <v>123.9</v>
      </c>
      <c r="EM42" s="40">
        <v>124.9</v>
      </c>
      <c r="EN42" s="40">
        <v>125.9</v>
      </c>
      <c r="EO42" s="40">
        <v>126.9</v>
      </c>
      <c r="EP42" s="40">
        <v>127.9</v>
      </c>
      <c r="EQ42" s="40">
        <v>128.9</v>
      </c>
      <c r="ER42" s="40">
        <v>129.9</v>
      </c>
      <c r="ES42" s="40">
        <v>130.9</v>
      </c>
      <c r="ET42" s="40">
        <v>131.9</v>
      </c>
      <c r="EU42" s="40">
        <v>132.9</v>
      </c>
      <c r="EV42" s="40">
        <v>133.9</v>
      </c>
      <c r="EW42" s="40">
        <v>134.9</v>
      </c>
      <c r="EX42" s="40">
        <v>135.9</v>
      </c>
      <c r="EY42" s="40">
        <v>136.9</v>
      </c>
      <c r="EZ42" s="40">
        <v>137.9</v>
      </c>
      <c r="FA42" s="40">
        <v>138.9</v>
      </c>
      <c r="FB42" s="40">
        <v>139.9</v>
      </c>
      <c r="FC42" s="40">
        <v>140.9</v>
      </c>
      <c r="FD42" s="40">
        <v>141.9</v>
      </c>
      <c r="FE42" s="40">
        <v>142.9</v>
      </c>
      <c r="FF42" s="40">
        <v>143.9</v>
      </c>
      <c r="FG42" s="40">
        <v>144.9</v>
      </c>
      <c r="FH42" s="40">
        <v>145.9</v>
      </c>
      <c r="FI42" s="40">
        <v>146.9</v>
      </c>
      <c r="FJ42" s="40">
        <v>147.9</v>
      </c>
      <c r="FK42" s="40">
        <v>148.9</v>
      </c>
      <c r="FL42" s="40">
        <v>149.9</v>
      </c>
      <c r="FM42" s="40">
        <v>150.9</v>
      </c>
      <c r="FN42" s="40">
        <v>151.9</v>
      </c>
      <c r="FO42" s="40">
        <v>152.9</v>
      </c>
      <c r="FP42" s="40">
        <v>153.9</v>
      </c>
      <c r="FQ42" s="40">
        <v>154.9</v>
      </c>
      <c r="FR42" s="40">
        <v>155.9</v>
      </c>
      <c r="FS42" s="40">
        <v>156.9</v>
      </c>
      <c r="FT42" s="40">
        <v>157.9</v>
      </c>
      <c r="FU42" s="40">
        <v>158.9</v>
      </c>
      <c r="FV42" s="40">
        <v>159.9</v>
      </c>
      <c r="FW42" s="40">
        <v>160.9</v>
      </c>
      <c r="FX42" s="40">
        <v>161.9</v>
      </c>
      <c r="FY42" s="40">
        <v>162.9</v>
      </c>
      <c r="FZ42" s="40">
        <v>163.9</v>
      </c>
      <c r="GA42" s="40">
        <v>164.9</v>
      </c>
      <c r="GB42" s="40">
        <v>165.9</v>
      </c>
      <c r="GC42" s="40">
        <v>166.9</v>
      </c>
      <c r="GD42" s="40">
        <v>167.9</v>
      </c>
      <c r="GE42" s="40">
        <v>168.9</v>
      </c>
      <c r="GF42" s="40">
        <v>169.9</v>
      </c>
      <c r="GG42" s="40">
        <v>170.9</v>
      </c>
      <c r="GH42" s="40">
        <v>171.9</v>
      </c>
      <c r="GI42" s="40">
        <v>172.9</v>
      </c>
      <c r="GJ42" s="40">
        <v>173.9</v>
      </c>
      <c r="GK42" s="40">
        <v>174.9</v>
      </c>
      <c r="GL42" s="40">
        <v>175.9</v>
      </c>
      <c r="GM42" s="40">
        <v>176.9</v>
      </c>
      <c r="GN42" s="40">
        <v>177.9</v>
      </c>
      <c r="GO42" s="40">
        <v>178.9</v>
      </c>
      <c r="GP42" s="40">
        <v>179.9</v>
      </c>
      <c r="GQ42" s="40">
        <v>180.9</v>
      </c>
      <c r="GR42" s="40">
        <v>181.9</v>
      </c>
      <c r="GS42" s="40">
        <v>182.9</v>
      </c>
      <c r="GT42" s="40">
        <v>183.9</v>
      </c>
      <c r="GU42" s="40">
        <v>184.9</v>
      </c>
      <c r="GV42" s="40">
        <v>185.9</v>
      </c>
      <c r="GW42" s="40">
        <v>186.9</v>
      </c>
      <c r="GX42" s="40">
        <v>187.9</v>
      </c>
      <c r="GY42" s="40">
        <v>188.9</v>
      </c>
      <c r="GZ42" s="40">
        <v>189.9</v>
      </c>
      <c r="HA42" s="40">
        <v>190.9</v>
      </c>
      <c r="HB42" s="40">
        <v>191.9</v>
      </c>
      <c r="HC42" s="40">
        <v>192.9</v>
      </c>
      <c r="HD42" s="40">
        <v>193.9</v>
      </c>
      <c r="HE42" s="40">
        <v>194.9</v>
      </c>
      <c r="HF42" s="40">
        <v>195.9</v>
      </c>
      <c r="HG42" s="40">
        <v>196.9</v>
      </c>
      <c r="HH42" s="40">
        <v>197.9</v>
      </c>
      <c r="HI42" s="40">
        <v>198.9</v>
      </c>
      <c r="HJ42" s="40">
        <v>199.9</v>
      </c>
      <c r="HK42" s="40">
        <v>200.9</v>
      </c>
      <c r="HL42" s="40">
        <v>201.9</v>
      </c>
      <c r="HM42" s="40">
        <v>202.9</v>
      </c>
      <c r="HN42" s="40">
        <v>203.9</v>
      </c>
      <c r="HO42" s="40">
        <v>204.9</v>
      </c>
      <c r="HP42" s="40">
        <v>205.9</v>
      </c>
      <c r="HQ42" s="40">
        <v>206.9</v>
      </c>
      <c r="HR42" s="40">
        <v>207.9</v>
      </c>
      <c r="HS42" s="40">
        <v>208.9</v>
      </c>
      <c r="HT42" s="40">
        <v>209.9</v>
      </c>
      <c r="HU42" s="40">
        <v>210.9</v>
      </c>
      <c r="HV42" s="40">
        <v>211.9</v>
      </c>
      <c r="HW42" s="40">
        <v>212.9</v>
      </c>
      <c r="HX42" s="40">
        <v>213.9</v>
      </c>
      <c r="HY42" s="40">
        <v>214.9</v>
      </c>
      <c r="HZ42" s="40">
        <v>215.9</v>
      </c>
      <c r="IA42" s="40">
        <v>216.9</v>
      </c>
      <c r="IB42" s="40">
        <v>217.9</v>
      </c>
      <c r="IC42" s="40">
        <v>218.9</v>
      </c>
      <c r="ID42" s="40">
        <v>219.9</v>
      </c>
      <c r="IE42" s="40">
        <v>220.9</v>
      </c>
      <c r="IF42" s="40">
        <v>221.9</v>
      </c>
      <c r="IG42" s="40">
        <v>222.9</v>
      </c>
      <c r="IH42" s="40">
        <v>223.9</v>
      </c>
      <c r="II42" s="40">
        <v>224.9</v>
      </c>
      <c r="IJ42" s="40">
        <v>225.9</v>
      </c>
      <c r="IK42" s="40">
        <v>226.9</v>
      </c>
      <c r="IL42" s="40">
        <v>227.9</v>
      </c>
      <c r="IM42" s="40">
        <v>228.9</v>
      </c>
      <c r="IN42" s="40">
        <v>229.9</v>
      </c>
      <c r="IO42" s="40">
        <v>230.9</v>
      </c>
      <c r="IP42" s="40">
        <v>231.9</v>
      </c>
      <c r="IQ42" s="40">
        <v>232.9</v>
      </c>
      <c r="IR42" s="40">
        <v>233.9</v>
      </c>
      <c r="IS42" s="40">
        <v>234.9</v>
      </c>
      <c r="IT42" s="40">
        <v>235.9</v>
      </c>
      <c r="IU42" s="40">
        <v>236.9</v>
      </c>
      <c r="IV42" s="40">
        <v>237.9</v>
      </c>
      <c r="IW42" s="40">
        <v>238.9</v>
      </c>
      <c r="IX42" s="40">
        <v>239.9</v>
      </c>
      <c r="IY42" s="40">
        <v>240.9</v>
      </c>
      <c r="IZ42" s="40">
        <v>241.9</v>
      </c>
      <c r="JA42" s="40">
        <v>242.9</v>
      </c>
      <c r="JB42" s="40">
        <v>243.9</v>
      </c>
      <c r="JC42" s="40">
        <v>244.9</v>
      </c>
      <c r="JD42" s="40">
        <v>245.9</v>
      </c>
      <c r="JE42" s="40">
        <v>246.9</v>
      </c>
      <c r="JF42" s="40">
        <v>247.9</v>
      </c>
      <c r="JG42" s="40">
        <v>248.9</v>
      </c>
      <c r="JH42" s="40">
        <v>249.9</v>
      </c>
      <c r="JI42" s="40">
        <v>250.9</v>
      </c>
      <c r="JJ42" s="40">
        <v>251.9</v>
      </c>
      <c r="JK42" s="40">
        <v>252.9</v>
      </c>
      <c r="JL42" s="40">
        <v>253.9</v>
      </c>
      <c r="JM42" s="40">
        <v>254.9</v>
      </c>
      <c r="JN42" s="40">
        <v>255.9</v>
      </c>
      <c r="JO42" s="40">
        <v>256.89999999999998</v>
      </c>
      <c r="JP42" s="40">
        <v>257.89999999999998</v>
      </c>
      <c r="JQ42" s="40">
        <v>258.89999999999998</v>
      </c>
      <c r="JR42" s="40">
        <v>259.89999999999998</v>
      </c>
      <c r="JS42" s="40">
        <v>260.89999999999998</v>
      </c>
      <c r="JT42" s="40">
        <v>261.89999999999998</v>
      </c>
      <c r="JU42" s="40">
        <v>262.89999999999998</v>
      </c>
      <c r="JV42" s="40">
        <v>263.89999999999998</v>
      </c>
      <c r="JW42" s="40">
        <v>264.89999999999998</v>
      </c>
      <c r="JX42" s="40">
        <v>265.89999999999998</v>
      </c>
      <c r="JY42" s="40">
        <v>266.89999999999998</v>
      </c>
      <c r="JZ42" s="40">
        <v>267.89999999999998</v>
      </c>
      <c r="KA42" s="40">
        <v>268.89999999999998</v>
      </c>
      <c r="KB42" s="40">
        <v>269.89999999999998</v>
      </c>
      <c r="KC42" s="40">
        <v>270.89999999999998</v>
      </c>
      <c r="KD42" s="40">
        <v>271.89999999999998</v>
      </c>
      <c r="KE42" s="40">
        <v>272.89999999999998</v>
      </c>
      <c r="KF42" s="40">
        <v>273.89999999999998</v>
      </c>
      <c r="KG42" s="40">
        <v>274.89999999999998</v>
      </c>
      <c r="KH42" s="40">
        <v>275.89999999999998</v>
      </c>
      <c r="KI42" s="40">
        <v>276.89999999999998</v>
      </c>
      <c r="KJ42" s="40">
        <v>277.89999999999998</v>
      </c>
      <c r="KK42" s="40">
        <v>278.89999999999998</v>
      </c>
      <c r="KL42" s="40">
        <v>279.89999999999998</v>
      </c>
      <c r="KM42" s="40">
        <v>280.89999999999998</v>
      </c>
      <c r="KN42" s="40">
        <v>281.89999999999998</v>
      </c>
      <c r="KO42" s="40">
        <v>282.89999999999998</v>
      </c>
      <c r="KP42" s="40">
        <v>283.89999999999998</v>
      </c>
      <c r="KQ42" s="40">
        <v>284.89999999999998</v>
      </c>
      <c r="KR42" s="40">
        <v>285.89999999999998</v>
      </c>
      <c r="KS42" s="40">
        <v>286.89999999999998</v>
      </c>
      <c r="KT42" s="40">
        <v>287.89999999999998</v>
      </c>
      <c r="KU42" s="40">
        <v>288.89999999999998</v>
      </c>
      <c r="KV42" s="40">
        <v>289.89999999999998</v>
      </c>
      <c r="KW42" s="40">
        <v>290.89999999999998</v>
      </c>
      <c r="KX42" s="40">
        <v>291.89999999999998</v>
      </c>
      <c r="KY42" s="40">
        <v>292.89999999999998</v>
      </c>
      <c r="KZ42" s="40">
        <v>293.89999999999998</v>
      </c>
      <c r="LA42" s="40">
        <v>294.89999999999998</v>
      </c>
      <c r="LB42" s="40">
        <v>295.89999999999998</v>
      </c>
      <c r="LC42" s="40">
        <v>296.89999999999998</v>
      </c>
      <c r="LD42" s="40">
        <v>297.89999999999998</v>
      </c>
      <c r="LE42" s="40">
        <v>298.89999999999998</v>
      </c>
      <c r="LF42" s="40">
        <v>299.89999999999998</v>
      </c>
      <c r="LG42" s="40">
        <v>300.89999999999998</v>
      </c>
      <c r="LH42" s="40">
        <v>301.89999999999998</v>
      </c>
      <c r="LI42" s="40">
        <v>302.89999999999998</v>
      </c>
      <c r="LJ42" s="40">
        <v>303.89999999999998</v>
      </c>
      <c r="LK42" s="40">
        <v>304.89999999999998</v>
      </c>
      <c r="LL42" s="40">
        <v>305.89999999999998</v>
      </c>
      <c r="LM42" s="40">
        <v>306.89999999999998</v>
      </c>
      <c r="LN42" s="40">
        <v>307.89999999999998</v>
      </c>
      <c r="LO42" s="40">
        <v>308.89999999999998</v>
      </c>
      <c r="LP42" s="40">
        <v>309.89999999999998</v>
      </c>
      <c r="LQ42" s="40">
        <v>310.89999999999998</v>
      </c>
      <c r="LR42" s="40">
        <v>311.89999999999998</v>
      </c>
      <c r="LS42" s="40">
        <v>312.89999999999998</v>
      </c>
      <c r="LT42" s="40">
        <v>313.89999999999998</v>
      </c>
      <c r="LU42" s="40">
        <v>314.89999999999998</v>
      </c>
      <c r="LV42" s="40">
        <v>315.89999999999998</v>
      </c>
      <c r="LW42" s="40">
        <v>316.89999999999998</v>
      </c>
      <c r="LX42" s="40">
        <v>317.89999999999998</v>
      </c>
      <c r="LY42" s="40">
        <v>318.89999999999998</v>
      </c>
      <c r="LZ42" s="40">
        <v>319.89999999999998</v>
      </c>
      <c r="MA42" s="40">
        <v>320.89999999999998</v>
      </c>
      <c r="MB42" s="40">
        <v>321.89999999999998</v>
      </c>
      <c r="MC42" s="40">
        <v>322.89999999999998</v>
      </c>
      <c r="MD42" s="40">
        <v>323.89999999999998</v>
      </c>
      <c r="ME42" s="40">
        <v>324.89999999999998</v>
      </c>
      <c r="MF42" s="40">
        <v>325.89999999999998</v>
      </c>
      <c r="MG42" s="40">
        <v>326.89999999999998</v>
      </c>
      <c r="MH42" s="40">
        <v>327.9</v>
      </c>
      <c r="MI42" s="40">
        <v>328.9</v>
      </c>
      <c r="MJ42" s="40">
        <v>329.9</v>
      </c>
      <c r="MK42" s="40">
        <v>330.9</v>
      </c>
      <c r="ML42" s="40">
        <v>331.9</v>
      </c>
      <c r="MM42" s="40">
        <v>332.9</v>
      </c>
      <c r="MN42" s="40">
        <v>333.9</v>
      </c>
      <c r="MO42" s="40">
        <v>334.9</v>
      </c>
      <c r="MP42" s="40">
        <v>335.9</v>
      </c>
      <c r="MQ42" s="40">
        <v>336.9</v>
      </c>
      <c r="MR42" s="40">
        <v>337.9</v>
      </c>
      <c r="MS42" s="40">
        <v>338.9</v>
      </c>
      <c r="MT42" s="40">
        <v>339.9</v>
      </c>
      <c r="MU42" s="40">
        <v>340.9</v>
      </c>
      <c r="MV42" s="40">
        <v>341.9</v>
      </c>
      <c r="MW42" s="40">
        <v>342.9</v>
      </c>
      <c r="MX42" s="40">
        <v>343.9</v>
      </c>
      <c r="MY42" s="40">
        <v>344.9</v>
      </c>
      <c r="MZ42" s="40">
        <v>345.9</v>
      </c>
      <c r="NA42" s="40">
        <v>346.9</v>
      </c>
      <c r="NB42" s="40">
        <v>347.9</v>
      </c>
      <c r="NC42" s="40">
        <v>348.9</v>
      </c>
      <c r="ND42" s="40">
        <v>349.9</v>
      </c>
      <c r="NE42" s="40">
        <v>350.9</v>
      </c>
      <c r="NF42" s="40">
        <v>351.9</v>
      </c>
      <c r="NG42" s="40">
        <v>352.9</v>
      </c>
      <c r="NH42" s="40">
        <v>353.9</v>
      </c>
      <c r="NI42" s="40">
        <v>354.9</v>
      </c>
      <c r="NJ42" s="40">
        <v>355.9</v>
      </c>
      <c r="NK42" s="40">
        <v>356.9</v>
      </c>
      <c r="NL42" s="40">
        <v>357.9</v>
      </c>
      <c r="NM42" s="40">
        <v>358.9</v>
      </c>
      <c r="NN42" s="40">
        <v>359.9</v>
      </c>
      <c r="NO42" s="40">
        <v>360.9</v>
      </c>
      <c r="NP42" s="40">
        <v>361.9</v>
      </c>
      <c r="NQ42" s="40">
        <v>362.9</v>
      </c>
      <c r="NR42" s="40">
        <v>363.9</v>
      </c>
      <c r="NS42" s="40">
        <v>364.9</v>
      </c>
      <c r="NT42" s="40">
        <v>365.9</v>
      </c>
      <c r="NU42" s="40">
        <v>366.9</v>
      </c>
      <c r="NV42" s="40">
        <v>367.9</v>
      </c>
      <c r="NW42" s="40">
        <v>368.9</v>
      </c>
      <c r="NX42" s="40">
        <v>369.9</v>
      </c>
      <c r="NY42" s="40">
        <v>370.9</v>
      </c>
      <c r="NZ42" s="40">
        <v>371.9</v>
      </c>
      <c r="OA42" s="40">
        <v>372.9</v>
      </c>
      <c r="OB42" s="40">
        <v>373.9</v>
      </c>
      <c r="OC42" s="40">
        <v>374.9</v>
      </c>
      <c r="OD42" s="40">
        <v>375.9</v>
      </c>
      <c r="OE42" s="40">
        <v>376.9</v>
      </c>
      <c r="OF42" s="40">
        <v>377.9</v>
      </c>
      <c r="OG42" s="40">
        <v>378.9</v>
      </c>
      <c r="OH42" s="40">
        <v>379.9</v>
      </c>
      <c r="OI42" s="40">
        <v>380.9</v>
      </c>
      <c r="OJ42" s="40">
        <v>381.9</v>
      </c>
      <c r="OK42" s="40">
        <v>382.9</v>
      </c>
      <c r="OL42" s="40">
        <v>383.9</v>
      </c>
      <c r="OM42" s="40">
        <v>384.9</v>
      </c>
      <c r="ON42" s="40">
        <v>385.9</v>
      </c>
      <c r="OO42" s="40">
        <v>386.9</v>
      </c>
      <c r="OP42" s="40">
        <v>387.9</v>
      </c>
      <c r="OQ42" s="40">
        <v>388.9</v>
      </c>
      <c r="OR42" s="40">
        <v>389.9</v>
      </c>
      <c r="OS42" s="40">
        <v>390.9</v>
      </c>
      <c r="OT42" s="40">
        <v>391.9</v>
      </c>
      <c r="OU42" s="40">
        <v>392.9</v>
      </c>
      <c r="OV42" s="40">
        <v>393.9</v>
      </c>
      <c r="OW42" s="40">
        <v>394.9</v>
      </c>
      <c r="OX42" s="40">
        <v>395.9</v>
      </c>
      <c r="OY42" s="40">
        <v>396.9</v>
      </c>
      <c r="OZ42" s="40">
        <v>397.9</v>
      </c>
      <c r="PA42" s="40">
        <v>398.9</v>
      </c>
      <c r="PB42" s="40">
        <v>399.9</v>
      </c>
      <c r="PC42" s="40">
        <v>400.9</v>
      </c>
      <c r="PD42" s="40">
        <v>401.9</v>
      </c>
      <c r="PE42" s="40">
        <v>402.9</v>
      </c>
      <c r="PF42" s="40">
        <v>403.9</v>
      </c>
      <c r="PG42" s="40">
        <v>404.9</v>
      </c>
      <c r="PH42" s="40">
        <v>405.9</v>
      </c>
      <c r="PI42" s="40">
        <v>406.9</v>
      </c>
      <c r="PJ42" s="40">
        <v>407.9</v>
      </c>
      <c r="PK42" s="40">
        <v>408.9</v>
      </c>
      <c r="PL42" s="40">
        <v>409.9</v>
      </c>
      <c r="PM42" s="40">
        <v>410.9</v>
      </c>
      <c r="PN42" s="40">
        <v>411.9</v>
      </c>
      <c r="PO42" s="40">
        <v>412.9</v>
      </c>
      <c r="PP42" s="40">
        <v>413.9</v>
      </c>
      <c r="PQ42" s="40">
        <v>414.9</v>
      </c>
      <c r="PR42" s="40">
        <v>415.9</v>
      </c>
      <c r="PS42" s="40">
        <v>416.9</v>
      </c>
      <c r="PT42" s="40">
        <v>417.9</v>
      </c>
      <c r="PU42" s="40">
        <v>418.9</v>
      </c>
      <c r="PV42" s="40">
        <v>419.9</v>
      </c>
      <c r="PW42" s="40">
        <v>420.9</v>
      </c>
      <c r="PX42" s="40">
        <v>421.9</v>
      </c>
      <c r="PY42" s="40">
        <v>422.9</v>
      </c>
      <c r="PZ42" s="40">
        <v>423.9</v>
      </c>
      <c r="QA42" s="40">
        <v>424.9</v>
      </c>
      <c r="QB42" s="40">
        <v>425.9</v>
      </c>
      <c r="QC42" s="40">
        <v>426.9</v>
      </c>
      <c r="QD42" s="40">
        <v>427.9</v>
      </c>
      <c r="QE42" s="40">
        <v>428.9</v>
      </c>
      <c r="QF42" s="40">
        <v>429.9</v>
      </c>
      <c r="QG42" s="40">
        <v>430.9</v>
      </c>
      <c r="QH42" s="40">
        <v>431.9</v>
      </c>
      <c r="QI42" s="40">
        <v>432.9</v>
      </c>
      <c r="QJ42" s="40">
        <v>433.9</v>
      </c>
      <c r="QK42" s="40">
        <v>434.9</v>
      </c>
      <c r="QL42" s="40">
        <v>435.9</v>
      </c>
      <c r="QM42" s="40">
        <v>436.9</v>
      </c>
      <c r="QN42" s="40">
        <v>437.9</v>
      </c>
      <c r="QO42" s="40">
        <v>438.9</v>
      </c>
      <c r="QP42" s="40">
        <v>439.9</v>
      </c>
      <c r="QQ42" s="40">
        <v>440.9</v>
      </c>
      <c r="QR42" s="40">
        <v>441.9</v>
      </c>
      <c r="QS42" s="40">
        <v>442.9</v>
      </c>
      <c r="QT42" s="40">
        <v>443.9</v>
      </c>
      <c r="QU42" s="40">
        <v>444.9</v>
      </c>
      <c r="QV42" s="40">
        <v>445.9</v>
      </c>
      <c r="QW42" s="40">
        <v>446.9</v>
      </c>
      <c r="QX42" s="40">
        <v>447.9</v>
      </c>
      <c r="QY42" s="40">
        <v>448.9</v>
      </c>
      <c r="QZ42" s="40">
        <v>449.9</v>
      </c>
      <c r="RA42" s="40">
        <v>450.9</v>
      </c>
      <c r="RB42" s="40">
        <v>451.9</v>
      </c>
      <c r="RC42" s="40">
        <v>452.9</v>
      </c>
      <c r="RD42" s="40">
        <v>453.9</v>
      </c>
      <c r="RE42" s="40">
        <v>454.9</v>
      </c>
      <c r="RF42" s="40">
        <v>455.9</v>
      </c>
      <c r="RG42" s="40">
        <v>456.9</v>
      </c>
      <c r="RH42" s="40">
        <v>457.9</v>
      </c>
      <c r="RI42" s="40">
        <v>458.9</v>
      </c>
      <c r="RJ42" s="40">
        <v>459.9</v>
      </c>
      <c r="RK42" s="40">
        <v>460.9</v>
      </c>
      <c r="RL42" s="40">
        <v>461.9</v>
      </c>
      <c r="RM42" s="40">
        <v>462.9</v>
      </c>
      <c r="RN42" s="40">
        <v>463.9</v>
      </c>
      <c r="RO42" s="40">
        <v>464.9</v>
      </c>
      <c r="RP42" s="40">
        <v>465.9</v>
      </c>
      <c r="RQ42" s="40">
        <v>466.9</v>
      </c>
      <c r="RR42" s="40">
        <v>467.9</v>
      </c>
      <c r="RS42" s="40">
        <v>468.9</v>
      </c>
      <c r="RT42" s="40">
        <v>469.9</v>
      </c>
      <c r="RU42" s="40">
        <v>470.9</v>
      </c>
      <c r="RV42" s="40">
        <v>471.9</v>
      </c>
      <c r="RW42" s="40">
        <v>472.9</v>
      </c>
      <c r="RX42" s="40">
        <v>473.9</v>
      </c>
      <c r="RY42" s="40">
        <v>474.9</v>
      </c>
      <c r="RZ42" s="40">
        <v>475.9</v>
      </c>
      <c r="SA42" s="40">
        <v>476.9</v>
      </c>
      <c r="SB42" s="40">
        <v>477.9</v>
      </c>
      <c r="SC42" s="40">
        <v>478.9</v>
      </c>
      <c r="SD42" s="40">
        <v>479.9</v>
      </c>
      <c r="SE42" s="40">
        <v>480.9</v>
      </c>
      <c r="SF42" s="40">
        <v>481.9</v>
      </c>
      <c r="SG42" s="40">
        <v>482.9</v>
      </c>
      <c r="SH42" s="40">
        <v>483.9</v>
      </c>
      <c r="SI42" s="40">
        <v>484.9</v>
      </c>
      <c r="SJ42" s="40">
        <v>485.9</v>
      </c>
      <c r="SK42" s="40">
        <v>486.9</v>
      </c>
      <c r="SL42" s="40">
        <v>487.9</v>
      </c>
      <c r="SM42" s="40">
        <v>488.9</v>
      </c>
      <c r="SN42" s="40">
        <v>489.9</v>
      </c>
      <c r="SO42" s="40">
        <v>490.9</v>
      </c>
      <c r="SP42" s="40">
        <v>491.9</v>
      </c>
      <c r="SQ42" s="40">
        <v>492.9</v>
      </c>
      <c r="SR42" s="40">
        <v>493.9</v>
      </c>
      <c r="SS42" s="40">
        <v>494.9</v>
      </c>
      <c r="ST42" s="40">
        <v>495.9</v>
      </c>
      <c r="SU42" s="40">
        <v>496.9</v>
      </c>
      <c r="SV42" s="40">
        <v>497.9</v>
      </c>
      <c r="SW42" s="40">
        <v>498.9</v>
      </c>
      <c r="SX42" s="40">
        <v>499.9</v>
      </c>
      <c r="SY42" s="40">
        <v>500.9</v>
      </c>
      <c r="SZ42" s="40">
        <v>501.9</v>
      </c>
      <c r="TA42" s="40">
        <v>502.9</v>
      </c>
      <c r="TB42" s="40">
        <v>503.9</v>
      </c>
      <c r="TC42" s="40">
        <v>504.9</v>
      </c>
      <c r="TD42" s="40">
        <v>505.9</v>
      </c>
      <c r="TE42" s="40">
        <v>506.9</v>
      </c>
      <c r="TF42" s="40">
        <v>507.9</v>
      </c>
      <c r="TG42" s="40">
        <v>508.9</v>
      </c>
      <c r="TH42" s="40">
        <v>509.9</v>
      </c>
      <c r="TI42" s="40">
        <v>510.9</v>
      </c>
      <c r="TJ42" s="40">
        <v>511.9</v>
      </c>
      <c r="TK42" s="40">
        <v>512.9</v>
      </c>
      <c r="TL42" s="40">
        <v>513.9</v>
      </c>
      <c r="TM42" s="40">
        <v>514.9</v>
      </c>
      <c r="TN42" s="40">
        <v>515.9</v>
      </c>
      <c r="TO42" s="40">
        <v>516.9</v>
      </c>
      <c r="TP42" s="40">
        <v>517.9</v>
      </c>
      <c r="TQ42" s="40">
        <v>518.9</v>
      </c>
      <c r="TR42" s="40">
        <v>519.9</v>
      </c>
      <c r="TS42" s="40">
        <v>520.9</v>
      </c>
      <c r="TT42" s="40">
        <v>521.9</v>
      </c>
      <c r="TU42" s="40">
        <v>522.9</v>
      </c>
      <c r="TV42" s="40">
        <v>523.9</v>
      </c>
      <c r="TW42" s="40">
        <v>524.9</v>
      </c>
      <c r="TX42" s="40">
        <v>525.9</v>
      </c>
      <c r="TY42" s="40">
        <v>526.9</v>
      </c>
      <c r="TZ42" s="40">
        <v>527.9</v>
      </c>
      <c r="UA42" s="40">
        <v>528.9</v>
      </c>
      <c r="UB42" s="40">
        <v>529.9</v>
      </c>
      <c r="UC42" s="40">
        <v>530.9</v>
      </c>
      <c r="UD42" s="40">
        <v>531.9</v>
      </c>
      <c r="UE42" s="40">
        <v>532.9</v>
      </c>
      <c r="UF42" s="40">
        <v>533.9</v>
      </c>
      <c r="UG42" s="40">
        <v>534.9</v>
      </c>
      <c r="UH42" s="40">
        <v>535.9</v>
      </c>
      <c r="UI42" s="40">
        <v>536.9</v>
      </c>
      <c r="UJ42" s="40">
        <v>537.9</v>
      </c>
      <c r="UK42" s="40">
        <v>538.9</v>
      </c>
      <c r="UL42" s="40">
        <v>539.9</v>
      </c>
      <c r="UM42" s="40">
        <v>540.9</v>
      </c>
      <c r="UN42" s="40">
        <v>541.9</v>
      </c>
      <c r="UO42" s="40">
        <v>542.9</v>
      </c>
      <c r="UP42" s="40">
        <v>543.9</v>
      </c>
      <c r="UQ42" s="40">
        <v>544.9</v>
      </c>
      <c r="UR42" s="40">
        <v>545.9</v>
      </c>
      <c r="US42" s="40">
        <v>546.9</v>
      </c>
      <c r="UT42" s="40">
        <v>547.9</v>
      </c>
      <c r="UU42" s="40">
        <v>548.9</v>
      </c>
      <c r="UV42" s="40">
        <v>549.9</v>
      </c>
      <c r="UW42" s="40">
        <v>550.9</v>
      </c>
      <c r="UX42" s="40">
        <v>551.9</v>
      </c>
      <c r="UY42" s="40">
        <v>552.9</v>
      </c>
      <c r="UZ42" s="40">
        <v>553.9</v>
      </c>
      <c r="VA42" s="40">
        <v>554.9</v>
      </c>
      <c r="VB42" s="40">
        <v>555.9</v>
      </c>
      <c r="VC42" s="40">
        <v>556.9</v>
      </c>
      <c r="VD42" s="40">
        <v>557.9</v>
      </c>
      <c r="VE42" s="40">
        <v>558.9</v>
      </c>
      <c r="VF42" s="40">
        <v>559.9</v>
      </c>
      <c r="VG42" s="40">
        <v>560.9</v>
      </c>
      <c r="VH42" s="40">
        <v>561.9</v>
      </c>
    </row>
    <row r="43" spans="2:580" ht="14.25" x14ac:dyDescent="0.25">
      <c r="B43" s="55"/>
      <c r="C43" s="9" t="s">
        <v>121</v>
      </c>
      <c r="D43" s="76" t="s">
        <v>23</v>
      </c>
      <c r="E43" s="86">
        <v>9</v>
      </c>
      <c r="F43" s="86">
        <v>9</v>
      </c>
      <c r="G43" s="86">
        <v>9</v>
      </c>
      <c r="H43" s="86">
        <v>9</v>
      </c>
      <c r="I43" s="86">
        <v>9</v>
      </c>
      <c r="J43" s="86">
        <v>9</v>
      </c>
      <c r="K43" s="86">
        <v>9</v>
      </c>
      <c r="L43" s="86">
        <v>9</v>
      </c>
      <c r="M43" s="86">
        <v>9</v>
      </c>
      <c r="N43" s="86">
        <v>9</v>
      </c>
      <c r="O43" s="86">
        <v>9</v>
      </c>
      <c r="P43" s="86">
        <v>9</v>
      </c>
      <c r="Q43" s="86">
        <v>9</v>
      </c>
      <c r="R43" s="86">
        <v>9</v>
      </c>
      <c r="S43" s="86">
        <v>9</v>
      </c>
      <c r="T43" s="86">
        <v>9</v>
      </c>
      <c r="U43" s="86">
        <v>9</v>
      </c>
      <c r="V43" s="86">
        <v>9</v>
      </c>
      <c r="W43" s="86">
        <v>9</v>
      </c>
      <c r="X43" s="86">
        <v>9</v>
      </c>
      <c r="Y43" s="86">
        <v>9</v>
      </c>
      <c r="Z43" s="86">
        <v>9</v>
      </c>
      <c r="AA43" s="86">
        <v>9</v>
      </c>
      <c r="AB43" s="86">
        <v>9</v>
      </c>
      <c r="AC43" s="86">
        <v>9</v>
      </c>
      <c r="AD43" s="86">
        <v>9</v>
      </c>
      <c r="AE43" s="86">
        <v>9</v>
      </c>
      <c r="AF43" s="86">
        <v>9</v>
      </c>
      <c r="AG43" s="86">
        <v>9</v>
      </c>
      <c r="AH43" s="86">
        <v>9</v>
      </c>
      <c r="AI43" s="86">
        <v>9</v>
      </c>
      <c r="AJ43" s="86">
        <v>9</v>
      </c>
      <c r="AK43" s="86">
        <v>9</v>
      </c>
      <c r="AL43" s="86">
        <v>9</v>
      </c>
      <c r="AM43" s="86">
        <v>9</v>
      </c>
      <c r="AN43" s="86">
        <v>9</v>
      </c>
      <c r="AO43" s="86">
        <v>9</v>
      </c>
      <c r="AP43" s="86">
        <v>9</v>
      </c>
      <c r="AQ43" s="86">
        <v>9</v>
      </c>
      <c r="AR43" s="86">
        <v>9</v>
      </c>
      <c r="AS43" s="86">
        <v>9</v>
      </c>
      <c r="AT43" s="86">
        <v>9</v>
      </c>
      <c r="AU43" s="86">
        <v>9</v>
      </c>
      <c r="AV43" s="86">
        <v>9</v>
      </c>
      <c r="AW43" s="86">
        <v>9</v>
      </c>
      <c r="AX43" s="86">
        <v>9</v>
      </c>
      <c r="AY43" s="86">
        <v>9</v>
      </c>
      <c r="AZ43" s="86">
        <v>9</v>
      </c>
      <c r="BA43" s="86">
        <v>9</v>
      </c>
      <c r="BB43" s="86">
        <v>9</v>
      </c>
      <c r="BC43" s="86">
        <v>9</v>
      </c>
      <c r="BD43" s="86">
        <v>9</v>
      </c>
      <c r="BE43" s="86">
        <v>9</v>
      </c>
      <c r="BF43" s="86">
        <v>9</v>
      </c>
      <c r="BG43" s="86">
        <v>9</v>
      </c>
      <c r="BH43" s="86">
        <v>9</v>
      </c>
      <c r="BI43" s="86">
        <v>9</v>
      </c>
      <c r="BJ43" s="86">
        <v>9</v>
      </c>
      <c r="BK43" s="86">
        <v>9</v>
      </c>
      <c r="BL43" s="86">
        <v>9</v>
      </c>
      <c r="BM43" s="86">
        <v>9</v>
      </c>
      <c r="BN43" s="86">
        <v>9</v>
      </c>
      <c r="BO43" s="86">
        <v>9</v>
      </c>
      <c r="BP43" s="86">
        <v>9</v>
      </c>
      <c r="BQ43" s="86">
        <v>9</v>
      </c>
      <c r="BR43" s="86">
        <v>9</v>
      </c>
      <c r="BS43" s="86">
        <v>9</v>
      </c>
      <c r="BT43" s="86">
        <v>9</v>
      </c>
      <c r="BU43" s="86">
        <v>9</v>
      </c>
      <c r="BV43" s="86">
        <v>9</v>
      </c>
      <c r="BW43" s="86">
        <v>9</v>
      </c>
      <c r="BX43" s="86">
        <v>9</v>
      </c>
      <c r="BY43" s="86">
        <v>9</v>
      </c>
      <c r="BZ43" s="86">
        <v>9</v>
      </c>
      <c r="CA43" s="86">
        <v>9</v>
      </c>
      <c r="CB43" s="86">
        <v>9</v>
      </c>
      <c r="CC43" s="86">
        <v>9</v>
      </c>
      <c r="CD43" s="86">
        <v>9</v>
      </c>
      <c r="CE43" s="86">
        <v>9</v>
      </c>
      <c r="CF43" s="86">
        <v>9</v>
      </c>
      <c r="CG43" s="86">
        <v>9</v>
      </c>
      <c r="CH43" s="86">
        <v>9</v>
      </c>
      <c r="CI43" s="86">
        <v>9</v>
      </c>
      <c r="CJ43" s="86">
        <v>9</v>
      </c>
      <c r="CK43" s="86">
        <v>9</v>
      </c>
      <c r="CL43" s="86">
        <v>9</v>
      </c>
      <c r="CM43" s="86">
        <v>9</v>
      </c>
      <c r="CN43" s="86">
        <v>9</v>
      </c>
      <c r="CO43" s="86">
        <v>9</v>
      </c>
      <c r="CP43" s="86">
        <v>9</v>
      </c>
      <c r="CQ43" s="86">
        <v>9</v>
      </c>
      <c r="CR43" s="86">
        <v>9</v>
      </c>
      <c r="CS43" s="86">
        <v>9</v>
      </c>
      <c r="CT43" s="86">
        <v>9</v>
      </c>
      <c r="CU43" s="86">
        <v>9</v>
      </c>
      <c r="CV43" s="86">
        <v>9</v>
      </c>
      <c r="CW43" s="86">
        <v>9</v>
      </c>
      <c r="CX43" s="86">
        <v>9</v>
      </c>
      <c r="CY43" s="86">
        <v>9</v>
      </c>
      <c r="CZ43" s="86">
        <v>9</v>
      </c>
      <c r="DA43" s="86">
        <v>9</v>
      </c>
      <c r="DB43" s="86">
        <v>9</v>
      </c>
      <c r="DC43" s="86">
        <v>9</v>
      </c>
      <c r="DD43" s="86">
        <v>9</v>
      </c>
      <c r="DE43" s="86">
        <v>9</v>
      </c>
      <c r="DF43" s="86">
        <v>9</v>
      </c>
      <c r="DG43" s="86">
        <v>9</v>
      </c>
      <c r="DH43" s="86">
        <v>9</v>
      </c>
      <c r="DI43" s="86">
        <v>9</v>
      </c>
      <c r="DJ43" s="86">
        <v>9</v>
      </c>
      <c r="DK43" s="86">
        <v>9</v>
      </c>
      <c r="DL43" s="86">
        <v>9</v>
      </c>
      <c r="DM43" s="86">
        <v>9</v>
      </c>
      <c r="DN43" s="86">
        <v>9</v>
      </c>
      <c r="DO43" s="86">
        <v>9</v>
      </c>
      <c r="DP43" s="86">
        <v>9</v>
      </c>
      <c r="DQ43" s="86">
        <v>9</v>
      </c>
      <c r="DR43" s="86">
        <v>9</v>
      </c>
      <c r="DS43" s="86">
        <v>9</v>
      </c>
      <c r="DT43" s="86">
        <v>9</v>
      </c>
      <c r="DU43" s="86">
        <v>9</v>
      </c>
      <c r="DV43" s="86">
        <v>9</v>
      </c>
      <c r="DW43" s="86">
        <v>9</v>
      </c>
      <c r="DX43" s="86">
        <v>9</v>
      </c>
      <c r="DY43" s="86">
        <v>9</v>
      </c>
      <c r="DZ43" s="86">
        <v>9</v>
      </c>
      <c r="EA43" s="86">
        <v>9</v>
      </c>
      <c r="EB43" s="86">
        <v>9</v>
      </c>
      <c r="EC43" s="86">
        <v>9</v>
      </c>
      <c r="ED43" s="86">
        <v>9</v>
      </c>
      <c r="EE43" s="86">
        <v>9</v>
      </c>
      <c r="EF43" s="86">
        <v>9</v>
      </c>
      <c r="EG43" s="86">
        <v>9</v>
      </c>
      <c r="EH43" s="86">
        <v>9</v>
      </c>
      <c r="EI43" s="86">
        <v>9</v>
      </c>
      <c r="EJ43" s="86">
        <v>9</v>
      </c>
      <c r="EK43" s="86">
        <v>9</v>
      </c>
      <c r="EL43" s="86">
        <v>9</v>
      </c>
      <c r="EM43" s="86">
        <v>9</v>
      </c>
      <c r="EN43" s="86">
        <v>9</v>
      </c>
      <c r="EO43" s="86">
        <v>9</v>
      </c>
      <c r="EP43" s="86">
        <v>9</v>
      </c>
      <c r="EQ43" s="86">
        <v>9</v>
      </c>
      <c r="ER43" s="86">
        <v>9</v>
      </c>
      <c r="ES43" s="86">
        <v>9</v>
      </c>
      <c r="ET43" s="86">
        <v>9</v>
      </c>
      <c r="EU43" s="86">
        <v>9</v>
      </c>
      <c r="EV43" s="86">
        <v>9</v>
      </c>
      <c r="EW43" s="86">
        <v>9</v>
      </c>
      <c r="EX43" s="86">
        <v>9</v>
      </c>
      <c r="EY43" s="86">
        <v>9</v>
      </c>
      <c r="EZ43" s="86">
        <v>9</v>
      </c>
      <c r="FA43" s="86">
        <v>9</v>
      </c>
      <c r="FB43" s="86">
        <v>9</v>
      </c>
      <c r="FC43" s="86">
        <v>9</v>
      </c>
      <c r="FD43" s="86">
        <v>9</v>
      </c>
      <c r="FE43" s="86">
        <v>9</v>
      </c>
      <c r="FF43" s="86">
        <v>9</v>
      </c>
      <c r="FG43" s="86">
        <v>9</v>
      </c>
      <c r="FH43" s="86">
        <v>9</v>
      </c>
      <c r="FI43" s="86">
        <v>9</v>
      </c>
      <c r="FJ43" s="86">
        <v>9</v>
      </c>
      <c r="FK43" s="86">
        <v>9</v>
      </c>
      <c r="FL43" s="86">
        <v>9</v>
      </c>
      <c r="FM43" s="86">
        <v>9</v>
      </c>
      <c r="FN43" s="86">
        <v>9</v>
      </c>
      <c r="FO43" s="86">
        <v>9</v>
      </c>
      <c r="FP43" s="86">
        <v>9</v>
      </c>
      <c r="FQ43" s="86">
        <v>9</v>
      </c>
      <c r="FR43" s="86">
        <v>9</v>
      </c>
      <c r="FS43" s="86">
        <v>9</v>
      </c>
      <c r="FT43" s="86">
        <v>9</v>
      </c>
      <c r="FU43" s="86">
        <v>9</v>
      </c>
      <c r="FV43" s="86">
        <v>9</v>
      </c>
      <c r="FW43" s="86">
        <v>9</v>
      </c>
      <c r="FX43" s="86">
        <v>9</v>
      </c>
      <c r="FY43" s="86">
        <v>9</v>
      </c>
      <c r="FZ43" s="86">
        <v>9</v>
      </c>
      <c r="GA43" s="86">
        <v>9</v>
      </c>
      <c r="GB43" s="86">
        <v>9</v>
      </c>
      <c r="GC43" s="86">
        <v>9</v>
      </c>
      <c r="GD43" s="86">
        <v>9</v>
      </c>
      <c r="GE43" s="86">
        <v>9</v>
      </c>
      <c r="GF43" s="86">
        <v>9</v>
      </c>
      <c r="GG43" s="86">
        <v>9</v>
      </c>
      <c r="GH43" s="86">
        <v>9</v>
      </c>
      <c r="GI43" s="86">
        <v>9</v>
      </c>
      <c r="GJ43" s="86">
        <v>9</v>
      </c>
      <c r="GK43" s="86">
        <v>9</v>
      </c>
      <c r="GL43" s="86">
        <v>9</v>
      </c>
      <c r="GM43" s="86">
        <v>9</v>
      </c>
      <c r="GN43" s="86">
        <v>9</v>
      </c>
      <c r="GO43" s="86">
        <v>9</v>
      </c>
      <c r="GP43" s="86">
        <v>9</v>
      </c>
      <c r="GQ43" s="86">
        <v>9</v>
      </c>
      <c r="GR43" s="86">
        <v>9</v>
      </c>
      <c r="GS43" s="86">
        <v>9</v>
      </c>
      <c r="GT43" s="86">
        <v>9</v>
      </c>
      <c r="GU43" s="86">
        <v>9</v>
      </c>
      <c r="GV43" s="86">
        <v>9</v>
      </c>
      <c r="GW43" s="86">
        <v>9</v>
      </c>
      <c r="GX43" s="86">
        <v>9</v>
      </c>
      <c r="GY43" s="86">
        <v>9</v>
      </c>
      <c r="GZ43" s="86">
        <v>9</v>
      </c>
      <c r="HA43" s="86">
        <v>9</v>
      </c>
      <c r="HB43" s="86">
        <v>9</v>
      </c>
      <c r="HC43" s="86">
        <v>9</v>
      </c>
      <c r="HD43" s="86">
        <v>9</v>
      </c>
      <c r="HE43" s="86">
        <v>9</v>
      </c>
      <c r="HF43" s="86">
        <v>9</v>
      </c>
      <c r="HG43" s="86">
        <v>9</v>
      </c>
      <c r="HH43" s="86">
        <v>9</v>
      </c>
      <c r="HI43" s="86">
        <v>9</v>
      </c>
      <c r="HJ43" s="86">
        <v>9</v>
      </c>
      <c r="HK43" s="86">
        <v>9</v>
      </c>
      <c r="HL43" s="86">
        <v>9</v>
      </c>
      <c r="HM43" s="86">
        <v>9</v>
      </c>
      <c r="HN43" s="86">
        <v>9</v>
      </c>
      <c r="HO43" s="86">
        <v>9</v>
      </c>
      <c r="HP43" s="86">
        <v>9</v>
      </c>
      <c r="HQ43" s="86">
        <v>9</v>
      </c>
      <c r="HR43" s="86">
        <v>9</v>
      </c>
      <c r="HS43" s="86">
        <v>9</v>
      </c>
      <c r="HT43" s="86">
        <v>9</v>
      </c>
      <c r="HU43" s="86">
        <v>9</v>
      </c>
      <c r="HV43" s="86">
        <v>9</v>
      </c>
      <c r="HW43" s="86">
        <v>9</v>
      </c>
      <c r="HX43" s="86">
        <v>9</v>
      </c>
      <c r="HY43" s="86">
        <v>9</v>
      </c>
      <c r="HZ43" s="86">
        <v>9</v>
      </c>
      <c r="IA43" s="86">
        <v>9</v>
      </c>
      <c r="IB43" s="86">
        <v>9</v>
      </c>
      <c r="IC43" s="86">
        <v>9</v>
      </c>
      <c r="ID43" s="86">
        <v>9</v>
      </c>
      <c r="IE43" s="86">
        <v>9</v>
      </c>
      <c r="IF43" s="86">
        <v>9</v>
      </c>
      <c r="IG43" s="86">
        <v>9</v>
      </c>
      <c r="IH43" s="86">
        <v>9</v>
      </c>
      <c r="II43" s="86">
        <v>9</v>
      </c>
      <c r="IJ43" s="86">
        <v>9</v>
      </c>
      <c r="IK43" s="86">
        <v>9</v>
      </c>
      <c r="IL43" s="86">
        <v>9</v>
      </c>
      <c r="IM43" s="86">
        <v>9</v>
      </c>
      <c r="IN43" s="86">
        <v>9</v>
      </c>
      <c r="IO43" s="86">
        <v>9</v>
      </c>
      <c r="IP43" s="86">
        <v>9</v>
      </c>
      <c r="IQ43" s="86">
        <v>9</v>
      </c>
      <c r="IR43" s="86">
        <v>9</v>
      </c>
      <c r="IS43" s="86">
        <v>9</v>
      </c>
      <c r="IT43" s="86">
        <v>9</v>
      </c>
      <c r="IU43" s="86">
        <v>9</v>
      </c>
      <c r="IV43" s="86">
        <v>9</v>
      </c>
      <c r="IW43" s="86">
        <v>9</v>
      </c>
      <c r="IX43" s="86">
        <v>9</v>
      </c>
      <c r="IY43" s="86">
        <v>9</v>
      </c>
      <c r="IZ43" s="86">
        <v>9</v>
      </c>
      <c r="JA43" s="86">
        <v>9</v>
      </c>
      <c r="JB43" s="86">
        <v>9</v>
      </c>
      <c r="JC43" s="86">
        <v>9</v>
      </c>
      <c r="JD43" s="86">
        <v>9</v>
      </c>
      <c r="JE43" s="86">
        <v>9</v>
      </c>
      <c r="JF43" s="86">
        <v>9</v>
      </c>
      <c r="JG43" s="86">
        <v>9</v>
      </c>
      <c r="JH43" s="86">
        <v>9</v>
      </c>
      <c r="JI43" s="86">
        <v>9</v>
      </c>
      <c r="JJ43" s="86">
        <v>9</v>
      </c>
      <c r="JK43" s="86">
        <v>9</v>
      </c>
      <c r="JL43" s="86">
        <v>9</v>
      </c>
      <c r="JM43" s="86">
        <v>9</v>
      </c>
      <c r="JN43" s="86">
        <v>9</v>
      </c>
      <c r="JO43" s="86">
        <v>9</v>
      </c>
      <c r="JP43" s="86">
        <v>9</v>
      </c>
      <c r="JQ43" s="86">
        <v>9</v>
      </c>
      <c r="JR43" s="86">
        <v>9</v>
      </c>
      <c r="JS43" s="86">
        <v>9</v>
      </c>
      <c r="JT43" s="86">
        <v>9</v>
      </c>
      <c r="JU43" s="86">
        <v>9</v>
      </c>
      <c r="JV43" s="86">
        <v>9</v>
      </c>
      <c r="JW43" s="86">
        <v>9</v>
      </c>
      <c r="JX43" s="86">
        <v>9</v>
      </c>
      <c r="JY43" s="86">
        <v>9</v>
      </c>
      <c r="JZ43" s="86">
        <v>9</v>
      </c>
      <c r="KA43" s="86">
        <v>9</v>
      </c>
      <c r="KB43" s="86">
        <v>9</v>
      </c>
      <c r="KC43" s="86">
        <v>9</v>
      </c>
      <c r="KD43" s="86">
        <v>9</v>
      </c>
      <c r="KE43" s="86">
        <v>9</v>
      </c>
      <c r="KF43" s="86">
        <v>9</v>
      </c>
      <c r="KG43" s="86">
        <v>9</v>
      </c>
      <c r="KH43" s="86">
        <v>9</v>
      </c>
      <c r="KI43" s="86">
        <v>9</v>
      </c>
      <c r="KJ43" s="86">
        <v>9</v>
      </c>
      <c r="KK43" s="86">
        <v>9</v>
      </c>
      <c r="KL43" s="86">
        <v>9</v>
      </c>
      <c r="KM43" s="86">
        <v>9</v>
      </c>
      <c r="KN43" s="86">
        <v>9</v>
      </c>
      <c r="KO43" s="86">
        <v>9</v>
      </c>
      <c r="KP43" s="86">
        <v>9</v>
      </c>
      <c r="KQ43" s="86">
        <v>9</v>
      </c>
      <c r="KR43" s="86">
        <v>9</v>
      </c>
      <c r="KS43" s="86">
        <v>9</v>
      </c>
      <c r="KT43" s="86">
        <v>9</v>
      </c>
      <c r="KU43" s="86">
        <v>9</v>
      </c>
      <c r="KV43" s="86">
        <v>9</v>
      </c>
      <c r="KW43" s="86">
        <v>9</v>
      </c>
      <c r="KX43" s="86">
        <v>9</v>
      </c>
      <c r="KY43" s="86">
        <v>9</v>
      </c>
      <c r="KZ43" s="86">
        <v>9</v>
      </c>
      <c r="LA43" s="86">
        <v>9</v>
      </c>
      <c r="LB43" s="86">
        <v>9</v>
      </c>
      <c r="LC43" s="86">
        <v>9</v>
      </c>
      <c r="LD43" s="86">
        <v>9</v>
      </c>
      <c r="LE43" s="86">
        <v>9</v>
      </c>
      <c r="LF43" s="86">
        <v>9</v>
      </c>
      <c r="LG43" s="86">
        <v>9</v>
      </c>
      <c r="LH43" s="86">
        <v>9</v>
      </c>
      <c r="LI43" s="86">
        <v>9</v>
      </c>
      <c r="LJ43" s="86">
        <v>9</v>
      </c>
      <c r="LK43" s="86">
        <v>9</v>
      </c>
      <c r="LL43" s="86">
        <v>9</v>
      </c>
      <c r="LM43" s="86">
        <v>9</v>
      </c>
      <c r="LN43" s="86">
        <v>9</v>
      </c>
      <c r="LO43" s="86">
        <v>9</v>
      </c>
      <c r="LP43" s="86">
        <v>9</v>
      </c>
      <c r="LQ43" s="86">
        <v>9</v>
      </c>
      <c r="LR43" s="86">
        <v>9</v>
      </c>
      <c r="LS43" s="86">
        <v>9</v>
      </c>
      <c r="LT43" s="86">
        <v>9</v>
      </c>
      <c r="LU43" s="86">
        <v>9</v>
      </c>
      <c r="LV43" s="86">
        <v>9</v>
      </c>
      <c r="LW43" s="86">
        <v>9</v>
      </c>
      <c r="LX43" s="86">
        <v>9</v>
      </c>
      <c r="LY43" s="86">
        <v>9</v>
      </c>
      <c r="LZ43" s="86">
        <v>9</v>
      </c>
      <c r="MA43" s="86">
        <v>9</v>
      </c>
      <c r="MB43" s="86">
        <v>9</v>
      </c>
      <c r="MC43" s="86">
        <v>9</v>
      </c>
      <c r="MD43" s="86">
        <v>9</v>
      </c>
      <c r="ME43" s="86">
        <v>9</v>
      </c>
      <c r="MF43" s="86">
        <v>9</v>
      </c>
      <c r="MG43" s="86">
        <v>9</v>
      </c>
      <c r="MH43" s="86">
        <v>9</v>
      </c>
      <c r="MI43" s="86">
        <v>9</v>
      </c>
      <c r="MJ43" s="86">
        <v>9</v>
      </c>
      <c r="MK43" s="86">
        <v>9</v>
      </c>
      <c r="ML43" s="86">
        <v>9</v>
      </c>
      <c r="MM43" s="86">
        <v>9</v>
      </c>
      <c r="MN43" s="86">
        <v>9</v>
      </c>
      <c r="MO43" s="86">
        <v>9</v>
      </c>
      <c r="MP43" s="86">
        <v>9</v>
      </c>
      <c r="MQ43" s="86">
        <v>9</v>
      </c>
      <c r="MR43" s="86">
        <v>9</v>
      </c>
      <c r="MS43" s="86">
        <v>9</v>
      </c>
      <c r="MT43" s="86">
        <v>9</v>
      </c>
      <c r="MU43" s="86">
        <v>9</v>
      </c>
      <c r="MV43" s="86">
        <v>9</v>
      </c>
      <c r="MW43" s="86">
        <v>9</v>
      </c>
      <c r="MX43" s="86">
        <v>9</v>
      </c>
      <c r="MY43" s="86">
        <v>9</v>
      </c>
      <c r="MZ43" s="86">
        <v>9</v>
      </c>
      <c r="NA43" s="86">
        <v>9</v>
      </c>
      <c r="NB43" s="86">
        <v>9</v>
      </c>
      <c r="NC43" s="86">
        <v>9</v>
      </c>
      <c r="ND43" s="86">
        <v>9</v>
      </c>
      <c r="NE43" s="86">
        <v>9</v>
      </c>
      <c r="NF43" s="86">
        <v>9</v>
      </c>
      <c r="NG43" s="86">
        <v>9</v>
      </c>
      <c r="NH43" s="86">
        <v>9</v>
      </c>
      <c r="NI43" s="86">
        <v>9</v>
      </c>
      <c r="NJ43" s="86">
        <v>9</v>
      </c>
      <c r="NK43" s="86">
        <v>9</v>
      </c>
      <c r="NL43" s="86">
        <v>9</v>
      </c>
      <c r="NM43" s="86">
        <v>9</v>
      </c>
      <c r="NN43" s="86">
        <v>9</v>
      </c>
      <c r="NO43" s="86">
        <v>9</v>
      </c>
      <c r="NP43" s="86">
        <v>9</v>
      </c>
      <c r="NQ43" s="86">
        <v>9</v>
      </c>
      <c r="NR43" s="86">
        <v>9</v>
      </c>
      <c r="NS43" s="86">
        <v>9</v>
      </c>
      <c r="NT43" s="86">
        <v>9</v>
      </c>
      <c r="NU43" s="86">
        <v>9</v>
      </c>
      <c r="NV43" s="86">
        <v>9</v>
      </c>
      <c r="NW43" s="86">
        <v>9</v>
      </c>
      <c r="NX43" s="86">
        <v>9</v>
      </c>
      <c r="NY43" s="86">
        <v>9</v>
      </c>
      <c r="NZ43" s="86">
        <v>9</v>
      </c>
      <c r="OA43" s="86">
        <v>9</v>
      </c>
      <c r="OB43" s="86">
        <v>9</v>
      </c>
      <c r="OC43" s="86">
        <v>9</v>
      </c>
      <c r="OD43" s="86">
        <v>9</v>
      </c>
      <c r="OE43" s="86">
        <v>9</v>
      </c>
      <c r="OF43" s="86">
        <v>9</v>
      </c>
      <c r="OG43" s="86">
        <v>9</v>
      </c>
      <c r="OH43" s="86">
        <v>9</v>
      </c>
      <c r="OI43" s="86">
        <v>9</v>
      </c>
      <c r="OJ43" s="86">
        <v>9</v>
      </c>
      <c r="OK43" s="86">
        <v>9</v>
      </c>
      <c r="OL43" s="86">
        <v>9</v>
      </c>
      <c r="OM43" s="86">
        <v>9</v>
      </c>
      <c r="ON43" s="86">
        <v>9</v>
      </c>
      <c r="OO43" s="86">
        <v>9</v>
      </c>
      <c r="OP43" s="86">
        <v>9</v>
      </c>
      <c r="OQ43" s="86">
        <v>9</v>
      </c>
      <c r="OR43" s="86">
        <v>9</v>
      </c>
      <c r="OS43" s="86">
        <v>9</v>
      </c>
      <c r="OT43" s="86">
        <v>9</v>
      </c>
      <c r="OU43" s="86">
        <v>9</v>
      </c>
      <c r="OV43" s="86">
        <v>9</v>
      </c>
      <c r="OW43" s="86">
        <v>9</v>
      </c>
      <c r="OX43" s="86">
        <v>9</v>
      </c>
      <c r="OY43" s="86">
        <v>9</v>
      </c>
      <c r="OZ43" s="86">
        <v>9</v>
      </c>
      <c r="PA43" s="86">
        <v>9</v>
      </c>
      <c r="PB43" s="86">
        <v>9</v>
      </c>
      <c r="PC43" s="86">
        <v>9</v>
      </c>
      <c r="PD43" s="86">
        <v>9</v>
      </c>
      <c r="PE43" s="86">
        <v>9</v>
      </c>
      <c r="PF43" s="86">
        <v>9</v>
      </c>
      <c r="PG43" s="86">
        <v>9</v>
      </c>
      <c r="PH43" s="86">
        <v>9</v>
      </c>
      <c r="PI43" s="86">
        <v>9</v>
      </c>
      <c r="PJ43" s="86">
        <v>9</v>
      </c>
      <c r="PK43" s="86">
        <v>9</v>
      </c>
      <c r="PL43" s="86">
        <v>9</v>
      </c>
      <c r="PM43" s="86">
        <v>9</v>
      </c>
      <c r="PN43" s="86">
        <v>9</v>
      </c>
      <c r="PO43" s="86">
        <v>9</v>
      </c>
      <c r="PP43" s="86">
        <v>9</v>
      </c>
      <c r="PQ43" s="86">
        <v>9</v>
      </c>
      <c r="PR43" s="86">
        <v>9</v>
      </c>
      <c r="PS43" s="86">
        <v>9</v>
      </c>
      <c r="PT43" s="86">
        <v>9</v>
      </c>
      <c r="PU43" s="86">
        <v>9</v>
      </c>
      <c r="PV43" s="86">
        <v>9</v>
      </c>
      <c r="PW43" s="86">
        <v>9</v>
      </c>
      <c r="PX43" s="86">
        <v>9</v>
      </c>
      <c r="PY43" s="86">
        <v>9</v>
      </c>
      <c r="PZ43" s="86">
        <v>9</v>
      </c>
      <c r="QA43" s="86">
        <v>9</v>
      </c>
      <c r="QB43" s="86">
        <v>9</v>
      </c>
      <c r="QC43" s="86">
        <v>9</v>
      </c>
      <c r="QD43" s="86">
        <v>9</v>
      </c>
      <c r="QE43" s="86">
        <v>9</v>
      </c>
      <c r="QF43" s="86">
        <v>9</v>
      </c>
      <c r="QG43" s="86">
        <v>9</v>
      </c>
      <c r="QH43" s="86">
        <v>9</v>
      </c>
      <c r="QI43" s="86">
        <v>9</v>
      </c>
      <c r="QJ43" s="86">
        <v>9</v>
      </c>
      <c r="QK43" s="86">
        <v>9</v>
      </c>
      <c r="QL43" s="86">
        <v>9</v>
      </c>
      <c r="QM43" s="86">
        <v>9</v>
      </c>
      <c r="QN43" s="86">
        <v>9</v>
      </c>
      <c r="QO43" s="86">
        <v>9</v>
      </c>
      <c r="QP43" s="86">
        <v>9</v>
      </c>
      <c r="QQ43" s="86">
        <v>9</v>
      </c>
      <c r="QR43" s="86">
        <v>9</v>
      </c>
      <c r="QS43" s="86">
        <v>9</v>
      </c>
      <c r="QT43" s="86">
        <v>9</v>
      </c>
      <c r="QU43" s="86">
        <v>9</v>
      </c>
      <c r="QV43" s="86">
        <v>9</v>
      </c>
      <c r="QW43" s="86">
        <v>9</v>
      </c>
      <c r="QX43" s="86">
        <v>9</v>
      </c>
      <c r="QY43" s="86">
        <v>9</v>
      </c>
      <c r="QZ43" s="86">
        <v>9</v>
      </c>
      <c r="RA43" s="86">
        <v>9</v>
      </c>
      <c r="RB43" s="86">
        <v>9</v>
      </c>
      <c r="RC43" s="86">
        <v>9</v>
      </c>
      <c r="RD43" s="86">
        <v>9</v>
      </c>
      <c r="RE43" s="86">
        <v>9</v>
      </c>
      <c r="RF43" s="86">
        <v>9</v>
      </c>
      <c r="RG43" s="86">
        <v>9</v>
      </c>
      <c r="RH43" s="86">
        <v>9</v>
      </c>
      <c r="RI43" s="86">
        <v>9</v>
      </c>
      <c r="RJ43" s="86">
        <v>9</v>
      </c>
      <c r="RK43" s="86">
        <v>9</v>
      </c>
      <c r="RL43" s="86">
        <v>9</v>
      </c>
      <c r="RM43" s="86">
        <v>9</v>
      </c>
      <c r="RN43" s="86">
        <v>9</v>
      </c>
      <c r="RO43" s="86">
        <v>9</v>
      </c>
      <c r="RP43" s="86">
        <v>9</v>
      </c>
      <c r="RQ43" s="86">
        <v>9</v>
      </c>
      <c r="RR43" s="86">
        <v>9</v>
      </c>
      <c r="RS43" s="86">
        <v>9</v>
      </c>
      <c r="RT43" s="86">
        <v>9</v>
      </c>
      <c r="RU43" s="86">
        <v>9</v>
      </c>
      <c r="RV43" s="86">
        <v>9</v>
      </c>
      <c r="RW43" s="86">
        <v>9</v>
      </c>
      <c r="RX43" s="86">
        <v>9</v>
      </c>
      <c r="RY43" s="86">
        <v>9</v>
      </c>
      <c r="RZ43" s="86">
        <v>9</v>
      </c>
      <c r="SA43" s="86">
        <v>9</v>
      </c>
      <c r="SB43" s="86">
        <v>9</v>
      </c>
      <c r="SC43" s="86">
        <v>9</v>
      </c>
      <c r="SD43" s="86">
        <v>9</v>
      </c>
      <c r="SE43" s="86">
        <v>9</v>
      </c>
      <c r="SF43" s="86">
        <v>9</v>
      </c>
      <c r="SG43" s="86">
        <v>9</v>
      </c>
      <c r="SH43" s="86">
        <v>9</v>
      </c>
      <c r="SI43" s="86">
        <v>9</v>
      </c>
      <c r="SJ43" s="86">
        <v>9</v>
      </c>
      <c r="SK43" s="86">
        <v>9</v>
      </c>
      <c r="SL43" s="86">
        <v>9</v>
      </c>
      <c r="SM43" s="86">
        <v>9</v>
      </c>
      <c r="SN43" s="86">
        <v>9</v>
      </c>
      <c r="SO43" s="86">
        <v>9</v>
      </c>
      <c r="SP43" s="86">
        <v>9</v>
      </c>
      <c r="SQ43" s="86">
        <v>9</v>
      </c>
      <c r="SR43" s="86">
        <v>9</v>
      </c>
      <c r="SS43" s="86">
        <v>9</v>
      </c>
      <c r="ST43" s="86">
        <v>9</v>
      </c>
      <c r="SU43" s="86">
        <v>9</v>
      </c>
      <c r="SV43" s="86">
        <v>9</v>
      </c>
      <c r="SW43" s="86">
        <v>9</v>
      </c>
      <c r="SX43" s="86">
        <v>9</v>
      </c>
      <c r="SY43" s="86">
        <v>9</v>
      </c>
      <c r="SZ43" s="86">
        <v>9</v>
      </c>
      <c r="TA43" s="86">
        <v>9</v>
      </c>
      <c r="TB43" s="86">
        <v>9</v>
      </c>
      <c r="TC43" s="86">
        <v>9</v>
      </c>
      <c r="TD43" s="86">
        <v>9</v>
      </c>
      <c r="TE43" s="86">
        <v>9</v>
      </c>
      <c r="TF43" s="86">
        <v>9</v>
      </c>
      <c r="TG43" s="86">
        <v>9</v>
      </c>
      <c r="TH43" s="86">
        <v>9</v>
      </c>
      <c r="TI43" s="86">
        <v>9</v>
      </c>
      <c r="TJ43" s="86">
        <v>9</v>
      </c>
      <c r="TK43" s="86">
        <v>9</v>
      </c>
      <c r="TL43" s="86">
        <v>9</v>
      </c>
      <c r="TM43" s="86">
        <v>9</v>
      </c>
      <c r="TN43" s="86">
        <v>9</v>
      </c>
      <c r="TO43" s="86">
        <v>9</v>
      </c>
      <c r="TP43" s="86">
        <v>9</v>
      </c>
      <c r="TQ43" s="86">
        <v>9</v>
      </c>
      <c r="TR43" s="86">
        <v>9</v>
      </c>
      <c r="TS43" s="86">
        <v>9</v>
      </c>
      <c r="TT43" s="86">
        <v>9</v>
      </c>
      <c r="TU43" s="86">
        <v>9</v>
      </c>
      <c r="TV43" s="86">
        <v>9</v>
      </c>
      <c r="TW43" s="86">
        <v>9</v>
      </c>
      <c r="TX43" s="86">
        <v>9</v>
      </c>
      <c r="TY43" s="86">
        <v>9</v>
      </c>
      <c r="TZ43" s="86">
        <v>9</v>
      </c>
      <c r="UA43" s="86">
        <v>9</v>
      </c>
      <c r="UB43" s="86">
        <v>9</v>
      </c>
      <c r="UC43" s="86">
        <v>9</v>
      </c>
      <c r="UD43" s="86">
        <v>9</v>
      </c>
      <c r="UE43" s="86">
        <v>9</v>
      </c>
      <c r="UF43" s="86">
        <v>9</v>
      </c>
      <c r="UG43" s="86">
        <v>9</v>
      </c>
      <c r="UH43" s="86">
        <v>9</v>
      </c>
      <c r="UI43" s="86">
        <v>9</v>
      </c>
      <c r="UJ43" s="86">
        <v>9</v>
      </c>
      <c r="UK43" s="86">
        <v>9</v>
      </c>
      <c r="UL43" s="86">
        <v>9</v>
      </c>
      <c r="UM43" s="86">
        <v>9</v>
      </c>
      <c r="UN43" s="86">
        <v>9</v>
      </c>
      <c r="UO43" s="86">
        <v>9</v>
      </c>
      <c r="UP43" s="86">
        <v>9</v>
      </c>
      <c r="UQ43" s="86">
        <v>9</v>
      </c>
      <c r="UR43" s="86">
        <v>9</v>
      </c>
      <c r="US43" s="86">
        <v>9</v>
      </c>
      <c r="UT43" s="86">
        <v>9</v>
      </c>
      <c r="UU43" s="86">
        <v>9</v>
      </c>
      <c r="UV43" s="86">
        <v>9</v>
      </c>
      <c r="UW43" s="86">
        <v>9</v>
      </c>
      <c r="UX43" s="86">
        <v>9</v>
      </c>
      <c r="UY43" s="86">
        <v>9</v>
      </c>
      <c r="UZ43" s="86">
        <v>9</v>
      </c>
      <c r="VA43" s="86">
        <v>9</v>
      </c>
      <c r="VB43" s="86">
        <v>9</v>
      </c>
      <c r="VC43" s="86">
        <v>9</v>
      </c>
      <c r="VD43" s="86">
        <v>9</v>
      </c>
      <c r="VE43" s="86">
        <v>9</v>
      </c>
      <c r="VF43" s="86">
        <v>9</v>
      </c>
      <c r="VG43" s="86">
        <v>9</v>
      </c>
      <c r="VH43" s="86">
        <v>9</v>
      </c>
    </row>
    <row r="44" spans="2:580" ht="14.25" x14ac:dyDescent="0.25">
      <c r="B44" s="55"/>
      <c r="C44" s="9" t="s">
        <v>29</v>
      </c>
      <c r="D44" s="76" t="s">
        <v>22</v>
      </c>
      <c r="E44" s="86">
        <v>0</v>
      </c>
      <c r="F44" s="86">
        <v>0</v>
      </c>
      <c r="G44" s="86">
        <v>0</v>
      </c>
      <c r="H44" s="86">
        <v>0</v>
      </c>
      <c r="I44" s="86">
        <v>0</v>
      </c>
      <c r="J44" s="86">
        <v>0</v>
      </c>
      <c r="K44" s="86">
        <v>0</v>
      </c>
      <c r="L44" s="86">
        <v>0</v>
      </c>
      <c r="M44" s="86">
        <v>0</v>
      </c>
      <c r="N44" s="86">
        <v>0</v>
      </c>
      <c r="O44" s="86">
        <v>0</v>
      </c>
      <c r="P44" s="86">
        <v>0</v>
      </c>
      <c r="Q44" s="86">
        <v>0</v>
      </c>
      <c r="R44" s="86">
        <v>0</v>
      </c>
      <c r="S44" s="86">
        <v>0</v>
      </c>
      <c r="T44" s="86">
        <v>0</v>
      </c>
      <c r="U44" s="86">
        <v>0</v>
      </c>
      <c r="V44" s="86">
        <v>0</v>
      </c>
      <c r="W44" s="86">
        <v>0</v>
      </c>
      <c r="X44" s="86">
        <v>0</v>
      </c>
      <c r="Y44" s="86">
        <v>0</v>
      </c>
      <c r="Z44" s="86">
        <v>0</v>
      </c>
      <c r="AA44" s="86">
        <v>0</v>
      </c>
      <c r="AB44" s="86">
        <v>0</v>
      </c>
      <c r="AC44" s="86">
        <v>0</v>
      </c>
      <c r="AD44" s="86">
        <v>0</v>
      </c>
      <c r="AE44" s="86">
        <v>0</v>
      </c>
      <c r="AF44" s="86">
        <v>0</v>
      </c>
      <c r="AG44" s="86">
        <v>0</v>
      </c>
      <c r="AH44" s="86">
        <v>0</v>
      </c>
      <c r="AI44" s="86">
        <v>0</v>
      </c>
      <c r="AJ44" s="86">
        <v>0</v>
      </c>
      <c r="AK44" s="86">
        <v>0</v>
      </c>
      <c r="AL44" s="86">
        <v>0</v>
      </c>
      <c r="AM44" s="86">
        <v>0</v>
      </c>
      <c r="AN44" s="86">
        <v>0</v>
      </c>
      <c r="AO44" s="86">
        <v>0</v>
      </c>
      <c r="AP44" s="86">
        <v>0</v>
      </c>
      <c r="AQ44" s="86">
        <v>0</v>
      </c>
      <c r="AR44" s="86">
        <v>0</v>
      </c>
      <c r="AS44" s="86">
        <v>0</v>
      </c>
      <c r="AT44" s="86">
        <v>0</v>
      </c>
      <c r="AU44" s="86">
        <v>0</v>
      </c>
      <c r="AV44" s="86">
        <v>0</v>
      </c>
      <c r="AW44" s="86">
        <v>0</v>
      </c>
      <c r="AX44" s="86">
        <v>0</v>
      </c>
      <c r="AY44" s="86">
        <v>0</v>
      </c>
      <c r="AZ44" s="86">
        <v>0</v>
      </c>
      <c r="BA44" s="86">
        <v>0</v>
      </c>
      <c r="BB44" s="86">
        <v>0</v>
      </c>
      <c r="BC44" s="86">
        <v>0</v>
      </c>
      <c r="BD44" s="86">
        <v>0</v>
      </c>
      <c r="BE44" s="86">
        <v>0</v>
      </c>
      <c r="BF44" s="86">
        <v>0</v>
      </c>
      <c r="BG44" s="86">
        <v>0</v>
      </c>
      <c r="BH44" s="86">
        <v>0</v>
      </c>
      <c r="BI44" s="86">
        <v>0</v>
      </c>
      <c r="BJ44" s="86">
        <v>0</v>
      </c>
      <c r="BK44" s="86">
        <v>0</v>
      </c>
      <c r="BL44" s="86">
        <v>0</v>
      </c>
      <c r="BM44" s="86">
        <v>0</v>
      </c>
      <c r="BN44" s="86">
        <v>0</v>
      </c>
      <c r="BO44" s="86">
        <v>0</v>
      </c>
      <c r="BP44" s="86">
        <v>0</v>
      </c>
      <c r="BQ44" s="86">
        <v>0</v>
      </c>
      <c r="BR44" s="86">
        <v>0</v>
      </c>
      <c r="BS44" s="86">
        <v>0</v>
      </c>
      <c r="BT44" s="86">
        <v>0</v>
      </c>
      <c r="BU44" s="86">
        <v>0</v>
      </c>
      <c r="BV44" s="86">
        <v>0</v>
      </c>
      <c r="BW44" s="86">
        <v>0</v>
      </c>
      <c r="BX44" s="86">
        <v>0</v>
      </c>
      <c r="BY44" s="86">
        <v>0</v>
      </c>
      <c r="BZ44" s="86">
        <v>0</v>
      </c>
      <c r="CA44" s="86">
        <v>0</v>
      </c>
      <c r="CB44" s="86">
        <v>0</v>
      </c>
      <c r="CC44" s="86">
        <v>0</v>
      </c>
      <c r="CD44" s="86">
        <v>0</v>
      </c>
      <c r="CE44" s="86">
        <v>0</v>
      </c>
      <c r="CF44" s="86">
        <v>0</v>
      </c>
      <c r="CG44" s="86">
        <v>0</v>
      </c>
      <c r="CH44" s="86">
        <v>0</v>
      </c>
      <c r="CI44" s="86">
        <v>0</v>
      </c>
      <c r="CJ44" s="86">
        <v>0</v>
      </c>
      <c r="CK44" s="86">
        <v>0</v>
      </c>
      <c r="CL44" s="86">
        <v>0</v>
      </c>
      <c r="CM44" s="86">
        <v>0</v>
      </c>
      <c r="CN44" s="86">
        <v>0</v>
      </c>
      <c r="CO44" s="86">
        <v>0</v>
      </c>
      <c r="CP44" s="86">
        <v>0</v>
      </c>
      <c r="CQ44" s="86">
        <v>0</v>
      </c>
      <c r="CR44" s="86">
        <v>0</v>
      </c>
      <c r="CS44" s="86">
        <v>0</v>
      </c>
      <c r="CT44" s="86">
        <v>0</v>
      </c>
      <c r="CU44" s="86">
        <v>0</v>
      </c>
      <c r="CV44" s="86">
        <v>0</v>
      </c>
      <c r="CW44" s="86">
        <v>0</v>
      </c>
      <c r="CX44" s="86">
        <v>0</v>
      </c>
      <c r="CY44" s="86">
        <v>0</v>
      </c>
      <c r="CZ44" s="86">
        <v>0</v>
      </c>
      <c r="DA44" s="86">
        <v>0</v>
      </c>
      <c r="DB44" s="86">
        <v>0</v>
      </c>
      <c r="DC44" s="86">
        <v>0</v>
      </c>
      <c r="DD44" s="86">
        <v>0</v>
      </c>
      <c r="DE44" s="86">
        <v>0</v>
      </c>
      <c r="DF44" s="86">
        <v>0</v>
      </c>
      <c r="DG44" s="86">
        <v>0</v>
      </c>
      <c r="DH44" s="86">
        <v>0</v>
      </c>
      <c r="DI44" s="86">
        <v>0</v>
      </c>
      <c r="DJ44" s="86">
        <v>0</v>
      </c>
      <c r="DK44" s="86">
        <v>0</v>
      </c>
      <c r="DL44" s="86">
        <v>0</v>
      </c>
      <c r="DM44" s="86">
        <v>0</v>
      </c>
      <c r="DN44" s="86">
        <v>0</v>
      </c>
      <c r="DO44" s="86">
        <v>0</v>
      </c>
      <c r="DP44" s="86">
        <v>0</v>
      </c>
      <c r="DQ44" s="86">
        <v>0</v>
      </c>
      <c r="DR44" s="86">
        <v>0</v>
      </c>
      <c r="DS44" s="86">
        <v>0</v>
      </c>
      <c r="DT44" s="86">
        <v>0</v>
      </c>
      <c r="DU44" s="86">
        <v>0</v>
      </c>
      <c r="DV44" s="86">
        <v>0</v>
      </c>
      <c r="DW44" s="86">
        <v>0</v>
      </c>
      <c r="DX44" s="86">
        <v>0</v>
      </c>
      <c r="DY44" s="86">
        <v>0</v>
      </c>
      <c r="DZ44" s="86">
        <v>0</v>
      </c>
      <c r="EA44" s="86">
        <v>0</v>
      </c>
      <c r="EB44" s="86">
        <v>0</v>
      </c>
      <c r="EC44" s="86">
        <v>0</v>
      </c>
      <c r="ED44" s="86">
        <v>0</v>
      </c>
      <c r="EE44" s="86">
        <v>0</v>
      </c>
      <c r="EF44" s="86">
        <v>0</v>
      </c>
      <c r="EG44" s="86">
        <v>0</v>
      </c>
      <c r="EH44" s="86">
        <v>0</v>
      </c>
      <c r="EI44" s="86">
        <v>0</v>
      </c>
      <c r="EJ44" s="86">
        <v>0</v>
      </c>
      <c r="EK44" s="86">
        <v>0</v>
      </c>
      <c r="EL44" s="86">
        <v>0</v>
      </c>
      <c r="EM44" s="86">
        <v>0</v>
      </c>
      <c r="EN44" s="86">
        <v>0</v>
      </c>
      <c r="EO44" s="86">
        <v>0</v>
      </c>
      <c r="EP44" s="86">
        <v>0</v>
      </c>
      <c r="EQ44" s="86">
        <v>0</v>
      </c>
      <c r="ER44" s="86">
        <v>0</v>
      </c>
      <c r="ES44" s="86">
        <v>0</v>
      </c>
      <c r="ET44" s="86">
        <v>0</v>
      </c>
      <c r="EU44" s="86">
        <v>0</v>
      </c>
      <c r="EV44" s="86">
        <v>0</v>
      </c>
      <c r="EW44" s="86">
        <v>0</v>
      </c>
      <c r="EX44" s="86">
        <v>0</v>
      </c>
      <c r="EY44" s="86">
        <v>0</v>
      </c>
      <c r="EZ44" s="86">
        <v>0</v>
      </c>
      <c r="FA44" s="86">
        <v>0</v>
      </c>
      <c r="FB44" s="86">
        <v>0</v>
      </c>
      <c r="FC44" s="86">
        <v>0</v>
      </c>
      <c r="FD44" s="86">
        <v>0</v>
      </c>
      <c r="FE44" s="86">
        <v>0</v>
      </c>
      <c r="FF44" s="86">
        <v>0</v>
      </c>
      <c r="FG44" s="86">
        <v>0</v>
      </c>
      <c r="FH44" s="86">
        <v>0</v>
      </c>
      <c r="FI44" s="86">
        <v>0</v>
      </c>
      <c r="FJ44" s="86">
        <v>0</v>
      </c>
      <c r="FK44" s="86">
        <v>0</v>
      </c>
      <c r="FL44" s="86">
        <v>0</v>
      </c>
      <c r="FM44" s="86">
        <v>0</v>
      </c>
      <c r="FN44" s="86">
        <v>0</v>
      </c>
      <c r="FO44" s="86">
        <v>0</v>
      </c>
      <c r="FP44" s="86">
        <v>0</v>
      </c>
      <c r="FQ44" s="86">
        <v>0</v>
      </c>
      <c r="FR44" s="86">
        <v>0</v>
      </c>
      <c r="FS44" s="86">
        <v>0</v>
      </c>
      <c r="FT44" s="86">
        <v>0</v>
      </c>
      <c r="FU44" s="86">
        <v>0</v>
      </c>
      <c r="FV44" s="86">
        <v>0</v>
      </c>
      <c r="FW44" s="86">
        <v>0</v>
      </c>
      <c r="FX44" s="86">
        <v>0</v>
      </c>
      <c r="FY44" s="86">
        <v>0</v>
      </c>
      <c r="FZ44" s="86">
        <v>0</v>
      </c>
      <c r="GA44" s="86">
        <v>0</v>
      </c>
      <c r="GB44" s="86">
        <v>0</v>
      </c>
      <c r="GC44" s="86">
        <v>0</v>
      </c>
      <c r="GD44" s="86">
        <v>0</v>
      </c>
      <c r="GE44" s="86">
        <v>0</v>
      </c>
      <c r="GF44" s="86">
        <v>0</v>
      </c>
      <c r="GG44" s="86">
        <v>0</v>
      </c>
      <c r="GH44" s="86">
        <v>0</v>
      </c>
      <c r="GI44" s="86">
        <v>0</v>
      </c>
      <c r="GJ44" s="86">
        <v>0</v>
      </c>
      <c r="GK44" s="86">
        <v>0</v>
      </c>
      <c r="GL44" s="86">
        <v>0</v>
      </c>
      <c r="GM44" s="86">
        <v>0</v>
      </c>
      <c r="GN44" s="86">
        <v>0</v>
      </c>
      <c r="GO44" s="86">
        <v>0</v>
      </c>
      <c r="GP44" s="86">
        <v>0</v>
      </c>
      <c r="GQ44" s="86">
        <v>0</v>
      </c>
      <c r="GR44" s="86">
        <v>0</v>
      </c>
      <c r="GS44" s="86">
        <v>0</v>
      </c>
      <c r="GT44" s="86">
        <v>0</v>
      </c>
      <c r="GU44" s="86">
        <v>0</v>
      </c>
      <c r="GV44" s="86">
        <v>0</v>
      </c>
      <c r="GW44" s="86">
        <v>0</v>
      </c>
      <c r="GX44" s="86">
        <v>0</v>
      </c>
      <c r="GY44" s="86">
        <v>0</v>
      </c>
      <c r="GZ44" s="86">
        <v>0</v>
      </c>
      <c r="HA44" s="86">
        <v>0</v>
      </c>
      <c r="HB44" s="86">
        <v>0</v>
      </c>
      <c r="HC44" s="86">
        <v>0</v>
      </c>
      <c r="HD44" s="86">
        <v>0</v>
      </c>
      <c r="HE44" s="86">
        <v>0</v>
      </c>
      <c r="HF44" s="86">
        <v>0</v>
      </c>
      <c r="HG44" s="86">
        <v>0</v>
      </c>
      <c r="HH44" s="86">
        <v>0</v>
      </c>
      <c r="HI44" s="86">
        <v>0</v>
      </c>
      <c r="HJ44" s="86">
        <v>0</v>
      </c>
      <c r="HK44" s="86">
        <v>0</v>
      </c>
      <c r="HL44" s="86">
        <v>0</v>
      </c>
      <c r="HM44" s="86">
        <v>0</v>
      </c>
      <c r="HN44" s="86">
        <v>0</v>
      </c>
      <c r="HO44" s="86">
        <v>0</v>
      </c>
      <c r="HP44" s="86">
        <v>0</v>
      </c>
      <c r="HQ44" s="86">
        <v>0</v>
      </c>
      <c r="HR44" s="86">
        <v>0</v>
      </c>
      <c r="HS44" s="86">
        <v>0</v>
      </c>
      <c r="HT44" s="86">
        <v>0</v>
      </c>
      <c r="HU44" s="86">
        <v>0</v>
      </c>
      <c r="HV44" s="86">
        <v>0</v>
      </c>
      <c r="HW44" s="86">
        <v>0</v>
      </c>
      <c r="HX44" s="86">
        <v>0</v>
      </c>
      <c r="HY44" s="86">
        <v>0</v>
      </c>
      <c r="HZ44" s="86">
        <v>0</v>
      </c>
      <c r="IA44" s="86">
        <v>0</v>
      </c>
      <c r="IB44" s="86">
        <v>0</v>
      </c>
      <c r="IC44" s="86">
        <v>0</v>
      </c>
      <c r="ID44" s="86">
        <v>0</v>
      </c>
      <c r="IE44" s="86">
        <v>0</v>
      </c>
      <c r="IF44" s="86">
        <v>0</v>
      </c>
      <c r="IG44" s="86">
        <v>0</v>
      </c>
      <c r="IH44" s="86">
        <v>0</v>
      </c>
      <c r="II44" s="86">
        <v>0</v>
      </c>
      <c r="IJ44" s="86">
        <v>0</v>
      </c>
      <c r="IK44" s="86">
        <v>0</v>
      </c>
      <c r="IL44" s="86">
        <v>0</v>
      </c>
      <c r="IM44" s="86">
        <v>0</v>
      </c>
      <c r="IN44" s="86">
        <v>0</v>
      </c>
      <c r="IO44" s="86">
        <v>0</v>
      </c>
      <c r="IP44" s="86">
        <v>0</v>
      </c>
      <c r="IQ44" s="86">
        <v>0</v>
      </c>
      <c r="IR44" s="86">
        <v>0</v>
      </c>
      <c r="IS44" s="86">
        <v>0</v>
      </c>
      <c r="IT44" s="86">
        <v>0</v>
      </c>
      <c r="IU44" s="86">
        <v>0</v>
      </c>
      <c r="IV44" s="86">
        <v>0</v>
      </c>
      <c r="IW44" s="86">
        <v>0</v>
      </c>
      <c r="IX44" s="86">
        <v>0</v>
      </c>
      <c r="IY44" s="86">
        <v>0</v>
      </c>
      <c r="IZ44" s="86">
        <v>0</v>
      </c>
      <c r="JA44" s="86">
        <v>0</v>
      </c>
      <c r="JB44" s="86">
        <v>0</v>
      </c>
      <c r="JC44" s="86">
        <v>0</v>
      </c>
      <c r="JD44" s="86">
        <v>0</v>
      </c>
      <c r="JE44" s="86">
        <v>0</v>
      </c>
      <c r="JF44" s="86">
        <v>0</v>
      </c>
      <c r="JG44" s="86">
        <v>0</v>
      </c>
      <c r="JH44" s="86">
        <v>0</v>
      </c>
      <c r="JI44" s="86">
        <v>0</v>
      </c>
      <c r="JJ44" s="86">
        <v>0</v>
      </c>
      <c r="JK44" s="86">
        <v>0</v>
      </c>
      <c r="JL44" s="86">
        <v>0</v>
      </c>
      <c r="JM44" s="86">
        <v>0</v>
      </c>
      <c r="JN44" s="86">
        <v>0</v>
      </c>
      <c r="JO44" s="86">
        <v>0</v>
      </c>
      <c r="JP44" s="86">
        <v>0</v>
      </c>
      <c r="JQ44" s="86">
        <v>0</v>
      </c>
      <c r="JR44" s="86">
        <v>0</v>
      </c>
      <c r="JS44" s="86">
        <v>0</v>
      </c>
      <c r="JT44" s="86">
        <v>0</v>
      </c>
      <c r="JU44" s="86">
        <v>0</v>
      </c>
      <c r="JV44" s="86">
        <v>0</v>
      </c>
      <c r="JW44" s="86">
        <v>0</v>
      </c>
      <c r="JX44" s="86">
        <v>0</v>
      </c>
      <c r="JY44" s="86">
        <v>0</v>
      </c>
      <c r="JZ44" s="86">
        <v>0</v>
      </c>
      <c r="KA44" s="86">
        <v>0</v>
      </c>
      <c r="KB44" s="86">
        <v>0</v>
      </c>
      <c r="KC44" s="86">
        <v>0</v>
      </c>
      <c r="KD44" s="86">
        <v>0</v>
      </c>
      <c r="KE44" s="86">
        <v>0</v>
      </c>
      <c r="KF44" s="86">
        <v>0</v>
      </c>
      <c r="KG44" s="86">
        <v>0</v>
      </c>
      <c r="KH44" s="86">
        <v>0</v>
      </c>
      <c r="KI44" s="86">
        <v>0</v>
      </c>
      <c r="KJ44" s="86">
        <v>0</v>
      </c>
      <c r="KK44" s="86">
        <v>0</v>
      </c>
      <c r="KL44" s="86">
        <v>0</v>
      </c>
      <c r="KM44" s="86">
        <v>0</v>
      </c>
      <c r="KN44" s="86">
        <v>0</v>
      </c>
      <c r="KO44" s="86">
        <v>0</v>
      </c>
      <c r="KP44" s="86">
        <v>0</v>
      </c>
      <c r="KQ44" s="86">
        <v>0</v>
      </c>
      <c r="KR44" s="86">
        <v>0</v>
      </c>
      <c r="KS44" s="86">
        <v>0</v>
      </c>
      <c r="KT44" s="86">
        <v>0</v>
      </c>
      <c r="KU44" s="86">
        <v>0</v>
      </c>
      <c r="KV44" s="86">
        <v>0</v>
      </c>
      <c r="KW44" s="86">
        <v>0</v>
      </c>
      <c r="KX44" s="86">
        <v>0</v>
      </c>
      <c r="KY44" s="86">
        <v>0</v>
      </c>
      <c r="KZ44" s="86">
        <v>0</v>
      </c>
      <c r="LA44" s="86">
        <v>0</v>
      </c>
      <c r="LB44" s="86">
        <v>0</v>
      </c>
      <c r="LC44" s="86">
        <v>0</v>
      </c>
      <c r="LD44" s="86">
        <v>0</v>
      </c>
      <c r="LE44" s="86">
        <v>0</v>
      </c>
      <c r="LF44" s="86">
        <v>0</v>
      </c>
      <c r="LG44" s="86">
        <v>0</v>
      </c>
      <c r="LH44" s="86">
        <v>0</v>
      </c>
      <c r="LI44" s="86">
        <v>0</v>
      </c>
      <c r="LJ44" s="86">
        <v>0</v>
      </c>
      <c r="LK44" s="86">
        <v>0</v>
      </c>
      <c r="LL44" s="86">
        <v>0</v>
      </c>
      <c r="LM44" s="86">
        <v>0</v>
      </c>
      <c r="LN44" s="86">
        <v>0</v>
      </c>
      <c r="LO44" s="86">
        <v>0</v>
      </c>
      <c r="LP44" s="86">
        <v>0</v>
      </c>
      <c r="LQ44" s="86">
        <v>0</v>
      </c>
      <c r="LR44" s="86">
        <v>0</v>
      </c>
      <c r="LS44" s="86">
        <v>0</v>
      </c>
      <c r="LT44" s="86">
        <v>0</v>
      </c>
      <c r="LU44" s="86">
        <v>0</v>
      </c>
      <c r="LV44" s="86">
        <v>0</v>
      </c>
      <c r="LW44" s="86">
        <v>0</v>
      </c>
      <c r="LX44" s="86">
        <v>0</v>
      </c>
      <c r="LY44" s="86">
        <v>0</v>
      </c>
      <c r="LZ44" s="86">
        <v>0</v>
      </c>
      <c r="MA44" s="86">
        <v>0</v>
      </c>
      <c r="MB44" s="86">
        <v>0</v>
      </c>
      <c r="MC44" s="86">
        <v>0</v>
      </c>
      <c r="MD44" s="86">
        <v>0</v>
      </c>
      <c r="ME44" s="86">
        <v>0</v>
      </c>
      <c r="MF44" s="86">
        <v>0</v>
      </c>
      <c r="MG44" s="86">
        <v>0</v>
      </c>
      <c r="MH44" s="86">
        <v>0</v>
      </c>
      <c r="MI44" s="86">
        <v>0</v>
      </c>
      <c r="MJ44" s="86">
        <v>0</v>
      </c>
      <c r="MK44" s="86">
        <v>0</v>
      </c>
      <c r="ML44" s="86">
        <v>0</v>
      </c>
      <c r="MM44" s="86">
        <v>0</v>
      </c>
      <c r="MN44" s="86">
        <v>0</v>
      </c>
      <c r="MO44" s="86">
        <v>0</v>
      </c>
      <c r="MP44" s="86">
        <v>0</v>
      </c>
      <c r="MQ44" s="86">
        <v>0</v>
      </c>
      <c r="MR44" s="86">
        <v>0</v>
      </c>
      <c r="MS44" s="86">
        <v>0</v>
      </c>
      <c r="MT44" s="86">
        <v>0</v>
      </c>
      <c r="MU44" s="86">
        <v>0</v>
      </c>
      <c r="MV44" s="86">
        <v>0</v>
      </c>
      <c r="MW44" s="86">
        <v>0</v>
      </c>
      <c r="MX44" s="86">
        <v>0</v>
      </c>
      <c r="MY44" s="86">
        <v>0</v>
      </c>
      <c r="MZ44" s="86">
        <v>0</v>
      </c>
      <c r="NA44" s="86">
        <v>0</v>
      </c>
      <c r="NB44" s="86">
        <v>0</v>
      </c>
      <c r="NC44" s="86">
        <v>0</v>
      </c>
      <c r="ND44" s="86">
        <v>0</v>
      </c>
      <c r="NE44" s="86">
        <v>0</v>
      </c>
      <c r="NF44" s="86">
        <v>0</v>
      </c>
      <c r="NG44" s="86">
        <v>0</v>
      </c>
      <c r="NH44" s="86">
        <v>0</v>
      </c>
      <c r="NI44" s="86">
        <v>0</v>
      </c>
      <c r="NJ44" s="86">
        <v>0</v>
      </c>
      <c r="NK44" s="86">
        <v>0</v>
      </c>
      <c r="NL44" s="86">
        <v>0</v>
      </c>
      <c r="NM44" s="86">
        <v>0</v>
      </c>
      <c r="NN44" s="86">
        <v>0</v>
      </c>
      <c r="NO44" s="86">
        <v>0</v>
      </c>
      <c r="NP44" s="86">
        <v>0</v>
      </c>
      <c r="NQ44" s="86">
        <v>0</v>
      </c>
      <c r="NR44" s="86">
        <v>0</v>
      </c>
      <c r="NS44" s="86">
        <v>0</v>
      </c>
      <c r="NT44" s="86">
        <v>0</v>
      </c>
      <c r="NU44" s="86">
        <v>0</v>
      </c>
      <c r="NV44" s="86">
        <v>0</v>
      </c>
      <c r="NW44" s="86">
        <v>0</v>
      </c>
      <c r="NX44" s="86">
        <v>0</v>
      </c>
      <c r="NY44" s="86">
        <v>0</v>
      </c>
      <c r="NZ44" s="86">
        <v>0</v>
      </c>
      <c r="OA44" s="86">
        <v>0</v>
      </c>
      <c r="OB44" s="86">
        <v>0</v>
      </c>
      <c r="OC44" s="86">
        <v>0</v>
      </c>
      <c r="OD44" s="86">
        <v>0</v>
      </c>
      <c r="OE44" s="86">
        <v>0</v>
      </c>
      <c r="OF44" s="86">
        <v>0</v>
      </c>
      <c r="OG44" s="86">
        <v>0</v>
      </c>
      <c r="OH44" s="86">
        <v>0</v>
      </c>
      <c r="OI44" s="86">
        <v>0</v>
      </c>
      <c r="OJ44" s="86">
        <v>0</v>
      </c>
      <c r="OK44" s="86">
        <v>0</v>
      </c>
      <c r="OL44" s="86">
        <v>0</v>
      </c>
      <c r="OM44" s="86">
        <v>0</v>
      </c>
      <c r="ON44" s="86">
        <v>0</v>
      </c>
      <c r="OO44" s="86">
        <v>0</v>
      </c>
      <c r="OP44" s="86">
        <v>0</v>
      </c>
      <c r="OQ44" s="86">
        <v>0</v>
      </c>
      <c r="OR44" s="86">
        <v>0</v>
      </c>
      <c r="OS44" s="86">
        <v>0</v>
      </c>
      <c r="OT44" s="86">
        <v>0</v>
      </c>
      <c r="OU44" s="86">
        <v>0</v>
      </c>
      <c r="OV44" s="86">
        <v>0</v>
      </c>
      <c r="OW44" s="86">
        <v>0</v>
      </c>
      <c r="OX44" s="86">
        <v>0</v>
      </c>
      <c r="OY44" s="86">
        <v>0</v>
      </c>
      <c r="OZ44" s="86">
        <v>0</v>
      </c>
      <c r="PA44" s="86">
        <v>0</v>
      </c>
      <c r="PB44" s="86">
        <v>0</v>
      </c>
      <c r="PC44" s="86">
        <v>0</v>
      </c>
      <c r="PD44" s="86">
        <v>0</v>
      </c>
      <c r="PE44" s="86">
        <v>0</v>
      </c>
      <c r="PF44" s="86">
        <v>0</v>
      </c>
      <c r="PG44" s="86">
        <v>0</v>
      </c>
      <c r="PH44" s="86">
        <v>0</v>
      </c>
      <c r="PI44" s="86">
        <v>0</v>
      </c>
      <c r="PJ44" s="86">
        <v>0</v>
      </c>
      <c r="PK44" s="86">
        <v>0</v>
      </c>
      <c r="PL44" s="86">
        <v>0</v>
      </c>
      <c r="PM44" s="86">
        <v>0</v>
      </c>
      <c r="PN44" s="86">
        <v>0</v>
      </c>
      <c r="PO44" s="86">
        <v>0</v>
      </c>
      <c r="PP44" s="86">
        <v>0</v>
      </c>
      <c r="PQ44" s="86">
        <v>0</v>
      </c>
      <c r="PR44" s="86">
        <v>0</v>
      </c>
      <c r="PS44" s="86">
        <v>0</v>
      </c>
      <c r="PT44" s="86">
        <v>0</v>
      </c>
      <c r="PU44" s="86">
        <v>0</v>
      </c>
      <c r="PV44" s="86">
        <v>0</v>
      </c>
      <c r="PW44" s="86">
        <v>0</v>
      </c>
      <c r="PX44" s="86">
        <v>0</v>
      </c>
      <c r="PY44" s="86">
        <v>0</v>
      </c>
      <c r="PZ44" s="86">
        <v>0</v>
      </c>
      <c r="QA44" s="86">
        <v>0</v>
      </c>
      <c r="QB44" s="86">
        <v>0</v>
      </c>
      <c r="QC44" s="86">
        <v>0</v>
      </c>
      <c r="QD44" s="86">
        <v>0</v>
      </c>
      <c r="QE44" s="86">
        <v>0</v>
      </c>
      <c r="QF44" s="86">
        <v>0</v>
      </c>
      <c r="QG44" s="86">
        <v>0</v>
      </c>
      <c r="QH44" s="86">
        <v>0</v>
      </c>
      <c r="QI44" s="86">
        <v>0</v>
      </c>
      <c r="QJ44" s="86">
        <v>0</v>
      </c>
      <c r="QK44" s="86">
        <v>0</v>
      </c>
      <c r="QL44" s="86">
        <v>0</v>
      </c>
      <c r="QM44" s="86">
        <v>0</v>
      </c>
      <c r="QN44" s="86">
        <v>0</v>
      </c>
      <c r="QO44" s="86">
        <v>0</v>
      </c>
      <c r="QP44" s="86">
        <v>0</v>
      </c>
      <c r="QQ44" s="86">
        <v>0</v>
      </c>
      <c r="QR44" s="86">
        <v>0</v>
      </c>
      <c r="QS44" s="86">
        <v>0</v>
      </c>
      <c r="QT44" s="86">
        <v>0</v>
      </c>
      <c r="QU44" s="86">
        <v>0</v>
      </c>
      <c r="QV44" s="86">
        <v>0</v>
      </c>
      <c r="QW44" s="86">
        <v>0</v>
      </c>
      <c r="QX44" s="86">
        <v>0</v>
      </c>
      <c r="QY44" s="86">
        <v>0</v>
      </c>
      <c r="QZ44" s="86">
        <v>0</v>
      </c>
      <c r="RA44" s="86">
        <v>0</v>
      </c>
      <c r="RB44" s="86">
        <v>0</v>
      </c>
      <c r="RC44" s="86">
        <v>0</v>
      </c>
      <c r="RD44" s="86">
        <v>0</v>
      </c>
      <c r="RE44" s="86">
        <v>0</v>
      </c>
      <c r="RF44" s="86">
        <v>0</v>
      </c>
      <c r="RG44" s="86">
        <v>0</v>
      </c>
      <c r="RH44" s="86">
        <v>0</v>
      </c>
      <c r="RI44" s="86">
        <v>0</v>
      </c>
      <c r="RJ44" s="86">
        <v>0</v>
      </c>
      <c r="RK44" s="86">
        <v>0</v>
      </c>
      <c r="RL44" s="86">
        <v>0</v>
      </c>
      <c r="RM44" s="86">
        <v>0</v>
      </c>
      <c r="RN44" s="86">
        <v>0</v>
      </c>
      <c r="RO44" s="86">
        <v>0</v>
      </c>
      <c r="RP44" s="86">
        <v>0</v>
      </c>
      <c r="RQ44" s="86">
        <v>0</v>
      </c>
      <c r="RR44" s="86">
        <v>0</v>
      </c>
      <c r="RS44" s="86">
        <v>0</v>
      </c>
      <c r="RT44" s="86">
        <v>0</v>
      </c>
      <c r="RU44" s="86">
        <v>0</v>
      </c>
      <c r="RV44" s="86">
        <v>0</v>
      </c>
      <c r="RW44" s="86">
        <v>0</v>
      </c>
      <c r="RX44" s="86">
        <v>0</v>
      </c>
      <c r="RY44" s="86">
        <v>0</v>
      </c>
      <c r="RZ44" s="86">
        <v>0</v>
      </c>
      <c r="SA44" s="86">
        <v>0</v>
      </c>
      <c r="SB44" s="86">
        <v>0</v>
      </c>
      <c r="SC44" s="86">
        <v>0</v>
      </c>
      <c r="SD44" s="86">
        <v>0</v>
      </c>
      <c r="SE44" s="86">
        <v>0</v>
      </c>
      <c r="SF44" s="86">
        <v>0</v>
      </c>
      <c r="SG44" s="86">
        <v>0</v>
      </c>
      <c r="SH44" s="86">
        <v>0</v>
      </c>
      <c r="SI44" s="86">
        <v>0</v>
      </c>
      <c r="SJ44" s="86">
        <v>0</v>
      </c>
      <c r="SK44" s="86">
        <v>0</v>
      </c>
      <c r="SL44" s="86">
        <v>0</v>
      </c>
      <c r="SM44" s="86">
        <v>0</v>
      </c>
      <c r="SN44" s="86">
        <v>0</v>
      </c>
      <c r="SO44" s="86">
        <v>0</v>
      </c>
      <c r="SP44" s="86">
        <v>0</v>
      </c>
      <c r="SQ44" s="86">
        <v>0</v>
      </c>
      <c r="SR44" s="86">
        <v>0</v>
      </c>
      <c r="SS44" s="86">
        <v>0</v>
      </c>
      <c r="ST44" s="86">
        <v>0</v>
      </c>
      <c r="SU44" s="86">
        <v>0</v>
      </c>
      <c r="SV44" s="86">
        <v>0</v>
      </c>
      <c r="SW44" s="86">
        <v>0</v>
      </c>
      <c r="SX44" s="86">
        <v>0</v>
      </c>
      <c r="SY44" s="86">
        <v>0</v>
      </c>
      <c r="SZ44" s="86">
        <v>0</v>
      </c>
      <c r="TA44" s="86">
        <v>0</v>
      </c>
      <c r="TB44" s="86">
        <v>0</v>
      </c>
      <c r="TC44" s="86">
        <v>0</v>
      </c>
      <c r="TD44" s="86">
        <v>0</v>
      </c>
      <c r="TE44" s="86">
        <v>0</v>
      </c>
      <c r="TF44" s="86">
        <v>0</v>
      </c>
      <c r="TG44" s="86">
        <v>0</v>
      </c>
      <c r="TH44" s="86">
        <v>0</v>
      </c>
      <c r="TI44" s="86">
        <v>0</v>
      </c>
      <c r="TJ44" s="86">
        <v>0</v>
      </c>
      <c r="TK44" s="86">
        <v>0</v>
      </c>
      <c r="TL44" s="86">
        <v>0</v>
      </c>
      <c r="TM44" s="86">
        <v>0</v>
      </c>
      <c r="TN44" s="86">
        <v>0</v>
      </c>
      <c r="TO44" s="86">
        <v>0</v>
      </c>
      <c r="TP44" s="86">
        <v>0</v>
      </c>
      <c r="TQ44" s="86">
        <v>0</v>
      </c>
      <c r="TR44" s="86">
        <v>0</v>
      </c>
      <c r="TS44" s="86">
        <v>0</v>
      </c>
      <c r="TT44" s="86">
        <v>0</v>
      </c>
      <c r="TU44" s="86">
        <v>0</v>
      </c>
      <c r="TV44" s="86">
        <v>0</v>
      </c>
      <c r="TW44" s="86">
        <v>0</v>
      </c>
      <c r="TX44" s="86">
        <v>0</v>
      </c>
      <c r="TY44" s="86">
        <v>0</v>
      </c>
      <c r="TZ44" s="86">
        <v>0</v>
      </c>
      <c r="UA44" s="86">
        <v>0</v>
      </c>
      <c r="UB44" s="86">
        <v>0</v>
      </c>
      <c r="UC44" s="86">
        <v>0</v>
      </c>
      <c r="UD44" s="86">
        <v>0</v>
      </c>
      <c r="UE44" s="86">
        <v>0</v>
      </c>
      <c r="UF44" s="86">
        <v>0</v>
      </c>
      <c r="UG44" s="86">
        <v>0</v>
      </c>
      <c r="UH44" s="86">
        <v>0</v>
      </c>
      <c r="UI44" s="86">
        <v>0</v>
      </c>
      <c r="UJ44" s="86">
        <v>0</v>
      </c>
      <c r="UK44" s="86">
        <v>0</v>
      </c>
      <c r="UL44" s="86">
        <v>0</v>
      </c>
      <c r="UM44" s="86">
        <v>0</v>
      </c>
      <c r="UN44" s="86">
        <v>0</v>
      </c>
      <c r="UO44" s="86">
        <v>0</v>
      </c>
      <c r="UP44" s="86">
        <v>0</v>
      </c>
      <c r="UQ44" s="86">
        <v>0</v>
      </c>
      <c r="UR44" s="86">
        <v>0</v>
      </c>
      <c r="US44" s="86">
        <v>0</v>
      </c>
      <c r="UT44" s="86">
        <v>0</v>
      </c>
      <c r="UU44" s="86">
        <v>0</v>
      </c>
      <c r="UV44" s="86">
        <v>0</v>
      </c>
      <c r="UW44" s="86">
        <v>0</v>
      </c>
      <c r="UX44" s="86">
        <v>0</v>
      </c>
      <c r="UY44" s="86">
        <v>0</v>
      </c>
      <c r="UZ44" s="86">
        <v>0</v>
      </c>
      <c r="VA44" s="86">
        <v>0</v>
      </c>
      <c r="VB44" s="86">
        <v>0</v>
      </c>
      <c r="VC44" s="86">
        <v>0</v>
      </c>
      <c r="VD44" s="86">
        <v>0</v>
      </c>
      <c r="VE44" s="86">
        <v>0</v>
      </c>
      <c r="VF44" s="86">
        <v>0</v>
      </c>
      <c r="VG44" s="86">
        <v>0</v>
      </c>
      <c r="VH44" s="86">
        <v>0</v>
      </c>
    </row>
    <row r="45" spans="2:580" ht="14.25" x14ac:dyDescent="0.25">
      <c r="B45" s="55"/>
      <c r="C45" s="9" t="s">
        <v>321</v>
      </c>
      <c r="D45" s="76" t="s">
        <v>318</v>
      </c>
      <c r="E45" s="91">
        <v>1</v>
      </c>
      <c r="F45" s="91">
        <v>1</v>
      </c>
      <c r="G45" s="91">
        <v>1</v>
      </c>
      <c r="H45" s="91">
        <v>1</v>
      </c>
      <c r="I45" s="91">
        <v>1</v>
      </c>
      <c r="J45" s="91">
        <v>1</v>
      </c>
      <c r="K45" s="91">
        <v>1</v>
      </c>
      <c r="L45" s="91">
        <v>1</v>
      </c>
      <c r="M45" s="91">
        <v>1</v>
      </c>
      <c r="N45" s="91">
        <v>1</v>
      </c>
      <c r="O45" s="91">
        <v>1</v>
      </c>
      <c r="P45" s="91">
        <v>1</v>
      </c>
      <c r="Q45" s="91">
        <v>1</v>
      </c>
      <c r="R45" s="91">
        <v>1</v>
      </c>
      <c r="S45" s="91">
        <v>1</v>
      </c>
      <c r="T45" s="91">
        <v>1</v>
      </c>
      <c r="U45" s="91">
        <v>1</v>
      </c>
      <c r="V45" s="91">
        <v>1</v>
      </c>
      <c r="W45" s="91">
        <v>1</v>
      </c>
      <c r="X45" s="91">
        <v>1</v>
      </c>
      <c r="Y45" s="91">
        <v>1</v>
      </c>
      <c r="Z45" s="91">
        <v>1</v>
      </c>
      <c r="AA45" s="91">
        <v>1</v>
      </c>
      <c r="AB45" s="91">
        <v>1</v>
      </c>
      <c r="AC45" s="91">
        <v>1</v>
      </c>
      <c r="AD45" s="91">
        <v>1</v>
      </c>
      <c r="AE45" s="91">
        <v>1</v>
      </c>
      <c r="AF45" s="91">
        <v>1</v>
      </c>
      <c r="AG45" s="91">
        <v>1</v>
      </c>
      <c r="AH45" s="91">
        <v>1</v>
      </c>
      <c r="AI45" s="91">
        <v>1</v>
      </c>
      <c r="AJ45" s="91">
        <v>1</v>
      </c>
      <c r="AK45" s="91">
        <v>1</v>
      </c>
      <c r="AL45" s="91">
        <v>1</v>
      </c>
      <c r="AM45" s="91">
        <v>1</v>
      </c>
      <c r="AN45" s="91">
        <v>1</v>
      </c>
      <c r="AO45" s="91">
        <v>1</v>
      </c>
      <c r="AP45" s="91">
        <v>1</v>
      </c>
      <c r="AQ45" s="91">
        <v>1</v>
      </c>
      <c r="AR45" s="91">
        <v>1</v>
      </c>
      <c r="AS45" s="91">
        <v>1</v>
      </c>
      <c r="AT45" s="91">
        <v>1</v>
      </c>
      <c r="AU45" s="91">
        <v>1</v>
      </c>
      <c r="AV45" s="91">
        <v>1</v>
      </c>
      <c r="AW45" s="91">
        <v>1</v>
      </c>
      <c r="AX45" s="91">
        <v>1</v>
      </c>
      <c r="AY45" s="91">
        <v>1</v>
      </c>
      <c r="AZ45" s="91">
        <v>1</v>
      </c>
      <c r="BA45" s="91">
        <v>1</v>
      </c>
      <c r="BB45" s="91">
        <v>1</v>
      </c>
      <c r="BC45" s="91">
        <v>1</v>
      </c>
      <c r="BD45" s="91">
        <v>1</v>
      </c>
      <c r="BE45" s="91">
        <v>1</v>
      </c>
      <c r="BF45" s="91">
        <v>1</v>
      </c>
      <c r="BG45" s="91">
        <v>1</v>
      </c>
      <c r="BH45" s="91">
        <v>1</v>
      </c>
      <c r="BI45" s="91">
        <v>1</v>
      </c>
      <c r="BJ45" s="91">
        <v>1</v>
      </c>
      <c r="BK45" s="91">
        <v>1</v>
      </c>
      <c r="BL45" s="91">
        <v>1</v>
      </c>
      <c r="BM45" s="91">
        <v>1</v>
      </c>
      <c r="BN45" s="91">
        <v>1</v>
      </c>
      <c r="BO45" s="91">
        <v>1</v>
      </c>
      <c r="BP45" s="91">
        <v>1</v>
      </c>
      <c r="BQ45" s="91">
        <v>1</v>
      </c>
      <c r="BR45" s="91">
        <v>1</v>
      </c>
      <c r="BS45" s="91">
        <v>1</v>
      </c>
      <c r="BT45" s="91">
        <v>1</v>
      </c>
      <c r="BU45" s="91">
        <v>1</v>
      </c>
      <c r="BV45" s="91">
        <v>1</v>
      </c>
      <c r="BW45" s="91">
        <v>1</v>
      </c>
      <c r="BX45" s="91">
        <v>1</v>
      </c>
      <c r="BY45" s="91">
        <v>1</v>
      </c>
      <c r="BZ45" s="91">
        <v>1</v>
      </c>
      <c r="CA45" s="91">
        <v>1</v>
      </c>
      <c r="CB45" s="91">
        <v>1</v>
      </c>
      <c r="CC45" s="91">
        <v>1</v>
      </c>
      <c r="CD45" s="91">
        <v>1</v>
      </c>
      <c r="CE45" s="91">
        <v>1</v>
      </c>
      <c r="CF45" s="91">
        <v>1</v>
      </c>
      <c r="CG45" s="91">
        <v>1</v>
      </c>
      <c r="CH45" s="91">
        <v>1</v>
      </c>
      <c r="CI45" s="91">
        <v>1</v>
      </c>
      <c r="CJ45" s="91">
        <v>1</v>
      </c>
      <c r="CK45" s="91">
        <v>1</v>
      </c>
      <c r="CL45" s="91">
        <v>1</v>
      </c>
      <c r="CM45" s="91">
        <v>1</v>
      </c>
      <c r="CN45" s="91">
        <v>1</v>
      </c>
      <c r="CO45" s="91">
        <v>1</v>
      </c>
      <c r="CP45" s="91">
        <v>1</v>
      </c>
      <c r="CQ45" s="91">
        <v>1</v>
      </c>
      <c r="CR45" s="91">
        <v>1</v>
      </c>
      <c r="CS45" s="91">
        <v>1</v>
      </c>
      <c r="CT45" s="91">
        <v>1</v>
      </c>
      <c r="CU45" s="91">
        <v>1</v>
      </c>
      <c r="CV45" s="91">
        <v>1</v>
      </c>
      <c r="CW45" s="91">
        <v>1</v>
      </c>
      <c r="CX45" s="91">
        <v>1</v>
      </c>
      <c r="CY45" s="91">
        <v>1</v>
      </c>
      <c r="CZ45" s="91">
        <v>1</v>
      </c>
      <c r="DA45" s="91">
        <v>1</v>
      </c>
      <c r="DB45" s="91">
        <v>1</v>
      </c>
      <c r="DC45" s="91">
        <v>1</v>
      </c>
      <c r="DD45" s="91">
        <v>1</v>
      </c>
      <c r="DE45" s="91">
        <v>1</v>
      </c>
      <c r="DF45" s="91">
        <v>1</v>
      </c>
      <c r="DG45" s="91">
        <v>1</v>
      </c>
      <c r="DH45" s="91">
        <v>1</v>
      </c>
      <c r="DI45" s="91">
        <v>1</v>
      </c>
      <c r="DJ45" s="91">
        <v>1</v>
      </c>
      <c r="DK45" s="91">
        <v>1</v>
      </c>
      <c r="DL45" s="91">
        <v>1</v>
      </c>
      <c r="DM45" s="91">
        <v>1</v>
      </c>
      <c r="DN45" s="91">
        <v>1</v>
      </c>
      <c r="DO45" s="91">
        <v>1</v>
      </c>
      <c r="DP45" s="91">
        <v>1</v>
      </c>
      <c r="DQ45" s="91">
        <v>1</v>
      </c>
      <c r="DR45" s="91">
        <v>1</v>
      </c>
      <c r="DS45" s="91">
        <v>1</v>
      </c>
      <c r="DT45" s="91">
        <v>1</v>
      </c>
      <c r="DU45" s="91">
        <v>1</v>
      </c>
      <c r="DV45" s="91">
        <v>1</v>
      </c>
      <c r="DW45" s="91">
        <v>1</v>
      </c>
      <c r="DX45" s="91">
        <v>1</v>
      </c>
      <c r="DY45" s="91">
        <v>1</v>
      </c>
      <c r="DZ45" s="91">
        <v>1</v>
      </c>
      <c r="EA45" s="91">
        <v>1</v>
      </c>
      <c r="EB45" s="91">
        <v>1</v>
      </c>
      <c r="EC45" s="91">
        <v>1</v>
      </c>
      <c r="ED45" s="91">
        <v>1</v>
      </c>
      <c r="EE45" s="91">
        <v>1</v>
      </c>
      <c r="EF45" s="91">
        <v>1</v>
      </c>
      <c r="EG45" s="91">
        <v>1</v>
      </c>
      <c r="EH45" s="91">
        <v>1</v>
      </c>
      <c r="EI45" s="91">
        <v>1</v>
      </c>
      <c r="EJ45" s="91">
        <v>1</v>
      </c>
      <c r="EK45" s="91">
        <v>1</v>
      </c>
      <c r="EL45" s="91">
        <v>1</v>
      </c>
      <c r="EM45" s="91">
        <v>1</v>
      </c>
      <c r="EN45" s="91">
        <v>1</v>
      </c>
      <c r="EO45" s="91">
        <v>1</v>
      </c>
      <c r="EP45" s="91">
        <v>1</v>
      </c>
      <c r="EQ45" s="91">
        <v>1</v>
      </c>
      <c r="ER45" s="91">
        <v>1</v>
      </c>
      <c r="ES45" s="91">
        <v>1</v>
      </c>
      <c r="ET45" s="91">
        <v>1</v>
      </c>
      <c r="EU45" s="91">
        <v>1</v>
      </c>
      <c r="EV45" s="91">
        <v>1</v>
      </c>
      <c r="EW45" s="91">
        <v>1</v>
      </c>
      <c r="EX45" s="91">
        <v>1</v>
      </c>
      <c r="EY45" s="91">
        <v>1</v>
      </c>
      <c r="EZ45" s="91">
        <v>1</v>
      </c>
      <c r="FA45" s="91">
        <v>1</v>
      </c>
      <c r="FB45" s="91">
        <v>1</v>
      </c>
      <c r="FC45" s="91">
        <v>1</v>
      </c>
      <c r="FD45" s="91">
        <v>1</v>
      </c>
      <c r="FE45" s="91">
        <v>1</v>
      </c>
      <c r="FF45" s="91">
        <v>1</v>
      </c>
      <c r="FG45" s="91">
        <v>1</v>
      </c>
      <c r="FH45" s="91">
        <v>1</v>
      </c>
      <c r="FI45" s="91">
        <v>1</v>
      </c>
      <c r="FJ45" s="91">
        <v>1</v>
      </c>
      <c r="FK45" s="91">
        <v>1</v>
      </c>
      <c r="FL45" s="91">
        <v>1</v>
      </c>
      <c r="FM45" s="91">
        <v>1</v>
      </c>
      <c r="FN45" s="91">
        <v>1</v>
      </c>
      <c r="FO45" s="91">
        <v>1</v>
      </c>
      <c r="FP45" s="91">
        <v>1</v>
      </c>
      <c r="FQ45" s="91">
        <v>1</v>
      </c>
      <c r="FR45" s="91">
        <v>1</v>
      </c>
      <c r="FS45" s="91">
        <v>1</v>
      </c>
      <c r="FT45" s="91">
        <v>1</v>
      </c>
      <c r="FU45" s="91">
        <v>1</v>
      </c>
      <c r="FV45" s="91">
        <v>1</v>
      </c>
      <c r="FW45" s="91">
        <v>1</v>
      </c>
      <c r="FX45" s="91">
        <v>1</v>
      </c>
      <c r="FY45" s="91">
        <v>1</v>
      </c>
      <c r="FZ45" s="91">
        <v>1</v>
      </c>
      <c r="GA45" s="91">
        <v>1</v>
      </c>
      <c r="GB45" s="91">
        <v>1</v>
      </c>
      <c r="GC45" s="91">
        <v>1</v>
      </c>
      <c r="GD45" s="91">
        <v>1</v>
      </c>
      <c r="GE45" s="91">
        <v>1</v>
      </c>
      <c r="GF45" s="91">
        <v>1</v>
      </c>
      <c r="GG45" s="91">
        <v>1</v>
      </c>
      <c r="GH45" s="91">
        <v>1</v>
      </c>
      <c r="GI45" s="91">
        <v>1</v>
      </c>
      <c r="GJ45" s="91">
        <v>1</v>
      </c>
      <c r="GK45" s="91">
        <v>1</v>
      </c>
      <c r="GL45" s="91">
        <v>1</v>
      </c>
      <c r="GM45" s="91">
        <v>1</v>
      </c>
      <c r="GN45" s="91">
        <v>1</v>
      </c>
      <c r="GO45" s="91">
        <v>1</v>
      </c>
      <c r="GP45" s="91">
        <v>1</v>
      </c>
      <c r="GQ45" s="91">
        <v>1</v>
      </c>
      <c r="GR45" s="91">
        <v>1</v>
      </c>
      <c r="GS45" s="91">
        <v>1</v>
      </c>
      <c r="GT45" s="91">
        <v>1</v>
      </c>
      <c r="GU45" s="91">
        <v>1</v>
      </c>
      <c r="GV45" s="91">
        <v>1</v>
      </c>
      <c r="GW45" s="91">
        <v>1</v>
      </c>
      <c r="GX45" s="91">
        <v>1</v>
      </c>
      <c r="GY45" s="91">
        <v>1</v>
      </c>
      <c r="GZ45" s="91">
        <v>1</v>
      </c>
      <c r="HA45" s="91">
        <v>1</v>
      </c>
      <c r="HB45" s="91">
        <v>1</v>
      </c>
      <c r="HC45" s="91">
        <v>1</v>
      </c>
      <c r="HD45" s="91">
        <v>1</v>
      </c>
      <c r="HE45" s="91">
        <v>1</v>
      </c>
      <c r="HF45" s="91">
        <v>1</v>
      </c>
      <c r="HG45" s="91">
        <v>1</v>
      </c>
      <c r="HH45" s="91">
        <v>1</v>
      </c>
      <c r="HI45" s="91">
        <v>1</v>
      </c>
      <c r="HJ45" s="91">
        <v>1</v>
      </c>
      <c r="HK45" s="91">
        <v>1</v>
      </c>
      <c r="HL45" s="91">
        <v>1</v>
      </c>
      <c r="HM45" s="91">
        <v>1</v>
      </c>
      <c r="HN45" s="91">
        <v>1</v>
      </c>
      <c r="HO45" s="91">
        <v>1</v>
      </c>
      <c r="HP45" s="91">
        <v>1</v>
      </c>
      <c r="HQ45" s="91">
        <v>1</v>
      </c>
      <c r="HR45" s="91">
        <v>1</v>
      </c>
      <c r="HS45" s="91">
        <v>1</v>
      </c>
      <c r="HT45" s="91">
        <v>1</v>
      </c>
      <c r="HU45" s="91">
        <v>1</v>
      </c>
      <c r="HV45" s="91">
        <v>1</v>
      </c>
      <c r="HW45" s="91">
        <v>1</v>
      </c>
      <c r="HX45" s="91">
        <v>1</v>
      </c>
      <c r="HY45" s="91">
        <v>1</v>
      </c>
      <c r="HZ45" s="91">
        <v>1</v>
      </c>
      <c r="IA45" s="91">
        <v>1</v>
      </c>
      <c r="IB45" s="91">
        <v>1</v>
      </c>
      <c r="IC45" s="91">
        <v>1</v>
      </c>
      <c r="ID45" s="91">
        <v>1</v>
      </c>
      <c r="IE45" s="91">
        <v>1</v>
      </c>
      <c r="IF45" s="91">
        <v>1</v>
      </c>
      <c r="IG45" s="91">
        <v>1</v>
      </c>
      <c r="IH45" s="91">
        <v>1</v>
      </c>
      <c r="II45" s="91">
        <v>1</v>
      </c>
      <c r="IJ45" s="91">
        <v>1</v>
      </c>
      <c r="IK45" s="91">
        <v>1</v>
      </c>
      <c r="IL45" s="91">
        <v>1</v>
      </c>
      <c r="IM45" s="91">
        <v>1</v>
      </c>
      <c r="IN45" s="91">
        <v>1</v>
      </c>
      <c r="IO45" s="91">
        <v>1</v>
      </c>
      <c r="IP45" s="91">
        <v>1</v>
      </c>
      <c r="IQ45" s="91">
        <v>1</v>
      </c>
      <c r="IR45" s="91">
        <v>1</v>
      </c>
      <c r="IS45" s="91">
        <v>1</v>
      </c>
      <c r="IT45" s="91">
        <v>1</v>
      </c>
      <c r="IU45" s="91">
        <v>1</v>
      </c>
      <c r="IV45" s="91">
        <v>1</v>
      </c>
      <c r="IW45" s="91">
        <v>1</v>
      </c>
      <c r="IX45" s="91">
        <v>1</v>
      </c>
      <c r="IY45" s="91">
        <v>1</v>
      </c>
      <c r="IZ45" s="91">
        <v>1</v>
      </c>
      <c r="JA45" s="91">
        <v>1</v>
      </c>
      <c r="JB45" s="91">
        <v>1</v>
      </c>
      <c r="JC45" s="91">
        <v>1</v>
      </c>
      <c r="JD45" s="91">
        <v>1</v>
      </c>
      <c r="JE45" s="91">
        <v>1</v>
      </c>
      <c r="JF45" s="91">
        <v>1</v>
      </c>
      <c r="JG45" s="91">
        <v>1</v>
      </c>
      <c r="JH45" s="91">
        <v>1</v>
      </c>
      <c r="JI45" s="91">
        <v>1</v>
      </c>
      <c r="JJ45" s="91">
        <v>1</v>
      </c>
      <c r="JK45" s="91">
        <v>1</v>
      </c>
      <c r="JL45" s="91">
        <v>1</v>
      </c>
      <c r="JM45" s="91">
        <v>1</v>
      </c>
      <c r="JN45" s="91">
        <v>1</v>
      </c>
      <c r="JO45" s="91">
        <v>1</v>
      </c>
      <c r="JP45" s="91">
        <v>1</v>
      </c>
      <c r="JQ45" s="91">
        <v>1</v>
      </c>
      <c r="JR45" s="91">
        <v>1</v>
      </c>
      <c r="JS45" s="91">
        <v>1</v>
      </c>
      <c r="JT45" s="91">
        <v>1</v>
      </c>
      <c r="JU45" s="91">
        <v>1</v>
      </c>
      <c r="JV45" s="91">
        <v>1</v>
      </c>
      <c r="JW45" s="91">
        <v>1</v>
      </c>
      <c r="JX45" s="91">
        <v>1</v>
      </c>
      <c r="JY45" s="91">
        <v>1</v>
      </c>
      <c r="JZ45" s="91">
        <v>1</v>
      </c>
      <c r="KA45" s="91">
        <v>1</v>
      </c>
      <c r="KB45" s="91">
        <v>1</v>
      </c>
      <c r="KC45" s="91">
        <v>1</v>
      </c>
      <c r="KD45" s="91">
        <v>1</v>
      </c>
      <c r="KE45" s="91">
        <v>1</v>
      </c>
      <c r="KF45" s="91">
        <v>1</v>
      </c>
      <c r="KG45" s="91">
        <v>1</v>
      </c>
      <c r="KH45" s="91">
        <v>1</v>
      </c>
      <c r="KI45" s="91">
        <v>1</v>
      </c>
      <c r="KJ45" s="91">
        <v>1</v>
      </c>
      <c r="KK45" s="91">
        <v>1</v>
      </c>
      <c r="KL45" s="91">
        <v>1</v>
      </c>
      <c r="KM45" s="91">
        <v>1</v>
      </c>
      <c r="KN45" s="91">
        <v>1</v>
      </c>
      <c r="KO45" s="91">
        <v>1</v>
      </c>
      <c r="KP45" s="91">
        <v>1</v>
      </c>
      <c r="KQ45" s="91">
        <v>1</v>
      </c>
      <c r="KR45" s="91">
        <v>1</v>
      </c>
      <c r="KS45" s="91">
        <v>1</v>
      </c>
      <c r="KT45" s="91">
        <v>1</v>
      </c>
      <c r="KU45" s="91">
        <v>1</v>
      </c>
      <c r="KV45" s="91">
        <v>1</v>
      </c>
      <c r="KW45" s="91">
        <v>1</v>
      </c>
      <c r="KX45" s="91">
        <v>1</v>
      </c>
      <c r="KY45" s="91">
        <v>1</v>
      </c>
      <c r="KZ45" s="91">
        <v>1</v>
      </c>
      <c r="LA45" s="91">
        <v>1</v>
      </c>
      <c r="LB45" s="91">
        <v>1</v>
      </c>
      <c r="LC45" s="91">
        <v>1</v>
      </c>
      <c r="LD45" s="91">
        <v>1</v>
      </c>
      <c r="LE45" s="91">
        <v>1</v>
      </c>
      <c r="LF45" s="91">
        <v>1</v>
      </c>
      <c r="LG45" s="91">
        <v>1</v>
      </c>
      <c r="LH45" s="91">
        <v>1</v>
      </c>
      <c r="LI45" s="91">
        <v>1</v>
      </c>
      <c r="LJ45" s="91">
        <v>1</v>
      </c>
      <c r="LK45" s="91">
        <v>1</v>
      </c>
      <c r="LL45" s="91">
        <v>1</v>
      </c>
      <c r="LM45" s="91">
        <v>1</v>
      </c>
      <c r="LN45" s="91">
        <v>1</v>
      </c>
      <c r="LO45" s="91">
        <v>1</v>
      </c>
      <c r="LP45" s="91">
        <v>1</v>
      </c>
      <c r="LQ45" s="91">
        <v>1</v>
      </c>
      <c r="LR45" s="91">
        <v>1</v>
      </c>
      <c r="LS45" s="91">
        <v>1</v>
      </c>
      <c r="LT45" s="91">
        <v>1</v>
      </c>
      <c r="LU45" s="91">
        <v>1</v>
      </c>
      <c r="LV45" s="91">
        <v>1</v>
      </c>
      <c r="LW45" s="91">
        <v>1</v>
      </c>
      <c r="LX45" s="91">
        <v>1</v>
      </c>
      <c r="LY45" s="91">
        <v>1</v>
      </c>
      <c r="LZ45" s="91">
        <v>1</v>
      </c>
      <c r="MA45" s="91">
        <v>1</v>
      </c>
      <c r="MB45" s="91">
        <v>1</v>
      </c>
      <c r="MC45" s="91">
        <v>1</v>
      </c>
      <c r="MD45" s="91">
        <v>1</v>
      </c>
      <c r="ME45" s="91">
        <v>1</v>
      </c>
      <c r="MF45" s="91">
        <v>1</v>
      </c>
      <c r="MG45" s="91">
        <v>1</v>
      </c>
      <c r="MH45" s="91">
        <v>1</v>
      </c>
      <c r="MI45" s="91">
        <v>1</v>
      </c>
      <c r="MJ45" s="91">
        <v>1</v>
      </c>
      <c r="MK45" s="91">
        <v>1</v>
      </c>
      <c r="ML45" s="91">
        <v>1</v>
      </c>
      <c r="MM45" s="91">
        <v>1</v>
      </c>
      <c r="MN45" s="91">
        <v>1</v>
      </c>
      <c r="MO45" s="91">
        <v>1</v>
      </c>
      <c r="MP45" s="91">
        <v>1</v>
      </c>
      <c r="MQ45" s="91">
        <v>1</v>
      </c>
      <c r="MR45" s="91">
        <v>1</v>
      </c>
      <c r="MS45" s="91">
        <v>1</v>
      </c>
      <c r="MT45" s="91">
        <v>1</v>
      </c>
      <c r="MU45" s="91">
        <v>1</v>
      </c>
      <c r="MV45" s="91">
        <v>1</v>
      </c>
      <c r="MW45" s="91">
        <v>1</v>
      </c>
      <c r="MX45" s="91">
        <v>1</v>
      </c>
      <c r="MY45" s="91">
        <v>1</v>
      </c>
      <c r="MZ45" s="91">
        <v>1</v>
      </c>
      <c r="NA45" s="91">
        <v>1</v>
      </c>
      <c r="NB45" s="91">
        <v>1</v>
      </c>
      <c r="NC45" s="91">
        <v>1</v>
      </c>
      <c r="ND45" s="91">
        <v>1</v>
      </c>
      <c r="NE45" s="91">
        <v>1</v>
      </c>
      <c r="NF45" s="91">
        <v>1</v>
      </c>
      <c r="NG45" s="91">
        <v>1</v>
      </c>
      <c r="NH45" s="91">
        <v>1</v>
      </c>
      <c r="NI45" s="91">
        <v>1</v>
      </c>
      <c r="NJ45" s="91">
        <v>1</v>
      </c>
      <c r="NK45" s="91">
        <v>1</v>
      </c>
      <c r="NL45" s="91">
        <v>1</v>
      </c>
      <c r="NM45" s="91">
        <v>1</v>
      </c>
      <c r="NN45" s="91">
        <v>1</v>
      </c>
      <c r="NO45" s="91">
        <v>1</v>
      </c>
      <c r="NP45" s="91">
        <v>1</v>
      </c>
      <c r="NQ45" s="91">
        <v>1</v>
      </c>
      <c r="NR45" s="91">
        <v>1</v>
      </c>
      <c r="NS45" s="91">
        <v>1</v>
      </c>
      <c r="NT45" s="91">
        <v>1</v>
      </c>
      <c r="NU45" s="91">
        <v>1</v>
      </c>
      <c r="NV45" s="91">
        <v>1</v>
      </c>
      <c r="NW45" s="91">
        <v>1</v>
      </c>
      <c r="NX45" s="91">
        <v>1</v>
      </c>
      <c r="NY45" s="91">
        <v>1</v>
      </c>
      <c r="NZ45" s="91">
        <v>1</v>
      </c>
      <c r="OA45" s="91">
        <v>1</v>
      </c>
      <c r="OB45" s="91">
        <v>1</v>
      </c>
      <c r="OC45" s="91">
        <v>1</v>
      </c>
      <c r="OD45" s="91">
        <v>1</v>
      </c>
      <c r="OE45" s="91">
        <v>1</v>
      </c>
      <c r="OF45" s="91">
        <v>1</v>
      </c>
      <c r="OG45" s="91">
        <v>1</v>
      </c>
      <c r="OH45" s="91">
        <v>1</v>
      </c>
      <c r="OI45" s="91">
        <v>1</v>
      </c>
      <c r="OJ45" s="91">
        <v>1</v>
      </c>
      <c r="OK45" s="91">
        <v>1</v>
      </c>
      <c r="OL45" s="91">
        <v>1</v>
      </c>
      <c r="OM45" s="91">
        <v>1</v>
      </c>
      <c r="ON45" s="91">
        <v>1</v>
      </c>
      <c r="OO45" s="91">
        <v>1</v>
      </c>
      <c r="OP45" s="91">
        <v>1</v>
      </c>
      <c r="OQ45" s="91">
        <v>1</v>
      </c>
      <c r="OR45" s="91">
        <v>1</v>
      </c>
      <c r="OS45" s="91">
        <v>1</v>
      </c>
      <c r="OT45" s="91">
        <v>1</v>
      </c>
      <c r="OU45" s="91">
        <v>1</v>
      </c>
      <c r="OV45" s="91">
        <v>1</v>
      </c>
      <c r="OW45" s="91">
        <v>1</v>
      </c>
      <c r="OX45" s="91">
        <v>1</v>
      </c>
      <c r="OY45" s="91">
        <v>1</v>
      </c>
      <c r="OZ45" s="91">
        <v>1</v>
      </c>
      <c r="PA45" s="91">
        <v>1</v>
      </c>
      <c r="PB45" s="91">
        <v>1</v>
      </c>
      <c r="PC45" s="91">
        <v>1</v>
      </c>
      <c r="PD45" s="91">
        <v>1</v>
      </c>
      <c r="PE45" s="91">
        <v>1</v>
      </c>
      <c r="PF45" s="91">
        <v>1</v>
      </c>
      <c r="PG45" s="91">
        <v>1</v>
      </c>
      <c r="PH45" s="91">
        <v>1</v>
      </c>
      <c r="PI45" s="91">
        <v>1</v>
      </c>
      <c r="PJ45" s="91">
        <v>1</v>
      </c>
      <c r="PK45" s="91">
        <v>1</v>
      </c>
      <c r="PL45" s="91">
        <v>1</v>
      </c>
      <c r="PM45" s="91">
        <v>1</v>
      </c>
      <c r="PN45" s="91">
        <v>1</v>
      </c>
      <c r="PO45" s="91">
        <v>1</v>
      </c>
      <c r="PP45" s="91">
        <v>1</v>
      </c>
      <c r="PQ45" s="91">
        <v>1</v>
      </c>
      <c r="PR45" s="91">
        <v>1</v>
      </c>
      <c r="PS45" s="91">
        <v>1</v>
      </c>
      <c r="PT45" s="91">
        <v>1</v>
      </c>
      <c r="PU45" s="91">
        <v>1</v>
      </c>
      <c r="PV45" s="91">
        <v>1</v>
      </c>
      <c r="PW45" s="91">
        <v>1</v>
      </c>
      <c r="PX45" s="91">
        <v>1</v>
      </c>
      <c r="PY45" s="91">
        <v>1</v>
      </c>
      <c r="PZ45" s="91">
        <v>1</v>
      </c>
      <c r="QA45" s="91">
        <v>1</v>
      </c>
      <c r="QB45" s="91">
        <v>1</v>
      </c>
      <c r="QC45" s="91">
        <v>1</v>
      </c>
      <c r="QD45" s="91">
        <v>1</v>
      </c>
      <c r="QE45" s="91">
        <v>1</v>
      </c>
      <c r="QF45" s="91">
        <v>1</v>
      </c>
      <c r="QG45" s="91">
        <v>1</v>
      </c>
      <c r="QH45" s="91">
        <v>1</v>
      </c>
      <c r="QI45" s="91">
        <v>1</v>
      </c>
      <c r="QJ45" s="91">
        <v>1</v>
      </c>
      <c r="QK45" s="91">
        <v>1</v>
      </c>
      <c r="QL45" s="91">
        <v>1</v>
      </c>
      <c r="QM45" s="91">
        <v>1</v>
      </c>
      <c r="QN45" s="91">
        <v>1</v>
      </c>
      <c r="QO45" s="91">
        <v>1</v>
      </c>
      <c r="QP45" s="91">
        <v>1</v>
      </c>
      <c r="QQ45" s="91">
        <v>1</v>
      </c>
      <c r="QR45" s="91">
        <v>1</v>
      </c>
      <c r="QS45" s="91">
        <v>1</v>
      </c>
      <c r="QT45" s="91">
        <v>1</v>
      </c>
      <c r="QU45" s="91">
        <v>1</v>
      </c>
      <c r="QV45" s="91">
        <v>1</v>
      </c>
      <c r="QW45" s="91">
        <v>1</v>
      </c>
      <c r="QX45" s="91">
        <v>1</v>
      </c>
      <c r="QY45" s="91">
        <v>1</v>
      </c>
      <c r="QZ45" s="91">
        <v>1</v>
      </c>
      <c r="RA45" s="91">
        <v>1</v>
      </c>
      <c r="RB45" s="91">
        <v>1</v>
      </c>
      <c r="RC45" s="91">
        <v>1</v>
      </c>
      <c r="RD45" s="91">
        <v>1</v>
      </c>
      <c r="RE45" s="91">
        <v>1</v>
      </c>
      <c r="RF45" s="91">
        <v>1</v>
      </c>
      <c r="RG45" s="91">
        <v>1</v>
      </c>
      <c r="RH45" s="91">
        <v>1</v>
      </c>
      <c r="RI45" s="91">
        <v>1</v>
      </c>
      <c r="RJ45" s="91">
        <v>1</v>
      </c>
      <c r="RK45" s="91">
        <v>1</v>
      </c>
      <c r="RL45" s="91">
        <v>1</v>
      </c>
      <c r="RM45" s="91">
        <v>1</v>
      </c>
      <c r="RN45" s="91">
        <v>1</v>
      </c>
      <c r="RO45" s="91">
        <v>1</v>
      </c>
      <c r="RP45" s="91">
        <v>1</v>
      </c>
      <c r="RQ45" s="91">
        <v>1</v>
      </c>
      <c r="RR45" s="91">
        <v>1</v>
      </c>
      <c r="RS45" s="91">
        <v>1</v>
      </c>
      <c r="RT45" s="91">
        <v>1</v>
      </c>
      <c r="RU45" s="91">
        <v>1</v>
      </c>
      <c r="RV45" s="91">
        <v>1</v>
      </c>
      <c r="RW45" s="91">
        <v>1</v>
      </c>
      <c r="RX45" s="91">
        <v>1</v>
      </c>
      <c r="RY45" s="91">
        <v>1</v>
      </c>
      <c r="RZ45" s="91">
        <v>1</v>
      </c>
      <c r="SA45" s="91">
        <v>1</v>
      </c>
      <c r="SB45" s="91">
        <v>1</v>
      </c>
      <c r="SC45" s="91">
        <v>1</v>
      </c>
      <c r="SD45" s="91">
        <v>1</v>
      </c>
      <c r="SE45" s="91">
        <v>1</v>
      </c>
      <c r="SF45" s="91">
        <v>1</v>
      </c>
      <c r="SG45" s="91">
        <v>1</v>
      </c>
      <c r="SH45" s="91">
        <v>1</v>
      </c>
      <c r="SI45" s="91">
        <v>1</v>
      </c>
      <c r="SJ45" s="91">
        <v>1</v>
      </c>
      <c r="SK45" s="91">
        <v>1</v>
      </c>
      <c r="SL45" s="91">
        <v>1</v>
      </c>
      <c r="SM45" s="91">
        <v>1</v>
      </c>
      <c r="SN45" s="91">
        <v>1</v>
      </c>
      <c r="SO45" s="91">
        <v>1</v>
      </c>
      <c r="SP45" s="91">
        <v>1</v>
      </c>
      <c r="SQ45" s="91">
        <v>1</v>
      </c>
      <c r="SR45" s="91">
        <v>1</v>
      </c>
      <c r="SS45" s="91">
        <v>1</v>
      </c>
      <c r="ST45" s="91">
        <v>1</v>
      </c>
      <c r="SU45" s="91">
        <v>1</v>
      </c>
      <c r="SV45" s="91">
        <v>1</v>
      </c>
      <c r="SW45" s="91">
        <v>1</v>
      </c>
      <c r="SX45" s="91">
        <v>1</v>
      </c>
      <c r="SY45" s="91">
        <v>1</v>
      </c>
      <c r="SZ45" s="91">
        <v>1</v>
      </c>
      <c r="TA45" s="91">
        <v>1</v>
      </c>
      <c r="TB45" s="91">
        <v>1</v>
      </c>
      <c r="TC45" s="91">
        <v>1</v>
      </c>
      <c r="TD45" s="91">
        <v>1</v>
      </c>
      <c r="TE45" s="91">
        <v>1</v>
      </c>
      <c r="TF45" s="91">
        <v>1</v>
      </c>
      <c r="TG45" s="91">
        <v>1</v>
      </c>
      <c r="TH45" s="91">
        <v>1</v>
      </c>
      <c r="TI45" s="91">
        <v>1</v>
      </c>
      <c r="TJ45" s="91">
        <v>1</v>
      </c>
      <c r="TK45" s="91">
        <v>1</v>
      </c>
      <c r="TL45" s="91">
        <v>1</v>
      </c>
      <c r="TM45" s="91">
        <v>1</v>
      </c>
      <c r="TN45" s="91">
        <v>1</v>
      </c>
      <c r="TO45" s="91">
        <v>1</v>
      </c>
      <c r="TP45" s="91">
        <v>1</v>
      </c>
      <c r="TQ45" s="91">
        <v>1</v>
      </c>
      <c r="TR45" s="91">
        <v>1</v>
      </c>
      <c r="TS45" s="91">
        <v>1</v>
      </c>
      <c r="TT45" s="91">
        <v>1</v>
      </c>
      <c r="TU45" s="91">
        <v>1</v>
      </c>
      <c r="TV45" s="91">
        <v>1</v>
      </c>
      <c r="TW45" s="91">
        <v>1</v>
      </c>
      <c r="TX45" s="91">
        <v>1</v>
      </c>
      <c r="TY45" s="91">
        <v>1</v>
      </c>
      <c r="TZ45" s="91">
        <v>1</v>
      </c>
      <c r="UA45" s="91">
        <v>1</v>
      </c>
      <c r="UB45" s="91">
        <v>1</v>
      </c>
      <c r="UC45" s="91">
        <v>1</v>
      </c>
      <c r="UD45" s="91">
        <v>1</v>
      </c>
      <c r="UE45" s="91">
        <v>1</v>
      </c>
      <c r="UF45" s="91">
        <v>1</v>
      </c>
      <c r="UG45" s="91">
        <v>1</v>
      </c>
      <c r="UH45" s="91">
        <v>1</v>
      </c>
      <c r="UI45" s="91">
        <v>1</v>
      </c>
      <c r="UJ45" s="91">
        <v>1</v>
      </c>
      <c r="UK45" s="91">
        <v>1</v>
      </c>
      <c r="UL45" s="91">
        <v>1</v>
      </c>
      <c r="UM45" s="91">
        <v>1</v>
      </c>
      <c r="UN45" s="91">
        <v>1</v>
      </c>
      <c r="UO45" s="91">
        <v>1</v>
      </c>
      <c r="UP45" s="91">
        <v>1</v>
      </c>
      <c r="UQ45" s="91">
        <v>1</v>
      </c>
      <c r="UR45" s="91">
        <v>1</v>
      </c>
      <c r="US45" s="91">
        <v>1</v>
      </c>
      <c r="UT45" s="91">
        <v>1</v>
      </c>
      <c r="UU45" s="91">
        <v>1</v>
      </c>
      <c r="UV45" s="91">
        <v>1</v>
      </c>
      <c r="UW45" s="91">
        <v>1</v>
      </c>
      <c r="UX45" s="91">
        <v>1</v>
      </c>
      <c r="UY45" s="91">
        <v>1</v>
      </c>
      <c r="UZ45" s="91">
        <v>1</v>
      </c>
      <c r="VA45" s="91">
        <v>1</v>
      </c>
      <c r="VB45" s="91">
        <v>1</v>
      </c>
      <c r="VC45" s="91">
        <v>1</v>
      </c>
      <c r="VD45" s="91">
        <v>1</v>
      </c>
      <c r="VE45" s="91">
        <v>1</v>
      </c>
      <c r="VF45" s="91">
        <v>1</v>
      </c>
      <c r="VG45" s="91">
        <v>1</v>
      </c>
      <c r="VH45" s="91">
        <v>1</v>
      </c>
    </row>
    <row r="46" spans="2:580" ht="14.25" x14ac:dyDescent="0.25">
      <c r="B46" s="55"/>
      <c r="C46" s="9" t="s">
        <v>320</v>
      </c>
      <c r="D46" s="76" t="s">
        <v>319</v>
      </c>
      <c r="E46" s="91">
        <v>0.1</v>
      </c>
      <c r="F46" s="91">
        <v>0.1</v>
      </c>
      <c r="G46" s="91">
        <v>0.1</v>
      </c>
      <c r="H46" s="91">
        <v>0.1</v>
      </c>
      <c r="I46" s="91">
        <v>0.1</v>
      </c>
      <c r="J46" s="91">
        <v>0.1</v>
      </c>
      <c r="K46" s="91">
        <v>0.1</v>
      </c>
      <c r="L46" s="91">
        <v>0.1</v>
      </c>
      <c r="M46" s="91">
        <v>0.1</v>
      </c>
      <c r="N46" s="91">
        <v>0.1</v>
      </c>
      <c r="O46" s="91">
        <v>0.1</v>
      </c>
      <c r="P46" s="91">
        <v>0.1</v>
      </c>
      <c r="Q46" s="91">
        <v>0.1</v>
      </c>
      <c r="R46" s="91">
        <v>0.1</v>
      </c>
      <c r="S46" s="91">
        <v>0.1</v>
      </c>
      <c r="T46" s="91">
        <v>0.1</v>
      </c>
      <c r="U46" s="91">
        <v>0.1</v>
      </c>
      <c r="V46" s="91">
        <v>0.1</v>
      </c>
      <c r="W46" s="91">
        <v>0.1</v>
      </c>
      <c r="X46" s="91">
        <v>0.1</v>
      </c>
      <c r="Y46" s="91">
        <v>0.1</v>
      </c>
      <c r="Z46" s="91">
        <v>0.1</v>
      </c>
      <c r="AA46" s="91">
        <v>0.1</v>
      </c>
      <c r="AB46" s="91">
        <v>0.1</v>
      </c>
      <c r="AC46" s="91">
        <v>0.1</v>
      </c>
      <c r="AD46" s="91">
        <v>0.1</v>
      </c>
      <c r="AE46" s="91">
        <v>0.1</v>
      </c>
      <c r="AF46" s="91">
        <v>0.1</v>
      </c>
      <c r="AG46" s="91">
        <v>0.1</v>
      </c>
      <c r="AH46" s="91">
        <v>0.1</v>
      </c>
      <c r="AI46" s="91">
        <v>0.1</v>
      </c>
      <c r="AJ46" s="91">
        <v>0.1</v>
      </c>
      <c r="AK46" s="91">
        <v>0.1</v>
      </c>
      <c r="AL46" s="91">
        <v>0.1</v>
      </c>
      <c r="AM46" s="91">
        <v>0.1</v>
      </c>
      <c r="AN46" s="91">
        <v>0.1</v>
      </c>
      <c r="AO46" s="91">
        <v>0.1</v>
      </c>
      <c r="AP46" s="91">
        <v>0.1</v>
      </c>
      <c r="AQ46" s="91">
        <v>0.1</v>
      </c>
      <c r="AR46" s="91">
        <v>0.1</v>
      </c>
      <c r="AS46" s="91">
        <v>0.1</v>
      </c>
      <c r="AT46" s="91">
        <v>0.1</v>
      </c>
      <c r="AU46" s="91">
        <v>0.1</v>
      </c>
      <c r="AV46" s="91">
        <v>0.1</v>
      </c>
      <c r="AW46" s="91">
        <v>0.1</v>
      </c>
      <c r="AX46" s="91">
        <v>0.1</v>
      </c>
      <c r="AY46" s="91">
        <v>0.1</v>
      </c>
      <c r="AZ46" s="91">
        <v>0.1</v>
      </c>
      <c r="BA46" s="91">
        <v>0.1</v>
      </c>
      <c r="BB46" s="91">
        <v>0.1</v>
      </c>
      <c r="BC46" s="91">
        <v>0.1</v>
      </c>
      <c r="BD46" s="91">
        <v>0.1</v>
      </c>
      <c r="BE46" s="91">
        <v>0.1</v>
      </c>
      <c r="BF46" s="91">
        <v>0.1</v>
      </c>
      <c r="BG46" s="91">
        <v>0.1</v>
      </c>
      <c r="BH46" s="91">
        <v>0.1</v>
      </c>
      <c r="BI46" s="91">
        <v>0.1</v>
      </c>
      <c r="BJ46" s="91">
        <v>0.1</v>
      </c>
      <c r="BK46" s="91">
        <v>0.1</v>
      </c>
      <c r="BL46" s="91">
        <v>0.1</v>
      </c>
      <c r="BM46" s="91">
        <v>0.1</v>
      </c>
      <c r="BN46" s="91">
        <v>0.1</v>
      </c>
      <c r="BO46" s="91">
        <v>0.1</v>
      </c>
      <c r="BP46" s="91">
        <v>0.1</v>
      </c>
      <c r="BQ46" s="91">
        <v>0.1</v>
      </c>
      <c r="BR46" s="91">
        <v>0.1</v>
      </c>
      <c r="BS46" s="91">
        <v>0.1</v>
      </c>
      <c r="BT46" s="91">
        <v>0.1</v>
      </c>
      <c r="BU46" s="91">
        <v>0.1</v>
      </c>
      <c r="BV46" s="91">
        <v>0.1</v>
      </c>
      <c r="BW46" s="91">
        <v>0.1</v>
      </c>
      <c r="BX46" s="91">
        <v>0.1</v>
      </c>
      <c r="BY46" s="91">
        <v>0.1</v>
      </c>
      <c r="BZ46" s="91">
        <v>0.1</v>
      </c>
      <c r="CA46" s="91">
        <v>0.1</v>
      </c>
      <c r="CB46" s="91">
        <v>0.1</v>
      </c>
      <c r="CC46" s="91">
        <v>0.1</v>
      </c>
      <c r="CD46" s="91">
        <v>0.1</v>
      </c>
      <c r="CE46" s="91">
        <v>0.1</v>
      </c>
      <c r="CF46" s="91">
        <v>0.1</v>
      </c>
      <c r="CG46" s="91">
        <v>0.1</v>
      </c>
      <c r="CH46" s="91">
        <v>0.1</v>
      </c>
      <c r="CI46" s="91">
        <v>0.1</v>
      </c>
      <c r="CJ46" s="91">
        <v>0.1</v>
      </c>
      <c r="CK46" s="91">
        <v>0.1</v>
      </c>
      <c r="CL46" s="91">
        <v>0.1</v>
      </c>
      <c r="CM46" s="91">
        <v>0.1</v>
      </c>
      <c r="CN46" s="91">
        <v>0.1</v>
      </c>
      <c r="CO46" s="91">
        <v>0.1</v>
      </c>
      <c r="CP46" s="91">
        <v>0.1</v>
      </c>
      <c r="CQ46" s="91">
        <v>0.1</v>
      </c>
      <c r="CR46" s="91">
        <v>0.1</v>
      </c>
      <c r="CS46" s="91">
        <v>0.1</v>
      </c>
      <c r="CT46" s="91">
        <v>0.1</v>
      </c>
      <c r="CU46" s="91">
        <v>0.1</v>
      </c>
      <c r="CV46" s="91">
        <v>0.1</v>
      </c>
      <c r="CW46" s="91">
        <v>0.1</v>
      </c>
      <c r="CX46" s="91">
        <v>0.1</v>
      </c>
      <c r="CY46" s="91">
        <v>0.1</v>
      </c>
      <c r="CZ46" s="91">
        <v>0.1</v>
      </c>
      <c r="DA46" s="91">
        <v>0.1</v>
      </c>
      <c r="DB46" s="91">
        <v>0.1</v>
      </c>
      <c r="DC46" s="91">
        <v>0.1</v>
      </c>
      <c r="DD46" s="91">
        <v>0.1</v>
      </c>
      <c r="DE46" s="91">
        <v>0.1</v>
      </c>
      <c r="DF46" s="91">
        <v>0.1</v>
      </c>
      <c r="DG46" s="91">
        <v>0.1</v>
      </c>
      <c r="DH46" s="91">
        <v>0.1</v>
      </c>
      <c r="DI46" s="91">
        <v>0.1</v>
      </c>
      <c r="DJ46" s="91">
        <v>0.1</v>
      </c>
      <c r="DK46" s="91">
        <v>0.1</v>
      </c>
      <c r="DL46" s="91">
        <v>0.1</v>
      </c>
      <c r="DM46" s="91">
        <v>0.1</v>
      </c>
      <c r="DN46" s="91">
        <v>0.1</v>
      </c>
      <c r="DO46" s="91">
        <v>0.1</v>
      </c>
      <c r="DP46" s="91">
        <v>0.1</v>
      </c>
      <c r="DQ46" s="91">
        <v>0.1</v>
      </c>
      <c r="DR46" s="91">
        <v>0.1</v>
      </c>
      <c r="DS46" s="91">
        <v>0.1</v>
      </c>
      <c r="DT46" s="91">
        <v>0.1</v>
      </c>
      <c r="DU46" s="91">
        <v>0.1</v>
      </c>
      <c r="DV46" s="91">
        <v>0.1</v>
      </c>
      <c r="DW46" s="91">
        <v>0.1</v>
      </c>
      <c r="DX46" s="91">
        <v>0.1</v>
      </c>
      <c r="DY46" s="91">
        <v>0.1</v>
      </c>
      <c r="DZ46" s="91">
        <v>0.1</v>
      </c>
      <c r="EA46" s="91">
        <v>0.1</v>
      </c>
      <c r="EB46" s="91">
        <v>0.1</v>
      </c>
      <c r="EC46" s="91">
        <v>0.1</v>
      </c>
      <c r="ED46" s="91">
        <v>0.1</v>
      </c>
      <c r="EE46" s="91">
        <v>0.1</v>
      </c>
      <c r="EF46" s="91">
        <v>0.1</v>
      </c>
      <c r="EG46" s="91">
        <v>0.1</v>
      </c>
      <c r="EH46" s="91">
        <v>0.1</v>
      </c>
      <c r="EI46" s="91">
        <v>0.1</v>
      </c>
      <c r="EJ46" s="91">
        <v>0.1</v>
      </c>
      <c r="EK46" s="91">
        <v>0.1</v>
      </c>
      <c r="EL46" s="91">
        <v>0.1</v>
      </c>
      <c r="EM46" s="91">
        <v>0.1</v>
      </c>
      <c r="EN46" s="91">
        <v>0.1</v>
      </c>
      <c r="EO46" s="91">
        <v>0.1</v>
      </c>
      <c r="EP46" s="91">
        <v>0.1</v>
      </c>
      <c r="EQ46" s="91">
        <v>0.1</v>
      </c>
      <c r="ER46" s="91">
        <v>0.1</v>
      </c>
      <c r="ES46" s="91">
        <v>0.1</v>
      </c>
      <c r="ET46" s="91">
        <v>0.1</v>
      </c>
      <c r="EU46" s="91">
        <v>0.1</v>
      </c>
      <c r="EV46" s="91">
        <v>0.1</v>
      </c>
      <c r="EW46" s="91">
        <v>0.1</v>
      </c>
      <c r="EX46" s="91">
        <v>0.1</v>
      </c>
      <c r="EY46" s="91">
        <v>0.1</v>
      </c>
      <c r="EZ46" s="91">
        <v>0.1</v>
      </c>
      <c r="FA46" s="91">
        <v>0.1</v>
      </c>
      <c r="FB46" s="91">
        <v>0.1</v>
      </c>
      <c r="FC46" s="91">
        <v>0.1</v>
      </c>
      <c r="FD46" s="91">
        <v>0.1</v>
      </c>
      <c r="FE46" s="91">
        <v>0.1</v>
      </c>
      <c r="FF46" s="91">
        <v>0.1</v>
      </c>
      <c r="FG46" s="91">
        <v>0.1</v>
      </c>
      <c r="FH46" s="91">
        <v>0.1</v>
      </c>
      <c r="FI46" s="91">
        <v>0.1</v>
      </c>
      <c r="FJ46" s="91">
        <v>0.1</v>
      </c>
      <c r="FK46" s="91">
        <v>0.1</v>
      </c>
      <c r="FL46" s="91">
        <v>0.1</v>
      </c>
      <c r="FM46" s="91">
        <v>0.1</v>
      </c>
      <c r="FN46" s="91">
        <v>0.1</v>
      </c>
      <c r="FO46" s="91">
        <v>0.1</v>
      </c>
      <c r="FP46" s="91">
        <v>0.1</v>
      </c>
      <c r="FQ46" s="91">
        <v>0.1</v>
      </c>
      <c r="FR46" s="91">
        <v>0.1</v>
      </c>
      <c r="FS46" s="91">
        <v>0.1</v>
      </c>
      <c r="FT46" s="91">
        <v>0.1</v>
      </c>
      <c r="FU46" s="91">
        <v>0.1</v>
      </c>
      <c r="FV46" s="91">
        <v>0.1</v>
      </c>
      <c r="FW46" s="91">
        <v>0.1</v>
      </c>
      <c r="FX46" s="91">
        <v>0.1</v>
      </c>
      <c r="FY46" s="91">
        <v>0.1</v>
      </c>
      <c r="FZ46" s="91">
        <v>0.1</v>
      </c>
      <c r="GA46" s="91">
        <v>0.1</v>
      </c>
      <c r="GB46" s="91">
        <v>0.1</v>
      </c>
      <c r="GC46" s="91">
        <v>0.1</v>
      </c>
      <c r="GD46" s="91">
        <v>0.1</v>
      </c>
      <c r="GE46" s="91">
        <v>0.1</v>
      </c>
      <c r="GF46" s="91">
        <v>0.1</v>
      </c>
      <c r="GG46" s="91">
        <v>0.1</v>
      </c>
      <c r="GH46" s="91">
        <v>0.1</v>
      </c>
      <c r="GI46" s="91">
        <v>0.1</v>
      </c>
      <c r="GJ46" s="91">
        <v>0.1</v>
      </c>
      <c r="GK46" s="91">
        <v>0.1</v>
      </c>
      <c r="GL46" s="91">
        <v>0.1</v>
      </c>
      <c r="GM46" s="91">
        <v>0.1</v>
      </c>
      <c r="GN46" s="91">
        <v>0.1</v>
      </c>
      <c r="GO46" s="91">
        <v>0.1</v>
      </c>
      <c r="GP46" s="91">
        <v>0.1</v>
      </c>
      <c r="GQ46" s="91">
        <v>0.1</v>
      </c>
      <c r="GR46" s="91">
        <v>0.1</v>
      </c>
      <c r="GS46" s="91">
        <v>0.1</v>
      </c>
      <c r="GT46" s="91">
        <v>0.1</v>
      </c>
      <c r="GU46" s="91">
        <v>0.1</v>
      </c>
      <c r="GV46" s="91">
        <v>0.1</v>
      </c>
      <c r="GW46" s="91">
        <v>0.1</v>
      </c>
      <c r="GX46" s="91">
        <v>0.1</v>
      </c>
      <c r="GY46" s="91">
        <v>0.1</v>
      </c>
      <c r="GZ46" s="91">
        <v>0.1</v>
      </c>
      <c r="HA46" s="91">
        <v>0.1</v>
      </c>
      <c r="HB46" s="91">
        <v>0.1</v>
      </c>
      <c r="HC46" s="91">
        <v>0.1</v>
      </c>
      <c r="HD46" s="91">
        <v>0.1</v>
      </c>
      <c r="HE46" s="91">
        <v>0.1</v>
      </c>
      <c r="HF46" s="91">
        <v>0.1</v>
      </c>
      <c r="HG46" s="91">
        <v>0.1</v>
      </c>
      <c r="HH46" s="91">
        <v>0.1</v>
      </c>
      <c r="HI46" s="91">
        <v>0.1</v>
      </c>
      <c r="HJ46" s="91">
        <v>0.1</v>
      </c>
      <c r="HK46" s="91">
        <v>0.1</v>
      </c>
      <c r="HL46" s="91">
        <v>0.1</v>
      </c>
      <c r="HM46" s="91">
        <v>0.1</v>
      </c>
      <c r="HN46" s="91">
        <v>0.1</v>
      </c>
      <c r="HO46" s="91">
        <v>0.1</v>
      </c>
      <c r="HP46" s="91">
        <v>0.1</v>
      </c>
      <c r="HQ46" s="91">
        <v>0.1</v>
      </c>
      <c r="HR46" s="91">
        <v>0.1</v>
      </c>
      <c r="HS46" s="91">
        <v>0.1</v>
      </c>
      <c r="HT46" s="91">
        <v>0.1</v>
      </c>
      <c r="HU46" s="91">
        <v>0.1</v>
      </c>
      <c r="HV46" s="91">
        <v>0.1</v>
      </c>
      <c r="HW46" s="91">
        <v>0.1</v>
      </c>
      <c r="HX46" s="91">
        <v>0.1</v>
      </c>
      <c r="HY46" s="91">
        <v>0.1</v>
      </c>
      <c r="HZ46" s="91">
        <v>0.1</v>
      </c>
      <c r="IA46" s="91">
        <v>0.1</v>
      </c>
      <c r="IB46" s="91">
        <v>0.1</v>
      </c>
      <c r="IC46" s="91">
        <v>0.1</v>
      </c>
      <c r="ID46" s="91">
        <v>0.1</v>
      </c>
      <c r="IE46" s="91">
        <v>0.1</v>
      </c>
      <c r="IF46" s="91">
        <v>0.1</v>
      </c>
      <c r="IG46" s="91">
        <v>0.1</v>
      </c>
      <c r="IH46" s="91">
        <v>0.1</v>
      </c>
      <c r="II46" s="91">
        <v>0.1</v>
      </c>
      <c r="IJ46" s="91">
        <v>0.1</v>
      </c>
      <c r="IK46" s="91">
        <v>0.1</v>
      </c>
      <c r="IL46" s="91">
        <v>0.1</v>
      </c>
      <c r="IM46" s="91">
        <v>0.1</v>
      </c>
      <c r="IN46" s="91">
        <v>0.1</v>
      </c>
      <c r="IO46" s="91">
        <v>0.1</v>
      </c>
      <c r="IP46" s="91">
        <v>0.1</v>
      </c>
      <c r="IQ46" s="91">
        <v>0.1</v>
      </c>
      <c r="IR46" s="91">
        <v>0.1</v>
      </c>
      <c r="IS46" s="91">
        <v>0.1</v>
      </c>
      <c r="IT46" s="91">
        <v>0.1</v>
      </c>
      <c r="IU46" s="91">
        <v>0.1</v>
      </c>
      <c r="IV46" s="91">
        <v>0.1</v>
      </c>
      <c r="IW46" s="91">
        <v>0.1</v>
      </c>
      <c r="IX46" s="91">
        <v>0.1</v>
      </c>
      <c r="IY46" s="91">
        <v>0.1</v>
      </c>
      <c r="IZ46" s="91">
        <v>0.1</v>
      </c>
      <c r="JA46" s="91">
        <v>0.1</v>
      </c>
      <c r="JB46" s="91">
        <v>0.1</v>
      </c>
      <c r="JC46" s="91">
        <v>0.1</v>
      </c>
      <c r="JD46" s="91">
        <v>0.1</v>
      </c>
      <c r="JE46" s="91">
        <v>0.1</v>
      </c>
      <c r="JF46" s="91">
        <v>0.1</v>
      </c>
      <c r="JG46" s="91">
        <v>0.1</v>
      </c>
      <c r="JH46" s="91">
        <v>0.1</v>
      </c>
      <c r="JI46" s="91">
        <v>0.1</v>
      </c>
      <c r="JJ46" s="91">
        <v>0.1</v>
      </c>
      <c r="JK46" s="91">
        <v>0.1</v>
      </c>
      <c r="JL46" s="91">
        <v>0.1</v>
      </c>
      <c r="JM46" s="91">
        <v>0.1</v>
      </c>
      <c r="JN46" s="91">
        <v>0.1</v>
      </c>
      <c r="JO46" s="91">
        <v>0.1</v>
      </c>
      <c r="JP46" s="91">
        <v>0.1</v>
      </c>
      <c r="JQ46" s="91">
        <v>0.1</v>
      </c>
      <c r="JR46" s="91">
        <v>0.1</v>
      </c>
      <c r="JS46" s="91">
        <v>0.1</v>
      </c>
      <c r="JT46" s="91">
        <v>0.1</v>
      </c>
      <c r="JU46" s="91">
        <v>0.1</v>
      </c>
      <c r="JV46" s="91">
        <v>0.1</v>
      </c>
      <c r="JW46" s="91">
        <v>0.1</v>
      </c>
      <c r="JX46" s="91">
        <v>0.1</v>
      </c>
      <c r="JY46" s="91">
        <v>0.1</v>
      </c>
      <c r="JZ46" s="91">
        <v>0.1</v>
      </c>
      <c r="KA46" s="91">
        <v>0.1</v>
      </c>
      <c r="KB46" s="91">
        <v>0.1</v>
      </c>
      <c r="KC46" s="91">
        <v>0.1</v>
      </c>
      <c r="KD46" s="91">
        <v>0.1</v>
      </c>
      <c r="KE46" s="91">
        <v>0.1</v>
      </c>
      <c r="KF46" s="91">
        <v>0.1</v>
      </c>
      <c r="KG46" s="91">
        <v>0.1</v>
      </c>
      <c r="KH46" s="91">
        <v>0.1</v>
      </c>
      <c r="KI46" s="91">
        <v>0.1</v>
      </c>
      <c r="KJ46" s="91">
        <v>0.1</v>
      </c>
      <c r="KK46" s="91">
        <v>0.1</v>
      </c>
      <c r="KL46" s="91">
        <v>0.1</v>
      </c>
      <c r="KM46" s="91">
        <v>0.1</v>
      </c>
      <c r="KN46" s="91">
        <v>0.1</v>
      </c>
      <c r="KO46" s="91">
        <v>0.1</v>
      </c>
      <c r="KP46" s="91">
        <v>0.1</v>
      </c>
      <c r="KQ46" s="91">
        <v>0.1</v>
      </c>
      <c r="KR46" s="91">
        <v>0.1</v>
      </c>
      <c r="KS46" s="91">
        <v>0.1</v>
      </c>
      <c r="KT46" s="91">
        <v>0.1</v>
      </c>
      <c r="KU46" s="91">
        <v>0.1</v>
      </c>
      <c r="KV46" s="91">
        <v>0.1</v>
      </c>
      <c r="KW46" s="91">
        <v>0.1</v>
      </c>
      <c r="KX46" s="91">
        <v>0.1</v>
      </c>
      <c r="KY46" s="91">
        <v>0.1</v>
      </c>
      <c r="KZ46" s="91">
        <v>0.1</v>
      </c>
      <c r="LA46" s="91">
        <v>0.1</v>
      </c>
      <c r="LB46" s="91">
        <v>0.1</v>
      </c>
      <c r="LC46" s="91">
        <v>0.1</v>
      </c>
      <c r="LD46" s="91">
        <v>0.1</v>
      </c>
      <c r="LE46" s="91">
        <v>0.1</v>
      </c>
      <c r="LF46" s="91">
        <v>0.1</v>
      </c>
      <c r="LG46" s="91">
        <v>0.1</v>
      </c>
      <c r="LH46" s="91">
        <v>0.1</v>
      </c>
      <c r="LI46" s="91">
        <v>0.1</v>
      </c>
      <c r="LJ46" s="91">
        <v>0.1</v>
      </c>
      <c r="LK46" s="91">
        <v>0.1</v>
      </c>
      <c r="LL46" s="91">
        <v>0.1</v>
      </c>
      <c r="LM46" s="91">
        <v>0.1</v>
      </c>
      <c r="LN46" s="91">
        <v>0.1</v>
      </c>
      <c r="LO46" s="91">
        <v>0.1</v>
      </c>
      <c r="LP46" s="91">
        <v>0.1</v>
      </c>
      <c r="LQ46" s="91">
        <v>0.1</v>
      </c>
      <c r="LR46" s="91">
        <v>0.1</v>
      </c>
      <c r="LS46" s="91">
        <v>0.1</v>
      </c>
      <c r="LT46" s="91">
        <v>0.1</v>
      </c>
      <c r="LU46" s="91">
        <v>0.1</v>
      </c>
      <c r="LV46" s="91">
        <v>0.1</v>
      </c>
      <c r="LW46" s="91">
        <v>0.1</v>
      </c>
      <c r="LX46" s="91">
        <v>0.1</v>
      </c>
      <c r="LY46" s="91">
        <v>0.1</v>
      </c>
      <c r="LZ46" s="91">
        <v>0.1</v>
      </c>
      <c r="MA46" s="91">
        <v>0.1</v>
      </c>
      <c r="MB46" s="91">
        <v>0.1</v>
      </c>
      <c r="MC46" s="91">
        <v>0.1</v>
      </c>
      <c r="MD46" s="91">
        <v>0.1</v>
      </c>
      <c r="ME46" s="91">
        <v>0.1</v>
      </c>
      <c r="MF46" s="91">
        <v>0.1</v>
      </c>
      <c r="MG46" s="91">
        <v>0.1</v>
      </c>
      <c r="MH46" s="91">
        <v>0.1</v>
      </c>
      <c r="MI46" s="91">
        <v>0.1</v>
      </c>
      <c r="MJ46" s="91">
        <v>0.1</v>
      </c>
      <c r="MK46" s="91">
        <v>0.1</v>
      </c>
      <c r="ML46" s="91">
        <v>0.1</v>
      </c>
      <c r="MM46" s="91">
        <v>0.1</v>
      </c>
      <c r="MN46" s="91">
        <v>0.1</v>
      </c>
      <c r="MO46" s="91">
        <v>0.1</v>
      </c>
      <c r="MP46" s="91">
        <v>0.1</v>
      </c>
      <c r="MQ46" s="91">
        <v>0.1</v>
      </c>
      <c r="MR46" s="91">
        <v>0.1</v>
      </c>
      <c r="MS46" s="91">
        <v>0.1</v>
      </c>
      <c r="MT46" s="91">
        <v>0.1</v>
      </c>
      <c r="MU46" s="91">
        <v>0.1</v>
      </c>
      <c r="MV46" s="91">
        <v>0.1</v>
      </c>
      <c r="MW46" s="91">
        <v>0.1</v>
      </c>
      <c r="MX46" s="91">
        <v>0.1</v>
      </c>
      <c r="MY46" s="91">
        <v>0.1</v>
      </c>
      <c r="MZ46" s="91">
        <v>0.1</v>
      </c>
      <c r="NA46" s="91">
        <v>0.1</v>
      </c>
      <c r="NB46" s="91">
        <v>0.1</v>
      </c>
      <c r="NC46" s="91">
        <v>0.1</v>
      </c>
      <c r="ND46" s="91">
        <v>0.1</v>
      </c>
      <c r="NE46" s="91">
        <v>0.1</v>
      </c>
      <c r="NF46" s="91">
        <v>0.1</v>
      </c>
      <c r="NG46" s="91">
        <v>0.1</v>
      </c>
      <c r="NH46" s="91">
        <v>0.1</v>
      </c>
      <c r="NI46" s="91">
        <v>0.1</v>
      </c>
      <c r="NJ46" s="91">
        <v>0.1</v>
      </c>
      <c r="NK46" s="91">
        <v>0.1</v>
      </c>
      <c r="NL46" s="91">
        <v>0.1</v>
      </c>
      <c r="NM46" s="91">
        <v>0.1</v>
      </c>
      <c r="NN46" s="91">
        <v>0.1</v>
      </c>
      <c r="NO46" s="91">
        <v>0.1</v>
      </c>
      <c r="NP46" s="91">
        <v>0.1</v>
      </c>
      <c r="NQ46" s="91">
        <v>0.1</v>
      </c>
      <c r="NR46" s="91">
        <v>0.1</v>
      </c>
      <c r="NS46" s="91">
        <v>0.1</v>
      </c>
      <c r="NT46" s="91">
        <v>0.1</v>
      </c>
      <c r="NU46" s="91">
        <v>0.1</v>
      </c>
      <c r="NV46" s="91">
        <v>0.1</v>
      </c>
      <c r="NW46" s="91">
        <v>0.1</v>
      </c>
      <c r="NX46" s="91">
        <v>0.1</v>
      </c>
      <c r="NY46" s="91">
        <v>0.1</v>
      </c>
      <c r="NZ46" s="91">
        <v>0.1</v>
      </c>
      <c r="OA46" s="91">
        <v>0.1</v>
      </c>
      <c r="OB46" s="91">
        <v>0.1</v>
      </c>
      <c r="OC46" s="91">
        <v>0.1</v>
      </c>
      <c r="OD46" s="91">
        <v>0.1</v>
      </c>
      <c r="OE46" s="91">
        <v>0.1</v>
      </c>
      <c r="OF46" s="91">
        <v>0.1</v>
      </c>
      <c r="OG46" s="91">
        <v>0.1</v>
      </c>
      <c r="OH46" s="91">
        <v>0.1</v>
      </c>
      <c r="OI46" s="91">
        <v>0.1</v>
      </c>
      <c r="OJ46" s="91">
        <v>0.1</v>
      </c>
      <c r="OK46" s="91">
        <v>0.1</v>
      </c>
      <c r="OL46" s="91">
        <v>0.1</v>
      </c>
      <c r="OM46" s="91">
        <v>0.1</v>
      </c>
      <c r="ON46" s="91">
        <v>0.1</v>
      </c>
      <c r="OO46" s="91">
        <v>0.1</v>
      </c>
      <c r="OP46" s="91">
        <v>0.1</v>
      </c>
      <c r="OQ46" s="91">
        <v>0.1</v>
      </c>
      <c r="OR46" s="91">
        <v>0.1</v>
      </c>
      <c r="OS46" s="91">
        <v>0.1</v>
      </c>
      <c r="OT46" s="91">
        <v>0.1</v>
      </c>
      <c r="OU46" s="91">
        <v>0.1</v>
      </c>
      <c r="OV46" s="91">
        <v>0.1</v>
      </c>
      <c r="OW46" s="91">
        <v>0.1</v>
      </c>
      <c r="OX46" s="91">
        <v>0.1</v>
      </c>
      <c r="OY46" s="91">
        <v>0.1</v>
      </c>
      <c r="OZ46" s="91">
        <v>0.1</v>
      </c>
      <c r="PA46" s="91">
        <v>0.1</v>
      </c>
      <c r="PB46" s="91">
        <v>0.1</v>
      </c>
      <c r="PC46" s="91">
        <v>0.1</v>
      </c>
      <c r="PD46" s="91">
        <v>0.1</v>
      </c>
      <c r="PE46" s="91">
        <v>0.1</v>
      </c>
      <c r="PF46" s="91">
        <v>0.1</v>
      </c>
      <c r="PG46" s="91">
        <v>0.1</v>
      </c>
      <c r="PH46" s="91">
        <v>0.1</v>
      </c>
      <c r="PI46" s="91">
        <v>0.1</v>
      </c>
      <c r="PJ46" s="91">
        <v>0.1</v>
      </c>
      <c r="PK46" s="91">
        <v>0.1</v>
      </c>
      <c r="PL46" s="91">
        <v>0.1</v>
      </c>
      <c r="PM46" s="91">
        <v>0.1</v>
      </c>
      <c r="PN46" s="91">
        <v>0.1</v>
      </c>
      <c r="PO46" s="91">
        <v>0.1</v>
      </c>
      <c r="PP46" s="91">
        <v>0.1</v>
      </c>
      <c r="PQ46" s="91">
        <v>0.1</v>
      </c>
      <c r="PR46" s="91">
        <v>0.1</v>
      </c>
      <c r="PS46" s="91">
        <v>0.1</v>
      </c>
      <c r="PT46" s="91">
        <v>0.1</v>
      </c>
      <c r="PU46" s="91">
        <v>0.1</v>
      </c>
      <c r="PV46" s="91">
        <v>0.1</v>
      </c>
      <c r="PW46" s="91">
        <v>0.1</v>
      </c>
      <c r="PX46" s="91">
        <v>0.1</v>
      </c>
      <c r="PY46" s="91">
        <v>0.1</v>
      </c>
      <c r="PZ46" s="91">
        <v>0.1</v>
      </c>
      <c r="QA46" s="91">
        <v>0.1</v>
      </c>
      <c r="QB46" s="91">
        <v>0.1</v>
      </c>
      <c r="QC46" s="91">
        <v>0.1</v>
      </c>
      <c r="QD46" s="91">
        <v>0.1</v>
      </c>
      <c r="QE46" s="91">
        <v>0.1</v>
      </c>
      <c r="QF46" s="91">
        <v>0.1</v>
      </c>
      <c r="QG46" s="91">
        <v>0.1</v>
      </c>
      <c r="QH46" s="91">
        <v>0.1</v>
      </c>
      <c r="QI46" s="91">
        <v>0.1</v>
      </c>
      <c r="QJ46" s="91">
        <v>0.1</v>
      </c>
      <c r="QK46" s="91">
        <v>0.1</v>
      </c>
      <c r="QL46" s="91">
        <v>0.1</v>
      </c>
      <c r="QM46" s="91">
        <v>0.1</v>
      </c>
      <c r="QN46" s="91">
        <v>0.1</v>
      </c>
      <c r="QO46" s="91">
        <v>0.1</v>
      </c>
      <c r="QP46" s="91">
        <v>0.1</v>
      </c>
      <c r="QQ46" s="91">
        <v>0.1</v>
      </c>
      <c r="QR46" s="91">
        <v>0.1</v>
      </c>
      <c r="QS46" s="91">
        <v>0.1</v>
      </c>
      <c r="QT46" s="91">
        <v>0.1</v>
      </c>
      <c r="QU46" s="91">
        <v>0.1</v>
      </c>
      <c r="QV46" s="91">
        <v>0.1</v>
      </c>
      <c r="QW46" s="91">
        <v>0.1</v>
      </c>
      <c r="QX46" s="91">
        <v>0.1</v>
      </c>
      <c r="QY46" s="91">
        <v>0.1</v>
      </c>
      <c r="QZ46" s="91">
        <v>0.1</v>
      </c>
      <c r="RA46" s="91">
        <v>0.1</v>
      </c>
      <c r="RB46" s="91">
        <v>0.1</v>
      </c>
      <c r="RC46" s="91">
        <v>0.1</v>
      </c>
      <c r="RD46" s="91">
        <v>0.1</v>
      </c>
      <c r="RE46" s="91">
        <v>0.1</v>
      </c>
      <c r="RF46" s="91">
        <v>0.1</v>
      </c>
      <c r="RG46" s="91">
        <v>0.1</v>
      </c>
      <c r="RH46" s="91">
        <v>0.1</v>
      </c>
      <c r="RI46" s="91">
        <v>0.1</v>
      </c>
      <c r="RJ46" s="91">
        <v>0.1</v>
      </c>
      <c r="RK46" s="91">
        <v>0.1</v>
      </c>
      <c r="RL46" s="91">
        <v>0.1</v>
      </c>
      <c r="RM46" s="91">
        <v>0.1</v>
      </c>
      <c r="RN46" s="91">
        <v>0.1</v>
      </c>
      <c r="RO46" s="91">
        <v>0.1</v>
      </c>
      <c r="RP46" s="91">
        <v>0.1</v>
      </c>
      <c r="RQ46" s="91">
        <v>0.1</v>
      </c>
      <c r="RR46" s="91">
        <v>0.1</v>
      </c>
      <c r="RS46" s="91">
        <v>0.1</v>
      </c>
      <c r="RT46" s="91">
        <v>0.1</v>
      </c>
      <c r="RU46" s="91">
        <v>0.1</v>
      </c>
      <c r="RV46" s="91">
        <v>0.1</v>
      </c>
      <c r="RW46" s="91">
        <v>0.1</v>
      </c>
      <c r="RX46" s="91">
        <v>0.1</v>
      </c>
      <c r="RY46" s="91">
        <v>0.1</v>
      </c>
      <c r="RZ46" s="91">
        <v>0.1</v>
      </c>
      <c r="SA46" s="91">
        <v>0.1</v>
      </c>
      <c r="SB46" s="91">
        <v>0.1</v>
      </c>
      <c r="SC46" s="91">
        <v>0.1</v>
      </c>
      <c r="SD46" s="91">
        <v>0.1</v>
      </c>
      <c r="SE46" s="91">
        <v>0.1</v>
      </c>
      <c r="SF46" s="91">
        <v>0.1</v>
      </c>
      <c r="SG46" s="91">
        <v>0.1</v>
      </c>
      <c r="SH46" s="91">
        <v>0.1</v>
      </c>
      <c r="SI46" s="91">
        <v>0.1</v>
      </c>
      <c r="SJ46" s="91">
        <v>0.1</v>
      </c>
      <c r="SK46" s="91">
        <v>0.1</v>
      </c>
      <c r="SL46" s="91">
        <v>0.1</v>
      </c>
      <c r="SM46" s="91">
        <v>0.1</v>
      </c>
      <c r="SN46" s="91">
        <v>0.1</v>
      </c>
      <c r="SO46" s="91">
        <v>0.1</v>
      </c>
      <c r="SP46" s="91">
        <v>0.1</v>
      </c>
      <c r="SQ46" s="91">
        <v>0.1</v>
      </c>
      <c r="SR46" s="91">
        <v>0.1</v>
      </c>
      <c r="SS46" s="91">
        <v>0.1</v>
      </c>
      <c r="ST46" s="91">
        <v>0.1</v>
      </c>
      <c r="SU46" s="91">
        <v>0.1</v>
      </c>
      <c r="SV46" s="91">
        <v>0.1</v>
      </c>
      <c r="SW46" s="91">
        <v>0.1</v>
      </c>
      <c r="SX46" s="91">
        <v>0.1</v>
      </c>
      <c r="SY46" s="91">
        <v>0.1</v>
      </c>
      <c r="SZ46" s="91">
        <v>0.1</v>
      </c>
      <c r="TA46" s="91">
        <v>0.1</v>
      </c>
      <c r="TB46" s="91">
        <v>0.1</v>
      </c>
      <c r="TC46" s="91">
        <v>0.1</v>
      </c>
      <c r="TD46" s="91">
        <v>0.1</v>
      </c>
      <c r="TE46" s="91">
        <v>0.1</v>
      </c>
      <c r="TF46" s="91">
        <v>0.1</v>
      </c>
      <c r="TG46" s="91">
        <v>0.1</v>
      </c>
      <c r="TH46" s="91">
        <v>0.1</v>
      </c>
      <c r="TI46" s="91">
        <v>0.1</v>
      </c>
      <c r="TJ46" s="91">
        <v>0.1</v>
      </c>
      <c r="TK46" s="91">
        <v>0.1</v>
      </c>
      <c r="TL46" s="91">
        <v>0.1</v>
      </c>
      <c r="TM46" s="91">
        <v>0.1</v>
      </c>
      <c r="TN46" s="91">
        <v>0.1</v>
      </c>
      <c r="TO46" s="91">
        <v>0.1</v>
      </c>
      <c r="TP46" s="91">
        <v>0.1</v>
      </c>
      <c r="TQ46" s="91">
        <v>0.1</v>
      </c>
      <c r="TR46" s="91">
        <v>0.1</v>
      </c>
      <c r="TS46" s="91">
        <v>0.1</v>
      </c>
      <c r="TT46" s="91">
        <v>0.1</v>
      </c>
      <c r="TU46" s="91">
        <v>0.1</v>
      </c>
      <c r="TV46" s="91">
        <v>0.1</v>
      </c>
      <c r="TW46" s="91">
        <v>0.1</v>
      </c>
      <c r="TX46" s="91">
        <v>0.1</v>
      </c>
      <c r="TY46" s="91">
        <v>0.1</v>
      </c>
      <c r="TZ46" s="91">
        <v>0.1</v>
      </c>
      <c r="UA46" s="91">
        <v>0.1</v>
      </c>
      <c r="UB46" s="91">
        <v>0.1</v>
      </c>
      <c r="UC46" s="91">
        <v>0.1</v>
      </c>
      <c r="UD46" s="91">
        <v>0.1</v>
      </c>
      <c r="UE46" s="91">
        <v>0.1</v>
      </c>
      <c r="UF46" s="91">
        <v>0.1</v>
      </c>
      <c r="UG46" s="91">
        <v>0.1</v>
      </c>
      <c r="UH46" s="91">
        <v>0.1</v>
      </c>
      <c r="UI46" s="91">
        <v>0.1</v>
      </c>
      <c r="UJ46" s="91">
        <v>0.1</v>
      </c>
      <c r="UK46" s="91">
        <v>0.1</v>
      </c>
      <c r="UL46" s="91">
        <v>0.1</v>
      </c>
      <c r="UM46" s="91">
        <v>0.1</v>
      </c>
      <c r="UN46" s="91">
        <v>0.1</v>
      </c>
      <c r="UO46" s="91">
        <v>0.1</v>
      </c>
      <c r="UP46" s="91">
        <v>0.1</v>
      </c>
      <c r="UQ46" s="91">
        <v>0.1</v>
      </c>
      <c r="UR46" s="91">
        <v>0.1</v>
      </c>
      <c r="US46" s="91">
        <v>0.1</v>
      </c>
      <c r="UT46" s="91">
        <v>0.1</v>
      </c>
      <c r="UU46" s="91">
        <v>0.1</v>
      </c>
      <c r="UV46" s="91">
        <v>0.1</v>
      </c>
      <c r="UW46" s="91">
        <v>0.1</v>
      </c>
      <c r="UX46" s="91">
        <v>0.1</v>
      </c>
      <c r="UY46" s="91">
        <v>0.1</v>
      </c>
      <c r="UZ46" s="91">
        <v>0.1</v>
      </c>
      <c r="VA46" s="91">
        <v>0.1</v>
      </c>
      <c r="VB46" s="91">
        <v>0.1</v>
      </c>
      <c r="VC46" s="91">
        <v>0.1</v>
      </c>
      <c r="VD46" s="91">
        <v>0.1</v>
      </c>
      <c r="VE46" s="91">
        <v>0.1</v>
      </c>
      <c r="VF46" s="91">
        <v>0.1</v>
      </c>
      <c r="VG46" s="91">
        <v>0.1</v>
      </c>
      <c r="VH46" s="91">
        <v>0.1</v>
      </c>
    </row>
    <row r="47" spans="2:580" ht="14.25" x14ac:dyDescent="0.25">
      <c r="B47" s="55"/>
      <c r="C47" s="9" t="s">
        <v>315</v>
      </c>
      <c r="D47" s="76" t="s">
        <v>469</v>
      </c>
      <c r="E47" s="122">
        <v>3.5</v>
      </c>
      <c r="F47" s="122">
        <v>3.5</v>
      </c>
      <c r="G47" s="122">
        <v>3.5</v>
      </c>
      <c r="H47" s="122">
        <v>3.5</v>
      </c>
      <c r="I47" s="122">
        <v>3.5</v>
      </c>
      <c r="J47" s="122">
        <v>3.5</v>
      </c>
      <c r="K47" s="122">
        <v>3.5</v>
      </c>
      <c r="L47" s="122">
        <v>3.5</v>
      </c>
      <c r="M47" s="122">
        <v>3.5</v>
      </c>
      <c r="N47" s="122">
        <v>3.5</v>
      </c>
      <c r="O47" s="122">
        <v>3.5</v>
      </c>
      <c r="P47" s="122">
        <v>3.5</v>
      </c>
      <c r="Q47" s="122">
        <v>3.5</v>
      </c>
      <c r="R47" s="122">
        <v>3.5</v>
      </c>
      <c r="S47" s="122">
        <v>3.5</v>
      </c>
      <c r="T47" s="122">
        <v>3.5</v>
      </c>
      <c r="U47" s="122">
        <v>3.5</v>
      </c>
      <c r="V47" s="122">
        <v>3.5</v>
      </c>
      <c r="W47" s="122">
        <v>3.5</v>
      </c>
      <c r="X47" s="122">
        <v>3.5</v>
      </c>
      <c r="Y47" s="122">
        <v>3.5</v>
      </c>
      <c r="Z47" s="122">
        <v>3.5</v>
      </c>
      <c r="AA47" s="122">
        <v>3.5</v>
      </c>
      <c r="AB47" s="122">
        <v>3.5</v>
      </c>
      <c r="AC47" s="122">
        <v>3.5</v>
      </c>
      <c r="AD47" s="122">
        <v>3.5</v>
      </c>
      <c r="AE47" s="122">
        <v>3.5</v>
      </c>
      <c r="AF47" s="122">
        <v>3.5</v>
      </c>
      <c r="AG47" s="122">
        <v>3.5</v>
      </c>
      <c r="AH47" s="122">
        <v>3.5</v>
      </c>
      <c r="AI47" s="122">
        <v>3.5</v>
      </c>
      <c r="AJ47" s="122">
        <v>3.5</v>
      </c>
      <c r="AK47" s="122">
        <v>3.5</v>
      </c>
      <c r="AL47" s="122">
        <v>3.5</v>
      </c>
      <c r="AM47" s="122">
        <v>3.5</v>
      </c>
      <c r="AN47" s="122">
        <v>3.5</v>
      </c>
      <c r="AO47" s="122">
        <v>3.5</v>
      </c>
      <c r="AP47" s="122">
        <v>3.5</v>
      </c>
      <c r="AQ47" s="122">
        <v>3.5</v>
      </c>
      <c r="AR47" s="122">
        <v>3.5</v>
      </c>
      <c r="AS47" s="122">
        <v>3.5</v>
      </c>
      <c r="AT47" s="122">
        <v>3.5</v>
      </c>
      <c r="AU47" s="122">
        <v>3.5</v>
      </c>
      <c r="AV47" s="122">
        <v>3.5</v>
      </c>
      <c r="AW47" s="122">
        <v>3.5</v>
      </c>
      <c r="AX47" s="122">
        <v>3.5</v>
      </c>
      <c r="AY47" s="122">
        <v>3.5</v>
      </c>
      <c r="AZ47" s="122">
        <v>3.5</v>
      </c>
      <c r="BA47" s="122">
        <v>3.5</v>
      </c>
      <c r="BB47" s="122">
        <v>3.5</v>
      </c>
      <c r="BC47" s="122">
        <v>3.5</v>
      </c>
      <c r="BD47" s="122">
        <v>3.5</v>
      </c>
      <c r="BE47" s="122">
        <v>3.5</v>
      </c>
      <c r="BF47" s="122">
        <v>3.5</v>
      </c>
      <c r="BG47" s="122">
        <v>3.5</v>
      </c>
      <c r="BH47" s="122">
        <v>3.5</v>
      </c>
      <c r="BI47" s="122">
        <v>3.5</v>
      </c>
      <c r="BJ47" s="122">
        <v>3.5</v>
      </c>
      <c r="BK47" s="122">
        <v>3.5</v>
      </c>
      <c r="BL47" s="122">
        <v>3.5</v>
      </c>
      <c r="BM47" s="122">
        <v>3.5</v>
      </c>
      <c r="BN47" s="122">
        <v>3.5</v>
      </c>
      <c r="BO47" s="122">
        <v>3.5</v>
      </c>
      <c r="BP47" s="122">
        <v>3.5</v>
      </c>
      <c r="BQ47" s="122">
        <v>3.5</v>
      </c>
      <c r="BR47" s="122">
        <v>3.5</v>
      </c>
      <c r="BS47" s="122">
        <v>3.5</v>
      </c>
      <c r="BT47" s="122">
        <v>3.5</v>
      </c>
      <c r="BU47" s="122">
        <v>3.5</v>
      </c>
      <c r="BV47" s="122">
        <v>3.5</v>
      </c>
      <c r="BW47" s="122">
        <v>3.5</v>
      </c>
      <c r="BX47" s="122">
        <v>3.5</v>
      </c>
      <c r="BY47" s="122">
        <v>3.5</v>
      </c>
      <c r="BZ47" s="122">
        <v>3.5</v>
      </c>
      <c r="CA47" s="122">
        <v>3.5</v>
      </c>
      <c r="CB47" s="122">
        <v>3.5</v>
      </c>
      <c r="CC47" s="122">
        <v>3.5</v>
      </c>
      <c r="CD47" s="122">
        <v>3.5</v>
      </c>
      <c r="CE47" s="122">
        <v>3.5</v>
      </c>
      <c r="CF47" s="122">
        <v>3.5</v>
      </c>
      <c r="CG47" s="122">
        <v>3.5</v>
      </c>
      <c r="CH47" s="122">
        <v>3.5</v>
      </c>
      <c r="CI47" s="122">
        <v>3.5</v>
      </c>
      <c r="CJ47" s="122">
        <v>3.5</v>
      </c>
      <c r="CK47" s="122">
        <v>3.5</v>
      </c>
      <c r="CL47" s="122">
        <v>3.5</v>
      </c>
      <c r="CM47" s="122">
        <v>3.5</v>
      </c>
      <c r="CN47" s="122">
        <v>3.5</v>
      </c>
      <c r="CO47" s="122">
        <v>3.5</v>
      </c>
      <c r="CP47" s="122">
        <v>3.5</v>
      </c>
      <c r="CQ47" s="122">
        <v>3.5</v>
      </c>
      <c r="CR47" s="122">
        <v>3.5</v>
      </c>
      <c r="CS47" s="122">
        <v>3.5</v>
      </c>
      <c r="CT47" s="122">
        <v>3.5</v>
      </c>
      <c r="CU47" s="122">
        <v>3.5</v>
      </c>
      <c r="CV47" s="122">
        <v>3.5</v>
      </c>
      <c r="CW47" s="122">
        <v>3.5</v>
      </c>
      <c r="CX47" s="122">
        <v>3.5</v>
      </c>
      <c r="CY47" s="122">
        <v>3.5</v>
      </c>
      <c r="CZ47" s="122">
        <v>3.5</v>
      </c>
      <c r="DA47" s="122">
        <v>3.5</v>
      </c>
      <c r="DB47" s="122">
        <v>3.5</v>
      </c>
      <c r="DC47" s="122">
        <v>3.5</v>
      </c>
      <c r="DD47" s="122">
        <v>3.5</v>
      </c>
      <c r="DE47" s="122">
        <v>3.5</v>
      </c>
      <c r="DF47" s="122">
        <v>3.5</v>
      </c>
      <c r="DG47" s="122">
        <v>3.5</v>
      </c>
      <c r="DH47" s="122">
        <v>3.5</v>
      </c>
      <c r="DI47" s="122">
        <v>3.5</v>
      </c>
      <c r="DJ47" s="122">
        <v>3.5</v>
      </c>
      <c r="DK47" s="122">
        <v>3.5</v>
      </c>
      <c r="DL47" s="122">
        <v>3.5</v>
      </c>
      <c r="DM47" s="122">
        <v>3.5</v>
      </c>
      <c r="DN47" s="122">
        <v>3.5</v>
      </c>
      <c r="DO47" s="122">
        <v>3.5</v>
      </c>
      <c r="DP47" s="122">
        <v>3.5</v>
      </c>
      <c r="DQ47" s="122">
        <v>3.5</v>
      </c>
      <c r="DR47" s="122">
        <v>3.5</v>
      </c>
      <c r="DS47" s="122">
        <v>3.5</v>
      </c>
      <c r="DT47" s="122">
        <v>3.5</v>
      </c>
      <c r="DU47" s="122">
        <v>3.5</v>
      </c>
      <c r="DV47" s="122">
        <v>3.5</v>
      </c>
      <c r="DW47" s="122">
        <v>3.5</v>
      </c>
      <c r="DX47" s="122">
        <v>3.5</v>
      </c>
      <c r="DY47" s="122">
        <v>3.5</v>
      </c>
      <c r="DZ47" s="122">
        <v>3.5</v>
      </c>
      <c r="EA47" s="122">
        <v>3.5</v>
      </c>
      <c r="EB47" s="122">
        <v>3.5</v>
      </c>
      <c r="EC47" s="122">
        <v>3.5</v>
      </c>
      <c r="ED47" s="122">
        <v>3.5</v>
      </c>
      <c r="EE47" s="122">
        <v>3.5</v>
      </c>
      <c r="EF47" s="122">
        <v>3.5</v>
      </c>
      <c r="EG47" s="122">
        <v>3.5</v>
      </c>
      <c r="EH47" s="122">
        <v>3.5</v>
      </c>
      <c r="EI47" s="122">
        <v>3.5</v>
      </c>
      <c r="EJ47" s="122">
        <v>3.5</v>
      </c>
      <c r="EK47" s="122">
        <v>3.5</v>
      </c>
      <c r="EL47" s="122">
        <v>3.5</v>
      </c>
      <c r="EM47" s="122">
        <v>3.5</v>
      </c>
      <c r="EN47" s="122">
        <v>3.5</v>
      </c>
      <c r="EO47" s="122">
        <v>3.5</v>
      </c>
      <c r="EP47" s="122">
        <v>3.5</v>
      </c>
      <c r="EQ47" s="122">
        <v>3.5</v>
      </c>
      <c r="ER47" s="122">
        <v>3.5</v>
      </c>
      <c r="ES47" s="122">
        <v>3.5</v>
      </c>
      <c r="ET47" s="122">
        <v>3.5</v>
      </c>
      <c r="EU47" s="122">
        <v>3.5</v>
      </c>
      <c r="EV47" s="122">
        <v>3.5</v>
      </c>
      <c r="EW47" s="122">
        <v>3.5</v>
      </c>
      <c r="EX47" s="122">
        <v>3.5</v>
      </c>
      <c r="EY47" s="122">
        <v>3.5</v>
      </c>
      <c r="EZ47" s="122">
        <v>3.5</v>
      </c>
      <c r="FA47" s="122">
        <v>3.5</v>
      </c>
      <c r="FB47" s="122">
        <v>3.5</v>
      </c>
      <c r="FC47" s="122">
        <v>3.5</v>
      </c>
      <c r="FD47" s="122">
        <v>3.5</v>
      </c>
      <c r="FE47" s="122">
        <v>3.5</v>
      </c>
      <c r="FF47" s="122">
        <v>3.5</v>
      </c>
      <c r="FG47" s="122">
        <v>3.5</v>
      </c>
      <c r="FH47" s="122">
        <v>3.5</v>
      </c>
      <c r="FI47" s="122">
        <v>3.5</v>
      </c>
      <c r="FJ47" s="122">
        <v>3.5</v>
      </c>
      <c r="FK47" s="122">
        <v>3.5</v>
      </c>
      <c r="FL47" s="122">
        <v>3.5</v>
      </c>
      <c r="FM47" s="122">
        <v>3.5</v>
      </c>
      <c r="FN47" s="122">
        <v>3.5</v>
      </c>
      <c r="FO47" s="122">
        <v>3.5</v>
      </c>
      <c r="FP47" s="122">
        <v>3.5</v>
      </c>
      <c r="FQ47" s="122">
        <v>3.5</v>
      </c>
      <c r="FR47" s="122">
        <v>3.5</v>
      </c>
      <c r="FS47" s="122">
        <v>3.5</v>
      </c>
      <c r="FT47" s="122">
        <v>3.5</v>
      </c>
      <c r="FU47" s="122">
        <v>3.5</v>
      </c>
      <c r="FV47" s="122">
        <v>3.5</v>
      </c>
      <c r="FW47" s="122">
        <v>3.5</v>
      </c>
      <c r="FX47" s="122">
        <v>3.5</v>
      </c>
      <c r="FY47" s="122">
        <v>3.5</v>
      </c>
      <c r="FZ47" s="122">
        <v>3.5</v>
      </c>
      <c r="GA47" s="122">
        <v>3.5</v>
      </c>
      <c r="GB47" s="122">
        <v>3.5</v>
      </c>
      <c r="GC47" s="122">
        <v>3.5</v>
      </c>
      <c r="GD47" s="122">
        <v>3.5</v>
      </c>
      <c r="GE47" s="122">
        <v>3.5</v>
      </c>
      <c r="GF47" s="122">
        <v>3.5</v>
      </c>
      <c r="GG47" s="122">
        <v>3.5</v>
      </c>
      <c r="GH47" s="122">
        <v>3.5</v>
      </c>
      <c r="GI47" s="122">
        <v>3.5</v>
      </c>
      <c r="GJ47" s="122">
        <v>3.5</v>
      </c>
      <c r="GK47" s="122">
        <v>3.5</v>
      </c>
      <c r="GL47" s="122">
        <v>3.5</v>
      </c>
      <c r="GM47" s="122">
        <v>3.5</v>
      </c>
      <c r="GN47" s="122">
        <v>3.5</v>
      </c>
      <c r="GO47" s="122">
        <v>3.5</v>
      </c>
      <c r="GP47" s="122">
        <v>3.5</v>
      </c>
      <c r="GQ47" s="122">
        <v>3.5</v>
      </c>
      <c r="GR47" s="122">
        <v>3.5</v>
      </c>
      <c r="GS47" s="122">
        <v>3.5</v>
      </c>
      <c r="GT47" s="122">
        <v>3.5</v>
      </c>
      <c r="GU47" s="122">
        <v>3.5</v>
      </c>
      <c r="GV47" s="122">
        <v>3.5</v>
      </c>
      <c r="GW47" s="122">
        <v>3.5</v>
      </c>
      <c r="GX47" s="122">
        <v>3.5</v>
      </c>
      <c r="GY47" s="122">
        <v>3.5</v>
      </c>
      <c r="GZ47" s="122">
        <v>3.5</v>
      </c>
      <c r="HA47" s="122">
        <v>3.5</v>
      </c>
      <c r="HB47" s="122">
        <v>3.5</v>
      </c>
      <c r="HC47" s="122">
        <v>3.5</v>
      </c>
      <c r="HD47" s="122">
        <v>3.5</v>
      </c>
      <c r="HE47" s="122">
        <v>3.5</v>
      </c>
      <c r="HF47" s="122">
        <v>3.5</v>
      </c>
      <c r="HG47" s="122">
        <v>3.5</v>
      </c>
      <c r="HH47" s="122">
        <v>3.5</v>
      </c>
      <c r="HI47" s="122">
        <v>3.5</v>
      </c>
      <c r="HJ47" s="122">
        <v>3.5</v>
      </c>
      <c r="HK47" s="122">
        <v>3.5</v>
      </c>
      <c r="HL47" s="122">
        <v>3.5</v>
      </c>
      <c r="HM47" s="122">
        <v>3.5</v>
      </c>
      <c r="HN47" s="122">
        <v>3.5</v>
      </c>
      <c r="HO47" s="122">
        <v>3.5</v>
      </c>
      <c r="HP47" s="122">
        <v>3.5</v>
      </c>
      <c r="HQ47" s="122">
        <v>3.5</v>
      </c>
      <c r="HR47" s="122">
        <v>3.5</v>
      </c>
      <c r="HS47" s="122">
        <v>3.5</v>
      </c>
      <c r="HT47" s="122">
        <v>3.5</v>
      </c>
      <c r="HU47" s="122">
        <v>3.5</v>
      </c>
      <c r="HV47" s="122">
        <v>3.5</v>
      </c>
      <c r="HW47" s="122">
        <v>3.5</v>
      </c>
      <c r="HX47" s="122">
        <v>3.5</v>
      </c>
      <c r="HY47" s="122">
        <v>3.5</v>
      </c>
      <c r="HZ47" s="122">
        <v>3.5</v>
      </c>
      <c r="IA47" s="122">
        <v>3.5</v>
      </c>
      <c r="IB47" s="122">
        <v>3.5</v>
      </c>
      <c r="IC47" s="122">
        <v>3.5</v>
      </c>
      <c r="ID47" s="122">
        <v>3.5</v>
      </c>
      <c r="IE47" s="122">
        <v>3.5</v>
      </c>
      <c r="IF47" s="122">
        <v>3.5</v>
      </c>
      <c r="IG47" s="122">
        <v>3.5</v>
      </c>
      <c r="IH47" s="122">
        <v>3.5</v>
      </c>
      <c r="II47" s="122">
        <v>3.5</v>
      </c>
      <c r="IJ47" s="122">
        <v>3.5</v>
      </c>
      <c r="IK47" s="122">
        <v>3.5</v>
      </c>
      <c r="IL47" s="122">
        <v>3.5</v>
      </c>
      <c r="IM47" s="122">
        <v>3.5</v>
      </c>
      <c r="IN47" s="122">
        <v>3.5</v>
      </c>
      <c r="IO47" s="122">
        <v>3.5</v>
      </c>
      <c r="IP47" s="122">
        <v>3.5</v>
      </c>
      <c r="IQ47" s="122">
        <v>3.5</v>
      </c>
      <c r="IR47" s="122">
        <v>3.5</v>
      </c>
      <c r="IS47" s="122">
        <v>3.5</v>
      </c>
      <c r="IT47" s="122">
        <v>3.5</v>
      </c>
      <c r="IU47" s="122">
        <v>3.5</v>
      </c>
      <c r="IV47" s="122">
        <v>3.5</v>
      </c>
      <c r="IW47" s="122">
        <v>3.5</v>
      </c>
      <c r="IX47" s="122">
        <v>3.5</v>
      </c>
      <c r="IY47" s="122">
        <v>3.5</v>
      </c>
      <c r="IZ47" s="122">
        <v>3.5</v>
      </c>
      <c r="JA47" s="122">
        <v>3.5</v>
      </c>
      <c r="JB47" s="122">
        <v>3.5</v>
      </c>
      <c r="JC47" s="122">
        <v>3.5</v>
      </c>
      <c r="JD47" s="122">
        <v>3.5</v>
      </c>
      <c r="JE47" s="122">
        <v>3.5</v>
      </c>
      <c r="JF47" s="122">
        <v>3.5</v>
      </c>
      <c r="JG47" s="122">
        <v>3.5</v>
      </c>
      <c r="JH47" s="122">
        <v>3.5</v>
      </c>
      <c r="JI47" s="122">
        <v>3.5</v>
      </c>
      <c r="JJ47" s="122">
        <v>3.5</v>
      </c>
      <c r="JK47" s="122">
        <v>3.5</v>
      </c>
      <c r="JL47" s="122">
        <v>3.5</v>
      </c>
      <c r="JM47" s="122">
        <v>3.5</v>
      </c>
      <c r="JN47" s="122">
        <v>3.5</v>
      </c>
      <c r="JO47" s="122">
        <v>3.5</v>
      </c>
      <c r="JP47" s="122">
        <v>3.5</v>
      </c>
      <c r="JQ47" s="122">
        <v>3.5</v>
      </c>
      <c r="JR47" s="122">
        <v>3.5</v>
      </c>
      <c r="JS47" s="122">
        <v>3.5</v>
      </c>
      <c r="JT47" s="122">
        <v>3.5</v>
      </c>
      <c r="JU47" s="122">
        <v>3.5</v>
      </c>
      <c r="JV47" s="122">
        <v>3.5</v>
      </c>
      <c r="JW47" s="122">
        <v>3.5</v>
      </c>
      <c r="JX47" s="122">
        <v>3.5</v>
      </c>
      <c r="JY47" s="122">
        <v>3.5</v>
      </c>
      <c r="JZ47" s="122">
        <v>3.5</v>
      </c>
      <c r="KA47" s="122">
        <v>3.5</v>
      </c>
      <c r="KB47" s="122">
        <v>3.5</v>
      </c>
      <c r="KC47" s="122">
        <v>3.5</v>
      </c>
      <c r="KD47" s="122">
        <v>3.5</v>
      </c>
      <c r="KE47" s="122">
        <v>3.5</v>
      </c>
      <c r="KF47" s="122">
        <v>3.5</v>
      </c>
      <c r="KG47" s="122">
        <v>3.5</v>
      </c>
      <c r="KH47" s="122">
        <v>3.5</v>
      </c>
      <c r="KI47" s="122">
        <v>3.5</v>
      </c>
      <c r="KJ47" s="122">
        <v>3.5</v>
      </c>
      <c r="KK47" s="122">
        <v>3.5</v>
      </c>
      <c r="KL47" s="122">
        <v>3.5</v>
      </c>
      <c r="KM47" s="122">
        <v>3.5</v>
      </c>
      <c r="KN47" s="122">
        <v>3.5</v>
      </c>
      <c r="KO47" s="122">
        <v>3.5</v>
      </c>
      <c r="KP47" s="122">
        <v>3.5</v>
      </c>
      <c r="KQ47" s="122">
        <v>3.5</v>
      </c>
      <c r="KR47" s="122">
        <v>3.5</v>
      </c>
      <c r="KS47" s="122">
        <v>3.5</v>
      </c>
      <c r="KT47" s="122">
        <v>3.5</v>
      </c>
      <c r="KU47" s="122">
        <v>3.5</v>
      </c>
      <c r="KV47" s="122">
        <v>3.5</v>
      </c>
      <c r="KW47" s="122">
        <v>3.5</v>
      </c>
      <c r="KX47" s="122">
        <v>3.5</v>
      </c>
      <c r="KY47" s="122">
        <v>3.5</v>
      </c>
      <c r="KZ47" s="122">
        <v>3.5</v>
      </c>
      <c r="LA47" s="122">
        <v>3.5</v>
      </c>
      <c r="LB47" s="122">
        <v>3.5</v>
      </c>
      <c r="LC47" s="122">
        <v>3.5</v>
      </c>
      <c r="LD47" s="122">
        <v>3.5</v>
      </c>
      <c r="LE47" s="122">
        <v>3.5</v>
      </c>
      <c r="LF47" s="122">
        <v>3.5</v>
      </c>
      <c r="LG47" s="122">
        <v>3.5</v>
      </c>
      <c r="LH47" s="122">
        <v>3.5</v>
      </c>
      <c r="LI47" s="122">
        <v>3.5</v>
      </c>
      <c r="LJ47" s="122">
        <v>3.5</v>
      </c>
      <c r="LK47" s="122">
        <v>3.5</v>
      </c>
      <c r="LL47" s="122">
        <v>3.5</v>
      </c>
      <c r="LM47" s="122">
        <v>3.5</v>
      </c>
      <c r="LN47" s="122">
        <v>3.5</v>
      </c>
      <c r="LO47" s="122">
        <v>3.5</v>
      </c>
      <c r="LP47" s="122">
        <v>3.5</v>
      </c>
      <c r="LQ47" s="122">
        <v>3.5</v>
      </c>
      <c r="LR47" s="122">
        <v>3.5</v>
      </c>
      <c r="LS47" s="122">
        <v>3.5</v>
      </c>
      <c r="LT47" s="122">
        <v>3.5</v>
      </c>
      <c r="LU47" s="122">
        <v>3.5</v>
      </c>
      <c r="LV47" s="122">
        <v>3.5</v>
      </c>
      <c r="LW47" s="122">
        <v>3.5</v>
      </c>
      <c r="LX47" s="122">
        <v>3.5</v>
      </c>
      <c r="LY47" s="122">
        <v>3.5</v>
      </c>
      <c r="LZ47" s="122">
        <v>3.5</v>
      </c>
      <c r="MA47" s="122">
        <v>3.5</v>
      </c>
      <c r="MB47" s="122">
        <v>3.5</v>
      </c>
      <c r="MC47" s="122">
        <v>3.5</v>
      </c>
      <c r="MD47" s="122">
        <v>3.5</v>
      </c>
      <c r="ME47" s="122">
        <v>3.5</v>
      </c>
      <c r="MF47" s="122">
        <v>3.5</v>
      </c>
      <c r="MG47" s="122">
        <v>3.5</v>
      </c>
      <c r="MH47" s="122">
        <v>3.5</v>
      </c>
      <c r="MI47" s="122">
        <v>3.5</v>
      </c>
      <c r="MJ47" s="122">
        <v>3.5</v>
      </c>
      <c r="MK47" s="122">
        <v>3.5</v>
      </c>
      <c r="ML47" s="122">
        <v>3.5</v>
      </c>
      <c r="MM47" s="122">
        <v>3.5</v>
      </c>
      <c r="MN47" s="122">
        <v>3.5</v>
      </c>
      <c r="MO47" s="122">
        <v>3.5</v>
      </c>
      <c r="MP47" s="122">
        <v>3.5</v>
      </c>
      <c r="MQ47" s="122">
        <v>3.5</v>
      </c>
      <c r="MR47" s="122">
        <v>3.5</v>
      </c>
      <c r="MS47" s="122">
        <v>3.5</v>
      </c>
      <c r="MT47" s="122">
        <v>3.5</v>
      </c>
      <c r="MU47" s="122">
        <v>3.5</v>
      </c>
      <c r="MV47" s="122">
        <v>3.5</v>
      </c>
      <c r="MW47" s="122">
        <v>3.5</v>
      </c>
      <c r="MX47" s="122">
        <v>3.5</v>
      </c>
      <c r="MY47" s="122">
        <v>3.5</v>
      </c>
      <c r="MZ47" s="122">
        <v>3.5</v>
      </c>
      <c r="NA47" s="122">
        <v>3.5</v>
      </c>
      <c r="NB47" s="122">
        <v>3.5</v>
      </c>
      <c r="NC47" s="122">
        <v>3.5</v>
      </c>
      <c r="ND47" s="122">
        <v>3.5</v>
      </c>
      <c r="NE47" s="122">
        <v>3.5</v>
      </c>
      <c r="NF47" s="122">
        <v>3.5</v>
      </c>
      <c r="NG47" s="122">
        <v>3.5</v>
      </c>
      <c r="NH47" s="122">
        <v>3.5</v>
      </c>
      <c r="NI47" s="122">
        <v>3.5</v>
      </c>
      <c r="NJ47" s="122">
        <v>3.5</v>
      </c>
      <c r="NK47" s="122">
        <v>3.5</v>
      </c>
      <c r="NL47" s="122">
        <v>3.5</v>
      </c>
      <c r="NM47" s="122">
        <v>3.5</v>
      </c>
      <c r="NN47" s="122">
        <v>3.5</v>
      </c>
      <c r="NO47" s="122">
        <v>3.5</v>
      </c>
      <c r="NP47" s="122">
        <v>3.5</v>
      </c>
      <c r="NQ47" s="122">
        <v>3.5</v>
      </c>
      <c r="NR47" s="122">
        <v>3.5</v>
      </c>
      <c r="NS47" s="122">
        <v>3.5</v>
      </c>
      <c r="NT47" s="122">
        <v>3.5</v>
      </c>
      <c r="NU47" s="122">
        <v>3.5</v>
      </c>
      <c r="NV47" s="122">
        <v>3.5</v>
      </c>
      <c r="NW47" s="122">
        <v>3.5</v>
      </c>
      <c r="NX47" s="122">
        <v>3.5</v>
      </c>
      <c r="NY47" s="122">
        <v>3.5</v>
      </c>
      <c r="NZ47" s="122">
        <v>3.5</v>
      </c>
      <c r="OA47" s="122">
        <v>3.5</v>
      </c>
      <c r="OB47" s="122">
        <v>3.5</v>
      </c>
      <c r="OC47" s="122">
        <v>3.5</v>
      </c>
      <c r="OD47" s="122">
        <v>3.5</v>
      </c>
      <c r="OE47" s="122">
        <v>3.5</v>
      </c>
      <c r="OF47" s="122">
        <v>3.5</v>
      </c>
      <c r="OG47" s="122">
        <v>3.5</v>
      </c>
      <c r="OH47" s="122">
        <v>3.5</v>
      </c>
      <c r="OI47" s="122">
        <v>3.5</v>
      </c>
      <c r="OJ47" s="122">
        <v>3.5</v>
      </c>
      <c r="OK47" s="122">
        <v>3.5</v>
      </c>
      <c r="OL47" s="122">
        <v>3.5</v>
      </c>
      <c r="OM47" s="122">
        <v>3.5</v>
      </c>
      <c r="ON47" s="122">
        <v>3.5</v>
      </c>
      <c r="OO47" s="122">
        <v>3.5</v>
      </c>
      <c r="OP47" s="122">
        <v>3.5</v>
      </c>
      <c r="OQ47" s="122">
        <v>3.5</v>
      </c>
      <c r="OR47" s="122">
        <v>3.5</v>
      </c>
      <c r="OS47" s="122">
        <v>3.5</v>
      </c>
      <c r="OT47" s="122">
        <v>3.5</v>
      </c>
      <c r="OU47" s="122">
        <v>3.5</v>
      </c>
      <c r="OV47" s="122">
        <v>3.5</v>
      </c>
      <c r="OW47" s="122">
        <v>3.5</v>
      </c>
      <c r="OX47" s="122">
        <v>3.5</v>
      </c>
      <c r="OY47" s="122">
        <v>3.5</v>
      </c>
      <c r="OZ47" s="122">
        <v>3.5</v>
      </c>
      <c r="PA47" s="122">
        <v>3.5</v>
      </c>
      <c r="PB47" s="122">
        <v>3.5</v>
      </c>
      <c r="PC47" s="122">
        <v>3.5</v>
      </c>
      <c r="PD47" s="122">
        <v>3.5</v>
      </c>
      <c r="PE47" s="122">
        <v>3.5</v>
      </c>
      <c r="PF47" s="122">
        <v>3.5</v>
      </c>
      <c r="PG47" s="122">
        <v>3.5</v>
      </c>
      <c r="PH47" s="122">
        <v>3.5</v>
      </c>
      <c r="PI47" s="122">
        <v>3.5</v>
      </c>
      <c r="PJ47" s="122">
        <v>3.5</v>
      </c>
      <c r="PK47" s="122">
        <v>3.5</v>
      </c>
      <c r="PL47" s="122">
        <v>3.5</v>
      </c>
      <c r="PM47" s="122">
        <v>3.5</v>
      </c>
      <c r="PN47" s="122">
        <v>3.5</v>
      </c>
      <c r="PO47" s="122">
        <v>3.5</v>
      </c>
      <c r="PP47" s="122">
        <v>3.5</v>
      </c>
      <c r="PQ47" s="122">
        <v>3.5</v>
      </c>
      <c r="PR47" s="122">
        <v>3.5</v>
      </c>
      <c r="PS47" s="122">
        <v>3.5</v>
      </c>
      <c r="PT47" s="122">
        <v>3.5</v>
      </c>
      <c r="PU47" s="122">
        <v>3.5</v>
      </c>
      <c r="PV47" s="122">
        <v>3.5</v>
      </c>
      <c r="PW47" s="122">
        <v>3.5</v>
      </c>
      <c r="PX47" s="122">
        <v>3.5</v>
      </c>
      <c r="PY47" s="122">
        <v>3.5</v>
      </c>
      <c r="PZ47" s="122">
        <v>3.5</v>
      </c>
      <c r="QA47" s="122">
        <v>3.5</v>
      </c>
      <c r="QB47" s="122">
        <v>3.5</v>
      </c>
      <c r="QC47" s="122">
        <v>3.5</v>
      </c>
      <c r="QD47" s="122">
        <v>3.5</v>
      </c>
      <c r="QE47" s="122">
        <v>3.5</v>
      </c>
      <c r="QF47" s="122">
        <v>3.5</v>
      </c>
      <c r="QG47" s="122">
        <v>3.5</v>
      </c>
      <c r="QH47" s="122">
        <v>3.5</v>
      </c>
      <c r="QI47" s="122">
        <v>3.5</v>
      </c>
      <c r="QJ47" s="122">
        <v>3.5</v>
      </c>
      <c r="QK47" s="122">
        <v>3.5</v>
      </c>
      <c r="QL47" s="122">
        <v>3.5</v>
      </c>
      <c r="QM47" s="122">
        <v>3.5</v>
      </c>
      <c r="QN47" s="122">
        <v>3.5</v>
      </c>
      <c r="QO47" s="122">
        <v>3.5</v>
      </c>
      <c r="QP47" s="122">
        <v>3.5</v>
      </c>
      <c r="QQ47" s="122">
        <v>3.5</v>
      </c>
      <c r="QR47" s="122">
        <v>3.5</v>
      </c>
      <c r="QS47" s="122">
        <v>3.5</v>
      </c>
      <c r="QT47" s="122">
        <v>3.5</v>
      </c>
      <c r="QU47" s="122">
        <v>3.5</v>
      </c>
      <c r="QV47" s="122">
        <v>3.5</v>
      </c>
      <c r="QW47" s="122">
        <v>3.5</v>
      </c>
      <c r="QX47" s="122">
        <v>3.5</v>
      </c>
      <c r="QY47" s="122">
        <v>3.5</v>
      </c>
      <c r="QZ47" s="122">
        <v>3.5</v>
      </c>
      <c r="RA47" s="122">
        <v>3.5</v>
      </c>
      <c r="RB47" s="122">
        <v>3.5</v>
      </c>
      <c r="RC47" s="122">
        <v>3.5</v>
      </c>
      <c r="RD47" s="122">
        <v>3.5</v>
      </c>
      <c r="RE47" s="122">
        <v>3.5</v>
      </c>
      <c r="RF47" s="122">
        <v>3.5</v>
      </c>
      <c r="RG47" s="122">
        <v>3.5</v>
      </c>
      <c r="RH47" s="122">
        <v>3.5</v>
      </c>
      <c r="RI47" s="122">
        <v>3.5</v>
      </c>
      <c r="RJ47" s="122">
        <v>3.5</v>
      </c>
      <c r="RK47" s="122">
        <v>3.5</v>
      </c>
      <c r="RL47" s="122">
        <v>3.5</v>
      </c>
      <c r="RM47" s="122">
        <v>3.5</v>
      </c>
      <c r="RN47" s="122">
        <v>3.5</v>
      </c>
      <c r="RO47" s="122">
        <v>3.5</v>
      </c>
      <c r="RP47" s="122">
        <v>3.5</v>
      </c>
      <c r="RQ47" s="122">
        <v>3.5</v>
      </c>
      <c r="RR47" s="122">
        <v>3.5</v>
      </c>
      <c r="RS47" s="122">
        <v>3.5</v>
      </c>
      <c r="RT47" s="122">
        <v>3.5</v>
      </c>
      <c r="RU47" s="122">
        <v>3.5</v>
      </c>
      <c r="RV47" s="122">
        <v>3.5</v>
      </c>
      <c r="RW47" s="122">
        <v>3.5</v>
      </c>
      <c r="RX47" s="122">
        <v>3.5</v>
      </c>
      <c r="RY47" s="122">
        <v>3.5</v>
      </c>
      <c r="RZ47" s="122">
        <v>3.5</v>
      </c>
      <c r="SA47" s="122">
        <v>3.5</v>
      </c>
      <c r="SB47" s="122">
        <v>3.5</v>
      </c>
      <c r="SC47" s="122">
        <v>3.5</v>
      </c>
      <c r="SD47" s="122">
        <v>3.5</v>
      </c>
      <c r="SE47" s="122">
        <v>3.5</v>
      </c>
      <c r="SF47" s="122">
        <v>3.5</v>
      </c>
      <c r="SG47" s="122">
        <v>3.5</v>
      </c>
      <c r="SH47" s="122">
        <v>3.5</v>
      </c>
      <c r="SI47" s="122">
        <v>3.5</v>
      </c>
      <c r="SJ47" s="122">
        <v>3.5</v>
      </c>
      <c r="SK47" s="122">
        <v>3.5</v>
      </c>
      <c r="SL47" s="122">
        <v>3.5</v>
      </c>
      <c r="SM47" s="122">
        <v>3.5</v>
      </c>
      <c r="SN47" s="122">
        <v>3.5</v>
      </c>
      <c r="SO47" s="122">
        <v>3.5</v>
      </c>
      <c r="SP47" s="122">
        <v>3.5</v>
      </c>
      <c r="SQ47" s="122">
        <v>3.5</v>
      </c>
      <c r="SR47" s="122">
        <v>3.5</v>
      </c>
      <c r="SS47" s="122">
        <v>3.5</v>
      </c>
      <c r="ST47" s="122">
        <v>3.5</v>
      </c>
      <c r="SU47" s="122">
        <v>3.5</v>
      </c>
      <c r="SV47" s="122">
        <v>3.5</v>
      </c>
      <c r="SW47" s="122">
        <v>3.5</v>
      </c>
      <c r="SX47" s="122">
        <v>3.5</v>
      </c>
      <c r="SY47" s="122">
        <v>3.5</v>
      </c>
      <c r="SZ47" s="122">
        <v>3.5</v>
      </c>
      <c r="TA47" s="122">
        <v>3.5</v>
      </c>
      <c r="TB47" s="122">
        <v>3.5</v>
      </c>
      <c r="TC47" s="122">
        <v>3.5</v>
      </c>
      <c r="TD47" s="122">
        <v>3.5</v>
      </c>
      <c r="TE47" s="122">
        <v>3.5</v>
      </c>
      <c r="TF47" s="122">
        <v>3.5</v>
      </c>
      <c r="TG47" s="122">
        <v>3.5</v>
      </c>
      <c r="TH47" s="122">
        <v>3.5</v>
      </c>
      <c r="TI47" s="122">
        <v>3.5</v>
      </c>
      <c r="TJ47" s="122">
        <v>3.5</v>
      </c>
      <c r="TK47" s="122">
        <v>3.5</v>
      </c>
      <c r="TL47" s="122">
        <v>3.5</v>
      </c>
      <c r="TM47" s="122">
        <v>3.5</v>
      </c>
      <c r="TN47" s="122">
        <v>3.5</v>
      </c>
      <c r="TO47" s="122">
        <v>3.5</v>
      </c>
      <c r="TP47" s="122">
        <v>3.5</v>
      </c>
      <c r="TQ47" s="122">
        <v>3.5</v>
      </c>
      <c r="TR47" s="122">
        <v>3.5</v>
      </c>
      <c r="TS47" s="122">
        <v>3.5</v>
      </c>
      <c r="TT47" s="122">
        <v>3.5</v>
      </c>
      <c r="TU47" s="122">
        <v>3.5</v>
      </c>
      <c r="TV47" s="122">
        <v>3.5</v>
      </c>
      <c r="TW47" s="122">
        <v>3.5</v>
      </c>
      <c r="TX47" s="122">
        <v>3.5</v>
      </c>
      <c r="TY47" s="122">
        <v>3.5</v>
      </c>
      <c r="TZ47" s="122">
        <v>3.5</v>
      </c>
      <c r="UA47" s="122">
        <v>3.5</v>
      </c>
      <c r="UB47" s="122">
        <v>3.5</v>
      </c>
      <c r="UC47" s="122">
        <v>3.5</v>
      </c>
      <c r="UD47" s="122">
        <v>3.5</v>
      </c>
      <c r="UE47" s="122">
        <v>3.5</v>
      </c>
      <c r="UF47" s="122">
        <v>3.5</v>
      </c>
      <c r="UG47" s="122">
        <v>3.5</v>
      </c>
      <c r="UH47" s="122">
        <v>3.5</v>
      </c>
      <c r="UI47" s="122">
        <v>3.5</v>
      </c>
      <c r="UJ47" s="122">
        <v>3.5</v>
      </c>
      <c r="UK47" s="122">
        <v>3.5</v>
      </c>
      <c r="UL47" s="122">
        <v>3.5</v>
      </c>
      <c r="UM47" s="122">
        <v>3.5</v>
      </c>
      <c r="UN47" s="122">
        <v>3.5</v>
      </c>
      <c r="UO47" s="122">
        <v>3.5</v>
      </c>
      <c r="UP47" s="122">
        <v>3.5</v>
      </c>
      <c r="UQ47" s="122">
        <v>3.5</v>
      </c>
      <c r="UR47" s="122">
        <v>3.5</v>
      </c>
      <c r="US47" s="122">
        <v>3.5</v>
      </c>
      <c r="UT47" s="122">
        <v>3.5</v>
      </c>
      <c r="UU47" s="122">
        <v>3.5</v>
      </c>
      <c r="UV47" s="122">
        <v>3.5</v>
      </c>
      <c r="UW47" s="122">
        <v>3.5</v>
      </c>
      <c r="UX47" s="122">
        <v>3.5</v>
      </c>
      <c r="UY47" s="122">
        <v>3.5</v>
      </c>
      <c r="UZ47" s="122">
        <v>3.5</v>
      </c>
      <c r="VA47" s="122">
        <v>3.5</v>
      </c>
      <c r="VB47" s="122">
        <v>3.5</v>
      </c>
      <c r="VC47" s="122">
        <v>3.5</v>
      </c>
      <c r="VD47" s="122">
        <v>3.5</v>
      </c>
      <c r="VE47" s="122">
        <v>3.5</v>
      </c>
      <c r="VF47" s="122">
        <v>3.5</v>
      </c>
      <c r="VG47" s="122">
        <v>3.5</v>
      </c>
      <c r="VH47" s="122">
        <v>3.5</v>
      </c>
    </row>
    <row r="48" spans="2:580" ht="14.25" x14ac:dyDescent="0.25">
      <c r="B48" s="55"/>
      <c r="C48" s="9" t="s">
        <v>349</v>
      </c>
      <c r="D48" s="76" t="s">
        <v>316</v>
      </c>
      <c r="E48" s="122">
        <v>10</v>
      </c>
      <c r="F48" s="122">
        <v>10</v>
      </c>
      <c r="G48" s="122">
        <v>10</v>
      </c>
      <c r="H48" s="122">
        <v>10</v>
      </c>
      <c r="I48" s="122">
        <v>10</v>
      </c>
      <c r="J48" s="122">
        <v>10</v>
      </c>
      <c r="K48" s="122">
        <v>10</v>
      </c>
      <c r="L48" s="122">
        <v>10</v>
      </c>
      <c r="M48" s="122">
        <v>10</v>
      </c>
      <c r="N48" s="122">
        <v>10</v>
      </c>
      <c r="O48" s="122">
        <v>10</v>
      </c>
      <c r="P48" s="122">
        <v>10</v>
      </c>
      <c r="Q48" s="122">
        <v>10</v>
      </c>
      <c r="R48" s="122">
        <v>10</v>
      </c>
      <c r="S48" s="122">
        <v>10</v>
      </c>
      <c r="T48" s="122">
        <v>10</v>
      </c>
      <c r="U48" s="122">
        <v>10</v>
      </c>
      <c r="V48" s="122">
        <v>10</v>
      </c>
      <c r="W48" s="122">
        <v>10</v>
      </c>
      <c r="X48" s="122">
        <v>10</v>
      </c>
      <c r="Y48" s="122">
        <v>10</v>
      </c>
      <c r="Z48" s="122">
        <v>10</v>
      </c>
      <c r="AA48" s="122">
        <v>10</v>
      </c>
      <c r="AB48" s="122">
        <v>10</v>
      </c>
      <c r="AC48" s="122">
        <v>10</v>
      </c>
      <c r="AD48" s="122">
        <v>10</v>
      </c>
      <c r="AE48" s="122">
        <v>10</v>
      </c>
      <c r="AF48" s="122">
        <v>10</v>
      </c>
      <c r="AG48" s="122">
        <v>10</v>
      </c>
      <c r="AH48" s="122">
        <v>10</v>
      </c>
      <c r="AI48" s="122">
        <v>10</v>
      </c>
      <c r="AJ48" s="122">
        <v>10</v>
      </c>
      <c r="AK48" s="122">
        <v>10</v>
      </c>
      <c r="AL48" s="122">
        <v>10</v>
      </c>
      <c r="AM48" s="122">
        <v>10</v>
      </c>
      <c r="AN48" s="122">
        <v>10</v>
      </c>
      <c r="AO48" s="122">
        <v>10</v>
      </c>
      <c r="AP48" s="122">
        <v>10</v>
      </c>
      <c r="AQ48" s="122">
        <v>10</v>
      </c>
      <c r="AR48" s="122">
        <v>10</v>
      </c>
      <c r="AS48" s="122">
        <v>10</v>
      </c>
      <c r="AT48" s="122">
        <v>10</v>
      </c>
      <c r="AU48" s="122">
        <v>10</v>
      </c>
      <c r="AV48" s="122">
        <v>10</v>
      </c>
      <c r="AW48" s="122">
        <v>10</v>
      </c>
      <c r="AX48" s="122">
        <v>10</v>
      </c>
      <c r="AY48" s="122">
        <v>10</v>
      </c>
      <c r="AZ48" s="122">
        <v>10</v>
      </c>
      <c r="BA48" s="122">
        <v>10</v>
      </c>
      <c r="BB48" s="122">
        <v>10</v>
      </c>
      <c r="BC48" s="122">
        <v>10</v>
      </c>
      <c r="BD48" s="122">
        <v>10</v>
      </c>
      <c r="BE48" s="122">
        <v>10</v>
      </c>
      <c r="BF48" s="122">
        <v>10</v>
      </c>
      <c r="BG48" s="122">
        <v>10</v>
      </c>
      <c r="BH48" s="122">
        <v>10</v>
      </c>
      <c r="BI48" s="122">
        <v>10</v>
      </c>
      <c r="BJ48" s="122">
        <v>10</v>
      </c>
      <c r="BK48" s="122">
        <v>10</v>
      </c>
      <c r="BL48" s="122">
        <v>10</v>
      </c>
      <c r="BM48" s="122">
        <v>10</v>
      </c>
      <c r="BN48" s="122">
        <v>10</v>
      </c>
      <c r="BO48" s="122">
        <v>10</v>
      </c>
      <c r="BP48" s="122">
        <v>10</v>
      </c>
      <c r="BQ48" s="122">
        <v>10</v>
      </c>
      <c r="BR48" s="122">
        <v>10</v>
      </c>
      <c r="BS48" s="122">
        <v>10</v>
      </c>
      <c r="BT48" s="122">
        <v>10</v>
      </c>
      <c r="BU48" s="122">
        <v>10</v>
      </c>
      <c r="BV48" s="122">
        <v>10</v>
      </c>
      <c r="BW48" s="122">
        <v>10</v>
      </c>
      <c r="BX48" s="122">
        <v>10</v>
      </c>
      <c r="BY48" s="122">
        <v>10</v>
      </c>
      <c r="BZ48" s="122">
        <v>10</v>
      </c>
      <c r="CA48" s="122">
        <v>10</v>
      </c>
      <c r="CB48" s="122">
        <v>10</v>
      </c>
      <c r="CC48" s="122">
        <v>10</v>
      </c>
      <c r="CD48" s="122">
        <v>10</v>
      </c>
      <c r="CE48" s="122">
        <v>10</v>
      </c>
      <c r="CF48" s="122">
        <v>10</v>
      </c>
      <c r="CG48" s="122">
        <v>10</v>
      </c>
      <c r="CH48" s="122">
        <v>10</v>
      </c>
      <c r="CI48" s="122">
        <v>10</v>
      </c>
      <c r="CJ48" s="122">
        <v>10</v>
      </c>
      <c r="CK48" s="122">
        <v>10</v>
      </c>
      <c r="CL48" s="122">
        <v>10</v>
      </c>
      <c r="CM48" s="122">
        <v>10</v>
      </c>
      <c r="CN48" s="122">
        <v>10</v>
      </c>
      <c r="CO48" s="122">
        <v>10</v>
      </c>
      <c r="CP48" s="122">
        <v>10</v>
      </c>
      <c r="CQ48" s="122">
        <v>10</v>
      </c>
      <c r="CR48" s="122">
        <v>10</v>
      </c>
      <c r="CS48" s="122">
        <v>10</v>
      </c>
      <c r="CT48" s="122">
        <v>10</v>
      </c>
      <c r="CU48" s="122">
        <v>10</v>
      </c>
      <c r="CV48" s="122">
        <v>10</v>
      </c>
      <c r="CW48" s="122">
        <v>10</v>
      </c>
      <c r="CX48" s="122">
        <v>10</v>
      </c>
      <c r="CY48" s="122">
        <v>10</v>
      </c>
      <c r="CZ48" s="122">
        <v>10</v>
      </c>
      <c r="DA48" s="122">
        <v>10</v>
      </c>
      <c r="DB48" s="122">
        <v>10</v>
      </c>
      <c r="DC48" s="122">
        <v>10</v>
      </c>
      <c r="DD48" s="122">
        <v>10</v>
      </c>
      <c r="DE48" s="122">
        <v>10</v>
      </c>
      <c r="DF48" s="122">
        <v>10</v>
      </c>
      <c r="DG48" s="122">
        <v>10</v>
      </c>
      <c r="DH48" s="122">
        <v>10</v>
      </c>
      <c r="DI48" s="122">
        <v>10</v>
      </c>
      <c r="DJ48" s="122">
        <v>10</v>
      </c>
      <c r="DK48" s="122">
        <v>10</v>
      </c>
      <c r="DL48" s="122">
        <v>10</v>
      </c>
      <c r="DM48" s="122">
        <v>10</v>
      </c>
      <c r="DN48" s="122">
        <v>10</v>
      </c>
      <c r="DO48" s="122">
        <v>10</v>
      </c>
      <c r="DP48" s="122">
        <v>10</v>
      </c>
      <c r="DQ48" s="122">
        <v>10</v>
      </c>
      <c r="DR48" s="122">
        <v>10</v>
      </c>
      <c r="DS48" s="122">
        <v>10</v>
      </c>
      <c r="DT48" s="122">
        <v>10</v>
      </c>
      <c r="DU48" s="122">
        <v>10</v>
      </c>
      <c r="DV48" s="122">
        <v>10</v>
      </c>
      <c r="DW48" s="122">
        <v>10</v>
      </c>
      <c r="DX48" s="122">
        <v>10</v>
      </c>
      <c r="DY48" s="122">
        <v>10</v>
      </c>
      <c r="DZ48" s="122">
        <v>10</v>
      </c>
      <c r="EA48" s="122">
        <v>10</v>
      </c>
      <c r="EB48" s="122">
        <v>10</v>
      </c>
      <c r="EC48" s="122">
        <v>10</v>
      </c>
      <c r="ED48" s="122">
        <v>10</v>
      </c>
      <c r="EE48" s="122">
        <v>10</v>
      </c>
      <c r="EF48" s="122">
        <v>10</v>
      </c>
      <c r="EG48" s="122">
        <v>10</v>
      </c>
      <c r="EH48" s="122">
        <v>10</v>
      </c>
      <c r="EI48" s="122">
        <v>10</v>
      </c>
      <c r="EJ48" s="122">
        <v>10</v>
      </c>
      <c r="EK48" s="122">
        <v>10</v>
      </c>
      <c r="EL48" s="122">
        <v>10</v>
      </c>
      <c r="EM48" s="122">
        <v>10</v>
      </c>
      <c r="EN48" s="122">
        <v>10</v>
      </c>
      <c r="EO48" s="122">
        <v>10</v>
      </c>
      <c r="EP48" s="122">
        <v>10</v>
      </c>
      <c r="EQ48" s="122">
        <v>10</v>
      </c>
      <c r="ER48" s="122">
        <v>10</v>
      </c>
      <c r="ES48" s="122">
        <v>10</v>
      </c>
      <c r="ET48" s="122">
        <v>10</v>
      </c>
      <c r="EU48" s="122">
        <v>10</v>
      </c>
      <c r="EV48" s="122">
        <v>10</v>
      </c>
      <c r="EW48" s="122">
        <v>10</v>
      </c>
      <c r="EX48" s="122">
        <v>10</v>
      </c>
      <c r="EY48" s="122">
        <v>10</v>
      </c>
      <c r="EZ48" s="122">
        <v>10</v>
      </c>
      <c r="FA48" s="122">
        <v>10</v>
      </c>
      <c r="FB48" s="122">
        <v>10</v>
      </c>
      <c r="FC48" s="122">
        <v>10</v>
      </c>
      <c r="FD48" s="122">
        <v>10</v>
      </c>
      <c r="FE48" s="122">
        <v>10</v>
      </c>
      <c r="FF48" s="122">
        <v>10</v>
      </c>
      <c r="FG48" s="122">
        <v>10</v>
      </c>
      <c r="FH48" s="122">
        <v>10</v>
      </c>
      <c r="FI48" s="122">
        <v>10</v>
      </c>
      <c r="FJ48" s="122">
        <v>10</v>
      </c>
      <c r="FK48" s="122">
        <v>10</v>
      </c>
      <c r="FL48" s="122">
        <v>10</v>
      </c>
      <c r="FM48" s="122">
        <v>10</v>
      </c>
      <c r="FN48" s="122">
        <v>10</v>
      </c>
      <c r="FO48" s="122">
        <v>10</v>
      </c>
      <c r="FP48" s="122">
        <v>10</v>
      </c>
      <c r="FQ48" s="122">
        <v>10</v>
      </c>
      <c r="FR48" s="122">
        <v>10</v>
      </c>
      <c r="FS48" s="122">
        <v>10</v>
      </c>
      <c r="FT48" s="122">
        <v>10</v>
      </c>
      <c r="FU48" s="122">
        <v>10</v>
      </c>
      <c r="FV48" s="122">
        <v>10</v>
      </c>
      <c r="FW48" s="122">
        <v>10</v>
      </c>
      <c r="FX48" s="122">
        <v>10</v>
      </c>
      <c r="FY48" s="122">
        <v>10</v>
      </c>
      <c r="FZ48" s="122">
        <v>10</v>
      </c>
      <c r="GA48" s="122">
        <v>10</v>
      </c>
      <c r="GB48" s="122">
        <v>10</v>
      </c>
      <c r="GC48" s="122">
        <v>10</v>
      </c>
      <c r="GD48" s="122">
        <v>10</v>
      </c>
      <c r="GE48" s="122">
        <v>10</v>
      </c>
      <c r="GF48" s="122">
        <v>10</v>
      </c>
      <c r="GG48" s="122">
        <v>10</v>
      </c>
      <c r="GH48" s="122">
        <v>10</v>
      </c>
      <c r="GI48" s="122">
        <v>10</v>
      </c>
      <c r="GJ48" s="122">
        <v>10</v>
      </c>
      <c r="GK48" s="122">
        <v>10</v>
      </c>
      <c r="GL48" s="122">
        <v>10</v>
      </c>
      <c r="GM48" s="122">
        <v>10</v>
      </c>
      <c r="GN48" s="122">
        <v>10</v>
      </c>
      <c r="GO48" s="122">
        <v>10</v>
      </c>
      <c r="GP48" s="122">
        <v>10</v>
      </c>
      <c r="GQ48" s="122">
        <v>10</v>
      </c>
      <c r="GR48" s="122">
        <v>10</v>
      </c>
      <c r="GS48" s="122">
        <v>10</v>
      </c>
      <c r="GT48" s="122">
        <v>10</v>
      </c>
      <c r="GU48" s="122">
        <v>10</v>
      </c>
      <c r="GV48" s="122">
        <v>10</v>
      </c>
      <c r="GW48" s="122">
        <v>10</v>
      </c>
      <c r="GX48" s="122">
        <v>10</v>
      </c>
      <c r="GY48" s="122">
        <v>10</v>
      </c>
      <c r="GZ48" s="122">
        <v>10</v>
      </c>
      <c r="HA48" s="122">
        <v>10</v>
      </c>
      <c r="HB48" s="122">
        <v>10</v>
      </c>
      <c r="HC48" s="122">
        <v>10</v>
      </c>
      <c r="HD48" s="122">
        <v>10</v>
      </c>
      <c r="HE48" s="122">
        <v>10</v>
      </c>
      <c r="HF48" s="122">
        <v>10</v>
      </c>
      <c r="HG48" s="122">
        <v>10</v>
      </c>
      <c r="HH48" s="122">
        <v>10</v>
      </c>
      <c r="HI48" s="122">
        <v>10</v>
      </c>
      <c r="HJ48" s="122">
        <v>10</v>
      </c>
      <c r="HK48" s="122">
        <v>10</v>
      </c>
      <c r="HL48" s="122">
        <v>10</v>
      </c>
      <c r="HM48" s="122">
        <v>10</v>
      </c>
      <c r="HN48" s="122">
        <v>10</v>
      </c>
      <c r="HO48" s="122">
        <v>10</v>
      </c>
      <c r="HP48" s="122">
        <v>10</v>
      </c>
      <c r="HQ48" s="122">
        <v>10</v>
      </c>
      <c r="HR48" s="122">
        <v>10</v>
      </c>
      <c r="HS48" s="122">
        <v>10</v>
      </c>
      <c r="HT48" s="122">
        <v>10</v>
      </c>
      <c r="HU48" s="122">
        <v>10</v>
      </c>
      <c r="HV48" s="122">
        <v>10</v>
      </c>
      <c r="HW48" s="122">
        <v>10</v>
      </c>
      <c r="HX48" s="122">
        <v>10</v>
      </c>
      <c r="HY48" s="122">
        <v>10</v>
      </c>
      <c r="HZ48" s="122">
        <v>10</v>
      </c>
      <c r="IA48" s="122">
        <v>10</v>
      </c>
      <c r="IB48" s="122">
        <v>10</v>
      </c>
      <c r="IC48" s="122">
        <v>10</v>
      </c>
      <c r="ID48" s="122">
        <v>10</v>
      </c>
      <c r="IE48" s="122">
        <v>10</v>
      </c>
      <c r="IF48" s="122">
        <v>10</v>
      </c>
      <c r="IG48" s="122">
        <v>10</v>
      </c>
      <c r="IH48" s="122">
        <v>10</v>
      </c>
      <c r="II48" s="122">
        <v>10</v>
      </c>
      <c r="IJ48" s="122">
        <v>10</v>
      </c>
      <c r="IK48" s="122">
        <v>10</v>
      </c>
      <c r="IL48" s="122">
        <v>10</v>
      </c>
      <c r="IM48" s="122">
        <v>10</v>
      </c>
      <c r="IN48" s="122">
        <v>10</v>
      </c>
      <c r="IO48" s="122">
        <v>10</v>
      </c>
      <c r="IP48" s="122">
        <v>10</v>
      </c>
      <c r="IQ48" s="122">
        <v>10</v>
      </c>
      <c r="IR48" s="122">
        <v>10</v>
      </c>
      <c r="IS48" s="122">
        <v>10</v>
      </c>
      <c r="IT48" s="122">
        <v>10</v>
      </c>
      <c r="IU48" s="122">
        <v>10</v>
      </c>
      <c r="IV48" s="122">
        <v>10</v>
      </c>
      <c r="IW48" s="122">
        <v>10</v>
      </c>
      <c r="IX48" s="122">
        <v>10</v>
      </c>
      <c r="IY48" s="122">
        <v>10</v>
      </c>
      <c r="IZ48" s="122">
        <v>10</v>
      </c>
      <c r="JA48" s="122">
        <v>10</v>
      </c>
      <c r="JB48" s="122">
        <v>10</v>
      </c>
      <c r="JC48" s="122">
        <v>10</v>
      </c>
      <c r="JD48" s="122">
        <v>10</v>
      </c>
      <c r="JE48" s="122">
        <v>10</v>
      </c>
      <c r="JF48" s="122">
        <v>10</v>
      </c>
      <c r="JG48" s="122">
        <v>10</v>
      </c>
      <c r="JH48" s="122">
        <v>10</v>
      </c>
      <c r="JI48" s="122">
        <v>10</v>
      </c>
      <c r="JJ48" s="122">
        <v>10</v>
      </c>
      <c r="JK48" s="122">
        <v>10</v>
      </c>
      <c r="JL48" s="122">
        <v>10</v>
      </c>
      <c r="JM48" s="122">
        <v>10</v>
      </c>
      <c r="JN48" s="122">
        <v>10</v>
      </c>
      <c r="JO48" s="122">
        <v>10</v>
      </c>
      <c r="JP48" s="122">
        <v>10</v>
      </c>
      <c r="JQ48" s="122">
        <v>10</v>
      </c>
      <c r="JR48" s="122">
        <v>10</v>
      </c>
      <c r="JS48" s="122">
        <v>10</v>
      </c>
      <c r="JT48" s="122">
        <v>10</v>
      </c>
      <c r="JU48" s="122">
        <v>10</v>
      </c>
      <c r="JV48" s="122">
        <v>10</v>
      </c>
      <c r="JW48" s="122">
        <v>10</v>
      </c>
      <c r="JX48" s="122">
        <v>10</v>
      </c>
      <c r="JY48" s="122">
        <v>10</v>
      </c>
      <c r="JZ48" s="122">
        <v>10</v>
      </c>
      <c r="KA48" s="122">
        <v>10</v>
      </c>
      <c r="KB48" s="122">
        <v>10</v>
      </c>
      <c r="KC48" s="122">
        <v>10</v>
      </c>
      <c r="KD48" s="122">
        <v>10</v>
      </c>
      <c r="KE48" s="122">
        <v>10</v>
      </c>
      <c r="KF48" s="122">
        <v>10</v>
      </c>
      <c r="KG48" s="122">
        <v>10</v>
      </c>
      <c r="KH48" s="122">
        <v>10</v>
      </c>
      <c r="KI48" s="122">
        <v>10</v>
      </c>
      <c r="KJ48" s="122">
        <v>10</v>
      </c>
      <c r="KK48" s="122">
        <v>10</v>
      </c>
      <c r="KL48" s="122">
        <v>10</v>
      </c>
      <c r="KM48" s="122">
        <v>10</v>
      </c>
      <c r="KN48" s="122">
        <v>10</v>
      </c>
      <c r="KO48" s="122">
        <v>10</v>
      </c>
      <c r="KP48" s="122">
        <v>10</v>
      </c>
      <c r="KQ48" s="122">
        <v>10</v>
      </c>
      <c r="KR48" s="122">
        <v>10</v>
      </c>
      <c r="KS48" s="122">
        <v>10</v>
      </c>
      <c r="KT48" s="122">
        <v>10</v>
      </c>
      <c r="KU48" s="122">
        <v>10</v>
      </c>
      <c r="KV48" s="122">
        <v>10</v>
      </c>
      <c r="KW48" s="122">
        <v>10</v>
      </c>
      <c r="KX48" s="122">
        <v>10</v>
      </c>
      <c r="KY48" s="122">
        <v>10</v>
      </c>
      <c r="KZ48" s="122">
        <v>10</v>
      </c>
      <c r="LA48" s="122">
        <v>10</v>
      </c>
      <c r="LB48" s="122">
        <v>10</v>
      </c>
      <c r="LC48" s="122">
        <v>10</v>
      </c>
      <c r="LD48" s="122">
        <v>10</v>
      </c>
      <c r="LE48" s="122">
        <v>10</v>
      </c>
      <c r="LF48" s="122">
        <v>10</v>
      </c>
      <c r="LG48" s="122">
        <v>10</v>
      </c>
      <c r="LH48" s="122">
        <v>10</v>
      </c>
      <c r="LI48" s="122">
        <v>10</v>
      </c>
      <c r="LJ48" s="122">
        <v>10</v>
      </c>
      <c r="LK48" s="122">
        <v>10</v>
      </c>
      <c r="LL48" s="122">
        <v>10</v>
      </c>
      <c r="LM48" s="122">
        <v>10</v>
      </c>
      <c r="LN48" s="122">
        <v>10</v>
      </c>
      <c r="LO48" s="122">
        <v>10</v>
      </c>
      <c r="LP48" s="122">
        <v>10</v>
      </c>
      <c r="LQ48" s="122">
        <v>10</v>
      </c>
      <c r="LR48" s="122">
        <v>10</v>
      </c>
      <c r="LS48" s="122">
        <v>10</v>
      </c>
      <c r="LT48" s="122">
        <v>10</v>
      </c>
      <c r="LU48" s="122">
        <v>10</v>
      </c>
      <c r="LV48" s="122">
        <v>10</v>
      </c>
      <c r="LW48" s="122">
        <v>10</v>
      </c>
      <c r="LX48" s="122">
        <v>10</v>
      </c>
      <c r="LY48" s="122">
        <v>10</v>
      </c>
      <c r="LZ48" s="122">
        <v>10</v>
      </c>
      <c r="MA48" s="122">
        <v>10</v>
      </c>
      <c r="MB48" s="122">
        <v>10</v>
      </c>
      <c r="MC48" s="122">
        <v>10</v>
      </c>
      <c r="MD48" s="122">
        <v>10</v>
      </c>
      <c r="ME48" s="122">
        <v>10</v>
      </c>
      <c r="MF48" s="122">
        <v>10</v>
      </c>
      <c r="MG48" s="122">
        <v>10</v>
      </c>
      <c r="MH48" s="122">
        <v>10</v>
      </c>
      <c r="MI48" s="122">
        <v>10</v>
      </c>
      <c r="MJ48" s="122">
        <v>10</v>
      </c>
      <c r="MK48" s="122">
        <v>10</v>
      </c>
      <c r="ML48" s="122">
        <v>10</v>
      </c>
      <c r="MM48" s="122">
        <v>10</v>
      </c>
      <c r="MN48" s="122">
        <v>10</v>
      </c>
      <c r="MO48" s="122">
        <v>10</v>
      </c>
      <c r="MP48" s="122">
        <v>10</v>
      </c>
      <c r="MQ48" s="122">
        <v>10</v>
      </c>
      <c r="MR48" s="122">
        <v>10</v>
      </c>
      <c r="MS48" s="122">
        <v>10</v>
      </c>
      <c r="MT48" s="122">
        <v>10</v>
      </c>
      <c r="MU48" s="122">
        <v>10</v>
      </c>
      <c r="MV48" s="122">
        <v>10</v>
      </c>
      <c r="MW48" s="122">
        <v>10</v>
      </c>
      <c r="MX48" s="122">
        <v>10</v>
      </c>
      <c r="MY48" s="122">
        <v>10</v>
      </c>
      <c r="MZ48" s="122">
        <v>10</v>
      </c>
      <c r="NA48" s="122">
        <v>10</v>
      </c>
      <c r="NB48" s="122">
        <v>10</v>
      </c>
      <c r="NC48" s="122">
        <v>10</v>
      </c>
      <c r="ND48" s="122">
        <v>10</v>
      </c>
      <c r="NE48" s="122">
        <v>10</v>
      </c>
      <c r="NF48" s="122">
        <v>10</v>
      </c>
      <c r="NG48" s="122">
        <v>10</v>
      </c>
      <c r="NH48" s="122">
        <v>10</v>
      </c>
      <c r="NI48" s="122">
        <v>10</v>
      </c>
      <c r="NJ48" s="122">
        <v>10</v>
      </c>
      <c r="NK48" s="122">
        <v>10</v>
      </c>
      <c r="NL48" s="122">
        <v>10</v>
      </c>
      <c r="NM48" s="122">
        <v>10</v>
      </c>
      <c r="NN48" s="122">
        <v>10</v>
      </c>
      <c r="NO48" s="122">
        <v>10</v>
      </c>
      <c r="NP48" s="122">
        <v>10</v>
      </c>
      <c r="NQ48" s="122">
        <v>10</v>
      </c>
      <c r="NR48" s="122">
        <v>10</v>
      </c>
      <c r="NS48" s="122">
        <v>10</v>
      </c>
      <c r="NT48" s="122">
        <v>10</v>
      </c>
      <c r="NU48" s="122">
        <v>10</v>
      </c>
      <c r="NV48" s="122">
        <v>10</v>
      </c>
      <c r="NW48" s="122">
        <v>10</v>
      </c>
      <c r="NX48" s="122">
        <v>10</v>
      </c>
      <c r="NY48" s="122">
        <v>10</v>
      </c>
      <c r="NZ48" s="122">
        <v>10</v>
      </c>
      <c r="OA48" s="122">
        <v>10</v>
      </c>
      <c r="OB48" s="122">
        <v>10</v>
      </c>
      <c r="OC48" s="122">
        <v>10</v>
      </c>
      <c r="OD48" s="122">
        <v>10</v>
      </c>
      <c r="OE48" s="122">
        <v>10</v>
      </c>
      <c r="OF48" s="122">
        <v>10</v>
      </c>
      <c r="OG48" s="122">
        <v>10</v>
      </c>
      <c r="OH48" s="122">
        <v>10</v>
      </c>
      <c r="OI48" s="122">
        <v>10</v>
      </c>
      <c r="OJ48" s="122">
        <v>10</v>
      </c>
      <c r="OK48" s="122">
        <v>10</v>
      </c>
      <c r="OL48" s="122">
        <v>10</v>
      </c>
      <c r="OM48" s="122">
        <v>10</v>
      </c>
      <c r="ON48" s="122">
        <v>10</v>
      </c>
      <c r="OO48" s="122">
        <v>10</v>
      </c>
      <c r="OP48" s="122">
        <v>10</v>
      </c>
      <c r="OQ48" s="122">
        <v>10</v>
      </c>
      <c r="OR48" s="122">
        <v>10</v>
      </c>
      <c r="OS48" s="122">
        <v>10</v>
      </c>
      <c r="OT48" s="122">
        <v>10</v>
      </c>
      <c r="OU48" s="122">
        <v>10</v>
      </c>
      <c r="OV48" s="122">
        <v>10</v>
      </c>
      <c r="OW48" s="122">
        <v>10</v>
      </c>
      <c r="OX48" s="122">
        <v>10</v>
      </c>
      <c r="OY48" s="122">
        <v>10</v>
      </c>
      <c r="OZ48" s="122">
        <v>10</v>
      </c>
      <c r="PA48" s="122">
        <v>10</v>
      </c>
      <c r="PB48" s="122">
        <v>10</v>
      </c>
      <c r="PC48" s="122">
        <v>10</v>
      </c>
      <c r="PD48" s="122">
        <v>10</v>
      </c>
      <c r="PE48" s="122">
        <v>10</v>
      </c>
      <c r="PF48" s="122">
        <v>10</v>
      </c>
      <c r="PG48" s="122">
        <v>10</v>
      </c>
      <c r="PH48" s="122">
        <v>10</v>
      </c>
      <c r="PI48" s="122">
        <v>10</v>
      </c>
      <c r="PJ48" s="122">
        <v>10</v>
      </c>
      <c r="PK48" s="122">
        <v>10</v>
      </c>
      <c r="PL48" s="122">
        <v>10</v>
      </c>
      <c r="PM48" s="122">
        <v>10</v>
      </c>
      <c r="PN48" s="122">
        <v>10</v>
      </c>
      <c r="PO48" s="122">
        <v>10</v>
      </c>
      <c r="PP48" s="122">
        <v>10</v>
      </c>
      <c r="PQ48" s="122">
        <v>10</v>
      </c>
      <c r="PR48" s="122">
        <v>10</v>
      </c>
      <c r="PS48" s="122">
        <v>10</v>
      </c>
      <c r="PT48" s="122">
        <v>10</v>
      </c>
      <c r="PU48" s="122">
        <v>10</v>
      </c>
      <c r="PV48" s="122">
        <v>10</v>
      </c>
      <c r="PW48" s="122">
        <v>10</v>
      </c>
      <c r="PX48" s="122">
        <v>10</v>
      </c>
      <c r="PY48" s="122">
        <v>10</v>
      </c>
      <c r="PZ48" s="122">
        <v>10</v>
      </c>
      <c r="QA48" s="122">
        <v>10</v>
      </c>
      <c r="QB48" s="122">
        <v>10</v>
      </c>
      <c r="QC48" s="122">
        <v>10</v>
      </c>
      <c r="QD48" s="122">
        <v>10</v>
      </c>
      <c r="QE48" s="122">
        <v>10</v>
      </c>
      <c r="QF48" s="122">
        <v>10</v>
      </c>
      <c r="QG48" s="122">
        <v>10</v>
      </c>
      <c r="QH48" s="122">
        <v>10</v>
      </c>
      <c r="QI48" s="122">
        <v>10</v>
      </c>
      <c r="QJ48" s="122">
        <v>10</v>
      </c>
      <c r="QK48" s="122">
        <v>10</v>
      </c>
      <c r="QL48" s="122">
        <v>10</v>
      </c>
      <c r="QM48" s="122">
        <v>10</v>
      </c>
      <c r="QN48" s="122">
        <v>10</v>
      </c>
      <c r="QO48" s="122">
        <v>10</v>
      </c>
      <c r="QP48" s="122">
        <v>10</v>
      </c>
      <c r="QQ48" s="122">
        <v>10</v>
      </c>
      <c r="QR48" s="122">
        <v>10</v>
      </c>
      <c r="QS48" s="122">
        <v>10</v>
      </c>
      <c r="QT48" s="122">
        <v>10</v>
      </c>
      <c r="QU48" s="122">
        <v>10</v>
      </c>
      <c r="QV48" s="122">
        <v>10</v>
      </c>
      <c r="QW48" s="122">
        <v>10</v>
      </c>
      <c r="QX48" s="122">
        <v>10</v>
      </c>
      <c r="QY48" s="122">
        <v>10</v>
      </c>
      <c r="QZ48" s="122">
        <v>10</v>
      </c>
      <c r="RA48" s="122">
        <v>10</v>
      </c>
      <c r="RB48" s="122">
        <v>10</v>
      </c>
      <c r="RC48" s="122">
        <v>10</v>
      </c>
      <c r="RD48" s="122">
        <v>10</v>
      </c>
      <c r="RE48" s="122">
        <v>10</v>
      </c>
      <c r="RF48" s="122">
        <v>10</v>
      </c>
      <c r="RG48" s="122">
        <v>10</v>
      </c>
      <c r="RH48" s="122">
        <v>10</v>
      </c>
      <c r="RI48" s="122">
        <v>10</v>
      </c>
      <c r="RJ48" s="122">
        <v>10</v>
      </c>
      <c r="RK48" s="122">
        <v>10</v>
      </c>
      <c r="RL48" s="122">
        <v>10</v>
      </c>
      <c r="RM48" s="122">
        <v>10</v>
      </c>
      <c r="RN48" s="122">
        <v>10</v>
      </c>
      <c r="RO48" s="122">
        <v>10</v>
      </c>
      <c r="RP48" s="122">
        <v>10</v>
      </c>
      <c r="RQ48" s="122">
        <v>10</v>
      </c>
      <c r="RR48" s="122">
        <v>10</v>
      </c>
      <c r="RS48" s="122">
        <v>10</v>
      </c>
      <c r="RT48" s="122">
        <v>10</v>
      </c>
      <c r="RU48" s="122">
        <v>10</v>
      </c>
      <c r="RV48" s="122">
        <v>10</v>
      </c>
      <c r="RW48" s="122">
        <v>10</v>
      </c>
      <c r="RX48" s="122">
        <v>10</v>
      </c>
      <c r="RY48" s="122">
        <v>10</v>
      </c>
      <c r="RZ48" s="122">
        <v>10</v>
      </c>
      <c r="SA48" s="122">
        <v>10</v>
      </c>
      <c r="SB48" s="122">
        <v>10</v>
      </c>
      <c r="SC48" s="122">
        <v>10</v>
      </c>
      <c r="SD48" s="122">
        <v>10</v>
      </c>
      <c r="SE48" s="122">
        <v>10</v>
      </c>
      <c r="SF48" s="122">
        <v>10</v>
      </c>
      <c r="SG48" s="122">
        <v>10</v>
      </c>
      <c r="SH48" s="122">
        <v>10</v>
      </c>
      <c r="SI48" s="122">
        <v>10</v>
      </c>
      <c r="SJ48" s="122">
        <v>10</v>
      </c>
      <c r="SK48" s="122">
        <v>10</v>
      </c>
      <c r="SL48" s="122">
        <v>10</v>
      </c>
      <c r="SM48" s="122">
        <v>10</v>
      </c>
      <c r="SN48" s="122">
        <v>10</v>
      </c>
      <c r="SO48" s="122">
        <v>10</v>
      </c>
      <c r="SP48" s="122">
        <v>10</v>
      </c>
      <c r="SQ48" s="122">
        <v>10</v>
      </c>
      <c r="SR48" s="122">
        <v>10</v>
      </c>
      <c r="SS48" s="122">
        <v>10</v>
      </c>
      <c r="ST48" s="122">
        <v>10</v>
      </c>
      <c r="SU48" s="122">
        <v>10</v>
      </c>
      <c r="SV48" s="122">
        <v>10</v>
      </c>
      <c r="SW48" s="122">
        <v>10</v>
      </c>
      <c r="SX48" s="122">
        <v>10</v>
      </c>
      <c r="SY48" s="122">
        <v>10</v>
      </c>
      <c r="SZ48" s="122">
        <v>10</v>
      </c>
      <c r="TA48" s="122">
        <v>10</v>
      </c>
      <c r="TB48" s="122">
        <v>10</v>
      </c>
      <c r="TC48" s="122">
        <v>10</v>
      </c>
      <c r="TD48" s="122">
        <v>10</v>
      </c>
      <c r="TE48" s="122">
        <v>10</v>
      </c>
      <c r="TF48" s="122">
        <v>10</v>
      </c>
      <c r="TG48" s="122">
        <v>10</v>
      </c>
      <c r="TH48" s="122">
        <v>10</v>
      </c>
      <c r="TI48" s="122">
        <v>10</v>
      </c>
      <c r="TJ48" s="122">
        <v>10</v>
      </c>
      <c r="TK48" s="122">
        <v>10</v>
      </c>
      <c r="TL48" s="122">
        <v>10</v>
      </c>
      <c r="TM48" s="122">
        <v>10</v>
      </c>
      <c r="TN48" s="122">
        <v>10</v>
      </c>
      <c r="TO48" s="122">
        <v>10</v>
      </c>
      <c r="TP48" s="122">
        <v>10</v>
      </c>
      <c r="TQ48" s="122">
        <v>10</v>
      </c>
      <c r="TR48" s="122">
        <v>10</v>
      </c>
      <c r="TS48" s="122">
        <v>10</v>
      </c>
      <c r="TT48" s="122">
        <v>10</v>
      </c>
      <c r="TU48" s="122">
        <v>10</v>
      </c>
      <c r="TV48" s="122">
        <v>10</v>
      </c>
      <c r="TW48" s="122">
        <v>10</v>
      </c>
      <c r="TX48" s="122">
        <v>10</v>
      </c>
      <c r="TY48" s="122">
        <v>10</v>
      </c>
      <c r="TZ48" s="122">
        <v>10</v>
      </c>
      <c r="UA48" s="122">
        <v>10</v>
      </c>
      <c r="UB48" s="122">
        <v>10</v>
      </c>
      <c r="UC48" s="122">
        <v>10</v>
      </c>
      <c r="UD48" s="122">
        <v>10</v>
      </c>
      <c r="UE48" s="122">
        <v>10</v>
      </c>
      <c r="UF48" s="122">
        <v>10</v>
      </c>
      <c r="UG48" s="122">
        <v>10</v>
      </c>
      <c r="UH48" s="122">
        <v>10</v>
      </c>
      <c r="UI48" s="122">
        <v>10</v>
      </c>
      <c r="UJ48" s="122">
        <v>10</v>
      </c>
      <c r="UK48" s="122">
        <v>10</v>
      </c>
      <c r="UL48" s="122">
        <v>10</v>
      </c>
      <c r="UM48" s="122">
        <v>10</v>
      </c>
      <c r="UN48" s="122">
        <v>10</v>
      </c>
      <c r="UO48" s="122">
        <v>10</v>
      </c>
      <c r="UP48" s="122">
        <v>10</v>
      </c>
      <c r="UQ48" s="122">
        <v>10</v>
      </c>
      <c r="UR48" s="122">
        <v>10</v>
      </c>
      <c r="US48" s="122">
        <v>10</v>
      </c>
      <c r="UT48" s="122">
        <v>10</v>
      </c>
      <c r="UU48" s="122">
        <v>10</v>
      </c>
      <c r="UV48" s="122">
        <v>10</v>
      </c>
      <c r="UW48" s="122">
        <v>10</v>
      </c>
      <c r="UX48" s="122">
        <v>10</v>
      </c>
      <c r="UY48" s="122">
        <v>10</v>
      </c>
      <c r="UZ48" s="122">
        <v>10</v>
      </c>
      <c r="VA48" s="122">
        <v>10</v>
      </c>
      <c r="VB48" s="122">
        <v>10</v>
      </c>
      <c r="VC48" s="122">
        <v>10</v>
      </c>
      <c r="VD48" s="122">
        <v>10</v>
      </c>
      <c r="VE48" s="122">
        <v>10</v>
      </c>
      <c r="VF48" s="122">
        <v>10</v>
      </c>
      <c r="VG48" s="122">
        <v>10</v>
      </c>
      <c r="VH48" s="122">
        <v>10</v>
      </c>
    </row>
    <row r="49" spans="1:580" ht="14.25" x14ac:dyDescent="0.25">
      <c r="B49" s="55"/>
      <c r="C49" s="9" t="s">
        <v>317</v>
      </c>
      <c r="D49" s="76" t="s">
        <v>466</v>
      </c>
      <c r="E49" s="122">
        <v>3</v>
      </c>
      <c r="F49" s="122">
        <v>3</v>
      </c>
      <c r="G49" s="122">
        <v>3</v>
      </c>
      <c r="H49" s="122">
        <v>3</v>
      </c>
      <c r="I49" s="122">
        <v>3</v>
      </c>
      <c r="J49" s="122">
        <v>3</v>
      </c>
      <c r="K49" s="122">
        <v>3</v>
      </c>
      <c r="L49" s="122">
        <v>3</v>
      </c>
      <c r="M49" s="122">
        <v>3</v>
      </c>
      <c r="N49" s="122">
        <v>3</v>
      </c>
      <c r="O49" s="122">
        <v>3</v>
      </c>
      <c r="P49" s="122">
        <v>3</v>
      </c>
      <c r="Q49" s="122">
        <v>3</v>
      </c>
      <c r="R49" s="122">
        <v>3</v>
      </c>
      <c r="S49" s="122">
        <v>3</v>
      </c>
      <c r="T49" s="122">
        <v>3</v>
      </c>
      <c r="U49" s="122">
        <v>3</v>
      </c>
      <c r="V49" s="122">
        <v>3</v>
      </c>
      <c r="W49" s="122">
        <v>3</v>
      </c>
      <c r="X49" s="122">
        <v>3</v>
      </c>
      <c r="Y49" s="122">
        <v>3</v>
      </c>
      <c r="Z49" s="122">
        <v>3</v>
      </c>
      <c r="AA49" s="122">
        <v>3</v>
      </c>
      <c r="AB49" s="122">
        <v>3</v>
      </c>
      <c r="AC49" s="122">
        <v>3</v>
      </c>
      <c r="AD49" s="122">
        <v>3</v>
      </c>
      <c r="AE49" s="122">
        <v>3</v>
      </c>
      <c r="AF49" s="122">
        <v>3</v>
      </c>
      <c r="AG49" s="122">
        <v>3</v>
      </c>
      <c r="AH49" s="122">
        <v>3</v>
      </c>
      <c r="AI49" s="122">
        <v>3</v>
      </c>
      <c r="AJ49" s="122">
        <v>3</v>
      </c>
      <c r="AK49" s="122">
        <v>3</v>
      </c>
      <c r="AL49" s="122">
        <v>3</v>
      </c>
      <c r="AM49" s="122">
        <v>3</v>
      </c>
      <c r="AN49" s="122">
        <v>3</v>
      </c>
      <c r="AO49" s="122">
        <v>3</v>
      </c>
      <c r="AP49" s="122">
        <v>3</v>
      </c>
      <c r="AQ49" s="122">
        <v>3</v>
      </c>
      <c r="AR49" s="122">
        <v>3</v>
      </c>
      <c r="AS49" s="122">
        <v>3</v>
      </c>
      <c r="AT49" s="122">
        <v>3</v>
      </c>
      <c r="AU49" s="122">
        <v>3</v>
      </c>
      <c r="AV49" s="122">
        <v>3</v>
      </c>
      <c r="AW49" s="122">
        <v>3</v>
      </c>
      <c r="AX49" s="122">
        <v>3</v>
      </c>
      <c r="AY49" s="122">
        <v>3</v>
      </c>
      <c r="AZ49" s="122">
        <v>3</v>
      </c>
      <c r="BA49" s="122">
        <v>3</v>
      </c>
      <c r="BB49" s="122">
        <v>3</v>
      </c>
      <c r="BC49" s="122">
        <v>3</v>
      </c>
      <c r="BD49" s="122">
        <v>3</v>
      </c>
      <c r="BE49" s="122">
        <v>3</v>
      </c>
      <c r="BF49" s="122">
        <v>3</v>
      </c>
      <c r="BG49" s="122">
        <v>3</v>
      </c>
      <c r="BH49" s="122">
        <v>3</v>
      </c>
      <c r="BI49" s="122">
        <v>3</v>
      </c>
      <c r="BJ49" s="122">
        <v>3</v>
      </c>
      <c r="BK49" s="122">
        <v>3</v>
      </c>
      <c r="BL49" s="122">
        <v>3</v>
      </c>
      <c r="BM49" s="122">
        <v>3</v>
      </c>
      <c r="BN49" s="122">
        <v>3</v>
      </c>
      <c r="BO49" s="122">
        <v>3</v>
      </c>
      <c r="BP49" s="122">
        <v>3</v>
      </c>
      <c r="BQ49" s="122">
        <v>3</v>
      </c>
      <c r="BR49" s="122">
        <v>3</v>
      </c>
      <c r="BS49" s="122">
        <v>3</v>
      </c>
      <c r="BT49" s="122">
        <v>3</v>
      </c>
      <c r="BU49" s="122">
        <v>3</v>
      </c>
      <c r="BV49" s="122">
        <v>3</v>
      </c>
      <c r="BW49" s="122">
        <v>3</v>
      </c>
      <c r="BX49" s="122">
        <v>3</v>
      </c>
      <c r="BY49" s="122">
        <v>3</v>
      </c>
      <c r="BZ49" s="122">
        <v>3</v>
      </c>
      <c r="CA49" s="122">
        <v>3</v>
      </c>
      <c r="CB49" s="122">
        <v>3</v>
      </c>
      <c r="CC49" s="122">
        <v>3</v>
      </c>
      <c r="CD49" s="122">
        <v>3</v>
      </c>
      <c r="CE49" s="122">
        <v>3</v>
      </c>
      <c r="CF49" s="122">
        <v>3</v>
      </c>
      <c r="CG49" s="122">
        <v>3</v>
      </c>
      <c r="CH49" s="122">
        <v>3</v>
      </c>
      <c r="CI49" s="122">
        <v>3</v>
      </c>
      <c r="CJ49" s="122">
        <v>3</v>
      </c>
      <c r="CK49" s="122">
        <v>3</v>
      </c>
      <c r="CL49" s="122">
        <v>3</v>
      </c>
      <c r="CM49" s="122">
        <v>3</v>
      </c>
      <c r="CN49" s="122">
        <v>3</v>
      </c>
      <c r="CO49" s="122">
        <v>3</v>
      </c>
      <c r="CP49" s="122">
        <v>3</v>
      </c>
      <c r="CQ49" s="122">
        <v>3</v>
      </c>
      <c r="CR49" s="122">
        <v>3</v>
      </c>
      <c r="CS49" s="122">
        <v>3</v>
      </c>
      <c r="CT49" s="122">
        <v>3</v>
      </c>
      <c r="CU49" s="122">
        <v>3</v>
      </c>
      <c r="CV49" s="122">
        <v>3</v>
      </c>
      <c r="CW49" s="122">
        <v>3</v>
      </c>
      <c r="CX49" s="122">
        <v>3</v>
      </c>
      <c r="CY49" s="122">
        <v>3</v>
      </c>
      <c r="CZ49" s="122">
        <v>3</v>
      </c>
      <c r="DA49" s="122">
        <v>3</v>
      </c>
      <c r="DB49" s="122">
        <v>3</v>
      </c>
      <c r="DC49" s="122">
        <v>3</v>
      </c>
      <c r="DD49" s="122">
        <v>3</v>
      </c>
      <c r="DE49" s="122">
        <v>3</v>
      </c>
      <c r="DF49" s="122">
        <v>3</v>
      </c>
      <c r="DG49" s="122">
        <v>3</v>
      </c>
      <c r="DH49" s="122">
        <v>3</v>
      </c>
      <c r="DI49" s="122">
        <v>3</v>
      </c>
      <c r="DJ49" s="122">
        <v>3</v>
      </c>
      <c r="DK49" s="122">
        <v>3</v>
      </c>
      <c r="DL49" s="122">
        <v>3</v>
      </c>
      <c r="DM49" s="122">
        <v>3</v>
      </c>
      <c r="DN49" s="122">
        <v>3</v>
      </c>
      <c r="DO49" s="122">
        <v>3</v>
      </c>
      <c r="DP49" s="122">
        <v>3</v>
      </c>
      <c r="DQ49" s="122">
        <v>3</v>
      </c>
      <c r="DR49" s="122">
        <v>3</v>
      </c>
      <c r="DS49" s="122">
        <v>3</v>
      </c>
      <c r="DT49" s="122">
        <v>3</v>
      </c>
      <c r="DU49" s="122">
        <v>3</v>
      </c>
      <c r="DV49" s="122">
        <v>3</v>
      </c>
      <c r="DW49" s="122">
        <v>3</v>
      </c>
      <c r="DX49" s="122">
        <v>3</v>
      </c>
      <c r="DY49" s="122">
        <v>3</v>
      </c>
      <c r="DZ49" s="122">
        <v>3</v>
      </c>
      <c r="EA49" s="122">
        <v>3</v>
      </c>
      <c r="EB49" s="122">
        <v>3</v>
      </c>
      <c r="EC49" s="122">
        <v>3</v>
      </c>
      <c r="ED49" s="122">
        <v>3</v>
      </c>
      <c r="EE49" s="122">
        <v>3</v>
      </c>
      <c r="EF49" s="122">
        <v>3</v>
      </c>
      <c r="EG49" s="122">
        <v>3</v>
      </c>
      <c r="EH49" s="122">
        <v>3</v>
      </c>
      <c r="EI49" s="122">
        <v>3</v>
      </c>
      <c r="EJ49" s="122">
        <v>3</v>
      </c>
      <c r="EK49" s="122">
        <v>3</v>
      </c>
      <c r="EL49" s="122">
        <v>3</v>
      </c>
      <c r="EM49" s="122">
        <v>3</v>
      </c>
      <c r="EN49" s="122">
        <v>3</v>
      </c>
      <c r="EO49" s="122">
        <v>3</v>
      </c>
      <c r="EP49" s="122">
        <v>3</v>
      </c>
      <c r="EQ49" s="122">
        <v>3</v>
      </c>
      <c r="ER49" s="122">
        <v>3</v>
      </c>
      <c r="ES49" s="122">
        <v>3</v>
      </c>
      <c r="ET49" s="122">
        <v>3</v>
      </c>
      <c r="EU49" s="122">
        <v>3</v>
      </c>
      <c r="EV49" s="122">
        <v>3</v>
      </c>
      <c r="EW49" s="122">
        <v>3</v>
      </c>
      <c r="EX49" s="122">
        <v>3</v>
      </c>
      <c r="EY49" s="122">
        <v>3</v>
      </c>
      <c r="EZ49" s="122">
        <v>3</v>
      </c>
      <c r="FA49" s="122">
        <v>3</v>
      </c>
      <c r="FB49" s="122">
        <v>3</v>
      </c>
      <c r="FC49" s="122">
        <v>3</v>
      </c>
      <c r="FD49" s="122">
        <v>3</v>
      </c>
      <c r="FE49" s="122">
        <v>3</v>
      </c>
      <c r="FF49" s="122">
        <v>3</v>
      </c>
      <c r="FG49" s="122">
        <v>3</v>
      </c>
      <c r="FH49" s="122">
        <v>3</v>
      </c>
      <c r="FI49" s="122">
        <v>3</v>
      </c>
      <c r="FJ49" s="122">
        <v>3</v>
      </c>
      <c r="FK49" s="122">
        <v>3</v>
      </c>
      <c r="FL49" s="122">
        <v>3</v>
      </c>
      <c r="FM49" s="122">
        <v>3</v>
      </c>
      <c r="FN49" s="122">
        <v>3</v>
      </c>
      <c r="FO49" s="122">
        <v>3</v>
      </c>
      <c r="FP49" s="122">
        <v>3</v>
      </c>
      <c r="FQ49" s="122">
        <v>3</v>
      </c>
      <c r="FR49" s="122">
        <v>3</v>
      </c>
      <c r="FS49" s="122">
        <v>3</v>
      </c>
      <c r="FT49" s="122">
        <v>3</v>
      </c>
      <c r="FU49" s="122">
        <v>3</v>
      </c>
      <c r="FV49" s="122">
        <v>3</v>
      </c>
      <c r="FW49" s="122">
        <v>3</v>
      </c>
      <c r="FX49" s="122">
        <v>3</v>
      </c>
      <c r="FY49" s="122">
        <v>3</v>
      </c>
      <c r="FZ49" s="122">
        <v>3</v>
      </c>
      <c r="GA49" s="122">
        <v>3</v>
      </c>
      <c r="GB49" s="122">
        <v>3</v>
      </c>
      <c r="GC49" s="122">
        <v>3</v>
      </c>
      <c r="GD49" s="122">
        <v>3</v>
      </c>
      <c r="GE49" s="122">
        <v>3</v>
      </c>
      <c r="GF49" s="122">
        <v>3</v>
      </c>
      <c r="GG49" s="122">
        <v>3</v>
      </c>
      <c r="GH49" s="122">
        <v>3</v>
      </c>
      <c r="GI49" s="122">
        <v>3</v>
      </c>
      <c r="GJ49" s="122">
        <v>3</v>
      </c>
      <c r="GK49" s="122">
        <v>3</v>
      </c>
      <c r="GL49" s="122">
        <v>3</v>
      </c>
      <c r="GM49" s="122">
        <v>3</v>
      </c>
      <c r="GN49" s="122">
        <v>3</v>
      </c>
      <c r="GO49" s="122">
        <v>3</v>
      </c>
      <c r="GP49" s="122">
        <v>3</v>
      </c>
      <c r="GQ49" s="122">
        <v>3</v>
      </c>
      <c r="GR49" s="122">
        <v>3</v>
      </c>
      <c r="GS49" s="122">
        <v>3</v>
      </c>
      <c r="GT49" s="122">
        <v>3</v>
      </c>
      <c r="GU49" s="122">
        <v>3</v>
      </c>
      <c r="GV49" s="122">
        <v>3</v>
      </c>
      <c r="GW49" s="122">
        <v>3</v>
      </c>
      <c r="GX49" s="122">
        <v>3</v>
      </c>
      <c r="GY49" s="122">
        <v>3</v>
      </c>
      <c r="GZ49" s="122">
        <v>3</v>
      </c>
      <c r="HA49" s="122">
        <v>3</v>
      </c>
      <c r="HB49" s="122">
        <v>3</v>
      </c>
      <c r="HC49" s="122">
        <v>3</v>
      </c>
      <c r="HD49" s="122">
        <v>3</v>
      </c>
      <c r="HE49" s="122">
        <v>3</v>
      </c>
      <c r="HF49" s="122">
        <v>3</v>
      </c>
      <c r="HG49" s="122">
        <v>3</v>
      </c>
      <c r="HH49" s="122">
        <v>3</v>
      </c>
      <c r="HI49" s="122">
        <v>3</v>
      </c>
      <c r="HJ49" s="122">
        <v>3</v>
      </c>
      <c r="HK49" s="122">
        <v>3</v>
      </c>
      <c r="HL49" s="122">
        <v>3</v>
      </c>
      <c r="HM49" s="122">
        <v>3</v>
      </c>
      <c r="HN49" s="122">
        <v>3</v>
      </c>
      <c r="HO49" s="122">
        <v>3</v>
      </c>
      <c r="HP49" s="122">
        <v>3</v>
      </c>
      <c r="HQ49" s="122">
        <v>3</v>
      </c>
      <c r="HR49" s="122">
        <v>3</v>
      </c>
      <c r="HS49" s="122">
        <v>3</v>
      </c>
      <c r="HT49" s="122">
        <v>3</v>
      </c>
      <c r="HU49" s="122">
        <v>3</v>
      </c>
      <c r="HV49" s="122">
        <v>3</v>
      </c>
      <c r="HW49" s="122">
        <v>3</v>
      </c>
      <c r="HX49" s="122">
        <v>3</v>
      </c>
      <c r="HY49" s="122">
        <v>3</v>
      </c>
      <c r="HZ49" s="122">
        <v>3</v>
      </c>
      <c r="IA49" s="122">
        <v>3</v>
      </c>
      <c r="IB49" s="122">
        <v>3</v>
      </c>
      <c r="IC49" s="122">
        <v>3</v>
      </c>
      <c r="ID49" s="122">
        <v>3</v>
      </c>
      <c r="IE49" s="122">
        <v>3</v>
      </c>
      <c r="IF49" s="122">
        <v>3</v>
      </c>
      <c r="IG49" s="122">
        <v>3</v>
      </c>
      <c r="IH49" s="122">
        <v>3</v>
      </c>
      <c r="II49" s="122">
        <v>3</v>
      </c>
      <c r="IJ49" s="122">
        <v>3</v>
      </c>
      <c r="IK49" s="122">
        <v>3</v>
      </c>
      <c r="IL49" s="122">
        <v>3</v>
      </c>
      <c r="IM49" s="122">
        <v>3</v>
      </c>
      <c r="IN49" s="122">
        <v>3</v>
      </c>
      <c r="IO49" s="122">
        <v>3</v>
      </c>
      <c r="IP49" s="122">
        <v>3</v>
      </c>
      <c r="IQ49" s="122">
        <v>3</v>
      </c>
      <c r="IR49" s="122">
        <v>3</v>
      </c>
      <c r="IS49" s="122">
        <v>3</v>
      </c>
      <c r="IT49" s="122">
        <v>3</v>
      </c>
      <c r="IU49" s="122">
        <v>3</v>
      </c>
      <c r="IV49" s="122">
        <v>3</v>
      </c>
      <c r="IW49" s="122">
        <v>3</v>
      </c>
      <c r="IX49" s="122">
        <v>3</v>
      </c>
      <c r="IY49" s="122">
        <v>3</v>
      </c>
      <c r="IZ49" s="122">
        <v>3</v>
      </c>
      <c r="JA49" s="122">
        <v>3</v>
      </c>
      <c r="JB49" s="122">
        <v>3</v>
      </c>
      <c r="JC49" s="122">
        <v>3</v>
      </c>
      <c r="JD49" s="122">
        <v>3</v>
      </c>
      <c r="JE49" s="122">
        <v>3</v>
      </c>
      <c r="JF49" s="122">
        <v>3</v>
      </c>
      <c r="JG49" s="122">
        <v>3</v>
      </c>
      <c r="JH49" s="122">
        <v>3</v>
      </c>
      <c r="JI49" s="122">
        <v>3</v>
      </c>
      <c r="JJ49" s="122">
        <v>3</v>
      </c>
      <c r="JK49" s="122">
        <v>3</v>
      </c>
      <c r="JL49" s="122">
        <v>3</v>
      </c>
      <c r="JM49" s="122">
        <v>3</v>
      </c>
      <c r="JN49" s="122">
        <v>3</v>
      </c>
      <c r="JO49" s="122">
        <v>3</v>
      </c>
      <c r="JP49" s="122">
        <v>3</v>
      </c>
      <c r="JQ49" s="122">
        <v>3</v>
      </c>
      <c r="JR49" s="122">
        <v>3</v>
      </c>
      <c r="JS49" s="122">
        <v>3</v>
      </c>
      <c r="JT49" s="122">
        <v>3</v>
      </c>
      <c r="JU49" s="122">
        <v>3</v>
      </c>
      <c r="JV49" s="122">
        <v>3</v>
      </c>
      <c r="JW49" s="122">
        <v>3</v>
      </c>
      <c r="JX49" s="122">
        <v>3</v>
      </c>
      <c r="JY49" s="122">
        <v>3</v>
      </c>
      <c r="JZ49" s="122">
        <v>3</v>
      </c>
      <c r="KA49" s="122">
        <v>3</v>
      </c>
      <c r="KB49" s="122">
        <v>3</v>
      </c>
      <c r="KC49" s="122">
        <v>3</v>
      </c>
      <c r="KD49" s="122">
        <v>3</v>
      </c>
      <c r="KE49" s="122">
        <v>3</v>
      </c>
      <c r="KF49" s="122">
        <v>3</v>
      </c>
      <c r="KG49" s="122">
        <v>3</v>
      </c>
      <c r="KH49" s="122">
        <v>3</v>
      </c>
      <c r="KI49" s="122">
        <v>3</v>
      </c>
      <c r="KJ49" s="122">
        <v>3</v>
      </c>
      <c r="KK49" s="122">
        <v>3</v>
      </c>
      <c r="KL49" s="122">
        <v>3</v>
      </c>
      <c r="KM49" s="122">
        <v>3</v>
      </c>
      <c r="KN49" s="122">
        <v>3</v>
      </c>
      <c r="KO49" s="122">
        <v>3</v>
      </c>
      <c r="KP49" s="122">
        <v>3</v>
      </c>
      <c r="KQ49" s="122">
        <v>3</v>
      </c>
      <c r="KR49" s="122">
        <v>3</v>
      </c>
      <c r="KS49" s="122">
        <v>3</v>
      </c>
      <c r="KT49" s="122">
        <v>3</v>
      </c>
      <c r="KU49" s="122">
        <v>3</v>
      </c>
      <c r="KV49" s="122">
        <v>3</v>
      </c>
      <c r="KW49" s="122">
        <v>3</v>
      </c>
      <c r="KX49" s="122">
        <v>3</v>
      </c>
      <c r="KY49" s="122">
        <v>3</v>
      </c>
      <c r="KZ49" s="122">
        <v>3</v>
      </c>
      <c r="LA49" s="122">
        <v>3</v>
      </c>
      <c r="LB49" s="122">
        <v>3</v>
      </c>
      <c r="LC49" s="122">
        <v>3</v>
      </c>
      <c r="LD49" s="122">
        <v>3</v>
      </c>
      <c r="LE49" s="122">
        <v>3</v>
      </c>
      <c r="LF49" s="122">
        <v>3</v>
      </c>
      <c r="LG49" s="122">
        <v>3</v>
      </c>
      <c r="LH49" s="122">
        <v>3</v>
      </c>
      <c r="LI49" s="122">
        <v>3</v>
      </c>
      <c r="LJ49" s="122">
        <v>3</v>
      </c>
      <c r="LK49" s="122">
        <v>3</v>
      </c>
      <c r="LL49" s="122">
        <v>3</v>
      </c>
      <c r="LM49" s="122">
        <v>3</v>
      </c>
      <c r="LN49" s="122">
        <v>3</v>
      </c>
      <c r="LO49" s="122">
        <v>3</v>
      </c>
      <c r="LP49" s="122">
        <v>3</v>
      </c>
      <c r="LQ49" s="122">
        <v>3</v>
      </c>
      <c r="LR49" s="122">
        <v>3</v>
      </c>
      <c r="LS49" s="122">
        <v>3</v>
      </c>
      <c r="LT49" s="122">
        <v>3</v>
      </c>
      <c r="LU49" s="122">
        <v>3</v>
      </c>
      <c r="LV49" s="122">
        <v>3</v>
      </c>
      <c r="LW49" s="122">
        <v>3</v>
      </c>
      <c r="LX49" s="122">
        <v>3</v>
      </c>
      <c r="LY49" s="122">
        <v>3</v>
      </c>
      <c r="LZ49" s="122">
        <v>3</v>
      </c>
      <c r="MA49" s="122">
        <v>3</v>
      </c>
      <c r="MB49" s="122">
        <v>3</v>
      </c>
      <c r="MC49" s="122">
        <v>3</v>
      </c>
      <c r="MD49" s="122">
        <v>3</v>
      </c>
      <c r="ME49" s="122">
        <v>3</v>
      </c>
      <c r="MF49" s="122">
        <v>3</v>
      </c>
      <c r="MG49" s="122">
        <v>3</v>
      </c>
      <c r="MH49" s="122">
        <v>3</v>
      </c>
      <c r="MI49" s="122">
        <v>3</v>
      </c>
      <c r="MJ49" s="122">
        <v>3</v>
      </c>
      <c r="MK49" s="122">
        <v>3</v>
      </c>
      <c r="ML49" s="122">
        <v>3</v>
      </c>
      <c r="MM49" s="122">
        <v>3</v>
      </c>
      <c r="MN49" s="122">
        <v>3</v>
      </c>
      <c r="MO49" s="122">
        <v>3</v>
      </c>
      <c r="MP49" s="122">
        <v>3</v>
      </c>
      <c r="MQ49" s="122">
        <v>3</v>
      </c>
      <c r="MR49" s="122">
        <v>3</v>
      </c>
      <c r="MS49" s="122">
        <v>3</v>
      </c>
      <c r="MT49" s="122">
        <v>3</v>
      </c>
      <c r="MU49" s="122">
        <v>3</v>
      </c>
      <c r="MV49" s="122">
        <v>3</v>
      </c>
      <c r="MW49" s="122">
        <v>3</v>
      </c>
      <c r="MX49" s="122">
        <v>3</v>
      </c>
      <c r="MY49" s="122">
        <v>3</v>
      </c>
      <c r="MZ49" s="122">
        <v>3</v>
      </c>
      <c r="NA49" s="122">
        <v>3</v>
      </c>
      <c r="NB49" s="122">
        <v>3</v>
      </c>
      <c r="NC49" s="122">
        <v>3</v>
      </c>
      <c r="ND49" s="122">
        <v>3</v>
      </c>
      <c r="NE49" s="122">
        <v>3</v>
      </c>
      <c r="NF49" s="122">
        <v>3</v>
      </c>
      <c r="NG49" s="122">
        <v>3</v>
      </c>
      <c r="NH49" s="122">
        <v>3</v>
      </c>
      <c r="NI49" s="122">
        <v>3</v>
      </c>
      <c r="NJ49" s="122">
        <v>3</v>
      </c>
      <c r="NK49" s="122">
        <v>3</v>
      </c>
      <c r="NL49" s="122">
        <v>3</v>
      </c>
      <c r="NM49" s="122">
        <v>3</v>
      </c>
      <c r="NN49" s="122">
        <v>3</v>
      </c>
      <c r="NO49" s="122">
        <v>3</v>
      </c>
      <c r="NP49" s="122">
        <v>3</v>
      </c>
      <c r="NQ49" s="122">
        <v>3</v>
      </c>
      <c r="NR49" s="122">
        <v>3</v>
      </c>
      <c r="NS49" s="122">
        <v>3</v>
      </c>
      <c r="NT49" s="122">
        <v>3</v>
      </c>
      <c r="NU49" s="122">
        <v>3</v>
      </c>
      <c r="NV49" s="122">
        <v>3</v>
      </c>
      <c r="NW49" s="122">
        <v>3</v>
      </c>
      <c r="NX49" s="122">
        <v>3</v>
      </c>
      <c r="NY49" s="122">
        <v>3</v>
      </c>
      <c r="NZ49" s="122">
        <v>3</v>
      </c>
      <c r="OA49" s="122">
        <v>3</v>
      </c>
      <c r="OB49" s="122">
        <v>3</v>
      </c>
      <c r="OC49" s="122">
        <v>3</v>
      </c>
      <c r="OD49" s="122">
        <v>3</v>
      </c>
      <c r="OE49" s="122">
        <v>3</v>
      </c>
      <c r="OF49" s="122">
        <v>3</v>
      </c>
      <c r="OG49" s="122">
        <v>3</v>
      </c>
      <c r="OH49" s="122">
        <v>3</v>
      </c>
      <c r="OI49" s="122">
        <v>3</v>
      </c>
      <c r="OJ49" s="122">
        <v>3</v>
      </c>
      <c r="OK49" s="122">
        <v>3</v>
      </c>
      <c r="OL49" s="122">
        <v>3</v>
      </c>
      <c r="OM49" s="122">
        <v>3</v>
      </c>
      <c r="ON49" s="122">
        <v>3</v>
      </c>
      <c r="OO49" s="122">
        <v>3</v>
      </c>
      <c r="OP49" s="122">
        <v>3</v>
      </c>
      <c r="OQ49" s="122">
        <v>3</v>
      </c>
      <c r="OR49" s="122">
        <v>3</v>
      </c>
      <c r="OS49" s="122">
        <v>3</v>
      </c>
      <c r="OT49" s="122">
        <v>3</v>
      </c>
      <c r="OU49" s="122">
        <v>3</v>
      </c>
      <c r="OV49" s="122">
        <v>3</v>
      </c>
      <c r="OW49" s="122">
        <v>3</v>
      </c>
      <c r="OX49" s="122">
        <v>3</v>
      </c>
      <c r="OY49" s="122">
        <v>3</v>
      </c>
      <c r="OZ49" s="122">
        <v>3</v>
      </c>
      <c r="PA49" s="122">
        <v>3</v>
      </c>
      <c r="PB49" s="122">
        <v>3</v>
      </c>
      <c r="PC49" s="122">
        <v>3</v>
      </c>
      <c r="PD49" s="122">
        <v>3</v>
      </c>
      <c r="PE49" s="122">
        <v>3</v>
      </c>
      <c r="PF49" s="122">
        <v>3</v>
      </c>
      <c r="PG49" s="122">
        <v>3</v>
      </c>
      <c r="PH49" s="122">
        <v>3</v>
      </c>
      <c r="PI49" s="122">
        <v>3</v>
      </c>
      <c r="PJ49" s="122">
        <v>3</v>
      </c>
      <c r="PK49" s="122">
        <v>3</v>
      </c>
      <c r="PL49" s="122">
        <v>3</v>
      </c>
      <c r="PM49" s="122">
        <v>3</v>
      </c>
      <c r="PN49" s="122">
        <v>3</v>
      </c>
      <c r="PO49" s="122">
        <v>3</v>
      </c>
      <c r="PP49" s="122">
        <v>3</v>
      </c>
      <c r="PQ49" s="122">
        <v>3</v>
      </c>
      <c r="PR49" s="122">
        <v>3</v>
      </c>
      <c r="PS49" s="122">
        <v>3</v>
      </c>
      <c r="PT49" s="122">
        <v>3</v>
      </c>
      <c r="PU49" s="122">
        <v>3</v>
      </c>
      <c r="PV49" s="122">
        <v>3</v>
      </c>
      <c r="PW49" s="122">
        <v>3</v>
      </c>
      <c r="PX49" s="122">
        <v>3</v>
      </c>
      <c r="PY49" s="122">
        <v>3</v>
      </c>
      <c r="PZ49" s="122">
        <v>3</v>
      </c>
      <c r="QA49" s="122">
        <v>3</v>
      </c>
      <c r="QB49" s="122">
        <v>3</v>
      </c>
      <c r="QC49" s="122">
        <v>3</v>
      </c>
      <c r="QD49" s="122">
        <v>3</v>
      </c>
      <c r="QE49" s="122">
        <v>3</v>
      </c>
      <c r="QF49" s="122">
        <v>3</v>
      </c>
      <c r="QG49" s="122">
        <v>3</v>
      </c>
      <c r="QH49" s="122">
        <v>3</v>
      </c>
      <c r="QI49" s="122">
        <v>3</v>
      </c>
      <c r="QJ49" s="122">
        <v>3</v>
      </c>
      <c r="QK49" s="122">
        <v>3</v>
      </c>
      <c r="QL49" s="122">
        <v>3</v>
      </c>
      <c r="QM49" s="122">
        <v>3</v>
      </c>
      <c r="QN49" s="122">
        <v>3</v>
      </c>
      <c r="QO49" s="122">
        <v>3</v>
      </c>
      <c r="QP49" s="122">
        <v>3</v>
      </c>
      <c r="QQ49" s="122">
        <v>3</v>
      </c>
      <c r="QR49" s="122">
        <v>3</v>
      </c>
      <c r="QS49" s="122">
        <v>3</v>
      </c>
      <c r="QT49" s="122">
        <v>3</v>
      </c>
      <c r="QU49" s="122">
        <v>3</v>
      </c>
      <c r="QV49" s="122">
        <v>3</v>
      </c>
      <c r="QW49" s="122">
        <v>3</v>
      </c>
      <c r="QX49" s="122">
        <v>3</v>
      </c>
      <c r="QY49" s="122">
        <v>3</v>
      </c>
      <c r="QZ49" s="122">
        <v>3</v>
      </c>
      <c r="RA49" s="122">
        <v>3</v>
      </c>
      <c r="RB49" s="122">
        <v>3</v>
      </c>
      <c r="RC49" s="122">
        <v>3</v>
      </c>
      <c r="RD49" s="122">
        <v>3</v>
      </c>
      <c r="RE49" s="122">
        <v>3</v>
      </c>
      <c r="RF49" s="122">
        <v>3</v>
      </c>
      <c r="RG49" s="122">
        <v>3</v>
      </c>
      <c r="RH49" s="122">
        <v>3</v>
      </c>
      <c r="RI49" s="122">
        <v>3</v>
      </c>
      <c r="RJ49" s="122">
        <v>3</v>
      </c>
      <c r="RK49" s="122">
        <v>3</v>
      </c>
      <c r="RL49" s="122">
        <v>3</v>
      </c>
      <c r="RM49" s="122">
        <v>3</v>
      </c>
      <c r="RN49" s="122">
        <v>3</v>
      </c>
      <c r="RO49" s="122">
        <v>3</v>
      </c>
      <c r="RP49" s="122">
        <v>3</v>
      </c>
      <c r="RQ49" s="122">
        <v>3</v>
      </c>
      <c r="RR49" s="122">
        <v>3</v>
      </c>
      <c r="RS49" s="122">
        <v>3</v>
      </c>
      <c r="RT49" s="122">
        <v>3</v>
      </c>
      <c r="RU49" s="122">
        <v>3</v>
      </c>
      <c r="RV49" s="122">
        <v>3</v>
      </c>
      <c r="RW49" s="122">
        <v>3</v>
      </c>
      <c r="RX49" s="122">
        <v>3</v>
      </c>
      <c r="RY49" s="122">
        <v>3</v>
      </c>
      <c r="RZ49" s="122">
        <v>3</v>
      </c>
      <c r="SA49" s="122">
        <v>3</v>
      </c>
      <c r="SB49" s="122">
        <v>3</v>
      </c>
      <c r="SC49" s="122">
        <v>3</v>
      </c>
      <c r="SD49" s="122">
        <v>3</v>
      </c>
      <c r="SE49" s="122">
        <v>3</v>
      </c>
      <c r="SF49" s="122">
        <v>3</v>
      </c>
      <c r="SG49" s="122">
        <v>3</v>
      </c>
      <c r="SH49" s="122">
        <v>3</v>
      </c>
      <c r="SI49" s="122">
        <v>3</v>
      </c>
      <c r="SJ49" s="122">
        <v>3</v>
      </c>
      <c r="SK49" s="122">
        <v>3</v>
      </c>
      <c r="SL49" s="122">
        <v>3</v>
      </c>
      <c r="SM49" s="122">
        <v>3</v>
      </c>
      <c r="SN49" s="122">
        <v>3</v>
      </c>
      <c r="SO49" s="122">
        <v>3</v>
      </c>
      <c r="SP49" s="122">
        <v>3</v>
      </c>
      <c r="SQ49" s="122">
        <v>3</v>
      </c>
      <c r="SR49" s="122">
        <v>3</v>
      </c>
      <c r="SS49" s="122">
        <v>3</v>
      </c>
      <c r="ST49" s="122">
        <v>3</v>
      </c>
      <c r="SU49" s="122">
        <v>3</v>
      </c>
      <c r="SV49" s="122">
        <v>3</v>
      </c>
      <c r="SW49" s="122">
        <v>3</v>
      </c>
      <c r="SX49" s="122">
        <v>3</v>
      </c>
      <c r="SY49" s="122">
        <v>3</v>
      </c>
      <c r="SZ49" s="122">
        <v>3</v>
      </c>
      <c r="TA49" s="122">
        <v>3</v>
      </c>
      <c r="TB49" s="122">
        <v>3</v>
      </c>
      <c r="TC49" s="122">
        <v>3</v>
      </c>
      <c r="TD49" s="122">
        <v>3</v>
      </c>
      <c r="TE49" s="122">
        <v>3</v>
      </c>
      <c r="TF49" s="122">
        <v>3</v>
      </c>
      <c r="TG49" s="122">
        <v>3</v>
      </c>
      <c r="TH49" s="122">
        <v>3</v>
      </c>
      <c r="TI49" s="122">
        <v>3</v>
      </c>
      <c r="TJ49" s="122">
        <v>3</v>
      </c>
      <c r="TK49" s="122">
        <v>3</v>
      </c>
      <c r="TL49" s="122">
        <v>3</v>
      </c>
      <c r="TM49" s="122">
        <v>3</v>
      </c>
      <c r="TN49" s="122">
        <v>3</v>
      </c>
      <c r="TO49" s="122">
        <v>3</v>
      </c>
      <c r="TP49" s="122">
        <v>3</v>
      </c>
      <c r="TQ49" s="122">
        <v>3</v>
      </c>
      <c r="TR49" s="122">
        <v>3</v>
      </c>
      <c r="TS49" s="122">
        <v>3</v>
      </c>
      <c r="TT49" s="122">
        <v>3</v>
      </c>
      <c r="TU49" s="122">
        <v>3</v>
      </c>
      <c r="TV49" s="122">
        <v>3</v>
      </c>
      <c r="TW49" s="122">
        <v>3</v>
      </c>
      <c r="TX49" s="122">
        <v>3</v>
      </c>
      <c r="TY49" s="122">
        <v>3</v>
      </c>
      <c r="TZ49" s="122">
        <v>3</v>
      </c>
      <c r="UA49" s="122">
        <v>3</v>
      </c>
      <c r="UB49" s="122">
        <v>3</v>
      </c>
      <c r="UC49" s="122">
        <v>3</v>
      </c>
      <c r="UD49" s="122">
        <v>3</v>
      </c>
      <c r="UE49" s="122">
        <v>3</v>
      </c>
      <c r="UF49" s="122">
        <v>3</v>
      </c>
      <c r="UG49" s="122">
        <v>3</v>
      </c>
      <c r="UH49" s="122">
        <v>3</v>
      </c>
      <c r="UI49" s="122">
        <v>3</v>
      </c>
      <c r="UJ49" s="122">
        <v>3</v>
      </c>
      <c r="UK49" s="122">
        <v>3</v>
      </c>
      <c r="UL49" s="122">
        <v>3</v>
      </c>
      <c r="UM49" s="122">
        <v>3</v>
      </c>
      <c r="UN49" s="122">
        <v>3</v>
      </c>
      <c r="UO49" s="122">
        <v>3</v>
      </c>
      <c r="UP49" s="122">
        <v>3</v>
      </c>
      <c r="UQ49" s="122">
        <v>3</v>
      </c>
      <c r="UR49" s="122">
        <v>3</v>
      </c>
      <c r="US49" s="122">
        <v>3</v>
      </c>
      <c r="UT49" s="122">
        <v>3</v>
      </c>
      <c r="UU49" s="122">
        <v>3</v>
      </c>
      <c r="UV49" s="122">
        <v>3</v>
      </c>
      <c r="UW49" s="122">
        <v>3</v>
      </c>
      <c r="UX49" s="122">
        <v>3</v>
      </c>
      <c r="UY49" s="122">
        <v>3</v>
      </c>
      <c r="UZ49" s="122">
        <v>3</v>
      </c>
      <c r="VA49" s="122">
        <v>3</v>
      </c>
      <c r="VB49" s="122">
        <v>3</v>
      </c>
      <c r="VC49" s="122">
        <v>3</v>
      </c>
      <c r="VD49" s="122">
        <v>3</v>
      </c>
      <c r="VE49" s="122">
        <v>3</v>
      </c>
      <c r="VF49" s="122">
        <v>3</v>
      </c>
      <c r="VG49" s="122">
        <v>3</v>
      </c>
      <c r="VH49" s="122">
        <v>3</v>
      </c>
    </row>
    <row r="50" spans="1:580" ht="14.25" x14ac:dyDescent="0.25">
      <c r="B50" s="55"/>
      <c r="C50" s="9" t="s">
        <v>465</v>
      </c>
      <c r="D50" s="76" t="s">
        <v>467</v>
      </c>
      <c r="E50" s="122">
        <v>3</v>
      </c>
      <c r="F50" s="122">
        <v>3</v>
      </c>
      <c r="G50" s="122">
        <v>3</v>
      </c>
      <c r="H50" s="122">
        <v>3</v>
      </c>
      <c r="I50" s="122">
        <v>3</v>
      </c>
      <c r="J50" s="122">
        <v>3</v>
      </c>
      <c r="K50" s="122">
        <v>3</v>
      </c>
      <c r="L50" s="122">
        <v>3</v>
      </c>
      <c r="M50" s="122">
        <v>3</v>
      </c>
      <c r="N50" s="122">
        <v>3</v>
      </c>
      <c r="O50" s="122">
        <v>3</v>
      </c>
      <c r="P50" s="122">
        <v>3</v>
      </c>
      <c r="Q50" s="122">
        <v>3</v>
      </c>
      <c r="R50" s="122">
        <v>3</v>
      </c>
      <c r="S50" s="122">
        <v>3</v>
      </c>
      <c r="T50" s="122">
        <v>3</v>
      </c>
      <c r="U50" s="122">
        <v>3</v>
      </c>
      <c r="V50" s="122">
        <v>3</v>
      </c>
      <c r="W50" s="122">
        <v>3</v>
      </c>
      <c r="X50" s="122">
        <v>3</v>
      </c>
      <c r="Y50" s="122">
        <v>3</v>
      </c>
      <c r="Z50" s="122">
        <v>3</v>
      </c>
      <c r="AA50" s="122">
        <v>3</v>
      </c>
      <c r="AB50" s="122">
        <v>3</v>
      </c>
      <c r="AC50" s="122">
        <v>3</v>
      </c>
      <c r="AD50" s="122">
        <v>3</v>
      </c>
      <c r="AE50" s="122">
        <v>3</v>
      </c>
      <c r="AF50" s="122">
        <v>3</v>
      </c>
      <c r="AG50" s="122">
        <v>3</v>
      </c>
      <c r="AH50" s="122">
        <v>3</v>
      </c>
      <c r="AI50" s="122">
        <v>3</v>
      </c>
      <c r="AJ50" s="122">
        <v>3</v>
      </c>
      <c r="AK50" s="122">
        <v>3</v>
      </c>
      <c r="AL50" s="122">
        <v>3</v>
      </c>
      <c r="AM50" s="122">
        <v>3</v>
      </c>
      <c r="AN50" s="122">
        <v>3</v>
      </c>
      <c r="AO50" s="122">
        <v>3</v>
      </c>
      <c r="AP50" s="122">
        <v>3</v>
      </c>
      <c r="AQ50" s="122">
        <v>3</v>
      </c>
      <c r="AR50" s="122">
        <v>3</v>
      </c>
      <c r="AS50" s="122">
        <v>3</v>
      </c>
      <c r="AT50" s="122">
        <v>3</v>
      </c>
      <c r="AU50" s="122">
        <v>3</v>
      </c>
      <c r="AV50" s="122">
        <v>3</v>
      </c>
      <c r="AW50" s="122">
        <v>3</v>
      </c>
      <c r="AX50" s="122">
        <v>3</v>
      </c>
      <c r="AY50" s="122">
        <v>3</v>
      </c>
      <c r="AZ50" s="122">
        <v>3</v>
      </c>
      <c r="BA50" s="122">
        <v>3</v>
      </c>
      <c r="BB50" s="122">
        <v>3</v>
      </c>
      <c r="BC50" s="122">
        <v>3</v>
      </c>
      <c r="BD50" s="122">
        <v>3</v>
      </c>
      <c r="BE50" s="122">
        <v>3</v>
      </c>
      <c r="BF50" s="122">
        <v>3</v>
      </c>
      <c r="BG50" s="122">
        <v>3</v>
      </c>
      <c r="BH50" s="122">
        <v>3</v>
      </c>
      <c r="BI50" s="122">
        <v>3</v>
      </c>
      <c r="BJ50" s="122">
        <v>3</v>
      </c>
      <c r="BK50" s="122">
        <v>3</v>
      </c>
      <c r="BL50" s="122">
        <v>3</v>
      </c>
      <c r="BM50" s="122">
        <v>3</v>
      </c>
      <c r="BN50" s="122">
        <v>3</v>
      </c>
      <c r="BO50" s="122">
        <v>3</v>
      </c>
      <c r="BP50" s="122">
        <v>3</v>
      </c>
      <c r="BQ50" s="122">
        <v>3</v>
      </c>
      <c r="BR50" s="122">
        <v>3</v>
      </c>
      <c r="BS50" s="122">
        <v>3</v>
      </c>
      <c r="BT50" s="122">
        <v>3</v>
      </c>
      <c r="BU50" s="122">
        <v>3</v>
      </c>
      <c r="BV50" s="122">
        <v>3</v>
      </c>
      <c r="BW50" s="122">
        <v>3</v>
      </c>
      <c r="BX50" s="122">
        <v>3</v>
      </c>
      <c r="BY50" s="122">
        <v>3</v>
      </c>
      <c r="BZ50" s="122">
        <v>3</v>
      </c>
      <c r="CA50" s="122">
        <v>3</v>
      </c>
      <c r="CB50" s="122">
        <v>3</v>
      </c>
      <c r="CC50" s="122">
        <v>3</v>
      </c>
      <c r="CD50" s="122">
        <v>3</v>
      </c>
      <c r="CE50" s="122">
        <v>3</v>
      </c>
      <c r="CF50" s="122">
        <v>3</v>
      </c>
      <c r="CG50" s="122">
        <v>3</v>
      </c>
      <c r="CH50" s="122">
        <v>3</v>
      </c>
      <c r="CI50" s="122">
        <v>3</v>
      </c>
      <c r="CJ50" s="122">
        <v>3</v>
      </c>
      <c r="CK50" s="122">
        <v>3</v>
      </c>
      <c r="CL50" s="122">
        <v>3</v>
      </c>
      <c r="CM50" s="122">
        <v>3</v>
      </c>
      <c r="CN50" s="122">
        <v>3</v>
      </c>
      <c r="CO50" s="122">
        <v>3</v>
      </c>
      <c r="CP50" s="122">
        <v>3</v>
      </c>
      <c r="CQ50" s="122">
        <v>3</v>
      </c>
      <c r="CR50" s="122">
        <v>3</v>
      </c>
      <c r="CS50" s="122">
        <v>3</v>
      </c>
      <c r="CT50" s="122">
        <v>3</v>
      </c>
      <c r="CU50" s="122">
        <v>3</v>
      </c>
      <c r="CV50" s="122">
        <v>3</v>
      </c>
      <c r="CW50" s="122">
        <v>3</v>
      </c>
      <c r="CX50" s="122">
        <v>3</v>
      </c>
      <c r="CY50" s="122">
        <v>3</v>
      </c>
      <c r="CZ50" s="122">
        <v>3</v>
      </c>
      <c r="DA50" s="122">
        <v>3</v>
      </c>
      <c r="DB50" s="122">
        <v>3</v>
      </c>
      <c r="DC50" s="122">
        <v>3</v>
      </c>
      <c r="DD50" s="122">
        <v>3</v>
      </c>
      <c r="DE50" s="122">
        <v>3</v>
      </c>
      <c r="DF50" s="122">
        <v>3</v>
      </c>
      <c r="DG50" s="122">
        <v>3</v>
      </c>
      <c r="DH50" s="122">
        <v>3</v>
      </c>
      <c r="DI50" s="122">
        <v>3</v>
      </c>
      <c r="DJ50" s="122">
        <v>3</v>
      </c>
      <c r="DK50" s="122">
        <v>3</v>
      </c>
      <c r="DL50" s="122">
        <v>3</v>
      </c>
      <c r="DM50" s="122">
        <v>3</v>
      </c>
      <c r="DN50" s="122">
        <v>3</v>
      </c>
      <c r="DO50" s="122">
        <v>3</v>
      </c>
      <c r="DP50" s="122">
        <v>3</v>
      </c>
      <c r="DQ50" s="122">
        <v>3</v>
      </c>
      <c r="DR50" s="122">
        <v>3</v>
      </c>
      <c r="DS50" s="122">
        <v>3</v>
      </c>
      <c r="DT50" s="122">
        <v>3</v>
      </c>
      <c r="DU50" s="122">
        <v>3</v>
      </c>
      <c r="DV50" s="122">
        <v>3</v>
      </c>
      <c r="DW50" s="122">
        <v>3</v>
      </c>
      <c r="DX50" s="122">
        <v>3</v>
      </c>
      <c r="DY50" s="122">
        <v>3</v>
      </c>
      <c r="DZ50" s="122">
        <v>3</v>
      </c>
      <c r="EA50" s="122">
        <v>3</v>
      </c>
      <c r="EB50" s="122">
        <v>3</v>
      </c>
      <c r="EC50" s="122">
        <v>3</v>
      </c>
      <c r="ED50" s="122">
        <v>3</v>
      </c>
      <c r="EE50" s="122">
        <v>3</v>
      </c>
      <c r="EF50" s="122">
        <v>3</v>
      </c>
      <c r="EG50" s="122">
        <v>3</v>
      </c>
      <c r="EH50" s="122">
        <v>3</v>
      </c>
      <c r="EI50" s="122">
        <v>3</v>
      </c>
      <c r="EJ50" s="122">
        <v>3</v>
      </c>
      <c r="EK50" s="122">
        <v>3</v>
      </c>
      <c r="EL50" s="122">
        <v>3</v>
      </c>
      <c r="EM50" s="122">
        <v>3</v>
      </c>
      <c r="EN50" s="122">
        <v>3</v>
      </c>
      <c r="EO50" s="122">
        <v>3</v>
      </c>
      <c r="EP50" s="122">
        <v>3</v>
      </c>
      <c r="EQ50" s="122">
        <v>3</v>
      </c>
      <c r="ER50" s="122">
        <v>3</v>
      </c>
      <c r="ES50" s="122">
        <v>3</v>
      </c>
      <c r="ET50" s="122">
        <v>3</v>
      </c>
      <c r="EU50" s="122">
        <v>3</v>
      </c>
      <c r="EV50" s="122">
        <v>3</v>
      </c>
      <c r="EW50" s="122">
        <v>3</v>
      </c>
      <c r="EX50" s="122">
        <v>3</v>
      </c>
      <c r="EY50" s="122">
        <v>3</v>
      </c>
      <c r="EZ50" s="122">
        <v>3</v>
      </c>
      <c r="FA50" s="122">
        <v>3</v>
      </c>
      <c r="FB50" s="122">
        <v>3</v>
      </c>
      <c r="FC50" s="122">
        <v>3</v>
      </c>
      <c r="FD50" s="122">
        <v>3</v>
      </c>
      <c r="FE50" s="122">
        <v>3</v>
      </c>
      <c r="FF50" s="122">
        <v>3</v>
      </c>
      <c r="FG50" s="122">
        <v>3</v>
      </c>
      <c r="FH50" s="122">
        <v>3</v>
      </c>
      <c r="FI50" s="122">
        <v>3</v>
      </c>
      <c r="FJ50" s="122">
        <v>3</v>
      </c>
      <c r="FK50" s="122">
        <v>3</v>
      </c>
      <c r="FL50" s="122">
        <v>3</v>
      </c>
      <c r="FM50" s="122">
        <v>3</v>
      </c>
      <c r="FN50" s="122">
        <v>3</v>
      </c>
      <c r="FO50" s="122">
        <v>3</v>
      </c>
      <c r="FP50" s="122">
        <v>3</v>
      </c>
      <c r="FQ50" s="122">
        <v>3</v>
      </c>
      <c r="FR50" s="122">
        <v>3</v>
      </c>
      <c r="FS50" s="122">
        <v>3</v>
      </c>
      <c r="FT50" s="122">
        <v>3</v>
      </c>
      <c r="FU50" s="122">
        <v>3</v>
      </c>
      <c r="FV50" s="122">
        <v>3</v>
      </c>
      <c r="FW50" s="122">
        <v>3</v>
      </c>
      <c r="FX50" s="122">
        <v>3</v>
      </c>
      <c r="FY50" s="122">
        <v>3</v>
      </c>
      <c r="FZ50" s="122">
        <v>3</v>
      </c>
      <c r="GA50" s="122">
        <v>3</v>
      </c>
      <c r="GB50" s="122">
        <v>3</v>
      </c>
      <c r="GC50" s="122">
        <v>3</v>
      </c>
      <c r="GD50" s="122">
        <v>3</v>
      </c>
      <c r="GE50" s="122">
        <v>3</v>
      </c>
      <c r="GF50" s="122">
        <v>3</v>
      </c>
      <c r="GG50" s="122">
        <v>3</v>
      </c>
      <c r="GH50" s="122">
        <v>3</v>
      </c>
      <c r="GI50" s="122">
        <v>3</v>
      </c>
      <c r="GJ50" s="122">
        <v>3</v>
      </c>
      <c r="GK50" s="122">
        <v>3</v>
      </c>
      <c r="GL50" s="122">
        <v>3</v>
      </c>
      <c r="GM50" s="122">
        <v>3</v>
      </c>
      <c r="GN50" s="122">
        <v>3</v>
      </c>
      <c r="GO50" s="122">
        <v>3</v>
      </c>
      <c r="GP50" s="122">
        <v>3</v>
      </c>
      <c r="GQ50" s="122">
        <v>3</v>
      </c>
      <c r="GR50" s="122">
        <v>3</v>
      </c>
      <c r="GS50" s="122">
        <v>3</v>
      </c>
      <c r="GT50" s="122">
        <v>3</v>
      </c>
      <c r="GU50" s="122">
        <v>3</v>
      </c>
      <c r="GV50" s="122">
        <v>3</v>
      </c>
      <c r="GW50" s="122">
        <v>3</v>
      </c>
      <c r="GX50" s="122">
        <v>3</v>
      </c>
      <c r="GY50" s="122">
        <v>3</v>
      </c>
      <c r="GZ50" s="122">
        <v>3</v>
      </c>
      <c r="HA50" s="122">
        <v>3</v>
      </c>
      <c r="HB50" s="122">
        <v>3</v>
      </c>
      <c r="HC50" s="122">
        <v>3</v>
      </c>
      <c r="HD50" s="122">
        <v>3</v>
      </c>
      <c r="HE50" s="122">
        <v>3</v>
      </c>
      <c r="HF50" s="122">
        <v>3</v>
      </c>
      <c r="HG50" s="122">
        <v>3</v>
      </c>
      <c r="HH50" s="122">
        <v>3</v>
      </c>
      <c r="HI50" s="122">
        <v>3</v>
      </c>
      <c r="HJ50" s="122">
        <v>3</v>
      </c>
      <c r="HK50" s="122">
        <v>3</v>
      </c>
      <c r="HL50" s="122">
        <v>3</v>
      </c>
      <c r="HM50" s="122">
        <v>3</v>
      </c>
      <c r="HN50" s="122">
        <v>3</v>
      </c>
      <c r="HO50" s="122">
        <v>3</v>
      </c>
      <c r="HP50" s="122">
        <v>3</v>
      </c>
      <c r="HQ50" s="122">
        <v>3</v>
      </c>
      <c r="HR50" s="122">
        <v>3</v>
      </c>
      <c r="HS50" s="122">
        <v>3</v>
      </c>
      <c r="HT50" s="122">
        <v>3</v>
      </c>
      <c r="HU50" s="122">
        <v>3</v>
      </c>
      <c r="HV50" s="122">
        <v>3</v>
      </c>
      <c r="HW50" s="122">
        <v>3</v>
      </c>
      <c r="HX50" s="122">
        <v>3</v>
      </c>
      <c r="HY50" s="122">
        <v>3</v>
      </c>
      <c r="HZ50" s="122">
        <v>3</v>
      </c>
      <c r="IA50" s="122">
        <v>3</v>
      </c>
      <c r="IB50" s="122">
        <v>3</v>
      </c>
      <c r="IC50" s="122">
        <v>3</v>
      </c>
      <c r="ID50" s="122">
        <v>3</v>
      </c>
      <c r="IE50" s="122">
        <v>3</v>
      </c>
      <c r="IF50" s="122">
        <v>3</v>
      </c>
      <c r="IG50" s="122">
        <v>3</v>
      </c>
      <c r="IH50" s="122">
        <v>3</v>
      </c>
      <c r="II50" s="122">
        <v>3</v>
      </c>
      <c r="IJ50" s="122">
        <v>3</v>
      </c>
      <c r="IK50" s="122">
        <v>3</v>
      </c>
      <c r="IL50" s="122">
        <v>3</v>
      </c>
      <c r="IM50" s="122">
        <v>3</v>
      </c>
      <c r="IN50" s="122">
        <v>3</v>
      </c>
      <c r="IO50" s="122">
        <v>3</v>
      </c>
      <c r="IP50" s="122">
        <v>3</v>
      </c>
      <c r="IQ50" s="122">
        <v>3</v>
      </c>
      <c r="IR50" s="122">
        <v>3</v>
      </c>
      <c r="IS50" s="122">
        <v>3</v>
      </c>
      <c r="IT50" s="122">
        <v>3</v>
      </c>
      <c r="IU50" s="122">
        <v>3</v>
      </c>
      <c r="IV50" s="122">
        <v>3</v>
      </c>
      <c r="IW50" s="122">
        <v>3</v>
      </c>
      <c r="IX50" s="122">
        <v>3</v>
      </c>
      <c r="IY50" s="122">
        <v>3</v>
      </c>
      <c r="IZ50" s="122">
        <v>3</v>
      </c>
      <c r="JA50" s="122">
        <v>3</v>
      </c>
      <c r="JB50" s="122">
        <v>3</v>
      </c>
      <c r="JC50" s="122">
        <v>3</v>
      </c>
      <c r="JD50" s="122">
        <v>3</v>
      </c>
      <c r="JE50" s="122">
        <v>3</v>
      </c>
      <c r="JF50" s="122">
        <v>3</v>
      </c>
      <c r="JG50" s="122">
        <v>3</v>
      </c>
      <c r="JH50" s="122">
        <v>3</v>
      </c>
      <c r="JI50" s="122">
        <v>3</v>
      </c>
      <c r="JJ50" s="122">
        <v>3</v>
      </c>
      <c r="JK50" s="122">
        <v>3</v>
      </c>
      <c r="JL50" s="122">
        <v>3</v>
      </c>
      <c r="JM50" s="122">
        <v>3</v>
      </c>
      <c r="JN50" s="122">
        <v>3</v>
      </c>
      <c r="JO50" s="122">
        <v>3</v>
      </c>
      <c r="JP50" s="122">
        <v>3</v>
      </c>
      <c r="JQ50" s="122">
        <v>3</v>
      </c>
      <c r="JR50" s="122">
        <v>3</v>
      </c>
      <c r="JS50" s="122">
        <v>3</v>
      </c>
      <c r="JT50" s="122">
        <v>3</v>
      </c>
      <c r="JU50" s="122">
        <v>3</v>
      </c>
      <c r="JV50" s="122">
        <v>3</v>
      </c>
      <c r="JW50" s="122">
        <v>3</v>
      </c>
      <c r="JX50" s="122">
        <v>3</v>
      </c>
      <c r="JY50" s="122">
        <v>3</v>
      </c>
      <c r="JZ50" s="122">
        <v>3</v>
      </c>
      <c r="KA50" s="122">
        <v>3</v>
      </c>
      <c r="KB50" s="122">
        <v>3</v>
      </c>
      <c r="KC50" s="122">
        <v>3</v>
      </c>
      <c r="KD50" s="122">
        <v>3</v>
      </c>
      <c r="KE50" s="122">
        <v>3</v>
      </c>
      <c r="KF50" s="122">
        <v>3</v>
      </c>
      <c r="KG50" s="122">
        <v>3</v>
      </c>
      <c r="KH50" s="122">
        <v>3</v>
      </c>
      <c r="KI50" s="122">
        <v>3</v>
      </c>
      <c r="KJ50" s="122">
        <v>3</v>
      </c>
      <c r="KK50" s="122">
        <v>3</v>
      </c>
      <c r="KL50" s="122">
        <v>3</v>
      </c>
      <c r="KM50" s="122">
        <v>3</v>
      </c>
      <c r="KN50" s="122">
        <v>3</v>
      </c>
      <c r="KO50" s="122">
        <v>3</v>
      </c>
      <c r="KP50" s="122">
        <v>3</v>
      </c>
      <c r="KQ50" s="122">
        <v>3</v>
      </c>
      <c r="KR50" s="122">
        <v>3</v>
      </c>
      <c r="KS50" s="122">
        <v>3</v>
      </c>
      <c r="KT50" s="122">
        <v>3</v>
      </c>
      <c r="KU50" s="122">
        <v>3</v>
      </c>
      <c r="KV50" s="122">
        <v>3</v>
      </c>
      <c r="KW50" s="122">
        <v>3</v>
      </c>
      <c r="KX50" s="122">
        <v>3</v>
      </c>
      <c r="KY50" s="122">
        <v>3</v>
      </c>
      <c r="KZ50" s="122">
        <v>3</v>
      </c>
      <c r="LA50" s="122">
        <v>3</v>
      </c>
      <c r="LB50" s="122">
        <v>3</v>
      </c>
      <c r="LC50" s="122">
        <v>3</v>
      </c>
      <c r="LD50" s="122">
        <v>3</v>
      </c>
      <c r="LE50" s="122">
        <v>3</v>
      </c>
      <c r="LF50" s="122">
        <v>3</v>
      </c>
      <c r="LG50" s="122">
        <v>3</v>
      </c>
      <c r="LH50" s="122">
        <v>3</v>
      </c>
      <c r="LI50" s="122">
        <v>3</v>
      </c>
      <c r="LJ50" s="122">
        <v>3</v>
      </c>
      <c r="LK50" s="122">
        <v>3</v>
      </c>
      <c r="LL50" s="122">
        <v>3</v>
      </c>
      <c r="LM50" s="122">
        <v>3</v>
      </c>
      <c r="LN50" s="122">
        <v>3</v>
      </c>
      <c r="LO50" s="122">
        <v>3</v>
      </c>
      <c r="LP50" s="122">
        <v>3</v>
      </c>
      <c r="LQ50" s="122">
        <v>3</v>
      </c>
      <c r="LR50" s="122">
        <v>3</v>
      </c>
      <c r="LS50" s="122">
        <v>3</v>
      </c>
      <c r="LT50" s="122">
        <v>3</v>
      </c>
      <c r="LU50" s="122">
        <v>3</v>
      </c>
      <c r="LV50" s="122">
        <v>3</v>
      </c>
      <c r="LW50" s="122">
        <v>3</v>
      </c>
      <c r="LX50" s="122">
        <v>3</v>
      </c>
      <c r="LY50" s="122">
        <v>3</v>
      </c>
      <c r="LZ50" s="122">
        <v>3</v>
      </c>
      <c r="MA50" s="122">
        <v>3</v>
      </c>
      <c r="MB50" s="122">
        <v>3</v>
      </c>
      <c r="MC50" s="122">
        <v>3</v>
      </c>
      <c r="MD50" s="122">
        <v>3</v>
      </c>
      <c r="ME50" s="122">
        <v>3</v>
      </c>
      <c r="MF50" s="122">
        <v>3</v>
      </c>
      <c r="MG50" s="122">
        <v>3</v>
      </c>
      <c r="MH50" s="122">
        <v>3</v>
      </c>
      <c r="MI50" s="122">
        <v>3</v>
      </c>
      <c r="MJ50" s="122">
        <v>3</v>
      </c>
      <c r="MK50" s="122">
        <v>3</v>
      </c>
      <c r="ML50" s="122">
        <v>3</v>
      </c>
      <c r="MM50" s="122">
        <v>3</v>
      </c>
      <c r="MN50" s="122">
        <v>3</v>
      </c>
      <c r="MO50" s="122">
        <v>3</v>
      </c>
      <c r="MP50" s="122">
        <v>3</v>
      </c>
      <c r="MQ50" s="122">
        <v>3</v>
      </c>
      <c r="MR50" s="122">
        <v>3</v>
      </c>
      <c r="MS50" s="122">
        <v>3</v>
      </c>
      <c r="MT50" s="122">
        <v>3</v>
      </c>
      <c r="MU50" s="122">
        <v>3</v>
      </c>
      <c r="MV50" s="122">
        <v>3</v>
      </c>
      <c r="MW50" s="122">
        <v>3</v>
      </c>
      <c r="MX50" s="122">
        <v>3</v>
      </c>
      <c r="MY50" s="122">
        <v>3</v>
      </c>
      <c r="MZ50" s="122">
        <v>3</v>
      </c>
      <c r="NA50" s="122">
        <v>3</v>
      </c>
      <c r="NB50" s="122">
        <v>3</v>
      </c>
      <c r="NC50" s="122">
        <v>3</v>
      </c>
      <c r="ND50" s="122">
        <v>3</v>
      </c>
      <c r="NE50" s="122">
        <v>3</v>
      </c>
      <c r="NF50" s="122">
        <v>3</v>
      </c>
      <c r="NG50" s="122">
        <v>3</v>
      </c>
      <c r="NH50" s="122">
        <v>3</v>
      </c>
      <c r="NI50" s="122">
        <v>3</v>
      </c>
      <c r="NJ50" s="122">
        <v>3</v>
      </c>
      <c r="NK50" s="122">
        <v>3</v>
      </c>
      <c r="NL50" s="122">
        <v>3</v>
      </c>
      <c r="NM50" s="122">
        <v>3</v>
      </c>
      <c r="NN50" s="122">
        <v>3</v>
      </c>
      <c r="NO50" s="122">
        <v>3</v>
      </c>
      <c r="NP50" s="122">
        <v>3</v>
      </c>
      <c r="NQ50" s="122">
        <v>3</v>
      </c>
      <c r="NR50" s="122">
        <v>3</v>
      </c>
      <c r="NS50" s="122">
        <v>3</v>
      </c>
      <c r="NT50" s="122">
        <v>3</v>
      </c>
      <c r="NU50" s="122">
        <v>3</v>
      </c>
      <c r="NV50" s="122">
        <v>3</v>
      </c>
      <c r="NW50" s="122">
        <v>3</v>
      </c>
      <c r="NX50" s="122">
        <v>3</v>
      </c>
      <c r="NY50" s="122">
        <v>3</v>
      </c>
      <c r="NZ50" s="122">
        <v>3</v>
      </c>
      <c r="OA50" s="122">
        <v>3</v>
      </c>
      <c r="OB50" s="122">
        <v>3</v>
      </c>
      <c r="OC50" s="122">
        <v>3</v>
      </c>
      <c r="OD50" s="122">
        <v>3</v>
      </c>
      <c r="OE50" s="122">
        <v>3</v>
      </c>
      <c r="OF50" s="122">
        <v>3</v>
      </c>
      <c r="OG50" s="122">
        <v>3</v>
      </c>
      <c r="OH50" s="122">
        <v>3</v>
      </c>
      <c r="OI50" s="122">
        <v>3</v>
      </c>
      <c r="OJ50" s="122">
        <v>3</v>
      </c>
      <c r="OK50" s="122">
        <v>3</v>
      </c>
      <c r="OL50" s="122">
        <v>3</v>
      </c>
      <c r="OM50" s="122">
        <v>3</v>
      </c>
      <c r="ON50" s="122">
        <v>3</v>
      </c>
      <c r="OO50" s="122">
        <v>3</v>
      </c>
      <c r="OP50" s="122">
        <v>3</v>
      </c>
      <c r="OQ50" s="122">
        <v>3</v>
      </c>
      <c r="OR50" s="122">
        <v>3</v>
      </c>
      <c r="OS50" s="122">
        <v>3</v>
      </c>
      <c r="OT50" s="122">
        <v>3</v>
      </c>
      <c r="OU50" s="122">
        <v>3</v>
      </c>
      <c r="OV50" s="122">
        <v>3</v>
      </c>
      <c r="OW50" s="122">
        <v>3</v>
      </c>
      <c r="OX50" s="122">
        <v>3</v>
      </c>
      <c r="OY50" s="122">
        <v>3</v>
      </c>
      <c r="OZ50" s="122">
        <v>3</v>
      </c>
      <c r="PA50" s="122">
        <v>3</v>
      </c>
      <c r="PB50" s="122">
        <v>3</v>
      </c>
      <c r="PC50" s="122">
        <v>3</v>
      </c>
      <c r="PD50" s="122">
        <v>3</v>
      </c>
      <c r="PE50" s="122">
        <v>3</v>
      </c>
      <c r="PF50" s="122">
        <v>3</v>
      </c>
      <c r="PG50" s="122">
        <v>3</v>
      </c>
      <c r="PH50" s="122">
        <v>3</v>
      </c>
      <c r="PI50" s="122">
        <v>3</v>
      </c>
      <c r="PJ50" s="122">
        <v>3</v>
      </c>
      <c r="PK50" s="122">
        <v>3</v>
      </c>
      <c r="PL50" s="122">
        <v>3</v>
      </c>
      <c r="PM50" s="122">
        <v>3</v>
      </c>
      <c r="PN50" s="122">
        <v>3</v>
      </c>
      <c r="PO50" s="122">
        <v>3</v>
      </c>
      <c r="PP50" s="122">
        <v>3</v>
      </c>
      <c r="PQ50" s="122">
        <v>3</v>
      </c>
      <c r="PR50" s="122">
        <v>3</v>
      </c>
      <c r="PS50" s="122">
        <v>3</v>
      </c>
      <c r="PT50" s="122">
        <v>3</v>
      </c>
      <c r="PU50" s="122">
        <v>3</v>
      </c>
      <c r="PV50" s="122">
        <v>3</v>
      </c>
      <c r="PW50" s="122">
        <v>3</v>
      </c>
      <c r="PX50" s="122">
        <v>3</v>
      </c>
      <c r="PY50" s="122">
        <v>3</v>
      </c>
      <c r="PZ50" s="122">
        <v>3</v>
      </c>
      <c r="QA50" s="122">
        <v>3</v>
      </c>
      <c r="QB50" s="122">
        <v>3</v>
      </c>
      <c r="QC50" s="122">
        <v>3</v>
      </c>
      <c r="QD50" s="122">
        <v>3</v>
      </c>
      <c r="QE50" s="122">
        <v>3</v>
      </c>
      <c r="QF50" s="122">
        <v>3</v>
      </c>
      <c r="QG50" s="122">
        <v>3</v>
      </c>
      <c r="QH50" s="122">
        <v>3</v>
      </c>
      <c r="QI50" s="122">
        <v>3</v>
      </c>
      <c r="QJ50" s="122">
        <v>3</v>
      </c>
      <c r="QK50" s="122">
        <v>3</v>
      </c>
      <c r="QL50" s="122">
        <v>3</v>
      </c>
      <c r="QM50" s="122">
        <v>3</v>
      </c>
      <c r="QN50" s="122">
        <v>3</v>
      </c>
      <c r="QO50" s="122">
        <v>3</v>
      </c>
      <c r="QP50" s="122">
        <v>3</v>
      </c>
      <c r="QQ50" s="122">
        <v>3</v>
      </c>
      <c r="QR50" s="122">
        <v>3</v>
      </c>
      <c r="QS50" s="122">
        <v>3</v>
      </c>
      <c r="QT50" s="122">
        <v>3</v>
      </c>
      <c r="QU50" s="122">
        <v>3</v>
      </c>
      <c r="QV50" s="122">
        <v>3</v>
      </c>
      <c r="QW50" s="122">
        <v>3</v>
      </c>
      <c r="QX50" s="122">
        <v>3</v>
      </c>
      <c r="QY50" s="122">
        <v>3</v>
      </c>
      <c r="QZ50" s="122">
        <v>3</v>
      </c>
      <c r="RA50" s="122">
        <v>3</v>
      </c>
      <c r="RB50" s="122">
        <v>3</v>
      </c>
      <c r="RC50" s="122">
        <v>3</v>
      </c>
      <c r="RD50" s="122">
        <v>3</v>
      </c>
      <c r="RE50" s="122">
        <v>3</v>
      </c>
      <c r="RF50" s="122">
        <v>3</v>
      </c>
      <c r="RG50" s="122">
        <v>3</v>
      </c>
      <c r="RH50" s="122">
        <v>3</v>
      </c>
      <c r="RI50" s="122">
        <v>3</v>
      </c>
      <c r="RJ50" s="122">
        <v>3</v>
      </c>
      <c r="RK50" s="122">
        <v>3</v>
      </c>
      <c r="RL50" s="122">
        <v>3</v>
      </c>
      <c r="RM50" s="122">
        <v>3</v>
      </c>
      <c r="RN50" s="122">
        <v>3</v>
      </c>
      <c r="RO50" s="122">
        <v>3</v>
      </c>
      <c r="RP50" s="122">
        <v>3</v>
      </c>
      <c r="RQ50" s="122">
        <v>3</v>
      </c>
      <c r="RR50" s="122">
        <v>3</v>
      </c>
      <c r="RS50" s="122">
        <v>3</v>
      </c>
      <c r="RT50" s="122">
        <v>3</v>
      </c>
      <c r="RU50" s="122">
        <v>3</v>
      </c>
      <c r="RV50" s="122">
        <v>3</v>
      </c>
      <c r="RW50" s="122">
        <v>3</v>
      </c>
      <c r="RX50" s="122">
        <v>3</v>
      </c>
      <c r="RY50" s="122">
        <v>3</v>
      </c>
      <c r="RZ50" s="122">
        <v>3</v>
      </c>
      <c r="SA50" s="122">
        <v>3</v>
      </c>
      <c r="SB50" s="122">
        <v>3</v>
      </c>
      <c r="SC50" s="122">
        <v>3</v>
      </c>
      <c r="SD50" s="122">
        <v>3</v>
      </c>
      <c r="SE50" s="122">
        <v>3</v>
      </c>
      <c r="SF50" s="122">
        <v>3</v>
      </c>
      <c r="SG50" s="122">
        <v>3</v>
      </c>
      <c r="SH50" s="122">
        <v>3</v>
      </c>
      <c r="SI50" s="122">
        <v>3</v>
      </c>
      <c r="SJ50" s="122">
        <v>3</v>
      </c>
      <c r="SK50" s="122">
        <v>3</v>
      </c>
      <c r="SL50" s="122">
        <v>3</v>
      </c>
      <c r="SM50" s="122">
        <v>3</v>
      </c>
      <c r="SN50" s="122">
        <v>3</v>
      </c>
      <c r="SO50" s="122">
        <v>3</v>
      </c>
      <c r="SP50" s="122">
        <v>3</v>
      </c>
      <c r="SQ50" s="122">
        <v>3</v>
      </c>
      <c r="SR50" s="122">
        <v>3</v>
      </c>
      <c r="SS50" s="122">
        <v>3</v>
      </c>
      <c r="ST50" s="122">
        <v>3</v>
      </c>
      <c r="SU50" s="122">
        <v>3</v>
      </c>
      <c r="SV50" s="122">
        <v>3</v>
      </c>
      <c r="SW50" s="122">
        <v>3</v>
      </c>
      <c r="SX50" s="122">
        <v>3</v>
      </c>
      <c r="SY50" s="122">
        <v>3</v>
      </c>
      <c r="SZ50" s="122">
        <v>3</v>
      </c>
      <c r="TA50" s="122">
        <v>3</v>
      </c>
      <c r="TB50" s="122">
        <v>3</v>
      </c>
      <c r="TC50" s="122">
        <v>3</v>
      </c>
      <c r="TD50" s="122">
        <v>3</v>
      </c>
      <c r="TE50" s="122">
        <v>3</v>
      </c>
      <c r="TF50" s="122">
        <v>3</v>
      </c>
      <c r="TG50" s="122">
        <v>3</v>
      </c>
      <c r="TH50" s="122">
        <v>3</v>
      </c>
      <c r="TI50" s="122">
        <v>3</v>
      </c>
      <c r="TJ50" s="122">
        <v>3</v>
      </c>
      <c r="TK50" s="122">
        <v>3</v>
      </c>
      <c r="TL50" s="122">
        <v>3</v>
      </c>
      <c r="TM50" s="122">
        <v>3</v>
      </c>
      <c r="TN50" s="122">
        <v>3</v>
      </c>
      <c r="TO50" s="122">
        <v>3</v>
      </c>
      <c r="TP50" s="122">
        <v>3</v>
      </c>
      <c r="TQ50" s="122">
        <v>3</v>
      </c>
      <c r="TR50" s="122">
        <v>3</v>
      </c>
      <c r="TS50" s="122">
        <v>3</v>
      </c>
      <c r="TT50" s="122">
        <v>3</v>
      </c>
      <c r="TU50" s="122">
        <v>3</v>
      </c>
      <c r="TV50" s="122">
        <v>3</v>
      </c>
      <c r="TW50" s="122">
        <v>3</v>
      </c>
      <c r="TX50" s="122">
        <v>3</v>
      </c>
      <c r="TY50" s="122">
        <v>3</v>
      </c>
      <c r="TZ50" s="122">
        <v>3</v>
      </c>
      <c r="UA50" s="122">
        <v>3</v>
      </c>
      <c r="UB50" s="122">
        <v>3</v>
      </c>
      <c r="UC50" s="122">
        <v>3</v>
      </c>
      <c r="UD50" s="122">
        <v>3</v>
      </c>
      <c r="UE50" s="122">
        <v>3</v>
      </c>
      <c r="UF50" s="122">
        <v>3</v>
      </c>
      <c r="UG50" s="122">
        <v>3</v>
      </c>
      <c r="UH50" s="122">
        <v>3</v>
      </c>
      <c r="UI50" s="122">
        <v>3</v>
      </c>
      <c r="UJ50" s="122">
        <v>3</v>
      </c>
      <c r="UK50" s="122">
        <v>3</v>
      </c>
      <c r="UL50" s="122">
        <v>3</v>
      </c>
      <c r="UM50" s="122">
        <v>3</v>
      </c>
      <c r="UN50" s="122">
        <v>3</v>
      </c>
      <c r="UO50" s="122">
        <v>3</v>
      </c>
      <c r="UP50" s="122">
        <v>3</v>
      </c>
      <c r="UQ50" s="122">
        <v>3</v>
      </c>
      <c r="UR50" s="122">
        <v>3</v>
      </c>
      <c r="US50" s="122">
        <v>3</v>
      </c>
      <c r="UT50" s="122">
        <v>3</v>
      </c>
      <c r="UU50" s="122">
        <v>3</v>
      </c>
      <c r="UV50" s="122">
        <v>3</v>
      </c>
      <c r="UW50" s="122">
        <v>3</v>
      </c>
      <c r="UX50" s="122">
        <v>3</v>
      </c>
      <c r="UY50" s="122">
        <v>3</v>
      </c>
      <c r="UZ50" s="122">
        <v>3</v>
      </c>
      <c r="VA50" s="122">
        <v>3</v>
      </c>
      <c r="VB50" s="122">
        <v>3</v>
      </c>
      <c r="VC50" s="122">
        <v>3</v>
      </c>
      <c r="VD50" s="122">
        <v>3</v>
      </c>
      <c r="VE50" s="122">
        <v>3</v>
      </c>
      <c r="VF50" s="122">
        <v>3</v>
      </c>
      <c r="VG50" s="122">
        <v>3</v>
      </c>
      <c r="VH50" s="122">
        <v>3</v>
      </c>
    </row>
    <row r="51" spans="1:580" s="235" customFormat="1" x14ac:dyDescent="0.25">
      <c r="A51" s="230"/>
      <c r="B51" s="231"/>
      <c r="C51" s="9"/>
      <c r="D51" s="76" t="s">
        <v>264</v>
      </c>
      <c r="E51" s="122" t="str">
        <f t="shared" ref="E51:S51" si="157">E4</f>
        <v>Signalized</v>
      </c>
      <c r="F51" s="122" t="str">
        <f t="shared" si="157"/>
        <v>Signalized</v>
      </c>
      <c r="G51" s="122" t="str">
        <f t="shared" si="157"/>
        <v>Signalized</v>
      </c>
      <c r="H51" s="122" t="str">
        <f t="shared" si="157"/>
        <v>Signalized</v>
      </c>
      <c r="I51" s="122" t="str">
        <f t="shared" si="157"/>
        <v>Signalized</v>
      </c>
      <c r="J51" s="122" t="str">
        <f t="shared" si="157"/>
        <v>Signalized</v>
      </c>
      <c r="K51" s="122" t="str">
        <f t="shared" si="157"/>
        <v>Signalized</v>
      </c>
      <c r="L51" s="122" t="str">
        <f t="shared" si="157"/>
        <v>Signalized</v>
      </c>
      <c r="M51" s="122" t="str">
        <f t="shared" si="157"/>
        <v>Signalized</v>
      </c>
      <c r="N51" s="122" t="str">
        <f t="shared" si="157"/>
        <v>Signalized</v>
      </c>
      <c r="O51" s="122" t="str">
        <f t="shared" si="157"/>
        <v>Signalized</v>
      </c>
      <c r="P51" s="122" t="str">
        <f t="shared" si="157"/>
        <v>Signalized</v>
      </c>
      <c r="Q51" s="122" t="str">
        <f t="shared" si="157"/>
        <v>Signalized</v>
      </c>
      <c r="R51" s="122" t="str">
        <f t="shared" si="157"/>
        <v>Signalized</v>
      </c>
      <c r="S51" s="122" t="str">
        <f t="shared" si="157"/>
        <v>Signalized</v>
      </c>
      <c r="T51" s="122" t="str">
        <f t="shared" ref="T51:CE51" si="158">T4</f>
        <v>Signalized</v>
      </c>
      <c r="U51" s="122" t="str">
        <f t="shared" si="158"/>
        <v>Signalized</v>
      </c>
      <c r="V51" s="122" t="str">
        <f t="shared" si="158"/>
        <v>Signalized</v>
      </c>
      <c r="W51" s="122" t="str">
        <f t="shared" si="158"/>
        <v>Signalized</v>
      </c>
      <c r="X51" s="122" t="str">
        <f t="shared" si="158"/>
        <v>Signalized</v>
      </c>
      <c r="Y51" s="122" t="str">
        <f t="shared" si="158"/>
        <v>Signalized</v>
      </c>
      <c r="Z51" s="122" t="str">
        <f t="shared" si="158"/>
        <v>Signalized</v>
      </c>
      <c r="AA51" s="122" t="str">
        <f t="shared" si="158"/>
        <v>Signalized</v>
      </c>
      <c r="AB51" s="122" t="str">
        <f t="shared" si="158"/>
        <v>Signalized</v>
      </c>
      <c r="AC51" s="122" t="str">
        <f t="shared" si="158"/>
        <v>Signalized</v>
      </c>
      <c r="AD51" s="122" t="str">
        <f t="shared" si="158"/>
        <v>Signalized</v>
      </c>
      <c r="AE51" s="122" t="str">
        <f t="shared" si="158"/>
        <v>Signalized</v>
      </c>
      <c r="AF51" s="122" t="str">
        <f t="shared" si="158"/>
        <v>Signalized</v>
      </c>
      <c r="AG51" s="122" t="str">
        <f t="shared" si="158"/>
        <v>Signalized</v>
      </c>
      <c r="AH51" s="122" t="str">
        <f t="shared" si="158"/>
        <v>Signalized</v>
      </c>
      <c r="AI51" s="122" t="str">
        <f t="shared" si="158"/>
        <v>Signalized</v>
      </c>
      <c r="AJ51" s="122" t="str">
        <f t="shared" si="158"/>
        <v>Signalized</v>
      </c>
      <c r="AK51" s="122" t="str">
        <f t="shared" si="158"/>
        <v>Signalized</v>
      </c>
      <c r="AL51" s="122" t="str">
        <f t="shared" si="158"/>
        <v>Signalized</v>
      </c>
      <c r="AM51" s="122" t="str">
        <f t="shared" si="158"/>
        <v>Signalized</v>
      </c>
      <c r="AN51" s="122" t="str">
        <f t="shared" si="158"/>
        <v>Signalized</v>
      </c>
      <c r="AO51" s="122" t="str">
        <f t="shared" si="158"/>
        <v>Signalized</v>
      </c>
      <c r="AP51" s="122" t="str">
        <f t="shared" si="158"/>
        <v>Signalized</v>
      </c>
      <c r="AQ51" s="122" t="str">
        <f t="shared" si="158"/>
        <v>Signalized</v>
      </c>
      <c r="AR51" s="122" t="str">
        <f t="shared" si="158"/>
        <v>Signalized</v>
      </c>
      <c r="AS51" s="122" t="str">
        <f t="shared" si="158"/>
        <v>Signalized</v>
      </c>
      <c r="AT51" s="122" t="str">
        <f t="shared" si="158"/>
        <v>Signalized</v>
      </c>
      <c r="AU51" s="122" t="str">
        <f t="shared" si="158"/>
        <v>Signalized</v>
      </c>
      <c r="AV51" s="122" t="str">
        <f t="shared" si="158"/>
        <v>Signalized</v>
      </c>
      <c r="AW51" s="122" t="str">
        <f t="shared" si="158"/>
        <v>Signalized</v>
      </c>
      <c r="AX51" s="122" t="str">
        <f t="shared" si="158"/>
        <v>Signalized</v>
      </c>
      <c r="AY51" s="122" t="str">
        <f t="shared" si="158"/>
        <v>Signalized</v>
      </c>
      <c r="AZ51" s="122" t="str">
        <f t="shared" si="158"/>
        <v>Signalized</v>
      </c>
      <c r="BA51" s="122" t="str">
        <f t="shared" si="158"/>
        <v>Signalized</v>
      </c>
      <c r="BB51" s="122" t="str">
        <f t="shared" si="158"/>
        <v>Signalized</v>
      </c>
      <c r="BC51" s="122" t="str">
        <f t="shared" si="158"/>
        <v>Signalized</v>
      </c>
      <c r="BD51" s="122" t="str">
        <f t="shared" si="158"/>
        <v>Signalized</v>
      </c>
      <c r="BE51" s="122" t="str">
        <f t="shared" si="158"/>
        <v>Signalized</v>
      </c>
      <c r="BF51" s="122" t="str">
        <f t="shared" si="158"/>
        <v>Signalized</v>
      </c>
      <c r="BG51" s="122" t="str">
        <f t="shared" si="158"/>
        <v>Signalized</v>
      </c>
      <c r="BH51" s="122" t="str">
        <f t="shared" si="158"/>
        <v>Signalized</v>
      </c>
      <c r="BI51" s="122" t="str">
        <f t="shared" si="158"/>
        <v>Signalized</v>
      </c>
      <c r="BJ51" s="122" t="str">
        <f t="shared" si="158"/>
        <v>Signalized</v>
      </c>
      <c r="BK51" s="122" t="str">
        <f t="shared" si="158"/>
        <v>Signalized</v>
      </c>
      <c r="BL51" s="122" t="str">
        <f t="shared" si="158"/>
        <v>Signalized</v>
      </c>
      <c r="BM51" s="122" t="str">
        <f t="shared" si="158"/>
        <v>Signalized</v>
      </c>
      <c r="BN51" s="122" t="str">
        <f t="shared" si="158"/>
        <v>Signalized</v>
      </c>
      <c r="BO51" s="122" t="str">
        <f t="shared" si="158"/>
        <v>Signalized</v>
      </c>
      <c r="BP51" s="122" t="str">
        <f t="shared" si="158"/>
        <v>Signalized</v>
      </c>
      <c r="BQ51" s="122" t="str">
        <f t="shared" si="158"/>
        <v>Signalized</v>
      </c>
      <c r="BR51" s="122" t="str">
        <f t="shared" si="158"/>
        <v>Signalized</v>
      </c>
      <c r="BS51" s="122" t="str">
        <f t="shared" si="158"/>
        <v>Signalized</v>
      </c>
      <c r="BT51" s="122" t="str">
        <f t="shared" si="158"/>
        <v>Signalized</v>
      </c>
      <c r="BU51" s="122" t="str">
        <f t="shared" si="158"/>
        <v>Signalized</v>
      </c>
      <c r="BV51" s="122" t="str">
        <f t="shared" si="158"/>
        <v>Signalized</v>
      </c>
      <c r="BW51" s="122" t="str">
        <f t="shared" si="158"/>
        <v>Signalized</v>
      </c>
      <c r="BX51" s="122" t="str">
        <f t="shared" si="158"/>
        <v>Signalized</v>
      </c>
      <c r="BY51" s="122" t="str">
        <f t="shared" si="158"/>
        <v>Signalized</v>
      </c>
      <c r="BZ51" s="122" t="str">
        <f t="shared" si="158"/>
        <v>Signalized</v>
      </c>
      <c r="CA51" s="122" t="str">
        <f t="shared" si="158"/>
        <v>Signalized</v>
      </c>
      <c r="CB51" s="122" t="str">
        <f t="shared" si="158"/>
        <v>Signalized</v>
      </c>
      <c r="CC51" s="122" t="str">
        <f t="shared" si="158"/>
        <v>Signalized</v>
      </c>
      <c r="CD51" s="122" t="str">
        <f t="shared" si="158"/>
        <v>Signalized</v>
      </c>
      <c r="CE51" s="122" t="str">
        <f t="shared" si="158"/>
        <v>Signalized</v>
      </c>
      <c r="CF51" s="122" t="str">
        <f t="shared" ref="CF51:EQ51" si="159">CF4</f>
        <v>Signalized</v>
      </c>
      <c r="CG51" s="122" t="str">
        <f t="shared" si="159"/>
        <v>Signalized</v>
      </c>
      <c r="CH51" s="122" t="str">
        <f t="shared" si="159"/>
        <v>Signalized</v>
      </c>
      <c r="CI51" s="122" t="str">
        <f t="shared" si="159"/>
        <v>Signalized</v>
      </c>
      <c r="CJ51" s="122" t="str">
        <f t="shared" si="159"/>
        <v>Signalized</v>
      </c>
      <c r="CK51" s="122" t="str">
        <f t="shared" si="159"/>
        <v>Signalized</v>
      </c>
      <c r="CL51" s="122" t="str">
        <f t="shared" si="159"/>
        <v>Signalized</v>
      </c>
      <c r="CM51" s="122" t="str">
        <f t="shared" si="159"/>
        <v>Signalized</v>
      </c>
      <c r="CN51" s="122" t="str">
        <f t="shared" si="159"/>
        <v>Signalized</v>
      </c>
      <c r="CO51" s="122" t="str">
        <f t="shared" si="159"/>
        <v>Signalized</v>
      </c>
      <c r="CP51" s="122" t="str">
        <f t="shared" si="159"/>
        <v>Signalized</v>
      </c>
      <c r="CQ51" s="122" t="str">
        <f t="shared" si="159"/>
        <v>Signalized</v>
      </c>
      <c r="CR51" s="122" t="str">
        <f t="shared" si="159"/>
        <v>Signalized</v>
      </c>
      <c r="CS51" s="122" t="str">
        <f t="shared" si="159"/>
        <v>Signalized</v>
      </c>
      <c r="CT51" s="122" t="str">
        <f t="shared" si="159"/>
        <v>Signalized</v>
      </c>
      <c r="CU51" s="122" t="str">
        <f t="shared" si="159"/>
        <v>Signalized</v>
      </c>
      <c r="CV51" s="122" t="str">
        <f t="shared" si="159"/>
        <v>Signalized</v>
      </c>
      <c r="CW51" s="122" t="str">
        <f t="shared" si="159"/>
        <v>Signalized</v>
      </c>
      <c r="CX51" s="122" t="str">
        <f t="shared" si="159"/>
        <v>Signalized</v>
      </c>
      <c r="CY51" s="122" t="str">
        <f t="shared" si="159"/>
        <v>Signalized</v>
      </c>
      <c r="CZ51" s="122" t="str">
        <f t="shared" si="159"/>
        <v>Signalized</v>
      </c>
      <c r="DA51" s="122" t="str">
        <f t="shared" si="159"/>
        <v>Signalized</v>
      </c>
      <c r="DB51" s="122" t="str">
        <f t="shared" si="159"/>
        <v>Signalized</v>
      </c>
      <c r="DC51" s="122" t="str">
        <f t="shared" si="159"/>
        <v>Signalized</v>
      </c>
      <c r="DD51" s="122" t="str">
        <f t="shared" si="159"/>
        <v>Signalized</v>
      </c>
      <c r="DE51" s="122" t="str">
        <f t="shared" si="159"/>
        <v>Signalized</v>
      </c>
      <c r="DF51" s="122" t="str">
        <f t="shared" si="159"/>
        <v>Signalized</v>
      </c>
      <c r="DG51" s="122" t="str">
        <f t="shared" si="159"/>
        <v>Signalized</v>
      </c>
      <c r="DH51" s="122" t="str">
        <f t="shared" si="159"/>
        <v>Signalized</v>
      </c>
      <c r="DI51" s="122" t="str">
        <f t="shared" si="159"/>
        <v>Signalized</v>
      </c>
      <c r="DJ51" s="122" t="str">
        <f t="shared" si="159"/>
        <v>Signalized</v>
      </c>
      <c r="DK51" s="122" t="str">
        <f t="shared" si="159"/>
        <v>Signalized</v>
      </c>
      <c r="DL51" s="122" t="str">
        <f t="shared" si="159"/>
        <v>Signalized</v>
      </c>
      <c r="DM51" s="122" t="str">
        <f t="shared" si="159"/>
        <v>Signalized</v>
      </c>
      <c r="DN51" s="122" t="str">
        <f t="shared" si="159"/>
        <v>Signalized</v>
      </c>
      <c r="DO51" s="122" t="str">
        <f t="shared" si="159"/>
        <v>Signalized</v>
      </c>
      <c r="DP51" s="122" t="str">
        <f t="shared" si="159"/>
        <v>Signalized</v>
      </c>
      <c r="DQ51" s="122" t="str">
        <f t="shared" si="159"/>
        <v>Signalized</v>
      </c>
      <c r="DR51" s="122" t="str">
        <f t="shared" si="159"/>
        <v>Signalized</v>
      </c>
      <c r="DS51" s="122" t="str">
        <f t="shared" si="159"/>
        <v>Signalized</v>
      </c>
      <c r="DT51" s="122" t="str">
        <f t="shared" si="159"/>
        <v>Signalized</v>
      </c>
      <c r="DU51" s="122" t="str">
        <f t="shared" si="159"/>
        <v>Signalized</v>
      </c>
      <c r="DV51" s="122" t="str">
        <f t="shared" si="159"/>
        <v>Signalized</v>
      </c>
      <c r="DW51" s="122" t="str">
        <f t="shared" si="159"/>
        <v>Signalized</v>
      </c>
      <c r="DX51" s="122" t="str">
        <f t="shared" si="159"/>
        <v>Signalized</v>
      </c>
      <c r="DY51" s="122" t="str">
        <f t="shared" si="159"/>
        <v>Signalized</v>
      </c>
      <c r="DZ51" s="122" t="str">
        <f t="shared" si="159"/>
        <v>Signalized</v>
      </c>
      <c r="EA51" s="122" t="str">
        <f t="shared" si="159"/>
        <v>Signalized</v>
      </c>
      <c r="EB51" s="122" t="str">
        <f t="shared" si="159"/>
        <v>Signalized</v>
      </c>
      <c r="EC51" s="122" t="str">
        <f t="shared" si="159"/>
        <v>Signalized</v>
      </c>
      <c r="ED51" s="122" t="str">
        <f t="shared" si="159"/>
        <v>Signalized</v>
      </c>
      <c r="EE51" s="122" t="str">
        <f t="shared" si="159"/>
        <v>Signalized</v>
      </c>
      <c r="EF51" s="122" t="str">
        <f t="shared" si="159"/>
        <v>Signalized</v>
      </c>
      <c r="EG51" s="122" t="str">
        <f t="shared" si="159"/>
        <v>Signalized</v>
      </c>
      <c r="EH51" s="122" t="str">
        <f t="shared" si="159"/>
        <v>Signalized</v>
      </c>
      <c r="EI51" s="122" t="str">
        <f t="shared" si="159"/>
        <v>Signalized</v>
      </c>
      <c r="EJ51" s="122" t="str">
        <f t="shared" si="159"/>
        <v>Signalized</v>
      </c>
      <c r="EK51" s="122" t="str">
        <f t="shared" si="159"/>
        <v>Signalized</v>
      </c>
      <c r="EL51" s="122" t="str">
        <f t="shared" si="159"/>
        <v>Signalized</v>
      </c>
      <c r="EM51" s="122" t="str">
        <f t="shared" si="159"/>
        <v>Signalized</v>
      </c>
      <c r="EN51" s="122" t="str">
        <f t="shared" si="159"/>
        <v>Signalized</v>
      </c>
      <c r="EO51" s="122" t="str">
        <f t="shared" si="159"/>
        <v>Signalized</v>
      </c>
      <c r="EP51" s="122" t="str">
        <f t="shared" si="159"/>
        <v>Signalized</v>
      </c>
      <c r="EQ51" s="122" t="str">
        <f t="shared" si="159"/>
        <v>Signalized</v>
      </c>
      <c r="ER51" s="122" t="str">
        <f t="shared" ref="ER51:HC51" si="160">ER4</f>
        <v>Signalized</v>
      </c>
      <c r="ES51" s="122" t="str">
        <f t="shared" si="160"/>
        <v>Signalized</v>
      </c>
      <c r="ET51" s="122" t="str">
        <f t="shared" si="160"/>
        <v>Signalized</v>
      </c>
      <c r="EU51" s="122" t="str">
        <f t="shared" si="160"/>
        <v>Signalized</v>
      </c>
      <c r="EV51" s="122" t="str">
        <f t="shared" si="160"/>
        <v>Signalized</v>
      </c>
      <c r="EW51" s="122" t="str">
        <f t="shared" si="160"/>
        <v>Signalized</v>
      </c>
      <c r="EX51" s="122" t="str">
        <f t="shared" si="160"/>
        <v>Signalized</v>
      </c>
      <c r="EY51" s="122" t="str">
        <f t="shared" si="160"/>
        <v>Signalized</v>
      </c>
      <c r="EZ51" s="122" t="str">
        <f t="shared" si="160"/>
        <v>Signalized</v>
      </c>
      <c r="FA51" s="122" t="str">
        <f t="shared" si="160"/>
        <v>Signalized</v>
      </c>
      <c r="FB51" s="122" t="str">
        <f t="shared" si="160"/>
        <v>Signalized</v>
      </c>
      <c r="FC51" s="122" t="str">
        <f t="shared" si="160"/>
        <v>Signalized</v>
      </c>
      <c r="FD51" s="122" t="str">
        <f t="shared" si="160"/>
        <v>Signalized</v>
      </c>
      <c r="FE51" s="122" t="str">
        <f t="shared" si="160"/>
        <v>Signalized</v>
      </c>
      <c r="FF51" s="122" t="str">
        <f t="shared" si="160"/>
        <v>Signalized</v>
      </c>
      <c r="FG51" s="122" t="str">
        <f t="shared" si="160"/>
        <v>Signalized</v>
      </c>
      <c r="FH51" s="122" t="str">
        <f t="shared" si="160"/>
        <v>Signalized</v>
      </c>
      <c r="FI51" s="122" t="str">
        <f t="shared" si="160"/>
        <v>Signalized</v>
      </c>
      <c r="FJ51" s="122" t="str">
        <f t="shared" si="160"/>
        <v>Signalized</v>
      </c>
      <c r="FK51" s="122" t="str">
        <f t="shared" si="160"/>
        <v>Signalized</v>
      </c>
      <c r="FL51" s="122" t="str">
        <f t="shared" si="160"/>
        <v>Signalized</v>
      </c>
      <c r="FM51" s="122" t="str">
        <f t="shared" si="160"/>
        <v>Signalized</v>
      </c>
      <c r="FN51" s="122" t="str">
        <f t="shared" si="160"/>
        <v>Signalized</v>
      </c>
      <c r="FO51" s="122" t="str">
        <f t="shared" si="160"/>
        <v>Signalized</v>
      </c>
      <c r="FP51" s="122" t="str">
        <f t="shared" si="160"/>
        <v>Signalized</v>
      </c>
      <c r="FQ51" s="122" t="str">
        <f t="shared" si="160"/>
        <v>Signalized</v>
      </c>
      <c r="FR51" s="122" t="str">
        <f t="shared" si="160"/>
        <v>Signalized</v>
      </c>
      <c r="FS51" s="122" t="str">
        <f t="shared" si="160"/>
        <v>Signalized</v>
      </c>
      <c r="FT51" s="122" t="str">
        <f t="shared" si="160"/>
        <v>Signalized</v>
      </c>
      <c r="FU51" s="122" t="str">
        <f t="shared" si="160"/>
        <v>Signalized</v>
      </c>
      <c r="FV51" s="122" t="str">
        <f t="shared" si="160"/>
        <v>Signalized</v>
      </c>
      <c r="FW51" s="122" t="str">
        <f t="shared" si="160"/>
        <v>Signalized</v>
      </c>
      <c r="FX51" s="122" t="str">
        <f t="shared" si="160"/>
        <v>Signalized</v>
      </c>
      <c r="FY51" s="122" t="str">
        <f t="shared" si="160"/>
        <v>Signalized</v>
      </c>
      <c r="FZ51" s="122" t="str">
        <f t="shared" si="160"/>
        <v>Signalized</v>
      </c>
      <c r="GA51" s="122" t="str">
        <f t="shared" si="160"/>
        <v>Signalized</v>
      </c>
      <c r="GB51" s="122" t="str">
        <f t="shared" si="160"/>
        <v>Signalized</v>
      </c>
      <c r="GC51" s="122" t="str">
        <f t="shared" si="160"/>
        <v>Signalized</v>
      </c>
      <c r="GD51" s="122" t="str">
        <f t="shared" si="160"/>
        <v>Signalized</v>
      </c>
      <c r="GE51" s="122" t="str">
        <f t="shared" si="160"/>
        <v>Signalized</v>
      </c>
      <c r="GF51" s="122" t="str">
        <f t="shared" si="160"/>
        <v>Signalized</v>
      </c>
      <c r="GG51" s="122" t="str">
        <f t="shared" si="160"/>
        <v>Signalized</v>
      </c>
      <c r="GH51" s="122" t="str">
        <f t="shared" si="160"/>
        <v>Signalized</v>
      </c>
      <c r="GI51" s="122" t="str">
        <f t="shared" si="160"/>
        <v>Signalized</v>
      </c>
      <c r="GJ51" s="122" t="str">
        <f t="shared" si="160"/>
        <v>Signalized</v>
      </c>
      <c r="GK51" s="122" t="str">
        <f t="shared" si="160"/>
        <v>Signalized</v>
      </c>
      <c r="GL51" s="122" t="str">
        <f t="shared" si="160"/>
        <v>Signalized</v>
      </c>
      <c r="GM51" s="122" t="str">
        <f t="shared" si="160"/>
        <v>Signalized</v>
      </c>
      <c r="GN51" s="122" t="str">
        <f t="shared" si="160"/>
        <v>Signalized</v>
      </c>
      <c r="GO51" s="122" t="str">
        <f t="shared" si="160"/>
        <v>Stop</v>
      </c>
      <c r="GP51" s="122" t="str">
        <f t="shared" si="160"/>
        <v>Stop</v>
      </c>
      <c r="GQ51" s="122" t="str">
        <f t="shared" si="160"/>
        <v>Stop</v>
      </c>
      <c r="GR51" s="122" t="str">
        <f t="shared" si="160"/>
        <v>Stop</v>
      </c>
      <c r="GS51" s="122" t="str">
        <f t="shared" si="160"/>
        <v>Stop</v>
      </c>
      <c r="GT51" s="122" t="str">
        <f t="shared" si="160"/>
        <v>Stop</v>
      </c>
      <c r="GU51" s="122" t="str">
        <f t="shared" si="160"/>
        <v>Stop</v>
      </c>
      <c r="GV51" s="122" t="str">
        <f t="shared" si="160"/>
        <v>Stop</v>
      </c>
      <c r="GW51" s="122" t="str">
        <f t="shared" si="160"/>
        <v>Stop</v>
      </c>
      <c r="GX51" s="122" t="str">
        <f t="shared" si="160"/>
        <v>Stop</v>
      </c>
      <c r="GY51" s="122" t="str">
        <f t="shared" si="160"/>
        <v>Stop</v>
      </c>
      <c r="GZ51" s="122" t="str">
        <f t="shared" si="160"/>
        <v>Stop</v>
      </c>
      <c r="HA51" s="122" t="str">
        <f t="shared" si="160"/>
        <v>Stop</v>
      </c>
      <c r="HB51" s="122" t="str">
        <f t="shared" si="160"/>
        <v>Stop</v>
      </c>
      <c r="HC51" s="122" t="str">
        <f t="shared" si="160"/>
        <v>Stop</v>
      </c>
      <c r="HD51" s="122" t="str">
        <f t="shared" ref="HD51:JO51" si="161">HD4</f>
        <v>Stop</v>
      </c>
      <c r="HE51" s="122" t="str">
        <f t="shared" si="161"/>
        <v>Stop</v>
      </c>
      <c r="HF51" s="122" t="str">
        <f t="shared" si="161"/>
        <v>Stop</v>
      </c>
      <c r="HG51" s="122" t="str">
        <f t="shared" si="161"/>
        <v>Stop</v>
      </c>
      <c r="HH51" s="122" t="str">
        <f t="shared" si="161"/>
        <v>Stop</v>
      </c>
      <c r="HI51" s="122" t="str">
        <f t="shared" si="161"/>
        <v>Stop</v>
      </c>
      <c r="HJ51" s="122" t="str">
        <f t="shared" si="161"/>
        <v>Stop</v>
      </c>
      <c r="HK51" s="122" t="str">
        <f t="shared" si="161"/>
        <v>Stop</v>
      </c>
      <c r="HL51" s="122" t="str">
        <f t="shared" si="161"/>
        <v>Stop</v>
      </c>
      <c r="HM51" s="122" t="str">
        <f t="shared" si="161"/>
        <v>Stop</v>
      </c>
      <c r="HN51" s="122" t="str">
        <f t="shared" si="161"/>
        <v>Stop</v>
      </c>
      <c r="HO51" s="122" t="str">
        <f t="shared" si="161"/>
        <v>Stop</v>
      </c>
      <c r="HP51" s="122" t="str">
        <f t="shared" si="161"/>
        <v>Stop</v>
      </c>
      <c r="HQ51" s="122" t="str">
        <f t="shared" si="161"/>
        <v>Stop</v>
      </c>
      <c r="HR51" s="122" t="str">
        <f t="shared" si="161"/>
        <v>Stop</v>
      </c>
      <c r="HS51" s="122" t="str">
        <f t="shared" si="161"/>
        <v>Stop</v>
      </c>
      <c r="HT51" s="122" t="str">
        <f t="shared" si="161"/>
        <v>Stop</v>
      </c>
      <c r="HU51" s="122" t="str">
        <f t="shared" si="161"/>
        <v>Stop</v>
      </c>
      <c r="HV51" s="122" t="str">
        <f t="shared" si="161"/>
        <v>Stop</v>
      </c>
      <c r="HW51" s="122" t="str">
        <f t="shared" si="161"/>
        <v>Stop</v>
      </c>
      <c r="HX51" s="122" t="str">
        <f t="shared" si="161"/>
        <v>Stop</v>
      </c>
      <c r="HY51" s="122" t="str">
        <f t="shared" si="161"/>
        <v>Stop</v>
      </c>
      <c r="HZ51" s="122" t="str">
        <f t="shared" si="161"/>
        <v>Stop</v>
      </c>
      <c r="IA51" s="122" t="str">
        <f t="shared" si="161"/>
        <v>Stop</v>
      </c>
      <c r="IB51" s="122" t="str">
        <f t="shared" si="161"/>
        <v>Stop</v>
      </c>
      <c r="IC51" s="122" t="str">
        <f t="shared" si="161"/>
        <v>Stop</v>
      </c>
      <c r="ID51" s="122" t="str">
        <f t="shared" si="161"/>
        <v>Stop</v>
      </c>
      <c r="IE51" s="122" t="str">
        <f t="shared" si="161"/>
        <v>Stop</v>
      </c>
      <c r="IF51" s="122" t="str">
        <f t="shared" si="161"/>
        <v>Stop</v>
      </c>
      <c r="IG51" s="122" t="str">
        <f t="shared" si="161"/>
        <v>Stop</v>
      </c>
      <c r="IH51" s="122" t="str">
        <f t="shared" si="161"/>
        <v>Stop</v>
      </c>
      <c r="II51" s="122" t="str">
        <f t="shared" si="161"/>
        <v>Stop</v>
      </c>
      <c r="IJ51" s="122" t="str">
        <f t="shared" si="161"/>
        <v>Stop</v>
      </c>
      <c r="IK51" s="122" t="str">
        <f t="shared" si="161"/>
        <v>Stop</v>
      </c>
      <c r="IL51" s="122" t="str">
        <f t="shared" si="161"/>
        <v>Stop</v>
      </c>
      <c r="IM51" s="122" t="str">
        <f t="shared" si="161"/>
        <v>Stop</v>
      </c>
      <c r="IN51" s="122" t="str">
        <f t="shared" si="161"/>
        <v>Stop</v>
      </c>
      <c r="IO51" s="122" t="str">
        <f t="shared" si="161"/>
        <v>Stop</v>
      </c>
      <c r="IP51" s="122" t="str">
        <f t="shared" si="161"/>
        <v>Stop</v>
      </c>
      <c r="IQ51" s="122" t="str">
        <f t="shared" si="161"/>
        <v>Stop</v>
      </c>
      <c r="IR51" s="122" t="str">
        <f t="shared" si="161"/>
        <v>Stop</v>
      </c>
      <c r="IS51" s="122" t="str">
        <f t="shared" si="161"/>
        <v>Stop</v>
      </c>
      <c r="IT51" s="122" t="str">
        <f t="shared" si="161"/>
        <v>Stop</v>
      </c>
      <c r="IU51" s="122" t="str">
        <f t="shared" si="161"/>
        <v>Stop</v>
      </c>
      <c r="IV51" s="122" t="str">
        <f t="shared" si="161"/>
        <v>Stop</v>
      </c>
      <c r="IW51" s="122" t="str">
        <f t="shared" si="161"/>
        <v>Stop</v>
      </c>
      <c r="IX51" s="122" t="str">
        <f t="shared" si="161"/>
        <v>Stop</v>
      </c>
      <c r="IY51" s="122" t="str">
        <f t="shared" si="161"/>
        <v>Stop</v>
      </c>
      <c r="IZ51" s="122" t="str">
        <f t="shared" si="161"/>
        <v>Stop</v>
      </c>
      <c r="JA51" s="122" t="str">
        <f t="shared" si="161"/>
        <v>Stop</v>
      </c>
      <c r="JB51" s="122" t="str">
        <f t="shared" si="161"/>
        <v>Stop</v>
      </c>
      <c r="JC51" s="122" t="str">
        <f t="shared" si="161"/>
        <v>Stop</v>
      </c>
      <c r="JD51" s="122" t="str">
        <f t="shared" si="161"/>
        <v>Stop</v>
      </c>
      <c r="JE51" s="122" t="str">
        <f t="shared" si="161"/>
        <v>Stop</v>
      </c>
      <c r="JF51" s="122" t="str">
        <f t="shared" si="161"/>
        <v>Stop</v>
      </c>
      <c r="JG51" s="122" t="str">
        <f t="shared" si="161"/>
        <v>Stop</v>
      </c>
      <c r="JH51" s="122" t="str">
        <f t="shared" si="161"/>
        <v>Stop</v>
      </c>
      <c r="JI51" s="122" t="str">
        <f t="shared" si="161"/>
        <v>Stop</v>
      </c>
      <c r="JJ51" s="122" t="str">
        <f t="shared" si="161"/>
        <v>Stop</v>
      </c>
      <c r="JK51" s="122" t="str">
        <f t="shared" si="161"/>
        <v>Stop</v>
      </c>
      <c r="JL51" s="122" t="str">
        <f t="shared" si="161"/>
        <v>Stop</v>
      </c>
      <c r="JM51" s="122" t="str">
        <f t="shared" si="161"/>
        <v>Stop</v>
      </c>
      <c r="JN51" s="122" t="str">
        <f t="shared" si="161"/>
        <v>Stop</v>
      </c>
      <c r="JO51" s="122" t="str">
        <f t="shared" si="161"/>
        <v>Stop</v>
      </c>
      <c r="JP51" s="122" t="str">
        <f t="shared" ref="JP51:MA51" si="162">JP4</f>
        <v>Stop</v>
      </c>
      <c r="JQ51" s="122" t="str">
        <f t="shared" si="162"/>
        <v>Stop</v>
      </c>
      <c r="JR51" s="122" t="str">
        <f t="shared" si="162"/>
        <v>Stop</v>
      </c>
      <c r="JS51" s="122" t="str">
        <f t="shared" si="162"/>
        <v>Stop</v>
      </c>
      <c r="JT51" s="122" t="str">
        <f t="shared" si="162"/>
        <v>Stop</v>
      </c>
      <c r="JU51" s="122" t="str">
        <f t="shared" si="162"/>
        <v>Stop</v>
      </c>
      <c r="JV51" s="122" t="str">
        <f t="shared" si="162"/>
        <v>Stop</v>
      </c>
      <c r="JW51" s="122" t="str">
        <f t="shared" si="162"/>
        <v>Stop</v>
      </c>
      <c r="JX51" s="122" t="str">
        <f t="shared" si="162"/>
        <v>Stop</v>
      </c>
      <c r="JY51" s="122" t="str">
        <f t="shared" si="162"/>
        <v>Stop</v>
      </c>
      <c r="JZ51" s="122" t="str">
        <f t="shared" si="162"/>
        <v>Stop</v>
      </c>
      <c r="KA51" s="122" t="str">
        <f t="shared" si="162"/>
        <v>Stop</v>
      </c>
      <c r="KB51" s="122" t="str">
        <f t="shared" si="162"/>
        <v>Stop</v>
      </c>
      <c r="KC51" s="122" t="str">
        <f t="shared" si="162"/>
        <v>Stop</v>
      </c>
      <c r="KD51" s="122" t="str">
        <f t="shared" si="162"/>
        <v>Stop</v>
      </c>
      <c r="KE51" s="122" t="str">
        <f t="shared" si="162"/>
        <v>Stop</v>
      </c>
      <c r="KF51" s="122" t="str">
        <f t="shared" si="162"/>
        <v>Stop</v>
      </c>
      <c r="KG51" s="122" t="str">
        <f t="shared" si="162"/>
        <v>Stop</v>
      </c>
      <c r="KH51" s="122" t="str">
        <f t="shared" si="162"/>
        <v>Stop</v>
      </c>
      <c r="KI51" s="122" t="str">
        <f t="shared" si="162"/>
        <v>Stop</v>
      </c>
      <c r="KJ51" s="122" t="str">
        <f t="shared" si="162"/>
        <v>Stop</v>
      </c>
      <c r="KK51" s="122" t="str">
        <f t="shared" si="162"/>
        <v>Stop</v>
      </c>
      <c r="KL51" s="122" t="str">
        <f t="shared" si="162"/>
        <v>Stop</v>
      </c>
      <c r="KM51" s="122" t="str">
        <f t="shared" si="162"/>
        <v>Stop</v>
      </c>
      <c r="KN51" s="122" t="str">
        <f t="shared" si="162"/>
        <v>Stop</v>
      </c>
      <c r="KO51" s="122" t="str">
        <f t="shared" si="162"/>
        <v>Stop</v>
      </c>
      <c r="KP51" s="122" t="str">
        <f t="shared" si="162"/>
        <v>Stop</v>
      </c>
      <c r="KQ51" s="122" t="str">
        <f t="shared" si="162"/>
        <v>Stop</v>
      </c>
      <c r="KR51" s="122" t="str">
        <f t="shared" si="162"/>
        <v>Stop</v>
      </c>
      <c r="KS51" s="122" t="str">
        <f t="shared" si="162"/>
        <v>Stop</v>
      </c>
      <c r="KT51" s="122" t="str">
        <f t="shared" si="162"/>
        <v>Stop</v>
      </c>
      <c r="KU51" s="122" t="str">
        <f t="shared" si="162"/>
        <v>Stop</v>
      </c>
      <c r="KV51" s="122" t="str">
        <f t="shared" si="162"/>
        <v>Stop</v>
      </c>
      <c r="KW51" s="122" t="str">
        <f t="shared" si="162"/>
        <v>Stop</v>
      </c>
      <c r="KX51" s="122" t="str">
        <f t="shared" si="162"/>
        <v>Stop</v>
      </c>
      <c r="KY51" s="122" t="str">
        <f t="shared" si="162"/>
        <v>Stop</v>
      </c>
      <c r="KZ51" s="122" t="str">
        <f t="shared" si="162"/>
        <v>Stop</v>
      </c>
      <c r="LA51" s="122" t="str">
        <f t="shared" si="162"/>
        <v>Stop</v>
      </c>
      <c r="LB51" s="122" t="str">
        <f t="shared" si="162"/>
        <v>Stop</v>
      </c>
      <c r="LC51" s="122" t="str">
        <f t="shared" si="162"/>
        <v>Stop</v>
      </c>
      <c r="LD51" s="122" t="str">
        <f t="shared" si="162"/>
        <v>Stop</v>
      </c>
      <c r="LE51" s="122" t="str">
        <f t="shared" si="162"/>
        <v>Stop</v>
      </c>
      <c r="LF51" s="122" t="str">
        <f t="shared" si="162"/>
        <v>Stop</v>
      </c>
      <c r="LG51" s="122" t="str">
        <f t="shared" si="162"/>
        <v>Stop</v>
      </c>
      <c r="LH51" s="122" t="str">
        <f t="shared" si="162"/>
        <v>Stop</v>
      </c>
      <c r="LI51" s="122" t="str">
        <f t="shared" si="162"/>
        <v>Stop</v>
      </c>
      <c r="LJ51" s="122" t="str">
        <f t="shared" si="162"/>
        <v>Stop</v>
      </c>
      <c r="LK51" s="122" t="str">
        <f t="shared" si="162"/>
        <v>Stop</v>
      </c>
      <c r="LL51" s="122" t="str">
        <f t="shared" si="162"/>
        <v>Stop</v>
      </c>
      <c r="LM51" s="122" t="str">
        <f t="shared" si="162"/>
        <v>Stop</v>
      </c>
      <c r="LN51" s="122" t="str">
        <f t="shared" si="162"/>
        <v>Stop</v>
      </c>
      <c r="LO51" s="122" t="str">
        <f t="shared" si="162"/>
        <v>Stop</v>
      </c>
      <c r="LP51" s="122" t="str">
        <f t="shared" si="162"/>
        <v>Stop</v>
      </c>
      <c r="LQ51" s="122" t="str">
        <f t="shared" si="162"/>
        <v>Stop</v>
      </c>
      <c r="LR51" s="122" t="str">
        <f t="shared" si="162"/>
        <v>Stop</v>
      </c>
      <c r="LS51" s="122" t="str">
        <f t="shared" si="162"/>
        <v>Stop</v>
      </c>
      <c r="LT51" s="122" t="str">
        <f t="shared" si="162"/>
        <v>Stop</v>
      </c>
      <c r="LU51" s="122" t="str">
        <f t="shared" si="162"/>
        <v>Stop</v>
      </c>
      <c r="LV51" s="122" t="str">
        <f t="shared" si="162"/>
        <v>Stop</v>
      </c>
      <c r="LW51" s="122" t="str">
        <f t="shared" si="162"/>
        <v>Stop</v>
      </c>
      <c r="LX51" s="122" t="str">
        <f t="shared" si="162"/>
        <v>Stop</v>
      </c>
      <c r="LY51" s="122" t="str">
        <f t="shared" si="162"/>
        <v>Stop</v>
      </c>
      <c r="LZ51" s="122" t="str">
        <f t="shared" si="162"/>
        <v>Stop</v>
      </c>
      <c r="MA51" s="122" t="str">
        <f t="shared" si="162"/>
        <v>Stop</v>
      </c>
      <c r="MB51" s="122" t="str">
        <f t="shared" ref="MB51:OM51" si="163">MB4</f>
        <v>Stop</v>
      </c>
      <c r="MC51" s="122" t="str">
        <f t="shared" si="163"/>
        <v>Stop</v>
      </c>
      <c r="MD51" s="122" t="str">
        <f t="shared" si="163"/>
        <v>Stop</v>
      </c>
      <c r="ME51" s="122" t="str">
        <f t="shared" si="163"/>
        <v>Stop</v>
      </c>
      <c r="MF51" s="122" t="str">
        <f t="shared" si="163"/>
        <v>Stop</v>
      </c>
      <c r="MG51" s="122" t="str">
        <f t="shared" si="163"/>
        <v>Stop</v>
      </c>
      <c r="MH51" s="122" t="str">
        <f t="shared" si="163"/>
        <v>Stop</v>
      </c>
      <c r="MI51" s="122" t="str">
        <f t="shared" si="163"/>
        <v>Stop</v>
      </c>
      <c r="MJ51" s="122" t="str">
        <f t="shared" si="163"/>
        <v>Stop</v>
      </c>
      <c r="MK51" s="122" t="str">
        <f t="shared" si="163"/>
        <v>Stop</v>
      </c>
      <c r="ML51" s="122" t="str">
        <f t="shared" si="163"/>
        <v>Stop</v>
      </c>
      <c r="MM51" s="122" t="str">
        <f t="shared" si="163"/>
        <v>Stop</v>
      </c>
      <c r="MN51" s="122" t="str">
        <f t="shared" si="163"/>
        <v>Stop</v>
      </c>
      <c r="MO51" s="122" t="str">
        <f t="shared" si="163"/>
        <v>Stop</v>
      </c>
      <c r="MP51" s="122" t="str">
        <f t="shared" si="163"/>
        <v>Stop</v>
      </c>
      <c r="MQ51" s="122" t="str">
        <f t="shared" si="163"/>
        <v>Stop</v>
      </c>
      <c r="MR51" s="122" t="str">
        <f t="shared" si="163"/>
        <v>Stop</v>
      </c>
      <c r="MS51" s="122" t="str">
        <f t="shared" si="163"/>
        <v>Stop</v>
      </c>
      <c r="MT51" s="122" t="str">
        <f t="shared" si="163"/>
        <v>Stop</v>
      </c>
      <c r="MU51" s="122" t="str">
        <f t="shared" si="163"/>
        <v>Stop</v>
      </c>
      <c r="MV51" s="122" t="str">
        <f t="shared" si="163"/>
        <v>Stop</v>
      </c>
      <c r="MW51" s="122" t="str">
        <f t="shared" si="163"/>
        <v>Stop</v>
      </c>
      <c r="MX51" s="122" t="str">
        <f t="shared" si="163"/>
        <v>Stop</v>
      </c>
      <c r="MY51" s="122" t="str">
        <f t="shared" si="163"/>
        <v>Stop</v>
      </c>
      <c r="MZ51" s="122" t="str">
        <f t="shared" si="163"/>
        <v>Stop</v>
      </c>
      <c r="NA51" s="122" t="str">
        <f t="shared" si="163"/>
        <v>Stop</v>
      </c>
      <c r="NB51" s="122" t="str">
        <f t="shared" si="163"/>
        <v>Stop</v>
      </c>
      <c r="NC51" s="122" t="str">
        <f t="shared" si="163"/>
        <v>Stop</v>
      </c>
      <c r="ND51" s="122" t="str">
        <f t="shared" si="163"/>
        <v>Stop</v>
      </c>
      <c r="NE51" s="122" t="str">
        <f t="shared" si="163"/>
        <v>Stop</v>
      </c>
      <c r="NF51" s="122" t="str">
        <f t="shared" si="163"/>
        <v>Stop</v>
      </c>
      <c r="NG51" s="122" t="str">
        <f t="shared" si="163"/>
        <v>Stop</v>
      </c>
      <c r="NH51" s="122" t="str">
        <f t="shared" si="163"/>
        <v>Stop</v>
      </c>
      <c r="NI51" s="122" t="str">
        <f t="shared" si="163"/>
        <v>Stop</v>
      </c>
      <c r="NJ51" s="122" t="str">
        <f t="shared" si="163"/>
        <v>Stop</v>
      </c>
      <c r="NK51" s="122" t="str">
        <f t="shared" si="163"/>
        <v>Stop</v>
      </c>
      <c r="NL51" s="122" t="str">
        <f t="shared" si="163"/>
        <v>Stop</v>
      </c>
      <c r="NM51" s="122" t="str">
        <f t="shared" si="163"/>
        <v>Stop</v>
      </c>
      <c r="NN51" s="122" t="str">
        <f t="shared" si="163"/>
        <v>Stop</v>
      </c>
      <c r="NO51" s="122" t="str">
        <f t="shared" si="163"/>
        <v>Stop</v>
      </c>
      <c r="NP51" s="122" t="str">
        <f t="shared" si="163"/>
        <v>Stop</v>
      </c>
      <c r="NQ51" s="122" t="str">
        <f t="shared" si="163"/>
        <v>Stop</v>
      </c>
      <c r="NR51" s="122" t="str">
        <f t="shared" si="163"/>
        <v>Stop</v>
      </c>
      <c r="NS51" s="122" t="str">
        <f t="shared" si="163"/>
        <v>Stop</v>
      </c>
      <c r="NT51" s="122" t="str">
        <f t="shared" si="163"/>
        <v>Stop</v>
      </c>
      <c r="NU51" s="122" t="str">
        <f t="shared" si="163"/>
        <v>Stop</v>
      </c>
      <c r="NV51" s="122" t="str">
        <f t="shared" si="163"/>
        <v>Stop</v>
      </c>
      <c r="NW51" s="122" t="str">
        <f t="shared" si="163"/>
        <v>Stop</v>
      </c>
      <c r="NX51" s="122" t="str">
        <f t="shared" si="163"/>
        <v>Stop</v>
      </c>
      <c r="NY51" s="122" t="str">
        <f t="shared" si="163"/>
        <v>Free</v>
      </c>
      <c r="NZ51" s="122" t="str">
        <f t="shared" si="163"/>
        <v>Free</v>
      </c>
      <c r="OA51" s="122" t="str">
        <f t="shared" si="163"/>
        <v>Free</v>
      </c>
      <c r="OB51" s="122" t="str">
        <f t="shared" si="163"/>
        <v>Free</v>
      </c>
      <c r="OC51" s="122" t="str">
        <f t="shared" si="163"/>
        <v>Free</v>
      </c>
      <c r="OD51" s="122" t="str">
        <f t="shared" si="163"/>
        <v>Free</v>
      </c>
      <c r="OE51" s="122" t="str">
        <f t="shared" si="163"/>
        <v>Free</v>
      </c>
      <c r="OF51" s="122" t="str">
        <f t="shared" si="163"/>
        <v>Free</v>
      </c>
      <c r="OG51" s="122" t="str">
        <f t="shared" si="163"/>
        <v>Free</v>
      </c>
      <c r="OH51" s="122" t="str">
        <f t="shared" si="163"/>
        <v>Free</v>
      </c>
      <c r="OI51" s="122" t="str">
        <f t="shared" si="163"/>
        <v>Free</v>
      </c>
      <c r="OJ51" s="122" t="str">
        <f t="shared" si="163"/>
        <v>Free</v>
      </c>
      <c r="OK51" s="122" t="str">
        <f t="shared" si="163"/>
        <v>Free</v>
      </c>
      <c r="OL51" s="122" t="str">
        <f t="shared" si="163"/>
        <v>Free</v>
      </c>
      <c r="OM51" s="122" t="str">
        <f t="shared" si="163"/>
        <v>Free</v>
      </c>
      <c r="ON51" s="122" t="str">
        <f t="shared" ref="ON51:QY51" si="164">ON4</f>
        <v>Free</v>
      </c>
      <c r="OO51" s="122" t="str">
        <f t="shared" si="164"/>
        <v>Free</v>
      </c>
      <c r="OP51" s="122" t="str">
        <f t="shared" si="164"/>
        <v>Free</v>
      </c>
      <c r="OQ51" s="122" t="str">
        <f t="shared" si="164"/>
        <v>Free</v>
      </c>
      <c r="OR51" s="122" t="str">
        <f t="shared" si="164"/>
        <v>Free</v>
      </c>
      <c r="OS51" s="122" t="str">
        <f t="shared" si="164"/>
        <v>Free</v>
      </c>
      <c r="OT51" s="122" t="str">
        <f t="shared" si="164"/>
        <v>Free</v>
      </c>
      <c r="OU51" s="122" t="str">
        <f t="shared" si="164"/>
        <v>Free</v>
      </c>
      <c r="OV51" s="122" t="str">
        <f t="shared" si="164"/>
        <v>Free</v>
      </c>
      <c r="OW51" s="122" t="str">
        <f t="shared" si="164"/>
        <v>Free</v>
      </c>
      <c r="OX51" s="122" t="str">
        <f t="shared" si="164"/>
        <v>Free</v>
      </c>
      <c r="OY51" s="122" t="str">
        <f t="shared" si="164"/>
        <v>Free</v>
      </c>
      <c r="OZ51" s="122" t="str">
        <f t="shared" si="164"/>
        <v>Free</v>
      </c>
      <c r="PA51" s="122" t="str">
        <f t="shared" si="164"/>
        <v>Free</v>
      </c>
      <c r="PB51" s="122" t="str">
        <f t="shared" si="164"/>
        <v>Free</v>
      </c>
      <c r="PC51" s="122" t="str">
        <f t="shared" si="164"/>
        <v>Free</v>
      </c>
      <c r="PD51" s="122" t="str">
        <f t="shared" si="164"/>
        <v>Free</v>
      </c>
      <c r="PE51" s="122" t="str">
        <f t="shared" si="164"/>
        <v>Free</v>
      </c>
      <c r="PF51" s="122" t="str">
        <f t="shared" si="164"/>
        <v>Free</v>
      </c>
      <c r="PG51" s="122" t="str">
        <f t="shared" si="164"/>
        <v>Free</v>
      </c>
      <c r="PH51" s="122" t="str">
        <f t="shared" si="164"/>
        <v>Free</v>
      </c>
      <c r="PI51" s="122" t="str">
        <f t="shared" si="164"/>
        <v>Free</v>
      </c>
      <c r="PJ51" s="122" t="str">
        <f t="shared" si="164"/>
        <v>Free</v>
      </c>
      <c r="PK51" s="122" t="str">
        <f t="shared" si="164"/>
        <v>Free</v>
      </c>
      <c r="PL51" s="122" t="str">
        <f t="shared" si="164"/>
        <v>Free</v>
      </c>
      <c r="PM51" s="122" t="str">
        <f t="shared" si="164"/>
        <v>Free</v>
      </c>
      <c r="PN51" s="122" t="str">
        <f t="shared" si="164"/>
        <v>Free</v>
      </c>
      <c r="PO51" s="122" t="str">
        <f t="shared" si="164"/>
        <v>Free</v>
      </c>
      <c r="PP51" s="122" t="str">
        <f t="shared" si="164"/>
        <v>Free</v>
      </c>
      <c r="PQ51" s="122" t="str">
        <f t="shared" si="164"/>
        <v>Free</v>
      </c>
      <c r="PR51" s="122" t="str">
        <f t="shared" si="164"/>
        <v>Free</v>
      </c>
      <c r="PS51" s="122" t="str">
        <f t="shared" si="164"/>
        <v>Free</v>
      </c>
      <c r="PT51" s="122" t="str">
        <f t="shared" si="164"/>
        <v>Free</v>
      </c>
      <c r="PU51" s="122" t="str">
        <f t="shared" si="164"/>
        <v>Free</v>
      </c>
      <c r="PV51" s="122" t="str">
        <f t="shared" si="164"/>
        <v>Free</v>
      </c>
      <c r="PW51" s="122" t="str">
        <f t="shared" si="164"/>
        <v>Free</v>
      </c>
      <c r="PX51" s="122" t="str">
        <f t="shared" si="164"/>
        <v>Free</v>
      </c>
      <c r="PY51" s="122" t="str">
        <f t="shared" si="164"/>
        <v>Free</v>
      </c>
      <c r="PZ51" s="122" t="str">
        <f t="shared" si="164"/>
        <v>Free</v>
      </c>
      <c r="QA51" s="122" t="str">
        <f t="shared" si="164"/>
        <v>Free</v>
      </c>
      <c r="QB51" s="122" t="str">
        <f t="shared" si="164"/>
        <v>Free</v>
      </c>
      <c r="QC51" s="122" t="str">
        <f t="shared" si="164"/>
        <v>Free</v>
      </c>
      <c r="QD51" s="122" t="str">
        <f t="shared" si="164"/>
        <v>Free</v>
      </c>
      <c r="QE51" s="122" t="str">
        <f t="shared" si="164"/>
        <v>Free</v>
      </c>
      <c r="QF51" s="122" t="str">
        <f t="shared" si="164"/>
        <v>Free</v>
      </c>
      <c r="QG51" s="122" t="str">
        <f t="shared" si="164"/>
        <v>Free</v>
      </c>
      <c r="QH51" s="122" t="str">
        <f t="shared" si="164"/>
        <v>Free</v>
      </c>
      <c r="QI51" s="122" t="str">
        <f t="shared" si="164"/>
        <v>Free</v>
      </c>
      <c r="QJ51" s="122" t="str">
        <f t="shared" si="164"/>
        <v>Free</v>
      </c>
      <c r="QK51" s="122" t="str">
        <f t="shared" si="164"/>
        <v>Free</v>
      </c>
      <c r="QL51" s="122" t="str">
        <f t="shared" si="164"/>
        <v>Free</v>
      </c>
      <c r="QM51" s="122" t="str">
        <f t="shared" si="164"/>
        <v>Free</v>
      </c>
      <c r="QN51" s="122" t="str">
        <f t="shared" si="164"/>
        <v>Free</v>
      </c>
      <c r="QO51" s="122" t="str">
        <f t="shared" si="164"/>
        <v>Free</v>
      </c>
      <c r="QP51" s="122" t="str">
        <f t="shared" si="164"/>
        <v>Free</v>
      </c>
      <c r="QQ51" s="122" t="str">
        <f t="shared" si="164"/>
        <v>Free</v>
      </c>
      <c r="QR51" s="122" t="str">
        <f t="shared" si="164"/>
        <v>Free</v>
      </c>
      <c r="QS51" s="122" t="str">
        <f t="shared" si="164"/>
        <v>Free</v>
      </c>
      <c r="QT51" s="122" t="str">
        <f t="shared" si="164"/>
        <v>Free</v>
      </c>
      <c r="QU51" s="122" t="str">
        <f t="shared" si="164"/>
        <v>Free</v>
      </c>
      <c r="QV51" s="122" t="str">
        <f t="shared" si="164"/>
        <v>Free</v>
      </c>
      <c r="QW51" s="122" t="str">
        <f t="shared" si="164"/>
        <v>Free</v>
      </c>
      <c r="QX51" s="122" t="str">
        <f t="shared" si="164"/>
        <v>Free</v>
      </c>
      <c r="QY51" s="122" t="str">
        <f t="shared" si="164"/>
        <v>Free</v>
      </c>
      <c r="QZ51" s="122" t="str">
        <f t="shared" ref="QZ51:TK51" si="165">QZ4</f>
        <v>Free</v>
      </c>
      <c r="RA51" s="122" t="str">
        <f t="shared" si="165"/>
        <v>Free</v>
      </c>
      <c r="RB51" s="122" t="str">
        <f t="shared" si="165"/>
        <v>Free</v>
      </c>
      <c r="RC51" s="122" t="str">
        <f t="shared" si="165"/>
        <v>Free</v>
      </c>
      <c r="RD51" s="122" t="str">
        <f t="shared" si="165"/>
        <v>Free</v>
      </c>
      <c r="RE51" s="122" t="str">
        <f t="shared" si="165"/>
        <v>Free</v>
      </c>
      <c r="RF51" s="122" t="str">
        <f t="shared" si="165"/>
        <v>Free</v>
      </c>
      <c r="RG51" s="122" t="str">
        <f t="shared" si="165"/>
        <v>Free</v>
      </c>
      <c r="RH51" s="122" t="str">
        <f t="shared" si="165"/>
        <v>Free</v>
      </c>
      <c r="RI51" s="122" t="str">
        <f t="shared" si="165"/>
        <v>Free</v>
      </c>
      <c r="RJ51" s="122" t="str">
        <f t="shared" si="165"/>
        <v>Free</v>
      </c>
      <c r="RK51" s="122" t="str">
        <f t="shared" si="165"/>
        <v>Free</v>
      </c>
      <c r="RL51" s="122" t="str">
        <f t="shared" si="165"/>
        <v>Free</v>
      </c>
      <c r="RM51" s="122" t="str">
        <f t="shared" si="165"/>
        <v>Free</v>
      </c>
      <c r="RN51" s="122" t="str">
        <f t="shared" si="165"/>
        <v>Free</v>
      </c>
      <c r="RO51" s="122" t="str">
        <f t="shared" si="165"/>
        <v>Free</v>
      </c>
      <c r="RP51" s="122" t="str">
        <f t="shared" si="165"/>
        <v>Free</v>
      </c>
      <c r="RQ51" s="122" t="str">
        <f t="shared" si="165"/>
        <v>Free</v>
      </c>
      <c r="RR51" s="122" t="str">
        <f t="shared" si="165"/>
        <v>Free</v>
      </c>
      <c r="RS51" s="122" t="str">
        <f t="shared" si="165"/>
        <v>Free</v>
      </c>
      <c r="RT51" s="122" t="str">
        <f t="shared" si="165"/>
        <v>Free</v>
      </c>
      <c r="RU51" s="122" t="str">
        <f t="shared" si="165"/>
        <v>Free</v>
      </c>
      <c r="RV51" s="122" t="str">
        <f t="shared" si="165"/>
        <v>Free</v>
      </c>
      <c r="RW51" s="122" t="str">
        <f t="shared" si="165"/>
        <v>Free</v>
      </c>
      <c r="RX51" s="122" t="str">
        <f t="shared" si="165"/>
        <v>Free</v>
      </c>
      <c r="RY51" s="122" t="str">
        <f t="shared" si="165"/>
        <v>Free</v>
      </c>
      <c r="RZ51" s="122" t="str">
        <f t="shared" si="165"/>
        <v>Free</v>
      </c>
      <c r="SA51" s="122" t="str">
        <f t="shared" si="165"/>
        <v>Free</v>
      </c>
      <c r="SB51" s="122" t="str">
        <f t="shared" si="165"/>
        <v>Free</v>
      </c>
      <c r="SC51" s="122" t="str">
        <f t="shared" si="165"/>
        <v>Free</v>
      </c>
      <c r="SD51" s="122" t="str">
        <f t="shared" si="165"/>
        <v>Free</v>
      </c>
      <c r="SE51" s="122" t="str">
        <f t="shared" si="165"/>
        <v>Free</v>
      </c>
      <c r="SF51" s="122" t="str">
        <f t="shared" si="165"/>
        <v>Free</v>
      </c>
      <c r="SG51" s="122" t="str">
        <f t="shared" si="165"/>
        <v>Free</v>
      </c>
      <c r="SH51" s="122" t="str">
        <f t="shared" si="165"/>
        <v>Free</v>
      </c>
      <c r="SI51" s="122" t="str">
        <f t="shared" si="165"/>
        <v>Free</v>
      </c>
      <c r="SJ51" s="122" t="str">
        <f t="shared" si="165"/>
        <v>Free</v>
      </c>
      <c r="SK51" s="122" t="str">
        <f t="shared" si="165"/>
        <v>Free</v>
      </c>
      <c r="SL51" s="122" t="str">
        <f t="shared" si="165"/>
        <v>Free</v>
      </c>
      <c r="SM51" s="122" t="str">
        <f t="shared" si="165"/>
        <v>Free</v>
      </c>
      <c r="SN51" s="122" t="str">
        <f t="shared" si="165"/>
        <v>Free</v>
      </c>
      <c r="SO51" s="122" t="str">
        <f t="shared" si="165"/>
        <v>Free</v>
      </c>
      <c r="SP51" s="122" t="str">
        <f t="shared" si="165"/>
        <v>Free</v>
      </c>
      <c r="SQ51" s="122" t="str">
        <f t="shared" si="165"/>
        <v>Free</v>
      </c>
      <c r="SR51" s="122" t="str">
        <f t="shared" si="165"/>
        <v>Free</v>
      </c>
      <c r="SS51" s="122" t="str">
        <f t="shared" si="165"/>
        <v>Free</v>
      </c>
      <c r="ST51" s="122" t="str">
        <f t="shared" si="165"/>
        <v>Free</v>
      </c>
      <c r="SU51" s="122" t="str">
        <f t="shared" si="165"/>
        <v>Free</v>
      </c>
      <c r="SV51" s="122" t="str">
        <f t="shared" si="165"/>
        <v>Free</v>
      </c>
      <c r="SW51" s="122" t="str">
        <f t="shared" si="165"/>
        <v>Free</v>
      </c>
      <c r="SX51" s="122" t="str">
        <f t="shared" si="165"/>
        <v>Free</v>
      </c>
      <c r="SY51" s="122" t="str">
        <f t="shared" si="165"/>
        <v>Free</v>
      </c>
      <c r="SZ51" s="122" t="str">
        <f t="shared" si="165"/>
        <v>Free</v>
      </c>
      <c r="TA51" s="122" t="str">
        <f t="shared" si="165"/>
        <v>Free</v>
      </c>
      <c r="TB51" s="122" t="str">
        <f t="shared" si="165"/>
        <v>Free</v>
      </c>
      <c r="TC51" s="122" t="str">
        <f t="shared" si="165"/>
        <v>Free</v>
      </c>
      <c r="TD51" s="122" t="str">
        <f t="shared" si="165"/>
        <v>Free</v>
      </c>
      <c r="TE51" s="122" t="str">
        <f t="shared" si="165"/>
        <v>Free</v>
      </c>
      <c r="TF51" s="122" t="str">
        <f t="shared" si="165"/>
        <v>Free</v>
      </c>
      <c r="TG51" s="122" t="str">
        <f t="shared" si="165"/>
        <v>Free</v>
      </c>
      <c r="TH51" s="122" t="str">
        <f t="shared" si="165"/>
        <v>Free</v>
      </c>
      <c r="TI51" s="122" t="str">
        <f t="shared" si="165"/>
        <v>Free</v>
      </c>
      <c r="TJ51" s="122" t="str">
        <f t="shared" si="165"/>
        <v>Free</v>
      </c>
      <c r="TK51" s="122" t="str">
        <f t="shared" si="165"/>
        <v>Free</v>
      </c>
      <c r="TL51" s="122" t="str">
        <f t="shared" ref="TL51:VH51" si="166">TL4</f>
        <v>Free</v>
      </c>
      <c r="TM51" s="122" t="str">
        <f t="shared" si="166"/>
        <v>Free</v>
      </c>
      <c r="TN51" s="122" t="str">
        <f t="shared" si="166"/>
        <v>Free</v>
      </c>
      <c r="TO51" s="122" t="str">
        <f t="shared" si="166"/>
        <v>Free</v>
      </c>
      <c r="TP51" s="122" t="str">
        <f t="shared" si="166"/>
        <v>Free</v>
      </c>
      <c r="TQ51" s="122" t="str">
        <f t="shared" si="166"/>
        <v>Free</v>
      </c>
      <c r="TR51" s="122" t="str">
        <f t="shared" si="166"/>
        <v>Free</v>
      </c>
      <c r="TS51" s="122" t="str">
        <f t="shared" si="166"/>
        <v>Free</v>
      </c>
      <c r="TT51" s="122" t="str">
        <f t="shared" si="166"/>
        <v>Free</v>
      </c>
      <c r="TU51" s="122" t="str">
        <f t="shared" si="166"/>
        <v>Free</v>
      </c>
      <c r="TV51" s="122" t="str">
        <f t="shared" si="166"/>
        <v>Free</v>
      </c>
      <c r="TW51" s="122" t="str">
        <f t="shared" si="166"/>
        <v>Free</v>
      </c>
      <c r="TX51" s="122" t="str">
        <f t="shared" si="166"/>
        <v>Free</v>
      </c>
      <c r="TY51" s="122" t="str">
        <f t="shared" si="166"/>
        <v>Free</v>
      </c>
      <c r="TZ51" s="122" t="str">
        <f t="shared" si="166"/>
        <v>Free</v>
      </c>
      <c r="UA51" s="122" t="str">
        <f t="shared" si="166"/>
        <v>Free</v>
      </c>
      <c r="UB51" s="122" t="str">
        <f t="shared" si="166"/>
        <v>Free</v>
      </c>
      <c r="UC51" s="122" t="str">
        <f t="shared" si="166"/>
        <v>Free</v>
      </c>
      <c r="UD51" s="122" t="str">
        <f t="shared" si="166"/>
        <v>Free</v>
      </c>
      <c r="UE51" s="122" t="str">
        <f t="shared" si="166"/>
        <v>Free</v>
      </c>
      <c r="UF51" s="122" t="str">
        <f t="shared" si="166"/>
        <v>Free</v>
      </c>
      <c r="UG51" s="122" t="str">
        <f t="shared" si="166"/>
        <v>Free</v>
      </c>
      <c r="UH51" s="122" t="str">
        <f t="shared" si="166"/>
        <v>Free</v>
      </c>
      <c r="UI51" s="122" t="str">
        <f t="shared" si="166"/>
        <v>Free</v>
      </c>
      <c r="UJ51" s="122" t="str">
        <f t="shared" si="166"/>
        <v>Free</v>
      </c>
      <c r="UK51" s="122" t="str">
        <f t="shared" si="166"/>
        <v>Free</v>
      </c>
      <c r="UL51" s="122" t="str">
        <f t="shared" si="166"/>
        <v>Free</v>
      </c>
      <c r="UM51" s="122" t="str">
        <f t="shared" si="166"/>
        <v>Free</v>
      </c>
      <c r="UN51" s="122" t="str">
        <f t="shared" si="166"/>
        <v>Free</v>
      </c>
      <c r="UO51" s="122" t="str">
        <f t="shared" si="166"/>
        <v>Free</v>
      </c>
      <c r="UP51" s="122" t="str">
        <f t="shared" si="166"/>
        <v>Free</v>
      </c>
      <c r="UQ51" s="122" t="str">
        <f t="shared" si="166"/>
        <v>Free</v>
      </c>
      <c r="UR51" s="122" t="str">
        <f t="shared" si="166"/>
        <v>Free</v>
      </c>
      <c r="US51" s="122" t="str">
        <f t="shared" si="166"/>
        <v>Free</v>
      </c>
      <c r="UT51" s="122" t="str">
        <f t="shared" si="166"/>
        <v>Free</v>
      </c>
      <c r="UU51" s="122" t="str">
        <f t="shared" si="166"/>
        <v>Free</v>
      </c>
      <c r="UV51" s="122" t="str">
        <f t="shared" si="166"/>
        <v>Free</v>
      </c>
      <c r="UW51" s="122" t="str">
        <f t="shared" si="166"/>
        <v>Free</v>
      </c>
      <c r="UX51" s="122" t="str">
        <f t="shared" si="166"/>
        <v>Free</v>
      </c>
      <c r="UY51" s="122" t="str">
        <f t="shared" si="166"/>
        <v>Free</v>
      </c>
      <c r="UZ51" s="122" t="str">
        <f t="shared" si="166"/>
        <v>Free</v>
      </c>
      <c r="VA51" s="122" t="str">
        <f t="shared" si="166"/>
        <v>Free</v>
      </c>
      <c r="VB51" s="122" t="str">
        <f t="shared" si="166"/>
        <v>Free</v>
      </c>
      <c r="VC51" s="122" t="str">
        <f t="shared" si="166"/>
        <v>Free</v>
      </c>
      <c r="VD51" s="122" t="str">
        <f t="shared" si="166"/>
        <v>Free</v>
      </c>
      <c r="VE51" s="122" t="str">
        <f t="shared" si="166"/>
        <v>Free</v>
      </c>
      <c r="VF51" s="122" t="str">
        <f t="shared" si="166"/>
        <v>Free</v>
      </c>
      <c r="VG51" s="122" t="str">
        <f t="shared" si="166"/>
        <v>Free</v>
      </c>
      <c r="VH51" s="122" t="str">
        <f t="shared" si="166"/>
        <v>Free</v>
      </c>
    </row>
    <row r="52" spans="1:580" x14ac:dyDescent="0.25">
      <c r="B52" s="55"/>
      <c r="C52" s="9"/>
      <c r="D52" s="76" t="s">
        <v>172</v>
      </c>
      <c r="E52" s="119" t="s">
        <v>74</v>
      </c>
      <c r="F52" s="119" t="s">
        <v>74</v>
      </c>
      <c r="G52" s="119" t="s">
        <v>74</v>
      </c>
      <c r="H52" s="119" t="s">
        <v>74</v>
      </c>
      <c r="I52" s="119" t="s">
        <v>74</v>
      </c>
      <c r="J52" s="119" t="s">
        <v>74</v>
      </c>
      <c r="K52" s="119" t="s">
        <v>74</v>
      </c>
      <c r="L52" s="119" t="s">
        <v>74</v>
      </c>
      <c r="M52" s="119" t="s">
        <v>74</v>
      </c>
      <c r="N52" s="119" t="s">
        <v>74</v>
      </c>
      <c r="O52" s="119" t="s">
        <v>74</v>
      </c>
      <c r="P52" s="119" t="s">
        <v>74</v>
      </c>
      <c r="Q52" s="119" t="s">
        <v>74</v>
      </c>
      <c r="R52" s="119" t="s">
        <v>74</v>
      </c>
      <c r="S52" s="119" t="s">
        <v>74</v>
      </c>
      <c r="T52" s="119" t="s">
        <v>74</v>
      </c>
      <c r="U52" s="119" t="s">
        <v>74</v>
      </c>
      <c r="V52" s="119" t="s">
        <v>74</v>
      </c>
      <c r="W52" s="119" t="s">
        <v>74</v>
      </c>
      <c r="X52" s="119" t="s">
        <v>74</v>
      </c>
      <c r="Y52" s="119" t="s">
        <v>74</v>
      </c>
      <c r="Z52" s="119" t="s">
        <v>74</v>
      </c>
      <c r="AA52" s="119" t="s">
        <v>74</v>
      </c>
      <c r="AB52" s="119" t="s">
        <v>74</v>
      </c>
      <c r="AC52" s="119" t="s">
        <v>74</v>
      </c>
      <c r="AD52" s="119" t="s">
        <v>74</v>
      </c>
      <c r="AE52" s="119" t="s">
        <v>74</v>
      </c>
      <c r="AF52" s="119" t="s">
        <v>74</v>
      </c>
      <c r="AG52" s="119" t="s">
        <v>74</v>
      </c>
      <c r="AH52" s="119" t="s">
        <v>74</v>
      </c>
      <c r="AI52" s="119" t="s">
        <v>74</v>
      </c>
      <c r="AJ52" s="119" t="s">
        <v>74</v>
      </c>
      <c r="AK52" s="119" t="s">
        <v>74</v>
      </c>
      <c r="AL52" s="119" t="s">
        <v>74</v>
      </c>
      <c r="AM52" s="119" t="s">
        <v>74</v>
      </c>
      <c r="AN52" s="119" t="s">
        <v>74</v>
      </c>
      <c r="AO52" s="119" t="s">
        <v>74</v>
      </c>
      <c r="AP52" s="119" t="s">
        <v>74</v>
      </c>
      <c r="AQ52" s="119" t="s">
        <v>74</v>
      </c>
      <c r="AR52" s="119" t="s">
        <v>74</v>
      </c>
      <c r="AS52" s="119" t="s">
        <v>74</v>
      </c>
      <c r="AT52" s="119" t="s">
        <v>74</v>
      </c>
      <c r="AU52" s="119" t="s">
        <v>74</v>
      </c>
      <c r="AV52" s="119" t="s">
        <v>74</v>
      </c>
      <c r="AW52" s="119" t="s">
        <v>74</v>
      </c>
      <c r="AX52" s="119" t="s">
        <v>74</v>
      </c>
      <c r="AY52" s="119" t="s">
        <v>74</v>
      </c>
      <c r="AZ52" s="119" t="s">
        <v>74</v>
      </c>
      <c r="BA52" s="119" t="s">
        <v>74</v>
      </c>
      <c r="BB52" s="119" t="s">
        <v>74</v>
      </c>
      <c r="BC52" s="119" t="s">
        <v>74</v>
      </c>
      <c r="BD52" s="119" t="s">
        <v>74</v>
      </c>
      <c r="BE52" s="119" t="s">
        <v>74</v>
      </c>
      <c r="BF52" s="119" t="s">
        <v>74</v>
      </c>
      <c r="BG52" s="119" t="s">
        <v>74</v>
      </c>
      <c r="BH52" s="119" t="s">
        <v>74</v>
      </c>
      <c r="BI52" s="119" t="s">
        <v>74</v>
      </c>
      <c r="BJ52" s="119" t="s">
        <v>74</v>
      </c>
      <c r="BK52" s="119" t="s">
        <v>74</v>
      </c>
      <c r="BL52" s="119" t="s">
        <v>74</v>
      </c>
      <c r="BM52" s="119" t="s">
        <v>74</v>
      </c>
      <c r="BN52" s="119" t="s">
        <v>74</v>
      </c>
      <c r="BO52" s="119" t="s">
        <v>74</v>
      </c>
      <c r="BP52" s="119" t="s">
        <v>74</v>
      </c>
      <c r="BQ52" s="119" t="s">
        <v>74</v>
      </c>
      <c r="BR52" s="119" t="s">
        <v>74</v>
      </c>
      <c r="BS52" s="119" t="s">
        <v>74</v>
      </c>
      <c r="BT52" s="119" t="s">
        <v>74</v>
      </c>
      <c r="BU52" s="119" t="s">
        <v>74</v>
      </c>
      <c r="BV52" s="119" t="s">
        <v>74</v>
      </c>
      <c r="BW52" s="119" t="s">
        <v>74</v>
      </c>
      <c r="BX52" s="119" t="s">
        <v>74</v>
      </c>
      <c r="BY52" s="119" t="s">
        <v>74</v>
      </c>
      <c r="BZ52" s="119" t="s">
        <v>74</v>
      </c>
      <c r="CA52" s="119" t="s">
        <v>74</v>
      </c>
      <c r="CB52" s="119" t="s">
        <v>74</v>
      </c>
      <c r="CC52" s="119" t="s">
        <v>74</v>
      </c>
      <c r="CD52" s="119" t="s">
        <v>74</v>
      </c>
      <c r="CE52" s="119" t="s">
        <v>74</v>
      </c>
      <c r="CF52" s="119" t="s">
        <v>74</v>
      </c>
      <c r="CG52" s="119" t="s">
        <v>74</v>
      </c>
      <c r="CH52" s="119" t="s">
        <v>74</v>
      </c>
      <c r="CI52" s="119" t="s">
        <v>74</v>
      </c>
      <c r="CJ52" s="119" t="s">
        <v>74</v>
      </c>
      <c r="CK52" s="119" t="s">
        <v>74</v>
      </c>
      <c r="CL52" s="119" t="s">
        <v>74</v>
      </c>
      <c r="CM52" s="119" t="s">
        <v>74</v>
      </c>
      <c r="CN52" s="119" t="s">
        <v>74</v>
      </c>
      <c r="CO52" s="119" t="s">
        <v>74</v>
      </c>
      <c r="CP52" s="119" t="s">
        <v>74</v>
      </c>
      <c r="CQ52" s="119" t="s">
        <v>74</v>
      </c>
      <c r="CR52" s="119" t="s">
        <v>74</v>
      </c>
      <c r="CS52" s="119" t="s">
        <v>74</v>
      </c>
      <c r="CT52" s="119" t="s">
        <v>74</v>
      </c>
      <c r="CU52" s="119" t="s">
        <v>74</v>
      </c>
      <c r="CV52" s="119" t="s">
        <v>74</v>
      </c>
      <c r="CW52" s="119" t="s">
        <v>74</v>
      </c>
      <c r="CX52" s="119" t="s">
        <v>74</v>
      </c>
      <c r="CY52" s="119" t="s">
        <v>74</v>
      </c>
      <c r="CZ52" s="119" t="s">
        <v>74</v>
      </c>
      <c r="DA52" s="119" t="s">
        <v>74</v>
      </c>
      <c r="DB52" s="119" t="s">
        <v>74</v>
      </c>
      <c r="DC52" s="119" t="s">
        <v>74</v>
      </c>
      <c r="DD52" s="119" t="s">
        <v>74</v>
      </c>
      <c r="DE52" s="119" t="s">
        <v>74</v>
      </c>
      <c r="DF52" s="119" t="s">
        <v>74</v>
      </c>
      <c r="DG52" s="119" t="s">
        <v>74</v>
      </c>
      <c r="DH52" s="119" t="s">
        <v>74</v>
      </c>
      <c r="DI52" s="119" t="s">
        <v>74</v>
      </c>
      <c r="DJ52" s="119" t="s">
        <v>74</v>
      </c>
      <c r="DK52" s="119" t="s">
        <v>74</v>
      </c>
      <c r="DL52" s="119" t="s">
        <v>74</v>
      </c>
      <c r="DM52" s="119" t="s">
        <v>74</v>
      </c>
      <c r="DN52" s="119" t="s">
        <v>74</v>
      </c>
      <c r="DO52" s="119" t="s">
        <v>74</v>
      </c>
      <c r="DP52" s="119" t="s">
        <v>74</v>
      </c>
      <c r="DQ52" s="119" t="s">
        <v>74</v>
      </c>
      <c r="DR52" s="119" t="s">
        <v>74</v>
      </c>
      <c r="DS52" s="119" t="s">
        <v>74</v>
      </c>
      <c r="DT52" s="119" t="s">
        <v>74</v>
      </c>
      <c r="DU52" s="119" t="s">
        <v>74</v>
      </c>
      <c r="DV52" s="119" t="s">
        <v>74</v>
      </c>
      <c r="DW52" s="119" t="s">
        <v>74</v>
      </c>
      <c r="DX52" s="119" t="s">
        <v>74</v>
      </c>
      <c r="DY52" s="119" t="s">
        <v>74</v>
      </c>
      <c r="DZ52" s="119" t="s">
        <v>74</v>
      </c>
      <c r="EA52" s="119" t="s">
        <v>74</v>
      </c>
      <c r="EB52" s="119" t="s">
        <v>74</v>
      </c>
      <c r="EC52" s="119" t="s">
        <v>74</v>
      </c>
      <c r="ED52" s="119" t="s">
        <v>74</v>
      </c>
      <c r="EE52" s="119" t="s">
        <v>74</v>
      </c>
      <c r="EF52" s="119" t="s">
        <v>74</v>
      </c>
      <c r="EG52" s="119" t="s">
        <v>74</v>
      </c>
      <c r="EH52" s="119" t="s">
        <v>74</v>
      </c>
      <c r="EI52" s="119" t="s">
        <v>74</v>
      </c>
      <c r="EJ52" s="119" t="s">
        <v>74</v>
      </c>
      <c r="EK52" s="119" t="s">
        <v>74</v>
      </c>
      <c r="EL52" s="119" t="s">
        <v>74</v>
      </c>
      <c r="EM52" s="119" t="s">
        <v>74</v>
      </c>
      <c r="EN52" s="119" t="s">
        <v>74</v>
      </c>
      <c r="EO52" s="119" t="s">
        <v>74</v>
      </c>
      <c r="EP52" s="119" t="s">
        <v>74</v>
      </c>
      <c r="EQ52" s="119" t="s">
        <v>74</v>
      </c>
      <c r="ER52" s="119" t="s">
        <v>74</v>
      </c>
      <c r="ES52" s="119" t="s">
        <v>74</v>
      </c>
      <c r="ET52" s="119" t="s">
        <v>74</v>
      </c>
      <c r="EU52" s="119" t="s">
        <v>74</v>
      </c>
      <c r="EV52" s="119" t="s">
        <v>74</v>
      </c>
      <c r="EW52" s="119" t="s">
        <v>74</v>
      </c>
      <c r="EX52" s="119" t="s">
        <v>74</v>
      </c>
      <c r="EY52" s="119" t="s">
        <v>74</v>
      </c>
      <c r="EZ52" s="119" t="s">
        <v>74</v>
      </c>
      <c r="FA52" s="119" t="s">
        <v>74</v>
      </c>
      <c r="FB52" s="119" t="s">
        <v>74</v>
      </c>
      <c r="FC52" s="119" t="s">
        <v>74</v>
      </c>
      <c r="FD52" s="119" t="s">
        <v>74</v>
      </c>
      <c r="FE52" s="119" t="s">
        <v>74</v>
      </c>
      <c r="FF52" s="119" t="s">
        <v>74</v>
      </c>
      <c r="FG52" s="119" t="s">
        <v>74</v>
      </c>
      <c r="FH52" s="119" t="s">
        <v>74</v>
      </c>
      <c r="FI52" s="119" t="s">
        <v>74</v>
      </c>
      <c r="FJ52" s="119" t="s">
        <v>74</v>
      </c>
      <c r="FK52" s="119" t="s">
        <v>74</v>
      </c>
      <c r="FL52" s="119" t="s">
        <v>74</v>
      </c>
      <c r="FM52" s="119" t="s">
        <v>74</v>
      </c>
      <c r="FN52" s="119" t="s">
        <v>74</v>
      </c>
      <c r="FO52" s="119" t="s">
        <v>74</v>
      </c>
      <c r="FP52" s="119" t="s">
        <v>74</v>
      </c>
      <c r="FQ52" s="119" t="s">
        <v>74</v>
      </c>
      <c r="FR52" s="119" t="s">
        <v>74</v>
      </c>
      <c r="FS52" s="119" t="s">
        <v>74</v>
      </c>
      <c r="FT52" s="119" t="s">
        <v>74</v>
      </c>
      <c r="FU52" s="119" t="s">
        <v>74</v>
      </c>
      <c r="FV52" s="119" t="s">
        <v>74</v>
      </c>
      <c r="FW52" s="119" t="s">
        <v>74</v>
      </c>
      <c r="FX52" s="119" t="s">
        <v>74</v>
      </c>
      <c r="FY52" s="119" t="s">
        <v>74</v>
      </c>
      <c r="FZ52" s="119" t="s">
        <v>74</v>
      </c>
      <c r="GA52" s="119" t="s">
        <v>74</v>
      </c>
      <c r="GB52" s="119" t="s">
        <v>74</v>
      </c>
      <c r="GC52" s="119" t="s">
        <v>74</v>
      </c>
      <c r="GD52" s="119" t="s">
        <v>74</v>
      </c>
      <c r="GE52" s="119" t="s">
        <v>74</v>
      </c>
      <c r="GF52" s="119" t="s">
        <v>74</v>
      </c>
      <c r="GG52" s="119" t="s">
        <v>74</v>
      </c>
      <c r="GH52" s="119" t="s">
        <v>74</v>
      </c>
      <c r="GI52" s="119" t="s">
        <v>74</v>
      </c>
      <c r="GJ52" s="119" t="s">
        <v>74</v>
      </c>
      <c r="GK52" s="119" t="s">
        <v>74</v>
      </c>
      <c r="GL52" s="119" t="s">
        <v>74</v>
      </c>
      <c r="GM52" s="119" t="s">
        <v>74</v>
      </c>
      <c r="GN52" s="119" t="s">
        <v>74</v>
      </c>
      <c r="GO52" s="119" t="s">
        <v>74</v>
      </c>
      <c r="GP52" s="119" t="s">
        <v>74</v>
      </c>
      <c r="GQ52" s="119" t="s">
        <v>74</v>
      </c>
      <c r="GR52" s="119" t="s">
        <v>74</v>
      </c>
      <c r="GS52" s="119" t="s">
        <v>74</v>
      </c>
      <c r="GT52" s="119" t="s">
        <v>74</v>
      </c>
      <c r="GU52" s="119" t="s">
        <v>74</v>
      </c>
      <c r="GV52" s="119" t="s">
        <v>74</v>
      </c>
      <c r="GW52" s="119" t="s">
        <v>74</v>
      </c>
      <c r="GX52" s="119" t="s">
        <v>74</v>
      </c>
      <c r="GY52" s="119" t="s">
        <v>74</v>
      </c>
      <c r="GZ52" s="119" t="s">
        <v>74</v>
      </c>
      <c r="HA52" s="119" t="s">
        <v>74</v>
      </c>
      <c r="HB52" s="119" t="s">
        <v>74</v>
      </c>
      <c r="HC52" s="119" t="s">
        <v>74</v>
      </c>
      <c r="HD52" s="119" t="s">
        <v>74</v>
      </c>
      <c r="HE52" s="119" t="s">
        <v>74</v>
      </c>
      <c r="HF52" s="119" t="s">
        <v>74</v>
      </c>
      <c r="HG52" s="119" t="s">
        <v>74</v>
      </c>
      <c r="HH52" s="119" t="s">
        <v>74</v>
      </c>
      <c r="HI52" s="119" t="s">
        <v>74</v>
      </c>
      <c r="HJ52" s="119" t="s">
        <v>74</v>
      </c>
      <c r="HK52" s="119" t="s">
        <v>74</v>
      </c>
      <c r="HL52" s="119" t="s">
        <v>74</v>
      </c>
      <c r="HM52" s="119" t="s">
        <v>74</v>
      </c>
      <c r="HN52" s="119" t="s">
        <v>74</v>
      </c>
      <c r="HO52" s="119" t="s">
        <v>74</v>
      </c>
      <c r="HP52" s="119" t="s">
        <v>74</v>
      </c>
      <c r="HQ52" s="119" t="s">
        <v>74</v>
      </c>
      <c r="HR52" s="119" t="s">
        <v>74</v>
      </c>
      <c r="HS52" s="119" t="s">
        <v>74</v>
      </c>
      <c r="HT52" s="119" t="s">
        <v>74</v>
      </c>
      <c r="HU52" s="119" t="s">
        <v>74</v>
      </c>
      <c r="HV52" s="119" t="s">
        <v>74</v>
      </c>
      <c r="HW52" s="119" t="s">
        <v>74</v>
      </c>
      <c r="HX52" s="119" t="s">
        <v>74</v>
      </c>
      <c r="HY52" s="119" t="s">
        <v>74</v>
      </c>
      <c r="HZ52" s="119" t="s">
        <v>74</v>
      </c>
      <c r="IA52" s="119" t="s">
        <v>74</v>
      </c>
      <c r="IB52" s="119" t="s">
        <v>74</v>
      </c>
      <c r="IC52" s="119" t="s">
        <v>74</v>
      </c>
      <c r="ID52" s="119" t="s">
        <v>74</v>
      </c>
      <c r="IE52" s="119" t="s">
        <v>74</v>
      </c>
      <c r="IF52" s="119" t="s">
        <v>74</v>
      </c>
      <c r="IG52" s="119" t="s">
        <v>74</v>
      </c>
      <c r="IH52" s="119" t="s">
        <v>74</v>
      </c>
      <c r="II52" s="119" t="s">
        <v>74</v>
      </c>
      <c r="IJ52" s="119" t="s">
        <v>74</v>
      </c>
      <c r="IK52" s="119" t="s">
        <v>74</v>
      </c>
      <c r="IL52" s="119" t="s">
        <v>74</v>
      </c>
      <c r="IM52" s="119" t="s">
        <v>74</v>
      </c>
      <c r="IN52" s="119" t="s">
        <v>74</v>
      </c>
      <c r="IO52" s="119" t="s">
        <v>74</v>
      </c>
      <c r="IP52" s="119" t="s">
        <v>74</v>
      </c>
      <c r="IQ52" s="119" t="s">
        <v>74</v>
      </c>
      <c r="IR52" s="119" t="s">
        <v>74</v>
      </c>
      <c r="IS52" s="119" t="s">
        <v>74</v>
      </c>
      <c r="IT52" s="119" t="s">
        <v>74</v>
      </c>
      <c r="IU52" s="119" t="s">
        <v>74</v>
      </c>
      <c r="IV52" s="119" t="s">
        <v>74</v>
      </c>
      <c r="IW52" s="119" t="s">
        <v>74</v>
      </c>
      <c r="IX52" s="119" t="s">
        <v>74</v>
      </c>
      <c r="IY52" s="119" t="s">
        <v>74</v>
      </c>
      <c r="IZ52" s="119" t="s">
        <v>74</v>
      </c>
      <c r="JA52" s="119" t="s">
        <v>74</v>
      </c>
      <c r="JB52" s="119" t="s">
        <v>74</v>
      </c>
      <c r="JC52" s="119" t="s">
        <v>74</v>
      </c>
      <c r="JD52" s="119" t="s">
        <v>74</v>
      </c>
      <c r="JE52" s="119" t="s">
        <v>74</v>
      </c>
      <c r="JF52" s="119" t="s">
        <v>74</v>
      </c>
      <c r="JG52" s="119" t="s">
        <v>74</v>
      </c>
      <c r="JH52" s="119" t="s">
        <v>74</v>
      </c>
      <c r="JI52" s="119" t="s">
        <v>74</v>
      </c>
      <c r="JJ52" s="119" t="s">
        <v>74</v>
      </c>
      <c r="JK52" s="119" t="s">
        <v>74</v>
      </c>
      <c r="JL52" s="119" t="s">
        <v>74</v>
      </c>
      <c r="JM52" s="119" t="s">
        <v>74</v>
      </c>
      <c r="JN52" s="119" t="s">
        <v>74</v>
      </c>
      <c r="JO52" s="119" t="s">
        <v>74</v>
      </c>
      <c r="JP52" s="119" t="s">
        <v>74</v>
      </c>
      <c r="JQ52" s="119" t="s">
        <v>74</v>
      </c>
      <c r="JR52" s="119" t="s">
        <v>74</v>
      </c>
      <c r="JS52" s="119" t="s">
        <v>74</v>
      </c>
      <c r="JT52" s="119" t="s">
        <v>74</v>
      </c>
      <c r="JU52" s="119" t="s">
        <v>74</v>
      </c>
      <c r="JV52" s="119" t="s">
        <v>74</v>
      </c>
      <c r="JW52" s="119" t="s">
        <v>74</v>
      </c>
      <c r="JX52" s="119" t="s">
        <v>74</v>
      </c>
      <c r="JY52" s="119" t="s">
        <v>74</v>
      </c>
      <c r="JZ52" s="119" t="s">
        <v>74</v>
      </c>
      <c r="KA52" s="119" t="s">
        <v>74</v>
      </c>
      <c r="KB52" s="119" t="s">
        <v>74</v>
      </c>
      <c r="KC52" s="119" t="s">
        <v>74</v>
      </c>
      <c r="KD52" s="119" t="s">
        <v>74</v>
      </c>
      <c r="KE52" s="119" t="s">
        <v>74</v>
      </c>
      <c r="KF52" s="119" t="s">
        <v>74</v>
      </c>
      <c r="KG52" s="119" t="s">
        <v>74</v>
      </c>
      <c r="KH52" s="119" t="s">
        <v>74</v>
      </c>
      <c r="KI52" s="119" t="s">
        <v>74</v>
      </c>
      <c r="KJ52" s="119" t="s">
        <v>74</v>
      </c>
      <c r="KK52" s="119" t="s">
        <v>74</v>
      </c>
      <c r="KL52" s="119" t="s">
        <v>74</v>
      </c>
      <c r="KM52" s="119" t="s">
        <v>74</v>
      </c>
      <c r="KN52" s="119" t="s">
        <v>74</v>
      </c>
      <c r="KO52" s="119" t="s">
        <v>74</v>
      </c>
      <c r="KP52" s="119" t="s">
        <v>74</v>
      </c>
      <c r="KQ52" s="119" t="s">
        <v>74</v>
      </c>
      <c r="KR52" s="119" t="s">
        <v>74</v>
      </c>
      <c r="KS52" s="119" t="s">
        <v>74</v>
      </c>
      <c r="KT52" s="119" t="s">
        <v>74</v>
      </c>
      <c r="KU52" s="119" t="s">
        <v>74</v>
      </c>
      <c r="KV52" s="119" t="s">
        <v>74</v>
      </c>
      <c r="KW52" s="119" t="s">
        <v>74</v>
      </c>
      <c r="KX52" s="119" t="s">
        <v>74</v>
      </c>
      <c r="KY52" s="119" t="s">
        <v>74</v>
      </c>
      <c r="KZ52" s="119" t="s">
        <v>74</v>
      </c>
      <c r="LA52" s="119" t="s">
        <v>74</v>
      </c>
      <c r="LB52" s="119" t="s">
        <v>74</v>
      </c>
      <c r="LC52" s="119" t="s">
        <v>74</v>
      </c>
      <c r="LD52" s="119" t="s">
        <v>74</v>
      </c>
      <c r="LE52" s="119" t="s">
        <v>74</v>
      </c>
      <c r="LF52" s="119" t="s">
        <v>74</v>
      </c>
      <c r="LG52" s="119" t="s">
        <v>74</v>
      </c>
      <c r="LH52" s="119" t="s">
        <v>74</v>
      </c>
      <c r="LI52" s="119" t="s">
        <v>74</v>
      </c>
      <c r="LJ52" s="119" t="s">
        <v>74</v>
      </c>
      <c r="LK52" s="119" t="s">
        <v>74</v>
      </c>
      <c r="LL52" s="119" t="s">
        <v>74</v>
      </c>
      <c r="LM52" s="119" t="s">
        <v>74</v>
      </c>
      <c r="LN52" s="119" t="s">
        <v>74</v>
      </c>
      <c r="LO52" s="119" t="s">
        <v>74</v>
      </c>
      <c r="LP52" s="119" t="s">
        <v>74</v>
      </c>
      <c r="LQ52" s="119" t="s">
        <v>74</v>
      </c>
      <c r="LR52" s="119" t="s">
        <v>74</v>
      </c>
      <c r="LS52" s="119" t="s">
        <v>74</v>
      </c>
      <c r="LT52" s="119" t="s">
        <v>74</v>
      </c>
      <c r="LU52" s="119" t="s">
        <v>74</v>
      </c>
      <c r="LV52" s="119" t="s">
        <v>74</v>
      </c>
      <c r="LW52" s="119" t="s">
        <v>74</v>
      </c>
      <c r="LX52" s="119" t="s">
        <v>74</v>
      </c>
      <c r="LY52" s="119" t="s">
        <v>74</v>
      </c>
      <c r="LZ52" s="119" t="s">
        <v>74</v>
      </c>
      <c r="MA52" s="119" t="s">
        <v>74</v>
      </c>
      <c r="MB52" s="119" t="s">
        <v>74</v>
      </c>
      <c r="MC52" s="119" t="s">
        <v>74</v>
      </c>
      <c r="MD52" s="119" t="s">
        <v>74</v>
      </c>
      <c r="ME52" s="119" t="s">
        <v>74</v>
      </c>
      <c r="MF52" s="119" t="s">
        <v>74</v>
      </c>
      <c r="MG52" s="119" t="s">
        <v>74</v>
      </c>
      <c r="MH52" s="119" t="s">
        <v>74</v>
      </c>
      <c r="MI52" s="119" t="s">
        <v>74</v>
      </c>
      <c r="MJ52" s="119" t="s">
        <v>74</v>
      </c>
      <c r="MK52" s="119" t="s">
        <v>74</v>
      </c>
      <c r="ML52" s="119" t="s">
        <v>74</v>
      </c>
      <c r="MM52" s="119" t="s">
        <v>74</v>
      </c>
      <c r="MN52" s="119" t="s">
        <v>74</v>
      </c>
      <c r="MO52" s="119" t="s">
        <v>74</v>
      </c>
      <c r="MP52" s="119" t="s">
        <v>74</v>
      </c>
      <c r="MQ52" s="119" t="s">
        <v>74</v>
      </c>
      <c r="MR52" s="119" t="s">
        <v>74</v>
      </c>
      <c r="MS52" s="119" t="s">
        <v>74</v>
      </c>
      <c r="MT52" s="119" t="s">
        <v>74</v>
      </c>
      <c r="MU52" s="119" t="s">
        <v>74</v>
      </c>
      <c r="MV52" s="119" t="s">
        <v>74</v>
      </c>
      <c r="MW52" s="119" t="s">
        <v>74</v>
      </c>
      <c r="MX52" s="119" t="s">
        <v>74</v>
      </c>
      <c r="MY52" s="119" t="s">
        <v>74</v>
      </c>
      <c r="MZ52" s="119" t="s">
        <v>74</v>
      </c>
      <c r="NA52" s="119" t="s">
        <v>74</v>
      </c>
      <c r="NB52" s="119" t="s">
        <v>74</v>
      </c>
      <c r="NC52" s="119" t="s">
        <v>74</v>
      </c>
      <c r="ND52" s="119" t="s">
        <v>74</v>
      </c>
      <c r="NE52" s="119" t="s">
        <v>74</v>
      </c>
      <c r="NF52" s="119" t="s">
        <v>74</v>
      </c>
      <c r="NG52" s="119" t="s">
        <v>74</v>
      </c>
      <c r="NH52" s="119" t="s">
        <v>74</v>
      </c>
      <c r="NI52" s="119" t="s">
        <v>74</v>
      </c>
      <c r="NJ52" s="119" t="s">
        <v>74</v>
      </c>
      <c r="NK52" s="119" t="s">
        <v>74</v>
      </c>
      <c r="NL52" s="119" t="s">
        <v>74</v>
      </c>
      <c r="NM52" s="119" t="s">
        <v>74</v>
      </c>
      <c r="NN52" s="119" t="s">
        <v>74</v>
      </c>
      <c r="NO52" s="119" t="s">
        <v>74</v>
      </c>
      <c r="NP52" s="119" t="s">
        <v>74</v>
      </c>
      <c r="NQ52" s="119" t="s">
        <v>74</v>
      </c>
      <c r="NR52" s="119" t="s">
        <v>74</v>
      </c>
      <c r="NS52" s="119" t="s">
        <v>74</v>
      </c>
      <c r="NT52" s="119" t="s">
        <v>74</v>
      </c>
      <c r="NU52" s="119" t="s">
        <v>74</v>
      </c>
      <c r="NV52" s="119" t="s">
        <v>74</v>
      </c>
      <c r="NW52" s="119" t="s">
        <v>74</v>
      </c>
      <c r="NX52" s="119" t="s">
        <v>74</v>
      </c>
      <c r="NY52" s="119" t="s">
        <v>74</v>
      </c>
      <c r="NZ52" s="119" t="s">
        <v>74</v>
      </c>
      <c r="OA52" s="119" t="s">
        <v>74</v>
      </c>
      <c r="OB52" s="119" t="s">
        <v>74</v>
      </c>
      <c r="OC52" s="119" t="s">
        <v>74</v>
      </c>
      <c r="OD52" s="119" t="s">
        <v>74</v>
      </c>
      <c r="OE52" s="119" t="s">
        <v>74</v>
      </c>
      <c r="OF52" s="119" t="s">
        <v>74</v>
      </c>
      <c r="OG52" s="119" t="s">
        <v>74</v>
      </c>
      <c r="OH52" s="119" t="s">
        <v>74</v>
      </c>
      <c r="OI52" s="119" t="s">
        <v>74</v>
      </c>
      <c r="OJ52" s="119" t="s">
        <v>74</v>
      </c>
      <c r="OK52" s="119" t="s">
        <v>74</v>
      </c>
      <c r="OL52" s="119" t="s">
        <v>74</v>
      </c>
      <c r="OM52" s="119" t="s">
        <v>74</v>
      </c>
      <c r="ON52" s="119" t="s">
        <v>74</v>
      </c>
      <c r="OO52" s="119" t="s">
        <v>74</v>
      </c>
      <c r="OP52" s="119" t="s">
        <v>74</v>
      </c>
      <c r="OQ52" s="119" t="s">
        <v>74</v>
      </c>
      <c r="OR52" s="119" t="s">
        <v>74</v>
      </c>
      <c r="OS52" s="119" t="s">
        <v>74</v>
      </c>
      <c r="OT52" s="119" t="s">
        <v>74</v>
      </c>
      <c r="OU52" s="119" t="s">
        <v>74</v>
      </c>
      <c r="OV52" s="119" t="s">
        <v>74</v>
      </c>
      <c r="OW52" s="119" t="s">
        <v>74</v>
      </c>
      <c r="OX52" s="119" t="s">
        <v>74</v>
      </c>
      <c r="OY52" s="119" t="s">
        <v>74</v>
      </c>
      <c r="OZ52" s="119" t="s">
        <v>74</v>
      </c>
      <c r="PA52" s="119" t="s">
        <v>74</v>
      </c>
      <c r="PB52" s="119" t="s">
        <v>74</v>
      </c>
      <c r="PC52" s="119" t="s">
        <v>74</v>
      </c>
      <c r="PD52" s="119" t="s">
        <v>74</v>
      </c>
      <c r="PE52" s="119" t="s">
        <v>74</v>
      </c>
      <c r="PF52" s="119" t="s">
        <v>74</v>
      </c>
      <c r="PG52" s="119" t="s">
        <v>74</v>
      </c>
      <c r="PH52" s="119" t="s">
        <v>74</v>
      </c>
      <c r="PI52" s="119" t="s">
        <v>74</v>
      </c>
      <c r="PJ52" s="119" t="s">
        <v>74</v>
      </c>
      <c r="PK52" s="119" t="s">
        <v>74</v>
      </c>
      <c r="PL52" s="119" t="s">
        <v>74</v>
      </c>
      <c r="PM52" s="119" t="s">
        <v>74</v>
      </c>
      <c r="PN52" s="119" t="s">
        <v>74</v>
      </c>
      <c r="PO52" s="119" t="s">
        <v>74</v>
      </c>
      <c r="PP52" s="119" t="s">
        <v>74</v>
      </c>
      <c r="PQ52" s="119" t="s">
        <v>74</v>
      </c>
      <c r="PR52" s="119" t="s">
        <v>74</v>
      </c>
      <c r="PS52" s="119" t="s">
        <v>74</v>
      </c>
      <c r="PT52" s="119" t="s">
        <v>74</v>
      </c>
      <c r="PU52" s="119" t="s">
        <v>74</v>
      </c>
      <c r="PV52" s="119" t="s">
        <v>74</v>
      </c>
      <c r="PW52" s="119" t="s">
        <v>74</v>
      </c>
      <c r="PX52" s="119" t="s">
        <v>74</v>
      </c>
      <c r="PY52" s="119" t="s">
        <v>74</v>
      </c>
      <c r="PZ52" s="119" t="s">
        <v>74</v>
      </c>
      <c r="QA52" s="119" t="s">
        <v>74</v>
      </c>
      <c r="QB52" s="119" t="s">
        <v>74</v>
      </c>
      <c r="QC52" s="119" t="s">
        <v>74</v>
      </c>
      <c r="QD52" s="119" t="s">
        <v>74</v>
      </c>
      <c r="QE52" s="119" t="s">
        <v>74</v>
      </c>
      <c r="QF52" s="119" t="s">
        <v>74</v>
      </c>
      <c r="QG52" s="119" t="s">
        <v>74</v>
      </c>
      <c r="QH52" s="119" t="s">
        <v>74</v>
      </c>
      <c r="QI52" s="119" t="s">
        <v>74</v>
      </c>
      <c r="QJ52" s="119" t="s">
        <v>74</v>
      </c>
      <c r="QK52" s="119" t="s">
        <v>74</v>
      </c>
      <c r="QL52" s="119" t="s">
        <v>74</v>
      </c>
      <c r="QM52" s="119" t="s">
        <v>74</v>
      </c>
      <c r="QN52" s="119" t="s">
        <v>74</v>
      </c>
      <c r="QO52" s="119" t="s">
        <v>74</v>
      </c>
      <c r="QP52" s="119" t="s">
        <v>74</v>
      </c>
      <c r="QQ52" s="119" t="s">
        <v>74</v>
      </c>
      <c r="QR52" s="119" t="s">
        <v>74</v>
      </c>
      <c r="QS52" s="119" t="s">
        <v>74</v>
      </c>
      <c r="QT52" s="119" t="s">
        <v>74</v>
      </c>
      <c r="QU52" s="119" t="s">
        <v>74</v>
      </c>
      <c r="QV52" s="119" t="s">
        <v>74</v>
      </c>
      <c r="QW52" s="119" t="s">
        <v>74</v>
      </c>
      <c r="QX52" s="119" t="s">
        <v>74</v>
      </c>
      <c r="QY52" s="119" t="s">
        <v>74</v>
      </c>
      <c r="QZ52" s="119" t="s">
        <v>74</v>
      </c>
      <c r="RA52" s="119" t="s">
        <v>74</v>
      </c>
      <c r="RB52" s="119" t="s">
        <v>74</v>
      </c>
      <c r="RC52" s="119" t="s">
        <v>74</v>
      </c>
      <c r="RD52" s="119" t="s">
        <v>74</v>
      </c>
      <c r="RE52" s="119" t="s">
        <v>74</v>
      </c>
      <c r="RF52" s="119" t="s">
        <v>74</v>
      </c>
      <c r="RG52" s="119" t="s">
        <v>74</v>
      </c>
      <c r="RH52" s="119" t="s">
        <v>74</v>
      </c>
      <c r="RI52" s="119" t="s">
        <v>74</v>
      </c>
      <c r="RJ52" s="119" t="s">
        <v>74</v>
      </c>
      <c r="RK52" s="119" t="s">
        <v>74</v>
      </c>
      <c r="RL52" s="119" t="s">
        <v>74</v>
      </c>
      <c r="RM52" s="119" t="s">
        <v>74</v>
      </c>
      <c r="RN52" s="119" t="s">
        <v>74</v>
      </c>
      <c r="RO52" s="119" t="s">
        <v>74</v>
      </c>
      <c r="RP52" s="119" t="s">
        <v>74</v>
      </c>
      <c r="RQ52" s="119" t="s">
        <v>74</v>
      </c>
      <c r="RR52" s="119" t="s">
        <v>74</v>
      </c>
      <c r="RS52" s="119" t="s">
        <v>74</v>
      </c>
      <c r="RT52" s="119" t="s">
        <v>74</v>
      </c>
      <c r="RU52" s="119" t="s">
        <v>74</v>
      </c>
      <c r="RV52" s="119" t="s">
        <v>74</v>
      </c>
      <c r="RW52" s="119" t="s">
        <v>74</v>
      </c>
      <c r="RX52" s="119" t="s">
        <v>74</v>
      </c>
      <c r="RY52" s="119" t="s">
        <v>74</v>
      </c>
      <c r="RZ52" s="119" t="s">
        <v>74</v>
      </c>
      <c r="SA52" s="119" t="s">
        <v>74</v>
      </c>
      <c r="SB52" s="119" t="s">
        <v>74</v>
      </c>
      <c r="SC52" s="119" t="s">
        <v>74</v>
      </c>
      <c r="SD52" s="119" t="s">
        <v>74</v>
      </c>
      <c r="SE52" s="119" t="s">
        <v>74</v>
      </c>
      <c r="SF52" s="119" t="s">
        <v>74</v>
      </c>
      <c r="SG52" s="119" t="s">
        <v>74</v>
      </c>
      <c r="SH52" s="119" t="s">
        <v>74</v>
      </c>
      <c r="SI52" s="119" t="s">
        <v>74</v>
      </c>
      <c r="SJ52" s="119" t="s">
        <v>74</v>
      </c>
      <c r="SK52" s="119" t="s">
        <v>74</v>
      </c>
      <c r="SL52" s="119" t="s">
        <v>74</v>
      </c>
      <c r="SM52" s="119" t="s">
        <v>74</v>
      </c>
      <c r="SN52" s="119" t="s">
        <v>74</v>
      </c>
      <c r="SO52" s="119" t="s">
        <v>74</v>
      </c>
      <c r="SP52" s="119" t="s">
        <v>74</v>
      </c>
      <c r="SQ52" s="119" t="s">
        <v>74</v>
      </c>
      <c r="SR52" s="119" t="s">
        <v>74</v>
      </c>
      <c r="SS52" s="119" t="s">
        <v>74</v>
      </c>
      <c r="ST52" s="119" t="s">
        <v>74</v>
      </c>
      <c r="SU52" s="119" t="s">
        <v>74</v>
      </c>
      <c r="SV52" s="119" t="s">
        <v>74</v>
      </c>
      <c r="SW52" s="119" t="s">
        <v>74</v>
      </c>
      <c r="SX52" s="119" t="s">
        <v>74</v>
      </c>
      <c r="SY52" s="119" t="s">
        <v>74</v>
      </c>
      <c r="SZ52" s="119" t="s">
        <v>74</v>
      </c>
      <c r="TA52" s="119" t="s">
        <v>74</v>
      </c>
      <c r="TB52" s="119" t="s">
        <v>74</v>
      </c>
      <c r="TC52" s="119" t="s">
        <v>74</v>
      </c>
      <c r="TD52" s="119" t="s">
        <v>74</v>
      </c>
      <c r="TE52" s="119" t="s">
        <v>74</v>
      </c>
      <c r="TF52" s="119" t="s">
        <v>74</v>
      </c>
      <c r="TG52" s="119" t="s">
        <v>74</v>
      </c>
      <c r="TH52" s="119" t="s">
        <v>74</v>
      </c>
      <c r="TI52" s="119" t="s">
        <v>74</v>
      </c>
      <c r="TJ52" s="119" t="s">
        <v>74</v>
      </c>
      <c r="TK52" s="119" t="s">
        <v>74</v>
      </c>
      <c r="TL52" s="119" t="s">
        <v>74</v>
      </c>
      <c r="TM52" s="119" t="s">
        <v>74</v>
      </c>
      <c r="TN52" s="119" t="s">
        <v>74</v>
      </c>
      <c r="TO52" s="119" t="s">
        <v>74</v>
      </c>
      <c r="TP52" s="119" t="s">
        <v>74</v>
      </c>
      <c r="TQ52" s="119" t="s">
        <v>74</v>
      </c>
      <c r="TR52" s="119" t="s">
        <v>74</v>
      </c>
      <c r="TS52" s="119" t="s">
        <v>74</v>
      </c>
      <c r="TT52" s="119" t="s">
        <v>74</v>
      </c>
      <c r="TU52" s="119" t="s">
        <v>74</v>
      </c>
      <c r="TV52" s="119" t="s">
        <v>74</v>
      </c>
      <c r="TW52" s="119" t="s">
        <v>74</v>
      </c>
      <c r="TX52" s="119" t="s">
        <v>74</v>
      </c>
      <c r="TY52" s="119" t="s">
        <v>74</v>
      </c>
      <c r="TZ52" s="119" t="s">
        <v>74</v>
      </c>
      <c r="UA52" s="119" t="s">
        <v>74</v>
      </c>
      <c r="UB52" s="119" t="s">
        <v>74</v>
      </c>
      <c r="UC52" s="119" t="s">
        <v>74</v>
      </c>
      <c r="UD52" s="119" t="s">
        <v>74</v>
      </c>
      <c r="UE52" s="119" t="s">
        <v>74</v>
      </c>
      <c r="UF52" s="119" t="s">
        <v>74</v>
      </c>
      <c r="UG52" s="119" t="s">
        <v>74</v>
      </c>
      <c r="UH52" s="119" t="s">
        <v>74</v>
      </c>
      <c r="UI52" s="119" t="s">
        <v>74</v>
      </c>
      <c r="UJ52" s="119" t="s">
        <v>74</v>
      </c>
      <c r="UK52" s="119" t="s">
        <v>74</v>
      </c>
      <c r="UL52" s="119" t="s">
        <v>74</v>
      </c>
      <c r="UM52" s="119" t="s">
        <v>74</v>
      </c>
      <c r="UN52" s="119" t="s">
        <v>74</v>
      </c>
      <c r="UO52" s="119" t="s">
        <v>74</v>
      </c>
      <c r="UP52" s="119" t="s">
        <v>74</v>
      </c>
      <c r="UQ52" s="119" t="s">
        <v>74</v>
      </c>
      <c r="UR52" s="119" t="s">
        <v>74</v>
      </c>
      <c r="US52" s="119" t="s">
        <v>74</v>
      </c>
      <c r="UT52" s="119" t="s">
        <v>74</v>
      </c>
      <c r="UU52" s="119" t="s">
        <v>74</v>
      </c>
      <c r="UV52" s="119" t="s">
        <v>74</v>
      </c>
      <c r="UW52" s="119" t="s">
        <v>74</v>
      </c>
      <c r="UX52" s="119" t="s">
        <v>74</v>
      </c>
      <c r="UY52" s="119" t="s">
        <v>74</v>
      </c>
      <c r="UZ52" s="119" t="s">
        <v>74</v>
      </c>
      <c r="VA52" s="119" t="s">
        <v>74</v>
      </c>
      <c r="VB52" s="119" t="s">
        <v>74</v>
      </c>
      <c r="VC52" s="119" t="s">
        <v>74</v>
      </c>
      <c r="VD52" s="119" t="s">
        <v>74</v>
      </c>
      <c r="VE52" s="119" t="s">
        <v>74</v>
      </c>
      <c r="VF52" s="119" t="s">
        <v>74</v>
      </c>
      <c r="VG52" s="119" t="s">
        <v>74</v>
      </c>
      <c r="VH52" s="119" t="s">
        <v>74</v>
      </c>
    </row>
    <row r="53" spans="1:580" ht="15.75" x14ac:dyDescent="0.25">
      <c r="B53" s="55"/>
      <c r="C53" s="9"/>
      <c r="D53" s="107" t="s">
        <v>227</v>
      </c>
      <c r="E53" s="119" t="s">
        <v>74</v>
      </c>
      <c r="F53" s="119" t="s">
        <v>74</v>
      </c>
      <c r="G53" s="119" t="s">
        <v>74</v>
      </c>
      <c r="H53" s="119" t="s">
        <v>74</v>
      </c>
      <c r="I53" s="119" t="s">
        <v>74</v>
      </c>
      <c r="J53" s="119" t="s">
        <v>74</v>
      </c>
      <c r="K53" s="119" t="s">
        <v>74</v>
      </c>
      <c r="L53" s="119" t="s">
        <v>74</v>
      </c>
      <c r="M53" s="119" t="s">
        <v>74</v>
      </c>
      <c r="N53" s="119" t="s">
        <v>74</v>
      </c>
      <c r="O53" s="119" t="s">
        <v>74</v>
      </c>
      <c r="P53" s="119" t="s">
        <v>74</v>
      </c>
      <c r="Q53" s="119" t="s">
        <v>74</v>
      </c>
      <c r="R53" s="119" t="s">
        <v>74</v>
      </c>
      <c r="S53" s="119" t="s">
        <v>74</v>
      </c>
      <c r="T53" s="119" t="s">
        <v>74</v>
      </c>
      <c r="U53" s="119" t="s">
        <v>74</v>
      </c>
      <c r="V53" s="119" t="s">
        <v>74</v>
      </c>
      <c r="W53" s="119" t="s">
        <v>74</v>
      </c>
      <c r="X53" s="119" t="s">
        <v>74</v>
      </c>
      <c r="Y53" s="119" t="s">
        <v>74</v>
      </c>
      <c r="Z53" s="119" t="s">
        <v>74</v>
      </c>
      <c r="AA53" s="119" t="s">
        <v>74</v>
      </c>
      <c r="AB53" s="119" t="s">
        <v>74</v>
      </c>
      <c r="AC53" s="119" t="s">
        <v>74</v>
      </c>
      <c r="AD53" s="119" t="s">
        <v>74</v>
      </c>
      <c r="AE53" s="119" t="s">
        <v>74</v>
      </c>
      <c r="AF53" s="119" t="s">
        <v>74</v>
      </c>
      <c r="AG53" s="119" t="s">
        <v>74</v>
      </c>
      <c r="AH53" s="119" t="s">
        <v>74</v>
      </c>
      <c r="AI53" s="119" t="s">
        <v>74</v>
      </c>
      <c r="AJ53" s="119" t="s">
        <v>74</v>
      </c>
      <c r="AK53" s="119" t="s">
        <v>74</v>
      </c>
      <c r="AL53" s="119" t="s">
        <v>74</v>
      </c>
      <c r="AM53" s="119" t="s">
        <v>74</v>
      </c>
      <c r="AN53" s="119" t="s">
        <v>74</v>
      </c>
      <c r="AO53" s="119" t="s">
        <v>74</v>
      </c>
      <c r="AP53" s="119" t="s">
        <v>74</v>
      </c>
      <c r="AQ53" s="119" t="s">
        <v>74</v>
      </c>
      <c r="AR53" s="119" t="s">
        <v>74</v>
      </c>
      <c r="AS53" s="119" t="s">
        <v>74</v>
      </c>
      <c r="AT53" s="119" t="s">
        <v>74</v>
      </c>
      <c r="AU53" s="119" t="s">
        <v>74</v>
      </c>
      <c r="AV53" s="119" t="s">
        <v>74</v>
      </c>
      <c r="AW53" s="119" t="s">
        <v>74</v>
      </c>
      <c r="AX53" s="119" t="s">
        <v>74</v>
      </c>
      <c r="AY53" s="119" t="s">
        <v>74</v>
      </c>
      <c r="AZ53" s="119" t="s">
        <v>74</v>
      </c>
      <c r="BA53" s="119" t="s">
        <v>74</v>
      </c>
      <c r="BB53" s="119" t="s">
        <v>74</v>
      </c>
      <c r="BC53" s="119" t="s">
        <v>74</v>
      </c>
      <c r="BD53" s="119" t="s">
        <v>74</v>
      </c>
      <c r="BE53" s="119" t="s">
        <v>74</v>
      </c>
      <c r="BF53" s="119" t="s">
        <v>74</v>
      </c>
      <c r="BG53" s="119" t="s">
        <v>74</v>
      </c>
      <c r="BH53" s="119" t="s">
        <v>74</v>
      </c>
      <c r="BI53" s="119" t="s">
        <v>74</v>
      </c>
      <c r="BJ53" s="119" t="s">
        <v>74</v>
      </c>
      <c r="BK53" s="119" t="s">
        <v>74</v>
      </c>
      <c r="BL53" s="119" t="s">
        <v>74</v>
      </c>
      <c r="BM53" s="119" t="s">
        <v>74</v>
      </c>
      <c r="BN53" s="119" t="s">
        <v>74</v>
      </c>
      <c r="BO53" s="119" t="s">
        <v>74</v>
      </c>
      <c r="BP53" s="119" t="s">
        <v>74</v>
      </c>
      <c r="BQ53" s="119" t="s">
        <v>74</v>
      </c>
      <c r="BR53" s="119" t="s">
        <v>74</v>
      </c>
      <c r="BS53" s="119" t="s">
        <v>74</v>
      </c>
      <c r="BT53" s="119" t="s">
        <v>74</v>
      </c>
      <c r="BU53" s="119" t="s">
        <v>74</v>
      </c>
      <c r="BV53" s="119" t="s">
        <v>74</v>
      </c>
      <c r="BW53" s="119" t="s">
        <v>74</v>
      </c>
      <c r="BX53" s="119" t="s">
        <v>74</v>
      </c>
      <c r="BY53" s="119" t="s">
        <v>74</v>
      </c>
      <c r="BZ53" s="119" t="s">
        <v>74</v>
      </c>
      <c r="CA53" s="119" t="s">
        <v>74</v>
      </c>
      <c r="CB53" s="119" t="s">
        <v>74</v>
      </c>
      <c r="CC53" s="119" t="s">
        <v>74</v>
      </c>
      <c r="CD53" s="119" t="s">
        <v>74</v>
      </c>
      <c r="CE53" s="119" t="s">
        <v>74</v>
      </c>
      <c r="CF53" s="119" t="s">
        <v>74</v>
      </c>
      <c r="CG53" s="119" t="s">
        <v>74</v>
      </c>
      <c r="CH53" s="119" t="s">
        <v>74</v>
      </c>
      <c r="CI53" s="119" t="s">
        <v>74</v>
      </c>
      <c r="CJ53" s="119" t="s">
        <v>74</v>
      </c>
      <c r="CK53" s="119" t="s">
        <v>74</v>
      </c>
      <c r="CL53" s="119" t="s">
        <v>74</v>
      </c>
      <c r="CM53" s="119" t="s">
        <v>74</v>
      </c>
      <c r="CN53" s="119" t="s">
        <v>74</v>
      </c>
      <c r="CO53" s="119" t="s">
        <v>74</v>
      </c>
      <c r="CP53" s="119" t="s">
        <v>74</v>
      </c>
      <c r="CQ53" s="119" t="s">
        <v>74</v>
      </c>
      <c r="CR53" s="119" t="s">
        <v>74</v>
      </c>
      <c r="CS53" s="119" t="s">
        <v>74</v>
      </c>
      <c r="CT53" s="119" t="s">
        <v>74</v>
      </c>
      <c r="CU53" s="119" t="s">
        <v>74</v>
      </c>
      <c r="CV53" s="119" t="s">
        <v>74</v>
      </c>
      <c r="CW53" s="119" t="s">
        <v>74</v>
      </c>
      <c r="CX53" s="119" t="s">
        <v>74</v>
      </c>
      <c r="CY53" s="119" t="s">
        <v>74</v>
      </c>
      <c r="CZ53" s="119" t="s">
        <v>74</v>
      </c>
      <c r="DA53" s="119" t="s">
        <v>74</v>
      </c>
      <c r="DB53" s="119" t="s">
        <v>74</v>
      </c>
      <c r="DC53" s="119" t="s">
        <v>74</v>
      </c>
      <c r="DD53" s="119" t="s">
        <v>74</v>
      </c>
      <c r="DE53" s="119" t="s">
        <v>74</v>
      </c>
      <c r="DF53" s="119" t="s">
        <v>74</v>
      </c>
      <c r="DG53" s="119" t="s">
        <v>74</v>
      </c>
      <c r="DH53" s="119" t="s">
        <v>74</v>
      </c>
      <c r="DI53" s="119" t="s">
        <v>74</v>
      </c>
      <c r="DJ53" s="119" t="s">
        <v>74</v>
      </c>
      <c r="DK53" s="119" t="s">
        <v>74</v>
      </c>
      <c r="DL53" s="119" t="s">
        <v>74</v>
      </c>
      <c r="DM53" s="119" t="s">
        <v>74</v>
      </c>
      <c r="DN53" s="119" t="s">
        <v>74</v>
      </c>
      <c r="DO53" s="119" t="s">
        <v>74</v>
      </c>
      <c r="DP53" s="119" t="s">
        <v>74</v>
      </c>
      <c r="DQ53" s="119" t="s">
        <v>74</v>
      </c>
      <c r="DR53" s="119" t="s">
        <v>74</v>
      </c>
      <c r="DS53" s="119" t="s">
        <v>74</v>
      </c>
      <c r="DT53" s="119" t="s">
        <v>74</v>
      </c>
      <c r="DU53" s="119" t="s">
        <v>74</v>
      </c>
      <c r="DV53" s="119" t="s">
        <v>74</v>
      </c>
      <c r="DW53" s="119" t="s">
        <v>74</v>
      </c>
      <c r="DX53" s="119" t="s">
        <v>74</v>
      </c>
      <c r="DY53" s="119" t="s">
        <v>74</v>
      </c>
      <c r="DZ53" s="119" t="s">
        <v>74</v>
      </c>
      <c r="EA53" s="119" t="s">
        <v>74</v>
      </c>
      <c r="EB53" s="119" t="s">
        <v>74</v>
      </c>
      <c r="EC53" s="119" t="s">
        <v>74</v>
      </c>
      <c r="ED53" s="119" t="s">
        <v>74</v>
      </c>
      <c r="EE53" s="119" t="s">
        <v>74</v>
      </c>
      <c r="EF53" s="119" t="s">
        <v>74</v>
      </c>
      <c r="EG53" s="119" t="s">
        <v>74</v>
      </c>
      <c r="EH53" s="119" t="s">
        <v>74</v>
      </c>
      <c r="EI53" s="119" t="s">
        <v>74</v>
      </c>
      <c r="EJ53" s="119" t="s">
        <v>74</v>
      </c>
      <c r="EK53" s="119" t="s">
        <v>74</v>
      </c>
      <c r="EL53" s="119" t="s">
        <v>74</v>
      </c>
      <c r="EM53" s="119" t="s">
        <v>74</v>
      </c>
      <c r="EN53" s="119" t="s">
        <v>74</v>
      </c>
      <c r="EO53" s="119" t="s">
        <v>74</v>
      </c>
      <c r="EP53" s="119" t="s">
        <v>74</v>
      </c>
      <c r="EQ53" s="119" t="s">
        <v>74</v>
      </c>
      <c r="ER53" s="119" t="s">
        <v>74</v>
      </c>
      <c r="ES53" s="119" t="s">
        <v>74</v>
      </c>
      <c r="ET53" s="119" t="s">
        <v>74</v>
      </c>
      <c r="EU53" s="119" t="s">
        <v>74</v>
      </c>
      <c r="EV53" s="119" t="s">
        <v>74</v>
      </c>
      <c r="EW53" s="119" t="s">
        <v>74</v>
      </c>
      <c r="EX53" s="119" t="s">
        <v>74</v>
      </c>
      <c r="EY53" s="119" t="s">
        <v>74</v>
      </c>
      <c r="EZ53" s="119" t="s">
        <v>74</v>
      </c>
      <c r="FA53" s="119" t="s">
        <v>74</v>
      </c>
      <c r="FB53" s="119" t="s">
        <v>74</v>
      </c>
      <c r="FC53" s="119" t="s">
        <v>74</v>
      </c>
      <c r="FD53" s="119" t="s">
        <v>74</v>
      </c>
      <c r="FE53" s="119" t="s">
        <v>74</v>
      </c>
      <c r="FF53" s="119" t="s">
        <v>74</v>
      </c>
      <c r="FG53" s="119" t="s">
        <v>74</v>
      </c>
      <c r="FH53" s="119" t="s">
        <v>74</v>
      </c>
      <c r="FI53" s="119" t="s">
        <v>74</v>
      </c>
      <c r="FJ53" s="119" t="s">
        <v>74</v>
      </c>
      <c r="FK53" s="119" t="s">
        <v>74</v>
      </c>
      <c r="FL53" s="119" t="s">
        <v>74</v>
      </c>
      <c r="FM53" s="119" t="s">
        <v>74</v>
      </c>
      <c r="FN53" s="119" t="s">
        <v>74</v>
      </c>
      <c r="FO53" s="119" t="s">
        <v>74</v>
      </c>
      <c r="FP53" s="119" t="s">
        <v>74</v>
      </c>
      <c r="FQ53" s="119" t="s">
        <v>74</v>
      </c>
      <c r="FR53" s="119" t="s">
        <v>74</v>
      </c>
      <c r="FS53" s="119" t="s">
        <v>74</v>
      </c>
      <c r="FT53" s="119" t="s">
        <v>74</v>
      </c>
      <c r="FU53" s="119" t="s">
        <v>74</v>
      </c>
      <c r="FV53" s="119" t="s">
        <v>74</v>
      </c>
      <c r="FW53" s="119" t="s">
        <v>74</v>
      </c>
      <c r="FX53" s="119" t="s">
        <v>74</v>
      </c>
      <c r="FY53" s="119" t="s">
        <v>74</v>
      </c>
      <c r="FZ53" s="119" t="s">
        <v>74</v>
      </c>
      <c r="GA53" s="119" t="s">
        <v>74</v>
      </c>
      <c r="GB53" s="119" t="s">
        <v>74</v>
      </c>
      <c r="GC53" s="119" t="s">
        <v>74</v>
      </c>
      <c r="GD53" s="119" t="s">
        <v>74</v>
      </c>
      <c r="GE53" s="119" t="s">
        <v>74</v>
      </c>
      <c r="GF53" s="119" t="s">
        <v>74</v>
      </c>
      <c r="GG53" s="119" t="s">
        <v>74</v>
      </c>
      <c r="GH53" s="119" t="s">
        <v>74</v>
      </c>
      <c r="GI53" s="119" t="s">
        <v>74</v>
      </c>
      <c r="GJ53" s="119" t="s">
        <v>74</v>
      </c>
      <c r="GK53" s="119" t="s">
        <v>74</v>
      </c>
      <c r="GL53" s="119" t="s">
        <v>74</v>
      </c>
      <c r="GM53" s="119" t="s">
        <v>74</v>
      </c>
      <c r="GN53" s="119" t="s">
        <v>74</v>
      </c>
      <c r="GO53" s="119" t="s">
        <v>74</v>
      </c>
      <c r="GP53" s="119" t="s">
        <v>74</v>
      </c>
      <c r="GQ53" s="119" t="s">
        <v>74</v>
      </c>
      <c r="GR53" s="119" t="s">
        <v>74</v>
      </c>
      <c r="GS53" s="119" t="s">
        <v>74</v>
      </c>
      <c r="GT53" s="119" t="s">
        <v>74</v>
      </c>
      <c r="GU53" s="119" t="s">
        <v>74</v>
      </c>
      <c r="GV53" s="119" t="s">
        <v>74</v>
      </c>
      <c r="GW53" s="119" t="s">
        <v>74</v>
      </c>
      <c r="GX53" s="119" t="s">
        <v>74</v>
      </c>
      <c r="GY53" s="119" t="s">
        <v>74</v>
      </c>
      <c r="GZ53" s="119" t="s">
        <v>74</v>
      </c>
      <c r="HA53" s="119" t="s">
        <v>74</v>
      </c>
      <c r="HB53" s="119" t="s">
        <v>74</v>
      </c>
      <c r="HC53" s="119" t="s">
        <v>74</v>
      </c>
      <c r="HD53" s="119" t="s">
        <v>74</v>
      </c>
      <c r="HE53" s="119" t="s">
        <v>74</v>
      </c>
      <c r="HF53" s="119" t="s">
        <v>74</v>
      </c>
      <c r="HG53" s="119" t="s">
        <v>74</v>
      </c>
      <c r="HH53" s="119" t="s">
        <v>74</v>
      </c>
      <c r="HI53" s="119" t="s">
        <v>74</v>
      </c>
      <c r="HJ53" s="119" t="s">
        <v>74</v>
      </c>
      <c r="HK53" s="119" t="s">
        <v>74</v>
      </c>
      <c r="HL53" s="119" t="s">
        <v>74</v>
      </c>
      <c r="HM53" s="119" t="s">
        <v>74</v>
      </c>
      <c r="HN53" s="119" t="s">
        <v>74</v>
      </c>
      <c r="HO53" s="119" t="s">
        <v>74</v>
      </c>
      <c r="HP53" s="119" t="s">
        <v>74</v>
      </c>
      <c r="HQ53" s="119" t="s">
        <v>74</v>
      </c>
      <c r="HR53" s="119" t="s">
        <v>74</v>
      </c>
      <c r="HS53" s="119" t="s">
        <v>74</v>
      </c>
      <c r="HT53" s="119" t="s">
        <v>74</v>
      </c>
      <c r="HU53" s="119" t="s">
        <v>74</v>
      </c>
      <c r="HV53" s="119" t="s">
        <v>74</v>
      </c>
      <c r="HW53" s="119" t="s">
        <v>74</v>
      </c>
      <c r="HX53" s="119" t="s">
        <v>74</v>
      </c>
      <c r="HY53" s="119" t="s">
        <v>74</v>
      </c>
      <c r="HZ53" s="119" t="s">
        <v>74</v>
      </c>
      <c r="IA53" s="119" t="s">
        <v>74</v>
      </c>
      <c r="IB53" s="119" t="s">
        <v>74</v>
      </c>
      <c r="IC53" s="119" t="s">
        <v>74</v>
      </c>
      <c r="ID53" s="119" t="s">
        <v>74</v>
      </c>
      <c r="IE53" s="119" t="s">
        <v>74</v>
      </c>
      <c r="IF53" s="119" t="s">
        <v>74</v>
      </c>
      <c r="IG53" s="119" t="s">
        <v>74</v>
      </c>
      <c r="IH53" s="119" t="s">
        <v>74</v>
      </c>
      <c r="II53" s="119" t="s">
        <v>74</v>
      </c>
      <c r="IJ53" s="119" t="s">
        <v>74</v>
      </c>
      <c r="IK53" s="119" t="s">
        <v>74</v>
      </c>
      <c r="IL53" s="119" t="s">
        <v>74</v>
      </c>
      <c r="IM53" s="119" t="s">
        <v>74</v>
      </c>
      <c r="IN53" s="119" t="s">
        <v>74</v>
      </c>
      <c r="IO53" s="119" t="s">
        <v>74</v>
      </c>
      <c r="IP53" s="119" t="s">
        <v>74</v>
      </c>
      <c r="IQ53" s="119" t="s">
        <v>74</v>
      </c>
      <c r="IR53" s="119" t="s">
        <v>74</v>
      </c>
      <c r="IS53" s="119" t="s">
        <v>74</v>
      </c>
      <c r="IT53" s="119" t="s">
        <v>74</v>
      </c>
      <c r="IU53" s="119" t="s">
        <v>74</v>
      </c>
      <c r="IV53" s="119" t="s">
        <v>74</v>
      </c>
      <c r="IW53" s="119" t="s">
        <v>74</v>
      </c>
      <c r="IX53" s="119" t="s">
        <v>74</v>
      </c>
      <c r="IY53" s="119" t="s">
        <v>74</v>
      </c>
      <c r="IZ53" s="119" t="s">
        <v>74</v>
      </c>
      <c r="JA53" s="119" t="s">
        <v>74</v>
      </c>
      <c r="JB53" s="119" t="s">
        <v>74</v>
      </c>
      <c r="JC53" s="119" t="s">
        <v>74</v>
      </c>
      <c r="JD53" s="119" t="s">
        <v>74</v>
      </c>
      <c r="JE53" s="119" t="s">
        <v>74</v>
      </c>
      <c r="JF53" s="119" t="s">
        <v>74</v>
      </c>
      <c r="JG53" s="119" t="s">
        <v>74</v>
      </c>
      <c r="JH53" s="119" t="s">
        <v>74</v>
      </c>
      <c r="JI53" s="119" t="s">
        <v>74</v>
      </c>
      <c r="JJ53" s="119" t="s">
        <v>74</v>
      </c>
      <c r="JK53" s="119" t="s">
        <v>74</v>
      </c>
      <c r="JL53" s="119" t="s">
        <v>74</v>
      </c>
      <c r="JM53" s="119" t="s">
        <v>74</v>
      </c>
      <c r="JN53" s="119" t="s">
        <v>74</v>
      </c>
      <c r="JO53" s="119" t="s">
        <v>74</v>
      </c>
      <c r="JP53" s="119" t="s">
        <v>74</v>
      </c>
      <c r="JQ53" s="119" t="s">
        <v>74</v>
      </c>
      <c r="JR53" s="119" t="s">
        <v>74</v>
      </c>
      <c r="JS53" s="119" t="s">
        <v>74</v>
      </c>
      <c r="JT53" s="119" t="s">
        <v>74</v>
      </c>
      <c r="JU53" s="119" t="s">
        <v>74</v>
      </c>
      <c r="JV53" s="119" t="s">
        <v>74</v>
      </c>
      <c r="JW53" s="119" t="s">
        <v>74</v>
      </c>
      <c r="JX53" s="119" t="s">
        <v>74</v>
      </c>
      <c r="JY53" s="119" t="s">
        <v>74</v>
      </c>
      <c r="JZ53" s="119" t="s">
        <v>74</v>
      </c>
      <c r="KA53" s="119" t="s">
        <v>74</v>
      </c>
      <c r="KB53" s="119" t="s">
        <v>74</v>
      </c>
      <c r="KC53" s="119" t="s">
        <v>74</v>
      </c>
      <c r="KD53" s="119" t="s">
        <v>74</v>
      </c>
      <c r="KE53" s="119" t="s">
        <v>74</v>
      </c>
      <c r="KF53" s="119" t="s">
        <v>74</v>
      </c>
      <c r="KG53" s="119" t="s">
        <v>74</v>
      </c>
      <c r="KH53" s="119" t="s">
        <v>74</v>
      </c>
      <c r="KI53" s="119" t="s">
        <v>74</v>
      </c>
      <c r="KJ53" s="119" t="s">
        <v>74</v>
      </c>
      <c r="KK53" s="119" t="s">
        <v>74</v>
      </c>
      <c r="KL53" s="119" t="s">
        <v>74</v>
      </c>
      <c r="KM53" s="119" t="s">
        <v>74</v>
      </c>
      <c r="KN53" s="119" t="s">
        <v>74</v>
      </c>
      <c r="KO53" s="119" t="s">
        <v>74</v>
      </c>
      <c r="KP53" s="119" t="s">
        <v>74</v>
      </c>
      <c r="KQ53" s="119" t="s">
        <v>74</v>
      </c>
      <c r="KR53" s="119" t="s">
        <v>74</v>
      </c>
      <c r="KS53" s="119" t="s">
        <v>74</v>
      </c>
      <c r="KT53" s="119" t="s">
        <v>74</v>
      </c>
      <c r="KU53" s="119" t="s">
        <v>74</v>
      </c>
      <c r="KV53" s="119" t="s">
        <v>74</v>
      </c>
      <c r="KW53" s="119" t="s">
        <v>74</v>
      </c>
      <c r="KX53" s="119" t="s">
        <v>74</v>
      </c>
      <c r="KY53" s="119" t="s">
        <v>74</v>
      </c>
      <c r="KZ53" s="119" t="s">
        <v>74</v>
      </c>
      <c r="LA53" s="119" t="s">
        <v>74</v>
      </c>
      <c r="LB53" s="119" t="s">
        <v>74</v>
      </c>
      <c r="LC53" s="119" t="s">
        <v>74</v>
      </c>
      <c r="LD53" s="119" t="s">
        <v>74</v>
      </c>
      <c r="LE53" s="119" t="s">
        <v>74</v>
      </c>
      <c r="LF53" s="119" t="s">
        <v>74</v>
      </c>
      <c r="LG53" s="119" t="s">
        <v>74</v>
      </c>
      <c r="LH53" s="119" t="s">
        <v>74</v>
      </c>
      <c r="LI53" s="119" t="s">
        <v>74</v>
      </c>
      <c r="LJ53" s="119" t="s">
        <v>74</v>
      </c>
      <c r="LK53" s="119" t="s">
        <v>74</v>
      </c>
      <c r="LL53" s="119" t="s">
        <v>74</v>
      </c>
      <c r="LM53" s="119" t="s">
        <v>74</v>
      </c>
      <c r="LN53" s="119" t="s">
        <v>74</v>
      </c>
      <c r="LO53" s="119" t="s">
        <v>74</v>
      </c>
      <c r="LP53" s="119" t="s">
        <v>74</v>
      </c>
      <c r="LQ53" s="119" t="s">
        <v>74</v>
      </c>
      <c r="LR53" s="119" t="s">
        <v>74</v>
      </c>
      <c r="LS53" s="119" t="s">
        <v>74</v>
      </c>
      <c r="LT53" s="119" t="s">
        <v>74</v>
      </c>
      <c r="LU53" s="119" t="s">
        <v>74</v>
      </c>
      <c r="LV53" s="119" t="s">
        <v>74</v>
      </c>
      <c r="LW53" s="119" t="s">
        <v>74</v>
      </c>
      <c r="LX53" s="119" t="s">
        <v>74</v>
      </c>
      <c r="LY53" s="119" t="s">
        <v>74</v>
      </c>
      <c r="LZ53" s="119" t="s">
        <v>74</v>
      </c>
      <c r="MA53" s="119" t="s">
        <v>74</v>
      </c>
      <c r="MB53" s="119" t="s">
        <v>74</v>
      </c>
      <c r="MC53" s="119" t="s">
        <v>74</v>
      </c>
      <c r="MD53" s="119" t="s">
        <v>74</v>
      </c>
      <c r="ME53" s="119" t="s">
        <v>74</v>
      </c>
      <c r="MF53" s="119" t="s">
        <v>74</v>
      </c>
      <c r="MG53" s="119" t="s">
        <v>74</v>
      </c>
      <c r="MH53" s="119" t="s">
        <v>74</v>
      </c>
      <c r="MI53" s="119" t="s">
        <v>74</v>
      </c>
      <c r="MJ53" s="119" t="s">
        <v>74</v>
      </c>
      <c r="MK53" s="119" t="s">
        <v>74</v>
      </c>
      <c r="ML53" s="119" t="s">
        <v>74</v>
      </c>
      <c r="MM53" s="119" t="s">
        <v>74</v>
      </c>
      <c r="MN53" s="119" t="s">
        <v>74</v>
      </c>
      <c r="MO53" s="119" t="s">
        <v>74</v>
      </c>
      <c r="MP53" s="119" t="s">
        <v>74</v>
      </c>
      <c r="MQ53" s="119" t="s">
        <v>74</v>
      </c>
      <c r="MR53" s="119" t="s">
        <v>74</v>
      </c>
      <c r="MS53" s="119" t="s">
        <v>74</v>
      </c>
      <c r="MT53" s="119" t="s">
        <v>74</v>
      </c>
      <c r="MU53" s="119" t="s">
        <v>74</v>
      </c>
      <c r="MV53" s="119" t="s">
        <v>74</v>
      </c>
      <c r="MW53" s="119" t="s">
        <v>74</v>
      </c>
      <c r="MX53" s="119" t="s">
        <v>74</v>
      </c>
      <c r="MY53" s="119" t="s">
        <v>74</v>
      </c>
      <c r="MZ53" s="119" t="s">
        <v>74</v>
      </c>
      <c r="NA53" s="119" t="s">
        <v>74</v>
      </c>
      <c r="NB53" s="119" t="s">
        <v>74</v>
      </c>
      <c r="NC53" s="119" t="s">
        <v>74</v>
      </c>
      <c r="ND53" s="119" t="s">
        <v>74</v>
      </c>
      <c r="NE53" s="119" t="s">
        <v>74</v>
      </c>
      <c r="NF53" s="119" t="s">
        <v>74</v>
      </c>
      <c r="NG53" s="119" t="s">
        <v>74</v>
      </c>
      <c r="NH53" s="119" t="s">
        <v>74</v>
      </c>
      <c r="NI53" s="119" t="s">
        <v>74</v>
      </c>
      <c r="NJ53" s="119" t="s">
        <v>74</v>
      </c>
      <c r="NK53" s="119" t="s">
        <v>74</v>
      </c>
      <c r="NL53" s="119" t="s">
        <v>74</v>
      </c>
      <c r="NM53" s="119" t="s">
        <v>74</v>
      </c>
      <c r="NN53" s="119" t="s">
        <v>74</v>
      </c>
      <c r="NO53" s="119" t="s">
        <v>74</v>
      </c>
      <c r="NP53" s="119" t="s">
        <v>74</v>
      </c>
      <c r="NQ53" s="119" t="s">
        <v>74</v>
      </c>
      <c r="NR53" s="119" t="s">
        <v>74</v>
      </c>
      <c r="NS53" s="119" t="s">
        <v>74</v>
      </c>
      <c r="NT53" s="119" t="s">
        <v>74</v>
      </c>
      <c r="NU53" s="119" t="s">
        <v>74</v>
      </c>
      <c r="NV53" s="119" t="s">
        <v>74</v>
      </c>
      <c r="NW53" s="119" t="s">
        <v>74</v>
      </c>
      <c r="NX53" s="119" t="s">
        <v>74</v>
      </c>
      <c r="NY53" s="119" t="s">
        <v>74</v>
      </c>
      <c r="NZ53" s="119" t="s">
        <v>74</v>
      </c>
      <c r="OA53" s="119" t="s">
        <v>74</v>
      </c>
      <c r="OB53" s="119" t="s">
        <v>74</v>
      </c>
      <c r="OC53" s="119" t="s">
        <v>74</v>
      </c>
      <c r="OD53" s="119" t="s">
        <v>74</v>
      </c>
      <c r="OE53" s="119" t="s">
        <v>74</v>
      </c>
      <c r="OF53" s="119" t="s">
        <v>74</v>
      </c>
      <c r="OG53" s="119" t="s">
        <v>74</v>
      </c>
      <c r="OH53" s="119" t="s">
        <v>74</v>
      </c>
      <c r="OI53" s="119" t="s">
        <v>74</v>
      </c>
      <c r="OJ53" s="119" t="s">
        <v>74</v>
      </c>
      <c r="OK53" s="119" t="s">
        <v>74</v>
      </c>
      <c r="OL53" s="119" t="s">
        <v>74</v>
      </c>
      <c r="OM53" s="119" t="s">
        <v>74</v>
      </c>
      <c r="ON53" s="119" t="s">
        <v>74</v>
      </c>
      <c r="OO53" s="119" t="s">
        <v>74</v>
      </c>
      <c r="OP53" s="119" t="s">
        <v>74</v>
      </c>
      <c r="OQ53" s="119" t="s">
        <v>74</v>
      </c>
      <c r="OR53" s="119" t="s">
        <v>74</v>
      </c>
      <c r="OS53" s="119" t="s">
        <v>74</v>
      </c>
      <c r="OT53" s="119" t="s">
        <v>74</v>
      </c>
      <c r="OU53" s="119" t="s">
        <v>74</v>
      </c>
      <c r="OV53" s="119" t="s">
        <v>74</v>
      </c>
      <c r="OW53" s="119" t="s">
        <v>74</v>
      </c>
      <c r="OX53" s="119" t="s">
        <v>74</v>
      </c>
      <c r="OY53" s="119" t="s">
        <v>74</v>
      </c>
      <c r="OZ53" s="119" t="s">
        <v>74</v>
      </c>
      <c r="PA53" s="119" t="s">
        <v>74</v>
      </c>
      <c r="PB53" s="119" t="s">
        <v>74</v>
      </c>
      <c r="PC53" s="119" t="s">
        <v>74</v>
      </c>
      <c r="PD53" s="119" t="s">
        <v>74</v>
      </c>
      <c r="PE53" s="119" t="s">
        <v>74</v>
      </c>
      <c r="PF53" s="119" t="s">
        <v>74</v>
      </c>
      <c r="PG53" s="119" t="s">
        <v>74</v>
      </c>
      <c r="PH53" s="119" t="s">
        <v>74</v>
      </c>
      <c r="PI53" s="119" t="s">
        <v>74</v>
      </c>
      <c r="PJ53" s="119" t="s">
        <v>74</v>
      </c>
      <c r="PK53" s="119" t="s">
        <v>74</v>
      </c>
      <c r="PL53" s="119" t="s">
        <v>74</v>
      </c>
      <c r="PM53" s="119" t="s">
        <v>74</v>
      </c>
      <c r="PN53" s="119" t="s">
        <v>74</v>
      </c>
      <c r="PO53" s="119" t="s">
        <v>74</v>
      </c>
      <c r="PP53" s="119" t="s">
        <v>74</v>
      </c>
      <c r="PQ53" s="119" t="s">
        <v>74</v>
      </c>
      <c r="PR53" s="119" t="s">
        <v>74</v>
      </c>
      <c r="PS53" s="119" t="s">
        <v>74</v>
      </c>
      <c r="PT53" s="119" t="s">
        <v>74</v>
      </c>
      <c r="PU53" s="119" t="s">
        <v>74</v>
      </c>
      <c r="PV53" s="119" t="s">
        <v>74</v>
      </c>
      <c r="PW53" s="119" t="s">
        <v>74</v>
      </c>
      <c r="PX53" s="119" t="s">
        <v>74</v>
      </c>
      <c r="PY53" s="119" t="s">
        <v>74</v>
      </c>
      <c r="PZ53" s="119" t="s">
        <v>74</v>
      </c>
      <c r="QA53" s="119" t="s">
        <v>74</v>
      </c>
      <c r="QB53" s="119" t="s">
        <v>74</v>
      </c>
      <c r="QC53" s="119" t="s">
        <v>74</v>
      </c>
      <c r="QD53" s="119" t="s">
        <v>74</v>
      </c>
      <c r="QE53" s="119" t="s">
        <v>74</v>
      </c>
      <c r="QF53" s="119" t="s">
        <v>74</v>
      </c>
      <c r="QG53" s="119" t="s">
        <v>74</v>
      </c>
      <c r="QH53" s="119" t="s">
        <v>74</v>
      </c>
      <c r="QI53" s="119" t="s">
        <v>74</v>
      </c>
      <c r="QJ53" s="119" t="s">
        <v>74</v>
      </c>
      <c r="QK53" s="119" t="s">
        <v>74</v>
      </c>
      <c r="QL53" s="119" t="s">
        <v>74</v>
      </c>
      <c r="QM53" s="119" t="s">
        <v>74</v>
      </c>
      <c r="QN53" s="119" t="s">
        <v>74</v>
      </c>
      <c r="QO53" s="119" t="s">
        <v>74</v>
      </c>
      <c r="QP53" s="119" t="s">
        <v>74</v>
      </c>
      <c r="QQ53" s="119" t="s">
        <v>74</v>
      </c>
      <c r="QR53" s="119" t="s">
        <v>74</v>
      </c>
      <c r="QS53" s="119" t="s">
        <v>74</v>
      </c>
      <c r="QT53" s="119" t="s">
        <v>74</v>
      </c>
      <c r="QU53" s="119" t="s">
        <v>74</v>
      </c>
      <c r="QV53" s="119" t="s">
        <v>74</v>
      </c>
      <c r="QW53" s="119" t="s">
        <v>74</v>
      </c>
      <c r="QX53" s="119" t="s">
        <v>74</v>
      </c>
      <c r="QY53" s="119" t="s">
        <v>74</v>
      </c>
      <c r="QZ53" s="119" t="s">
        <v>74</v>
      </c>
      <c r="RA53" s="119" t="s">
        <v>74</v>
      </c>
      <c r="RB53" s="119" t="s">
        <v>74</v>
      </c>
      <c r="RC53" s="119" t="s">
        <v>74</v>
      </c>
      <c r="RD53" s="119" t="s">
        <v>74</v>
      </c>
      <c r="RE53" s="119" t="s">
        <v>74</v>
      </c>
      <c r="RF53" s="119" t="s">
        <v>74</v>
      </c>
      <c r="RG53" s="119" t="s">
        <v>74</v>
      </c>
      <c r="RH53" s="119" t="s">
        <v>74</v>
      </c>
      <c r="RI53" s="119" t="s">
        <v>74</v>
      </c>
      <c r="RJ53" s="119" t="s">
        <v>74</v>
      </c>
      <c r="RK53" s="119" t="s">
        <v>74</v>
      </c>
      <c r="RL53" s="119" t="s">
        <v>74</v>
      </c>
      <c r="RM53" s="119" t="s">
        <v>74</v>
      </c>
      <c r="RN53" s="119" t="s">
        <v>74</v>
      </c>
      <c r="RO53" s="119" t="s">
        <v>74</v>
      </c>
      <c r="RP53" s="119" t="s">
        <v>74</v>
      </c>
      <c r="RQ53" s="119" t="s">
        <v>74</v>
      </c>
      <c r="RR53" s="119" t="s">
        <v>74</v>
      </c>
      <c r="RS53" s="119" t="s">
        <v>74</v>
      </c>
      <c r="RT53" s="119" t="s">
        <v>74</v>
      </c>
      <c r="RU53" s="119" t="s">
        <v>74</v>
      </c>
      <c r="RV53" s="119" t="s">
        <v>74</v>
      </c>
      <c r="RW53" s="119" t="s">
        <v>74</v>
      </c>
      <c r="RX53" s="119" t="s">
        <v>74</v>
      </c>
      <c r="RY53" s="119" t="s">
        <v>74</v>
      </c>
      <c r="RZ53" s="119" t="s">
        <v>74</v>
      </c>
      <c r="SA53" s="119" t="s">
        <v>74</v>
      </c>
      <c r="SB53" s="119" t="s">
        <v>74</v>
      </c>
      <c r="SC53" s="119" t="s">
        <v>74</v>
      </c>
      <c r="SD53" s="119" t="s">
        <v>74</v>
      </c>
      <c r="SE53" s="119" t="s">
        <v>74</v>
      </c>
      <c r="SF53" s="119" t="s">
        <v>74</v>
      </c>
      <c r="SG53" s="119" t="s">
        <v>74</v>
      </c>
      <c r="SH53" s="119" t="s">
        <v>74</v>
      </c>
      <c r="SI53" s="119" t="s">
        <v>74</v>
      </c>
      <c r="SJ53" s="119" t="s">
        <v>74</v>
      </c>
      <c r="SK53" s="119" t="s">
        <v>74</v>
      </c>
      <c r="SL53" s="119" t="s">
        <v>74</v>
      </c>
      <c r="SM53" s="119" t="s">
        <v>74</v>
      </c>
      <c r="SN53" s="119" t="s">
        <v>74</v>
      </c>
      <c r="SO53" s="119" t="s">
        <v>74</v>
      </c>
      <c r="SP53" s="119" t="s">
        <v>74</v>
      </c>
      <c r="SQ53" s="119" t="s">
        <v>74</v>
      </c>
      <c r="SR53" s="119" t="s">
        <v>74</v>
      </c>
      <c r="SS53" s="119" t="s">
        <v>74</v>
      </c>
      <c r="ST53" s="119" t="s">
        <v>74</v>
      </c>
      <c r="SU53" s="119" t="s">
        <v>74</v>
      </c>
      <c r="SV53" s="119" t="s">
        <v>74</v>
      </c>
      <c r="SW53" s="119" t="s">
        <v>74</v>
      </c>
      <c r="SX53" s="119" t="s">
        <v>74</v>
      </c>
      <c r="SY53" s="119" t="s">
        <v>74</v>
      </c>
      <c r="SZ53" s="119" t="s">
        <v>74</v>
      </c>
      <c r="TA53" s="119" t="s">
        <v>74</v>
      </c>
      <c r="TB53" s="119" t="s">
        <v>74</v>
      </c>
      <c r="TC53" s="119" t="s">
        <v>74</v>
      </c>
      <c r="TD53" s="119" t="s">
        <v>74</v>
      </c>
      <c r="TE53" s="119" t="s">
        <v>74</v>
      </c>
      <c r="TF53" s="119" t="s">
        <v>74</v>
      </c>
      <c r="TG53" s="119" t="s">
        <v>74</v>
      </c>
      <c r="TH53" s="119" t="s">
        <v>74</v>
      </c>
      <c r="TI53" s="119" t="s">
        <v>74</v>
      </c>
      <c r="TJ53" s="119" t="s">
        <v>74</v>
      </c>
      <c r="TK53" s="119" t="s">
        <v>74</v>
      </c>
      <c r="TL53" s="119" t="s">
        <v>74</v>
      </c>
      <c r="TM53" s="119" t="s">
        <v>74</v>
      </c>
      <c r="TN53" s="119" t="s">
        <v>74</v>
      </c>
      <c r="TO53" s="119" t="s">
        <v>74</v>
      </c>
      <c r="TP53" s="119" t="s">
        <v>74</v>
      </c>
      <c r="TQ53" s="119" t="s">
        <v>74</v>
      </c>
      <c r="TR53" s="119" t="s">
        <v>74</v>
      </c>
      <c r="TS53" s="119" t="s">
        <v>74</v>
      </c>
      <c r="TT53" s="119" t="s">
        <v>74</v>
      </c>
      <c r="TU53" s="119" t="s">
        <v>74</v>
      </c>
      <c r="TV53" s="119" t="s">
        <v>74</v>
      </c>
      <c r="TW53" s="119" t="s">
        <v>74</v>
      </c>
      <c r="TX53" s="119" t="s">
        <v>74</v>
      </c>
      <c r="TY53" s="119" t="s">
        <v>74</v>
      </c>
      <c r="TZ53" s="119" t="s">
        <v>74</v>
      </c>
      <c r="UA53" s="119" t="s">
        <v>74</v>
      </c>
      <c r="UB53" s="119" t="s">
        <v>74</v>
      </c>
      <c r="UC53" s="119" t="s">
        <v>74</v>
      </c>
      <c r="UD53" s="119" t="s">
        <v>74</v>
      </c>
      <c r="UE53" s="119" t="s">
        <v>74</v>
      </c>
      <c r="UF53" s="119" t="s">
        <v>74</v>
      </c>
      <c r="UG53" s="119" t="s">
        <v>74</v>
      </c>
      <c r="UH53" s="119" t="s">
        <v>74</v>
      </c>
      <c r="UI53" s="119" t="s">
        <v>74</v>
      </c>
      <c r="UJ53" s="119" t="s">
        <v>74</v>
      </c>
      <c r="UK53" s="119" t="s">
        <v>74</v>
      </c>
      <c r="UL53" s="119" t="s">
        <v>74</v>
      </c>
      <c r="UM53" s="119" t="s">
        <v>74</v>
      </c>
      <c r="UN53" s="119" t="s">
        <v>74</v>
      </c>
      <c r="UO53" s="119" t="s">
        <v>74</v>
      </c>
      <c r="UP53" s="119" t="s">
        <v>74</v>
      </c>
      <c r="UQ53" s="119" t="s">
        <v>74</v>
      </c>
      <c r="UR53" s="119" t="s">
        <v>74</v>
      </c>
      <c r="US53" s="119" t="s">
        <v>74</v>
      </c>
      <c r="UT53" s="119" t="s">
        <v>74</v>
      </c>
      <c r="UU53" s="119" t="s">
        <v>74</v>
      </c>
      <c r="UV53" s="119" t="s">
        <v>74</v>
      </c>
      <c r="UW53" s="119" t="s">
        <v>74</v>
      </c>
      <c r="UX53" s="119" t="s">
        <v>74</v>
      </c>
      <c r="UY53" s="119" t="s">
        <v>74</v>
      </c>
      <c r="UZ53" s="119" t="s">
        <v>74</v>
      </c>
      <c r="VA53" s="119" t="s">
        <v>74</v>
      </c>
      <c r="VB53" s="119" t="s">
        <v>74</v>
      </c>
      <c r="VC53" s="119" t="s">
        <v>74</v>
      </c>
      <c r="VD53" s="119" t="s">
        <v>74</v>
      </c>
      <c r="VE53" s="119" t="s">
        <v>74</v>
      </c>
      <c r="VF53" s="119" t="s">
        <v>74</v>
      </c>
      <c r="VG53" s="119" t="s">
        <v>74</v>
      </c>
      <c r="VH53" s="119" t="s">
        <v>74</v>
      </c>
    </row>
    <row r="54" spans="1:580" x14ac:dyDescent="0.25">
      <c r="B54" s="55"/>
      <c r="C54" s="117"/>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c r="BX54" s="117"/>
      <c r="BY54" s="117"/>
      <c r="BZ54" s="117"/>
      <c r="CA54" s="117"/>
      <c r="CB54" s="117"/>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7"/>
      <c r="EI54" s="117"/>
      <c r="EJ54" s="117"/>
      <c r="EK54" s="117"/>
      <c r="EL54" s="117"/>
      <c r="EM54" s="117"/>
      <c r="EN54" s="117"/>
      <c r="EO54" s="117"/>
      <c r="EP54" s="117"/>
      <c r="EQ54" s="117"/>
      <c r="ER54" s="117"/>
      <c r="ES54" s="117"/>
      <c r="ET54" s="117"/>
      <c r="EU54" s="117"/>
      <c r="EV54" s="117"/>
      <c r="EW54" s="117"/>
      <c r="EX54" s="117"/>
      <c r="EY54" s="117"/>
      <c r="EZ54" s="117"/>
      <c r="FA54" s="117"/>
      <c r="FB54" s="117"/>
      <c r="FC54" s="117"/>
      <c r="FD54" s="117"/>
      <c r="FE54" s="117"/>
      <c r="FF54" s="117"/>
      <c r="FG54" s="117"/>
      <c r="FH54" s="117"/>
      <c r="FI54" s="117"/>
      <c r="FJ54" s="117"/>
      <c r="FK54" s="117"/>
      <c r="FL54" s="117"/>
      <c r="FM54" s="117"/>
      <c r="FN54" s="117"/>
      <c r="FO54" s="117"/>
      <c r="FP54" s="117"/>
      <c r="FQ54" s="117"/>
      <c r="FR54" s="117"/>
      <c r="FS54" s="117"/>
      <c r="FT54" s="117"/>
      <c r="FU54" s="117"/>
      <c r="FV54" s="117"/>
      <c r="FW54" s="117"/>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17"/>
      <c r="GT54" s="117"/>
      <c r="GU54" s="117"/>
      <c r="GV54" s="117"/>
      <c r="GW54" s="117"/>
      <c r="GX54" s="117"/>
      <c r="GY54" s="117"/>
      <c r="GZ54" s="117"/>
      <c r="HA54" s="117"/>
      <c r="HB54" s="117"/>
      <c r="HC54" s="117"/>
      <c r="HD54" s="117"/>
      <c r="HE54" s="117"/>
      <c r="HF54" s="117"/>
      <c r="HG54" s="117"/>
      <c r="HH54" s="117"/>
      <c r="HI54" s="117"/>
      <c r="HJ54" s="117"/>
      <c r="HK54" s="117"/>
      <c r="HL54" s="117"/>
      <c r="HM54" s="117"/>
      <c r="HN54" s="117"/>
      <c r="HO54" s="117"/>
      <c r="HP54" s="117"/>
      <c r="HQ54" s="117"/>
      <c r="HR54" s="117"/>
      <c r="HS54" s="117"/>
      <c r="HT54" s="117"/>
      <c r="HU54" s="117"/>
      <c r="HV54" s="117"/>
      <c r="HW54" s="117"/>
      <c r="HX54" s="117"/>
      <c r="HY54" s="117"/>
      <c r="HZ54" s="117"/>
      <c r="IA54" s="117"/>
      <c r="IB54" s="117"/>
      <c r="IC54" s="117"/>
      <c r="ID54" s="117"/>
      <c r="IE54" s="117"/>
      <c r="IF54" s="117"/>
      <c r="IG54" s="117"/>
      <c r="IH54" s="117"/>
      <c r="II54" s="117"/>
      <c r="IJ54" s="117"/>
      <c r="IK54" s="117"/>
      <c r="IL54" s="117"/>
      <c r="IM54" s="117"/>
      <c r="IN54" s="117"/>
      <c r="IO54" s="117"/>
      <c r="IP54" s="117"/>
      <c r="IQ54" s="117"/>
      <c r="IR54" s="117"/>
      <c r="IS54" s="117"/>
      <c r="IT54" s="117"/>
      <c r="IU54" s="117"/>
      <c r="IV54" s="117"/>
      <c r="IW54" s="117"/>
      <c r="IX54" s="117"/>
      <c r="IY54" s="117"/>
      <c r="IZ54" s="117"/>
      <c r="JA54" s="117"/>
      <c r="JB54" s="117"/>
      <c r="JC54" s="117"/>
      <c r="JD54" s="117"/>
      <c r="JE54" s="117"/>
      <c r="JF54" s="117"/>
      <c r="JG54" s="117"/>
      <c r="JH54" s="117"/>
      <c r="JI54" s="117"/>
      <c r="JJ54" s="117"/>
      <c r="JK54" s="117"/>
      <c r="JL54" s="117"/>
      <c r="JM54" s="117"/>
      <c r="JN54" s="117"/>
      <c r="JO54" s="117"/>
      <c r="JP54" s="117"/>
      <c r="JQ54" s="117"/>
      <c r="JR54" s="117"/>
      <c r="JS54" s="117"/>
      <c r="JT54" s="117"/>
      <c r="JU54" s="117"/>
      <c r="JV54" s="117"/>
      <c r="JW54" s="117"/>
      <c r="JX54" s="117"/>
      <c r="JY54" s="117"/>
      <c r="JZ54" s="117"/>
      <c r="KA54" s="117"/>
      <c r="KB54" s="117"/>
      <c r="KC54" s="117"/>
      <c r="KD54" s="117"/>
      <c r="KE54" s="117"/>
      <c r="KF54" s="117"/>
      <c r="KG54" s="117"/>
      <c r="KH54" s="117"/>
      <c r="KI54" s="117"/>
      <c r="KJ54" s="117"/>
      <c r="KK54" s="117"/>
      <c r="KL54" s="117"/>
      <c r="KM54" s="117"/>
      <c r="KN54" s="117"/>
      <c r="KO54" s="117"/>
      <c r="KP54" s="117"/>
      <c r="KQ54" s="117"/>
      <c r="KR54" s="117"/>
      <c r="KS54" s="117"/>
      <c r="KT54" s="117"/>
      <c r="KU54" s="117"/>
      <c r="KV54" s="117"/>
      <c r="KW54" s="117"/>
      <c r="KX54" s="117"/>
      <c r="KY54" s="117"/>
      <c r="KZ54" s="117"/>
      <c r="LA54" s="117"/>
      <c r="LB54" s="117"/>
      <c r="LC54" s="117"/>
      <c r="LD54" s="117"/>
      <c r="LE54" s="117"/>
      <c r="LF54" s="117"/>
      <c r="LG54" s="117"/>
      <c r="LH54" s="117"/>
      <c r="LI54" s="117"/>
      <c r="LJ54" s="117"/>
      <c r="LK54" s="117"/>
      <c r="LL54" s="117"/>
      <c r="LM54" s="117"/>
      <c r="LN54" s="117"/>
      <c r="LO54" s="117"/>
      <c r="LP54" s="117"/>
      <c r="LQ54" s="117"/>
      <c r="LR54" s="117"/>
      <c r="LS54" s="117"/>
      <c r="LT54" s="117"/>
      <c r="LU54" s="117"/>
      <c r="LV54" s="117"/>
      <c r="LW54" s="117"/>
      <c r="LX54" s="117"/>
      <c r="LY54" s="117"/>
      <c r="LZ54" s="117"/>
      <c r="MA54" s="117"/>
      <c r="MB54" s="117"/>
      <c r="MC54" s="117"/>
      <c r="MD54" s="117"/>
      <c r="ME54" s="117"/>
      <c r="MF54" s="117"/>
      <c r="MG54" s="117"/>
      <c r="MH54" s="117"/>
      <c r="MI54" s="117"/>
      <c r="MJ54" s="117"/>
      <c r="MK54" s="117"/>
      <c r="ML54" s="117"/>
      <c r="MM54" s="117"/>
      <c r="MN54" s="117"/>
      <c r="MO54" s="117"/>
      <c r="MP54" s="117"/>
      <c r="MQ54" s="117"/>
      <c r="MR54" s="117"/>
      <c r="MS54" s="117"/>
      <c r="MT54" s="117"/>
      <c r="MU54" s="117"/>
      <c r="MV54" s="117"/>
      <c r="MW54" s="117"/>
      <c r="MX54" s="117"/>
      <c r="MY54" s="117"/>
      <c r="MZ54" s="117"/>
      <c r="NA54" s="117"/>
      <c r="NB54" s="117"/>
      <c r="NC54" s="117"/>
      <c r="ND54" s="117"/>
      <c r="NE54" s="117"/>
      <c r="NF54" s="117"/>
      <c r="NG54" s="117"/>
      <c r="NH54" s="117"/>
      <c r="NI54" s="117"/>
      <c r="NJ54" s="117"/>
      <c r="NK54" s="117"/>
      <c r="NL54" s="117"/>
      <c r="NM54" s="117"/>
      <c r="NN54" s="117"/>
      <c r="NO54" s="117"/>
      <c r="NP54" s="117"/>
      <c r="NQ54" s="117"/>
      <c r="NR54" s="117"/>
      <c r="NS54" s="117"/>
      <c r="NT54" s="117"/>
      <c r="NU54" s="117"/>
      <c r="NV54" s="117"/>
      <c r="NW54" s="117"/>
      <c r="NX54" s="117"/>
      <c r="NY54" s="117"/>
      <c r="NZ54" s="117"/>
      <c r="OA54" s="117"/>
      <c r="OB54" s="117"/>
      <c r="OC54" s="117"/>
      <c r="OD54" s="117"/>
      <c r="OE54" s="117"/>
      <c r="OF54" s="117"/>
      <c r="OG54" s="117"/>
      <c r="OH54" s="117"/>
      <c r="OI54" s="117"/>
      <c r="OJ54" s="117"/>
      <c r="OK54" s="117"/>
      <c r="OL54" s="117"/>
      <c r="OM54" s="117"/>
      <c r="ON54" s="117"/>
      <c r="OO54" s="117"/>
      <c r="OP54" s="117"/>
      <c r="OQ54" s="117"/>
      <c r="OR54" s="117"/>
      <c r="OS54" s="117"/>
      <c r="OT54" s="117"/>
      <c r="OU54" s="117"/>
      <c r="OV54" s="117"/>
      <c r="OW54" s="117"/>
      <c r="OX54" s="117"/>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7"/>
      <c r="PU54" s="117"/>
      <c r="PV54" s="117"/>
      <c r="PW54" s="117"/>
      <c r="PX54" s="117"/>
      <c r="PY54" s="117"/>
      <c r="PZ54" s="117"/>
      <c r="QA54" s="117"/>
      <c r="QB54" s="117"/>
      <c r="QC54" s="117"/>
      <c r="QD54" s="117"/>
      <c r="QE54" s="117"/>
      <c r="QF54" s="117"/>
      <c r="QG54" s="117"/>
      <c r="QH54" s="117"/>
      <c r="QI54" s="117"/>
      <c r="QJ54" s="117"/>
      <c r="QK54" s="117"/>
      <c r="QL54" s="117"/>
      <c r="QM54" s="117"/>
      <c r="QN54" s="117"/>
      <c r="QO54" s="117"/>
      <c r="QP54" s="117"/>
      <c r="QQ54" s="117"/>
      <c r="QR54" s="117"/>
      <c r="QS54" s="117"/>
      <c r="QT54" s="117"/>
      <c r="QU54" s="117"/>
      <c r="QV54" s="117"/>
      <c r="QW54" s="117"/>
      <c r="QX54" s="117"/>
      <c r="QY54" s="117"/>
      <c r="QZ54" s="117"/>
      <c r="RA54" s="117"/>
      <c r="RB54" s="117"/>
      <c r="RC54" s="117"/>
      <c r="RD54" s="117"/>
      <c r="RE54" s="117"/>
      <c r="RF54" s="117"/>
      <c r="RG54" s="117"/>
      <c r="RH54" s="117"/>
      <c r="RI54" s="117"/>
      <c r="RJ54" s="117"/>
      <c r="RK54" s="117"/>
      <c r="RL54" s="117"/>
      <c r="RM54" s="117"/>
      <c r="RN54" s="117"/>
      <c r="RO54" s="117"/>
      <c r="RP54" s="117"/>
      <c r="RQ54" s="117"/>
      <c r="RR54" s="117"/>
      <c r="RS54" s="117"/>
      <c r="RT54" s="117"/>
      <c r="RU54" s="117"/>
      <c r="RV54" s="117"/>
      <c r="RW54" s="117"/>
      <c r="RX54" s="117"/>
      <c r="RY54" s="117"/>
      <c r="RZ54" s="117"/>
      <c r="SA54" s="117"/>
      <c r="SB54" s="117"/>
      <c r="SC54" s="117"/>
      <c r="SD54" s="117"/>
      <c r="SE54" s="117"/>
      <c r="SF54" s="117"/>
      <c r="SG54" s="117"/>
      <c r="SH54" s="117"/>
      <c r="SI54" s="117"/>
      <c r="SJ54" s="117"/>
      <c r="SK54" s="117"/>
      <c r="SL54" s="117"/>
      <c r="SM54" s="117"/>
      <c r="SN54" s="117"/>
      <c r="SO54" s="117"/>
      <c r="SP54" s="117"/>
      <c r="SQ54" s="117"/>
      <c r="SR54" s="117"/>
      <c r="SS54" s="117"/>
      <c r="ST54" s="117"/>
      <c r="SU54" s="117"/>
      <c r="SV54" s="117"/>
      <c r="SW54" s="117"/>
      <c r="SX54" s="117"/>
      <c r="SY54" s="117"/>
      <c r="SZ54" s="117"/>
      <c r="TA54" s="117"/>
      <c r="TB54" s="117"/>
      <c r="TC54" s="117"/>
      <c r="TD54" s="117"/>
      <c r="TE54" s="117"/>
      <c r="TF54" s="117"/>
      <c r="TG54" s="117"/>
      <c r="TH54" s="117"/>
      <c r="TI54" s="117"/>
      <c r="TJ54" s="117"/>
      <c r="TK54" s="117"/>
      <c r="TL54" s="117"/>
      <c r="TM54" s="117"/>
      <c r="TN54" s="117"/>
      <c r="TO54" s="117"/>
      <c r="TP54" s="117"/>
      <c r="TQ54" s="117"/>
      <c r="TR54" s="117"/>
      <c r="TS54" s="117"/>
      <c r="TT54" s="117"/>
      <c r="TU54" s="117"/>
      <c r="TV54" s="117"/>
      <c r="TW54" s="117"/>
      <c r="TX54" s="117"/>
      <c r="TY54" s="117"/>
      <c r="TZ54" s="117"/>
      <c r="UA54" s="117"/>
      <c r="UB54" s="117"/>
      <c r="UC54" s="117"/>
      <c r="UD54" s="117"/>
      <c r="UE54" s="117"/>
      <c r="UF54" s="117"/>
      <c r="UG54" s="117"/>
      <c r="UH54" s="117"/>
      <c r="UI54" s="117"/>
      <c r="UJ54" s="117"/>
      <c r="UK54" s="117"/>
      <c r="UL54" s="117"/>
      <c r="UM54" s="117"/>
      <c r="UN54" s="117"/>
      <c r="UO54" s="117"/>
      <c r="UP54" s="117"/>
      <c r="UQ54" s="117"/>
      <c r="UR54" s="117"/>
      <c r="US54" s="117"/>
      <c r="UT54" s="117"/>
      <c r="UU54" s="117"/>
      <c r="UV54" s="117"/>
      <c r="UW54" s="117"/>
      <c r="UX54" s="117"/>
      <c r="UY54" s="117"/>
      <c r="UZ54" s="117"/>
      <c r="VA54" s="117"/>
      <c r="VB54" s="117"/>
      <c r="VC54" s="117"/>
      <c r="VD54" s="117"/>
      <c r="VE54" s="117"/>
      <c r="VF54" s="117"/>
      <c r="VG54" s="117"/>
      <c r="VH54" s="117"/>
    </row>
    <row r="55" spans="1:580" x14ac:dyDescent="0.25">
      <c r="A55" s="22"/>
      <c r="B55" s="61"/>
      <c r="C55" s="369" t="s">
        <v>24</v>
      </c>
      <c r="D55" s="370"/>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3"/>
      <c r="DR55" s="133"/>
      <c r="DS55" s="133"/>
      <c r="DT55" s="133"/>
      <c r="DU55" s="133"/>
      <c r="DV55" s="133"/>
      <c r="DW55" s="133"/>
      <c r="DX55" s="133"/>
      <c r="DY55" s="133"/>
      <c r="DZ55" s="133"/>
      <c r="EA55" s="133"/>
      <c r="EB55" s="133"/>
      <c r="EC55" s="133"/>
      <c r="ED55" s="133"/>
      <c r="EE55" s="133"/>
      <c r="EF55" s="133"/>
      <c r="EG55" s="133"/>
      <c r="EH55" s="133"/>
      <c r="EI55" s="133"/>
      <c r="EJ55" s="133"/>
      <c r="EK55" s="133"/>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P55" s="133"/>
      <c r="FQ55" s="133"/>
      <c r="FR55" s="133"/>
      <c r="FS55" s="133"/>
      <c r="FT55" s="133"/>
      <c r="FU55" s="133"/>
      <c r="FV55" s="133"/>
      <c r="FW55" s="133"/>
      <c r="FX55" s="133"/>
      <c r="FY55" s="133"/>
      <c r="FZ55" s="133"/>
      <c r="GA55" s="133"/>
      <c r="GB55" s="133"/>
      <c r="GC55" s="133"/>
      <c r="GD55" s="133"/>
      <c r="GE55" s="133"/>
      <c r="GF55" s="133"/>
      <c r="GG55" s="133"/>
      <c r="GH55" s="133"/>
      <c r="GI55" s="133"/>
      <c r="GJ55" s="133"/>
      <c r="GK55" s="133"/>
      <c r="GL55" s="133"/>
      <c r="GM55" s="133"/>
      <c r="GN55" s="133"/>
      <c r="GO55" s="133"/>
      <c r="GP55" s="133"/>
      <c r="GQ55" s="133"/>
      <c r="GR55" s="133"/>
      <c r="GS55" s="133"/>
      <c r="GT55" s="133"/>
      <c r="GU55" s="133"/>
      <c r="GV55" s="133"/>
      <c r="GW55" s="133"/>
      <c r="GX55" s="133"/>
      <c r="GY55" s="133"/>
      <c r="GZ55" s="133"/>
      <c r="HA55" s="133"/>
      <c r="HB55" s="133"/>
      <c r="HC55" s="133"/>
      <c r="HD55" s="133"/>
      <c r="HE55" s="133"/>
      <c r="HF55" s="133"/>
      <c r="HG55" s="133"/>
      <c r="HH55" s="133"/>
      <c r="HI55" s="133"/>
      <c r="HJ55" s="133"/>
      <c r="HK55" s="133"/>
      <c r="HL55" s="133"/>
      <c r="HM55" s="133"/>
      <c r="HN55" s="133"/>
      <c r="HO55" s="133"/>
      <c r="HP55" s="133"/>
      <c r="HQ55" s="133"/>
      <c r="HR55" s="133"/>
      <c r="HS55" s="133"/>
      <c r="HT55" s="133"/>
      <c r="HU55" s="133"/>
      <c r="HV55" s="133"/>
      <c r="HW55" s="133"/>
      <c r="HX55" s="133"/>
      <c r="HY55" s="133"/>
      <c r="HZ55" s="133"/>
      <c r="IA55" s="133"/>
      <c r="IB55" s="133"/>
      <c r="IC55" s="133"/>
      <c r="ID55" s="133"/>
      <c r="IE55" s="133"/>
      <c r="IF55" s="133"/>
      <c r="IG55" s="133"/>
      <c r="IH55" s="133"/>
      <c r="II55" s="133"/>
      <c r="IJ55" s="133"/>
      <c r="IK55" s="133"/>
      <c r="IL55" s="133"/>
      <c r="IM55" s="133"/>
      <c r="IN55" s="133"/>
      <c r="IO55" s="133"/>
      <c r="IP55" s="133"/>
      <c r="IQ55" s="133"/>
      <c r="IR55" s="133"/>
      <c r="IS55" s="133"/>
      <c r="IT55" s="133"/>
      <c r="IU55" s="133"/>
      <c r="IV55" s="133"/>
      <c r="IW55" s="133"/>
      <c r="IX55" s="133"/>
      <c r="IY55" s="133"/>
      <c r="IZ55" s="133"/>
      <c r="JA55" s="133"/>
      <c r="JB55" s="133"/>
      <c r="JC55" s="133"/>
      <c r="JD55" s="133"/>
      <c r="JE55" s="133"/>
      <c r="JF55" s="133"/>
      <c r="JG55" s="133"/>
      <c r="JH55" s="133"/>
      <c r="JI55" s="133"/>
      <c r="JJ55" s="133"/>
      <c r="JK55" s="133"/>
      <c r="JL55" s="133"/>
      <c r="JM55" s="133"/>
      <c r="JN55" s="133"/>
      <c r="JO55" s="133"/>
      <c r="JP55" s="133"/>
      <c r="JQ55" s="133"/>
      <c r="JR55" s="133"/>
      <c r="JS55" s="133"/>
      <c r="JT55" s="133"/>
      <c r="JU55" s="133"/>
      <c r="JV55" s="133"/>
      <c r="JW55" s="133"/>
      <c r="JX55" s="133"/>
      <c r="JY55" s="133"/>
      <c r="JZ55" s="133"/>
      <c r="KA55" s="133"/>
      <c r="KB55" s="133"/>
      <c r="KC55" s="133"/>
      <c r="KD55" s="133"/>
      <c r="KE55" s="133"/>
      <c r="KF55" s="133"/>
      <c r="KG55" s="133"/>
      <c r="KH55" s="133"/>
      <c r="KI55" s="133"/>
      <c r="KJ55" s="133"/>
      <c r="KK55" s="133"/>
      <c r="KL55" s="133"/>
      <c r="KM55" s="133"/>
      <c r="KN55" s="133"/>
      <c r="KO55" s="133"/>
      <c r="KP55" s="133"/>
      <c r="KQ55" s="133"/>
      <c r="KR55" s="133"/>
      <c r="KS55" s="133"/>
      <c r="KT55" s="133"/>
      <c r="KU55" s="133"/>
      <c r="KV55" s="133"/>
      <c r="KW55" s="133"/>
      <c r="KX55" s="133"/>
      <c r="KY55" s="133"/>
      <c r="KZ55" s="133"/>
      <c r="LA55" s="133"/>
      <c r="LB55" s="133"/>
      <c r="LC55" s="133"/>
      <c r="LD55" s="133"/>
      <c r="LE55" s="133"/>
      <c r="LF55" s="133"/>
      <c r="LG55" s="133"/>
      <c r="LH55" s="133"/>
      <c r="LI55" s="133"/>
      <c r="LJ55" s="133"/>
      <c r="LK55" s="133"/>
      <c r="LL55" s="133"/>
      <c r="LM55" s="133"/>
      <c r="LN55" s="133"/>
      <c r="LO55" s="133"/>
      <c r="LP55" s="133"/>
      <c r="LQ55" s="133"/>
      <c r="LR55" s="133"/>
      <c r="LS55" s="133"/>
      <c r="LT55" s="133"/>
      <c r="LU55" s="133"/>
      <c r="LV55" s="133"/>
      <c r="LW55" s="133"/>
      <c r="LX55" s="133"/>
      <c r="LY55" s="133"/>
      <c r="LZ55" s="133"/>
      <c r="MA55" s="133"/>
      <c r="MB55" s="133"/>
      <c r="MC55" s="133"/>
      <c r="MD55" s="133"/>
      <c r="ME55" s="133"/>
      <c r="MF55" s="133"/>
      <c r="MG55" s="133"/>
      <c r="MH55" s="133"/>
      <c r="MI55" s="133"/>
      <c r="MJ55" s="133"/>
      <c r="MK55" s="133"/>
      <c r="ML55" s="133"/>
      <c r="MM55" s="133"/>
      <c r="MN55" s="133"/>
      <c r="MO55" s="133"/>
      <c r="MP55" s="133"/>
      <c r="MQ55" s="133"/>
      <c r="MR55" s="133"/>
      <c r="MS55" s="133"/>
      <c r="MT55" s="133"/>
      <c r="MU55" s="133"/>
      <c r="MV55" s="133"/>
      <c r="MW55" s="133"/>
      <c r="MX55" s="133"/>
      <c r="MY55" s="133"/>
      <c r="MZ55" s="133"/>
      <c r="NA55" s="133"/>
      <c r="NB55" s="133"/>
      <c r="NC55" s="133"/>
      <c r="ND55" s="133"/>
      <c r="NE55" s="133"/>
      <c r="NF55" s="133"/>
      <c r="NG55" s="133"/>
      <c r="NH55" s="133"/>
      <c r="NI55" s="133"/>
      <c r="NJ55" s="133"/>
      <c r="NK55" s="133"/>
      <c r="NL55" s="133"/>
      <c r="NM55" s="133"/>
      <c r="NN55" s="133"/>
      <c r="NO55" s="133"/>
      <c r="NP55" s="133"/>
      <c r="NQ55" s="133"/>
      <c r="NR55" s="133"/>
      <c r="NS55" s="133"/>
      <c r="NT55" s="133"/>
      <c r="NU55" s="133"/>
      <c r="NV55" s="133"/>
      <c r="NW55" s="133"/>
      <c r="NX55" s="133"/>
      <c r="NY55" s="133"/>
      <c r="NZ55" s="133"/>
      <c r="OA55" s="133"/>
      <c r="OB55" s="133"/>
      <c r="OC55" s="133"/>
      <c r="OD55" s="133"/>
      <c r="OE55" s="133"/>
      <c r="OF55" s="133"/>
      <c r="OG55" s="133"/>
      <c r="OH55" s="133"/>
      <c r="OI55" s="133"/>
      <c r="OJ55" s="133"/>
      <c r="OK55" s="133"/>
      <c r="OL55" s="133"/>
      <c r="OM55" s="133"/>
      <c r="ON55" s="133"/>
      <c r="OO55" s="133"/>
      <c r="OP55" s="133"/>
      <c r="OQ55" s="133"/>
      <c r="OR55" s="133"/>
      <c r="OS55" s="133"/>
      <c r="OT55" s="133"/>
      <c r="OU55" s="133"/>
      <c r="OV55" s="133"/>
      <c r="OW55" s="133"/>
      <c r="OX55" s="133"/>
      <c r="OY55" s="133"/>
      <c r="OZ55" s="133"/>
      <c r="PA55" s="133"/>
      <c r="PB55" s="133"/>
      <c r="PC55" s="133"/>
      <c r="PD55" s="133"/>
      <c r="PE55" s="133"/>
      <c r="PF55" s="133"/>
      <c r="PG55" s="133"/>
      <c r="PH55" s="133"/>
      <c r="PI55" s="133"/>
      <c r="PJ55" s="133"/>
      <c r="PK55" s="133"/>
      <c r="PL55" s="133"/>
      <c r="PM55" s="133"/>
      <c r="PN55" s="133"/>
      <c r="PO55" s="133"/>
      <c r="PP55" s="133"/>
      <c r="PQ55" s="133"/>
      <c r="PR55" s="133"/>
      <c r="PS55" s="133"/>
      <c r="PT55" s="133"/>
      <c r="PU55" s="133"/>
      <c r="PV55" s="133"/>
      <c r="PW55" s="133"/>
      <c r="PX55" s="133"/>
      <c r="PY55" s="133"/>
      <c r="PZ55" s="133"/>
      <c r="QA55" s="133"/>
      <c r="QB55" s="133"/>
      <c r="QC55" s="133"/>
      <c r="QD55" s="133"/>
      <c r="QE55" s="133"/>
      <c r="QF55" s="133"/>
      <c r="QG55" s="133"/>
      <c r="QH55" s="133"/>
      <c r="QI55" s="133"/>
      <c r="QJ55" s="133"/>
      <c r="QK55" s="133"/>
      <c r="QL55" s="133"/>
      <c r="QM55" s="133"/>
      <c r="QN55" s="133"/>
      <c r="QO55" s="133"/>
      <c r="QP55" s="133"/>
      <c r="QQ55" s="133"/>
      <c r="QR55" s="133"/>
      <c r="QS55" s="133"/>
      <c r="QT55" s="133"/>
      <c r="QU55" s="133"/>
      <c r="QV55" s="133"/>
      <c r="QW55" s="133"/>
      <c r="QX55" s="133"/>
      <c r="QY55" s="133"/>
      <c r="QZ55" s="133"/>
      <c r="RA55" s="133"/>
      <c r="RB55" s="133"/>
      <c r="RC55" s="133"/>
      <c r="RD55" s="133"/>
      <c r="RE55" s="133"/>
      <c r="RF55" s="133"/>
      <c r="RG55" s="133"/>
      <c r="RH55" s="133"/>
      <c r="RI55" s="133"/>
      <c r="RJ55" s="133"/>
      <c r="RK55" s="133"/>
      <c r="RL55" s="133"/>
      <c r="RM55" s="133"/>
      <c r="RN55" s="133"/>
      <c r="RO55" s="133"/>
      <c r="RP55" s="133"/>
      <c r="RQ55" s="133"/>
      <c r="RR55" s="133"/>
      <c r="RS55" s="133"/>
      <c r="RT55" s="133"/>
      <c r="RU55" s="133"/>
      <c r="RV55" s="133"/>
      <c r="RW55" s="133"/>
      <c r="RX55" s="133"/>
      <c r="RY55" s="133"/>
      <c r="RZ55" s="133"/>
      <c r="SA55" s="133"/>
      <c r="SB55" s="133"/>
      <c r="SC55" s="133"/>
      <c r="SD55" s="133"/>
      <c r="SE55" s="133"/>
      <c r="SF55" s="133"/>
      <c r="SG55" s="133"/>
      <c r="SH55" s="133"/>
      <c r="SI55" s="133"/>
      <c r="SJ55" s="133"/>
      <c r="SK55" s="133"/>
      <c r="SL55" s="133"/>
      <c r="SM55" s="133"/>
      <c r="SN55" s="133"/>
      <c r="SO55" s="133"/>
      <c r="SP55" s="133"/>
      <c r="SQ55" s="133"/>
      <c r="SR55" s="133"/>
      <c r="SS55" s="133"/>
      <c r="ST55" s="133"/>
      <c r="SU55" s="133"/>
      <c r="SV55" s="133"/>
      <c r="SW55" s="133"/>
      <c r="SX55" s="133"/>
      <c r="SY55" s="133"/>
      <c r="SZ55" s="133"/>
      <c r="TA55" s="133"/>
      <c r="TB55" s="133"/>
      <c r="TC55" s="133"/>
      <c r="TD55" s="133"/>
      <c r="TE55" s="133"/>
      <c r="TF55" s="133"/>
      <c r="TG55" s="133"/>
      <c r="TH55" s="133"/>
      <c r="TI55" s="133"/>
      <c r="TJ55" s="133"/>
      <c r="TK55" s="133"/>
      <c r="TL55" s="133"/>
      <c r="TM55" s="133"/>
      <c r="TN55" s="133"/>
      <c r="TO55" s="133"/>
      <c r="TP55" s="133"/>
      <c r="TQ55" s="133"/>
      <c r="TR55" s="133"/>
      <c r="TS55" s="133"/>
      <c r="TT55" s="133"/>
      <c r="TU55" s="133"/>
      <c r="TV55" s="133"/>
      <c r="TW55" s="133"/>
      <c r="TX55" s="133"/>
      <c r="TY55" s="133"/>
      <c r="TZ55" s="133"/>
      <c r="UA55" s="133"/>
      <c r="UB55" s="133"/>
      <c r="UC55" s="133"/>
      <c r="UD55" s="133"/>
      <c r="UE55" s="133"/>
      <c r="UF55" s="133"/>
      <c r="UG55" s="133"/>
      <c r="UH55" s="133"/>
      <c r="UI55" s="133"/>
      <c r="UJ55" s="133"/>
      <c r="UK55" s="133"/>
      <c r="UL55" s="133"/>
      <c r="UM55" s="133"/>
      <c r="UN55" s="133"/>
      <c r="UO55" s="133"/>
      <c r="UP55" s="133"/>
      <c r="UQ55" s="133"/>
      <c r="UR55" s="133"/>
      <c r="US55" s="133"/>
      <c r="UT55" s="133"/>
      <c r="UU55" s="133"/>
      <c r="UV55" s="133"/>
      <c r="UW55" s="133"/>
      <c r="UX55" s="133"/>
      <c r="UY55" s="133"/>
      <c r="UZ55" s="133"/>
      <c r="VA55" s="133"/>
      <c r="VB55" s="133"/>
      <c r="VC55" s="133"/>
      <c r="VD55" s="133"/>
      <c r="VE55" s="133"/>
      <c r="VF55" s="133"/>
      <c r="VG55" s="133"/>
      <c r="VH55" s="133"/>
    </row>
    <row r="56" spans="1:580" ht="15.75" x14ac:dyDescent="0.25">
      <c r="B56" s="55"/>
      <c r="C56" s="4"/>
      <c r="D56" s="77" t="s">
        <v>225</v>
      </c>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c r="BE56" s="134"/>
      <c r="BF56" s="134"/>
      <c r="BG56" s="134"/>
      <c r="BH56" s="134"/>
      <c r="BI56" s="134"/>
      <c r="BJ56" s="134"/>
      <c r="BK56" s="134"/>
      <c r="BL56" s="134"/>
      <c r="BM56" s="134"/>
      <c r="BN56" s="134"/>
      <c r="BO56" s="134"/>
      <c r="BP56" s="134"/>
      <c r="BQ56" s="134"/>
      <c r="BR56" s="134"/>
      <c r="BS56" s="134"/>
      <c r="BT56" s="134"/>
      <c r="BU56" s="134"/>
      <c r="BV56" s="134"/>
      <c r="BW56" s="134"/>
      <c r="BX56" s="134"/>
      <c r="BY56" s="134"/>
      <c r="BZ56" s="134"/>
      <c r="CA56" s="134"/>
      <c r="CB56" s="134"/>
      <c r="CC56" s="134"/>
      <c r="CD56" s="134"/>
      <c r="CE56" s="134"/>
      <c r="CF56" s="134"/>
      <c r="CG56" s="134"/>
      <c r="CH56" s="134"/>
      <c r="CI56" s="134"/>
      <c r="CJ56" s="134"/>
      <c r="CK56" s="134"/>
      <c r="CL56" s="134"/>
      <c r="CM56" s="134"/>
      <c r="CN56" s="134"/>
      <c r="CO56" s="134"/>
      <c r="CP56" s="134"/>
      <c r="CQ56" s="134"/>
      <c r="CR56" s="134"/>
      <c r="CS56" s="134"/>
      <c r="CT56" s="134"/>
      <c r="CU56" s="134"/>
      <c r="CV56" s="134"/>
      <c r="CW56" s="134"/>
      <c r="CX56" s="134"/>
      <c r="CY56" s="134"/>
      <c r="CZ56" s="134"/>
      <c r="DA56" s="134"/>
      <c r="DB56" s="134"/>
      <c r="DC56" s="134"/>
      <c r="DD56" s="134"/>
      <c r="DE56" s="134"/>
      <c r="DF56" s="134"/>
      <c r="DG56" s="134"/>
      <c r="DH56" s="134"/>
      <c r="DI56" s="134"/>
      <c r="DJ56" s="134"/>
      <c r="DK56" s="134"/>
      <c r="DL56" s="134"/>
      <c r="DM56" s="134"/>
      <c r="DN56" s="134"/>
      <c r="DO56" s="134"/>
      <c r="DP56" s="134"/>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P56" s="134"/>
      <c r="FQ56" s="134"/>
      <c r="FR56" s="134"/>
      <c r="FS56" s="134"/>
      <c r="FT56" s="134"/>
      <c r="FU56" s="134"/>
      <c r="FV56" s="134"/>
      <c r="FW56" s="134"/>
      <c r="FX56" s="134"/>
      <c r="FY56" s="134"/>
      <c r="FZ56" s="134"/>
      <c r="GA56" s="134"/>
      <c r="GB56" s="134"/>
      <c r="GC56" s="134"/>
      <c r="GD56" s="134"/>
      <c r="GE56" s="134"/>
      <c r="GF56" s="134"/>
      <c r="GG56" s="134"/>
      <c r="GH56" s="134"/>
      <c r="GI56" s="134"/>
      <c r="GJ56" s="134"/>
      <c r="GK56" s="134"/>
      <c r="GL56" s="134"/>
      <c r="GM56" s="134"/>
      <c r="GN56" s="134"/>
      <c r="GO56" s="134"/>
      <c r="GP56" s="134"/>
      <c r="GQ56" s="134"/>
      <c r="GR56" s="134"/>
      <c r="GS56" s="134"/>
      <c r="GT56" s="134"/>
      <c r="GU56" s="134"/>
      <c r="GV56" s="134"/>
      <c r="GW56" s="134"/>
      <c r="GX56" s="134"/>
      <c r="GY56" s="134"/>
      <c r="GZ56" s="134"/>
      <c r="HA56" s="134"/>
      <c r="HB56" s="134"/>
      <c r="HC56" s="134"/>
      <c r="HD56" s="134"/>
      <c r="HE56" s="134"/>
      <c r="HF56" s="134"/>
      <c r="HG56" s="134"/>
      <c r="HH56" s="134"/>
      <c r="HI56" s="134"/>
      <c r="HJ56" s="134"/>
      <c r="HK56" s="134"/>
      <c r="HL56" s="134"/>
      <c r="HM56" s="134"/>
      <c r="HN56" s="134"/>
      <c r="HO56" s="134"/>
      <c r="HP56" s="134"/>
      <c r="HQ56" s="134"/>
      <c r="HR56" s="134"/>
      <c r="HS56" s="134"/>
      <c r="HT56" s="134"/>
      <c r="HU56" s="134"/>
      <c r="HV56" s="134"/>
      <c r="HW56" s="134"/>
      <c r="HX56" s="134"/>
      <c r="HY56" s="134"/>
      <c r="HZ56" s="134"/>
      <c r="IA56" s="134"/>
      <c r="IB56" s="134"/>
      <c r="IC56" s="134"/>
      <c r="ID56" s="134"/>
      <c r="IE56" s="134"/>
      <c r="IF56" s="134"/>
      <c r="IG56" s="134"/>
      <c r="IH56" s="134"/>
      <c r="II56" s="134"/>
      <c r="IJ56" s="134"/>
      <c r="IK56" s="134"/>
      <c r="IL56" s="134"/>
      <c r="IM56" s="134"/>
      <c r="IN56" s="134"/>
      <c r="IO56" s="134"/>
      <c r="IP56" s="134"/>
      <c r="IQ56" s="134"/>
      <c r="IR56" s="134"/>
      <c r="IS56" s="134"/>
      <c r="IT56" s="134"/>
      <c r="IU56" s="134"/>
      <c r="IV56" s="134"/>
      <c r="IW56" s="134"/>
      <c r="IX56" s="134"/>
      <c r="IY56" s="134"/>
      <c r="IZ56" s="134"/>
      <c r="JA56" s="134"/>
      <c r="JB56" s="134"/>
      <c r="JC56" s="134"/>
      <c r="JD56" s="134"/>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4"/>
      <c r="KE56" s="134"/>
      <c r="KF56" s="134"/>
      <c r="KG56" s="134"/>
      <c r="KH56" s="134"/>
      <c r="KI56" s="134"/>
      <c r="KJ56" s="134"/>
      <c r="KK56" s="134"/>
      <c r="KL56" s="134"/>
      <c r="KM56" s="134"/>
      <c r="KN56" s="134"/>
      <c r="KO56" s="134"/>
      <c r="KP56" s="134"/>
      <c r="KQ56" s="134"/>
      <c r="KR56" s="134"/>
      <c r="KS56" s="134"/>
      <c r="KT56" s="134"/>
      <c r="KU56" s="134"/>
      <c r="KV56" s="134"/>
      <c r="KW56" s="134"/>
      <c r="KX56" s="134"/>
      <c r="KY56" s="134"/>
      <c r="KZ56" s="134"/>
      <c r="LA56" s="134"/>
      <c r="LB56" s="134"/>
      <c r="LC56" s="134"/>
      <c r="LD56" s="134"/>
      <c r="LE56" s="134"/>
      <c r="LF56" s="134"/>
      <c r="LG56" s="134"/>
      <c r="LH56" s="134"/>
      <c r="LI56" s="134"/>
      <c r="LJ56" s="134"/>
      <c r="LK56" s="134"/>
      <c r="LL56" s="134"/>
      <c r="LM56" s="134"/>
      <c r="LN56" s="134"/>
      <c r="LO56" s="134"/>
      <c r="LP56" s="134"/>
      <c r="LQ56" s="134"/>
      <c r="LR56" s="134"/>
      <c r="LS56" s="134"/>
      <c r="LT56" s="134"/>
      <c r="LU56" s="134"/>
      <c r="LV56" s="134"/>
      <c r="LW56" s="134"/>
      <c r="LX56" s="134"/>
      <c r="LY56" s="134"/>
      <c r="LZ56" s="134"/>
      <c r="MA56" s="134"/>
      <c r="MB56" s="134"/>
      <c r="MC56" s="134"/>
      <c r="MD56" s="134"/>
      <c r="ME56" s="134"/>
      <c r="MF56" s="134"/>
      <c r="MG56" s="134"/>
      <c r="MH56" s="134"/>
      <c r="MI56" s="134"/>
      <c r="MJ56" s="134"/>
      <c r="MK56" s="134"/>
      <c r="ML56" s="134"/>
      <c r="MM56" s="134"/>
      <c r="MN56" s="134"/>
      <c r="MO56" s="134"/>
      <c r="MP56" s="134"/>
      <c r="MQ56" s="134"/>
      <c r="MR56" s="134"/>
      <c r="MS56" s="134"/>
      <c r="MT56" s="134"/>
      <c r="MU56" s="134"/>
      <c r="MV56" s="134"/>
      <c r="MW56" s="134"/>
      <c r="MX56" s="134"/>
      <c r="MY56" s="134"/>
      <c r="MZ56" s="134"/>
      <c r="NA56" s="134"/>
      <c r="NB56" s="134"/>
      <c r="NC56" s="134"/>
      <c r="ND56" s="134"/>
      <c r="NE56" s="134"/>
      <c r="NF56" s="134"/>
      <c r="NG56" s="134"/>
      <c r="NH56" s="134"/>
      <c r="NI56" s="134"/>
      <c r="NJ56" s="134"/>
      <c r="NK56" s="134"/>
      <c r="NL56" s="134"/>
      <c r="NM56" s="134"/>
      <c r="NN56" s="134"/>
      <c r="NO56" s="134"/>
      <c r="NP56" s="134"/>
      <c r="NQ56" s="134"/>
      <c r="NR56" s="134"/>
      <c r="NS56" s="134"/>
      <c r="NT56" s="134"/>
      <c r="NU56" s="134"/>
      <c r="NV56" s="134"/>
      <c r="NW56" s="134"/>
      <c r="NX56" s="134"/>
      <c r="NY56" s="134"/>
      <c r="NZ56" s="134"/>
      <c r="OA56" s="134"/>
      <c r="OB56" s="134"/>
      <c r="OC56" s="134"/>
      <c r="OD56" s="134"/>
      <c r="OE56" s="134"/>
      <c r="OF56" s="134"/>
      <c r="OG56" s="134"/>
      <c r="OH56" s="134"/>
      <c r="OI56" s="134"/>
      <c r="OJ56" s="134"/>
      <c r="OK56" s="134"/>
      <c r="OL56" s="134"/>
      <c r="OM56" s="134"/>
      <c r="ON56" s="134"/>
      <c r="OO56" s="134"/>
      <c r="OP56" s="134"/>
      <c r="OQ56" s="134"/>
      <c r="OR56" s="134"/>
      <c r="OS56" s="134"/>
      <c r="OT56" s="134"/>
      <c r="OU56" s="134"/>
      <c r="OV56" s="134"/>
      <c r="OW56" s="134"/>
      <c r="OX56" s="134"/>
      <c r="OY56" s="134"/>
      <c r="OZ56" s="134"/>
      <c r="PA56" s="134"/>
      <c r="PB56" s="134"/>
      <c r="PC56" s="134"/>
      <c r="PD56" s="134"/>
      <c r="PE56" s="134"/>
      <c r="PF56" s="134"/>
      <c r="PG56" s="134"/>
      <c r="PH56" s="134"/>
      <c r="PI56" s="134"/>
      <c r="PJ56" s="134"/>
      <c r="PK56" s="134"/>
      <c r="PL56" s="134"/>
      <c r="PM56" s="134"/>
      <c r="PN56" s="134"/>
      <c r="PO56" s="134"/>
      <c r="PP56" s="134"/>
      <c r="PQ56" s="134"/>
      <c r="PR56" s="134"/>
      <c r="PS56" s="134"/>
      <c r="PT56" s="134"/>
      <c r="PU56" s="134"/>
      <c r="PV56" s="134"/>
      <c r="PW56" s="134"/>
      <c r="PX56" s="134"/>
      <c r="PY56" s="134"/>
      <c r="PZ56" s="134"/>
      <c r="QA56" s="134"/>
      <c r="QB56" s="134"/>
      <c r="QC56" s="134"/>
      <c r="QD56" s="134"/>
      <c r="QE56" s="134"/>
      <c r="QF56" s="134"/>
      <c r="QG56" s="134"/>
      <c r="QH56" s="134"/>
      <c r="QI56" s="134"/>
      <c r="QJ56" s="134"/>
      <c r="QK56" s="134"/>
      <c r="QL56" s="134"/>
      <c r="QM56" s="134"/>
      <c r="QN56" s="134"/>
      <c r="QO56" s="134"/>
      <c r="QP56" s="134"/>
      <c r="QQ56" s="134"/>
      <c r="QR56" s="134"/>
      <c r="QS56" s="134"/>
      <c r="QT56" s="134"/>
      <c r="QU56" s="134"/>
      <c r="QV56" s="134"/>
      <c r="QW56" s="134"/>
      <c r="QX56" s="134"/>
      <c r="QY56" s="134"/>
      <c r="QZ56" s="134"/>
      <c r="RA56" s="134"/>
      <c r="RB56" s="134"/>
      <c r="RC56" s="134"/>
      <c r="RD56" s="134"/>
      <c r="RE56" s="134"/>
      <c r="RF56" s="134"/>
      <c r="RG56" s="134"/>
      <c r="RH56" s="134"/>
      <c r="RI56" s="134"/>
      <c r="RJ56" s="134"/>
      <c r="RK56" s="134"/>
      <c r="RL56" s="134"/>
      <c r="RM56" s="134"/>
      <c r="RN56" s="134"/>
      <c r="RO56" s="134"/>
      <c r="RP56" s="134"/>
      <c r="RQ56" s="134"/>
      <c r="RR56" s="134"/>
      <c r="RS56" s="134"/>
      <c r="RT56" s="134"/>
      <c r="RU56" s="134"/>
      <c r="RV56" s="134"/>
      <c r="RW56" s="134"/>
      <c r="RX56" s="134"/>
      <c r="RY56" s="134"/>
      <c r="RZ56" s="134"/>
      <c r="SA56" s="134"/>
      <c r="SB56" s="134"/>
      <c r="SC56" s="134"/>
      <c r="SD56" s="134"/>
      <c r="SE56" s="134"/>
      <c r="SF56" s="134"/>
      <c r="SG56" s="134"/>
      <c r="SH56" s="134"/>
      <c r="SI56" s="134"/>
      <c r="SJ56" s="134"/>
      <c r="SK56" s="134"/>
      <c r="SL56" s="134"/>
      <c r="SM56" s="134"/>
      <c r="SN56" s="134"/>
      <c r="SO56" s="134"/>
      <c r="SP56" s="134"/>
      <c r="SQ56" s="134"/>
      <c r="SR56" s="134"/>
      <c r="SS56" s="134"/>
      <c r="ST56" s="134"/>
      <c r="SU56" s="134"/>
      <c r="SV56" s="134"/>
      <c r="SW56" s="134"/>
      <c r="SX56" s="134"/>
      <c r="SY56" s="134"/>
      <c r="SZ56" s="134"/>
      <c r="TA56" s="134"/>
      <c r="TB56" s="134"/>
      <c r="TC56" s="134"/>
      <c r="TD56" s="134"/>
      <c r="TE56" s="134"/>
      <c r="TF56" s="134"/>
      <c r="TG56" s="134"/>
      <c r="TH56" s="134"/>
      <c r="TI56" s="134"/>
      <c r="TJ56" s="134"/>
      <c r="TK56" s="134"/>
      <c r="TL56" s="134"/>
      <c r="TM56" s="134"/>
      <c r="TN56" s="134"/>
      <c r="TO56" s="134"/>
      <c r="TP56" s="134"/>
      <c r="TQ56" s="134"/>
      <c r="TR56" s="134"/>
      <c r="TS56" s="134"/>
      <c r="TT56" s="134"/>
      <c r="TU56" s="134"/>
      <c r="TV56" s="134"/>
      <c r="TW56" s="134"/>
      <c r="TX56" s="134"/>
      <c r="TY56" s="134"/>
      <c r="TZ56" s="134"/>
      <c r="UA56" s="134"/>
      <c r="UB56" s="134"/>
      <c r="UC56" s="134"/>
      <c r="UD56" s="134"/>
      <c r="UE56" s="134"/>
      <c r="UF56" s="134"/>
      <c r="UG56" s="134"/>
      <c r="UH56" s="134"/>
      <c r="UI56" s="134"/>
      <c r="UJ56" s="134"/>
      <c r="UK56" s="134"/>
      <c r="UL56" s="134"/>
      <c r="UM56" s="134"/>
      <c r="UN56" s="134"/>
      <c r="UO56" s="134"/>
      <c r="UP56" s="134"/>
      <c r="UQ56" s="134"/>
      <c r="UR56" s="134"/>
      <c r="US56" s="134"/>
      <c r="UT56" s="134"/>
      <c r="UU56" s="134"/>
      <c r="UV56" s="134"/>
      <c r="UW56" s="134"/>
      <c r="UX56" s="134"/>
      <c r="UY56" s="134"/>
      <c r="UZ56" s="134"/>
      <c r="VA56" s="134"/>
      <c r="VB56" s="134"/>
      <c r="VC56" s="134"/>
      <c r="VD56" s="134"/>
      <c r="VE56" s="134"/>
      <c r="VF56" s="134"/>
      <c r="VG56" s="134"/>
      <c r="VH56" s="134"/>
    </row>
    <row r="57" spans="1:580" ht="14.25" x14ac:dyDescent="0.25">
      <c r="B57" s="55"/>
      <c r="C57" s="10" t="s">
        <v>268</v>
      </c>
      <c r="D57" s="93" t="s">
        <v>272</v>
      </c>
      <c r="E57" s="125">
        <f t="shared" ref="E57:S57" si="167">(E38/E47) + 3</f>
        <v>12.428571428571429</v>
      </c>
      <c r="F57" s="125">
        <f t="shared" si="167"/>
        <v>12.428571428571429</v>
      </c>
      <c r="G57" s="125">
        <f t="shared" si="167"/>
        <v>12.428571428571429</v>
      </c>
      <c r="H57" s="125">
        <f t="shared" si="167"/>
        <v>12.428571428571429</v>
      </c>
      <c r="I57" s="125">
        <f t="shared" si="167"/>
        <v>12.428571428571429</v>
      </c>
      <c r="J57" s="125">
        <f t="shared" si="167"/>
        <v>12.428571428571429</v>
      </c>
      <c r="K57" s="125">
        <f t="shared" si="167"/>
        <v>12.428571428571429</v>
      </c>
      <c r="L57" s="125">
        <f t="shared" si="167"/>
        <v>12.428571428571429</v>
      </c>
      <c r="M57" s="125">
        <f t="shared" si="167"/>
        <v>12.428571428571429</v>
      </c>
      <c r="N57" s="125">
        <f t="shared" si="167"/>
        <v>12.428571428571429</v>
      </c>
      <c r="O57" s="125">
        <f t="shared" si="167"/>
        <v>12.428571428571429</v>
      </c>
      <c r="P57" s="125">
        <f t="shared" si="167"/>
        <v>12.428571428571429</v>
      </c>
      <c r="Q57" s="125">
        <f t="shared" si="167"/>
        <v>12.428571428571429</v>
      </c>
      <c r="R57" s="125">
        <f t="shared" si="167"/>
        <v>12.428571428571429</v>
      </c>
      <c r="S57" s="125">
        <f t="shared" si="167"/>
        <v>12.428571428571429</v>
      </c>
      <c r="T57" s="125">
        <f t="shared" ref="T57:CE57" si="168">(T38/T47) + 3</f>
        <v>12.428571428571429</v>
      </c>
      <c r="U57" s="125">
        <f t="shared" si="168"/>
        <v>12.428571428571429</v>
      </c>
      <c r="V57" s="125">
        <f t="shared" si="168"/>
        <v>12.428571428571429</v>
      </c>
      <c r="W57" s="125">
        <f t="shared" si="168"/>
        <v>12.428571428571429</v>
      </c>
      <c r="X57" s="125">
        <f t="shared" si="168"/>
        <v>12.428571428571429</v>
      </c>
      <c r="Y57" s="125">
        <f t="shared" si="168"/>
        <v>12.428571428571429</v>
      </c>
      <c r="Z57" s="125">
        <f t="shared" si="168"/>
        <v>12.428571428571429</v>
      </c>
      <c r="AA57" s="125">
        <f t="shared" si="168"/>
        <v>12.428571428571429</v>
      </c>
      <c r="AB57" s="125">
        <f t="shared" si="168"/>
        <v>12.428571428571429</v>
      </c>
      <c r="AC57" s="125">
        <f t="shared" si="168"/>
        <v>12.428571428571429</v>
      </c>
      <c r="AD57" s="125">
        <f t="shared" si="168"/>
        <v>12.428571428571429</v>
      </c>
      <c r="AE57" s="125">
        <f t="shared" si="168"/>
        <v>12.428571428571429</v>
      </c>
      <c r="AF57" s="125">
        <f t="shared" si="168"/>
        <v>12.428571428571429</v>
      </c>
      <c r="AG57" s="125">
        <f t="shared" si="168"/>
        <v>12.428571428571429</v>
      </c>
      <c r="AH57" s="125">
        <f t="shared" si="168"/>
        <v>12.428571428571429</v>
      </c>
      <c r="AI57" s="125">
        <f t="shared" si="168"/>
        <v>12.428571428571429</v>
      </c>
      <c r="AJ57" s="125">
        <f t="shared" si="168"/>
        <v>12.428571428571429</v>
      </c>
      <c r="AK57" s="125">
        <f t="shared" si="168"/>
        <v>12.428571428571429</v>
      </c>
      <c r="AL57" s="125">
        <f t="shared" si="168"/>
        <v>12.428571428571429</v>
      </c>
      <c r="AM57" s="125">
        <f t="shared" si="168"/>
        <v>12.428571428571429</v>
      </c>
      <c r="AN57" s="125">
        <f t="shared" si="168"/>
        <v>12.428571428571429</v>
      </c>
      <c r="AO57" s="125">
        <f t="shared" si="168"/>
        <v>12.428571428571429</v>
      </c>
      <c r="AP57" s="125">
        <f t="shared" si="168"/>
        <v>12.428571428571429</v>
      </c>
      <c r="AQ57" s="125">
        <f t="shared" si="168"/>
        <v>12.428571428571429</v>
      </c>
      <c r="AR57" s="125">
        <f t="shared" si="168"/>
        <v>12.428571428571429</v>
      </c>
      <c r="AS57" s="125">
        <f t="shared" si="168"/>
        <v>12.428571428571429</v>
      </c>
      <c r="AT57" s="125">
        <f t="shared" si="168"/>
        <v>12.428571428571429</v>
      </c>
      <c r="AU57" s="125">
        <f t="shared" si="168"/>
        <v>12.428571428571429</v>
      </c>
      <c r="AV57" s="125">
        <f t="shared" si="168"/>
        <v>12.428571428571429</v>
      </c>
      <c r="AW57" s="125">
        <f t="shared" si="168"/>
        <v>12.428571428571429</v>
      </c>
      <c r="AX57" s="125">
        <f t="shared" si="168"/>
        <v>12.428571428571429</v>
      </c>
      <c r="AY57" s="125">
        <f t="shared" si="168"/>
        <v>12.428571428571429</v>
      </c>
      <c r="AZ57" s="125">
        <f t="shared" si="168"/>
        <v>12.428571428571429</v>
      </c>
      <c r="BA57" s="125">
        <f t="shared" si="168"/>
        <v>12.428571428571429</v>
      </c>
      <c r="BB57" s="125">
        <f t="shared" si="168"/>
        <v>12.428571428571429</v>
      </c>
      <c r="BC57" s="125">
        <f t="shared" si="168"/>
        <v>12.428571428571429</v>
      </c>
      <c r="BD57" s="125">
        <f t="shared" si="168"/>
        <v>12.428571428571429</v>
      </c>
      <c r="BE57" s="125">
        <f t="shared" si="168"/>
        <v>12.428571428571429</v>
      </c>
      <c r="BF57" s="125">
        <f t="shared" si="168"/>
        <v>12.428571428571429</v>
      </c>
      <c r="BG57" s="125">
        <f t="shared" si="168"/>
        <v>12.428571428571429</v>
      </c>
      <c r="BH57" s="125">
        <f t="shared" si="168"/>
        <v>12.428571428571429</v>
      </c>
      <c r="BI57" s="125">
        <f t="shared" si="168"/>
        <v>12.428571428571429</v>
      </c>
      <c r="BJ57" s="125">
        <f t="shared" si="168"/>
        <v>12.428571428571429</v>
      </c>
      <c r="BK57" s="125">
        <f t="shared" si="168"/>
        <v>12.428571428571429</v>
      </c>
      <c r="BL57" s="125">
        <f t="shared" si="168"/>
        <v>12.428571428571429</v>
      </c>
      <c r="BM57" s="125">
        <f t="shared" si="168"/>
        <v>12.428571428571429</v>
      </c>
      <c r="BN57" s="125">
        <f t="shared" si="168"/>
        <v>12.428571428571429</v>
      </c>
      <c r="BO57" s="125">
        <f t="shared" si="168"/>
        <v>12.428571428571429</v>
      </c>
      <c r="BP57" s="125">
        <f t="shared" si="168"/>
        <v>12.428571428571429</v>
      </c>
      <c r="BQ57" s="125">
        <f t="shared" si="168"/>
        <v>12.428571428571429</v>
      </c>
      <c r="BR57" s="125">
        <f t="shared" si="168"/>
        <v>12.428571428571429</v>
      </c>
      <c r="BS57" s="125">
        <f t="shared" si="168"/>
        <v>12.428571428571429</v>
      </c>
      <c r="BT57" s="125">
        <f t="shared" si="168"/>
        <v>12.428571428571429</v>
      </c>
      <c r="BU57" s="125">
        <f t="shared" si="168"/>
        <v>12.428571428571429</v>
      </c>
      <c r="BV57" s="125">
        <f t="shared" si="168"/>
        <v>12.428571428571429</v>
      </c>
      <c r="BW57" s="125">
        <f t="shared" si="168"/>
        <v>12.428571428571429</v>
      </c>
      <c r="BX57" s="125">
        <f t="shared" si="168"/>
        <v>12.428571428571429</v>
      </c>
      <c r="BY57" s="125">
        <f t="shared" si="168"/>
        <v>12.428571428571429</v>
      </c>
      <c r="BZ57" s="125">
        <f t="shared" si="168"/>
        <v>12.428571428571429</v>
      </c>
      <c r="CA57" s="125">
        <f t="shared" si="168"/>
        <v>12.428571428571429</v>
      </c>
      <c r="CB57" s="125">
        <f t="shared" si="168"/>
        <v>12.428571428571429</v>
      </c>
      <c r="CC57" s="125">
        <f t="shared" si="168"/>
        <v>12.428571428571429</v>
      </c>
      <c r="CD57" s="125">
        <f t="shared" si="168"/>
        <v>12.428571428571429</v>
      </c>
      <c r="CE57" s="125">
        <f t="shared" si="168"/>
        <v>12.428571428571429</v>
      </c>
      <c r="CF57" s="125">
        <f t="shared" ref="CF57:EQ57" si="169">(CF38/CF47) + 3</f>
        <v>12.428571428571429</v>
      </c>
      <c r="CG57" s="125">
        <f t="shared" si="169"/>
        <v>12.428571428571429</v>
      </c>
      <c r="CH57" s="125">
        <f t="shared" si="169"/>
        <v>12.428571428571429</v>
      </c>
      <c r="CI57" s="125">
        <f t="shared" si="169"/>
        <v>12.428571428571429</v>
      </c>
      <c r="CJ57" s="125">
        <f t="shared" si="169"/>
        <v>12.428571428571429</v>
      </c>
      <c r="CK57" s="125">
        <f t="shared" si="169"/>
        <v>12.428571428571429</v>
      </c>
      <c r="CL57" s="125">
        <f t="shared" si="169"/>
        <v>12.428571428571429</v>
      </c>
      <c r="CM57" s="125">
        <f t="shared" si="169"/>
        <v>12.428571428571429</v>
      </c>
      <c r="CN57" s="125">
        <f t="shared" si="169"/>
        <v>12.428571428571429</v>
      </c>
      <c r="CO57" s="125">
        <f t="shared" si="169"/>
        <v>12.428571428571429</v>
      </c>
      <c r="CP57" s="125">
        <f t="shared" si="169"/>
        <v>12.428571428571429</v>
      </c>
      <c r="CQ57" s="125">
        <f t="shared" si="169"/>
        <v>12.428571428571429</v>
      </c>
      <c r="CR57" s="125">
        <f t="shared" si="169"/>
        <v>12.428571428571429</v>
      </c>
      <c r="CS57" s="125">
        <f t="shared" si="169"/>
        <v>12.428571428571429</v>
      </c>
      <c r="CT57" s="125">
        <f t="shared" si="169"/>
        <v>12.428571428571429</v>
      </c>
      <c r="CU57" s="125">
        <f t="shared" si="169"/>
        <v>12.428571428571429</v>
      </c>
      <c r="CV57" s="125">
        <f t="shared" si="169"/>
        <v>12.428571428571429</v>
      </c>
      <c r="CW57" s="125">
        <f t="shared" si="169"/>
        <v>12.428571428571429</v>
      </c>
      <c r="CX57" s="125">
        <f t="shared" si="169"/>
        <v>12.428571428571429</v>
      </c>
      <c r="CY57" s="125">
        <f t="shared" si="169"/>
        <v>12.428571428571429</v>
      </c>
      <c r="CZ57" s="125">
        <f t="shared" si="169"/>
        <v>12.428571428571429</v>
      </c>
      <c r="DA57" s="125">
        <f t="shared" si="169"/>
        <v>12.428571428571429</v>
      </c>
      <c r="DB57" s="125">
        <f t="shared" si="169"/>
        <v>12.428571428571429</v>
      </c>
      <c r="DC57" s="125">
        <f t="shared" si="169"/>
        <v>12.428571428571429</v>
      </c>
      <c r="DD57" s="125">
        <f t="shared" si="169"/>
        <v>12.428571428571429</v>
      </c>
      <c r="DE57" s="125">
        <f t="shared" si="169"/>
        <v>12.428571428571429</v>
      </c>
      <c r="DF57" s="125">
        <f t="shared" si="169"/>
        <v>12.428571428571429</v>
      </c>
      <c r="DG57" s="125">
        <f t="shared" si="169"/>
        <v>12.428571428571429</v>
      </c>
      <c r="DH57" s="125">
        <f t="shared" si="169"/>
        <v>12.428571428571429</v>
      </c>
      <c r="DI57" s="125">
        <f t="shared" si="169"/>
        <v>12.428571428571429</v>
      </c>
      <c r="DJ57" s="125">
        <f t="shared" si="169"/>
        <v>12.428571428571429</v>
      </c>
      <c r="DK57" s="125">
        <f t="shared" si="169"/>
        <v>12.428571428571429</v>
      </c>
      <c r="DL57" s="125">
        <f t="shared" si="169"/>
        <v>12.428571428571429</v>
      </c>
      <c r="DM57" s="125">
        <f t="shared" si="169"/>
        <v>12.428571428571429</v>
      </c>
      <c r="DN57" s="125">
        <f t="shared" si="169"/>
        <v>12.428571428571429</v>
      </c>
      <c r="DO57" s="125">
        <f t="shared" si="169"/>
        <v>12.428571428571429</v>
      </c>
      <c r="DP57" s="125">
        <f t="shared" si="169"/>
        <v>12.428571428571429</v>
      </c>
      <c r="DQ57" s="125">
        <f t="shared" si="169"/>
        <v>12.428571428571429</v>
      </c>
      <c r="DR57" s="125">
        <f t="shared" si="169"/>
        <v>12.428571428571429</v>
      </c>
      <c r="DS57" s="125">
        <f t="shared" si="169"/>
        <v>12.428571428571429</v>
      </c>
      <c r="DT57" s="125">
        <f t="shared" si="169"/>
        <v>12.428571428571429</v>
      </c>
      <c r="DU57" s="125">
        <f t="shared" si="169"/>
        <v>12.428571428571429</v>
      </c>
      <c r="DV57" s="125">
        <f t="shared" si="169"/>
        <v>12.428571428571429</v>
      </c>
      <c r="DW57" s="125">
        <f t="shared" si="169"/>
        <v>12.428571428571429</v>
      </c>
      <c r="DX57" s="125">
        <f t="shared" si="169"/>
        <v>12.428571428571429</v>
      </c>
      <c r="DY57" s="125">
        <f t="shared" si="169"/>
        <v>12.428571428571429</v>
      </c>
      <c r="DZ57" s="125">
        <f t="shared" si="169"/>
        <v>12.428571428571429</v>
      </c>
      <c r="EA57" s="125">
        <f t="shared" si="169"/>
        <v>12.428571428571429</v>
      </c>
      <c r="EB57" s="125">
        <f t="shared" si="169"/>
        <v>12.428571428571429</v>
      </c>
      <c r="EC57" s="125">
        <f t="shared" si="169"/>
        <v>12.428571428571429</v>
      </c>
      <c r="ED57" s="125">
        <f t="shared" si="169"/>
        <v>12.428571428571429</v>
      </c>
      <c r="EE57" s="125">
        <f t="shared" si="169"/>
        <v>12.428571428571429</v>
      </c>
      <c r="EF57" s="125">
        <f t="shared" si="169"/>
        <v>12.428571428571429</v>
      </c>
      <c r="EG57" s="125">
        <f t="shared" si="169"/>
        <v>12.428571428571429</v>
      </c>
      <c r="EH57" s="125">
        <f t="shared" si="169"/>
        <v>12.428571428571429</v>
      </c>
      <c r="EI57" s="125">
        <f t="shared" si="169"/>
        <v>12.428571428571429</v>
      </c>
      <c r="EJ57" s="125">
        <f t="shared" si="169"/>
        <v>12.428571428571429</v>
      </c>
      <c r="EK57" s="125">
        <f t="shared" si="169"/>
        <v>12.428571428571429</v>
      </c>
      <c r="EL57" s="125">
        <f t="shared" si="169"/>
        <v>12.428571428571429</v>
      </c>
      <c r="EM57" s="125">
        <f t="shared" si="169"/>
        <v>12.428571428571429</v>
      </c>
      <c r="EN57" s="125">
        <f t="shared" si="169"/>
        <v>12.428571428571429</v>
      </c>
      <c r="EO57" s="125">
        <f t="shared" si="169"/>
        <v>12.428571428571429</v>
      </c>
      <c r="EP57" s="125">
        <f t="shared" si="169"/>
        <v>12.428571428571429</v>
      </c>
      <c r="EQ57" s="125">
        <f t="shared" si="169"/>
        <v>12.428571428571429</v>
      </c>
      <c r="ER57" s="125">
        <f t="shared" ref="ER57:HC57" si="170">(ER38/ER47) + 3</f>
        <v>12.428571428571429</v>
      </c>
      <c r="ES57" s="125">
        <f t="shared" si="170"/>
        <v>12.428571428571429</v>
      </c>
      <c r="ET57" s="125">
        <f t="shared" si="170"/>
        <v>12.428571428571429</v>
      </c>
      <c r="EU57" s="125">
        <f t="shared" si="170"/>
        <v>12.428571428571429</v>
      </c>
      <c r="EV57" s="125">
        <f t="shared" si="170"/>
        <v>12.428571428571429</v>
      </c>
      <c r="EW57" s="125">
        <f t="shared" si="170"/>
        <v>12.428571428571429</v>
      </c>
      <c r="EX57" s="125">
        <f t="shared" si="170"/>
        <v>12.428571428571429</v>
      </c>
      <c r="EY57" s="125">
        <f t="shared" si="170"/>
        <v>12.428571428571429</v>
      </c>
      <c r="EZ57" s="125">
        <f t="shared" si="170"/>
        <v>12.428571428571429</v>
      </c>
      <c r="FA57" s="125">
        <f t="shared" si="170"/>
        <v>12.428571428571429</v>
      </c>
      <c r="FB57" s="125">
        <f t="shared" si="170"/>
        <v>12.428571428571429</v>
      </c>
      <c r="FC57" s="125">
        <f t="shared" si="170"/>
        <v>12.428571428571429</v>
      </c>
      <c r="FD57" s="125">
        <f t="shared" si="170"/>
        <v>12.428571428571429</v>
      </c>
      <c r="FE57" s="125">
        <f t="shared" si="170"/>
        <v>12.428571428571429</v>
      </c>
      <c r="FF57" s="125">
        <f t="shared" si="170"/>
        <v>12.428571428571429</v>
      </c>
      <c r="FG57" s="125">
        <f t="shared" si="170"/>
        <v>12.428571428571429</v>
      </c>
      <c r="FH57" s="125">
        <f t="shared" si="170"/>
        <v>12.428571428571429</v>
      </c>
      <c r="FI57" s="125">
        <f t="shared" si="170"/>
        <v>12.428571428571429</v>
      </c>
      <c r="FJ57" s="125">
        <f t="shared" si="170"/>
        <v>12.428571428571429</v>
      </c>
      <c r="FK57" s="125">
        <f t="shared" si="170"/>
        <v>12.428571428571429</v>
      </c>
      <c r="FL57" s="125">
        <f t="shared" si="170"/>
        <v>12.428571428571429</v>
      </c>
      <c r="FM57" s="125">
        <f t="shared" si="170"/>
        <v>12.428571428571429</v>
      </c>
      <c r="FN57" s="125">
        <f t="shared" si="170"/>
        <v>12.428571428571429</v>
      </c>
      <c r="FO57" s="125">
        <f t="shared" si="170"/>
        <v>12.428571428571429</v>
      </c>
      <c r="FP57" s="125">
        <f t="shared" si="170"/>
        <v>12.428571428571429</v>
      </c>
      <c r="FQ57" s="125">
        <f t="shared" si="170"/>
        <v>12.428571428571429</v>
      </c>
      <c r="FR57" s="125">
        <f t="shared" si="170"/>
        <v>12.428571428571429</v>
      </c>
      <c r="FS57" s="125">
        <f t="shared" si="170"/>
        <v>12.428571428571429</v>
      </c>
      <c r="FT57" s="125">
        <f t="shared" si="170"/>
        <v>12.428571428571429</v>
      </c>
      <c r="FU57" s="125">
        <f t="shared" si="170"/>
        <v>12.428571428571429</v>
      </c>
      <c r="FV57" s="125">
        <f t="shared" si="170"/>
        <v>12.428571428571429</v>
      </c>
      <c r="FW57" s="125">
        <f t="shared" si="170"/>
        <v>12.428571428571429</v>
      </c>
      <c r="FX57" s="125">
        <f t="shared" si="170"/>
        <v>12.428571428571429</v>
      </c>
      <c r="FY57" s="125">
        <f t="shared" si="170"/>
        <v>12.428571428571429</v>
      </c>
      <c r="FZ57" s="125">
        <f t="shared" si="170"/>
        <v>12.428571428571429</v>
      </c>
      <c r="GA57" s="125">
        <f t="shared" si="170"/>
        <v>12.428571428571429</v>
      </c>
      <c r="GB57" s="125">
        <f t="shared" si="170"/>
        <v>12.428571428571429</v>
      </c>
      <c r="GC57" s="125">
        <f t="shared" si="170"/>
        <v>12.428571428571429</v>
      </c>
      <c r="GD57" s="125">
        <f t="shared" si="170"/>
        <v>12.428571428571429</v>
      </c>
      <c r="GE57" s="125">
        <f t="shared" si="170"/>
        <v>12.428571428571429</v>
      </c>
      <c r="GF57" s="125">
        <f t="shared" si="170"/>
        <v>12.428571428571429</v>
      </c>
      <c r="GG57" s="125">
        <f t="shared" si="170"/>
        <v>12.428571428571429</v>
      </c>
      <c r="GH57" s="125">
        <f t="shared" si="170"/>
        <v>12.428571428571429</v>
      </c>
      <c r="GI57" s="125">
        <f t="shared" si="170"/>
        <v>12.428571428571429</v>
      </c>
      <c r="GJ57" s="125">
        <f t="shared" si="170"/>
        <v>12.428571428571429</v>
      </c>
      <c r="GK57" s="125">
        <f t="shared" si="170"/>
        <v>12.428571428571429</v>
      </c>
      <c r="GL57" s="125">
        <f t="shared" si="170"/>
        <v>12.428571428571429</v>
      </c>
      <c r="GM57" s="125">
        <f t="shared" si="170"/>
        <v>12.428571428571429</v>
      </c>
      <c r="GN57" s="125">
        <f t="shared" si="170"/>
        <v>12.428571428571429</v>
      </c>
      <c r="GO57" s="125">
        <f t="shared" si="170"/>
        <v>12.428571428571429</v>
      </c>
      <c r="GP57" s="125">
        <f t="shared" si="170"/>
        <v>12.428571428571429</v>
      </c>
      <c r="GQ57" s="125">
        <f t="shared" si="170"/>
        <v>12.428571428571429</v>
      </c>
      <c r="GR57" s="125">
        <f t="shared" si="170"/>
        <v>12.428571428571429</v>
      </c>
      <c r="GS57" s="125">
        <f t="shared" si="170"/>
        <v>12.428571428571429</v>
      </c>
      <c r="GT57" s="125">
        <f t="shared" si="170"/>
        <v>12.428571428571429</v>
      </c>
      <c r="GU57" s="125">
        <f t="shared" si="170"/>
        <v>12.428571428571429</v>
      </c>
      <c r="GV57" s="125">
        <f t="shared" si="170"/>
        <v>12.428571428571429</v>
      </c>
      <c r="GW57" s="125">
        <f t="shared" si="170"/>
        <v>12.428571428571429</v>
      </c>
      <c r="GX57" s="125">
        <f t="shared" si="170"/>
        <v>12.428571428571429</v>
      </c>
      <c r="GY57" s="125">
        <f t="shared" si="170"/>
        <v>12.428571428571429</v>
      </c>
      <c r="GZ57" s="125">
        <f t="shared" si="170"/>
        <v>12.428571428571429</v>
      </c>
      <c r="HA57" s="125">
        <f t="shared" si="170"/>
        <v>12.428571428571429</v>
      </c>
      <c r="HB57" s="125">
        <f t="shared" si="170"/>
        <v>12.428571428571429</v>
      </c>
      <c r="HC57" s="125">
        <f t="shared" si="170"/>
        <v>12.428571428571429</v>
      </c>
      <c r="HD57" s="125">
        <f t="shared" ref="HD57:JO57" si="171">(HD38/HD47) + 3</f>
        <v>12.428571428571429</v>
      </c>
      <c r="HE57" s="125">
        <f t="shared" si="171"/>
        <v>12.428571428571429</v>
      </c>
      <c r="HF57" s="125">
        <f t="shared" si="171"/>
        <v>12.428571428571429</v>
      </c>
      <c r="HG57" s="125">
        <f t="shared" si="171"/>
        <v>12.428571428571429</v>
      </c>
      <c r="HH57" s="125">
        <f t="shared" si="171"/>
        <v>12.428571428571429</v>
      </c>
      <c r="HI57" s="125">
        <f t="shared" si="171"/>
        <v>12.428571428571429</v>
      </c>
      <c r="HJ57" s="125">
        <f t="shared" si="171"/>
        <v>12.428571428571429</v>
      </c>
      <c r="HK57" s="125">
        <f t="shared" si="171"/>
        <v>12.428571428571429</v>
      </c>
      <c r="HL57" s="125">
        <f t="shared" si="171"/>
        <v>12.428571428571429</v>
      </c>
      <c r="HM57" s="125">
        <f t="shared" si="171"/>
        <v>12.428571428571429</v>
      </c>
      <c r="HN57" s="125">
        <f t="shared" si="171"/>
        <v>12.428571428571429</v>
      </c>
      <c r="HO57" s="125">
        <f t="shared" si="171"/>
        <v>12.428571428571429</v>
      </c>
      <c r="HP57" s="125">
        <f t="shared" si="171"/>
        <v>12.428571428571429</v>
      </c>
      <c r="HQ57" s="125">
        <f t="shared" si="171"/>
        <v>12.428571428571429</v>
      </c>
      <c r="HR57" s="125">
        <f t="shared" si="171"/>
        <v>12.428571428571429</v>
      </c>
      <c r="HS57" s="125">
        <f t="shared" si="171"/>
        <v>12.428571428571429</v>
      </c>
      <c r="HT57" s="125">
        <f t="shared" si="171"/>
        <v>12.428571428571429</v>
      </c>
      <c r="HU57" s="125">
        <f t="shared" si="171"/>
        <v>12.428571428571429</v>
      </c>
      <c r="HV57" s="125">
        <f t="shared" si="171"/>
        <v>12.428571428571429</v>
      </c>
      <c r="HW57" s="125">
        <f t="shared" si="171"/>
        <v>12.428571428571429</v>
      </c>
      <c r="HX57" s="125">
        <f t="shared" si="171"/>
        <v>12.428571428571429</v>
      </c>
      <c r="HY57" s="125">
        <f t="shared" si="171"/>
        <v>12.428571428571429</v>
      </c>
      <c r="HZ57" s="125">
        <f t="shared" si="171"/>
        <v>12.428571428571429</v>
      </c>
      <c r="IA57" s="125">
        <f t="shared" si="171"/>
        <v>12.428571428571429</v>
      </c>
      <c r="IB57" s="125">
        <f t="shared" si="171"/>
        <v>12.428571428571429</v>
      </c>
      <c r="IC57" s="125">
        <f t="shared" si="171"/>
        <v>12.428571428571429</v>
      </c>
      <c r="ID57" s="125">
        <f t="shared" si="171"/>
        <v>12.428571428571429</v>
      </c>
      <c r="IE57" s="125">
        <f t="shared" si="171"/>
        <v>12.428571428571429</v>
      </c>
      <c r="IF57" s="125">
        <f t="shared" si="171"/>
        <v>12.428571428571429</v>
      </c>
      <c r="IG57" s="125">
        <f t="shared" si="171"/>
        <v>12.428571428571429</v>
      </c>
      <c r="IH57" s="125">
        <f t="shared" si="171"/>
        <v>12.428571428571429</v>
      </c>
      <c r="II57" s="125">
        <f t="shared" si="171"/>
        <v>12.428571428571429</v>
      </c>
      <c r="IJ57" s="125">
        <f t="shared" si="171"/>
        <v>12.428571428571429</v>
      </c>
      <c r="IK57" s="125">
        <f t="shared" si="171"/>
        <v>12.428571428571429</v>
      </c>
      <c r="IL57" s="125">
        <f t="shared" si="171"/>
        <v>12.428571428571429</v>
      </c>
      <c r="IM57" s="125">
        <f t="shared" si="171"/>
        <v>12.428571428571429</v>
      </c>
      <c r="IN57" s="125">
        <f t="shared" si="171"/>
        <v>12.428571428571429</v>
      </c>
      <c r="IO57" s="125">
        <f t="shared" si="171"/>
        <v>12.428571428571429</v>
      </c>
      <c r="IP57" s="125">
        <f t="shared" si="171"/>
        <v>12.428571428571429</v>
      </c>
      <c r="IQ57" s="125">
        <f t="shared" si="171"/>
        <v>12.428571428571429</v>
      </c>
      <c r="IR57" s="125">
        <f t="shared" si="171"/>
        <v>12.428571428571429</v>
      </c>
      <c r="IS57" s="125">
        <f t="shared" si="171"/>
        <v>12.428571428571429</v>
      </c>
      <c r="IT57" s="125">
        <f t="shared" si="171"/>
        <v>12.428571428571429</v>
      </c>
      <c r="IU57" s="125">
        <f t="shared" si="171"/>
        <v>12.428571428571429</v>
      </c>
      <c r="IV57" s="125">
        <f t="shared" si="171"/>
        <v>12.428571428571429</v>
      </c>
      <c r="IW57" s="125">
        <f t="shared" si="171"/>
        <v>12.428571428571429</v>
      </c>
      <c r="IX57" s="125">
        <f t="shared" si="171"/>
        <v>12.428571428571429</v>
      </c>
      <c r="IY57" s="125">
        <f t="shared" si="171"/>
        <v>12.428571428571429</v>
      </c>
      <c r="IZ57" s="125">
        <f t="shared" si="171"/>
        <v>12.428571428571429</v>
      </c>
      <c r="JA57" s="125">
        <f t="shared" si="171"/>
        <v>12.428571428571429</v>
      </c>
      <c r="JB57" s="125">
        <f t="shared" si="171"/>
        <v>12.428571428571429</v>
      </c>
      <c r="JC57" s="125">
        <f t="shared" si="171"/>
        <v>12.428571428571429</v>
      </c>
      <c r="JD57" s="125">
        <f t="shared" si="171"/>
        <v>12.428571428571429</v>
      </c>
      <c r="JE57" s="125">
        <f t="shared" si="171"/>
        <v>12.428571428571429</v>
      </c>
      <c r="JF57" s="125">
        <f t="shared" si="171"/>
        <v>12.428571428571429</v>
      </c>
      <c r="JG57" s="125">
        <f t="shared" si="171"/>
        <v>12.428571428571429</v>
      </c>
      <c r="JH57" s="125">
        <f t="shared" si="171"/>
        <v>12.428571428571429</v>
      </c>
      <c r="JI57" s="125">
        <f t="shared" si="171"/>
        <v>12.428571428571429</v>
      </c>
      <c r="JJ57" s="125">
        <f t="shared" si="171"/>
        <v>12.428571428571429</v>
      </c>
      <c r="JK57" s="125">
        <f t="shared" si="171"/>
        <v>12.428571428571429</v>
      </c>
      <c r="JL57" s="125">
        <f t="shared" si="171"/>
        <v>12.428571428571429</v>
      </c>
      <c r="JM57" s="125">
        <f t="shared" si="171"/>
        <v>12.428571428571429</v>
      </c>
      <c r="JN57" s="125">
        <f t="shared" si="171"/>
        <v>12.428571428571429</v>
      </c>
      <c r="JO57" s="125">
        <f t="shared" si="171"/>
        <v>12.428571428571429</v>
      </c>
      <c r="JP57" s="125">
        <f t="shared" ref="JP57:MA57" si="172">(JP38/JP47) + 3</f>
        <v>12.428571428571429</v>
      </c>
      <c r="JQ57" s="125">
        <f t="shared" si="172"/>
        <v>12.428571428571429</v>
      </c>
      <c r="JR57" s="125">
        <f t="shared" si="172"/>
        <v>12.428571428571429</v>
      </c>
      <c r="JS57" s="125">
        <f t="shared" si="172"/>
        <v>12.428571428571429</v>
      </c>
      <c r="JT57" s="125">
        <f t="shared" si="172"/>
        <v>12.428571428571429</v>
      </c>
      <c r="JU57" s="125">
        <f t="shared" si="172"/>
        <v>12.428571428571429</v>
      </c>
      <c r="JV57" s="125">
        <f t="shared" si="172"/>
        <v>12.428571428571429</v>
      </c>
      <c r="JW57" s="125">
        <f t="shared" si="172"/>
        <v>12.428571428571429</v>
      </c>
      <c r="JX57" s="125">
        <f t="shared" si="172"/>
        <v>12.428571428571429</v>
      </c>
      <c r="JY57" s="125">
        <f t="shared" si="172"/>
        <v>12.428571428571429</v>
      </c>
      <c r="JZ57" s="125">
        <f t="shared" si="172"/>
        <v>12.428571428571429</v>
      </c>
      <c r="KA57" s="125">
        <f t="shared" si="172"/>
        <v>12.428571428571429</v>
      </c>
      <c r="KB57" s="125">
        <f t="shared" si="172"/>
        <v>12.428571428571429</v>
      </c>
      <c r="KC57" s="125">
        <f t="shared" si="172"/>
        <v>12.428571428571429</v>
      </c>
      <c r="KD57" s="125">
        <f t="shared" si="172"/>
        <v>12.428571428571429</v>
      </c>
      <c r="KE57" s="125">
        <f t="shared" si="172"/>
        <v>12.428571428571429</v>
      </c>
      <c r="KF57" s="125">
        <f t="shared" si="172"/>
        <v>12.428571428571429</v>
      </c>
      <c r="KG57" s="125">
        <f t="shared" si="172"/>
        <v>12.428571428571429</v>
      </c>
      <c r="KH57" s="125">
        <f t="shared" si="172"/>
        <v>12.428571428571429</v>
      </c>
      <c r="KI57" s="125">
        <f t="shared" si="172"/>
        <v>12.428571428571429</v>
      </c>
      <c r="KJ57" s="125">
        <f t="shared" si="172"/>
        <v>12.428571428571429</v>
      </c>
      <c r="KK57" s="125">
        <f t="shared" si="172"/>
        <v>12.428571428571429</v>
      </c>
      <c r="KL57" s="125">
        <f t="shared" si="172"/>
        <v>12.428571428571429</v>
      </c>
      <c r="KM57" s="125">
        <f t="shared" si="172"/>
        <v>12.428571428571429</v>
      </c>
      <c r="KN57" s="125">
        <f t="shared" si="172"/>
        <v>12.428571428571429</v>
      </c>
      <c r="KO57" s="125">
        <f t="shared" si="172"/>
        <v>12.428571428571429</v>
      </c>
      <c r="KP57" s="125">
        <f t="shared" si="172"/>
        <v>12.428571428571429</v>
      </c>
      <c r="KQ57" s="125">
        <f t="shared" si="172"/>
        <v>12.428571428571429</v>
      </c>
      <c r="KR57" s="125">
        <f t="shared" si="172"/>
        <v>12.428571428571429</v>
      </c>
      <c r="KS57" s="125">
        <f t="shared" si="172"/>
        <v>12.428571428571429</v>
      </c>
      <c r="KT57" s="125">
        <f t="shared" si="172"/>
        <v>12.428571428571429</v>
      </c>
      <c r="KU57" s="125">
        <f t="shared" si="172"/>
        <v>12.428571428571429</v>
      </c>
      <c r="KV57" s="125">
        <f t="shared" si="172"/>
        <v>12.428571428571429</v>
      </c>
      <c r="KW57" s="125">
        <f t="shared" si="172"/>
        <v>12.428571428571429</v>
      </c>
      <c r="KX57" s="125">
        <f t="shared" si="172"/>
        <v>12.428571428571429</v>
      </c>
      <c r="KY57" s="125">
        <f t="shared" si="172"/>
        <v>12.428571428571429</v>
      </c>
      <c r="KZ57" s="125">
        <f t="shared" si="172"/>
        <v>12.428571428571429</v>
      </c>
      <c r="LA57" s="125">
        <f t="shared" si="172"/>
        <v>12.428571428571429</v>
      </c>
      <c r="LB57" s="125">
        <f t="shared" si="172"/>
        <v>12.428571428571429</v>
      </c>
      <c r="LC57" s="125">
        <f t="shared" si="172"/>
        <v>12.428571428571429</v>
      </c>
      <c r="LD57" s="125">
        <f t="shared" si="172"/>
        <v>12.428571428571429</v>
      </c>
      <c r="LE57" s="125">
        <f t="shared" si="172"/>
        <v>12.428571428571429</v>
      </c>
      <c r="LF57" s="125">
        <f t="shared" si="172"/>
        <v>12.428571428571429</v>
      </c>
      <c r="LG57" s="125">
        <f t="shared" si="172"/>
        <v>12.428571428571429</v>
      </c>
      <c r="LH57" s="125">
        <f t="shared" si="172"/>
        <v>12.428571428571429</v>
      </c>
      <c r="LI57" s="125">
        <f t="shared" si="172"/>
        <v>12.428571428571429</v>
      </c>
      <c r="LJ57" s="125">
        <f t="shared" si="172"/>
        <v>12.428571428571429</v>
      </c>
      <c r="LK57" s="125">
        <f t="shared" si="172"/>
        <v>12.428571428571429</v>
      </c>
      <c r="LL57" s="125">
        <f t="shared" si="172"/>
        <v>12.428571428571429</v>
      </c>
      <c r="LM57" s="125">
        <f t="shared" si="172"/>
        <v>12.428571428571429</v>
      </c>
      <c r="LN57" s="125">
        <f t="shared" si="172"/>
        <v>12.428571428571429</v>
      </c>
      <c r="LO57" s="125">
        <f t="shared" si="172"/>
        <v>12.428571428571429</v>
      </c>
      <c r="LP57" s="125">
        <f t="shared" si="172"/>
        <v>12.428571428571429</v>
      </c>
      <c r="LQ57" s="125">
        <f t="shared" si="172"/>
        <v>12.428571428571429</v>
      </c>
      <c r="LR57" s="125">
        <f t="shared" si="172"/>
        <v>12.428571428571429</v>
      </c>
      <c r="LS57" s="125">
        <f t="shared" si="172"/>
        <v>12.428571428571429</v>
      </c>
      <c r="LT57" s="125">
        <f t="shared" si="172"/>
        <v>12.428571428571429</v>
      </c>
      <c r="LU57" s="125">
        <f t="shared" si="172"/>
        <v>12.428571428571429</v>
      </c>
      <c r="LV57" s="125">
        <f t="shared" si="172"/>
        <v>12.428571428571429</v>
      </c>
      <c r="LW57" s="125">
        <f t="shared" si="172"/>
        <v>12.428571428571429</v>
      </c>
      <c r="LX57" s="125">
        <f t="shared" si="172"/>
        <v>12.428571428571429</v>
      </c>
      <c r="LY57" s="125">
        <f t="shared" si="172"/>
        <v>12.428571428571429</v>
      </c>
      <c r="LZ57" s="125">
        <f t="shared" si="172"/>
        <v>12.428571428571429</v>
      </c>
      <c r="MA57" s="125">
        <f t="shared" si="172"/>
        <v>12.428571428571429</v>
      </c>
      <c r="MB57" s="125">
        <f t="shared" ref="MB57:OM57" si="173">(MB38/MB47) + 3</f>
        <v>12.428571428571429</v>
      </c>
      <c r="MC57" s="125">
        <f t="shared" si="173"/>
        <v>12.428571428571429</v>
      </c>
      <c r="MD57" s="125">
        <f t="shared" si="173"/>
        <v>12.428571428571429</v>
      </c>
      <c r="ME57" s="125">
        <f t="shared" si="173"/>
        <v>12.428571428571429</v>
      </c>
      <c r="MF57" s="125">
        <f t="shared" si="173"/>
        <v>12.428571428571429</v>
      </c>
      <c r="MG57" s="125">
        <f t="shared" si="173"/>
        <v>12.428571428571429</v>
      </c>
      <c r="MH57" s="125">
        <f t="shared" si="173"/>
        <v>12.428571428571429</v>
      </c>
      <c r="MI57" s="125">
        <f t="shared" si="173"/>
        <v>12.428571428571429</v>
      </c>
      <c r="MJ57" s="125">
        <f t="shared" si="173"/>
        <v>12.428571428571429</v>
      </c>
      <c r="MK57" s="125">
        <f t="shared" si="173"/>
        <v>12.428571428571429</v>
      </c>
      <c r="ML57" s="125">
        <f t="shared" si="173"/>
        <v>12.428571428571429</v>
      </c>
      <c r="MM57" s="125">
        <f t="shared" si="173"/>
        <v>12.428571428571429</v>
      </c>
      <c r="MN57" s="125">
        <f t="shared" si="173"/>
        <v>12.428571428571429</v>
      </c>
      <c r="MO57" s="125">
        <f t="shared" si="173"/>
        <v>12.428571428571429</v>
      </c>
      <c r="MP57" s="125">
        <f t="shared" si="173"/>
        <v>12.428571428571429</v>
      </c>
      <c r="MQ57" s="125">
        <f t="shared" si="173"/>
        <v>12.428571428571429</v>
      </c>
      <c r="MR57" s="125">
        <f t="shared" si="173"/>
        <v>12.428571428571429</v>
      </c>
      <c r="MS57" s="125">
        <f t="shared" si="173"/>
        <v>12.428571428571429</v>
      </c>
      <c r="MT57" s="125">
        <f t="shared" si="173"/>
        <v>12.428571428571429</v>
      </c>
      <c r="MU57" s="125">
        <f t="shared" si="173"/>
        <v>12.428571428571429</v>
      </c>
      <c r="MV57" s="125">
        <f t="shared" si="173"/>
        <v>12.428571428571429</v>
      </c>
      <c r="MW57" s="125">
        <f t="shared" si="173"/>
        <v>12.428571428571429</v>
      </c>
      <c r="MX57" s="125">
        <f t="shared" si="173"/>
        <v>12.428571428571429</v>
      </c>
      <c r="MY57" s="125">
        <f t="shared" si="173"/>
        <v>12.428571428571429</v>
      </c>
      <c r="MZ57" s="125">
        <f t="shared" si="173"/>
        <v>12.428571428571429</v>
      </c>
      <c r="NA57" s="125">
        <f t="shared" si="173"/>
        <v>12.428571428571429</v>
      </c>
      <c r="NB57" s="125">
        <f t="shared" si="173"/>
        <v>12.428571428571429</v>
      </c>
      <c r="NC57" s="125">
        <f t="shared" si="173"/>
        <v>12.428571428571429</v>
      </c>
      <c r="ND57" s="125">
        <f t="shared" si="173"/>
        <v>12.428571428571429</v>
      </c>
      <c r="NE57" s="125">
        <f t="shared" si="173"/>
        <v>12.428571428571429</v>
      </c>
      <c r="NF57" s="125">
        <f t="shared" si="173"/>
        <v>12.428571428571429</v>
      </c>
      <c r="NG57" s="125">
        <f t="shared" si="173"/>
        <v>12.428571428571429</v>
      </c>
      <c r="NH57" s="125">
        <f t="shared" si="173"/>
        <v>12.428571428571429</v>
      </c>
      <c r="NI57" s="125">
        <f t="shared" si="173"/>
        <v>12.428571428571429</v>
      </c>
      <c r="NJ57" s="125">
        <f t="shared" si="173"/>
        <v>12.428571428571429</v>
      </c>
      <c r="NK57" s="125">
        <f t="shared" si="173"/>
        <v>12.428571428571429</v>
      </c>
      <c r="NL57" s="125">
        <f t="shared" si="173"/>
        <v>12.428571428571429</v>
      </c>
      <c r="NM57" s="125">
        <f t="shared" si="173"/>
        <v>12.428571428571429</v>
      </c>
      <c r="NN57" s="125">
        <f t="shared" si="173"/>
        <v>12.428571428571429</v>
      </c>
      <c r="NO57" s="125">
        <f t="shared" si="173"/>
        <v>12.428571428571429</v>
      </c>
      <c r="NP57" s="125">
        <f t="shared" si="173"/>
        <v>12.428571428571429</v>
      </c>
      <c r="NQ57" s="125">
        <f t="shared" si="173"/>
        <v>12.428571428571429</v>
      </c>
      <c r="NR57" s="125">
        <f t="shared" si="173"/>
        <v>12.428571428571429</v>
      </c>
      <c r="NS57" s="125">
        <f t="shared" si="173"/>
        <v>12.428571428571429</v>
      </c>
      <c r="NT57" s="125">
        <f t="shared" si="173"/>
        <v>12.428571428571429</v>
      </c>
      <c r="NU57" s="125">
        <f t="shared" si="173"/>
        <v>12.428571428571429</v>
      </c>
      <c r="NV57" s="125">
        <f t="shared" si="173"/>
        <v>12.428571428571429</v>
      </c>
      <c r="NW57" s="125">
        <f t="shared" si="173"/>
        <v>12.428571428571429</v>
      </c>
      <c r="NX57" s="125">
        <f t="shared" si="173"/>
        <v>12.428571428571429</v>
      </c>
      <c r="NY57" s="125">
        <f t="shared" si="173"/>
        <v>12.428571428571429</v>
      </c>
      <c r="NZ57" s="125">
        <f t="shared" si="173"/>
        <v>12.428571428571429</v>
      </c>
      <c r="OA57" s="125">
        <f t="shared" si="173"/>
        <v>12.428571428571429</v>
      </c>
      <c r="OB57" s="125">
        <f t="shared" si="173"/>
        <v>12.428571428571429</v>
      </c>
      <c r="OC57" s="125">
        <f t="shared" si="173"/>
        <v>12.428571428571429</v>
      </c>
      <c r="OD57" s="125">
        <f t="shared" si="173"/>
        <v>12.428571428571429</v>
      </c>
      <c r="OE57" s="125">
        <f t="shared" si="173"/>
        <v>12.428571428571429</v>
      </c>
      <c r="OF57" s="125">
        <f t="shared" si="173"/>
        <v>12.428571428571429</v>
      </c>
      <c r="OG57" s="125">
        <f t="shared" si="173"/>
        <v>12.428571428571429</v>
      </c>
      <c r="OH57" s="125">
        <f t="shared" si="173"/>
        <v>12.428571428571429</v>
      </c>
      <c r="OI57" s="125">
        <f t="shared" si="173"/>
        <v>12.428571428571429</v>
      </c>
      <c r="OJ57" s="125">
        <f t="shared" si="173"/>
        <v>12.428571428571429</v>
      </c>
      <c r="OK57" s="125">
        <f t="shared" si="173"/>
        <v>12.428571428571429</v>
      </c>
      <c r="OL57" s="125">
        <f t="shared" si="173"/>
        <v>12.428571428571429</v>
      </c>
      <c r="OM57" s="125">
        <f t="shared" si="173"/>
        <v>12.428571428571429</v>
      </c>
      <c r="ON57" s="125">
        <f t="shared" ref="ON57:QY57" si="174">(ON38/ON47) + 3</f>
        <v>12.428571428571429</v>
      </c>
      <c r="OO57" s="125">
        <f t="shared" si="174"/>
        <v>12.428571428571429</v>
      </c>
      <c r="OP57" s="125">
        <f t="shared" si="174"/>
        <v>12.428571428571429</v>
      </c>
      <c r="OQ57" s="125">
        <f t="shared" si="174"/>
        <v>12.428571428571429</v>
      </c>
      <c r="OR57" s="125">
        <f t="shared" si="174"/>
        <v>12.428571428571429</v>
      </c>
      <c r="OS57" s="125">
        <f t="shared" si="174"/>
        <v>12.428571428571429</v>
      </c>
      <c r="OT57" s="125">
        <f t="shared" si="174"/>
        <v>12.428571428571429</v>
      </c>
      <c r="OU57" s="125">
        <f t="shared" si="174"/>
        <v>12.428571428571429</v>
      </c>
      <c r="OV57" s="125">
        <f t="shared" si="174"/>
        <v>12.428571428571429</v>
      </c>
      <c r="OW57" s="125">
        <f t="shared" si="174"/>
        <v>12.428571428571429</v>
      </c>
      <c r="OX57" s="125">
        <f t="shared" si="174"/>
        <v>12.428571428571429</v>
      </c>
      <c r="OY57" s="125">
        <f t="shared" si="174"/>
        <v>12.428571428571429</v>
      </c>
      <c r="OZ57" s="125">
        <f t="shared" si="174"/>
        <v>12.428571428571429</v>
      </c>
      <c r="PA57" s="125">
        <f t="shared" si="174"/>
        <v>12.428571428571429</v>
      </c>
      <c r="PB57" s="125">
        <f t="shared" si="174"/>
        <v>12.428571428571429</v>
      </c>
      <c r="PC57" s="125">
        <f t="shared" si="174"/>
        <v>12.428571428571429</v>
      </c>
      <c r="PD57" s="125">
        <f t="shared" si="174"/>
        <v>12.428571428571429</v>
      </c>
      <c r="PE57" s="125">
        <f t="shared" si="174"/>
        <v>12.428571428571429</v>
      </c>
      <c r="PF57" s="125">
        <f t="shared" si="174"/>
        <v>12.428571428571429</v>
      </c>
      <c r="PG57" s="125">
        <f t="shared" si="174"/>
        <v>12.428571428571429</v>
      </c>
      <c r="PH57" s="125">
        <f t="shared" si="174"/>
        <v>12.428571428571429</v>
      </c>
      <c r="PI57" s="125">
        <f t="shared" si="174"/>
        <v>12.428571428571429</v>
      </c>
      <c r="PJ57" s="125">
        <f t="shared" si="174"/>
        <v>12.428571428571429</v>
      </c>
      <c r="PK57" s="125">
        <f t="shared" si="174"/>
        <v>12.428571428571429</v>
      </c>
      <c r="PL57" s="125">
        <f t="shared" si="174"/>
        <v>12.428571428571429</v>
      </c>
      <c r="PM57" s="125">
        <f t="shared" si="174"/>
        <v>12.428571428571429</v>
      </c>
      <c r="PN57" s="125">
        <f t="shared" si="174"/>
        <v>12.428571428571429</v>
      </c>
      <c r="PO57" s="125">
        <f t="shared" si="174"/>
        <v>12.428571428571429</v>
      </c>
      <c r="PP57" s="125">
        <f t="shared" si="174"/>
        <v>12.428571428571429</v>
      </c>
      <c r="PQ57" s="125">
        <f t="shared" si="174"/>
        <v>12.428571428571429</v>
      </c>
      <c r="PR57" s="125">
        <f t="shared" si="174"/>
        <v>12.428571428571429</v>
      </c>
      <c r="PS57" s="125">
        <f t="shared" si="174"/>
        <v>12.428571428571429</v>
      </c>
      <c r="PT57" s="125">
        <f t="shared" si="174"/>
        <v>12.428571428571429</v>
      </c>
      <c r="PU57" s="125">
        <f t="shared" si="174"/>
        <v>12.428571428571429</v>
      </c>
      <c r="PV57" s="125">
        <f t="shared" si="174"/>
        <v>12.428571428571429</v>
      </c>
      <c r="PW57" s="125">
        <f t="shared" si="174"/>
        <v>12.428571428571429</v>
      </c>
      <c r="PX57" s="125">
        <f t="shared" si="174"/>
        <v>12.428571428571429</v>
      </c>
      <c r="PY57" s="125">
        <f t="shared" si="174"/>
        <v>12.428571428571429</v>
      </c>
      <c r="PZ57" s="125">
        <f t="shared" si="174"/>
        <v>12.428571428571429</v>
      </c>
      <c r="QA57" s="125">
        <f t="shared" si="174"/>
        <v>12.428571428571429</v>
      </c>
      <c r="QB57" s="125">
        <f t="shared" si="174"/>
        <v>12.428571428571429</v>
      </c>
      <c r="QC57" s="125">
        <f t="shared" si="174"/>
        <v>12.428571428571429</v>
      </c>
      <c r="QD57" s="125">
        <f t="shared" si="174"/>
        <v>12.428571428571429</v>
      </c>
      <c r="QE57" s="125">
        <f t="shared" si="174"/>
        <v>12.428571428571429</v>
      </c>
      <c r="QF57" s="125">
        <f t="shared" si="174"/>
        <v>12.428571428571429</v>
      </c>
      <c r="QG57" s="125">
        <f t="shared" si="174"/>
        <v>12.428571428571429</v>
      </c>
      <c r="QH57" s="125">
        <f t="shared" si="174"/>
        <v>12.428571428571429</v>
      </c>
      <c r="QI57" s="125">
        <f t="shared" si="174"/>
        <v>12.428571428571429</v>
      </c>
      <c r="QJ57" s="125">
        <f t="shared" si="174"/>
        <v>12.428571428571429</v>
      </c>
      <c r="QK57" s="125">
        <f t="shared" si="174"/>
        <v>12.428571428571429</v>
      </c>
      <c r="QL57" s="125">
        <f t="shared" si="174"/>
        <v>12.428571428571429</v>
      </c>
      <c r="QM57" s="125">
        <f t="shared" si="174"/>
        <v>12.428571428571429</v>
      </c>
      <c r="QN57" s="125">
        <f t="shared" si="174"/>
        <v>12.428571428571429</v>
      </c>
      <c r="QO57" s="125">
        <f t="shared" si="174"/>
        <v>12.428571428571429</v>
      </c>
      <c r="QP57" s="125">
        <f t="shared" si="174"/>
        <v>12.428571428571429</v>
      </c>
      <c r="QQ57" s="125">
        <f t="shared" si="174"/>
        <v>12.428571428571429</v>
      </c>
      <c r="QR57" s="125">
        <f t="shared" si="174"/>
        <v>12.428571428571429</v>
      </c>
      <c r="QS57" s="125">
        <f t="shared" si="174"/>
        <v>12.428571428571429</v>
      </c>
      <c r="QT57" s="125">
        <f t="shared" si="174"/>
        <v>12.428571428571429</v>
      </c>
      <c r="QU57" s="125">
        <f t="shared" si="174"/>
        <v>12.428571428571429</v>
      </c>
      <c r="QV57" s="125">
        <f t="shared" si="174"/>
        <v>12.428571428571429</v>
      </c>
      <c r="QW57" s="125">
        <f t="shared" si="174"/>
        <v>12.428571428571429</v>
      </c>
      <c r="QX57" s="125">
        <f t="shared" si="174"/>
        <v>12.428571428571429</v>
      </c>
      <c r="QY57" s="125">
        <f t="shared" si="174"/>
        <v>12.428571428571429</v>
      </c>
      <c r="QZ57" s="125">
        <f t="shared" ref="QZ57:TK57" si="175">(QZ38/QZ47) + 3</f>
        <v>12.428571428571429</v>
      </c>
      <c r="RA57" s="125">
        <f t="shared" si="175"/>
        <v>12.428571428571429</v>
      </c>
      <c r="RB57" s="125">
        <f t="shared" si="175"/>
        <v>12.428571428571429</v>
      </c>
      <c r="RC57" s="125">
        <f t="shared" si="175"/>
        <v>12.428571428571429</v>
      </c>
      <c r="RD57" s="125">
        <f t="shared" si="175"/>
        <v>12.428571428571429</v>
      </c>
      <c r="RE57" s="125">
        <f t="shared" si="175"/>
        <v>12.428571428571429</v>
      </c>
      <c r="RF57" s="125">
        <f t="shared" si="175"/>
        <v>12.428571428571429</v>
      </c>
      <c r="RG57" s="125">
        <f t="shared" si="175"/>
        <v>12.428571428571429</v>
      </c>
      <c r="RH57" s="125">
        <f t="shared" si="175"/>
        <v>12.428571428571429</v>
      </c>
      <c r="RI57" s="125">
        <f t="shared" si="175"/>
        <v>12.428571428571429</v>
      </c>
      <c r="RJ57" s="125">
        <f t="shared" si="175"/>
        <v>12.428571428571429</v>
      </c>
      <c r="RK57" s="125">
        <f t="shared" si="175"/>
        <v>12.428571428571429</v>
      </c>
      <c r="RL57" s="125">
        <f t="shared" si="175"/>
        <v>12.428571428571429</v>
      </c>
      <c r="RM57" s="125">
        <f t="shared" si="175"/>
        <v>12.428571428571429</v>
      </c>
      <c r="RN57" s="125">
        <f t="shared" si="175"/>
        <v>12.428571428571429</v>
      </c>
      <c r="RO57" s="125">
        <f t="shared" si="175"/>
        <v>12.428571428571429</v>
      </c>
      <c r="RP57" s="125">
        <f t="shared" si="175"/>
        <v>12.428571428571429</v>
      </c>
      <c r="RQ57" s="125">
        <f t="shared" si="175"/>
        <v>12.428571428571429</v>
      </c>
      <c r="RR57" s="125">
        <f t="shared" si="175"/>
        <v>12.428571428571429</v>
      </c>
      <c r="RS57" s="125">
        <f t="shared" si="175"/>
        <v>12.428571428571429</v>
      </c>
      <c r="RT57" s="125">
        <f t="shared" si="175"/>
        <v>12.428571428571429</v>
      </c>
      <c r="RU57" s="125">
        <f t="shared" si="175"/>
        <v>12.428571428571429</v>
      </c>
      <c r="RV57" s="125">
        <f t="shared" si="175"/>
        <v>12.428571428571429</v>
      </c>
      <c r="RW57" s="125">
        <f t="shared" si="175"/>
        <v>12.428571428571429</v>
      </c>
      <c r="RX57" s="125">
        <f t="shared" si="175"/>
        <v>12.428571428571429</v>
      </c>
      <c r="RY57" s="125">
        <f t="shared" si="175"/>
        <v>12.428571428571429</v>
      </c>
      <c r="RZ57" s="125">
        <f t="shared" si="175"/>
        <v>12.428571428571429</v>
      </c>
      <c r="SA57" s="125">
        <f t="shared" si="175"/>
        <v>12.428571428571429</v>
      </c>
      <c r="SB57" s="125">
        <f t="shared" si="175"/>
        <v>12.428571428571429</v>
      </c>
      <c r="SC57" s="125">
        <f t="shared" si="175"/>
        <v>12.428571428571429</v>
      </c>
      <c r="SD57" s="125">
        <f t="shared" si="175"/>
        <v>12.428571428571429</v>
      </c>
      <c r="SE57" s="125">
        <f t="shared" si="175"/>
        <v>12.428571428571429</v>
      </c>
      <c r="SF57" s="125">
        <f t="shared" si="175"/>
        <v>12.428571428571429</v>
      </c>
      <c r="SG57" s="125">
        <f t="shared" si="175"/>
        <v>12.428571428571429</v>
      </c>
      <c r="SH57" s="125">
        <f t="shared" si="175"/>
        <v>12.428571428571429</v>
      </c>
      <c r="SI57" s="125">
        <f t="shared" si="175"/>
        <v>12.428571428571429</v>
      </c>
      <c r="SJ57" s="125">
        <f t="shared" si="175"/>
        <v>12.428571428571429</v>
      </c>
      <c r="SK57" s="125">
        <f t="shared" si="175"/>
        <v>12.428571428571429</v>
      </c>
      <c r="SL57" s="125">
        <f t="shared" si="175"/>
        <v>12.428571428571429</v>
      </c>
      <c r="SM57" s="125">
        <f t="shared" si="175"/>
        <v>12.428571428571429</v>
      </c>
      <c r="SN57" s="125">
        <f t="shared" si="175"/>
        <v>12.428571428571429</v>
      </c>
      <c r="SO57" s="125">
        <f t="shared" si="175"/>
        <v>12.428571428571429</v>
      </c>
      <c r="SP57" s="125">
        <f t="shared" si="175"/>
        <v>12.428571428571429</v>
      </c>
      <c r="SQ57" s="125">
        <f t="shared" si="175"/>
        <v>12.428571428571429</v>
      </c>
      <c r="SR57" s="125">
        <f t="shared" si="175"/>
        <v>12.428571428571429</v>
      </c>
      <c r="SS57" s="125">
        <f t="shared" si="175"/>
        <v>12.428571428571429</v>
      </c>
      <c r="ST57" s="125">
        <f t="shared" si="175"/>
        <v>12.428571428571429</v>
      </c>
      <c r="SU57" s="125">
        <f t="shared" si="175"/>
        <v>12.428571428571429</v>
      </c>
      <c r="SV57" s="125">
        <f t="shared" si="175"/>
        <v>12.428571428571429</v>
      </c>
      <c r="SW57" s="125">
        <f t="shared" si="175"/>
        <v>12.428571428571429</v>
      </c>
      <c r="SX57" s="125">
        <f t="shared" si="175"/>
        <v>12.428571428571429</v>
      </c>
      <c r="SY57" s="125">
        <f t="shared" si="175"/>
        <v>12.428571428571429</v>
      </c>
      <c r="SZ57" s="125">
        <f t="shared" si="175"/>
        <v>12.428571428571429</v>
      </c>
      <c r="TA57" s="125">
        <f t="shared" si="175"/>
        <v>12.428571428571429</v>
      </c>
      <c r="TB57" s="125">
        <f t="shared" si="175"/>
        <v>12.428571428571429</v>
      </c>
      <c r="TC57" s="125">
        <f t="shared" si="175"/>
        <v>12.428571428571429</v>
      </c>
      <c r="TD57" s="125">
        <f t="shared" si="175"/>
        <v>12.428571428571429</v>
      </c>
      <c r="TE57" s="125">
        <f t="shared" si="175"/>
        <v>12.428571428571429</v>
      </c>
      <c r="TF57" s="125">
        <f t="shared" si="175"/>
        <v>12.428571428571429</v>
      </c>
      <c r="TG57" s="125">
        <f t="shared" si="175"/>
        <v>12.428571428571429</v>
      </c>
      <c r="TH57" s="125">
        <f t="shared" si="175"/>
        <v>12.428571428571429</v>
      </c>
      <c r="TI57" s="125">
        <f t="shared" si="175"/>
        <v>12.428571428571429</v>
      </c>
      <c r="TJ57" s="125">
        <f t="shared" si="175"/>
        <v>12.428571428571429</v>
      </c>
      <c r="TK57" s="125">
        <f t="shared" si="175"/>
        <v>12.428571428571429</v>
      </c>
      <c r="TL57" s="125">
        <f t="shared" ref="TL57:VH57" si="176">(TL38/TL47) + 3</f>
        <v>12.428571428571429</v>
      </c>
      <c r="TM57" s="125">
        <f t="shared" si="176"/>
        <v>12.428571428571429</v>
      </c>
      <c r="TN57" s="125">
        <f t="shared" si="176"/>
        <v>12.428571428571429</v>
      </c>
      <c r="TO57" s="125">
        <f t="shared" si="176"/>
        <v>12.428571428571429</v>
      </c>
      <c r="TP57" s="125">
        <f t="shared" si="176"/>
        <v>12.428571428571429</v>
      </c>
      <c r="TQ57" s="125">
        <f t="shared" si="176"/>
        <v>12.428571428571429</v>
      </c>
      <c r="TR57" s="125">
        <f t="shared" si="176"/>
        <v>12.428571428571429</v>
      </c>
      <c r="TS57" s="125">
        <f t="shared" si="176"/>
        <v>12.428571428571429</v>
      </c>
      <c r="TT57" s="125">
        <f t="shared" si="176"/>
        <v>12.428571428571429</v>
      </c>
      <c r="TU57" s="125">
        <f t="shared" si="176"/>
        <v>12.428571428571429</v>
      </c>
      <c r="TV57" s="125">
        <f t="shared" si="176"/>
        <v>12.428571428571429</v>
      </c>
      <c r="TW57" s="125">
        <f t="shared" si="176"/>
        <v>12.428571428571429</v>
      </c>
      <c r="TX57" s="125">
        <f t="shared" si="176"/>
        <v>12.428571428571429</v>
      </c>
      <c r="TY57" s="125">
        <f t="shared" si="176"/>
        <v>12.428571428571429</v>
      </c>
      <c r="TZ57" s="125">
        <f t="shared" si="176"/>
        <v>12.428571428571429</v>
      </c>
      <c r="UA57" s="125">
        <f t="shared" si="176"/>
        <v>12.428571428571429</v>
      </c>
      <c r="UB57" s="125">
        <f t="shared" si="176"/>
        <v>12.428571428571429</v>
      </c>
      <c r="UC57" s="125">
        <f t="shared" si="176"/>
        <v>12.428571428571429</v>
      </c>
      <c r="UD57" s="125">
        <f t="shared" si="176"/>
        <v>12.428571428571429</v>
      </c>
      <c r="UE57" s="125">
        <f t="shared" si="176"/>
        <v>12.428571428571429</v>
      </c>
      <c r="UF57" s="125">
        <f t="shared" si="176"/>
        <v>12.428571428571429</v>
      </c>
      <c r="UG57" s="125">
        <f t="shared" si="176"/>
        <v>12.428571428571429</v>
      </c>
      <c r="UH57" s="125">
        <f t="shared" si="176"/>
        <v>12.428571428571429</v>
      </c>
      <c r="UI57" s="125">
        <f t="shared" si="176"/>
        <v>12.428571428571429</v>
      </c>
      <c r="UJ57" s="125">
        <f t="shared" si="176"/>
        <v>12.428571428571429</v>
      </c>
      <c r="UK57" s="125">
        <f t="shared" si="176"/>
        <v>12.428571428571429</v>
      </c>
      <c r="UL57" s="125">
        <f t="shared" si="176"/>
        <v>12.428571428571429</v>
      </c>
      <c r="UM57" s="125">
        <f t="shared" si="176"/>
        <v>12.428571428571429</v>
      </c>
      <c r="UN57" s="125">
        <f t="shared" si="176"/>
        <v>12.428571428571429</v>
      </c>
      <c r="UO57" s="125">
        <f t="shared" si="176"/>
        <v>12.428571428571429</v>
      </c>
      <c r="UP57" s="125">
        <f t="shared" si="176"/>
        <v>12.428571428571429</v>
      </c>
      <c r="UQ57" s="125">
        <f t="shared" si="176"/>
        <v>12.428571428571429</v>
      </c>
      <c r="UR57" s="125">
        <f t="shared" si="176"/>
        <v>12.428571428571429</v>
      </c>
      <c r="US57" s="125">
        <f t="shared" si="176"/>
        <v>12.428571428571429</v>
      </c>
      <c r="UT57" s="125">
        <f t="shared" si="176"/>
        <v>12.428571428571429</v>
      </c>
      <c r="UU57" s="125">
        <f t="shared" si="176"/>
        <v>12.428571428571429</v>
      </c>
      <c r="UV57" s="125">
        <f t="shared" si="176"/>
        <v>12.428571428571429</v>
      </c>
      <c r="UW57" s="125">
        <f t="shared" si="176"/>
        <v>12.428571428571429</v>
      </c>
      <c r="UX57" s="125">
        <f t="shared" si="176"/>
        <v>12.428571428571429</v>
      </c>
      <c r="UY57" s="125">
        <f t="shared" si="176"/>
        <v>12.428571428571429</v>
      </c>
      <c r="UZ57" s="125">
        <f t="shared" si="176"/>
        <v>12.428571428571429</v>
      </c>
      <c r="VA57" s="125">
        <f t="shared" si="176"/>
        <v>12.428571428571429</v>
      </c>
      <c r="VB57" s="125">
        <f t="shared" si="176"/>
        <v>12.428571428571429</v>
      </c>
      <c r="VC57" s="125">
        <f t="shared" si="176"/>
        <v>12.428571428571429</v>
      </c>
      <c r="VD57" s="125">
        <f t="shared" si="176"/>
        <v>12.428571428571429</v>
      </c>
      <c r="VE57" s="125">
        <f t="shared" si="176"/>
        <v>12.428571428571429</v>
      </c>
      <c r="VF57" s="125">
        <f t="shared" si="176"/>
        <v>12.428571428571429</v>
      </c>
      <c r="VG57" s="125">
        <f t="shared" si="176"/>
        <v>12.428571428571429</v>
      </c>
      <c r="VH57" s="125">
        <f t="shared" si="176"/>
        <v>12.428571428571429</v>
      </c>
    </row>
    <row r="58" spans="1:580" x14ac:dyDescent="0.25">
      <c r="B58" s="55"/>
      <c r="C58" s="10" t="s">
        <v>275</v>
      </c>
      <c r="D58" s="93" t="s">
        <v>277</v>
      </c>
      <c r="E58" s="276">
        <f t="shared" ref="E58:F58" si="177">E23/3600</f>
        <v>7.7777777777777779E-2</v>
      </c>
      <c r="F58" s="276">
        <f t="shared" si="177"/>
        <v>0.15555555555555556</v>
      </c>
      <c r="G58" s="276">
        <f t="shared" ref="G58:S58" si="178">G23/3600</f>
        <v>0.23333333333333334</v>
      </c>
      <c r="H58" s="276">
        <f t="shared" si="178"/>
        <v>0.31111111111111112</v>
      </c>
      <c r="I58" s="276">
        <f t="shared" si="178"/>
        <v>0.3888888888888889</v>
      </c>
      <c r="J58" s="276">
        <f t="shared" si="178"/>
        <v>0.46666666666666667</v>
      </c>
      <c r="K58" s="276">
        <f t="shared" si="178"/>
        <v>0.5444444444444444</v>
      </c>
      <c r="L58" s="276">
        <f t="shared" si="178"/>
        <v>0.62222222222222223</v>
      </c>
      <c r="M58" s="276">
        <f t="shared" si="178"/>
        <v>0.7</v>
      </c>
      <c r="N58" s="276">
        <f t="shared" si="178"/>
        <v>0.77777777777777779</v>
      </c>
      <c r="O58" s="276">
        <f t="shared" si="178"/>
        <v>0.85555555555555551</v>
      </c>
      <c r="P58" s="276">
        <f t="shared" si="178"/>
        <v>0.93333333333333335</v>
      </c>
      <c r="Q58" s="276">
        <f t="shared" si="178"/>
        <v>7.7777777777777779E-2</v>
      </c>
      <c r="R58" s="276">
        <f t="shared" si="178"/>
        <v>0.15555555555555556</v>
      </c>
      <c r="S58" s="276">
        <f t="shared" si="178"/>
        <v>0.23333333333333334</v>
      </c>
      <c r="T58" s="276">
        <f t="shared" ref="T58:CE58" si="179">T23/3600</f>
        <v>0.31111111111111112</v>
      </c>
      <c r="U58" s="276">
        <f t="shared" si="179"/>
        <v>0.3888888888888889</v>
      </c>
      <c r="V58" s="276">
        <f t="shared" si="179"/>
        <v>0.46666666666666667</v>
      </c>
      <c r="W58" s="276">
        <f t="shared" si="179"/>
        <v>0.5444444444444444</v>
      </c>
      <c r="X58" s="276">
        <f t="shared" si="179"/>
        <v>0.62222222222222223</v>
      </c>
      <c r="Y58" s="276">
        <f t="shared" si="179"/>
        <v>0.7</v>
      </c>
      <c r="Z58" s="276">
        <f t="shared" si="179"/>
        <v>0.77777777777777779</v>
      </c>
      <c r="AA58" s="276">
        <f t="shared" si="179"/>
        <v>0.85555555555555551</v>
      </c>
      <c r="AB58" s="276">
        <f t="shared" si="179"/>
        <v>0.93333333333333335</v>
      </c>
      <c r="AC58" s="276">
        <f t="shared" si="179"/>
        <v>7.7777777777777779E-2</v>
      </c>
      <c r="AD58" s="276">
        <f t="shared" si="179"/>
        <v>0.15555555555555556</v>
      </c>
      <c r="AE58" s="276">
        <f t="shared" si="179"/>
        <v>0.23333333333333334</v>
      </c>
      <c r="AF58" s="276">
        <f t="shared" si="179"/>
        <v>0.31111111111111112</v>
      </c>
      <c r="AG58" s="276">
        <f t="shared" si="179"/>
        <v>0.3888888888888889</v>
      </c>
      <c r="AH58" s="276">
        <f t="shared" si="179"/>
        <v>0.46666666666666667</v>
      </c>
      <c r="AI58" s="276">
        <f t="shared" si="179"/>
        <v>0.5444444444444444</v>
      </c>
      <c r="AJ58" s="276">
        <f t="shared" si="179"/>
        <v>0.62222222222222223</v>
      </c>
      <c r="AK58" s="276">
        <f t="shared" si="179"/>
        <v>0.7</v>
      </c>
      <c r="AL58" s="276">
        <f t="shared" si="179"/>
        <v>0.77777777777777779</v>
      </c>
      <c r="AM58" s="276">
        <f t="shared" si="179"/>
        <v>0.85555555555555551</v>
      </c>
      <c r="AN58" s="276">
        <f t="shared" si="179"/>
        <v>0.93333333333333335</v>
      </c>
      <c r="AO58" s="276">
        <f t="shared" si="179"/>
        <v>7.7777777777777779E-2</v>
      </c>
      <c r="AP58" s="276">
        <f t="shared" si="179"/>
        <v>0.15555555555555556</v>
      </c>
      <c r="AQ58" s="276">
        <f t="shared" si="179"/>
        <v>0.23333333333333334</v>
      </c>
      <c r="AR58" s="276">
        <f t="shared" si="179"/>
        <v>0.31111111111111112</v>
      </c>
      <c r="AS58" s="276">
        <f t="shared" si="179"/>
        <v>0.3888888888888889</v>
      </c>
      <c r="AT58" s="276">
        <f t="shared" si="179"/>
        <v>0.46666666666666667</v>
      </c>
      <c r="AU58" s="276">
        <f t="shared" si="179"/>
        <v>0.5444444444444444</v>
      </c>
      <c r="AV58" s="276">
        <f t="shared" si="179"/>
        <v>0.62222222222222223</v>
      </c>
      <c r="AW58" s="276">
        <f t="shared" si="179"/>
        <v>0.7</v>
      </c>
      <c r="AX58" s="276">
        <f t="shared" si="179"/>
        <v>0.77777777777777779</v>
      </c>
      <c r="AY58" s="276">
        <f t="shared" si="179"/>
        <v>0.85555555555555551</v>
      </c>
      <c r="AZ58" s="276">
        <f t="shared" si="179"/>
        <v>0.93333333333333335</v>
      </c>
      <c r="BA58" s="276">
        <f t="shared" si="179"/>
        <v>7.7777777777777779E-2</v>
      </c>
      <c r="BB58" s="276">
        <f t="shared" si="179"/>
        <v>0.15555555555555556</v>
      </c>
      <c r="BC58" s="276">
        <f t="shared" si="179"/>
        <v>0.23333333333333334</v>
      </c>
      <c r="BD58" s="276">
        <f t="shared" si="179"/>
        <v>0.31111111111111112</v>
      </c>
      <c r="BE58" s="276">
        <f t="shared" si="179"/>
        <v>0.3888888888888889</v>
      </c>
      <c r="BF58" s="276">
        <f t="shared" si="179"/>
        <v>0.46666666666666667</v>
      </c>
      <c r="BG58" s="276">
        <f t="shared" si="179"/>
        <v>0.5444444444444444</v>
      </c>
      <c r="BH58" s="276">
        <f t="shared" si="179"/>
        <v>0.62222222222222223</v>
      </c>
      <c r="BI58" s="276">
        <f t="shared" si="179"/>
        <v>0.7</v>
      </c>
      <c r="BJ58" s="276">
        <f t="shared" si="179"/>
        <v>0.77777777777777779</v>
      </c>
      <c r="BK58" s="276">
        <f t="shared" si="179"/>
        <v>0.85555555555555551</v>
      </c>
      <c r="BL58" s="276">
        <f t="shared" si="179"/>
        <v>0.93333333333333335</v>
      </c>
      <c r="BM58" s="276">
        <f t="shared" si="179"/>
        <v>7.7777777777777779E-2</v>
      </c>
      <c r="BN58" s="276">
        <f t="shared" si="179"/>
        <v>0.15555555555555556</v>
      </c>
      <c r="BO58" s="276">
        <f t="shared" si="179"/>
        <v>0.23333333333333334</v>
      </c>
      <c r="BP58" s="276">
        <f t="shared" si="179"/>
        <v>0.31111111111111112</v>
      </c>
      <c r="BQ58" s="276">
        <f t="shared" si="179"/>
        <v>0.3888888888888889</v>
      </c>
      <c r="BR58" s="276">
        <f t="shared" si="179"/>
        <v>0.46666666666666667</v>
      </c>
      <c r="BS58" s="276">
        <f t="shared" si="179"/>
        <v>0.5444444444444444</v>
      </c>
      <c r="BT58" s="276">
        <f t="shared" si="179"/>
        <v>0.62222222222222223</v>
      </c>
      <c r="BU58" s="276">
        <f t="shared" si="179"/>
        <v>0.7</v>
      </c>
      <c r="BV58" s="276">
        <f t="shared" si="179"/>
        <v>0.77777777777777779</v>
      </c>
      <c r="BW58" s="276">
        <f t="shared" si="179"/>
        <v>0.85555555555555551</v>
      </c>
      <c r="BX58" s="276">
        <f t="shared" si="179"/>
        <v>0.93333333333333335</v>
      </c>
      <c r="BY58" s="276">
        <f t="shared" si="179"/>
        <v>7.7777777777777779E-2</v>
      </c>
      <c r="BZ58" s="276">
        <f t="shared" si="179"/>
        <v>0.15555555555555556</v>
      </c>
      <c r="CA58" s="276">
        <f t="shared" si="179"/>
        <v>0.23333333333333334</v>
      </c>
      <c r="CB58" s="276">
        <f t="shared" si="179"/>
        <v>0.31111111111111112</v>
      </c>
      <c r="CC58" s="276">
        <f t="shared" si="179"/>
        <v>0.3888888888888889</v>
      </c>
      <c r="CD58" s="276">
        <f t="shared" si="179"/>
        <v>0.46666666666666667</v>
      </c>
      <c r="CE58" s="276">
        <f t="shared" si="179"/>
        <v>0.5444444444444444</v>
      </c>
      <c r="CF58" s="276">
        <f t="shared" ref="CF58:EQ58" si="180">CF23/3600</f>
        <v>0.62222222222222223</v>
      </c>
      <c r="CG58" s="276">
        <f t="shared" si="180"/>
        <v>0.7</v>
      </c>
      <c r="CH58" s="276">
        <f t="shared" si="180"/>
        <v>0.77777777777777779</v>
      </c>
      <c r="CI58" s="276">
        <f t="shared" si="180"/>
        <v>0.85555555555555551</v>
      </c>
      <c r="CJ58" s="276">
        <f t="shared" si="180"/>
        <v>0.93333333333333335</v>
      </c>
      <c r="CK58" s="276">
        <f t="shared" si="180"/>
        <v>7.7777777777777779E-2</v>
      </c>
      <c r="CL58" s="276">
        <f t="shared" si="180"/>
        <v>0.15555555555555556</v>
      </c>
      <c r="CM58" s="276">
        <f t="shared" si="180"/>
        <v>0.23333333333333334</v>
      </c>
      <c r="CN58" s="276">
        <f t="shared" si="180"/>
        <v>0.31111111111111112</v>
      </c>
      <c r="CO58" s="276">
        <f t="shared" si="180"/>
        <v>0.3888888888888889</v>
      </c>
      <c r="CP58" s="276">
        <f t="shared" si="180"/>
        <v>0.46666666666666667</v>
      </c>
      <c r="CQ58" s="276">
        <f t="shared" si="180"/>
        <v>0.5444444444444444</v>
      </c>
      <c r="CR58" s="276">
        <f t="shared" si="180"/>
        <v>0.62222222222222223</v>
      </c>
      <c r="CS58" s="276">
        <f t="shared" si="180"/>
        <v>0.7</v>
      </c>
      <c r="CT58" s="276">
        <f t="shared" si="180"/>
        <v>0.77777777777777779</v>
      </c>
      <c r="CU58" s="276">
        <f t="shared" si="180"/>
        <v>0.85555555555555551</v>
      </c>
      <c r="CV58" s="276">
        <f t="shared" si="180"/>
        <v>0.93333333333333335</v>
      </c>
      <c r="CW58" s="276">
        <f t="shared" si="180"/>
        <v>7.7777777777777779E-2</v>
      </c>
      <c r="CX58" s="276">
        <f t="shared" si="180"/>
        <v>0.15555555555555556</v>
      </c>
      <c r="CY58" s="276">
        <f t="shared" si="180"/>
        <v>0.23333333333333334</v>
      </c>
      <c r="CZ58" s="276">
        <f t="shared" si="180"/>
        <v>0.31111111111111112</v>
      </c>
      <c r="DA58" s="276">
        <f t="shared" si="180"/>
        <v>0.3888888888888889</v>
      </c>
      <c r="DB58" s="276">
        <f t="shared" si="180"/>
        <v>0.46666666666666667</v>
      </c>
      <c r="DC58" s="276">
        <f t="shared" si="180"/>
        <v>0.5444444444444444</v>
      </c>
      <c r="DD58" s="276">
        <f t="shared" si="180"/>
        <v>0.62222222222222223</v>
      </c>
      <c r="DE58" s="276">
        <f t="shared" si="180"/>
        <v>0.7</v>
      </c>
      <c r="DF58" s="276">
        <f t="shared" si="180"/>
        <v>0.77777777777777779</v>
      </c>
      <c r="DG58" s="276">
        <f t="shared" si="180"/>
        <v>0.85555555555555551</v>
      </c>
      <c r="DH58" s="276">
        <f t="shared" si="180"/>
        <v>0.93333333333333335</v>
      </c>
      <c r="DI58" s="276">
        <f t="shared" si="180"/>
        <v>7.7777777777777779E-2</v>
      </c>
      <c r="DJ58" s="276">
        <f t="shared" si="180"/>
        <v>0.15555555555555556</v>
      </c>
      <c r="DK58" s="276">
        <f t="shared" si="180"/>
        <v>0.23333333333333334</v>
      </c>
      <c r="DL58" s="276">
        <f t="shared" si="180"/>
        <v>0.31111111111111112</v>
      </c>
      <c r="DM58" s="276">
        <f t="shared" si="180"/>
        <v>0.3888888888888889</v>
      </c>
      <c r="DN58" s="276">
        <f t="shared" si="180"/>
        <v>0.46666666666666667</v>
      </c>
      <c r="DO58" s="276">
        <f t="shared" si="180"/>
        <v>0.5444444444444444</v>
      </c>
      <c r="DP58" s="276">
        <f t="shared" si="180"/>
        <v>0.62222222222222223</v>
      </c>
      <c r="DQ58" s="276">
        <f t="shared" si="180"/>
        <v>0.7</v>
      </c>
      <c r="DR58" s="276">
        <f t="shared" si="180"/>
        <v>0.77777777777777779</v>
      </c>
      <c r="DS58" s="276">
        <f t="shared" si="180"/>
        <v>0.85555555555555551</v>
      </c>
      <c r="DT58" s="276">
        <f t="shared" si="180"/>
        <v>0.93333333333333335</v>
      </c>
      <c r="DU58" s="276">
        <f t="shared" si="180"/>
        <v>7.7777777777777779E-2</v>
      </c>
      <c r="DV58" s="276">
        <f t="shared" si="180"/>
        <v>0.15555555555555556</v>
      </c>
      <c r="DW58" s="276">
        <f t="shared" si="180"/>
        <v>0.23333333333333334</v>
      </c>
      <c r="DX58" s="276">
        <f t="shared" si="180"/>
        <v>0.31111111111111112</v>
      </c>
      <c r="DY58" s="276">
        <f t="shared" si="180"/>
        <v>0.3888888888888889</v>
      </c>
      <c r="DZ58" s="276">
        <f t="shared" si="180"/>
        <v>0.46666666666666667</v>
      </c>
      <c r="EA58" s="276">
        <f t="shared" si="180"/>
        <v>0.5444444444444444</v>
      </c>
      <c r="EB58" s="276">
        <f t="shared" si="180"/>
        <v>0.62222222222222223</v>
      </c>
      <c r="EC58" s="276">
        <f t="shared" si="180"/>
        <v>0.7</v>
      </c>
      <c r="ED58" s="276">
        <f t="shared" si="180"/>
        <v>0.77777777777777779</v>
      </c>
      <c r="EE58" s="276">
        <f t="shared" si="180"/>
        <v>0.85555555555555551</v>
      </c>
      <c r="EF58" s="276">
        <f t="shared" si="180"/>
        <v>0.93333333333333335</v>
      </c>
      <c r="EG58" s="276">
        <f t="shared" si="180"/>
        <v>7.7777777777777779E-2</v>
      </c>
      <c r="EH58" s="276">
        <f t="shared" si="180"/>
        <v>0.15555555555555556</v>
      </c>
      <c r="EI58" s="276">
        <f t="shared" si="180"/>
        <v>0.23333333333333334</v>
      </c>
      <c r="EJ58" s="276">
        <f t="shared" si="180"/>
        <v>0.31111111111111112</v>
      </c>
      <c r="EK58" s="276">
        <f t="shared" si="180"/>
        <v>0.3888888888888889</v>
      </c>
      <c r="EL58" s="276">
        <f t="shared" si="180"/>
        <v>0.46666666666666667</v>
      </c>
      <c r="EM58" s="276">
        <f t="shared" si="180"/>
        <v>0.5444444444444444</v>
      </c>
      <c r="EN58" s="276">
        <f t="shared" si="180"/>
        <v>0.62222222222222223</v>
      </c>
      <c r="EO58" s="276">
        <f t="shared" si="180"/>
        <v>0.7</v>
      </c>
      <c r="EP58" s="276">
        <f t="shared" si="180"/>
        <v>0.77777777777777779</v>
      </c>
      <c r="EQ58" s="276">
        <f t="shared" si="180"/>
        <v>0.85555555555555551</v>
      </c>
      <c r="ER58" s="276">
        <f t="shared" ref="ER58:HC58" si="181">ER23/3600</f>
        <v>0.93333333333333335</v>
      </c>
      <c r="ES58" s="276">
        <f t="shared" si="181"/>
        <v>7.7777777777777779E-2</v>
      </c>
      <c r="ET58" s="276">
        <f t="shared" si="181"/>
        <v>0.15555555555555556</v>
      </c>
      <c r="EU58" s="276">
        <f t="shared" si="181"/>
        <v>0.23333333333333334</v>
      </c>
      <c r="EV58" s="276">
        <f t="shared" si="181"/>
        <v>0.31111111111111112</v>
      </c>
      <c r="EW58" s="276">
        <f t="shared" si="181"/>
        <v>0.3888888888888889</v>
      </c>
      <c r="EX58" s="276">
        <f t="shared" si="181"/>
        <v>0.46666666666666667</v>
      </c>
      <c r="EY58" s="276">
        <f t="shared" si="181"/>
        <v>0.5444444444444444</v>
      </c>
      <c r="EZ58" s="276">
        <f t="shared" si="181"/>
        <v>0.62222222222222223</v>
      </c>
      <c r="FA58" s="276">
        <f t="shared" si="181"/>
        <v>0.7</v>
      </c>
      <c r="FB58" s="276">
        <f t="shared" si="181"/>
        <v>0.77777777777777779</v>
      </c>
      <c r="FC58" s="276">
        <f t="shared" si="181"/>
        <v>0.85555555555555551</v>
      </c>
      <c r="FD58" s="276">
        <f t="shared" si="181"/>
        <v>0.93333333333333335</v>
      </c>
      <c r="FE58" s="276">
        <f t="shared" si="181"/>
        <v>7.7777777777777779E-2</v>
      </c>
      <c r="FF58" s="276">
        <f t="shared" si="181"/>
        <v>0.15555555555555556</v>
      </c>
      <c r="FG58" s="276">
        <f t="shared" si="181"/>
        <v>0.23333333333333334</v>
      </c>
      <c r="FH58" s="276">
        <f t="shared" si="181"/>
        <v>0.31111111111111112</v>
      </c>
      <c r="FI58" s="276">
        <f t="shared" si="181"/>
        <v>0.3888888888888889</v>
      </c>
      <c r="FJ58" s="276">
        <f t="shared" si="181"/>
        <v>0.46666666666666667</v>
      </c>
      <c r="FK58" s="276">
        <f t="shared" si="181"/>
        <v>0.5444444444444444</v>
      </c>
      <c r="FL58" s="276">
        <f t="shared" si="181"/>
        <v>0.62222222222222223</v>
      </c>
      <c r="FM58" s="276">
        <f t="shared" si="181"/>
        <v>0.7</v>
      </c>
      <c r="FN58" s="276">
        <f t="shared" si="181"/>
        <v>0.77777777777777779</v>
      </c>
      <c r="FO58" s="276">
        <f t="shared" si="181"/>
        <v>0.85555555555555551</v>
      </c>
      <c r="FP58" s="276">
        <f t="shared" si="181"/>
        <v>0.93333333333333335</v>
      </c>
      <c r="FQ58" s="276">
        <f t="shared" si="181"/>
        <v>7.7777777777777779E-2</v>
      </c>
      <c r="FR58" s="276">
        <f t="shared" si="181"/>
        <v>0.15555555555555556</v>
      </c>
      <c r="FS58" s="276">
        <f t="shared" si="181"/>
        <v>0.23333333333333334</v>
      </c>
      <c r="FT58" s="276">
        <f t="shared" si="181"/>
        <v>0.31111111111111112</v>
      </c>
      <c r="FU58" s="276">
        <f t="shared" si="181"/>
        <v>0.3888888888888889</v>
      </c>
      <c r="FV58" s="276">
        <f t="shared" si="181"/>
        <v>0.46666666666666667</v>
      </c>
      <c r="FW58" s="276">
        <f t="shared" si="181"/>
        <v>0.5444444444444444</v>
      </c>
      <c r="FX58" s="276">
        <f t="shared" si="181"/>
        <v>0.62222222222222223</v>
      </c>
      <c r="FY58" s="276">
        <f t="shared" si="181"/>
        <v>0.7</v>
      </c>
      <c r="FZ58" s="276">
        <f t="shared" si="181"/>
        <v>0.77777777777777779</v>
      </c>
      <c r="GA58" s="276">
        <f t="shared" si="181"/>
        <v>0.85555555555555551</v>
      </c>
      <c r="GB58" s="276">
        <f t="shared" si="181"/>
        <v>0.93333333333333335</v>
      </c>
      <c r="GC58" s="276">
        <f t="shared" si="181"/>
        <v>7.7777777777777779E-2</v>
      </c>
      <c r="GD58" s="276">
        <f t="shared" si="181"/>
        <v>0.15555555555555556</v>
      </c>
      <c r="GE58" s="276">
        <f t="shared" si="181"/>
        <v>0.23333333333333334</v>
      </c>
      <c r="GF58" s="276">
        <f t="shared" si="181"/>
        <v>0.31111111111111112</v>
      </c>
      <c r="GG58" s="276">
        <f t="shared" si="181"/>
        <v>0.3888888888888889</v>
      </c>
      <c r="GH58" s="276">
        <f t="shared" si="181"/>
        <v>0.46666666666666667</v>
      </c>
      <c r="GI58" s="276">
        <f t="shared" si="181"/>
        <v>0.5444444444444444</v>
      </c>
      <c r="GJ58" s="276">
        <f t="shared" si="181"/>
        <v>0.62222222222222223</v>
      </c>
      <c r="GK58" s="276">
        <f t="shared" si="181"/>
        <v>0.7</v>
      </c>
      <c r="GL58" s="276">
        <f t="shared" si="181"/>
        <v>0.77777777777777779</v>
      </c>
      <c r="GM58" s="276">
        <f t="shared" si="181"/>
        <v>0.85555555555555551</v>
      </c>
      <c r="GN58" s="276">
        <f t="shared" si="181"/>
        <v>0.93333333333333335</v>
      </c>
      <c r="GO58" s="276">
        <f t="shared" si="181"/>
        <v>7.7777777777777779E-2</v>
      </c>
      <c r="GP58" s="276">
        <f t="shared" si="181"/>
        <v>0.15555555555555556</v>
      </c>
      <c r="GQ58" s="276">
        <f t="shared" si="181"/>
        <v>0.23333333333333334</v>
      </c>
      <c r="GR58" s="276">
        <f t="shared" si="181"/>
        <v>0.31111111111111112</v>
      </c>
      <c r="GS58" s="276">
        <f t="shared" si="181"/>
        <v>0.3888888888888889</v>
      </c>
      <c r="GT58" s="276">
        <f t="shared" si="181"/>
        <v>0.46666666666666667</v>
      </c>
      <c r="GU58" s="276">
        <f t="shared" si="181"/>
        <v>0.5444444444444444</v>
      </c>
      <c r="GV58" s="276">
        <f t="shared" si="181"/>
        <v>0.62222222222222223</v>
      </c>
      <c r="GW58" s="276">
        <f t="shared" si="181"/>
        <v>0.7</v>
      </c>
      <c r="GX58" s="276">
        <f t="shared" si="181"/>
        <v>0.77777777777777779</v>
      </c>
      <c r="GY58" s="276">
        <f t="shared" si="181"/>
        <v>0.85555555555555551</v>
      </c>
      <c r="GZ58" s="276">
        <f t="shared" si="181"/>
        <v>0.93333333333333335</v>
      </c>
      <c r="HA58" s="276">
        <f t="shared" si="181"/>
        <v>7.7777777777777779E-2</v>
      </c>
      <c r="HB58" s="276">
        <f t="shared" si="181"/>
        <v>0.15555555555555556</v>
      </c>
      <c r="HC58" s="276">
        <f t="shared" si="181"/>
        <v>0.23333333333333334</v>
      </c>
      <c r="HD58" s="276">
        <f t="shared" ref="HD58:JO58" si="182">HD23/3600</f>
        <v>0.31111111111111112</v>
      </c>
      <c r="HE58" s="276">
        <f t="shared" si="182"/>
        <v>0.3888888888888889</v>
      </c>
      <c r="HF58" s="276">
        <f t="shared" si="182"/>
        <v>0.46666666666666667</v>
      </c>
      <c r="HG58" s="276">
        <f t="shared" si="182"/>
        <v>0.5444444444444444</v>
      </c>
      <c r="HH58" s="276">
        <f t="shared" si="182"/>
        <v>0.62222222222222223</v>
      </c>
      <c r="HI58" s="276">
        <f t="shared" si="182"/>
        <v>0.7</v>
      </c>
      <c r="HJ58" s="276">
        <f t="shared" si="182"/>
        <v>0.77777777777777779</v>
      </c>
      <c r="HK58" s="276">
        <f t="shared" si="182"/>
        <v>0.85555555555555551</v>
      </c>
      <c r="HL58" s="276">
        <f t="shared" si="182"/>
        <v>0.93333333333333335</v>
      </c>
      <c r="HM58" s="276">
        <f t="shared" si="182"/>
        <v>7.7777777777777779E-2</v>
      </c>
      <c r="HN58" s="276">
        <f t="shared" si="182"/>
        <v>0.15555555555555556</v>
      </c>
      <c r="HO58" s="276">
        <f t="shared" si="182"/>
        <v>0.23333333333333334</v>
      </c>
      <c r="HP58" s="276">
        <f t="shared" si="182"/>
        <v>0.31111111111111112</v>
      </c>
      <c r="HQ58" s="276">
        <f t="shared" si="182"/>
        <v>0.3888888888888889</v>
      </c>
      <c r="HR58" s="276">
        <f t="shared" si="182"/>
        <v>0.46666666666666667</v>
      </c>
      <c r="HS58" s="276">
        <f t="shared" si="182"/>
        <v>0.5444444444444444</v>
      </c>
      <c r="HT58" s="276">
        <f t="shared" si="182"/>
        <v>0.62222222222222223</v>
      </c>
      <c r="HU58" s="276">
        <f t="shared" si="182"/>
        <v>0.7</v>
      </c>
      <c r="HV58" s="276">
        <f t="shared" si="182"/>
        <v>0.77777777777777779</v>
      </c>
      <c r="HW58" s="276">
        <f t="shared" si="182"/>
        <v>0.85555555555555551</v>
      </c>
      <c r="HX58" s="276">
        <f t="shared" si="182"/>
        <v>0.93333333333333335</v>
      </c>
      <c r="HY58" s="276">
        <f t="shared" si="182"/>
        <v>7.7777777777777779E-2</v>
      </c>
      <c r="HZ58" s="276">
        <f t="shared" si="182"/>
        <v>0.15555555555555556</v>
      </c>
      <c r="IA58" s="276">
        <f t="shared" si="182"/>
        <v>0.23333333333333334</v>
      </c>
      <c r="IB58" s="276">
        <f t="shared" si="182"/>
        <v>0.31111111111111112</v>
      </c>
      <c r="IC58" s="276">
        <f t="shared" si="182"/>
        <v>0.3888888888888889</v>
      </c>
      <c r="ID58" s="276">
        <f t="shared" si="182"/>
        <v>0.46666666666666667</v>
      </c>
      <c r="IE58" s="276">
        <f t="shared" si="182"/>
        <v>0.5444444444444444</v>
      </c>
      <c r="IF58" s="276">
        <f t="shared" si="182"/>
        <v>0.62222222222222223</v>
      </c>
      <c r="IG58" s="276">
        <f t="shared" si="182"/>
        <v>0.7</v>
      </c>
      <c r="IH58" s="276">
        <f t="shared" si="182"/>
        <v>0.77777777777777779</v>
      </c>
      <c r="II58" s="276">
        <f t="shared" si="182"/>
        <v>0.85555555555555551</v>
      </c>
      <c r="IJ58" s="276">
        <f t="shared" si="182"/>
        <v>0.93333333333333335</v>
      </c>
      <c r="IK58" s="276">
        <f t="shared" si="182"/>
        <v>7.7777777777777779E-2</v>
      </c>
      <c r="IL58" s="276">
        <f t="shared" si="182"/>
        <v>0.15555555555555556</v>
      </c>
      <c r="IM58" s="276">
        <f t="shared" si="182"/>
        <v>0.23333333333333334</v>
      </c>
      <c r="IN58" s="276">
        <f t="shared" si="182"/>
        <v>0.31111111111111112</v>
      </c>
      <c r="IO58" s="276">
        <f t="shared" si="182"/>
        <v>0.3888888888888889</v>
      </c>
      <c r="IP58" s="276">
        <f t="shared" si="182"/>
        <v>0.46666666666666667</v>
      </c>
      <c r="IQ58" s="276">
        <f t="shared" si="182"/>
        <v>0.5444444444444444</v>
      </c>
      <c r="IR58" s="276">
        <f t="shared" si="182"/>
        <v>0.62222222222222223</v>
      </c>
      <c r="IS58" s="276">
        <f t="shared" si="182"/>
        <v>0.7</v>
      </c>
      <c r="IT58" s="276">
        <f t="shared" si="182"/>
        <v>0.77777777777777779</v>
      </c>
      <c r="IU58" s="276">
        <f t="shared" si="182"/>
        <v>0.85555555555555551</v>
      </c>
      <c r="IV58" s="276">
        <f t="shared" si="182"/>
        <v>0.93333333333333335</v>
      </c>
      <c r="IW58" s="276">
        <f t="shared" si="182"/>
        <v>7.7777777777777779E-2</v>
      </c>
      <c r="IX58" s="276">
        <f t="shared" si="182"/>
        <v>0.15555555555555556</v>
      </c>
      <c r="IY58" s="276">
        <f t="shared" si="182"/>
        <v>0.23333333333333334</v>
      </c>
      <c r="IZ58" s="276">
        <f t="shared" si="182"/>
        <v>0.31111111111111112</v>
      </c>
      <c r="JA58" s="276">
        <f t="shared" si="182"/>
        <v>0.3888888888888889</v>
      </c>
      <c r="JB58" s="276">
        <f t="shared" si="182"/>
        <v>0.46666666666666667</v>
      </c>
      <c r="JC58" s="276">
        <f t="shared" si="182"/>
        <v>0.5444444444444444</v>
      </c>
      <c r="JD58" s="276">
        <f t="shared" si="182"/>
        <v>0.62222222222222223</v>
      </c>
      <c r="JE58" s="276">
        <f t="shared" si="182"/>
        <v>0.7</v>
      </c>
      <c r="JF58" s="276">
        <f t="shared" si="182"/>
        <v>0.77777777777777779</v>
      </c>
      <c r="JG58" s="276">
        <f t="shared" si="182"/>
        <v>0.85555555555555551</v>
      </c>
      <c r="JH58" s="276">
        <f t="shared" si="182"/>
        <v>0.93333333333333335</v>
      </c>
      <c r="JI58" s="276">
        <f t="shared" si="182"/>
        <v>7.7777777777777779E-2</v>
      </c>
      <c r="JJ58" s="276">
        <f t="shared" si="182"/>
        <v>0.15555555555555556</v>
      </c>
      <c r="JK58" s="276">
        <f t="shared" si="182"/>
        <v>0.23333333333333334</v>
      </c>
      <c r="JL58" s="276">
        <f t="shared" si="182"/>
        <v>0.31111111111111112</v>
      </c>
      <c r="JM58" s="276">
        <f t="shared" si="182"/>
        <v>0.3888888888888889</v>
      </c>
      <c r="JN58" s="276">
        <f t="shared" si="182"/>
        <v>0.46666666666666667</v>
      </c>
      <c r="JO58" s="276">
        <f t="shared" si="182"/>
        <v>0.5444444444444444</v>
      </c>
      <c r="JP58" s="276">
        <f t="shared" ref="JP58:MA58" si="183">JP23/3600</f>
        <v>0.62222222222222223</v>
      </c>
      <c r="JQ58" s="276">
        <f t="shared" si="183"/>
        <v>0.7</v>
      </c>
      <c r="JR58" s="276">
        <f t="shared" si="183"/>
        <v>0.77777777777777779</v>
      </c>
      <c r="JS58" s="276">
        <f t="shared" si="183"/>
        <v>0.85555555555555551</v>
      </c>
      <c r="JT58" s="276">
        <f t="shared" si="183"/>
        <v>0.93333333333333335</v>
      </c>
      <c r="JU58" s="276">
        <f t="shared" si="183"/>
        <v>7.7777777777777779E-2</v>
      </c>
      <c r="JV58" s="276">
        <f t="shared" si="183"/>
        <v>0.15555555555555556</v>
      </c>
      <c r="JW58" s="276">
        <f t="shared" si="183"/>
        <v>0.23333333333333334</v>
      </c>
      <c r="JX58" s="276">
        <f t="shared" si="183"/>
        <v>0.31111111111111112</v>
      </c>
      <c r="JY58" s="276">
        <f t="shared" si="183"/>
        <v>0.3888888888888889</v>
      </c>
      <c r="JZ58" s="276">
        <f t="shared" si="183"/>
        <v>0.46666666666666667</v>
      </c>
      <c r="KA58" s="276">
        <f t="shared" si="183"/>
        <v>0.5444444444444444</v>
      </c>
      <c r="KB58" s="276">
        <f t="shared" si="183"/>
        <v>0.62222222222222223</v>
      </c>
      <c r="KC58" s="276">
        <f t="shared" si="183"/>
        <v>0.7</v>
      </c>
      <c r="KD58" s="276">
        <f t="shared" si="183"/>
        <v>0.77777777777777779</v>
      </c>
      <c r="KE58" s="276">
        <f t="shared" si="183"/>
        <v>0.85555555555555551</v>
      </c>
      <c r="KF58" s="276">
        <f t="shared" si="183"/>
        <v>0.93333333333333335</v>
      </c>
      <c r="KG58" s="276">
        <f t="shared" si="183"/>
        <v>7.7777777777777779E-2</v>
      </c>
      <c r="KH58" s="276">
        <f t="shared" si="183"/>
        <v>0.15555555555555556</v>
      </c>
      <c r="KI58" s="276">
        <f t="shared" si="183"/>
        <v>0.23333333333333334</v>
      </c>
      <c r="KJ58" s="276">
        <f t="shared" si="183"/>
        <v>0.31111111111111112</v>
      </c>
      <c r="KK58" s="276">
        <f t="shared" si="183"/>
        <v>0.3888888888888889</v>
      </c>
      <c r="KL58" s="276">
        <f t="shared" si="183"/>
        <v>0.46666666666666667</v>
      </c>
      <c r="KM58" s="276">
        <f t="shared" si="183"/>
        <v>0.5444444444444444</v>
      </c>
      <c r="KN58" s="276">
        <f t="shared" si="183"/>
        <v>0.62222222222222223</v>
      </c>
      <c r="KO58" s="276">
        <f t="shared" si="183"/>
        <v>0.7</v>
      </c>
      <c r="KP58" s="276">
        <f t="shared" si="183"/>
        <v>0.77777777777777779</v>
      </c>
      <c r="KQ58" s="276">
        <f t="shared" si="183"/>
        <v>0.85555555555555551</v>
      </c>
      <c r="KR58" s="276">
        <f t="shared" si="183"/>
        <v>0.93333333333333335</v>
      </c>
      <c r="KS58" s="276">
        <f t="shared" si="183"/>
        <v>7.7777777777777779E-2</v>
      </c>
      <c r="KT58" s="276">
        <f t="shared" si="183"/>
        <v>0.15555555555555556</v>
      </c>
      <c r="KU58" s="276">
        <f t="shared" si="183"/>
        <v>0.23333333333333334</v>
      </c>
      <c r="KV58" s="276">
        <f t="shared" si="183"/>
        <v>0.31111111111111112</v>
      </c>
      <c r="KW58" s="276">
        <f t="shared" si="183"/>
        <v>0.3888888888888889</v>
      </c>
      <c r="KX58" s="276">
        <f t="shared" si="183"/>
        <v>0.46666666666666667</v>
      </c>
      <c r="KY58" s="276">
        <f t="shared" si="183"/>
        <v>0.5444444444444444</v>
      </c>
      <c r="KZ58" s="276">
        <f t="shared" si="183"/>
        <v>0.62222222222222223</v>
      </c>
      <c r="LA58" s="276">
        <f t="shared" si="183"/>
        <v>0.7</v>
      </c>
      <c r="LB58" s="276">
        <f t="shared" si="183"/>
        <v>0.77777777777777779</v>
      </c>
      <c r="LC58" s="276">
        <f t="shared" si="183"/>
        <v>0.85555555555555551</v>
      </c>
      <c r="LD58" s="276">
        <f t="shared" si="183"/>
        <v>0.93333333333333335</v>
      </c>
      <c r="LE58" s="276">
        <f t="shared" si="183"/>
        <v>7.7777777777777779E-2</v>
      </c>
      <c r="LF58" s="276">
        <f t="shared" si="183"/>
        <v>0.15555555555555556</v>
      </c>
      <c r="LG58" s="276">
        <f t="shared" si="183"/>
        <v>0.23333333333333334</v>
      </c>
      <c r="LH58" s="276">
        <f t="shared" si="183"/>
        <v>0.31111111111111112</v>
      </c>
      <c r="LI58" s="276">
        <f t="shared" si="183"/>
        <v>0.3888888888888889</v>
      </c>
      <c r="LJ58" s="276">
        <f t="shared" si="183"/>
        <v>0.46666666666666667</v>
      </c>
      <c r="LK58" s="276">
        <f t="shared" si="183"/>
        <v>0.5444444444444444</v>
      </c>
      <c r="LL58" s="276">
        <f t="shared" si="183"/>
        <v>0.62222222222222223</v>
      </c>
      <c r="LM58" s="276">
        <f t="shared" si="183"/>
        <v>0.7</v>
      </c>
      <c r="LN58" s="276">
        <f t="shared" si="183"/>
        <v>0.77777777777777779</v>
      </c>
      <c r="LO58" s="276">
        <f t="shared" si="183"/>
        <v>0.85555555555555551</v>
      </c>
      <c r="LP58" s="276">
        <f t="shared" si="183"/>
        <v>0.93333333333333335</v>
      </c>
      <c r="LQ58" s="276">
        <f t="shared" si="183"/>
        <v>7.7777777777777779E-2</v>
      </c>
      <c r="LR58" s="276">
        <f t="shared" si="183"/>
        <v>0.15555555555555556</v>
      </c>
      <c r="LS58" s="276">
        <f t="shared" si="183"/>
        <v>0.23333333333333334</v>
      </c>
      <c r="LT58" s="276">
        <f t="shared" si="183"/>
        <v>0.31111111111111112</v>
      </c>
      <c r="LU58" s="276">
        <f t="shared" si="183"/>
        <v>0.3888888888888889</v>
      </c>
      <c r="LV58" s="276">
        <f t="shared" si="183"/>
        <v>0.46666666666666667</v>
      </c>
      <c r="LW58" s="276">
        <f t="shared" si="183"/>
        <v>0.5444444444444444</v>
      </c>
      <c r="LX58" s="276">
        <f t="shared" si="183"/>
        <v>0.62222222222222223</v>
      </c>
      <c r="LY58" s="276">
        <f t="shared" si="183"/>
        <v>0.7</v>
      </c>
      <c r="LZ58" s="276">
        <f t="shared" si="183"/>
        <v>0.77777777777777779</v>
      </c>
      <c r="MA58" s="276">
        <f t="shared" si="183"/>
        <v>0.85555555555555551</v>
      </c>
      <c r="MB58" s="276">
        <f t="shared" ref="MB58:OM58" si="184">MB23/3600</f>
        <v>0.93333333333333335</v>
      </c>
      <c r="MC58" s="276">
        <f t="shared" si="184"/>
        <v>7.7777777777777779E-2</v>
      </c>
      <c r="MD58" s="276">
        <f t="shared" si="184"/>
        <v>0.15555555555555556</v>
      </c>
      <c r="ME58" s="276">
        <f t="shared" si="184"/>
        <v>0.23333333333333334</v>
      </c>
      <c r="MF58" s="276">
        <f t="shared" si="184"/>
        <v>0.31111111111111112</v>
      </c>
      <c r="MG58" s="276">
        <f t="shared" si="184"/>
        <v>0.3888888888888889</v>
      </c>
      <c r="MH58" s="276">
        <f t="shared" si="184"/>
        <v>0.46666666666666667</v>
      </c>
      <c r="MI58" s="276">
        <f t="shared" si="184"/>
        <v>0.5444444444444444</v>
      </c>
      <c r="MJ58" s="276">
        <f t="shared" si="184"/>
        <v>0.62222222222222223</v>
      </c>
      <c r="MK58" s="276">
        <f t="shared" si="184"/>
        <v>0.7</v>
      </c>
      <c r="ML58" s="276">
        <f t="shared" si="184"/>
        <v>0.77777777777777779</v>
      </c>
      <c r="MM58" s="276">
        <f t="shared" si="184"/>
        <v>0.85555555555555551</v>
      </c>
      <c r="MN58" s="276">
        <f t="shared" si="184"/>
        <v>0.93333333333333335</v>
      </c>
      <c r="MO58" s="276">
        <f t="shared" si="184"/>
        <v>7.7777777777777779E-2</v>
      </c>
      <c r="MP58" s="276">
        <f t="shared" si="184"/>
        <v>0.15555555555555556</v>
      </c>
      <c r="MQ58" s="276">
        <f t="shared" si="184"/>
        <v>0.23333333333333334</v>
      </c>
      <c r="MR58" s="276">
        <f t="shared" si="184"/>
        <v>0.31111111111111112</v>
      </c>
      <c r="MS58" s="276">
        <f t="shared" si="184"/>
        <v>0.3888888888888889</v>
      </c>
      <c r="MT58" s="276">
        <f t="shared" si="184"/>
        <v>0.46666666666666667</v>
      </c>
      <c r="MU58" s="276">
        <f t="shared" si="184"/>
        <v>0.5444444444444444</v>
      </c>
      <c r="MV58" s="276">
        <f t="shared" si="184"/>
        <v>0.62222222222222223</v>
      </c>
      <c r="MW58" s="276">
        <f t="shared" si="184"/>
        <v>0.7</v>
      </c>
      <c r="MX58" s="276">
        <f t="shared" si="184"/>
        <v>0.77777777777777779</v>
      </c>
      <c r="MY58" s="276">
        <f t="shared" si="184"/>
        <v>0.85555555555555551</v>
      </c>
      <c r="MZ58" s="276">
        <f t="shared" si="184"/>
        <v>0.93333333333333335</v>
      </c>
      <c r="NA58" s="276">
        <f t="shared" si="184"/>
        <v>7.7777777777777779E-2</v>
      </c>
      <c r="NB58" s="276">
        <f t="shared" si="184"/>
        <v>0.15555555555555556</v>
      </c>
      <c r="NC58" s="276">
        <f t="shared" si="184"/>
        <v>0.23333333333333334</v>
      </c>
      <c r="ND58" s="276">
        <f t="shared" si="184"/>
        <v>0.31111111111111112</v>
      </c>
      <c r="NE58" s="276">
        <f t="shared" si="184"/>
        <v>0.3888888888888889</v>
      </c>
      <c r="NF58" s="276">
        <f t="shared" si="184"/>
        <v>0.46666666666666667</v>
      </c>
      <c r="NG58" s="276">
        <f t="shared" si="184"/>
        <v>0.5444444444444444</v>
      </c>
      <c r="NH58" s="276">
        <f t="shared" si="184"/>
        <v>0.62222222222222223</v>
      </c>
      <c r="NI58" s="276">
        <f t="shared" si="184"/>
        <v>0.7</v>
      </c>
      <c r="NJ58" s="276">
        <f t="shared" si="184"/>
        <v>0.77777777777777779</v>
      </c>
      <c r="NK58" s="276">
        <f t="shared" si="184"/>
        <v>0.85555555555555551</v>
      </c>
      <c r="NL58" s="276">
        <f t="shared" si="184"/>
        <v>0.93333333333333335</v>
      </c>
      <c r="NM58" s="276">
        <f t="shared" si="184"/>
        <v>7.7777777777777779E-2</v>
      </c>
      <c r="NN58" s="276">
        <f t="shared" si="184"/>
        <v>0.15555555555555556</v>
      </c>
      <c r="NO58" s="276">
        <f t="shared" si="184"/>
        <v>0.23333333333333334</v>
      </c>
      <c r="NP58" s="276">
        <f t="shared" si="184"/>
        <v>0.31111111111111112</v>
      </c>
      <c r="NQ58" s="276">
        <f t="shared" si="184"/>
        <v>0.3888888888888889</v>
      </c>
      <c r="NR58" s="276">
        <f t="shared" si="184"/>
        <v>0.46666666666666667</v>
      </c>
      <c r="NS58" s="276">
        <f t="shared" si="184"/>
        <v>0.5444444444444444</v>
      </c>
      <c r="NT58" s="276">
        <f t="shared" si="184"/>
        <v>0.62222222222222223</v>
      </c>
      <c r="NU58" s="276">
        <f t="shared" si="184"/>
        <v>0.7</v>
      </c>
      <c r="NV58" s="276">
        <f t="shared" si="184"/>
        <v>0.77777777777777779</v>
      </c>
      <c r="NW58" s="276">
        <f t="shared" si="184"/>
        <v>0.85555555555555551</v>
      </c>
      <c r="NX58" s="276">
        <f t="shared" si="184"/>
        <v>0.93333333333333335</v>
      </c>
      <c r="NY58" s="276">
        <f t="shared" si="184"/>
        <v>7.7777777777777779E-2</v>
      </c>
      <c r="NZ58" s="276">
        <f t="shared" si="184"/>
        <v>0.15555555555555556</v>
      </c>
      <c r="OA58" s="276">
        <f t="shared" si="184"/>
        <v>0.23333333333333334</v>
      </c>
      <c r="OB58" s="276">
        <f t="shared" si="184"/>
        <v>0.31111111111111112</v>
      </c>
      <c r="OC58" s="276">
        <f t="shared" si="184"/>
        <v>0.3888888888888889</v>
      </c>
      <c r="OD58" s="276">
        <f t="shared" si="184"/>
        <v>0.46666666666666667</v>
      </c>
      <c r="OE58" s="276">
        <f t="shared" si="184"/>
        <v>0.5444444444444444</v>
      </c>
      <c r="OF58" s="276">
        <f t="shared" si="184"/>
        <v>0.62222222222222223</v>
      </c>
      <c r="OG58" s="276">
        <f t="shared" si="184"/>
        <v>0.7</v>
      </c>
      <c r="OH58" s="276">
        <f t="shared" si="184"/>
        <v>0.77777777777777779</v>
      </c>
      <c r="OI58" s="276">
        <f t="shared" si="184"/>
        <v>0.85555555555555551</v>
      </c>
      <c r="OJ58" s="276">
        <f t="shared" si="184"/>
        <v>0.93333333333333335</v>
      </c>
      <c r="OK58" s="276">
        <f t="shared" si="184"/>
        <v>7.7777777777777779E-2</v>
      </c>
      <c r="OL58" s="276">
        <f t="shared" si="184"/>
        <v>0.15555555555555556</v>
      </c>
      <c r="OM58" s="276">
        <f t="shared" si="184"/>
        <v>0.23333333333333334</v>
      </c>
      <c r="ON58" s="276">
        <f t="shared" ref="ON58:QY58" si="185">ON23/3600</f>
        <v>0.31111111111111112</v>
      </c>
      <c r="OO58" s="276">
        <f t="shared" si="185"/>
        <v>0.3888888888888889</v>
      </c>
      <c r="OP58" s="276">
        <f t="shared" si="185"/>
        <v>0.46666666666666667</v>
      </c>
      <c r="OQ58" s="276">
        <f t="shared" si="185"/>
        <v>0.5444444444444444</v>
      </c>
      <c r="OR58" s="276">
        <f t="shared" si="185"/>
        <v>0.62222222222222223</v>
      </c>
      <c r="OS58" s="276">
        <f t="shared" si="185"/>
        <v>0.7</v>
      </c>
      <c r="OT58" s="276">
        <f t="shared" si="185"/>
        <v>0.77777777777777779</v>
      </c>
      <c r="OU58" s="276">
        <f t="shared" si="185"/>
        <v>0.85555555555555551</v>
      </c>
      <c r="OV58" s="276">
        <f t="shared" si="185"/>
        <v>0.93333333333333335</v>
      </c>
      <c r="OW58" s="276">
        <f t="shared" si="185"/>
        <v>7.7777777777777779E-2</v>
      </c>
      <c r="OX58" s="276">
        <f t="shared" si="185"/>
        <v>0.15555555555555556</v>
      </c>
      <c r="OY58" s="276">
        <f t="shared" si="185"/>
        <v>0.23333333333333334</v>
      </c>
      <c r="OZ58" s="276">
        <f t="shared" si="185"/>
        <v>0.31111111111111112</v>
      </c>
      <c r="PA58" s="276">
        <f t="shared" si="185"/>
        <v>0.3888888888888889</v>
      </c>
      <c r="PB58" s="276">
        <f t="shared" si="185"/>
        <v>0.46666666666666667</v>
      </c>
      <c r="PC58" s="276">
        <f t="shared" si="185"/>
        <v>0.5444444444444444</v>
      </c>
      <c r="PD58" s="276">
        <f t="shared" si="185"/>
        <v>0.62222222222222223</v>
      </c>
      <c r="PE58" s="276">
        <f t="shared" si="185"/>
        <v>0.7</v>
      </c>
      <c r="PF58" s="276">
        <f t="shared" si="185"/>
        <v>0.77777777777777779</v>
      </c>
      <c r="PG58" s="276">
        <f t="shared" si="185"/>
        <v>0.85555555555555551</v>
      </c>
      <c r="PH58" s="276">
        <f t="shared" si="185"/>
        <v>0.93333333333333335</v>
      </c>
      <c r="PI58" s="276">
        <f t="shared" si="185"/>
        <v>7.7777777777777779E-2</v>
      </c>
      <c r="PJ58" s="276">
        <f t="shared" si="185"/>
        <v>0.15555555555555556</v>
      </c>
      <c r="PK58" s="276">
        <f t="shared" si="185"/>
        <v>0.23333333333333334</v>
      </c>
      <c r="PL58" s="276">
        <f t="shared" si="185"/>
        <v>0.31111111111111112</v>
      </c>
      <c r="PM58" s="276">
        <f t="shared" si="185"/>
        <v>0.3888888888888889</v>
      </c>
      <c r="PN58" s="276">
        <f t="shared" si="185"/>
        <v>0.46666666666666667</v>
      </c>
      <c r="PO58" s="276">
        <f t="shared" si="185"/>
        <v>0.5444444444444444</v>
      </c>
      <c r="PP58" s="276">
        <f t="shared" si="185"/>
        <v>0.62222222222222223</v>
      </c>
      <c r="PQ58" s="276">
        <f t="shared" si="185"/>
        <v>0.7</v>
      </c>
      <c r="PR58" s="276">
        <f t="shared" si="185"/>
        <v>0.77777777777777779</v>
      </c>
      <c r="PS58" s="276">
        <f t="shared" si="185"/>
        <v>0.85555555555555551</v>
      </c>
      <c r="PT58" s="276">
        <f t="shared" si="185"/>
        <v>0.93333333333333335</v>
      </c>
      <c r="PU58" s="276">
        <f t="shared" si="185"/>
        <v>7.7777777777777779E-2</v>
      </c>
      <c r="PV58" s="276">
        <f t="shared" si="185"/>
        <v>0.15555555555555556</v>
      </c>
      <c r="PW58" s="276">
        <f t="shared" si="185"/>
        <v>0.23333333333333334</v>
      </c>
      <c r="PX58" s="276">
        <f t="shared" si="185"/>
        <v>0.31111111111111112</v>
      </c>
      <c r="PY58" s="276">
        <f t="shared" si="185"/>
        <v>0.3888888888888889</v>
      </c>
      <c r="PZ58" s="276">
        <f t="shared" si="185"/>
        <v>0.46666666666666667</v>
      </c>
      <c r="QA58" s="276">
        <f t="shared" si="185"/>
        <v>0.5444444444444444</v>
      </c>
      <c r="QB58" s="276">
        <f t="shared" si="185"/>
        <v>0.62222222222222223</v>
      </c>
      <c r="QC58" s="276">
        <f t="shared" si="185"/>
        <v>0.7</v>
      </c>
      <c r="QD58" s="276">
        <f t="shared" si="185"/>
        <v>0.77777777777777779</v>
      </c>
      <c r="QE58" s="276">
        <f t="shared" si="185"/>
        <v>0.85555555555555551</v>
      </c>
      <c r="QF58" s="276">
        <f t="shared" si="185"/>
        <v>0.93333333333333335</v>
      </c>
      <c r="QG58" s="276">
        <f t="shared" si="185"/>
        <v>7.7777777777777779E-2</v>
      </c>
      <c r="QH58" s="276">
        <f t="shared" si="185"/>
        <v>0.15555555555555556</v>
      </c>
      <c r="QI58" s="276">
        <f t="shared" si="185"/>
        <v>0.23333333333333334</v>
      </c>
      <c r="QJ58" s="276">
        <f t="shared" si="185"/>
        <v>0.31111111111111112</v>
      </c>
      <c r="QK58" s="276">
        <f t="shared" si="185"/>
        <v>0.3888888888888889</v>
      </c>
      <c r="QL58" s="276">
        <f t="shared" si="185"/>
        <v>0.46666666666666667</v>
      </c>
      <c r="QM58" s="276">
        <f t="shared" si="185"/>
        <v>0.5444444444444444</v>
      </c>
      <c r="QN58" s="276">
        <f t="shared" si="185"/>
        <v>0.62222222222222223</v>
      </c>
      <c r="QO58" s="276">
        <f t="shared" si="185"/>
        <v>0.7</v>
      </c>
      <c r="QP58" s="276">
        <f t="shared" si="185"/>
        <v>0.77777777777777779</v>
      </c>
      <c r="QQ58" s="276">
        <f t="shared" si="185"/>
        <v>0.85555555555555551</v>
      </c>
      <c r="QR58" s="276">
        <f t="shared" si="185"/>
        <v>0.93333333333333335</v>
      </c>
      <c r="QS58" s="276">
        <f t="shared" si="185"/>
        <v>7.7777777777777779E-2</v>
      </c>
      <c r="QT58" s="276">
        <f t="shared" si="185"/>
        <v>0.15555555555555556</v>
      </c>
      <c r="QU58" s="276">
        <f t="shared" si="185"/>
        <v>0.23333333333333334</v>
      </c>
      <c r="QV58" s="276">
        <f t="shared" si="185"/>
        <v>0.31111111111111112</v>
      </c>
      <c r="QW58" s="276">
        <f t="shared" si="185"/>
        <v>0.3888888888888889</v>
      </c>
      <c r="QX58" s="276">
        <f t="shared" si="185"/>
        <v>0.46666666666666667</v>
      </c>
      <c r="QY58" s="276">
        <f t="shared" si="185"/>
        <v>0.5444444444444444</v>
      </c>
      <c r="QZ58" s="276">
        <f t="shared" ref="QZ58:TK58" si="186">QZ23/3600</f>
        <v>0.62222222222222223</v>
      </c>
      <c r="RA58" s="276">
        <f t="shared" si="186"/>
        <v>0.7</v>
      </c>
      <c r="RB58" s="276">
        <f t="shared" si="186"/>
        <v>0.77777777777777779</v>
      </c>
      <c r="RC58" s="276">
        <f t="shared" si="186"/>
        <v>0.85555555555555551</v>
      </c>
      <c r="RD58" s="276">
        <f t="shared" si="186"/>
        <v>0.93333333333333335</v>
      </c>
      <c r="RE58" s="276">
        <f t="shared" si="186"/>
        <v>7.7777777777777779E-2</v>
      </c>
      <c r="RF58" s="276">
        <f t="shared" si="186"/>
        <v>0.15555555555555556</v>
      </c>
      <c r="RG58" s="276">
        <f t="shared" si="186"/>
        <v>0.23333333333333334</v>
      </c>
      <c r="RH58" s="276">
        <f t="shared" si="186"/>
        <v>0.31111111111111112</v>
      </c>
      <c r="RI58" s="276">
        <f t="shared" si="186"/>
        <v>0.3888888888888889</v>
      </c>
      <c r="RJ58" s="276">
        <f t="shared" si="186"/>
        <v>0.46666666666666667</v>
      </c>
      <c r="RK58" s="276">
        <f t="shared" si="186"/>
        <v>0.5444444444444444</v>
      </c>
      <c r="RL58" s="276">
        <f t="shared" si="186"/>
        <v>0.62222222222222223</v>
      </c>
      <c r="RM58" s="276">
        <f t="shared" si="186"/>
        <v>0.7</v>
      </c>
      <c r="RN58" s="276">
        <f t="shared" si="186"/>
        <v>0.77777777777777779</v>
      </c>
      <c r="RO58" s="276">
        <f t="shared" si="186"/>
        <v>0.85555555555555551</v>
      </c>
      <c r="RP58" s="276">
        <f t="shared" si="186"/>
        <v>0.93333333333333335</v>
      </c>
      <c r="RQ58" s="276">
        <f t="shared" si="186"/>
        <v>7.7777777777777779E-2</v>
      </c>
      <c r="RR58" s="276">
        <f t="shared" si="186"/>
        <v>0.15555555555555556</v>
      </c>
      <c r="RS58" s="276">
        <f t="shared" si="186"/>
        <v>0.23333333333333334</v>
      </c>
      <c r="RT58" s="276">
        <f t="shared" si="186"/>
        <v>0.31111111111111112</v>
      </c>
      <c r="RU58" s="276">
        <f t="shared" si="186"/>
        <v>0.3888888888888889</v>
      </c>
      <c r="RV58" s="276">
        <f t="shared" si="186"/>
        <v>0.46666666666666667</v>
      </c>
      <c r="RW58" s="276">
        <f t="shared" si="186"/>
        <v>0.5444444444444444</v>
      </c>
      <c r="RX58" s="276">
        <f t="shared" si="186"/>
        <v>0.62222222222222223</v>
      </c>
      <c r="RY58" s="276">
        <f t="shared" si="186"/>
        <v>0.7</v>
      </c>
      <c r="RZ58" s="276">
        <f t="shared" si="186"/>
        <v>0.77777777777777779</v>
      </c>
      <c r="SA58" s="276">
        <f t="shared" si="186"/>
        <v>0.85555555555555551</v>
      </c>
      <c r="SB58" s="276">
        <f t="shared" si="186"/>
        <v>0.93333333333333335</v>
      </c>
      <c r="SC58" s="276">
        <f t="shared" si="186"/>
        <v>7.7777777777777779E-2</v>
      </c>
      <c r="SD58" s="276">
        <f t="shared" si="186"/>
        <v>0.15555555555555556</v>
      </c>
      <c r="SE58" s="276">
        <f t="shared" si="186"/>
        <v>0.23333333333333334</v>
      </c>
      <c r="SF58" s="276">
        <f t="shared" si="186"/>
        <v>0.31111111111111112</v>
      </c>
      <c r="SG58" s="276">
        <f t="shared" si="186"/>
        <v>0.3888888888888889</v>
      </c>
      <c r="SH58" s="276">
        <f t="shared" si="186"/>
        <v>0.46666666666666667</v>
      </c>
      <c r="SI58" s="276">
        <f t="shared" si="186"/>
        <v>0.5444444444444444</v>
      </c>
      <c r="SJ58" s="276">
        <f t="shared" si="186"/>
        <v>0.62222222222222223</v>
      </c>
      <c r="SK58" s="276">
        <f t="shared" si="186"/>
        <v>0.7</v>
      </c>
      <c r="SL58" s="276">
        <f t="shared" si="186"/>
        <v>0.77777777777777779</v>
      </c>
      <c r="SM58" s="276">
        <f t="shared" si="186"/>
        <v>0.85555555555555551</v>
      </c>
      <c r="SN58" s="276">
        <f t="shared" si="186"/>
        <v>0.93333333333333335</v>
      </c>
      <c r="SO58" s="276">
        <f t="shared" si="186"/>
        <v>7.7777777777777779E-2</v>
      </c>
      <c r="SP58" s="276">
        <f t="shared" si="186"/>
        <v>0.15555555555555556</v>
      </c>
      <c r="SQ58" s="276">
        <f t="shared" si="186"/>
        <v>0.23333333333333334</v>
      </c>
      <c r="SR58" s="276">
        <f t="shared" si="186"/>
        <v>0.31111111111111112</v>
      </c>
      <c r="SS58" s="276">
        <f t="shared" si="186"/>
        <v>0.3888888888888889</v>
      </c>
      <c r="ST58" s="276">
        <f t="shared" si="186"/>
        <v>0.46666666666666667</v>
      </c>
      <c r="SU58" s="276">
        <f t="shared" si="186"/>
        <v>0.5444444444444444</v>
      </c>
      <c r="SV58" s="276">
        <f t="shared" si="186"/>
        <v>0.62222222222222223</v>
      </c>
      <c r="SW58" s="276">
        <f t="shared" si="186"/>
        <v>0.7</v>
      </c>
      <c r="SX58" s="276">
        <f t="shared" si="186"/>
        <v>0.77777777777777779</v>
      </c>
      <c r="SY58" s="276">
        <f t="shared" si="186"/>
        <v>0.85555555555555551</v>
      </c>
      <c r="SZ58" s="276">
        <f t="shared" si="186"/>
        <v>0.93333333333333335</v>
      </c>
      <c r="TA58" s="276">
        <f t="shared" si="186"/>
        <v>7.7777777777777779E-2</v>
      </c>
      <c r="TB58" s="276">
        <f t="shared" si="186"/>
        <v>0.15555555555555556</v>
      </c>
      <c r="TC58" s="276">
        <f t="shared" si="186"/>
        <v>0.23333333333333334</v>
      </c>
      <c r="TD58" s="276">
        <f t="shared" si="186"/>
        <v>0.31111111111111112</v>
      </c>
      <c r="TE58" s="276">
        <f t="shared" si="186"/>
        <v>0.3888888888888889</v>
      </c>
      <c r="TF58" s="276">
        <f t="shared" si="186"/>
        <v>0.46666666666666667</v>
      </c>
      <c r="TG58" s="276">
        <f t="shared" si="186"/>
        <v>0.5444444444444444</v>
      </c>
      <c r="TH58" s="276">
        <f t="shared" si="186"/>
        <v>0.62222222222222223</v>
      </c>
      <c r="TI58" s="276">
        <f t="shared" si="186"/>
        <v>0.7</v>
      </c>
      <c r="TJ58" s="276">
        <f t="shared" si="186"/>
        <v>0.77777777777777779</v>
      </c>
      <c r="TK58" s="276">
        <f t="shared" si="186"/>
        <v>0.85555555555555551</v>
      </c>
      <c r="TL58" s="276">
        <f t="shared" ref="TL58:VH58" si="187">TL23/3600</f>
        <v>0.93333333333333335</v>
      </c>
      <c r="TM58" s="276">
        <f t="shared" si="187"/>
        <v>7.7777777777777779E-2</v>
      </c>
      <c r="TN58" s="276">
        <f t="shared" si="187"/>
        <v>0.15555555555555556</v>
      </c>
      <c r="TO58" s="276">
        <f t="shared" si="187"/>
        <v>0.23333333333333334</v>
      </c>
      <c r="TP58" s="276">
        <f t="shared" si="187"/>
        <v>0.31111111111111112</v>
      </c>
      <c r="TQ58" s="276">
        <f t="shared" si="187"/>
        <v>0.3888888888888889</v>
      </c>
      <c r="TR58" s="276">
        <f t="shared" si="187"/>
        <v>0.46666666666666667</v>
      </c>
      <c r="TS58" s="276">
        <f t="shared" si="187"/>
        <v>0.5444444444444444</v>
      </c>
      <c r="TT58" s="276">
        <f t="shared" si="187"/>
        <v>0.62222222222222223</v>
      </c>
      <c r="TU58" s="276">
        <f t="shared" si="187"/>
        <v>0.7</v>
      </c>
      <c r="TV58" s="276">
        <f t="shared" si="187"/>
        <v>0.77777777777777779</v>
      </c>
      <c r="TW58" s="276">
        <f t="shared" si="187"/>
        <v>0.85555555555555551</v>
      </c>
      <c r="TX58" s="276">
        <f t="shared" si="187"/>
        <v>0.93333333333333335</v>
      </c>
      <c r="TY58" s="276">
        <f t="shared" si="187"/>
        <v>7.7777777777777779E-2</v>
      </c>
      <c r="TZ58" s="276">
        <f t="shared" si="187"/>
        <v>0.15555555555555556</v>
      </c>
      <c r="UA58" s="276">
        <f t="shared" si="187"/>
        <v>0.23333333333333334</v>
      </c>
      <c r="UB58" s="276">
        <f t="shared" si="187"/>
        <v>0.31111111111111112</v>
      </c>
      <c r="UC58" s="276">
        <f t="shared" si="187"/>
        <v>0.3888888888888889</v>
      </c>
      <c r="UD58" s="276">
        <f t="shared" si="187"/>
        <v>0.46666666666666667</v>
      </c>
      <c r="UE58" s="276">
        <f t="shared" si="187"/>
        <v>0.5444444444444444</v>
      </c>
      <c r="UF58" s="276">
        <f t="shared" si="187"/>
        <v>0.62222222222222223</v>
      </c>
      <c r="UG58" s="276">
        <f t="shared" si="187"/>
        <v>0.7</v>
      </c>
      <c r="UH58" s="276">
        <f t="shared" si="187"/>
        <v>0.77777777777777779</v>
      </c>
      <c r="UI58" s="276">
        <f t="shared" si="187"/>
        <v>0.85555555555555551</v>
      </c>
      <c r="UJ58" s="276">
        <f t="shared" si="187"/>
        <v>0.93333333333333335</v>
      </c>
      <c r="UK58" s="276">
        <f t="shared" si="187"/>
        <v>7.7777777777777779E-2</v>
      </c>
      <c r="UL58" s="276">
        <f t="shared" si="187"/>
        <v>0.15555555555555556</v>
      </c>
      <c r="UM58" s="276">
        <f t="shared" si="187"/>
        <v>0.23333333333333334</v>
      </c>
      <c r="UN58" s="276">
        <f t="shared" si="187"/>
        <v>0.31111111111111112</v>
      </c>
      <c r="UO58" s="276">
        <f t="shared" si="187"/>
        <v>0.3888888888888889</v>
      </c>
      <c r="UP58" s="276">
        <f t="shared" si="187"/>
        <v>0.46666666666666667</v>
      </c>
      <c r="UQ58" s="276">
        <f t="shared" si="187"/>
        <v>0.5444444444444444</v>
      </c>
      <c r="UR58" s="276">
        <f t="shared" si="187"/>
        <v>0.62222222222222223</v>
      </c>
      <c r="US58" s="276">
        <f t="shared" si="187"/>
        <v>0.7</v>
      </c>
      <c r="UT58" s="276">
        <f t="shared" si="187"/>
        <v>0.77777777777777779</v>
      </c>
      <c r="UU58" s="276">
        <f t="shared" si="187"/>
        <v>0.85555555555555551</v>
      </c>
      <c r="UV58" s="276">
        <f t="shared" si="187"/>
        <v>0.93333333333333335</v>
      </c>
      <c r="UW58" s="276">
        <f t="shared" si="187"/>
        <v>7.7777777777777779E-2</v>
      </c>
      <c r="UX58" s="276">
        <f t="shared" si="187"/>
        <v>0.15555555555555556</v>
      </c>
      <c r="UY58" s="276">
        <f t="shared" si="187"/>
        <v>0.23333333333333334</v>
      </c>
      <c r="UZ58" s="276">
        <f t="shared" si="187"/>
        <v>0.31111111111111112</v>
      </c>
      <c r="VA58" s="276">
        <f t="shared" si="187"/>
        <v>0.3888888888888889</v>
      </c>
      <c r="VB58" s="276">
        <f t="shared" si="187"/>
        <v>0.46666666666666667</v>
      </c>
      <c r="VC58" s="276">
        <f t="shared" si="187"/>
        <v>0.5444444444444444</v>
      </c>
      <c r="VD58" s="276">
        <f t="shared" si="187"/>
        <v>0.62222222222222223</v>
      </c>
      <c r="VE58" s="276">
        <f t="shared" si="187"/>
        <v>0.7</v>
      </c>
      <c r="VF58" s="276">
        <f t="shared" si="187"/>
        <v>0.77777777777777779</v>
      </c>
      <c r="VG58" s="276">
        <f t="shared" si="187"/>
        <v>0.85555555555555551</v>
      </c>
      <c r="VH58" s="276">
        <f t="shared" si="187"/>
        <v>0.93333333333333335</v>
      </c>
    </row>
    <row r="59" spans="1:580" ht="14.25" x14ac:dyDescent="0.25">
      <c r="B59" s="55"/>
      <c r="C59" s="10" t="s">
        <v>273</v>
      </c>
      <c r="D59" s="93" t="s">
        <v>276</v>
      </c>
      <c r="E59" s="276">
        <f t="shared" ref="E59:F59" si="188">E27/3600</f>
        <v>2.7777777777777776E-2</v>
      </c>
      <c r="F59" s="276">
        <f t="shared" si="188"/>
        <v>2.7777777777777776E-2</v>
      </c>
      <c r="G59" s="276">
        <f t="shared" ref="G59:S59" si="189">G27/3600</f>
        <v>2.7777777777777776E-2</v>
      </c>
      <c r="H59" s="276">
        <f t="shared" si="189"/>
        <v>2.7777777777777776E-2</v>
      </c>
      <c r="I59" s="276">
        <f t="shared" si="189"/>
        <v>2.7777777777777776E-2</v>
      </c>
      <c r="J59" s="276">
        <f t="shared" si="189"/>
        <v>2.7777777777777776E-2</v>
      </c>
      <c r="K59" s="276">
        <f t="shared" si="189"/>
        <v>2.7777777777777776E-2</v>
      </c>
      <c r="L59" s="276">
        <f t="shared" si="189"/>
        <v>2.7777777777777776E-2</v>
      </c>
      <c r="M59" s="276">
        <f t="shared" si="189"/>
        <v>2.7777777777777776E-2</v>
      </c>
      <c r="N59" s="276">
        <f t="shared" si="189"/>
        <v>2.7777777777777776E-2</v>
      </c>
      <c r="O59" s="276">
        <f t="shared" si="189"/>
        <v>2.7777777777777776E-2</v>
      </c>
      <c r="P59" s="276">
        <f t="shared" si="189"/>
        <v>2.7777777777777776E-2</v>
      </c>
      <c r="Q59" s="276">
        <f t="shared" si="189"/>
        <v>2.7777777777777776E-2</v>
      </c>
      <c r="R59" s="276">
        <f t="shared" si="189"/>
        <v>2.7777777777777776E-2</v>
      </c>
      <c r="S59" s="276">
        <f t="shared" si="189"/>
        <v>2.7777777777777776E-2</v>
      </c>
      <c r="T59" s="276">
        <f t="shared" ref="T59:CE59" si="190">T27/3600</f>
        <v>2.7777777777777776E-2</v>
      </c>
      <c r="U59" s="276">
        <f t="shared" si="190"/>
        <v>2.7777777777777776E-2</v>
      </c>
      <c r="V59" s="276">
        <f t="shared" si="190"/>
        <v>2.7777777777777776E-2</v>
      </c>
      <c r="W59" s="276">
        <f t="shared" si="190"/>
        <v>2.7777777777777776E-2</v>
      </c>
      <c r="X59" s="276">
        <f t="shared" si="190"/>
        <v>2.7777777777777776E-2</v>
      </c>
      <c r="Y59" s="276">
        <f t="shared" si="190"/>
        <v>2.7777777777777776E-2</v>
      </c>
      <c r="Z59" s="276">
        <f t="shared" si="190"/>
        <v>2.7777777777777776E-2</v>
      </c>
      <c r="AA59" s="276">
        <f t="shared" si="190"/>
        <v>2.7777777777777776E-2</v>
      </c>
      <c r="AB59" s="276">
        <f t="shared" si="190"/>
        <v>2.7777777777777776E-2</v>
      </c>
      <c r="AC59" s="276">
        <f t="shared" si="190"/>
        <v>2.7777777777777776E-2</v>
      </c>
      <c r="AD59" s="276">
        <f t="shared" si="190"/>
        <v>2.7777777777777776E-2</v>
      </c>
      <c r="AE59" s="276">
        <f t="shared" si="190"/>
        <v>2.7777777777777776E-2</v>
      </c>
      <c r="AF59" s="276">
        <f t="shared" si="190"/>
        <v>2.7777777777777776E-2</v>
      </c>
      <c r="AG59" s="276">
        <f t="shared" si="190"/>
        <v>2.7777777777777776E-2</v>
      </c>
      <c r="AH59" s="276">
        <f t="shared" si="190"/>
        <v>2.7777777777777776E-2</v>
      </c>
      <c r="AI59" s="276">
        <f t="shared" si="190"/>
        <v>2.7777777777777776E-2</v>
      </c>
      <c r="AJ59" s="276">
        <f t="shared" si="190"/>
        <v>2.7777777777777776E-2</v>
      </c>
      <c r="AK59" s="276">
        <f t="shared" si="190"/>
        <v>2.7777777777777776E-2</v>
      </c>
      <c r="AL59" s="276">
        <f t="shared" si="190"/>
        <v>2.7777777777777776E-2</v>
      </c>
      <c r="AM59" s="276">
        <f t="shared" si="190"/>
        <v>2.7777777777777776E-2</v>
      </c>
      <c r="AN59" s="276">
        <f t="shared" si="190"/>
        <v>2.7777777777777776E-2</v>
      </c>
      <c r="AO59" s="276">
        <f t="shared" si="190"/>
        <v>2.7777777777777776E-2</v>
      </c>
      <c r="AP59" s="276">
        <f t="shared" si="190"/>
        <v>2.7777777777777776E-2</v>
      </c>
      <c r="AQ59" s="276">
        <f t="shared" si="190"/>
        <v>2.7777777777777776E-2</v>
      </c>
      <c r="AR59" s="276">
        <f t="shared" si="190"/>
        <v>2.7777777777777776E-2</v>
      </c>
      <c r="AS59" s="276">
        <f t="shared" si="190"/>
        <v>2.7777777777777776E-2</v>
      </c>
      <c r="AT59" s="276">
        <f t="shared" si="190"/>
        <v>2.7777777777777776E-2</v>
      </c>
      <c r="AU59" s="276">
        <f t="shared" si="190"/>
        <v>2.7777777777777776E-2</v>
      </c>
      <c r="AV59" s="276">
        <f t="shared" si="190"/>
        <v>2.7777777777777776E-2</v>
      </c>
      <c r="AW59" s="276">
        <f t="shared" si="190"/>
        <v>2.7777777777777776E-2</v>
      </c>
      <c r="AX59" s="276">
        <f t="shared" si="190"/>
        <v>2.7777777777777776E-2</v>
      </c>
      <c r="AY59" s="276">
        <f t="shared" si="190"/>
        <v>2.7777777777777776E-2</v>
      </c>
      <c r="AZ59" s="276">
        <f t="shared" si="190"/>
        <v>2.7777777777777776E-2</v>
      </c>
      <c r="BA59" s="276">
        <f t="shared" si="190"/>
        <v>2.7777777777777776E-2</v>
      </c>
      <c r="BB59" s="276">
        <f t="shared" si="190"/>
        <v>2.7777777777777776E-2</v>
      </c>
      <c r="BC59" s="276">
        <f t="shared" si="190"/>
        <v>2.7777777777777776E-2</v>
      </c>
      <c r="BD59" s="276">
        <f t="shared" si="190"/>
        <v>2.7777777777777776E-2</v>
      </c>
      <c r="BE59" s="276">
        <f t="shared" si="190"/>
        <v>2.7777777777777776E-2</v>
      </c>
      <c r="BF59" s="276">
        <f t="shared" si="190"/>
        <v>2.7777777777777776E-2</v>
      </c>
      <c r="BG59" s="276">
        <f t="shared" si="190"/>
        <v>2.7777777777777776E-2</v>
      </c>
      <c r="BH59" s="276">
        <f t="shared" si="190"/>
        <v>2.7777777777777776E-2</v>
      </c>
      <c r="BI59" s="276">
        <f t="shared" si="190"/>
        <v>2.7777777777777776E-2</v>
      </c>
      <c r="BJ59" s="276">
        <f t="shared" si="190"/>
        <v>2.7777777777777776E-2</v>
      </c>
      <c r="BK59" s="276">
        <f t="shared" si="190"/>
        <v>2.7777777777777776E-2</v>
      </c>
      <c r="BL59" s="276">
        <f t="shared" si="190"/>
        <v>2.7777777777777776E-2</v>
      </c>
      <c r="BM59" s="276">
        <f t="shared" si="190"/>
        <v>2.7777777777777776E-2</v>
      </c>
      <c r="BN59" s="276">
        <f t="shared" si="190"/>
        <v>2.7777777777777776E-2</v>
      </c>
      <c r="BO59" s="276">
        <f t="shared" si="190"/>
        <v>2.7777777777777776E-2</v>
      </c>
      <c r="BP59" s="276">
        <f t="shared" si="190"/>
        <v>2.7777777777777776E-2</v>
      </c>
      <c r="BQ59" s="276">
        <f t="shared" si="190"/>
        <v>2.7777777777777776E-2</v>
      </c>
      <c r="BR59" s="276">
        <f t="shared" si="190"/>
        <v>2.7777777777777776E-2</v>
      </c>
      <c r="BS59" s="276">
        <f t="shared" si="190"/>
        <v>2.7777777777777776E-2</v>
      </c>
      <c r="BT59" s="276">
        <f t="shared" si="190"/>
        <v>2.7777777777777776E-2</v>
      </c>
      <c r="BU59" s="276">
        <f t="shared" si="190"/>
        <v>2.7777777777777776E-2</v>
      </c>
      <c r="BV59" s="276">
        <f t="shared" si="190"/>
        <v>2.7777777777777776E-2</v>
      </c>
      <c r="BW59" s="276">
        <f t="shared" si="190"/>
        <v>2.7777777777777776E-2</v>
      </c>
      <c r="BX59" s="276">
        <f t="shared" si="190"/>
        <v>2.7777777777777776E-2</v>
      </c>
      <c r="BY59" s="276">
        <f t="shared" si="190"/>
        <v>2.7777777777777776E-2</v>
      </c>
      <c r="BZ59" s="276">
        <f t="shared" si="190"/>
        <v>2.7777777777777776E-2</v>
      </c>
      <c r="CA59" s="276">
        <f t="shared" si="190"/>
        <v>2.7777777777777776E-2</v>
      </c>
      <c r="CB59" s="276">
        <f t="shared" si="190"/>
        <v>2.7777777777777776E-2</v>
      </c>
      <c r="CC59" s="276">
        <f t="shared" si="190"/>
        <v>2.7777777777777776E-2</v>
      </c>
      <c r="CD59" s="276">
        <f t="shared" si="190"/>
        <v>2.7777777777777776E-2</v>
      </c>
      <c r="CE59" s="276">
        <f t="shared" si="190"/>
        <v>2.7777777777777776E-2</v>
      </c>
      <c r="CF59" s="276">
        <f t="shared" ref="CF59:EQ59" si="191">CF27/3600</f>
        <v>2.7777777777777776E-2</v>
      </c>
      <c r="CG59" s="276">
        <f t="shared" si="191"/>
        <v>2.7777777777777776E-2</v>
      </c>
      <c r="CH59" s="276">
        <f t="shared" si="191"/>
        <v>2.7777777777777776E-2</v>
      </c>
      <c r="CI59" s="276">
        <f t="shared" si="191"/>
        <v>2.7777777777777776E-2</v>
      </c>
      <c r="CJ59" s="276">
        <f t="shared" si="191"/>
        <v>2.7777777777777776E-2</v>
      </c>
      <c r="CK59" s="276">
        <f t="shared" si="191"/>
        <v>2.7777777777777776E-2</v>
      </c>
      <c r="CL59" s="276">
        <f t="shared" si="191"/>
        <v>2.7777777777777776E-2</v>
      </c>
      <c r="CM59" s="276">
        <f t="shared" si="191"/>
        <v>2.7777777777777776E-2</v>
      </c>
      <c r="CN59" s="276">
        <f t="shared" si="191"/>
        <v>2.7777777777777776E-2</v>
      </c>
      <c r="CO59" s="276">
        <f t="shared" si="191"/>
        <v>2.7777777777777776E-2</v>
      </c>
      <c r="CP59" s="276">
        <f t="shared" si="191"/>
        <v>2.7777777777777776E-2</v>
      </c>
      <c r="CQ59" s="276">
        <f t="shared" si="191"/>
        <v>2.7777777777777776E-2</v>
      </c>
      <c r="CR59" s="276">
        <f t="shared" si="191"/>
        <v>2.7777777777777776E-2</v>
      </c>
      <c r="CS59" s="276">
        <f t="shared" si="191"/>
        <v>2.7777777777777776E-2</v>
      </c>
      <c r="CT59" s="276">
        <f t="shared" si="191"/>
        <v>2.7777777777777776E-2</v>
      </c>
      <c r="CU59" s="276">
        <f t="shared" si="191"/>
        <v>2.7777777777777776E-2</v>
      </c>
      <c r="CV59" s="276">
        <f t="shared" si="191"/>
        <v>2.7777777777777776E-2</v>
      </c>
      <c r="CW59" s="276">
        <f t="shared" si="191"/>
        <v>2.7777777777777776E-2</v>
      </c>
      <c r="CX59" s="276">
        <f t="shared" si="191"/>
        <v>2.7777777777777776E-2</v>
      </c>
      <c r="CY59" s="276">
        <f t="shared" si="191"/>
        <v>2.7777777777777776E-2</v>
      </c>
      <c r="CZ59" s="276">
        <f t="shared" si="191"/>
        <v>2.7777777777777776E-2</v>
      </c>
      <c r="DA59" s="276">
        <f t="shared" si="191"/>
        <v>2.7777777777777776E-2</v>
      </c>
      <c r="DB59" s="276">
        <f t="shared" si="191"/>
        <v>2.7777777777777776E-2</v>
      </c>
      <c r="DC59" s="276">
        <f t="shared" si="191"/>
        <v>2.7777777777777776E-2</v>
      </c>
      <c r="DD59" s="276">
        <f t="shared" si="191"/>
        <v>2.7777777777777776E-2</v>
      </c>
      <c r="DE59" s="276">
        <f t="shared" si="191"/>
        <v>2.7777777777777776E-2</v>
      </c>
      <c r="DF59" s="276">
        <f t="shared" si="191"/>
        <v>2.7777777777777776E-2</v>
      </c>
      <c r="DG59" s="276">
        <f t="shared" si="191"/>
        <v>2.7777777777777776E-2</v>
      </c>
      <c r="DH59" s="276">
        <f t="shared" si="191"/>
        <v>2.7777777777777776E-2</v>
      </c>
      <c r="DI59" s="276">
        <f t="shared" si="191"/>
        <v>2.7777777777777776E-2</v>
      </c>
      <c r="DJ59" s="276">
        <f t="shared" si="191"/>
        <v>2.7777777777777776E-2</v>
      </c>
      <c r="DK59" s="276">
        <f t="shared" si="191"/>
        <v>2.7777777777777776E-2</v>
      </c>
      <c r="DL59" s="276">
        <f t="shared" si="191"/>
        <v>2.7777777777777776E-2</v>
      </c>
      <c r="DM59" s="276">
        <f t="shared" si="191"/>
        <v>2.7777777777777776E-2</v>
      </c>
      <c r="DN59" s="276">
        <f t="shared" si="191"/>
        <v>2.7777777777777776E-2</v>
      </c>
      <c r="DO59" s="276">
        <f t="shared" si="191"/>
        <v>2.7777777777777776E-2</v>
      </c>
      <c r="DP59" s="276">
        <f t="shared" si="191"/>
        <v>2.7777777777777776E-2</v>
      </c>
      <c r="DQ59" s="276">
        <f t="shared" si="191"/>
        <v>2.7777777777777776E-2</v>
      </c>
      <c r="DR59" s="276">
        <f t="shared" si="191"/>
        <v>2.7777777777777776E-2</v>
      </c>
      <c r="DS59" s="276">
        <f t="shared" si="191"/>
        <v>2.7777777777777776E-2</v>
      </c>
      <c r="DT59" s="276">
        <f t="shared" si="191"/>
        <v>2.7777777777777776E-2</v>
      </c>
      <c r="DU59" s="276">
        <f t="shared" si="191"/>
        <v>2.7777777777777776E-2</v>
      </c>
      <c r="DV59" s="276">
        <f t="shared" si="191"/>
        <v>2.7777777777777776E-2</v>
      </c>
      <c r="DW59" s="276">
        <f t="shared" si="191"/>
        <v>2.7777777777777776E-2</v>
      </c>
      <c r="DX59" s="276">
        <f t="shared" si="191"/>
        <v>2.7777777777777776E-2</v>
      </c>
      <c r="DY59" s="276">
        <f t="shared" si="191"/>
        <v>2.7777777777777776E-2</v>
      </c>
      <c r="DZ59" s="276">
        <f t="shared" si="191"/>
        <v>2.7777777777777776E-2</v>
      </c>
      <c r="EA59" s="276">
        <f t="shared" si="191"/>
        <v>2.7777777777777776E-2</v>
      </c>
      <c r="EB59" s="276">
        <f t="shared" si="191"/>
        <v>2.7777777777777776E-2</v>
      </c>
      <c r="EC59" s="276">
        <f t="shared" si="191"/>
        <v>2.7777777777777776E-2</v>
      </c>
      <c r="ED59" s="276">
        <f t="shared" si="191"/>
        <v>2.7777777777777776E-2</v>
      </c>
      <c r="EE59" s="276">
        <f t="shared" si="191"/>
        <v>2.7777777777777776E-2</v>
      </c>
      <c r="EF59" s="276">
        <f t="shared" si="191"/>
        <v>2.7777777777777776E-2</v>
      </c>
      <c r="EG59" s="276">
        <f t="shared" si="191"/>
        <v>2.7777777777777776E-2</v>
      </c>
      <c r="EH59" s="276">
        <f t="shared" si="191"/>
        <v>2.7777777777777776E-2</v>
      </c>
      <c r="EI59" s="276">
        <f t="shared" si="191"/>
        <v>2.7777777777777776E-2</v>
      </c>
      <c r="EJ59" s="276">
        <f t="shared" si="191"/>
        <v>2.7777777777777776E-2</v>
      </c>
      <c r="EK59" s="276">
        <f t="shared" si="191"/>
        <v>2.7777777777777776E-2</v>
      </c>
      <c r="EL59" s="276">
        <f t="shared" si="191"/>
        <v>2.7777777777777776E-2</v>
      </c>
      <c r="EM59" s="276">
        <f t="shared" si="191"/>
        <v>2.7777777777777776E-2</v>
      </c>
      <c r="EN59" s="276">
        <f t="shared" si="191"/>
        <v>2.7777777777777776E-2</v>
      </c>
      <c r="EO59" s="276">
        <f t="shared" si="191"/>
        <v>2.7777777777777776E-2</v>
      </c>
      <c r="EP59" s="276">
        <f t="shared" si="191"/>
        <v>2.7777777777777776E-2</v>
      </c>
      <c r="EQ59" s="276">
        <f t="shared" si="191"/>
        <v>2.7777777777777776E-2</v>
      </c>
      <c r="ER59" s="276">
        <f t="shared" ref="ER59:HC59" si="192">ER27/3600</f>
        <v>2.7777777777777776E-2</v>
      </c>
      <c r="ES59" s="276">
        <f t="shared" si="192"/>
        <v>2.7777777777777776E-2</v>
      </c>
      <c r="ET59" s="276">
        <f t="shared" si="192"/>
        <v>2.7777777777777776E-2</v>
      </c>
      <c r="EU59" s="276">
        <f t="shared" si="192"/>
        <v>2.7777777777777776E-2</v>
      </c>
      <c r="EV59" s="276">
        <f t="shared" si="192"/>
        <v>2.7777777777777776E-2</v>
      </c>
      <c r="EW59" s="276">
        <f t="shared" si="192"/>
        <v>2.7777777777777776E-2</v>
      </c>
      <c r="EX59" s="276">
        <f t="shared" si="192"/>
        <v>2.7777777777777776E-2</v>
      </c>
      <c r="EY59" s="276">
        <f t="shared" si="192"/>
        <v>2.7777777777777776E-2</v>
      </c>
      <c r="EZ59" s="276">
        <f t="shared" si="192"/>
        <v>2.7777777777777776E-2</v>
      </c>
      <c r="FA59" s="276">
        <f t="shared" si="192"/>
        <v>2.7777777777777776E-2</v>
      </c>
      <c r="FB59" s="276">
        <f t="shared" si="192"/>
        <v>2.7777777777777776E-2</v>
      </c>
      <c r="FC59" s="276">
        <f t="shared" si="192"/>
        <v>2.7777777777777776E-2</v>
      </c>
      <c r="FD59" s="276">
        <f t="shared" si="192"/>
        <v>2.7777777777777776E-2</v>
      </c>
      <c r="FE59" s="276">
        <f t="shared" si="192"/>
        <v>2.7777777777777776E-2</v>
      </c>
      <c r="FF59" s="276">
        <f t="shared" si="192"/>
        <v>2.7777777777777776E-2</v>
      </c>
      <c r="FG59" s="276">
        <f t="shared" si="192"/>
        <v>2.7777777777777776E-2</v>
      </c>
      <c r="FH59" s="276">
        <f t="shared" si="192"/>
        <v>2.7777777777777776E-2</v>
      </c>
      <c r="FI59" s="276">
        <f t="shared" si="192"/>
        <v>2.7777777777777776E-2</v>
      </c>
      <c r="FJ59" s="276">
        <f t="shared" si="192"/>
        <v>2.7777777777777776E-2</v>
      </c>
      <c r="FK59" s="276">
        <f t="shared" si="192"/>
        <v>2.7777777777777776E-2</v>
      </c>
      <c r="FL59" s="276">
        <f t="shared" si="192"/>
        <v>2.7777777777777776E-2</v>
      </c>
      <c r="FM59" s="276">
        <f t="shared" si="192"/>
        <v>2.7777777777777776E-2</v>
      </c>
      <c r="FN59" s="276">
        <f t="shared" si="192"/>
        <v>2.7777777777777776E-2</v>
      </c>
      <c r="FO59" s="276">
        <f t="shared" si="192"/>
        <v>2.7777777777777776E-2</v>
      </c>
      <c r="FP59" s="276">
        <f t="shared" si="192"/>
        <v>2.7777777777777776E-2</v>
      </c>
      <c r="FQ59" s="276">
        <f t="shared" si="192"/>
        <v>2.7777777777777776E-2</v>
      </c>
      <c r="FR59" s="276">
        <f t="shared" si="192"/>
        <v>2.7777777777777776E-2</v>
      </c>
      <c r="FS59" s="276">
        <f t="shared" si="192"/>
        <v>2.7777777777777776E-2</v>
      </c>
      <c r="FT59" s="276">
        <f t="shared" si="192"/>
        <v>2.7777777777777776E-2</v>
      </c>
      <c r="FU59" s="276">
        <f t="shared" si="192"/>
        <v>2.7777777777777776E-2</v>
      </c>
      <c r="FV59" s="276">
        <f t="shared" si="192"/>
        <v>2.7777777777777776E-2</v>
      </c>
      <c r="FW59" s="276">
        <f t="shared" si="192"/>
        <v>2.7777777777777776E-2</v>
      </c>
      <c r="FX59" s="276">
        <f t="shared" si="192"/>
        <v>2.7777777777777776E-2</v>
      </c>
      <c r="FY59" s="276">
        <f t="shared" si="192"/>
        <v>2.7777777777777776E-2</v>
      </c>
      <c r="FZ59" s="276">
        <f t="shared" si="192"/>
        <v>2.7777777777777776E-2</v>
      </c>
      <c r="GA59" s="276">
        <f t="shared" si="192"/>
        <v>2.7777777777777776E-2</v>
      </c>
      <c r="GB59" s="276">
        <f t="shared" si="192"/>
        <v>2.7777777777777776E-2</v>
      </c>
      <c r="GC59" s="276">
        <f t="shared" si="192"/>
        <v>2.7777777777777776E-2</v>
      </c>
      <c r="GD59" s="276">
        <f t="shared" si="192"/>
        <v>2.7777777777777776E-2</v>
      </c>
      <c r="GE59" s="276">
        <f t="shared" si="192"/>
        <v>2.7777777777777776E-2</v>
      </c>
      <c r="GF59" s="276">
        <f t="shared" si="192"/>
        <v>2.7777777777777776E-2</v>
      </c>
      <c r="GG59" s="276">
        <f t="shared" si="192"/>
        <v>2.7777777777777776E-2</v>
      </c>
      <c r="GH59" s="276">
        <f t="shared" si="192"/>
        <v>2.7777777777777776E-2</v>
      </c>
      <c r="GI59" s="276">
        <f t="shared" si="192"/>
        <v>2.7777777777777776E-2</v>
      </c>
      <c r="GJ59" s="276">
        <f t="shared" si="192"/>
        <v>2.7777777777777776E-2</v>
      </c>
      <c r="GK59" s="276">
        <f t="shared" si="192"/>
        <v>2.7777777777777776E-2</v>
      </c>
      <c r="GL59" s="276">
        <f t="shared" si="192"/>
        <v>2.7777777777777776E-2</v>
      </c>
      <c r="GM59" s="276">
        <f t="shared" si="192"/>
        <v>2.7777777777777776E-2</v>
      </c>
      <c r="GN59" s="276">
        <f t="shared" si="192"/>
        <v>2.7777777777777776E-2</v>
      </c>
      <c r="GO59" s="276">
        <f t="shared" si="192"/>
        <v>2.7777777777777776E-2</v>
      </c>
      <c r="GP59" s="276">
        <f t="shared" si="192"/>
        <v>2.7777777777777776E-2</v>
      </c>
      <c r="GQ59" s="276">
        <f t="shared" si="192"/>
        <v>2.7777777777777776E-2</v>
      </c>
      <c r="GR59" s="276">
        <f t="shared" si="192"/>
        <v>2.7777777777777776E-2</v>
      </c>
      <c r="GS59" s="276">
        <f t="shared" si="192"/>
        <v>2.7777777777777776E-2</v>
      </c>
      <c r="GT59" s="276">
        <f t="shared" si="192"/>
        <v>2.7777777777777776E-2</v>
      </c>
      <c r="GU59" s="276">
        <f t="shared" si="192"/>
        <v>2.7777777777777776E-2</v>
      </c>
      <c r="GV59" s="276">
        <f t="shared" si="192"/>
        <v>2.7777777777777776E-2</v>
      </c>
      <c r="GW59" s="276">
        <f t="shared" si="192"/>
        <v>2.7777777777777776E-2</v>
      </c>
      <c r="GX59" s="276">
        <f t="shared" si="192"/>
        <v>2.7777777777777776E-2</v>
      </c>
      <c r="GY59" s="276">
        <f t="shared" si="192"/>
        <v>2.7777777777777776E-2</v>
      </c>
      <c r="GZ59" s="276">
        <f t="shared" si="192"/>
        <v>2.7777777777777776E-2</v>
      </c>
      <c r="HA59" s="276">
        <f t="shared" si="192"/>
        <v>2.7777777777777776E-2</v>
      </c>
      <c r="HB59" s="276">
        <f t="shared" si="192"/>
        <v>2.7777777777777776E-2</v>
      </c>
      <c r="HC59" s="276">
        <f t="shared" si="192"/>
        <v>2.7777777777777776E-2</v>
      </c>
      <c r="HD59" s="276">
        <f t="shared" ref="HD59:JO59" si="193">HD27/3600</f>
        <v>2.7777777777777776E-2</v>
      </c>
      <c r="HE59" s="276">
        <f t="shared" si="193"/>
        <v>2.7777777777777776E-2</v>
      </c>
      <c r="HF59" s="276">
        <f t="shared" si="193"/>
        <v>2.7777777777777776E-2</v>
      </c>
      <c r="HG59" s="276">
        <f t="shared" si="193"/>
        <v>2.7777777777777776E-2</v>
      </c>
      <c r="HH59" s="276">
        <f t="shared" si="193"/>
        <v>2.7777777777777776E-2</v>
      </c>
      <c r="HI59" s="276">
        <f t="shared" si="193"/>
        <v>2.7777777777777776E-2</v>
      </c>
      <c r="HJ59" s="276">
        <f t="shared" si="193"/>
        <v>2.7777777777777776E-2</v>
      </c>
      <c r="HK59" s="276">
        <f t="shared" si="193"/>
        <v>2.7777777777777776E-2</v>
      </c>
      <c r="HL59" s="276">
        <f t="shared" si="193"/>
        <v>2.7777777777777776E-2</v>
      </c>
      <c r="HM59" s="276">
        <f t="shared" si="193"/>
        <v>2.7777777777777776E-2</v>
      </c>
      <c r="HN59" s="276">
        <f t="shared" si="193"/>
        <v>2.7777777777777776E-2</v>
      </c>
      <c r="HO59" s="276">
        <f t="shared" si="193"/>
        <v>2.7777777777777776E-2</v>
      </c>
      <c r="HP59" s="276">
        <f t="shared" si="193"/>
        <v>2.7777777777777776E-2</v>
      </c>
      <c r="HQ59" s="276">
        <f t="shared" si="193"/>
        <v>2.7777777777777776E-2</v>
      </c>
      <c r="HR59" s="276">
        <f t="shared" si="193"/>
        <v>2.7777777777777776E-2</v>
      </c>
      <c r="HS59" s="276">
        <f t="shared" si="193"/>
        <v>2.7777777777777776E-2</v>
      </c>
      <c r="HT59" s="276">
        <f t="shared" si="193"/>
        <v>2.7777777777777776E-2</v>
      </c>
      <c r="HU59" s="276">
        <f t="shared" si="193"/>
        <v>2.7777777777777776E-2</v>
      </c>
      <c r="HV59" s="276">
        <f t="shared" si="193"/>
        <v>2.7777777777777776E-2</v>
      </c>
      <c r="HW59" s="276">
        <f t="shared" si="193"/>
        <v>2.7777777777777776E-2</v>
      </c>
      <c r="HX59" s="276">
        <f t="shared" si="193"/>
        <v>2.7777777777777776E-2</v>
      </c>
      <c r="HY59" s="276">
        <f t="shared" si="193"/>
        <v>2.7777777777777776E-2</v>
      </c>
      <c r="HZ59" s="276">
        <f t="shared" si="193"/>
        <v>2.7777777777777776E-2</v>
      </c>
      <c r="IA59" s="276">
        <f t="shared" si="193"/>
        <v>2.7777777777777776E-2</v>
      </c>
      <c r="IB59" s="276">
        <f t="shared" si="193"/>
        <v>2.7777777777777776E-2</v>
      </c>
      <c r="IC59" s="276">
        <f t="shared" si="193"/>
        <v>2.7777777777777776E-2</v>
      </c>
      <c r="ID59" s="276">
        <f t="shared" si="193"/>
        <v>2.7777777777777776E-2</v>
      </c>
      <c r="IE59" s="276">
        <f t="shared" si="193"/>
        <v>2.7777777777777776E-2</v>
      </c>
      <c r="IF59" s="276">
        <f t="shared" si="193"/>
        <v>2.7777777777777776E-2</v>
      </c>
      <c r="IG59" s="276">
        <f t="shared" si="193"/>
        <v>2.7777777777777776E-2</v>
      </c>
      <c r="IH59" s="276">
        <f t="shared" si="193"/>
        <v>2.7777777777777776E-2</v>
      </c>
      <c r="II59" s="276">
        <f t="shared" si="193"/>
        <v>2.7777777777777776E-2</v>
      </c>
      <c r="IJ59" s="276">
        <f t="shared" si="193"/>
        <v>2.7777777777777776E-2</v>
      </c>
      <c r="IK59" s="276">
        <f t="shared" si="193"/>
        <v>2.7777777777777776E-2</v>
      </c>
      <c r="IL59" s="276">
        <f t="shared" si="193"/>
        <v>2.7777777777777776E-2</v>
      </c>
      <c r="IM59" s="276">
        <f t="shared" si="193"/>
        <v>2.7777777777777776E-2</v>
      </c>
      <c r="IN59" s="276">
        <f t="shared" si="193"/>
        <v>2.7777777777777776E-2</v>
      </c>
      <c r="IO59" s="276">
        <f t="shared" si="193"/>
        <v>2.7777777777777776E-2</v>
      </c>
      <c r="IP59" s="276">
        <f t="shared" si="193"/>
        <v>2.7777777777777776E-2</v>
      </c>
      <c r="IQ59" s="276">
        <f t="shared" si="193"/>
        <v>2.7777777777777776E-2</v>
      </c>
      <c r="IR59" s="276">
        <f t="shared" si="193"/>
        <v>2.7777777777777776E-2</v>
      </c>
      <c r="IS59" s="276">
        <f t="shared" si="193"/>
        <v>2.7777777777777776E-2</v>
      </c>
      <c r="IT59" s="276">
        <f t="shared" si="193"/>
        <v>2.7777777777777776E-2</v>
      </c>
      <c r="IU59" s="276">
        <f t="shared" si="193"/>
        <v>2.7777777777777776E-2</v>
      </c>
      <c r="IV59" s="276">
        <f t="shared" si="193"/>
        <v>2.7777777777777776E-2</v>
      </c>
      <c r="IW59" s="276">
        <f t="shared" si="193"/>
        <v>2.7777777777777776E-2</v>
      </c>
      <c r="IX59" s="276">
        <f t="shared" si="193"/>
        <v>2.7777777777777776E-2</v>
      </c>
      <c r="IY59" s="276">
        <f t="shared" si="193"/>
        <v>2.7777777777777776E-2</v>
      </c>
      <c r="IZ59" s="276">
        <f t="shared" si="193"/>
        <v>2.7777777777777776E-2</v>
      </c>
      <c r="JA59" s="276">
        <f t="shared" si="193"/>
        <v>2.7777777777777776E-2</v>
      </c>
      <c r="JB59" s="276">
        <f t="shared" si="193"/>
        <v>2.7777777777777776E-2</v>
      </c>
      <c r="JC59" s="276">
        <f t="shared" si="193"/>
        <v>2.7777777777777776E-2</v>
      </c>
      <c r="JD59" s="276">
        <f t="shared" si="193"/>
        <v>2.7777777777777776E-2</v>
      </c>
      <c r="JE59" s="276">
        <f t="shared" si="193"/>
        <v>2.7777777777777776E-2</v>
      </c>
      <c r="JF59" s="276">
        <f t="shared" si="193"/>
        <v>2.7777777777777776E-2</v>
      </c>
      <c r="JG59" s="276">
        <f t="shared" si="193"/>
        <v>2.7777777777777776E-2</v>
      </c>
      <c r="JH59" s="276">
        <f t="shared" si="193"/>
        <v>2.7777777777777776E-2</v>
      </c>
      <c r="JI59" s="276">
        <f t="shared" si="193"/>
        <v>2.7777777777777776E-2</v>
      </c>
      <c r="JJ59" s="276">
        <f t="shared" si="193"/>
        <v>2.7777777777777776E-2</v>
      </c>
      <c r="JK59" s="276">
        <f t="shared" si="193"/>
        <v>2.7777777777777776E-2</v>
      </c>
      <c r="JL59" s="276">
        <f t="shared" si="193"/>
        <v>2.7777777777777776E-2</v>
      </c>
      <c r="JM59" s="276">
        <f t="shared" si="193"/>
        <v>2.7777777777777776E-2</v>
      </c>
      <c r="JN59" s="276">
        <f t="shared" si="193"/>
        <v>2.7777777777777776E-2</v>
      </c>
      <c r="JO59" s="276">
        <f t="shared" si="193"/>
        <v>2.7777777777777776E-2</v>
      </c>
      <c r="JP59" s="276">
        <f t="shared" ref="JP59:MA59" si="194">JP27/3600</f>
        <v>2.7777777777777776E-2</v>
      </c>
      <c r="JQ59" s="276">
        <f t="shared" si="194"/>
        <v>2.7777777777777776E-2</v>
      </c>
      <c r="JR59" s="276">
        <f t="shared" si="194"/>
        <v>2.7777777777777776E-2</v>
      </c>
      <c r="JS59" s="276">
        <f t="shared" si="194"/>
        <v>2.7777777777777776E-2</v>
      </c>
      <c r="JT59" s="276">
        <f t="shared" si="194"/>
        <v>2.7777777777777776E-2</v>
      </c>
      <c r="JU59" s="276">
        <f t="shared" si="194"/>
        <v>2.7777777777777776E-2</v>
      </c>
      <c r="JV59" s="276">
        <f t="shared" si="194"/>
        <v>2.7777777777777776E-2</v>
      </c>
      <c r="JW59" s="276">
        <f t="shared" si="194"/>
        <v>2.7777777777777776E-2</v>
      </c>
      <c r="JX59" s="276">
        <f t="shared" si="194"/>
        <v>2.7777777777777776E-2</v>
      </c>
      <c r="JY59" s="276">
        <f t="shared" si="194"/>
        <v>2.7777777777777776E-2</v>
      </c>
      <c r="JZ59" s="276">
        <f t="shared" si="194"/>
        <v>2.7777777777777776E-2</v>
      </c>
      <c r="KA59" s="276">
        <f t="shared" si="194"/>
        <v>2.7777777777777776E-2</v>
      </c>
      <c r="KB59" s="276">
        <f t="shared" si="194"/>
        <v>2.7777777777777776E-2</v>
      </c>
      <c r="KC59" s="276">
        <f t="shared" si="194"/>
        <v>2.7777777777777776E-2</v>
      </c>
      <c r="KD59" s="276">
        <f t="shared" si="194"/>
        <v>2.7777777777777776E-2</v>
      </c>
      <c r="KE59" s="276">
        <f t="shared" si="194"/>
        <v>2.7777777777777776E-2</v>
      </c>
      <c r="KF59" s="276">
        <f t="shared" si="194"/>
        <v>2.7777777777777776E-2</v>
      </c>
      <c r="KG59" s="276">
        <f t="shared" si="194"/>
        <v>2.7777777777777776E-2</v>
      </c>
      <c r="KH59" s="276">
        <f t="shared" si="194"/>
        <v>2.7777777777777776E-2</v>
      </c>
      <c r="KI59" s="276">
        <f t="shared" si="194"/>
        <v>2.7777777777777776E-2</v>
      </c>
      <c r="KJ59" s="276">
        <f t="shared" si="194"/>
        <v>2.7777777777777776E-2</v>
      </c>
      <c r="KK59" s="276">
        <f t="shared" si="194"/>
        <v>2.7777777777777776E-2</v>
      </c>
      <c r="KL59" s="276">
        <f t="shared" si="194"/>
        <v>2.7777777777777776E-2</v>
      </c>
      <c r="KM59" s="276">
        <f t="shared" si="194"/>
        <v>2.7777777777777776E-2</v>
      </c>
      <c r="KN59" s="276">
        <f t="shared" si="194"/>
        <v>2.7777777777777776E-2</v>
      </c>
      <c r="KO59" s="276">
        <f t="shared" si="194"/>
        <v>2.7777777777777776E-2</v>
      </c>
      <c r="KP59" s="276">
        <f t="shared" si="194"/>
        <v>2.7777777777777776E-2</v>
      </c>
      <c r="KQ59" s="276">
        <f t="shared" si="194"/>
        <v>2.7777777777777776E-2</v>
      </c>
      <c r="KR59" s="276">
        <f t="shared" si="194"/>
        <v>2.7777777777777776E-2</v>
      </c>
      <c r="KS59" s="276">
        <f t="shared" si="194"/>
        <v>2.7777777777777776E-2</v>
      </c>
      <c r="KT59" s="276">
        <f t="shared" si="194"/>
        <v>2.7777777777777776E-2</v>
      </c>
      <c r="KU59" s="276">
        <f t="shared" si="194"/>
        <v>2.7777777777777776E-2</v>
      </c>
      <c r="KV59" s="276">
        <f t="shared" si="194"/>
        <v>2.7777777777777776E-2</v>
      </c>
      <c r="KW59" s="276">
        <f t="shared" si="194"/>
        <v>2.7777777777777776E-2</v>
      </c>
      <c r="KX59" s="276">
        <f t="shared" si="194"/>
        <v>2.7777777777777776E-2</v>
      </c>
      <c r="KY59" s="276">
        <f t="shared" si="194"/>
        <v>2.7777777777777776E-2</v>
      </c>
      <c r="KZ59" s="276">
        <f t="shared" si="194"/>
        <v>2.7777777777777776E-2</v>
      </c>
      <c r="LA59" s="276">
        <f t="shared" si="194"/>
        <v>2.7777777777777776E-2</v>
      </c>
      <c r="LB59" s="276">
        <f t="shared" si="194"/>
        <v>2.7777777777777776E-2</v>
      </c>
      <c r="LC59" s="276">
        <f t="shared" si="194"/>
        <v>2.7777777777777776E-2</v>
      </c>
      <c r="LD59" s="276">
        <f t="shared" si="194"/>
        <v>2.7777777777777776E-2</v>
      </c>
      <c r="LE59" s="276">
        <f t="shared" si="194"/>
        <v>2.7777777777777776E-2</v>
      </c>
      <c r="LF59" s="276">
        <f t="shared" si="194"/>
        <v>2.7777777777777776E-2</v>
      </c>
      <c r="LG59" s="276">
        <f t="shared" si="194"/>
        <v>2.7777777777777776E-2</v>
      </c>
      <c r="LH59" s="276">
        <f t="shared" si="194"/>
        <v>2.7777777777777776E-2</v>
      </c>
      <c r="LI59" s="276">
        <f t="shared" si="194"/>
        <v>2.7777777777777776E-2</v>
      </c>
      <c r="LJ59" s="276">
        <f t="shared" si="194"/>
        <v>2.7777777777777776E-2</v>
      </c>
      <c r="LK59" s="276">
        <f t="shared" si="194"/>
        <v>2.7777777777777776E-2</v>
      </c>
      <c r="LL59" s="276">
        <f t="shared" si="194"/>
        <v>2.7777777777777776E-2</v>
      </c>
      <c r="LM59" s="276">
        <f t="shared" si="194"/>
        <v>2.7777777777777776E-2</v>
      </c>
      <c r="LN59" s="276">
        <f t="shared" si="194"/>
        <v>2.7777777777777776E-2</v>
      </c>
      <c r="LO59" s="276">
        <f t="shared" si="194"/>
        <v>2.7777777777777776E-2</v>
      </c>
      <c r="LP59" s="276">
        <f t="shared" si="194"/>
        <v>2.7777777777777776E-2</v>
      </c>
      <c r="LQ59" s="276">
        <f t="shared" si="194"/>
        <v>2.7777777777777776E-2</v>
      </c>
      <c r="LR59" s="276">
        <f t="shared" si="194"/>
        <v>2.7777777777777776E-2</v>
      </c>
      <c r="LS59" s="276">
        <f t="shared" si="194"/>
        <v>2.7777777777777776E-2</v>
      </c>
      <c r="LT59" s="276">
        <f t="shared" si="194"/>
        <v>2.7777777777777776E-2</v>
      </c>
      <c r="LU59" s="276">
        <f t="shared" si="194"/>
        <v>2.7777777777777776E-2</v>
      </c>
      <c r="LV59" s="276">
        <f t="shared" si="194"/>
        <v>2.7777777777777776E-2</v>
      </c>
      <c r="LW59" s="276">
        <f t="shared" si="194"/>
        <v>2.7777777777777776E-2</v>
      </c>
      <c r="LX59" s="276">
        <f t="shared" si="194"/>
        <v>2.7777777777777776E-2</v>
      </c>
      <c r="LY59" s="276">
        <f t="shared" si="194"/>
        <v>2.7777777777777776E-2</v>
      </c>
      <c r="LZ59" s="276">
        <f t="shared" si="194"/>
        <v>2.7777777777777776E-2</v>
      </c>
      <c r="MA59" s="276">
        <f t="shared" si="194"/>
        <v>2.7777777777777776E-2</v>
      </c>
      <c r="MB59" s="276">
        <f t="shared" ref="MB59:OM59" si="195">MB27/3600</f>
        <v>2.7777777777777776E-2</v>
      </c>
      <c r="MC59" s="276">
        <f t="shared" si="195"/>
        <v>2.7777777777777776E-2</v>
      </c>
      <c r="MD59" s="276">
        <f t="shared" si="195"/>
        <v>2.7777777777777776E-2</v>
      </c>
      <c r="ME59" s="276">
        <f t="shared" si="195"/>
        <v>2.7777777777777776E-2</v>
      </c>
      <c r="MF59" s="276">
        <f t="shared" si="195"/>
        <v>2.7777777777777776E-2</v>
      </c>
      <c r="MG59" s="276">
        <f t="shared" si="195"/>
        <v>2.7777777777777776E-2</v>
      </c>
      <c r="MH59" s="276">
        <f t="shared" si="195"/>
        <v>2.7777777777777776E-2</v>
      </c>
      <c r="MI59" s="276">
        <f t="shared" si="195"/>
        <v>2.7777777777777776E-2</v>
      </c>
      <c r="MJ59" s="276">
        <f t="shared" si="195"/>
        <v>2.7777777777777776E-2</v>
      </c>
      <c r="MK59" s="276">
        <f t="shared" si="195"/>
        <v>2.7777777777777776E-2</v>
      </c>
      <c r="ML59" s="276">
        <f t="shared" si="195"/>
        <v>2.7777777777777776E-2</v>
      </c>
      <c r="MM59" s="276">
        <f t="shared" si="195"/>
        <v>2.7777777777777776E-2</v>
      </c>
      <c r="MN59" s="276">
        <f t="shared" si="195"/>
        <v>2.7777777777777776E-2</v>
      </c>
      <c r="MO59" s="276">
        <f t="shared" si="195"/>
        <v>2.7777777777777776E-2</v>
      </c>
      <c r="MP59" s="276">
        <f t="shared" si="195"/>
        <v>2.7777777777777776E-2</v>
      </c>
      <c r="MQ59" s="276">
        <f t="shared" si="195"/>
        <v>2.7777777777777776E-2</v>
      </c>
      <c r="MR59" s="276">
        <f t="shared" si="195"/>
        <v>2.7777777777777776E-2</v>
      </c>
      <c r="MS59" s="276">
        <f t="shared" si="195"/>
        <v>2.7777777777777776E-2</v>
      </c>
      <c r="MT59" s="276">
        <f t="shared" si="195"/>
        <v>2.7777777777777776E-2</v>
      </c>
      <c r="MU59" s="276">
        <f t="shared" si="195"/>
        <v>2.7777777777777776E-2</v>
      </c>
      <c r="MV59" s="276">
        <f t="shared" si="195"/>
        <v>2.7777777777777776E-2</v>
      </c>
      <c r="MW59" s="276">
        <f t="shared" si="195"/>
        <v>2.7777777777777776E-2</v>
      </c>
      <c r="MX59" s="276">
        <f t="shared" si="195"/>
        <v>2.7777777777777776E-2</v>
      </c>
      <c r="MY59" s="276">
        <f t="shared" si="195"/>
        <v>2.7777777777777776E-2</v>
      </c>
      <c r="MZ59" s="276">
        <f t="shared" si="195"/>
        <v>2.7777777777777776E-2</v>
      </c>
      <c r="NA59" s="276">
        <f t="shared" si="195"/>
        <v>2.7777777777777776E-2</v>
      </c>
      <c r="NB59" s="276">
        <f t="shared" si="195"/>
        <v>2.7777777777777776E-2</v>
      </c>
      <c r="NC59" s="276">
        <f t="shared" si="195"/>
        <v>2.7777777777777776E-2</v>
      </c>
      <c r="ND59" s="276">
        <f t="shared" si="195"/>
        <v>2.7777777777777776E-2</v>
      </c>
      <c r="NE59" s="276">
        <f t="shared" si="195"/>
        <v>2.7777777777777776E-2</v>
      </c>
      <c r="NF59" s="276">
        <f t="shared" si="195"/>
        <v>2.7777777777777776E-2</v>
      </c>
      <c r="NG59" s="276">
        <f t="shared" si="195"/>
        <v>2.7777777777777776E-2</v>
      </c>
      <c r="NH59" s="276">
        <f t="shared" si="195"/>
        <v>2.7777777777777776E-2</v>
      </c>
      <c r="NI59" s="276">
        <f t="shared" si="195"/>
        <v>2.7777777777777776E-2</v>
      </c>
      <c r="NJ59" s="276">
        <f t="shared" si="195"/>
        <v>2.7777777777777776E-2</v>
      </c>
      <c r="NK59" s="276">
        <f t="shared" si="195"/>
        <v>2.7777777777777776E-2</v>
      </c>
      <c r="NL59" s="276">
        <f t="shared" si="195"/>
        <v>2.7777777777777776E-2</v>
      </c>
      <c r="NM59" s="276">
        <f t="shared" si="195"/>
        <v>2.7777777777777776E-2</v>
      </c>
      <c r="NN59" s="276">
        <f t="shared" si="195"/>
        <v>2.7777777777777776E-2</v>
      </c>
      <c r="NO59" s="276">
        <f t="shared" si="195"/>
        <v>2.7777777777777776E-2</v>
      </c>
      <c r="NP59" s="276">
        <f t="shared" si="195"/>
        <v>2.7777777777777776E-2</v>
      </c>
      <c r="NQ59" s="276">
        <f t="shared" si="195"/>
        <v>2.7777777777777776E-2</v>
      </c>
      <c r="NR59" s="276">
        <f t="shared" si="195"/>
        <v>2.7777777777777776E-2</v>
      </c>
      <c r="NS59" s="276">
        <f t="shared" si="195"/>
        <v>2.7777777777777776E-2</v>
      </c>
      <c r="NT59" s="276">
        <f t="shared" si="195"/>
        <v>2.7777777777777776E-2</v>
      </c>
      <c r="NU59" s="276">
        <f t="shared" si="195"/>
        <v>2.7777777777777776E-2</v>
      </c>
      <c r="NV59" s="276">
        <f t="shared" si="195"/>
        <v>2.7777777777777776E-2</v>
      </c>
      <c r="NW59" s="276">
        <f t="shared" si="195"/>
        <v>2.7777777777777776E-2</v>
      </c>
      <c r="NX59" s="276">
        <f t="shared" si="195"/>
        <v>2.7777777777777776E-2</v>
      </c>
      <c r="NY59" s="276">
        <f t="shared" si="195"/>
        <v>2.7777777777777776E-2</v>
      </c>
      <c r="NZ59" s="276">
        <f t="shared" si="195"/>
        <v>2.7777777777777776E-2</v>
      </c>
      <c r="OA59" s="276">
        <f t="shared" si="195"/>
        <v>2.7777777777777776E-2</v>
      </c>
      <c r="OB59" s="276">
        <f t="shared" si="195"/>
        <v>2.7777777777777776E-2</v>
      </c>
      <c r="OC59" s="276">
        <f t="shared" si="195"/>
        <v>2.7777777777777776E-2</v>
      </c>
      <c r="OD59" s="276">
        <f t="shared" si="195"/>
        <v>2.7777777777777776E-2</v>
      </c>
      <c r="OE59" s="276">
        <f t="shared" si="195"/>
        <v>2.7777777777777776E-2</v>
      </c>
      <c r="OF59" s="276">
        <f t="shared" si="195"/>
        <v>2.7777777777777776E-2</v>
      </c>
      <c r="OG59" s="276">
        <f t="shared" si="195"/>
        <v>2.7777777777777776E-2</v>
      </c>
      <c r="OH59" s="276">
        <f t="shared" si="195"/>
        <v>2.7777777777777776E-2</v>
      </c>
      <c r="OI59" s="276">
        <f t="shared" si="195"/>
        <v>2.7777777777777776E-2</v>
      </c>
      <c r="OJ59" s="276">
        <f t="shared" si="195"/>
        <v>2.7777777777777776E-2</v>
      </c>
      <c r="OK59" s="276">
        <f t="shared" si="195"/>
        <v>2.7777777777777776E-2</v>
      </c>
      <c r="OL59" s="276">
        <f t="shared" si="195"/>
        <v>2.7777777777777776E-2</v>
      </c>
      <c r="OM59" s="276">
        <f t="shared" si="195"/>
        <v>2.7777777777777776E-2</v>
      </c>
      <c r="ON59" s="276">
        <f t="shared" ref="ON59:QY59" si="196">ON27/3600</f>
        <v>2.7777777777777776E-2</v>
      </c>
      <c r="OO59" s="276">
        <f t="shared" si="196"/>
        <v>2.7777777777777776E-2</v>
      </c>
      <c r="OP59" s="276">
        <f t="shared" si="196"/>
        <v>2.7777777777777776E-2</v>
      </c>
      <c r="OQ59" s="276">
        <f t="shared" si="196"/>
        <v>2.7777777777777776E-2</v>
      </c>
      <c r="OR59" s="276">
        <f t="shared" si="196"/>
        <v>2.7777777777777776E-2</v>
      </c>
      <c r="OS59" s="276">
        <f t="shared" si="196"/>
        <v>2.7777777777777776E-2</v>
      </c>
      <c r="OT59" s="276">
        <f t="shared" si="196"/>
        <v>2.7777777777777776E-2</v>
      </c>
      <c r="OU59" s="276">
        <f t="shared" si="196"/>
        <v>2.7777777777777776E-2</v>
      </c>
      <c r="OV59" s="276">
        <f t="shared" si="196"/>
        <v>2.7777777777777776E-2</v>
      </c>
      <c r="OW59" s="276">
        <f t="shared" si="196"/>
        <v>2.7777777777777776E-2</v>
      </c>
      <c r="OX59" s="276">
        <f t="shared" si="196"/>
        <v>2.7777777777777776E-2</v>
      </c>
      <c r="OY59" s="276">
        <f t="shared" si="196"/>
        <v>2.7777777777777776E-2</v>
      </c>
      <c r="OZ59" s="276">
        <f t="shared" si="196"/>
        <v>2.7777777777777776E-2</v>
      </c>
      <c r="PA59" s="276">
        <f t="shared" si="196"/>
        <v>2.7777777777777776E-2</v>
      </c>
      <c r="PB59" s="276">
        <f t="shared" si="196"/>
        <v>2.7777777777777776E-2</v>
      </c>
      <c r="PC59" s="276">
        <f t="shared" si="196"/>
        <v>2.7777777777777776E-2</v>
      </c>
      <c r="PD59" s="276">
        <f t="shared" si="196"/>
        <v>2.7777777777777776E-2</v>
      </c>
      <c r="PE59" s="276">
        <f t="shared" si="196"/>
        <v>2.7777777777777776E-2</v>
      </c>
      <c r="PF59" s="276">
        <f t="shared" si="196"/>
        <v>2.7777777777777776E-2</v>
      </c>
      <c r="PG59" s="276">
        <f t="shared" si="196"/>
        <v>2.7777777777777776E-2</v>
      </c>
      <c r="PH59" s="276">
        <f t="shared" si="196"/>
        <v>2.7777777777777776E-2</v>
      </c>
      <c r="PI59" s="276">
        <f t="shared" si="196"/>
        <v>2.7777777777777776E-2</v>
      </c>
      <c r="PJ59" s="276">
        <f t="shared" si="196"/>
        <v>2.7777777777777776E-2</v>
      </c>
      <c r="PK59" s="276">
        <f t="shared" si="196"/>
        <v>2.7777777777777776E-2</v>
      </c>
      <c r="PL59" s="276">
        <f t="shared" si="196"/>
        <v>2.7777777777777776E-2</v>
      </c>
      <c r="PM59" s="276">
        <f t="shared" si="196"/>
        <v>2.7777777777777776E-2</v>
      </c>
      <c r="PN59" s="276">
        <f t="shared" si="196"/>
        <v>2.7777777777777776E-2</v>
      </c>
      <c r="PO59" s="276">
        <f t="shared" si="196"/>
        <v>2.7777777777777776E-2</v>
      </c>
      <c r="PP59" s="276">
        <f t="shared" si="196"/>
        <v>2.7777777777777776E-2</v>
      </c>
      <c r="PQ59" s="276">
        <f t="shared" si="196"/>
        <v>2.7777777777777776E-2</v>
      </c>
      <c r="PR59" s="276">
        <f t="shared" si="196"/>
        <v>2.7777777777777776E-2</v>
      </c>
      <c r="PS59" s="276">
        <f t="shared" si="196"/>
        <v>2.7777777777777776E-2</v>
      </c>
      <c r="PT59" s="276">
        <f t="shared" si="196"/>
        <v>2.7777777777777776E-2</v>
      </c>
      <c r="PU59" s="276">
        <f t="shared" si="196"/>
        <v>2.7777777777777776E-2</v>
      </c>
      <c r="PV59" s="276">
        <f t="shared" si="196"/>
        <v>2.7777777777777776E-2</v>
      </c>
      <c r="PW59" s="276">
        <f t="shared" si="196"/>
        <v>2.7777777777777776E-2</v>
      </c>
      <c r="PX59" s="276">
        <f t="shared" si="196"/>
        <v>2.7777777777777776E-2</v>
      </c>
      <c r="PY59" s="276">
        <f t="shared" si="196"/>
        <v>2.7777777777777776E-2</v>
      </c>
      <c r="PZ59" s="276">
        <f t="shared" si="196"/>
        <v>2.7777777777777776E-2</v>
      </c>
      <c r="QA59" s="276">
        <f t="shared" si="196"/>
        <v>2.7777777777777776E-2</v>
      </c>
      <c r="QB59" s="276">
        <f t="shared" si="196"/>
        <v>2.7777777777777776E-2</v>
      </c>
      <c r="QC59" s="276">
        <f t="shared" si="196"/>
        <v>2.7777777777777776E-2</v>
      </c>
      <c r="QD59" s="276">
        <f t="shared" si="196"/>
        <v>2.7777777777777776E-2</v>
      </c>
      <c r="QE59" s="276">
        <f t="shared" si="196"/>
        <v>2.7777777777777776E-2</v>
      </c>
      <c r="QF59" s="276">
        <f t="shared" si="196"/>
        <v>2.7777777777777776E-2</v>
      </c>
      <c r="QG59" s="276">
        <f t="shared" si="196"/>
        <v>2.7777777777777776E-2</v>
      </c>
      <c r="QH59" s="276">
        <f t="shared" si="196"/>
        <v>2.7777777777777776E-2</v>
      </c>
      <c r="QI59" s="276">
        <f t="shared" si="196"/>
        <v>2.7777777777777776E-2</v>
      </c>
      <c r="QJ59" s="276">
        <f t="shared" si="196"/>
        <v>2.7777777777777776E-2</v>
      </c>
      <c r="QK59" s="276">
        <f t="shared" si="196"/>
        <v>2.7777777777777776E-2</v>
      </c>
      <c r="QL59" s="276">
        <f t="shared" si="196"/>
        <v>2.7777777777777776E-2</v>
      </c>
      <c r="QM59" s="276">
        <f t="shared" si="196"/>
        <v>2.7777777777777776E-2</v>
      </c>
      <c r="QN59" s="276">
        <f t="shared" si="196"/>
        <v>2.7777777777777776E-2</v>
      </c>
      <c r="QO59" s="276">
        <f t="shared" si="196"/>
        <v>2.7777777777777776E-2</v>
      </c>
      <c r="QP59" s="276">
        <f t="shared" si="196"/>
        <v>2.7777777777777776E-2</v>
      </c>
      <c r="QQ59" s="276">
        <f t="shared" si="196"/>
        <v>2.7777777777777776E-2</v>
      </c>
      <c r="QR59" s="276">
        <f t="shared" si="196"/>
        <v>2.7777777777777776E-2</v>
      </c>
      <c r="QS59" s="276">
        <f t="shared" si="196"/>
        <v>2.7777777777777776E-2</v>
      </c>
      <c r="QT59" s="276">
        <f t="shared" si="196"/>
        <v>2.7777777777777776E-2</v>
      </c>
      <c r="QU59" s="276">
        <f t="shared" si="196"/>
        <v>2.7777777777777776E-2</v>
      </c>
      <c r="QV59" s="276">
        <f t="shared" si="196"/>
        <v>2.7777777777777776E-2</v>
      </c>
      <c r="QW59" s="276">
        <f t="shared" si="196"/>
        <v>2.7777777777777776E-2</v>
      </c>
      <c r="QX59" s="276">
        <f t="shared" si="196"/>
        <v>2.7777777777777776E-2</v>
      </c>
      <c r="QY59" s="276">
        <f t="shared" si="196"/>
        <v>2.7777777777777776E-2</v>
      </c>
      <c r="QZ59" s="276">
        <f t="shared" ref="QZ59:TK59" si="197">QZ27/3600</f>
        <v>2.7777777777777776E-2</v>
      </c>
      <c r="RA59" s="276">
        <f t="shared" si="197"/>
        <v>2.7777777777777776E-2</v>
      </c>
      <c r="RB59" s="276">
        <f t="shared" si="197"/>
        <v>2.7777777777777776E-2</v>
      </c>
      <c r="RC59" s="276">
        <f t="shared" si="197"/>
        <v>2.7777777777777776E-2</v>
      </c>
      <c r="RD59" s="276">
        <f t="shared" si="197"/>
        <v>2.7777777777777776E-2</v>
      </c>
      <c r="RE59" s="276">
        <f t="shared" si="197"/>
        <v>2.7777777777777776E-2</v>
      </c>
      <c r="RF59" s="276">
        <f t="shared" si="197"/>
        <v>2.7777777777777776E-2</v>
      </c>
      <c r="RG59" s="276">
        <f t="shared" si="197"/>
        <v>2.7777777777777776E-2</v>
      </c>
      <c r="RH59" s="276">
        <f t="shared" si="197"/>
        <v>2.7777777777777776E-2</v>
      </c>
      <c r="RI59" s="276">
        <f t="shared" si="197"/>
        <v>2.7777777777777776E-2</v>
      </c>
      <c r="RJ59" s="276">
        <f t="shared" si="197"/>
        <v>2.7777777777777776E-2</v>
      </c>
      <c r="RK59" s="276">
        <f t="shared" si="197"/>
        <v>2.7777777777777776E-2</v>
      </c>
      <c r="RL59" s="276">
        <f t="shared" si="197"/>
        <v>2.7777777777777776E-2</v>
      </c>
      <c r="RM59" s="276">
        <f t="shared" si="197"/>
        <v>2.7777777777777776E-2</v>
      </c>
      <c r="RN59" s="276">
        <f t="shared" si="197"/>
        <v>2.7777777777777776E-2</v>
      </c>
      <c r="RO59" s="276">
        <f t="shared" si="197"/>
        <v>2.7777777777777776E-2</v>
      </c>
      <c r="RP59" s="276">
        <f t="shared" si="197"/>
        <v>2.7777777777777776E-2</v>
      </c>
      <c r="RQ59" s="276">
        <f t="shared" si="197"/>
        <v>2.7777777777777776E-2</v>
      </c>
      <c r="RR59" s="276">
        <f t="shared" si="197"/>
        <v>2.7777777777777776E-2</v>
      </c>
      <c r="RS59" s="276">
        <f t="shared" si="197"/>
        <v>2.7777777777777776E-2</v>
      </c>
      <c r="RT59" s="276">
        <f t="shared" si="197"/>
        <v>2.7777777777777776E-2</v>
      </c>
      <c r="RU59" s="276">
        <f t="shared" si="197"/>
        <v>2.7777777777777776E-2</v>
      </c>
      <c r="RV59" s="276">
        <f t="shared" si="197"/>
        <v>2.7777777777777776E-2</v>
      </c>
      <c r="RW59" s="276">
        <f t="shared" si="197"/>
        <v>2.7777777777777776E-2</v>
      </c>
      <c r="RX59" s="276">
        <f t="shared" si="197"/>
        <v>2.7777777777777776E-2</v>
      </c>
      <c r="RY59" s="276">
        <f t="shared" si="197"/>
        <v>2.7777777777777776E-2</v>
      </c>
      <c r="RZ59" s="276">
        <f t="shared" si="197"/>
        <v>2.7777777777777776E-2</v>
      </c>
      <c r="SA59" s="276">
        <f t="shared" si="197"/>
        <v>2.7777777777777776E-2</v>
      </c>
      <c r="SB59" s="276">
        <f t="shared" si="197"/>
        <v>2.7777777777777776E-2</v>
      </c>
      <c r="SC59" s="276">
        <f t="shared" si="197"/>
        <v>2.7777777777777776E-2</v>
      </c>
      <c r="SD59" s="276">
        <f t="shared" si="197"/>
        <v>2.7777777777777776E-2</v>
      </c>
      <c r="SE59" s="276">
        <f t="shared" si="197"/>
        <v>2.7777777777777776E-2</v>
      </c>
      <c r="SF59" s="276">
        <f t="shared" si="197"/>
        <v>2.7777777777777776E-2</v>
      </c>
      <c r="SG59" s="276">
        <f t="shared" si="197"/>
        <v>2.7777777777777776E-2</v>
      </c>
      <c r="SH59" s="276">
        <f t="shared" si="197"/>
        <v>2.7777777777777776E-2</v>
      </c>
      <c r="SI59" s="276">
        <f t="shared" si="197"/>
        <v>2.7777777777777776E-2</v>
      </c>
      <c r="SJ59" s="276">
        <f t="shared" si="197"/>
        <v>2.7777777777777776E-2</v>
      </c>
      <c r="SK59" s="276">
        <f t="shared" si="197"/>
        <v>2.7777777777777776E-2</v>
      </c>
      <c r="SL59" s="276">
        <f t="shared" si="197"/>
        <v>2.7777777777777776E-2</v>
      </c>
      <c r="SM59" s="276">
        <f t="shared" si="197"/>
        <v>2.7777777777777776E-2</v>
      </c>
      <c r="SN59" s="276">
        <f t="shared" si="197"/>
        <v>2.7777777777777776E-2</v>
      </c>
      <c r="SO59" s="276">
        <f t="shared" si="197"/>
        <v>2.7777777777777776E-2</v>
      </c>
      <c r="SP59" s="276">
        <f t="shared" si="197"/>
        <v>2.7777777777777776E-2</v>
      </c>
      <c r="SQ59" s="276">
        <f t="shared" si="197"/>
        <v>2.7777777777777776E-2</v>
      </c>
      <c r="SR59" s="276">
        <f t="shared" si="197"/>
        <v>2.7777777777777776E-2</v>
      </c>
      <c r="SS59" s="276">
        <f t="shared" si="197"/>
        <v>2.7777777777777776E-2</v>
      </c>
      <c r="ST59" s="276">
        <f t="shared" si="197"/>
        <v>2.7777777777777776E-2</v>
      </c>
      <c r="SU59" s="276">
        <f t="shared" si="197"/>
        <v>2.7777777777777776E-2</v>
      </c>
      <c r="SV59" s="276">
        <f t="shared" si="197"/>
        <v>2.7777777777777776E-2</v>
      </c>
      <c r="SW59" s="276">
        <f t="shared" si="197"/>
        <v>2.7777777777777776E-2</v>
      </c>
      <c r="SX59" s="276">
        <f t="shared" si="197"/>
        <v>2.7777777777777776E-2</v>
      </c>
      <c r="SY59" s="276">
        <f t="shared" si="197"/>
        <v>2.7777777777777776E-2</v>
      </c>
      <c r="SZ59" s="276">
        <f t="shared" si="197"/>
        <v>2.7777777777777776E-2</v>
      </c>
      <c r="TA59" s="276">
        <f t="shared" si="197"/>
        <v>2.7777777777777776E-2</v>
      </c>
      <c r="TB59" s="276">
        <f t="shared" si="197"/>
        <v>2.7777777777777776E-2</v>
      </c>
      <c r="TC59" s="276">
        <f t="shared" si="197"/>
        <v>2.7777777777777776E-2</v>
      </c>
      <c r="TD59" s="276">
        <f t="shared" si="197"/>
        <v>2.7777777777777776E-2</v>
      </c>
      <c r="TE59" s="276">
        <f t="shared" si="197"/>
        <v>2.7777777777777776E-2</v>
      </c>
      <c r="TF59" s="276">
        <f t="shared" si="197"/>
        <v>2.7777777777777776E-2</v>
      </c>
      <c r="TG59" s="276">
        <f t="shared" si="197"/>
        <v>2.7777777777777776E-2</v>
      </c>
      <c r="TH59" s="276">
        <f t="shared" si="197"/>
        <v>2.7777777777777776E-2</v>
      </c>
      <c r="TI59" s="276">
        <f t="shared" si="197"/>
        <v>2.7777777777777776E-2</v>
      </c>
      <c r="TJ59" s="276">
        <f t="shared" si="197"/>
        <v>2.7777777777777776E-2</v>
      </c>
      <c r="TK59" s="276">
        <f t="shared" si="197"/>
        <v>2.7777777777777776E-2</v>
      </c>
      <c r="TL59" s="276">
        <f t="shared" ref="TL59:VH59" si="198">TL27/3600</f>
        <v>2.7777777777777776E-2</v>
      </c>
      <c r="TM59" s="276">
        <f t="shared" si="198"/>
        <v>2.7777777777777776E-2</v>
      </c>
      <c r="TN59" s="276">
        <f t="shared" si="198"/>
        <v>2.7777777777777776E-2</v>
      </c>
      <c r="TO59" s="276">
        <f t="shared" si="198"/>
        <v>2.7777777777777776E-2</v>
      </c>
      <c r="TP59" s="276">
        <f t="shared" si="198"/>
        <v>2.7777777777777776E-2</v>
      </c>
      <c r="TQ59" s="276">
        <f t="shared" si="198"/>
        <v>2.7777777777777776E-2</v>
      </c>
      <c r="TR59" s="276">
        <f t="shared" si="198"/>
        <v>2.7777777777777776E-2</v>
      </c>
      <c r="TS59" s="276">
        <f t="shared" si="198"/>
        <v>2.7777777777777776E-2</v>
      </c>
      <c r="TT59" s="276">
        <f t="shared" si="198"/>
        <v>2.7777777777777776E-2</v>
      </c>
      <c r="TU59" s="276">
        <f t="shared" si="198"/>
        <v>2.7777777777777776E-2</v>
      </c>
      <c r="TV59" s="276">
        <f t="shared" si="198"/>
        <v>2.7777777777777776E-2</v>
      </c>
      <c r="TW59" s="276">
        <f t="shared" si="198"/>
        <v>2.7777777777777776E-2</v>
      </c>
      <c r="TX59" s="276">
        <f t="shared" si="198"/>
        <v>2.7777777777777776E-2</v>
      </c>
      <c r="TY59" s="276">
        <f t="shared" si="198"/>
        <v>2.7777777777777776E-2</v>
      </c>
      <c r="TZ59" s="276">
        <f t="shared" si="198"/>
        <v>2.7777777777777776E-2</v>
      </c>
      <c r="UA59" s="276">
        <f t="shared" si="198"/>
        <v>2.7777777777777776E-2</v>
      </c>
      <c r="UB59" s="276">
        <f t="shared" si="198"/>
        <v>2.7777777777777776E-2</v>
      </c>
      <c r="UC59" s="276">
        <f t="shared" si="198"/>
        <v>2.7777777777777776E-2</v>
      </c>
      <c r="UD59" s="276">
        <f t="shared" si="198"/>
        <v>2.7777777777777776E-2</v>
      </c>
      <c r="UE59" s="276">
        <f t="shared" si="198"/>
        <v>2.7777777777777776E-2</v>
      </c>
      <c r="UF59" s="276">
        <f t="shared" si="198"/>
        <v>2.7777777777777776E-2</v>
      </c>
      <c r="UG59" s="276">
        <f t="shared" si="198"/>
        <v>2.7777777777777776E-2</v>
      </c>
      <c r="UH59" s="276">
        <f t="shared" si="198"/>
        <v>2.7777777777777776E-2</v>
      </c>
      <c r="UI59" s="276">
        <f t="shared" si="198"/>
        <v>2.7777777777777776E-2</v>
      </c>
      <c r="UJ59" s="276">
        <f t="shared" si="198"/>
        <v>2.7777777777777776E-2</v>
      </c>
      <c r="UK59" s="276">
        <f t="shared" si="198"/>
        <v>2.7777777777777776E-2</v>
      </c>
      <c r="UL59" s="276">
        <f t="shared" si="198"/>
        <v>2.7777777777777776E-2</v>
      </c>
      <c r="UM59" s="276">
        <f t="shared" si="198"/>
        <v>2.7777777777777776E-2</v>
      </c>
      <c r="UN59" s="276">
        <f t="shared" si="198"/>
        <v>2.7777777777777776E-2</v>
      </c>
      <c r="UO59" s="276">
        <f t="shared" si="198"/>
        <v>2.7777777777777776E-2</v>
      </c>
      <c r="UP59" s="276">
        <f t="shared" si="198"/>
        <v>2.7777777777777776E-2</v>
      </c>
      <c r="UQ59" s="276">
        <f t="shared" si="198"/>
        <v>2.7777777777777776E-2</v>
      </c>
      <c r="UR59" s="276">
        <f t="shared" si="198"/>
        <v>2.7777777777777776E-2</v>
      </c>
      <c r="US59" s="276">
        <f t="shared" si="198"/>
        <v>2.7777777777777776E-2</v>
      </c>
      <c r="UT59" s="276">
        <f t="shared" si="198"/>
        <v>2.7777777777777776E-2</v>
      </c>
      <c r="UU59" s="276">
        <f t="shared" si="198"/>
        <v>2.7777777777777776E-2</v>
      </c>
      <c r="UV59" s="276">
        <f t="shared" si="198"/>
        <v>2.7777777777777776E-2</v>
      </c>
      <c r="UW59" s="276">
        <f t="shared" si="198"/>
        <v>2.7777777777777776E-2</v>
      </c>
      <c r="UX59" s="276">
        <f t="shared" si="198"/>
        <v>2.7777777777777776E-2</v>
      </c>
      <c r="UY59" s="276">
        <f t="shared" si="198"/>
        <v>2.7777777777777776E-2</v>
      </c>
      <c r="UZ59" s="276">
        <f t="shared" si="198"/>
        <v>2.7777777777777776E-2</v>
      </c>
      <c r="VA59" s="276">
        <f t="shared" si="198"/>
        <v>2.7777777777777776E-2</v>
      </c>
      <c r="VB59" s="276">
        <f t="shared" si="198"/>
        <v>2.7777777777777776E-2</v>
      </c>
      <c r="VC59" s="276">
        <f t="shared" si="198"/>
        <v>2.7777777777777776E-2</v>
      </c>
      <c r="VD59" s="276">
        <f t="shared" si="198"/>
        <v>2.7777777777777776E-2</v>
      </c>
      <c r="VE59" s="276">
        <f t="shared" si="198"/>
        <v>2.7777777777777776E-2</v>
      </c>
      <c r="VF59" s="276">
        <f t="shared" si="198"/>
        <v>2.7777777777777776E-2</v>
      </c>
      <c r="VG59" s="276">
        <f t="shared" si="198"/>
        <v>2.7777777777777776E-2</v>
      </c>
      <c r="VH59" s="276">
        <f t="shared" si="198"/>
        <v>2.7777777777777776E-2</v>
      </c>
    </row>
    <row r="60" spans="1:580" ht="14.25" x14ac:dyDescent="0.25">
      <c r="B60" s="55"/>
      <c r="C60" s="10" t="s">
        <v>270</v>
      </c>
      <c r="D60" s="93" t="s">
        <v>278</v>
      </c>
      <c r="E60" s="125">
        <f t="shared" ref="E60:F60" si="199">MAX(8*E61/E37,1)</f>
        <v>1</v>
      </c>
      <c r="F60" s="125">
        <f t="shared" si="199"/>
        <v>1.0987478173093093</v>
      </c>
      <c r="G60" s="125">
        <f t="shared" ref="G60:S60" si="200">MAX(8*G61/G37,1)</f>
        <v>1.7107645437217129</v>
      </c>
      <c r="H60" s="125">
        <f t="shared" si="200"/>
        <v>3.0444275286423914</v>
      </c>
      <c r="I60" s="125">
        <f t="shared" si="200"/>
        <v>6.0240778403853037</v>
      </c>
      <c r="J60" s="125">
        <f t="shared" si="200"/>
        <v>12.816285741712166</v>
      </c>
      <c r="K60" s="125">
        <f t="shared" si="200"/>
        <v>28.553079953123753</v>
      </c>
      <c r="L60" s="125">
        <f t="shared" si="200"/>
        <v>65.500300767572313</v>
      </c>
      <c r="M60" s="125">
        <f t="shared" si="200"/>
        <v>153.19987586137708</v>
      </c>
      <c r="N60" s="125">
        <f t="shared" si="200"/>
        <v>363.27535292532644</v>
      </c>
      <c r="O60" s="125">
        <f t="shared" si="200"/>
        <v>870.37778396925114</v>
      </c>
      <c r="P60" s="125">
        <f t="shared" si="200"/>
        <v>2102.5354492349848</v>
      </c>
      <c r="Q60" s="125">
        <f t="shared" si="200"/>
        <v>1</v>
      </c>
      <c r="R60" s="125">
        <f t="shared" si="200"/>
        <v>1.0987478173093093</v>
      </c>
      <c r="S60" s="125">
        <f t="shared" si="200"/>
        <v>1.7107645437217129</v>
      </c>
      <c r="T60" s="125">
        <f t="shared" ref="T60:CE60" si="201">MAX(8*T61/T37,1)</f>
        <v>3.0444275286423914</v>
      </c>
      <c r="U60" s="125">
        <f t="shared" si="201"/>
        <v>6.0240778403853037</v>
      </c>
      <c r="V60" s="125">
        <f t="shared" si="201"/>
        <v>12.816285741712166</v>
      </c>
      <c r="W60" s="125">
        <f t="shared" si="201"/>
        <v>28.553079953123753</v>
      </c>
      <c r="X60" s="125">
        <f t="shared" si="201"/>
        <v>65.500300767572313</v>
      </c>
      <c r="Y60" s="125">
        <f t="shared" si="201"/>
        <v>153.19987586137708</v>
      </c>
      <c r="Z60" s="125">
        <f t="shared" si="201"/>
        <v>363.27535292532644</v>
      </c>
      <c r="AA60" s="125">
        <f t="shared" si="201"/>
        <v>870.37778396925114</v>
      </c>
      <c r="AB60" s="125">
        <f t="shared" si="201"/>
        <v>2102.5354492349848</v>
      </c>
      <c r="AC60" s="125">
        <f t="shared" si="201"/>
        <v>1</v>
      </c>
      <c r="AD60" s="125">
        <f t="shared" si="201"/>
        <v>1.0987478173093093</v>
      </c>
      <c r="AE60" s="125">
        <f t="shared" si="201"/>
        <v>1.7107645437217129</v>
      </c>
      <c r="AF60" s="125">
        <f t="shared" si="201"/>
        <v>3.0444275286423914</v>
      </c>
      <c r="AG60" s="125">
        <f t="shared" si="201"/>
        <v>6.0240778403853037</v>
      </c>
      <c r="AH60" s="125">
        <f t="shared" si="201"/>
        <v>12.816285741712166</v>
      </c>
      <c r="AI60" s="125">
        <f t="shared" si="201"/>
        <v>28.553079953123753</v>
      </c>
      <c r="AJ60" s="125">
        <f t="shared" si="201"/>
        <v>65.500300767572313</v>
      </c>
      <c r="AK60" s="125">
        <f t="shared" si="201"/>
        <v>153.19987586137708</v>
      </c>
      <c r="AL60" s="125">
        <f t="shared" si="201"/>
        <v>363.27535292532644</v>
      </c>
      <c r="AM60" s="125">
        <f t="shared" si="201"/>
        <v>870.37778396925114</v>
      </c>
      <c r="AN60" s="125">
        <f t="shared" si="201"/>
        <v>2102.5354492349848</v>
      </c>
      <c r="AO60" s="125">
        <f t="shared" si="201"/>
        <v>1</v>
      </c>
      <c r="AP60" s="125">
        <f t="shared" si="201"/>
        <v>1.0987478173093093</v>
      </c>
      <c r="AQ60" s="125">
        <f t="shared" si="201"/>
        <v>1.7107645437217129</v>
      </c>
      <c r="AR60" s="125">
        <f t="shared" si="201"/>
        <v>3.0444275286423914</v>
      </c>
      <c r="AS60" s="125">
        <f t="shared" si="201"/>
        <v>6.0240778403853037</v>
      </c>
      <c r="AT60" s="125">
        <f t="shared" si="201"/>
        <v>12.816285741712166</v>
      </c>
      <c r="AU60" s="125">
        <f t="shared" si="201"/>
        <v>28.553079953123753</v>
      </c>
      <c r="AV60" s="125">
        <f t="shared" si="201"/>
        <v>65.500300767572313</v>
      </c>
      <c r="AW60" s="125">
        <f t="shared" si="201"/>
        <v>153.19987586137708</v>
      </c>
      <c r="AX60" s="125">
        <f t="shared" si="201"/>
        <v>363.27535292532644</v>
      </c>
      <c r="AY60" s="125">
        <f t="shared" si="201"/>
        <v>870.37778396925114</v>
      </c>
      <c r="AZ60" s="125">
        <f t="shared" si="201"/>
        <v>2102.5354492349848</v>
      </c>
      <c r="BA60" s="125">
        <f t="shared" si="201"/>
        <v>1</v>
      </c>
      <c r="BB60" s="125">
        <f t="shared" si="201"/>
        <v>1.0987478173093093</v>
      </c>
      <c r="BC60" s="125">
        <f t="shared" si="201"/>
        <v>1.7107645437217129</v>
      </c>
      <c r="BD60" s="125">
        <f t="shared" si="201"/>
        <v>3.0444275286423914</v>
      </c>
      <c r="BE60" s="125">
        <f t="shared" si="201"/>
        <v>6.0240778403853037</v>
      </c>
      <c r="BF60" s="125">
        <f t="shared" si="201"/>
        <v>12.816285741712166</v>
      </c>
      <c r="BG60" s="125">
        <f t="shared" si="201"/>
        <v>28.553079953123753</v>
      </c>
      <c r="BH60" s="125">
        <f t="shared" si="201"/>
        <v>65.500300767572313</v>
      </c>
      <c r="BI60" s="125">
        <f t="shared" si="201"/>
        <v>153.19987586137708</v>
      </c>
      <c r="BJ60" s="125">
        <f t="shared" si="201"/>
        <v>363.27535292532644</v>
      </c>
      <c r="BK60" s="125">
        <f t="shared" si="201"/>
        <v>870.37778396925114</v>
      </c>
      <c r="BL60" s="125">
        <f t="shared" si="201"/>
        <v>2102.5354492349848</v>
      </c>
      <c r="BM60" s="125">
        <f t="shared" si="201"/>
        <v>1</v>
      </c>
      <c r="BN60" s="125">
        <f t="shared" si="201"/>
        <v>1.0987478173093093</v>
      </c>
      <c r="BO60" s="125">
        <f t="shared" si="201"/>
        <v>1.7107645437217129</v>
      </c>
      <c r="BP60" s="125">
        <f t="shared" si="201"/>
        <v>3.0444275286423914</v>
      </c>
      <c r="BQ60" s="125">
        <f t="shared" si="201"/>
        <v>6.0240778403853037</v>
      </c>
      <c r="BR60" s="125">
        <f t="shared" si="201"/>
        <v>12.816285741712166</v>
      </c>
      <c r="BS60" s="125">
        <f t="shared" si="201"/>
        <v>28.553079953123753</v>
      </c>
      <c r="BT60" s="125">
        <f t="shared" si="201"/>
        <v>65.500300767572313</v>
      </c>
      <c r="BU60" s="125">
        <f t="shared" si="201"/>
        <v>153.19987586137708</v>
      </c>
      <c r="BV60" s="125">
        <f t="shared" si="201"/>
        <v>363.27535292532644</v>
      </c>
      <c r="BW60" s="125">
        <f t="shared" si="201"/>
        <v>870.37778396925114</v>
      </c>
      <c r="BX60" s="125">
        <f t="shared" si="201"/>
        <v>2102.5354492349848</v>
      </c>
      <c r="BY60" s="125">
        <f t="shared" si="201"/>
        <v>1</v>
      </c>
      <c r="BZ60" s="125">
        <f t="shared" si="201"/>
        <v>1.0987478173093093</v>
      </c>
      <c r="CA60" s="125">
        <f t="shared" si="201"/>
        <v>1.7107645437217129</v>
      </c>
      <c r="CB60" s="125">
        <f t="shared" si="201"/>
        <v>3.0444275286423914</v>
      </c>
      <c r="CC60" s="125">
        <f t="shared" si="201"/>
        <v>6.0240778403853037</v>
      </c>
      <c r="CD60" s="125">
        <f t="shared" si="201"/>
        <v>12.816285741712166</v>
      </c>
      <c r="CE60" s="125">
        <f t="shared" si="201"/>
        <v>28.553079953123753</v>
      </c>
      <c r="CF60" s="125">
        <f t="shared" ref="CF60:EQ60" si="202">MAX(8*CF61/CF37,1)</f>
        <v>65.500300767572313</v>
      </c>
      <c r="CG60" s="125">
        <f t="shared" si="202"/>
        <v>153.19987586137708</v>
      </c>
      <c r="CH60" s="125">
        <f t="shared" si="202"/>
        <v>363.27535292532644</v>
      </c>
      <c r="CI60" s="125">
        <f t="shared" si="202"/>
        <v>870.37778396925114</v>
      </c>
      <c r="CJ60" s="125">
        <f t="shared" si="202"/>
        <v>2102.5354492349848</v>
      </c>
      <c r="CK60" s="125">
        <f t="shared" si="202"/>
        <v>1</v>
      </c>
      <c r="CL60" s="125">
        <f t="shared" si="202"/>
        <v>1.0987478173093093</v>
      </c>
      <c r="CM60" s="125">
        <f t="shared" si="202"/>
        <v>1.7107645437217129</v>
      </c>
      <c r="CN60" s="125">
        <f t="shared" si="202"/>
        <v>3.0444275286423914</v>
      </c>
      <c r="CO60" s="125">
        <f t="shared" si="202"/>
        <v>6.0240778403853037</v>
      </c>
      <c r="CP60" s="125">
        <f t="shared" si="202"/>
        <v>12.816285741712166</v>
      </c>
      <c r="CQ60" s="125">
        <f t="shared" si="202"/>
        <v>28.553079953123753</v>
      </c>
      <c r="CR60" s="125">
        <f t="shared" si="202"/>
        <v>65.500300767572313</v>
      </c>
      <c r="CS60" s="125">
        <f t="shared" si="202"/>
        <v>153.19987586137708</v>
      </c>
      <c r="CT60" s="125">
        <f t="shared" si="202"/>
        <v>363.27535292532644</v>
      </c>
      <c r="CU60" s="125">
        <f t="shared" si="202"/>
        <v>870.37778396925114</v>
      </c>
      <c r="CV60" s="125">
        <f t="shared" si="202"/>
        <v>2102.5354492349848</v>
      </c>
      <c r="CW60" s="125">
        <f t="shared" si="202"/>
        <v>1</v>
      </c>
      <c r="CX60" s="125">
        <f t="shared" si="202"/>
        <v>1.0987478173093093</v>
      </c>
      <c r="CY60" s="125">
        <f t="shared" si="202"/>
        <v>1.7107645437217129</v>
      </c>
      <c r="CZ60" s="125">
        <f t="shared" si="202"/>
        <v>3.0444275286423914</v>
      </c>
      <c r="DA60" s="125">
        <f t="shared" si="202"/>
        <v>6.0240778403853037</v>
      </c>
      <c r="DB60" s="125">
        <f t="shared" si="202"/>
        <v>12.816285741712166</v>
      </c>
      <c r="DC60" s="125">
        <f t="shared" si="202"/>
        <v>28.553079953123753</v>
      </c>
      <c r="DD60" s="125">
        <f t="shared" si="202"/>
        <v>65.500300767572313</v>
      </c>
      <c r="DE60" s="125">
        <f t="shared" si="202"/>
        <v>153.19987586137708</v>
      </c>
      <c r="DF60" s="125">
        <f t="shared" si="202"/>
        <v>363.27535292532644</v>
      </c>
      <c r="DG60" s="125">
        <f t="shared" si="202"/>
        <v>870.37778396925114</v>
      </c>
      <c r="DH60" s="125">
        <f t="shared" si="202"/>
        <v>2102.5354492349848</v>
      </c>
      <c r="DI60" s="125">
        <f t="shared" si="202"/>
        <v>1</v>
      </c>
      <c r="DJ60" s="125">
        <f t="shared" si="202"/>
        <v>1.0987478173093093</v>
      </c>
      <c r="DK60" s="125">
        <f t="shared" si="202"/>
        <v>1.7107645437217129</v>
      </c>
      <c r="DL60" s="125">
        <f t="shared" si="202"/>
        <v>3.0444275286423914</v>
      </c>
      <c r="DM60" s="125">
        <f t="shared" si="202"/>
        <v>6.0240778403853037</v>
      </c>
      <c r="DN60" s="125">
        <f t="shared" si="202"/>
        <v>12.816285741712166</v>
      </c>
      <c r="DO60" s="125">
        <f t="shared" si="202"/>
        <v>28.553079953123753</v>
      </c>
      <c r="DP60" s="125">
        <f t="shared" si="202"/>
        <v>65.500300767572313</v>
      </c>
      <c r="DQ60" s="125">
        <f t="shared" si="202"/>
        <v>153.19987586137708</v>
      </c>
      <c r="DR60" s="125">
        <f t="shared" si="202"/>
        <v>363.27535292532644</v>
      </c>
      <c r="DS60" s="125">
        <f t="shared" si="202"/>
        <v>870.37778396925114</v>
      </c>
      <c r="DT60" s="125">
        <f t="shared" si="202"/>
        <v>2102.5354492349848</v>
      </c>
      <c r="DU60" s="125">
        <f t="shared" si="202"/>
        <v>1</v>
      </c>
      <c r="DV60" s="125">
        <f t="shared" si="202"/>
        <v>1.0987478173093093</v>
      </c>
      <c r="DW60" s="125">
        <f t="shared" si="202"/>
        <v>1.7107645437217129</v>
      </c>
      <c r="DX60" s="125">
        <f t="shared" si="202"/>
        <v>3.0444275286423914</v>
      </c>
      <c r="DY60" s="125">
        <f t="shared" si="202"/>
        <v>6.0240778403853037</v>
      </c>
      <c r="DZ60" s="125">
        <f t="shared" si="202"/>
        <v>12.816285741712166</v>
      </c>
      <c r="EA60" s="125">
        <f t="shared" si="202"/>
        <v>28.553079953123753</v>
      </c>
      <c r="EB60" s="125">
        <f t="shared" si="202"/>
        <v>65.500300767572313</v>
      </c>
      <c r="EC60" s="125">
        <f t="shared" si="202"/>
        <v>153.19987586137708</v>
      </c>
      <c r="ED60" s="125">
        <f t="shared" si="202"/>
        <v>363.27535292532644</v>
      </c>
      <c r="EE60" s="125">
        <f t="shared" si="202"/>
        <v>870.37778396925114</v>
      </c>
      <c r="EF60" s="125">
        <f t="shared" si="202"/>
        <v>2102.5354492349848</v>
      </c>
      <c r="EG60" s="125">
        <f t="shared" si="202"/>
        <v>1</v>
      </c>
      <c r="EH60" s="125">
        <f t="shared" si="202"/>
        <v>1.0987478173093093</v>
      </c>
      <c r="EI60" s="125">
        <f t="shared" si="202"/>
        <v>1.7107645437217129</v>
      </c>
      <c r="EJ60" s="125">
        <f t="shared" si="202"/>
        <v>3.0444275286423914</v>
      </c>
      <c r="EK60" s="125">
        <f t="shared" si="202"/>
        <v>6.0240778403853037</v>
      </c>
      <c r="EL60" s="125">
        <f t="shared" si="202"/>
        <v>12.816285741712166</v>
      </c>
      <c r="EM60" s="125">
        <f t="shared" si="202"/>
        <v>28.553079953123753</v>
      </c>
      <c r="EN60" s="125">
        <f t="shared" si="202"/>
        <v>65.500300767572313</v>
      </c>
      <c r="EO60" s="125">
        <f t="shared" si="202"/>
        <v>153.19987586137708</v>
      </c>
      <c r="EP60" s="125">
        <f t="shared" si="202"/>
        <v>363.27535292532644</v>
      </c>
      <c r="EQ60" s="125">
        <f t="shared" si="202"/>
        <v>870.37778396925114</v>
      </c>
      <c r="ER60" s="125">
        <f t="shared" ref="ER60:HC60" si="203">MAX(8*ER61/ER37,1)</f>
        <v>2102.5354492349848</v>
      </c>
      <c r="ES60" s="125">
        <f t="shared" si="203"/>
        <v>1</v>
      </c>
      <c r="ET60" s="125">
        <f t="shared" si="203"/>
        <v>1.0987478173093093</v>
      </c>
      <c r="EU60" s="125">
        <f t="shared" si="203"/>
        <v>1.7107645437217129</v>
      </c>
      <c r="EV60" s="125">
        <f t="shared" si="203"/>
        <v>3.0444275286423914</v>
      </c>
      <c r="EW60" s="125">
        <f t="shared" si="203"/>
        <v>6.0240778403853037</v>
      </c>
      <c r="EX60" s="125">
        <f t="shared" si="203"/>
        <v>12.816285741712166</v>
      </c>
      <c r="EY60" s="125">
        <f t="shared" si="203"/>
        <v>28.553079953123753</v>
      </c>
      <c r="EZ60" s="125">
        <f t="shared" si="203"/>
        <v>65.500300767572313</v>
      </c>
      <c r="FA60" s="125">
        <f t="shared" si="203"/>
        <v>153.19987586137708</v>
      </c>
      <c r="FB60" s="125">
        <f t="shared" si="203"/>
        <v>363.27535292532644</v>
      </c>
      <c r="FC60" s="125">
        <f t="shared" si="203"/>
        <v>870.37778396925114</v>
      </c>
      <c r="FD60" s="125">
        <f t="shared" si="203"/>
        <v>2102.5354492349848</v>
      </c>
      <c r="FE60" s="125">
        <f t="shared" si="203"/>
        <v>1</v>
      </c>
      <c r="FF60" s="125">
        <f t="shared" si="203"/>
        <v>1.0987478173093093</v>
      </c>
      <c r="FG60" s="125">
        <f t="shared" si="203"/>
        <v>1.7107645437217129</v>
      </c>
      <c r="FH60" s="125">
        <f t="shared" si="203"/>
        <v>3.0444275286423914</v>
      </c>
      <c r="FI60" s="125">
        <f t="shared" si="203"/>
        <v>6.0240778403853037</v>
      </c>
      <c r="FJ60" s="125">
        <f t="shared" si="203"/>
        <v>12.816285741712166</v>
      </c>
      <c r="FK60" s="125">
        <f t="shared" si="203"/>
        <v>28.553079953123753</v>
      </c>
      <c r="FL60" s="125">
        <f t="shared" si="203"/>
        <v>65.500300767572313</v>
      </c>
      <c r="FM60" s="125">
        <f t="shared" si="203"/>
        <v>153.19987586137708</v>
      </c>
      <c r="FN60" s="125">
        <f t="shared" si="203"/>
        <v>363.27535292532644</v>
      </c>
      <c r="FO60" s="125">
        <f t="shared" si="203"/>
        <v>870.37778396925114</v>
      </c>
      <c r="FP60" s="125">
        <f t="shared" si="203"/>
        <v>2102.5354492349848</v>
      </c>
      <c r="FQ60" s="125">
        <f t="shared" si="203"/>
        <v>1</v>
      </c>
      <c r="FR60" s="125">
        <f t="shared" si="203"/>
        <v>1.0987478173093093</v>
      </c>
      <c r="FS60" s="125">
        <f t="shared" si="203"/>
        <v>1.7107645437217129</v>
      </c>
      <c r="FT60" s="125">
        <f t="shared" si="203"/>
        <v>3.0444275286423914</v>
      </c>
      <c r="FU60" s="125">
        <f t="shared" si="203"/>
        <v>6.0240778403853037</v>
      </c>
      <c r="FV60" s="125">
        <f t="shared" si="203"/>
        <v>12.816285741712166</v>
      </c>
      <c r="FW60" s="125">
        <f t="shared" si="203"/>
        <v>28.553079953123753</v>
      </c>
      <c r="FX60" s="125">
        <f t="shared" si="203"/>
        <v>65.500300767572313</v>
      </c>
      <c r="FY60" s="125">
        <f t="shared" si="203"/>
        <v>153.19987586137708</v>
      </c>
      <c r="FZ60" s="125">
        <f t="shared" si="203"/>
        <v>363.27535292532644</v>
      </c>
      <c r="GA60" s="125">
        <f t="shared" si="203"/>
        <v>870.37778396925114</v>
      </c>
      <c r="GB60" s="125">
        <f t="shared" si="203"/>
        <v>2102.5354492349848</v>
      </c>
      <c r="GC60" s="125">
        <f t="shared" si="203"/>
        <v>1</v>
      </c>
      <c r="GD60" s="125">
        <f t="shared" si="203"/>
        <v>1.0987478173093093</v>
      </c>
      <c r="GE60" s="125">
        <f t="shared" si="203"/>
        <v>1.7107645437217129</v>
      </c>
      <c r="GF60" s="125">
        <f t="shared" si="203"/>
        <v>3.0444275286423914</v>
      </c>
      <c r="GG60" s="125">
        <f t="shared" si="203"/>
        <v>6.0240778403853037</v>
      </c>
      <c r="GH60" s="125">
        <f t="shared" si="203"/>
        <v>12.816285741712166</v>
      </c>
      <c r="GI60" s="125">
        <f t="shared" si="203"/>
        <v>28.553079953123753</v>
      </c>
      <c r="GJ60" s="125">
        <f t="shared" si="203"/>
        <v>65.500300767572313</v>
      </c>
      <c r="GK60" s="125">
        <f t="shared" si="203"/>
        <v>153.19987586137708</v>
      </c>
      <c r="GL60" s="125">
        <f t="shared" si="203"/>
        <v>363.27535292532644</v>
      </c>
      <c r="GM60" s="125">
        <f t="shared" si="203"/>
        <v>870.37778396925114</v>
      </c>
      <c r="GN60" s="125">
        <f t="shared" si="203"/>
        <v>2102.5354492349848</v>
      </c>
      <c r="GO60" s="125">
        <f t="shared" si="203"/>
        <v>1</v>
      </c>
      <c r="GP60" s="125">
        <f t="shared" si="203"/>
        <v>1.0987478173093093</v>
      </c>
      <c r="GQ60" s="125">
        <f t="shared" si="203"/>
        <v>1.7107645437217129</v>
      </c>
      <c r="GR60" s="125">
        <f t="shared" si="203"/>
        <v>3.0444275286423914</v>
      </c>
      <c r="GS60" s="125">
        <f t="shared" si="203"/>
        <v>6.0240778403853037</v>
      </c>
      <c r="GT60" s="125">
        <f t="shared" si="203"/>
        <v>12.816285741712166</v>
      </c>
      <c r="GU60" s="125">
        <f t="shared" si="203"/>
        <v>28.553079953123753</v>
      </c>
      <c r="GV60" s="125">
        <f t="shared" si="203"/>
        <v>65.500300767572313</v>
      </c>
      <c r="GW60" s="125">
        <f t="shared" si="203"/>
        <v>153.19987586137708</v>
      </c>
      <c r="GX60" s="125">
        <f t="shared" si="203"/>
        <v>363.27535292532644</v>
      </c>
      <c r="GY60" s="125">
        <f t="shared" si="203"/>
        <v>870.37778396925114</v>
      </c>
      <c r="GZ60" s="125">
        <f t="shared" si="203"/>
        <v>2102.5354492349848</v>
      </c>
      <c r="HA60" s="125">
        <f t="shared" si="203"/>
        <v>1</v>
      </c>
      <c r="HB60" s="125">
        <f t="shared" si="203"/>
        <v>1.0987478173093093</v>
      </c>
      <c r="HC60" s="125">
        <f t="shared" si="203"/>
        <v>1.7107645437217129</v>
      </c>
      <c r="HD60" s="125">
        <f t="shared" ref="HD60:JO60" si="204">MAX(8*HD61/HD37,1)</f>
        <v>3.0444275286423914</v>
      </c>
      <c r="HE60" s="125">
        <f t="shared" si="204"/>
        <v>6.0240778403853037</v>
      </c>
      <c r="HF60" s="125">
        <f t="shared" si="204"/>
        <v>12.816285741712166</v>
      </c>
      <c r="HG60" s="125">
        <f t="shared" si="204"/>
        <v>28.553079953123753</v>
      </c>
      <c r="HH60" s="125">
        <f t="shared" si="204"/>
        <v>65.500300767572313</v>
      </c>
      <c r="HI60" s="125">
        <f t="shared" si="204"/>
        <v>153.19987586137708</v>
      </c>
      <c r="HJ60" s="125">
        <f t="shared" si="204"/>
        <v>363.27535292532644</v>
      </c>
      <c r="HK60" s="125">
        <f t="shared" si="204"/>
        <v>870.37778396925114</v>
      </c>
      <c r="HL60" s="125">
        <f t="shared" si="204"/>
        <v>2102.5354492349848</v>
      </c>
      <c r="HM60" s="125">
        <f t="shared" si="204"/>
        <v>1</v>
      </c>
      <c r="HN60" s="125">
        <f t="shared" si="204"/>
        <v>1.0987478173093093</v>
      </c>
      <c r="HO60" s="125">
        <f t="shared" si="204"/>
        <v>1.7107645437217129</v>
      </c>
      <c r="HP60" s="125">
        <f t="shared" si="204"/>
        <v>3.0444275286423914</v>
      </c>
      <c r="HQ60" s="125">
        <f t="shared" si="204"/>
        <v>6.0240778403853037</v>
      </c>
      <c r="HR60" s="125">
        <f t="shared" si="204"/>
        <v>12.816285741712166</v>
      </c>
      <c r="HS60" s="125">
        <f t="shared" si="204"/>
        <v>28.553079953123753</v>
      </c>
      <c r="HT60" s="125">
        <f t="shared" si="204"/>
        <v>65.500300767572313</v>
      </c>
      <c r="HU60" s="125">
        <f t="shared" si="204"/>
        <v>153.19987586137708</v>
      </c>
      <c r="HV60" s="125">
        <f t="shared" si="204"/>
        <v>363.27535292532644</v>
      </c>
      <c r="HW60" s="125">
        <f t="shared" si="204"/>
        <v>870.37778396925114</v>
      </c>
      <c r="HX60" s="125">
        <f t="shared" si="204"/>
        <v>2102.5354492349848</v>
      </c>
      <c r="HY60" s="125">
        <f t="shared" si="204"/>
        <v>1</v>
      </c>
      <c r="HZ60" s="125">
        <f t="shared" si="204"/>
        <v>1.0987478173093093</v>
      </c>
      <c r="IA60" s="125">
        <f t="shared" si="204"/>
        <v>1.7107645437217129</v>
      </c>
      <c r="IB60" s="125">
        <f t="shared" si="204"/>
        <v>3.0444275286423914</v>
      </c>
      <c r="IC60" s="125">
        <f t="shared" si="204"/>
        <v>6.0240778403853037</v>
      </c>
      <c r="ID60" s="125">
        <f t="shared" si="204"/>
        <v>12.816285741712166</v>
      </c>
      <c r="IE60" s="125">
        <f t="shared" si="204"/>
        <v>28.553079953123753</v>
      </c>
      <c r="IF60" s="125">
        <f t="shared" si="204"/>
        <v>65.500300767572313</v>
      </c>
      <c r="IG60" s="125">
        <f t="shared" si="204"/>
        <v>153.19987586137708</v>
      </c>
      <c r="IH60" s="125">
        <f t="shared" si="204"/>
        <v>363.27535292532644</v>
      </c>
      <c r="II60" s="125">
        <f t="shared" si="204"/>
        <v>870.37778396925114</v>
      </c>
      <c r="IJ60" s="125">
        <f t="shared" si="204"/>
        <v>2102.5354492349848</v>
      </c>
      <c r="IK60" s="125">
        <f t="shared" si="204"/>
        <v>1</v>
      </c>
      <c r="IL60" s="125">
        <f t="shared" si="204"/>
        <v>1.0987478173093093</v>
      </c>
      <c r="IM60" s="125">
        <f t="shared" si="204"/>
        <v>1.7107645437217129</v>
      </c>
      <c r="IN60" s="125">
        <f t="shared" si="204"/>
        <v>3.0444275286423914</v>
      </c>
      <c r="IO60" s="125">
        <f t="shared" si="204"/>
        <v>6.0240778403853037</v>
      </c>
      <c r="IP60" s="125">
        <f t="shared" si="204"/>
        <v>12.816285741712166</v>
      </c>
      <c r="IQ60" s="125">
        <f t="shared" si="204"/>
        <v>28.553079953123753</v>
      </c>
      <c r="IR60" s="125">
        <f t="shared" si="204"/>
        <v>65.500300767572313</v>
      </c>
      <c r="IS60" s="125">
        <f t="shared" si="204"/>
        <v>153.19987586137708</v>
      </c>
      <c r="IT60" s="125">
        <f t="shared" si="204"/>
        <v>363.27535292532644</v>
      </c>
      <c r="IU60" s="125">
        <f t="shared" si="204"/>
        <v>870.37778396925114</v>
      </c>
      <c r="IV60" s="125">
        <f t="shared" si="204"/>
        <v>2102.5354492349848</v>
      </c>
      <c r="IW60" s="125">
        <f t="shared" si="204"/>
        <v>1</v>
      </c>
      <c r="IX60" s="125">
        <f t="shared" si="204"/>
        <v>1.0987478173093093</v>
      </c>
      <c r="IY60" s="125">
        <f t="shared" si="204"/>
        <v>1.7107645437217129</v>
      </c>
      <c r="IZ60" s="125">
        <f t="shared" si="204"/>
        <v>3.0444275286423914</v>
      </c>
      <c r="JA60" s="125">
        <f t="shared" si="204"/>
        <v>6.0240778403853037</v>
      </c>
      <c r="JB60" s="125">
        <f t="shared" si="204"/>
        <v>12.816285741712166</v>
      </c>
      <c r="JC60" s="125">
        <f t="shared" si="204"/>
        <v>28.553079953123753</v>
      </c>
      <c r="JD60" s="125">
        <f t="shared" si="204"/>
        <v>65.500300767572313</v>
      </c>
      <c r="JE60" s="125">
        <f t="shared" si="204"/>
        <v>153.19987586137708</v>
      </c>
      <c r="JF60" s="125">
        <f t="shared" si="204"/>
        <v>363.27535292532644</v>
      </c>
      <c r="JG60" s="125">
        <f t="shared" si="204"/>
        <v>870.37778396925114</v>
      </c>
      <c r="JH60" s="125">
        <f t="shared" si="204"/>
        <v>2102.5354492349848</v>
      </c>
      <c r="JI60" s="125">
        <f t="shared" si="204"/>
        <v>1</v>
      </c>
      <c r="JJ60" s="125">
        <f t="shared" si="204"/>
        <v>1.0987478173093093</v>
      </c>
      <c r="JK60" s="125">
        <f t="shared" si="204"/>
        <v>1.7107645437217129</v>
      </c>
      <c r="JL60" s="125">
        <f t="shared" si="204"/>
        <v>3.0444275286423914</v>
      </c>
      <c r="JM60" s="125">
        <f t="shared" si="204"/>
        <v>6.0240778403853037</v>
      </c>
      <c r="JN60" s="125">
        <f t="shared" si="204"/>
        <v>12.816285741712166</v>
      </c>
      <c r="JO60" s="125">
        <f t="shared" si="204"/>
        <v>28.553079953123753</v>
      </c>
      <c r="JP60" s="125">
        <f t="shared" ref="JP60:MA60" si="205">MAX(8*JP61/JP37,1)</f>
        <v>65.500300767572313</v>
      </c>
      <c r="JQ60" s="125">
        <f t="shared" si="205"/>
        <v>153.19987586137708</v>
      </c>
      <c r="JR60" s="125">
        <f t="shared" si="205"/>
        <v>363.27535292532644</v>
      </c>
      <c r="JS60" s="125">
        <f t="shared" si="205"/>
        <v>870.37778396925114</v>
      </c>
      <c r="JT60" s="125">
        <f t="shared" si="205"/>
        <v>2102.5354492349848</v>
      </c>
      <c r="JU60" s="125">
        <f t="shared" si="205"/>
        <v>1</v>
      </c>
      <c r="JV60" s="125">
        <f t="shared" si="205"/>
        <v>1.0987478173093093</v>
      </c>
      <c r="JW60" s="125">
        <f t="shared" si="205"/>
        <v>1.7107645437217129</v>
      </c>
      <c r="JX60" s="125">
        <f t="shared" si="205"/>
        <v>3.0444275286423914</v>
      </c>
      <c r="JY60" s="125">
        <f t="shared" si="205"/>
        <v>6.0240778403853037</v>
      </c>
      <c r="JZ60" s="125">
        <f t="shared" si="205"/>
        <v>12.816285741712166</v>
      </c>
      <c r="KA60" s="125">
        <f t="shared" si="205"/>
        <v>28.553079953123753</v>
      </c>
      <c r="KB60" s="125">
        <f t="shared" si="205"/>
        <v>65.500300767572313</v>
      </c>
      <c r="KC60" s="125">
        <f t="shared" si="205"/>
        <v>153.19987586137708</v>
      </c>
      <c r="KD60" s="125">
        <f t="shared" si="205"/>
        <v>363.27535292532644</v>
      </c>
      <c r="KE60" s="125">
        <f t="shared" si="205"/>
        <v>870.37778396925114</v>
      </c>
      <c r="KF60" s="125">
        <f t="shared" si="205"/>
        <v>2102.5354492349848</v>
      </c>
      <c r="KG60" s="125">
        <f t="shared" si="205"/>
        <v>1</v>
      </c>
      <c r="KH60" s="125">
        <f t="shared" si="205"/>
        <v>1.0987478173093093</v>
      </c>
      <c r="KI60" s="125">
        <f t="shared" si="205"/>
        <v>1.7107645437217129</v>
      </c>
      <c r="KJ60" s="125">
        <f t="shared" si="205"/>
        <v>3.0444275286423914</v>
      </c>
      <c r="KK60" s="125">
        <f t="shared" si="205"/>
        <v>6.0240778403853037</v>
      </c>
      <c r="KL60" s="125">
        <f t="shared" si="205"/>
        <v>12.816285741712166</v>
      </c>
      <c r="KM60" s="125">
        <f t="shared" si="205"/>
        <v>28.553079953123753</v>
      </c>
      <c r="KN60" s="125">
        <f t="shared" si="205"/>
        <v>65.500300767572313</v>
      </c>
      <c r="KO60" s="125">
        <f t="shared" si="205"/>
        <v>153.19987586137708</v>
      </c>
      <c r="KP60" s="125">
        <f t="shared" si="205"/>
        <v>363.27535292532644</v>
      </c>
      <c r="KQ60" s="125">
        <f t="shared" si="205"/>
        <v>870.37778396925114</v>
      </c>
      <c r="KR60" s="125">
        <f t="shared" si="205"/>
        <v>2102.5354492349848</v>
      </c>
      <c r="KS60" s="125">
        <f t="shared" si="205"/>
        <v>1</v>
      </c>
      <c r="KT60" s="125">
        <f t="shared" si="205"/>
        <v>1.0987478173093093</v>
      </c>
      <c r="KU60" s="125">
        <f t="shared" si="205"/>
        <v>1.7107645437217129</v>
      </c>
      <c r="KV60" s="125">
        <f t="shared" si="205"/>
        <v>3.0444275286423914</v>
      </c>
      <c r="KW60" s="125">
        <f t="shared" si="205"/>
        <v>6.0240778403853037</v>
      </c>
      <c r="KX60" s="125">
        <f t="shared" si="205"/>
        <v>12.816285741712166</v>
      </c>
      <c r="KY60" s="125">
        <f t="shared" si="205"/>
        <v>28.553079953123753</v>
      </c>
      <c r="KZ60" s="125">
        <f t="shared" si="205"/>
        <v>65.500300767572313</v>
      </c>
      <c r="LA60" s="125">
        <f t="shared" si="205"/>
        <v>153.19987586137708</v>
      </c>
      <c r="LB60" s="125">
        <f t="shared" si="205"/>
        <v>363.27535292532644</v>
      </c>
      <c r="LC60" s="125">
        <f t="shared" si="205"/>
        <v>870.37778396925114</v>
      </c>
      <c r="LD60" s="125">
        <f t="shared" si="205"/>
        <v>2102.5354492349848</v>
      </c>
      <c r="LE60" s="125">
        <f t="shared" si="205"/>
        <v>1</v>
      </c>
      <c r="LF60" s="125">
        <f t="shared" si="205"/>
        <v>1.0987478173093093</v>
      </c>
      <c r="LG60" s="125">
        <f t="shared" si="205"/>
        <v>1.7107645437217129</v>
      </c>
      <c r="LH60" s="125">
        <f t="shared" si="205"/>
        <v>3.0444275286423914</v>
      </c>
      <c r="LI60" s="125">
        <f t="shared" si="205"/>
        <v>6.0240778403853037</v>
      </c>
      <c r="LJ60" s="125">
        <f t="shared" si="205"/>
        <v>12.816285741712166</v>
      </c>
      <c r="LK60" s="125">
        <f t="shared" si="205"/>
        <v>28.553079953123753</v>
      </c>
      <c r="LL60" s="125">
        <f t="shared" si="205"/>
        <v>65.500300767572313</v>
      </c>
      <c r="LM60" s="125">
        <f t="shared" si="205"/>
        <v>153.19987586137708</v>
      </c>
      <c r="LN60" s="125">
        <f t="shared" si="205"/>
        <v>363.27535292532644</v>
      </c>
      <c r="LO60" s="125">
        <f t="shared" si="205"/>
        <v>870.37778396925114</v>
      </c>
      <c r="LP60" s="125">
        <f t="shared" si="205"/>
        <v>2102.5354492349848</v>
      </c>
      <c r="LQ60" s="125">
        <f t="shared" si="205"/>
        <v>1</v>
      </c>
      <c r="LR60" s="125">
        <f t="shared" si="205"/>
        <v>1.0987478173093093</v>
      </c>
      <c r="LS60" s="125">
        <f t="shared" si="205"/>
        <v>1.7107645437217129</v>
      </c>
      <c r="LT60" s="125">
        <f t="shared" si="205"/>
        <v>3.0444275286423914</v>
      </c>
      <c r="LU60" s="125">
        <f t="shared" si="205"/>
        <v>6.0240778403853037</v>
      </c>
      <c r="LV60" s="125">
        <f t="shared" si="205"/>
        <v>12.816285741712166</v>
      </c>
      <c r="LW60" s="125">
        <f t="shared" si="205"/>
        <v>28.553079953123753</v>
      </c>
      <c r="LX60" s="125">
        <f t="shared" si="205"/>
        <v>65.500300767572313</v>
      </c>
      <c r="LY60" s="125">
        <f t="shared" si="205"/>
        <v>153.19987586137708</v>
      </c>
      <c r="LZ60" s="125">
        <f t="shared" si="205"/>
        <v>363.27535292532644</v>
      </c>
      <c r="MA60" s="125">
        <f t="shared" si="205"/>
        <v>870.37778396925114</v>
      </c>
      <c r="MB60" s="125">
        <f t="shared" ref="MB60:OM60" si="206">MAX(8*MB61/MB37,1)</f>
        <v>2102.5354492349848</v>
      </c>
      <c r="MC60" s="125">
        <f t="shared" si="206"/>
        <v>1</v>
      </c>
      <c r="MD60" s="125">
        <f t="shared" si="206"/>
        <v>1.0987478173093093</v>
      </c>
      <c r="ME60" s="125">
        <f t="shared" si="206"/>
        <v>1.7107645437217129</v>
      </c>
      <c r="MF60" s="125">
        <f t="shared" si="206"/>
        <v>3.0444275286423914</v>
      </c>
      <c r="MG60" s="125">
        <f t="shared" si="206"/>
        <v>6.0240778403853037</v>
      </c>
      <c r="MH60" s="125">
        <f t="shared" si="206"/>
        <v>12.816285741712166</v>
      </c>
      <c r="MI60" s="125">
        <f t="shared" si="206"/>
        <v>28.553079953123753</v>
      </c>
      <c r="MJ60" s="125">
        <f t="shared" si="206"/>
        <v>65.500300767572313</v>
      </c>
      <c r="MK60" s="125">
        <f t="shared" si="206"/>
        <v>153.19987586137708</v>
      </c>
      <c r="ML60" s="125">
        <f t="shared" si="206"/>
        <v>363.27535292532644</v>
      </c>
      <c r="MM60" s="125">
        <f t="shared" si="206"/>
        <v>870.37778396925114</v>
      </c>
      <c r="MN60" s="125">
        <f t="shared" si="206"/>
        <v>2102.5354492349848</v>
      </c>
      <c r="MO60" s="125">
        <f t="shared" si="206"/>
        <v>1</v>
      </c>
      <c r="MP60" s="125">
        <f t="shared" si="206"/>
        <v>1.0987478173093093</v>
      </c>
      <c r="MQ60" s="125">
        <f t="shared" si="206"/>
        <v>1.7107645437217129</v>
      </c>
      <c r="MR60" s="125">
        <f t="shared" si="206"/>
        <v>3.0444275286423914</v>
      </c>
      <c r="MS60" s="125">
        <f t="shared" si="206"/>
        <v>6.0240778403853037</v>
      </c>
      <c r="MT60" s="125">
        <f t="shared" si="206"/>
        <v>12.816285741712166</v>
      </c>
      <c r="MU60" s="125">
        <f t="shared" si="206"/>
        <v>28.553079953123753</v>
      </c>
      <c r="MV60" s="125">
        <f t="shared" si="206"/>
        <v>65.500300767572313</v>
      </c>
      <c r="MW60" s="125">
        <f t="shared" si="206"/>
        <v>153.19987586137708</v>
      </c>
      <c r="MX60" s="125">
        <f t="shared" si="206"/>
        <v>363.27535292532644</v>
      </c>
      <c r="MY60" s="125">
        <f t="shared" si="206"/>
        <v>870.37778396925114</v>
      </c>
      <c r="MZ60" s="125">
        <f t="shared" si="206"/>
        <v>2102.5354492349848</v>
      </c>
      <c r="NA60" s="125">
        <f t="shared" si="206"/>
        <v>1</v>
      </c>
      <c r="NB60" s="125">
        <f t="shared" si="206"/>
        <v>1.0987478173093093</v>
      </c>
      <c r="NC60" s="125">
        <f t="shared" si="206"/>
        <v>1.7107645437217129</v>
      </c>
      <c r="ND60" s="125">
        <f t="shared" si="206"/>
        <v>3.0444275286423914</v>
      </c>
      <c r="NE60" s="125">
        <f t="shared" si="206"/>
        <v>6.0240778403853037</v>
      </c>
      <c r="NF60" s="125">
        <f t="shared" si="206"/>
        <v>12.816285741712166</v>
      </c>
      <c r="NG60" s="125">
        <f t="shared" si="206"/>
        <v>28.553079953123753</v>
      </c>
      <c r="NH60" s="125">
        <f t="shared" si="206"/>
        <v>65.500300767572313</v>
      </c>
      <c r="NI60" s="125">
        <f t="shared" si="206"/>
        <v>153.19987586137708</v>
      </c>
      <c r="NJ60" s="125">
        <f t="shared" si="206"/>
        <v>363.27535292532644</v>
      </c>
      <c r="NK60" s="125">
        <f t="shared" si="206"/>
        <v>870.37778396925114</v>
      </c>
      <c r="NL60" s="125">
        <f t="shared" si="206"/>
        <v>2102.5354492349848</v>
      </c>
      <c r="NM60" s="125">
        <f t="shared" si="206"/>
        <v>1</v>
      </c>
      <c r="NN60" s="125">
        <f t="shared" si="206"/>
        <v>1.0987478173093093</v>
      </c>
      <c r="NO60" s="125">
        <f t="shared" si="206"/>
        <v>1.7107645437217129</v>
      </c>
      <c r="NP60" s="125">
        <f t="shared" si="206"/>
        <v>3.0444275286423914</v>
      </c>
      <c r="NQ60" s="125">
        <f t="shared" si="206"/>
        <v>6.0240778403853037</v>
      </c>
      <c r="NR60" s="125">
        <f t="shared" si="206"/>
        <v>12.816285741712166</v>
      </c>
      <c r="NS60" s="125">
        <f t="shared" si="206"/>
        <v>28.553079953123753</v>
      </c>
      <c r="NT60" s="125">
        <f t="shared" si="206"/>
        <v>65.500300767572313</v>
      </c>
      <c r="NU60" s="125">
        <f t="shared" si="206"/>
        <v>153.19987586137708</v>
      </c>
      <c r="NV60" s="125">
        <f t="shared" si="206"/>
        <v>363.27535292532644</v>
      </c>
      <c r="NW60" s="125">
        <f t="shared" si="206"/>
        <v>870.37778396925114</v>
      </c>
      <c r="NX60" s="125">
        <f t="shared" si="206"/>
        <v>2102.5354492349848</v>
      </c>
      <c r="NY60" s="125">
        <f t="shared" si="206"/>
        <v>1</v>
      </c>
      <c r="NZ60" s="125">
        <f t="shared" si="206"/>
        <v>1.0987478173093093</v>
      </c>
      <c r="OA60" s="125">
        <f t="shared" si="206"/>
        <v>1.7107645437217129</v>
      </c>
      <c r="OB60" s="125">
        <f t="shared" si="206"/>
        <v>3.0444275286423914</v>
      </c>
      <c r="OC60" s="125">
        <f t="shared" si="206"/>
        <v>6.0240778403853037</v>
      </c>
      <c r="OD60" s="125">
        <f t="shared" si="206"/>
        <v>12.816285741712166</v>
      </c>
      <c r="OE60" s="125">
        <f t="shared" si="206"/>
        <v>28.553079953123753</v>
      </c>
      <c r="OF60" s="125">
        <f t="shared" si="206"/>
        <v>65.500300767572313</v>
      </c>
      <c r="OG60" s="125">
        <f t="shared" si="206"/>
        <v>153.19987586137708</v>
      </c>
      <c r="OH60" s="125">
        <f t="shared" si="206"/>
        <v>363.27535292532644</v>
      </c>
      <c r="OI60" s="125">
        <f t="shared" si="206"/>
        <v>870.37778396925114</v>
      </c>
      <c r="OJ60" s="125">
        <f t="shared" si="206"/>
        <v>2102.5354492349848</v>
      </c>
      <c r="OK60" s="125">
        <f t="shared" si="206"/>
        <v>1</v>
      </c>
      <c r="OL60" s="125">
        <f t="shared" si="206"/>
        <v>1.0987478173093093</v>
      </c>
      <c r="OM60" s="125">
        <f t="shared" si="206"/>
        <v>1.7107645437217129</v>
      </c>
      <c r="ON60" s="125">
        <f t="shared" ref="ON60:QY60" si="207">MAX(8*ON61/ON37,1)</f>
        <v>3.0444275286423914</v>
      </c>
      <c r="OO60" s="125">
        <f t="shared" si="207"/>
        <v>6.0240778403853037</v>
      </c>
      <c r="OP60" s="125">
        <f t="shared" si="207"/>
        <v>12.816285741712166</v>
      </c>
      <c r="OQ60" s="125">
        <f t="shared" si="207"/>
        <v>28.553079953123753</v>
      </c>
      <c r="OR60" s="125">
        <f t="shared" si="207"/>
        <v>65.500300767572313</v>
      </c>
      <c r="OS60" s="125">
        <f t="shared" si="207"/>
        <v>153.19987586137708</v>
      </c>
      <c r="OT60" s="125">
        <f t="shared" si="207"/>
        <v>363.27535292532644</v>
      </c>
      <c r="OU60" s="125">
        <f t="shared" si="207"/>
        <v>870.37778396925114</v>
      </c>
      <c r="OV60" s="125">
        <f t="shared" si="207"/>
        <v>2102.5354492349848</v>
      </c>
      <c r="OW60" s="125">
        <f t="shared" si="207"/>
        <v>1</v>
      </c>
      <c r="OX60" s="125">
        <f t="shared" si="207"/>
        <v>1.0987478173093093</v>
      </c>
      <c r="OY60" s="125">
        <f t="shared" si="207"/>
        <v>1.7107645437217129</v>
      </c>
      <c r="OZ60" s="125">
        <f t="shared" si="207"/>
        <v>3.0444275286423914</v>
      </c>
      <c r="PA60" s="125">
        <f t="shared" si="207"/>
        <v>6.0240778403853037</v>
      </c>
      <c r="PB60" s="125">
        <f t="shared" si="207"/>
        <v>12.816285741712166</v>
      </c>
      <c r="PC60" s="125">
        <f t="shared" si="207"/>
        <v>28.553079953123753</v>
      </c>
      <c r="PD60" s="125">
        <f t="shared" si="207"/>
        <v>65.500300767572313</v>
      </c>
      <c r="PE60" s="125">
        <f t="shared" si="207"/>
        <v>153.19987586137708</v>
      </c>
      <c r="PF60" s="125">
        <f t="shared" si="207"/>
        <v>363.27535292532644</v>
      </c>
      <c r="PG60" s="125">
        <f t="shared" si="207"/>
        <v>870.37778396925114</v>
      </c>
      <c r="PH60" s="125">
        <f t="shared" si="207"/>
        <v>2102.5354492349848</v>
      </c>
      <c r="PI60" s="125">
        <f t="shared" si="207"/>
        <v>1</v>
      </c>
      <c r="PJ60" s="125">
        <f t="shared" si="207"/>
        <v>1.0987478173093093</v>
      </c>
      <c r="PK60" s="125">
        <f t="shared" si="207"/>
        <v>1.7107645437217129</v>
      </c>
      <c r="PL60" s="125">
        <f t="shared" si="207"/>
        <v>3.0444275286423914</v>
      </c>
      <c r="PM60" s="125">
        <f t="shared" si="207"/>
        <v>6.0240778403853037</v>
      </c>
      <c r="PN60" s="125">
        <f t="shared" si="207"/>
        <v>12.816285741712166</v>
      </c>
      <c r="PO60" s="125">
        <f t="shared" si="207"/>
        <v>28.553079953123753</v>
      </c>
      <c r="PP60" s="125">
        <f t="shared" si="207"/>
        <v>65.500300767572313</v>
      </c>
      <c r="PQ60" s="125">
        <f t="shared" si="207"/>
        <v>153.19987586137708</v>
      </c>
      <c r="PR60" s="125">
        <f t="shared" si="207"/>
        <v>363.27535292532644</v>
      </c>
      <c r="PS60" s="125">
        <f t="shared" si="207"/>
        <v>870.37778396925114</v>
      </c>
      <c r="PT60" s="125">
        <f t="shared" si="207"/>
        <v>2102.5354492349848</v>
      </c>
      <c r="PU60" s="125">
        <f t="shared" si="207"/>
        <v>1</v>
      </c>
      <c r="PV60" s="125">
        <f t="shared" si="207"/>
        <v>1.0987478173093093</v>
      </c>
      <c r="PW60" s="125">
        <f t="shared" si="207"/>
        <v>1.7107645437217129</v>
      </c>
      <c r="PX60" s="125">
        <f t="shared" si="207"/>
        <v>3.0444275286423914</v>
      </c>
      <c r="PY60" s="125">
        <f t="shared" si="207"/>
        <v>6.0240778403853037</v>
      </c>
      <c r="PZ60" s="125">
        <f t="shared" si="207"/>
        <v>12.816285741712166</v>
      </c>
      <c r="QA60" s="125">
        <f t="shared" si="207"/>
        <v>28.553079953123753</v>
      </c>
      <c r="QB60" s="125">
        <f t="shared" si="207"/>
        <v>65.500300767572313</v>
      </c>
      <c r="QC60" s="125">
        <f t="shared" si="207"/>
        <v>153.19987586137708</v>
      </c>
      <c r="QD60" s="125">
        <f t="shared" si="207"/>
        <v>363.27535292532644</v>
      </c>
      <c r="QE60" s="125">
        <f t="shared" si="207"/>
        <v>870.37778396925114</v>
      </c>
      <c r="QF60" s="125">
        <f t="shared" si="207"/>
        <v>2102.5354492349848</v>
      </c>
      <c r="QG60" s="125">
        <f t="shared" si="207"/>
        <v>1</v>
      </c>
      <c r="QH60" s="125">
        <f t="shared" si="207"/>
        <v>1.0987478173093093</v>
      </c>
      <c r="QI60" s="125">
        <f t="shared" si="207"/>
        <v>1.7107645437217129</v>
      </c>
      <c r="QJ60" s="125">
        <f t="shared" si="207"/>
        <v>3.0444275286423914</v>
      </c>
      <c r="QK60" s="125">
        <f t="shared" si="207"/>
        <v>6.0240778403853037</v>
      </c>
      <c r="QL60" s="125">
        <f t="shared" si="207"/>
        <v>12.816285741712166</v>
      </c>
      <c r="QM60" s="125">
        <f t="shared" si="207"/>
        <v>28.553079953123753</v>
      </c>
      <c r="QN60" s="125">
        <f t="shared" si="207"/>
        <v>65.500300767572313</v>
      </c>
      <c r="QO60" s="125">
        <f t="shared" si="207"/>
        <v>153.19987586137708</v>
      </c>
      <c r="QP60" s="125">
        <f t="shared" si="207"/>
        <v>363.27535292532644</v>
      </c>
      <c r="QQ60" s="125">
        <f t="shared" si="207"/>
        <v>870.37778396925114</v>
      </c>
      <c r="QR60" s="125">
        <f t="shared" si="207"/>
        <v>2102.5354492349848</v>
      </c>
      <c r="QS60" s="125">
        <f t="shared" si="207"/>
        <v>1</v>
      </c>
      <c r="QT60" s="125">
        <f t="shared" si="207"/>
        <v>1.0987478173093093</v>
      </c>
      <c r="QU60" s="125">
        <f t="shared" si="207"/>
        <v>1.7107645437217129</v>
      </c>
      <c r="QV60" s="125">
        <f t="shared" si="207"/>
        <v>3.0444275286423914</v>
      </c>
      <c r="QW60" s="125">
        <f t="shared" si="207"/>
        <v>6.0240778403853037</v>
      </c>
      <c r="QX60" s="125">
        <f t="shared" si="207"/>
        <v>12.816285741712166</v>
      </c>
      <c r="QY60" s="125">
        <f t="shared" si="207"/>
        <v>28.553079953123753</v>
      </c>
      <c r="QZ60" s="125">
        <f t="shared" ref="QZ60:TK60" si="208">MAX(8*QZ61/QZ37,1)</f>
        <v>65.500300767572313</v>
      </c>
      <c r="RA60" s="125">
        <f t="shared" si="208"/>
        <v>153.19987586137708</v>
      </c>
      <c r="RB60" s="125">
        <f t="shared" si="208"/>
        <v>363.27535292532644</v>
      </c>
      <c r="RC60" s="125">
        <f t="shared" si="208"/>
        <v>870.37778396925114</v>
      </c>
      <c r="RD60" s="125">
        <f t="shared" si="208"/>
        <v>2102.5354492349848</v>
      </c>
      <c r="RE60" s="125">
        <f t="shared" si="208"/>
        <v>1</v>
      </c>
      <c r="RF60" s="125">
        <f t="shared" si="208"/>
        <v>1.0987478173093093</v>
      </c>
      <c r="RG60" s="125">
        <f t="shared" si="208"/>
        <v>1.7107645437217129</v>
      </c>
      <c r="RH60" s="125">
        <f t="shared" si="208"/>
        <v>3.0444275286423914</v>
      </c>
      <c r="RI60" s="125">
        <f t="shared" si="208"/>
        <v>6.0240778403853037</v>
      </c>
      <c r="RJ60" s="125">
        <f t="shared" si="208"/>
        <v>12.816285741712166</v>
      </c>
      <c r="RK60" s="125">
        <f t="shared" si="208"/>
        <v>28.553079953123753</v>
      </c>
      <c r="RL60" s="125">
        <f t="shared" si="208"/>
        <v>65.500300767572313</v>
      </c>
      <c r="RM60" s="125">
        <f t="shared" si="208"/>
        <v>153.19987586137708</v>
      </c>
      <c r="RN60" s="125">
        <f t="shared" si="208"/>
        <v>363.27535292532644</v>
      </c>
      <c r="RO60" s="125">
        <f t="shared" si="208"/>
        <v>870.37778396925114</v>
      </c>
      <c r="RP60" s="125">
        <f t="shared" si="208"/>
        <v>2102.5354492349848</v>
      </c>
      <c r="RQ60" s="125">
        <f t="shared" si="208"/>
        <v>1</v>
      </c>
      <c r="RR60" s="125">
        <f t="shared" si="208"/>
        <v>1.0987478173093093</v>
      </c>
      <c r="RS60" s="125">
        <f t="shared" si="208"/>
        <v>1.7107645437217129</v>
      </c>
      <c r="RT60" s="125">
        <f t="shared" si="208"/>
        <v>3.0444275286423914</v>
      </c>
      <c r="RU60" s="125">
        <f t="shared" si="208"/>
        <v>6.0240778403853037</v>
      </c>
      <c r="RV60" s="125">
        <f t="shared" si="208"/>
        <v>12.816285741712166</v>
      </c>
      <c r="RW60" s="125">
        <f t="shared" si="208"/>
        <v>28.553079953123753</v>
      </c>
      <c r="RX60" s="125">
        <f t="shared" si="208"/>
        <v>65.500300767572313</v>
      </c>
      <c r="RY60" s="125">
        <f t="shared" si="208"/>
        <v>153.19987586137708</v>
      </c>
      <c r="RZ60" s="125">
        <f t="shared" si="208"/>
        <v>363.27535292532644</v>
      </c>
      <c r="SA60" s="125">
        <f t="shared" si="208"/>
        <v>870.37778396925114</v>
      </c>
      <c r="SB60" s="125">
        <f t="shared" si="208"/>
        <v>2102.5354492349848</v>
      </c>
      <c r="SC60" s="125">
        <f t="shared" si="208"/>
        <v>1</v>
      </c>
      <c r="SD60" s="125">
        <f t="shared" si="208"/>
        <v>1.0987478173093093</v>
      </c>
      <c r="SE60" s="125">
        <f t="shared" si="208"/>
        <v>1.7107645437217129</v>
      </c>
      <c r="SF60" s="125">
        <f t="shared" si="208"/>
        <v>3.0444275286423914</v>
      </c>
      <c r="SG60" s="125">
        <f t="shared" si="208"/>
        <v>6.0240778403853037</v>
      </c>
      <c r="SH60" s="125">
        <f t="shared" si="208"/>
        <v>12.816285741712166</v>
      </c>
      <c r="SI60" s="125">
        <f t="shared" si="208"/>
        <v>28.553079953123753</v>
      </c>
      <c r="SJ60" s="125">
        <f t="shared" si="208"/>
        <v>65.500300767572313</v>
      </c>
      <c r="SK60" s="125">
        <f t="shared" si="208"/>
        <v>153.19987586137708</v>
      </c>
      <c r="SL60" s="125">
        <f t="shared" si="208"/>
        <v>363.27535292532644</v>
      </c>
      <c r="SM60" s="125">
        <f t="shared" si="208"/>
        <v>870.37778396925114</v>
      </c>
      <c r="SN60" s="125">
        <f t="shared" si="208"/>
        <v>2102.5354492349848</v>
      </c>
      <c r="SO60" s="125">
        <f t="shared" si="208"/>
        <v>1</v>
      </c>
      <c r="SP60" s="125">
        <f t="shared" si="208"/>
        <v>1.0987478173093093</v>
      </c>
      <c r="SQ60" s="125">
        <f t="shared" si="208"/>
        <v>1.7107645437217129</v>
      </c>
      <c r="SR60" s="125">
        <f t="shared" si="208"/>
        <v>3.0444275286423914</v>
      </c>
      <c r="SS60" s="125">
        <f t="shared" si="208"/>
        <v>6.0240778403853037</v>
      </c>
      <c r="ST60" s="125">
        <f t="shared" si="208"/>
        <v>12.816285741712166</v>
      </c>
      <c r="SU60" s="125">
        <f t="shared" si="208"/>
        <v>28.553079953123753</v>
      </c>
      <c r="SV60" s="125">
        <f t="shared" si="208"/>
        <v>65.500300767572313</v>
      </c>
      <c r="SW60" s="125">
        <f t="shared" si="208"/>
        <v>153.19987586137708</v>
      </c>
      <c r="SX60" s="125">
        <f t="shared" si="208"/>
        <v>363.27535292532644</v>
      </c>
      <c r="SY60" s="125">
        <f t="shared" si="208"/>
        <v>870.37778396925114</v>
      </c>
      <c r="SZ60" s="125">
        <f t="shared" si="208"/>
        <v>2102.5354492349848</v>
      </c>
      <c r="TA60" s="125">
        <f t="shared" si="208"/>
        <v>1</v>
      </c>
      <c r="TB60" s="125">
        <f t="shared" si="208"/>
        <v>1.0987478173093093</v>
      </c>
      <c r="TC60" s="125">
        <f t="shared" si="208"/>
        <v>1.7107645437217129</v>
      </c>
      <c r="TD60" s="125">
        <f t="shared" si="208"/>
        <v>3.0444275286423914</v>
      </c>
      <c r="TE60" s="125">
        <f t="shared" si="208"/>
        <v>6.0240778403853037</v>
      </c>
      <c r="TF60" s="125">
        <f t="shared" si="208"/>
        <v>12.816285741712166</v>
      </c>
      <c r="TG60" s="125">
        <f t="shared" si="208"/>
        <v>28.553079953123753</v>
      </c>
      <c r="TH60" s="125">
        <f t="shared" si="208"/>
        <v>65.500300767572313</v>
      </c>
      <c r="TI60" s="125">
        <f t="shared" si="208"/>
        <v>153.19987586137708</v>
      </c>
      <c r="TJ60" s="125">
        <f t="shared" si="208"/>
        <v>363.27535292532644</v>
      </c>
      <c r="TK60" s="125">
        <f t="shared" si="208"/>
        <v>870.37778396925114</v>
      </c>
      <c r="TL60" s="125">
        <f t="shared" ref="TL60:VH60" si="209">MAX(8*TL61/TL37,1)</f>
        <v>2102.5354492349848</v>
      </c>
      <c r="TM60" s="125">
        <f t="shared" si="209"/>
        <v>1</v>
      </c>
      <c r="TN60" s="125">
        <f t="shared" si="209"/>
        <v>1.0987478173093093</v>
      </c>
      <c r="TO60" s="125">
        <f t="shared" si="209"/>
        <v>1.7107645437217129</v>
      </c>
      <c r="TP60" s="125">
        <f t="shared" si="209"/>
        <v>3.0444275286423914</v>
      </c>
      <c r="TQ60" s="125">
        <f t="shared" si="209"/>
        <v>6.0240778403853037</v>
      </c>
      <c r="TR60" s="125">
        <f t="shared" si="209"/>
        <v>12.816285741712166</v>
      </c>
      <c r="TS60" s="125">
        <f t="shared" si="209"/>
        <v>28.553079953123753</v>
      </c>
      <c r="TT60" s="125">
        <f t="shared" si="209"/>
        <v>65.500300767572313</v>
      </c>
      <c r="TU60" s="125">
        <f t="shared" si="209"/>
        <v>153.19987586137708</v>
      </c>
      <c r="TV60" s="125">
        <f t="shared" si="209"/>
        <v>363.27535292532644</v>
      </c>
      <c r="TW60" s="125">
        <f t="shared" si="209"/>
        <v>870.37778396925114</v>
      </c>
      <c r="TX60" s="125">
        <f t="shared" si="209"/>
        <v>2102.5354492349848</v>
      </c>
      <c r="TY60" s="125">
        <f t="shared" si="209"/>
        <v>1</v>
      </c>
      <c r="TZ60" s="125">
        <f t="shared" si="209"/>
        <v>1.0987478173093093</v>
      </c>
      <c r="UA60" s="125">
        <f t="shared" si="209"/>
        <v>1.7107645437217129</v>
      </c>
      <c r="UB60" s="125">
        <f t="shared" si="209"/>
        <v>3.0444275286423914</v>
      </c>
      <c r="UC60" s="125">
        <f t="shared" si="209"/>
        <v>6.0240778403853037</v>
      </c>
      <c r="UD60" s="125">
        <f t="shared" si="209"/>
        <v>12.816285741712166</v>
      </c>
      <c r="UE60" s="125">
        <f t="shared" si="209"/>
        <v>28.553079953123753</v>
      </c>
      <c r="UF60" s="125">
        <f t="shared" si="209"/>
        <v>65.500300767572313</v>
      </c>
      <c r="UG60" s="125">
        <f t="shared" si="209"/>
        <v>153.19987586137708</v>
      </c>
      <c r="UH60" s="125">
        <f t="shared" si="209"/>
        <v>363.27535292532644</v>
      </c>
      <c r="UI60" s="125">
        <f t="shared" si="209"/>
        <v>870.37778396925114</v>
      </c>
      <c r="UJ60" s="125">
        <f t="shared" si="209"/>
        <v>2102.5354492349848</v>
      </c>
      <c r="UK60" s="125">
        <f t="shared" si="209"/>
        <v>1</v>
      </c>
      <c r="UL60" s="125">
        <f t="shared" si="209"/>
        <v>1.0987478173093093</v>
      </c>
      <c r="UM60" s="125">
        <f t="shared" si="209"/>
        <v>1.7107645437217129</v>
      </c>
      <c r="UN60" s="125">
        <f t="shared" si="209"/>
        <v>3.0444275286423914</v>
      </c>
      <c r="UO60" s="125">
        <f t="shared" si="209"/>
        <v>6.0240778403853037</v>
      </c>
      <c r="UP60" s="125">
        <f t="shared" si="209"/>
        <v>12.816285741712166</v>
      </c>
      <c r="UQ60" s="125">
        <f t="shared" si="209"/>
        <v>28.553079953123753</v>
      </c>
      <c r="UR60" s="125">
        <f t="shared" si="209"/>
        <v>65.500300767572313</v>
      </c>
      <c r="US60" s="125">
        <f t="shared" si="209"/>
        <v>153.19987586137708</v>
      </c>
      <c r="UT60" s="125">
        <f t="shared" si="209"/>
        <v>363.27535292532644</v>
      </c>
      <c r="UU60" s="125">
        <f t="shared" si="209"/>
        <v>870.37778396925114</v>
      </c>
      <c r="UV60" s="125">
        <f t="shared" si="209"/>
        <v>2102.5354492349848</v>
      </c>
      <c r="UW60" s="125">
        <f t="shared" si="209"/>
        <v>1</v>
      </c>
      <c r="UX60" s="125">
        <f t="shared" si="209"/>
        <v>1.0987478173093093</v>
      </c>
      <c r="UY60" s="125">
        <f t="shared" si="209"/>
        <v>1.7107645437217129</v>
      </c>
      <c r="UZ60" s="125">
        <f t="shared" si="209"/>
        <v>3.0444275286423914</v>
      </c>
      <c r="VA60" s="125">
        <f t="shared" si="209"/>
        <v>6.0240778403853037</v>
      </c>
      <c r="VB60" s="125">
        <f t="shared" si="209"/>
        <v>12.816285741712166</v>
      </c>
      <c r="VC60" s="125">
        <f t="shared" si="209"/>
        <v>28.553079953123753</v>
      </c>
      <c r="VD60" s="125">
        <f t="shared" si="209"/>
        <v>65.500300767572313</v>
      </c>
      <c r="VE60" s="125">
        <f t="shared" si="209"/>
        <v>153.19987586137708</v>
      </c>
      <c r="VF60" s="125">
        <f t="shared" si="209"/>
        <v>363.27535292532644</v>
      </c>
      <c r="VG60" s="125">
        <f t="shared" si="209"/>
        <v>870.37778396925114</v>
      </c>
      <c r="VH60" s="125">
        <f t="shared" si="209"/>
        <v>2102.5354492349848</v>
      </c>
    </row>
    <row r="61" spans="1:580" ht="14.25" x14ac:dyDescent="0.25">
      <c r="B61" s="55"/>
      <c r="C61" s="10" t="s">
        <v>269</v>
      </c>
      <c r="D61" s="93" t="s">
        <v>279</v>
      </c>
      <c r="E61" s="125">
        <f t="shared" ref="E61:S61" si="210">(E59*EXP(E59*E57)+E58*EXP(-E58*E57))/((E59+E58)*EXP((E59-E58)*E57))</f>
        <v>1.2136081181958649</v>
      </c>
      <c r="F61" s="125">
        <f t="shared" si="210"/>
        <v>1.6481217259639638</v>
      </c>
      <c r="G61" s="125">
        <f t="shared" si="210"/>
        <v>2.5661468155825693</v>
      </c>
      <c r="H61" s="125">
        <f t="shared" si="210"/>
        <v>4.5666412929635873</v>
      </c>
      <c r="I61" s="125">
        <f t="shared" si="210"/>
        <v>9.036116760577956</v>
      </c>
      <c r="J61" s="125">
        <f t="shared" si="210"/>
        <v>19.22442861256825</v>
      </c>
      <c r="K61" s="125">
        <f t="shared" si="210"/>
        <v>42.829619929685627</v>
      </c>
      <c r="L61" s="125">
        <f t="shared" si="210"/>
        <v>98.250451151358462</v>
      </c>
      <c r="M61" s="125">
        <f t="shared" si="210"/>
        <v>229.79981379206561</v>
      </c>
      <c r="N61" s="125">
        <f t="shared" si="210"/>
        <v>544.9130293879897</v>
      </c>
      <c r="O61" s="125">
        <f t="shared" si="210"/>
        <v>1305.5666759538767</v>
      </c>
      <c r="P61" s="125">
        <f t="shared" si="210"/>
        <v>3153.8031738524769</v>
      </c>
      <c r="Q61" s="125">
        <f t="shared" si="210"/>
        <v>1.2136081181958649</v>
      </c>
      <c r="R61" s="125">
        <f t="shared" si="210"/>
        <v>1.6481217259639638</v>
      </c>
      <c r="S61" s="125">
        <f t="shared" si="210"/>
        <v>2.5661468155825693</v>
      </c>
      <c r="T61" s="125">
        <f t="shared" ref="T61:CE61" si="211">(T59*EXP(T59*T57)+T58*EXP(-T58*T57))/((T59+T58)*EXP((T59-T58)*T57))</f>
        <v>4.5666412929635873</v>
      </c>
      <c r="U61" s="125">
        <f t="shared" si="211"/>
        <v>9.036116760577956</v>
      </c>
      <c r="V61" s="125">
        <f t="shared" si="211"/>
        <v>19.22442861256825</v>
      </c>
      <c r="W61" s="125">
        <f t="shared" si="211"/>
        <v>42.829619929685627</v>
      </c>
      <c r="X61" s="125">
        <f t="shared" si="211"/>
        <v>98.250451151358462</v>
      </c>
      <c r="Y61" s="125">
        <f t="shared" si="211"/>
        <v>229.79981379206561</v>
      </c>
      <c r="Z61" s="125">
        <f t="shared" si="211"/>
        <v>544.9130293879897</v>
      </c>
      <c r="AA61" s="125">
        <f t="shared" si="211"/>
        <v>1305.5666759538767</v>
      </c>
      <c r="AB61" s="125">
        <f t="shared" si="211"/>
        <v>3153.8031738524769</v>
      </c>
      <c r="AC61" s="125">
        <f t="shared" si="211"/>
        <v>1.2136081181958649</v>
      </c>
      <c r="AD61" s="125">
        <f t="shared" si="211"/>
        <v>1.6481217259639638</v>
      </c>
      <c r="AE61" s="125">
        <f t="shared" si="211"/>
        <v>2.5661468155825693</v>
      </c>
      <c r="AF61" s="125">
        <f t="shared" si="211"/>
        <v>4.5666412929635873</v>
      </c>
      <c r="AG61" s="125">
        <f t="shared" si="211"/>
        <v>9.036116760577956</v>
      </c>
      <c r="AH61" s="125">
        <f t="shared" si="211"/>
        <v>19.22442861256825</v>
      </c>
      <c r="AI61" s="125">
        <f t="shared" si="211"/>
        <v>42.829619929685627</v>
      </c>
      <c r="AJ61" s="125">
        <f t="shared" si="211"/>
        <v>98.250451151358462</v>
      </c>
      <c r="AK61" s="125">
        <f t="shared" si="211"/>
        <v>229.79981379206561</v>
      </c>
      <c r="AL61" s="125">
        <f t="shared" si="211"/>
        <v>544.9130293879897</v>
      </c>
      <c r="AM61" s="125">
        <f t="shared" si="211"/>
        <v>1305.5666759538767</v>
      </c>
      <c r="AN61" s="125">
        <f t="shared" si="211"/>
        <v>3153.8031738524769</v>
      </c>
      <c r="AO61" s="125">
        <f t="shared" si="211"/>
        <v>1.2136081181958649</v>
      </c>
      <c r="AP61" s="125">
        <f t="shared" si="211"/>
        <v>1.6481217259639638</v>
      </c>
      <c r="AQ61" s="125">
        <f t="shared" si="211"/>
        <v>2.5661468155825693</v>
      </c>
      <c r="AR61" s="125">
        <f t="shared" si="211"/>
        <v>4.5666412929635873</v>
      </c>
      <c r="AS61" s="125">
        <f t="shared" si="211"/>
        <v>9.036116760577956</v>
      </c>
      <c r="AT61" s="125">
        <f t="shared" si="211"/>
        <v>19.22442861256825</v>
      </c>
      <c r="AU61" s="125">
        <f t="shared" si="211"/>
        <v>42.829619929685627</v>
      </c>
      <c r="AV61" s="125">
        <f t="shared" si="211"/>
        <v>98.250451151358462</v>
      </c>
      <c r="AW61" s="125">
        <f t="shared" si="211"/>
        <v>229.79981379206561</v>
      </c>
      <c r="AX61" s="125">
        <f t="shared" si="211"/>
        <v>544.9130293879897</v>
      </c>
      <c r="AY61" s="125">
        <f t="shared" si="211"/>
        <v>1305.5666759538767</v>
      </c>
      <c r="AZ61" s="125">
        <f t="shared" si="211"/>
        <v>3153.8031738524769</v>
      </c>
      <c r="BA61" s="125">
        <f t="shared" si="211"/>
        <v>1.2136081181958649</v>
      </c>
      <c r="BB61" s="125">
        <f t="shared" si="211"/>
        <v>1.6481217259639638</v>
      </c>
      <c r="BC61" s="125">
        <f t="shared" si="211"/>
        <v>2.5661468155825693</v>
      </c>
      <c r="BD61" s="125">
        <f t="shared" si="211"/>
        <v>4.5666412929635873</v>
      </c>
      <c r="BE61" s="125">
        <f t="shared" si="211"/>
        <v>9.036116760577956</v>
      </c>
      <c r="BF61" s="125">
        <f t="shared" si="211"/>
        <v>19.22442861256825</v>
      </c>
      <c r="BG61" s="125">
        <f t="shared" si="211"/>
        <v>42.829619929685627</v>
      </c>
      <c r="BH61" s="125">
        <f t="shared" si="211"/>
        <v>98.250451151358462</v>
      </c>
      <c r="BI61" s="125">
        <f t="shared" si="211"/>
        <v>229.79981379206561</v>
      </c>
      <c r="BJ61" s="125">
        <f t="shared" si="211"/>
        <v>544.9130293879897</v>
      </c>
      <c r="BK61" s="125">
        <f t="shared" si="211"/>
        <v>1305.5666759538767</v>
      </c>
      <c r="BL61" s="125">
        <f t="shared" si="211"/>
        <v>3153.8031738524769</v>
      </c>
      <c r="BM61" s="125">
        <f t="shared" si="211"/>
        <v>1.2136081181958649</v>
      </c>
      <c r="BN61" s="125">
        <f t="shared" si="211"/>
        <v>1.6481217259639638</v>
      </c>
      <c r="BO61" s="125">
        <f t="shared" si="211"/>
        <v>2.5661468155825693</v>
      </c>
      <c r="BP61" s="125">
        <f t="shared" si="211"/>
        <v>4.5666412929635873</v>
      </c>
      <c r="BQ61" s="125">
        <f t="shared" si="211"/>
        <v>9.036116760577956</v>
      </c>
      <c r="BR61" s="125">
        <f t="shared" si="211"/>
        <v>19.22442861256825</v>
      </c>
      <c r="BS61" s="125">
        <f t="shared" si="211"/>
        <v>42.829619929685627</v>
      </c>
      <c r="BT61" s="125">
        <f t="shared" si="211"/>
        <v>98.250451151358462</v>
      </c>
      <c r="BU61" s="125">
        <f t="shared" si="211"/>
        <v>229.79981379206561</v>
      </c>
      <c r="BV61" s="125">
        <f t="shared" si="211"/>
        <v>544.9130293879897</v>
      </c>
      <c r="BW61" s="125">
        <f t="shared" si="211"/>
        <v>1305.5666759538767</v>
      </c>
      <c r="BX61" s="125">
        <f t="shared" si="211"/>
        <v>3153.8031738524769</v>
      </c>
      <c r="BY61" s="125">
        <f t="shared" si="211"/>
        <v>1.2136081181958649</v>
      </c>
      <c r="BZ61" s="125">
        <f t="shared" si="211"/>
        <v>1.6481217259639638</v>
      </c>
      <c r="CA61" s="125">
        <f t="shared" si="211"/>
        <v>2.5661468155825693</v>
      </c>
      <c r="CB61" s="125">
        <f t="shared" si="211"/>
        <v>4.5666412929635873</v>
      </c>
      <c r="CC61" s="125">
        <f t="shared" si="211"/>
        <v>9.036116760577956</v>
      </c>
      <c r="CD61" s="125">
        <f t="shared" si="211"/>
        <v>19.22442861256825</v>
      </c>
      <c r="CE61" s="125">
        <f t="shared" si="211"/>
        <v>42.829619929685627</v>
      </c>
      <c r="CF61" s="125">
        <f t="shared" ref="CF61:EQ61" si="212">(CF59*EXP(CF59*CF57)+CF58*EXP(-CF58*CF57))/((CF59+CF58)*EXP((CF59-CF58)*CF57))</f>
        <v>98.250451151358462</v>
      </c>
      <c r="CG61" s="125">
        <f t="shared" si="212"/>
        <v>229.79981379206561</v>
      </c>
      <c r="CH61" s="125">
        <f t="shared" si="212"/>
        <v>544.9130293879897</v>
      </c>
      <c r="CI61" s="125">
        <f t="shared" si="212"/>
        <v>1305.5666759538767</v>
      </c>
      <c r="CJ61" s="125">
        <f t="shared" si="212"/>
        <v>3153.8031738524769</v>
      </c>
      <c r="CK61" s="125">
        <f t="shared" si="212"/>
        <v>1.2136081181958649</v>
      </c>
      <c r="CL61" s="125">
        <f t="shared" si="212"/>
        <v>1.6481217259639638</v>
      </c>
      <c r="CM61" s="125">
        <f t="shared" si="212"/>
        <v>2.5661468155825693</v>
      </c>
      <c r="CN61" s="125">
        <f t="shared" si="212"/>
        <v>4.5666412929635873</v>
      </c>
      <c r="CO61" s="125">
        <f t="shared" si="212"/>
        <v>9.036116760577956</v>
      </c>
      <c r="CP61" s="125">
        <f t="shared" si="212"/>
        <v>19.22442861256825</v>
      </c>
      <c r="CQ61" s="125">
        <f t="shared" si="212"/>
        <v>42.829619929685627</v>
      </c>
      <c r="CR61" s="125">
        <f t="shared" si="212"/>
        <v>98.250451151358462</v>
      </c>
      <c r="CS61" s="125">
        <f t="shared" si="212"/>
        <v>229.79981379206561</v>
      </c>
      <c r="CT61" s="125">
        <f t="shared" si="212"/>
        <v>544.9130293879897</v>
      </c>
      <c r="CU61" s="125">
        <f t="shared" si="212"/>
        <v>1305.5666759538767</v>
      </c>
      <c r="CV61" s="125">
        <f t="shared" si="212"/>
        <v>3153.8031738524769</v>
      </c>
      <c r="CW61" s="125">
        <f t="shared" si="212"/>
        <v>1.2136081181958649</v>
      </c>
      <c r="CX61" s="125">
        <f t="shared" si="212"/>
        <v>1.6481217259639638</v>
      </c>
      <c r="CY61" s="125">
        <f t="shared" si="212"/>
        <v>2.5661468155825693</v>
      </c>
      <c r="CZ61" s="125">
        <f t="shared" si="212"/>
        <v>4.5666412929635873</v>
      </c>
      <c r="DA61" s="125">
        <f t="shared" si="212"/>
        <v>9.036116760577956</v>
      </c>
      <c r="DB61" s="125">
        <f t="shared" si="212"/>
        <v>19.22442861256825</v>
      </c>
      <c r="DC61" s="125">
        <f t="shared" si="212"/>
        <v>42.829619929685627</v>
      </c>
      <c r="DD61" s="125">
        <f t="shared" si="212"/>
        <v>98.250451151358462</v>
      </c>
      <c r="DE61" s="125">
        <f t="shared" si="212"/>
        <v>229.79981379206561</v>
      </c>
      <c r="DF61" s="125">
        <f t="shared" si="212"/>
        <v>544.9130293879897</v>
      </c>
      <c r="DG61" s="125">
        <f t="shared" si="212"/>
        <v>1305.5666759538767</v>
      </c>
      <c r="DH61" s="125">
        <f t="shared" si="212"/>
        <v>3153.8031738524769</v>
      </c>
      <c r="DI61" s="125">
        <f t="shared" si="212"/>
        <v>1.2136081181958649</v>
      </c>
      <c r="DJ61" s="125">
        <f t="shared" si="212"/>
        <v>1.6481217259639638</v>
      </c>
      <c r="DK61" s="125">
        <f t="shared" si="212"/>
        <v>2.5661468155825693</v>
      </c>
      <c r="DL61" s="125">
        <f t="shared" si="212"/>
        <v>4.5666412929635873</v>
      </c>
      <c r="DM61" s="125">
        <f t="shared" si="212"/>
        <v>9.036116760577956</v>
      </c>
      <c r="DN61" s="125">
        <f t="shared" si="212"/>
        <v>19.22442861256825</v>
      </c>
      <c r="DO61" s="125">
        <f t="shared" si="212"/>
        <v>42.829619929685627</v>
      </c>
      <c r="DP61" s="125">
        <f t="shared" si="212"/>
        <v>98.250451151358462</v>
      </c>
      <c r="DQ61" s="125">
        <f t="shared" si="212"/>
        <v>229.79981379206561</v>
      </c>
      <c r="DR61" s="125">
        <f t="shared" si="212"/>
        <v>544.9130293879897</v>
      </c>
      <c r="DS61" s="125">
        <f t="shared" si="212"/>
        <v>1305.5666759538767</v>
      </c>
      <c r="DT61" s="125">
        <f t="shared" si="212"/>
        <v>3153.8031738524769</v>
      </c>
      <c r="DU61" s="125">
        <f t="shared" si="212"/>
        <v>1.2136081181958649</v>
      </c>
      <c r="DV61" s="125">
        <f t="shared" si="212"/>
        <v>1.6481217259639638</v>
      </c>
      <c r="DW61" s="125">
        <f t="shared" si="212"/>
        <v>2.5661468155825693</v>
      </c>
      <c r="DX61" s="125">
        <f t="shared" si="212"/>
        <v>4.5666412929635873</v>
      </c>
      <c r="DY61" s="125">
        <f t="shared" si="212"/>
        <v>9.036116760577956</v>
      </c>
      <c r="DZ61" s="125">
        <f t="shared" si="212"/>
        <v>19.22442861256825</v>
      </c>
      <c r="EA61" s="125">
        <f t="shared" si="212"/>
        <v>42.829619929685627</v>
      </c>
      <c r="EB61" s="125">
        <f t="shared" si="212"/>
        <v>98.250451151358462</v>
      </c>
      <c r="EC61" s="125">
        <f t="shared" si="212"/>
        <v>229.79981379206561</v>
      </c>
      <c r="ED61" s="125">
        <f t="shared" si="212"/>
        <v>544.9130293879897</v>
      </c>
      <c r="EE61" s="125">
        <f t="shared" si="212"/>
        <v>1305.5666759538767</v>
      </c>
      <c r="EF61" s="125">
        <f t="shared" si="212"/>
        <v>3153.8031738524769</v>
      </c>
      <c r="EG61" s="125">
        <f t="shared" si="212"/>
        <v>1.2136081181958649</v>
      </c>
      <c r="EH61" s="125">
        <f t="shared" si="212"/>
        <v>1.6481217259639638</v>
      </c>
      <c r="EI61" s="125">
        <f t="shared" si="212"/>
        <v>2.5661468155825693</v>
      </c>
      <c r="EJ61" s="125">
        <f t="shared" si="212"/>
        <v>4.5666412929635873</v>
      </c>
      <c r="EK61" s="125">
        <f t="shared" si="212"/>
        <v>9.036116760577956</v>
      </c>
      <c r="EL61" s="125">
        <f t="shared" si="212"/>
        <v>19.22442861256825</v>
      </c>
      <c r="EM61" s="125">
        <f t="shared" si="212"/>
        <v>42.829619929685627</v>
      </c>
      <c r="EN61" s="125">
        <f t="shared" si="212"/>
        <v>98.250451151358462</v>
      </c>
      <c r="EO61" s="125">
        <f t="shared" si="212"/>
        <v>229.79981379206561</v>
      </c>
      <c r="EP61" s="125">
        <f t="shared" si="212"/>
        <v>544.9130293879897</v>
      </c>
      <c r="EQ61" s="125">
        <f t="shared" si="212"/>
        <v>1305.5666759538767</v>
      </c>
      <c r="ER61" s="125">
        <f t="shared" ref="ER61:HC61" si="213">(ER59*EXP(ER59*ER57)+ER58*EXP(-ER58*ER57))/((ER59+ER58)*EXP((ER59-ER58)*ER57))</f>
        <v>3153.8031738524769</v>
      </c>
      <c r="ES61" s="125">
        <f t="shared" si="213"/>
        <v>1.2136081181958649</v>
      </c>
      <c r="ET61" s="125">
        <f t="shared" si="213"/>
        <v>1.6481217259639638</v>
      </c>
      <c r="EU61" s="125">
        <f t="shared" si="213"/>
        <v>2.5661468155825693</v>
      </c>
      <c r="EV61" s="125">
        <f t="shared" si="213"/>
        <v>4.5666412929635873</v>
      </c>
      <c r="EW61" s="125">
        <f t="shared" si="213"/>
        <v>9.036116760577956</v>
      </c>
      <c r="EX61" s="125">
        <f t="shared" si="213"/>
        <v>19.22442861256825</v>
      </c>
      <c r="EY61" s="125">
        <f t="shared" si="213"/>
        <v>42.829619929685627</v>
      </c>
      <c r="EZ61" s="125">
        <f t="shared" si="213"/>
        <v>98.250451151358462</v>
      </c>
      <c r="FA61" s="125">
        <f t="shared" si="213"/>
        <v>229.79981379206561</v>
      </c>
      <c r="FB61" s="125">
        <f t="shared" si="213"/>
        <v>544.9130293879897</v>
      </c>
      <c r="FC61" s="125">
        <f t="shared" si="213"/>
        <v>1305.5666759538767</v>
      </c>
      <c r="FD61" s="125">
        <f t="shared" si="213"/>
        <v>3153.8031738524769</v>
      </c>
      <c r="FE61" s="125">
        <f t="shared" si="213"/>
        <v>1.2136081181958649</v>
      </c>
      <c r="FF61" s="125">
        <f t="shared" si="213"/>
        <v>1.6481217259639638</v>
      </c>
      <c r="FG61" s="125">
        <f t="shared" si="213"/>
        <v>2.5661468155825693</v>
      </c>
      <c r="FH61" s="125">
        <f t="shared" si="213"/>
        <v>4.5666412929635873</v>
      </c>
      <c r="FI61" s="125">
        <f t="shared" si="213"/>
        <v>9.036116760577956</v>
      </c>
      <c r="FJ61" s="125">
        <f t="shared" si="213"/>
        <v>19.22442861256825</v>
      </c>
      <c r="FK61" s="125">
        <f t="shared" si="213"/>
        <v>42.829619929685627</v>
      </c>
      <c r="FL61" s="125">
        <f t="shared" si="213"/>
        <v>98.250451151358462</v>
      </c>
      <c r="FM61" s="125">
        <f t="shared" si="213"/>
        <v>229.79981379206561</v>
      </c>
      <c r="FN61" s="125">
        <f t="shared" si="213"/>
        <v>544.9130293879897</v>
      </c>
      <c r="FO61" s="125">
        <f t="shared" si="213"/>
        <v>1305.5666759538767</v>
      </c>
      <c r="FP61" s="125">
        <f t="shared" si="213"/>
        <v>3153.8031738524769</v>
      </c>
      <c r="FQ61" s="125">
        <f t="shared" si="213"/>
        <v>1.2136081181958649</v>
      </c>
      <c r="FR61" s="125">
        <f t="shared" si="213"/>
        <v>1.6481217259639638</v>
      </c>
      <c r="FS61" s="125">
        <f t="shared" si="213"/>
        <v>2.5661468155825693</v>
      </c>
      <c r="FT61" s="125">
        <f t="shared" si="213"/>
        <v>4.5666412929635873</v>
      </c>
      <c r="FU61" s="125">
        <f t="shared" si="213"/>
        <v>9.036116760577956</v>
      </c>
      <c r="FV61" s="125">
        <f t="shared" si="213"/>
        <v>19.22442861256825</v>
      </c>
      <c r="FW61" s="125">
        <f t="shared" si="213"/>
        <v>42.829619929685627</v>
      </c>
      <c r="FX61" s="125">
        <f t="shared" si="213"/>
        <v>98.250451151358462</v>
      </c>
      <c r="FY61" s="125">
        <f t="shared" si="213"/>
        <v>229.79981379206561</v>
      </c>
      <c r="FZ61" s="125">
        <f t="shared" si="213"/>
        <v>544.9130293879897</v>
      </c>
      <c r="GA61" s="125">
        <f t="shared" si="213"/>
        <v>1305.5666759538767</v>
      </c>
      <c r="GB61" s="125">
        <f t="shared" si="213"/>
        <v>3153.8031738524769</v>
      </c>
      <c r="GC61" s="125">
        <f t="shared" si="213"/>
        <v>1.2136081181958649</v>
      </c>
      <c r="GD61" s="125">
        <f t="shared" si="213"/>
        <v>1.6481217259639638</v>
      </c>
      <c r="GE61" s="125">
        <f t="shared" si="213"/>
        <v>2.5661468155825693</v>
      </c>
      <c r="GF61" s="125">
        <f t="shared" si="213"/>
        <v>4.5666412929635873</v>
      </c>
      <c r="GG61" s="125">
        <f t="shared" si="213"/>
        <v>9.036116760577956</v>
      </c>
      <c r="GH61" s="125">
        <f t="shared" si="213"/>
        <v>19.22442861256825</v>
      </c>
      <c r="GI61" s="125">
        <f t="shared" si="213"/>
        <v>42.829619929685627</v>
      </c>
      <c r="GJ61" s="125">
        <f t="shared" si="213"/>
        <v>98.250451151358462</v>
      </c>
      <c r="GK61" s="125">
        <f t="shared" si="213"/>
        <v>229.79981379206561</v>
      </c>
      <c r="GL61" s="125">
        <f t="shared" si="213"/>
        <v>544.9130293879897</v>
      </c>
      <c r="GM61" s="125">
        <f t="shared" si="213"/>
        <v>1305.5666759538767</v>
      </c>
      <c r="GN61" s="125">
        <f t="shared" si="213"/>
        <v>3153.8031738524769</v>
      </c>
      <c r="GO61" s="125">
        <f t="shared" si="213"/>
        <v>1.2136081181958649</v>
      </c>
      <c r="GP61" s="125">
        <f t="shared" si="213"/>
        <v>1.6481217259639638</v>
      </c>
      <c r="GQ61" s="125">
        <f t="shared" si="213"/>
        <v>2.5661468155825693</v>
      </c>
      <c r="GR61" s="125">
        <f t="shared" si="213"/>
        <v>4.5666412929635873</v>
      </c>
      <c r="GS61" s="125">
        <f t="shared" si="213"/>
        <v>9.036116760577956</v>
      </c>
      <c r="GT61" s="125">
        <f t="shared" si="213"/>
        <v>19.22442861256825</v>
      </c>
      <c r="GU61" s="125">
        <f t="shared" si="213"/>
        <v>42.829619929685627</v>
      </c>
      <c r="GV61" s="125">
        <f t="shared" si="213"/>
        <v>98.250451151358462</v>
      </c>
      <c r="GW61" s="125">
        <f t="shared" si="213"/>
        <v>229.79981379206561</v>
      </c>
      <c r="GX61" s="125">
        <f t="shared" si="213"/>
        <v>544.9130293879897</v>
      </c>
      <c r="GY61" s="125">
        <f t="shared" si="213"/>
        <v>1305.5666759538767</v>
      </c>
      <c r="GZ61" s="125">
        <f t="shared" si="213"/>
        <v>3153.8031738524769</v>
      </c>
      <c r="HA61" s="125">
        <f t="shared" si="213"/>
        <v>1.2136081181958649</v>
      </c>
      <c r="HB61" s="125">
        <f t="shared" si="213"/>
        <v>1.6481217259639638</v>
      </c>
      <c r="HC61" s="125">
        <f t="shared" si="213"/>
        <v>2.5661468155825693</v>
      </c>
      <c r="HD61" s="125">
        <f t="shared" ref="HD61:JO61" si="214">(HD59*EXP(HD59*HD57)+HD58*EXP(-HD58*HD57))/((HD59+HD58)*EXP((HD59-HD58)*HD57))</f>
        <v>4.5666412929635873</v>
      </c>
      <c r="HE61" s="125">
        <f t="shared" si="214"/>
        <v>9.036116760577956</v>
      </c>
      <c r="HF61" s="125">
        <f t="shared" si="214"/>
        <v>19.22442861256825</v>
      </c>
      <c r="HG61" s="125">
        <f t="shared" si="214"/>
        <v>42.829619929685627</v>
      </c>
      <c r="HH61" s="125">
        <f t="shared" si="214"/>
        <v>98.250451151358462</v>
      </c>
      <c r="HI61" s="125">
        <f t="shared" si="214"/>
        <v>229.79981379206561</v>
      </c>
      <c r="HJ61" s="125">
        <f t="shared" si="214"/>
        <v>544.9130293879897</v>
      </c>
      <c r="HK61" s="125">
        <f t="shared" si="214"/>
        <v>1305.5666759538767</v>
      </c>
      <c r="HL61" s="125">
        <f t="shared" si="214"/>
        <v>3153.8031738524769</v>
      </c>
      <c r="HM61" s="125">
        <f t="shared" si="214"/>
        <v>1.2136081181958649</v>
      </c>
      <c r="HN61" s="125">
        <f t="shared" si="214"/>
        <v>1.6481217259639638</v>
      </c>
      <c r="HO61" s="125">
        <f t="shared" si="214"/>
        <v>2.5661468155825693</v>
      </c>
      <c r="HP61" s="125">
        <f t="shared" si="214"/>
        <v>4.5666412929635873</v>
      </c>
      <c r="HQ61" s="125">
        <f t="shared" si="214"/>
        <v>9.036116760577956</v>
      </c>
      <c r="HR61" s="125">
        <f t="shared" si="214"/>
        <v>19.22442861256825</v>
      </c>
      <c r="HS61" s="125">
        <f t="shared" si="214"/>
        <v>42.829619929685627</v>
      </c>
      <c r="HT61" s="125">
        <f t="shared" si="214"/>
        <v>98.250451151358462</v>
      </c>
      <c r="HU61" s="125">
        <f t="shared" si="214"/>
        <v>229.79981379206561</v>
      </c>
      <c r="HV61" s="125">
        <f t="shared" si="214"/>
        <v>544.9130293879897</v>
      </c>
      <c r="HW61" s="125">
        <f t="shared" si="214"/>
        <v>1305.5666759538767</v>
      </c>
      <c r="HX61" s="125">
        <f t="shared" si="214"/>
        <v>3153.8031738524769</v>
      </c>
      <c r="HY61" s="125">
        <f t="shared" si="214"/>
        <v>1.2136081181958649</v>
      </c>
      <c r="HZ61" s="125">
        <f t="shared" si="214"/>
        <v>1.6481217259639638</v>
      </c>
      <c r="IA61" s="125">
        <f t="shared" si="214"/>
        <v>2.5661468155825693</v>
      </c>
      <c r="IB61" s="125">
        <f t="shared" si="214"/>
        <v>4.5666412929635873</v>
      </c>
      <c r="IC61" s="125">
        <f t="shared" si="214"/>
        <v>9.036116760577956</v>
      </c>
      <c r="ID61" s="125">
        <f t="shared" si="214"/>
        <v>19.22442861256825</v>
      </c>
      <c r="IE61" s="125">
        <f t="shared" si="214"/>
        <v>42.829619929685627</v>
      </c>
      <c r="IF61" s="125">
        <f t="shared" si="214"/>
        <v>98.250451151358462</v>
      </c>
      <c r="IG61" s="125">
        <f t="shared" si="214"/>
        <v>229.79981379206561</v>
      </c>
      <c r="IH61" s="125">
        <f t="shared" si="214"/>
        <v>544.9130293879897</v>
      </c>
      <c r="II61" s="125">
        <f t="shared" si="214"/>
        <v>1305.5666759538767</v>
      </c>
      <c r="IJ61" s="125">
        <f t="shared" si="214"/>
        <v>3153.8031738524769</v>
      </c>
      <c r="IK61" s="125">
        <f t="shared" si="214"/>
        <v>1.2136081181958649</v>
      </c>
      <c r="IL61" s="125">
        <f t="shared" si="214"/>
        <v>1.6481217259639638</v>
      </c>
      <c r="IM61" s="125">
        <f t="shared" si="214"/>
        <v>2.5661468155825693</v>
      </c>
      <c r="IN61" s="125">
        <f t="shared" si="214"/>
        <v>4.5666412929635873</v>
      </c>
      <c r="IO61" s="125">
        <f t="shared" si="214"/>
        <v>9.036116760577956</v>
      </c>
      <c r="IP61" s="125">
        <f t="shared" si="214"/>
        <v>19.22442861256825</v>
      </c>
      <c r="IQ61" s="125">
        <f t="shared" si="214"/>
        <v>42.829619929685627</v>
      </c>
      <c r="IR61" s="125">
        <f t="shared" si="214"/>
        <v>98.250451151358462</v>
      </c>
      <c r="IS61" s="125">
        <f t="shared" si="214"/>
        <v>229.79981379206561</v>
      </c>
      <c r="IT61" s="125">
        <f t="shared" si="214"/>
        <v>544.9130293879897</v>
      </c>
      <c r="IU61" s="125">
        <f t="shared" si="214"/>
        <v>1305.5666759538767</v>
      </c>
      <c r="IV61" s="125">
        <f t="shared" si="214"/>
        <v>3153.8031738524769</v>
      </c>
      <c r="IW61" s="125">
        <f t="shared" si="214"/>
        <v>1.2136081181958649</v>
      </c>
      <c r="IX61" s="125">
        <f t="shared" si="214"/>
        <v>1.6481217259639638</v>
      </c>
      <c r="IY61" s="125">
        <f t="shared" si="214"/>
        <v>2.5661468155825693</v>
      </c>
      <c r="IZ61" s="125">
        <f t="shared" si="214"/>
        <v>4.5666412929635873</v>
      </c>
      <c r="JA61" s="125">
        <f t="shared" si="214"/>
        <v>9.036116760577956</v>
      </c>
      <c r="JB61" s="125">
        <f t="shared" si="214"/>
        <v>19.22442861256825</v>
      </c>
      <c r="JC61" s="125">
        <f t="shared" si="214"/>
        <v>42.829619929685627</v>
      </c>
      <c r="JD61" s="125">
        <f t="shared" si="214"/>
        <v>98.250451151358462</v>
      </c>
      <c r="JE61" s="125">
        <f t="shared" si="214"/>
        <v>229.79981379206561</v>
      </c>
      <c r="JF61" s="125">
        <f t="shared" si="214"/>
        <v>544.9130293879897</v>
      </c>
      <c r="JG61" s="125">
        <f t="shared" si="214"/>
        <v>1305.5666759538767</v>
      </c>
      <c r="JH61" s="125">
        <f t="shared" si="214"/>
        <v>3153.8031738524769</v>
      </c>
      <c r="JI61" s="125">
        <f t="shared" si="214"/>
        <v>1.2136081181958649</v>
      </c>
      <c r="JJ61" s="125">
        <f t="shared" si="214"/>
        <v>1.6481217259639638</v>
      </c>
      <c r="JK61" s="125">
        <f t="shared" si="214"/>
        <v>2.5661468155825693</v>
      </c>
      <c r="JL61" s="125">
        <f t="shared" si="214"/>
        <v>4.5666412929635873</v>
      </c>
      <c r="JM61" s="125">
        <f t="shared" si="214"/>
        <v>9.036116760577956</v>
      </c>
      <c r="JN61" s="125">
        <f t="shared" si="214"/>
        <v>19.22442861256825</v>
      </c>
      <c r="JO61" s="125">
        <f t="shared" si="214"/>
        <v>42.829619929685627</v>
      </c>
      <c r="JP61" s="125">
        <f t="shared" ref="JP61:MA61" si="215">(JP59*EXP(JP59*JP57)+JP58*EXP(-JP58*JP57))/((JP59+JP58)*EXP((JP59-JP58)*JP57))</f>
        <v>98.250451151358462</v>
      </c>
      <c r="JQ61" s="125">
        <f t="shared" si="215"/>
        <v>229.79981379206561</v>
      </c>
      <c r="JR61" s="125">
        <f t="shared" si="215"/>
        <v>544.9130293879897</v>
      </c>
      <c r="JS61" s="125">
        <f t="shared" si="215"/>
        <v>1305.5666759538767</v>
      </c>
      <c r="JT61" s="125">
        <f t="shared" si="215"/>
        <v>3153.8031738524769</v>
      </c>
      <c r="JU61" s="125">
        <f t="shared" si="215"/>
        <v>1.2136081181958649</v>
      </c>
      <c r="JV61" s="125">
        <f t="shared" si="215"/>
        <v>1.6481217259639638</v>
      </c>
      <c r="JW61" s="125">
        <f t="shared" si="215"/>
        <v>2.5661468155825693</v>
      </c>
      <c r="JX61" s="125">
        <f t="shared" si="215"/>
        <v>4.5666412929635873</v>
      </c>
      <c r="JY61" s="125">
        <f t="shared" si="215"/>
        <v>9.036116760577956</v>
      </c>
      <c r="JZ61" s="125">
        <f t="shared" si="215"/>
        <v>19.22442861256825</v>
      </c>
      <c r="KA61" s="125">
        <f t="shared" si="215"/>
        <v>42.829619929685627</v>
      </c>
      <c r="KB61" s="125">
        <f t="shared" si="215"/>
        <v>98.250451151358462</v>
      </c>
      <c r="KC61" s="125">
        <f t="shared" si="215"/>
        <v>229.79981379206561</v>
      </c>
      <c r="KD61" s="125">
        <f t="shared" si="215"/>
        <v>544.9130293879897</v>
      </c>
      <c r="KE61" s="125">
        <f t="shared" si="215"/>
        <v>1305.5666759538767</v>
      </c>
      <c r="KF61" s="125">
        <f t="shared" si="215"/>
        <v>3153.8031738524769</v>
      </c>
      <c r="KG61" s="125">
        <f t="shared" si="215"/>
        <v>1.2136081181958649</v>
      </c>
      <c r="KH61" s="125">
        <f t="shared" si="215"/>
        <v>1.6481217259639638</v>
      </c>
      <c r="KI61" s="125">
        <f t="shared" si="215"/>
        <v>2.5661468155825693</v>
      </c>
      <c r="KJ61" s="125">
        <f t="shared" si="215"/>
        <v>4.5666412929635873</v>
      </c>
      <c r="KK61" s="125">
        <f t="shared" si="215"/>
        <v>9.036116760577956</v>
      </c>
      <c r="KL61" s="125">
        <f t="shared" si="215"/>
        <v>19.22442861256825</v>
      </c>
      <c r="KM61" s="125">
        <f t="shared" si="215"/>
        <v>42.829619929685627</v>
      </c>
      <c r="KN61" s="125">
        <f t="shared" si="215"/>
        <v>98.250451151358462</v>
      </c>
      <c r="KO61" s="125">
        <f t="shared" si="215"/>
        <v>229.79981379206561</v>
      </c>
      <c r="KP61" s="125">
        <f t="shared" si="215"/>
        <v>544.9130293879897</v>
      </c>
      <c r="KQ61" s="125">
        <f t="shared" si="215"/>
        <v>1305.5666759538767</v>
      </c>
      <c r="KR61" s="125">
        <f t="shared" si="215"/>
        <v>3153.8031738524769</v>
      </c>
      <c r="KS61" s="125">
        <f t="shared" si="215"/>
        <v>1.2136081181958649</v>
      </c>
      <c r="KT61" s="125">
        <f t="shared" si="215"/>
        <v>1.6481217259639638</v>
      </c>
      <c r="KU61" s="125">
        <f t="shared" si="215"/>
        <v>2.5661468155825693</v>
      </c>
      <c r="KV61" s="125">
        <f t="shared" si="215"/>
        <v>4.5666412929635873</v>
      </c>
      <c r="KW61" s="125">
        <f t="shared" si="215"/>
        <v>9.036116760577956</v>
      </c>
      <c r="KX61" s="125">
        <f t="shared" si="215"/>
        <v>19.22442861256825</v>
      </c>
      <c r="KY61" s="125">
        <f t="shared" si="215"/>
        <v>42.829619929685627</v>
      </c>
      <c r="KZ61" s="125">
        <f t="shared" si="215"/>
        <v>98.250451151358462</v>
      </c>
      <c r="LA61" s="125">
        <f t="shared" si="215"/>
        <v>229.79981379206561</v>
      </c>
      <c r="LB61" s="125">
        <f t="shared" si="215"/>
        <v>544.9130293879897</v>
      </c>
      <c r="LC61" s="125">
        <f t="shared" si="215"/>
        <v>1305.5666759538767</v>
      </c>
      <c r="LD61" s="125">
        <f t="shared" si="215"/>
        <v>3153.8031738524769</v>
      </c>
      <c r="LE61" s="125">
        <f t="shared" si="215"/>
        <v>1.2136081181958649</v>
      </c>
      <c r="LF61" s="125">
        <f t="shared" si="215"/>
        <v>1.6481217259639638</v>
      </c>
      <c r="LG61" s="125">
        <f t="shared" si="215"/>
        <v>2.5661468155825693</v>
      </c>
      <c r="LH61" s="125">
        <f t="shared" si="215"/>
        <v>4.5666412929635873</v>
      </c>
      <c r="LI61" s="125">
        <f t="shared" si="215"/>
        <v>9.036116760577956</v>
      </c>
      <c r="LJ61" s="125">
        <f t="shared" si="215"/>
        <v>19.22442861256825</v>
      </c>
      <c r="LK61" s="125">
        <f t="shared" si="215"/>
        <v>42.829619929685627</v>
      </c>
      <c r="LL61" s="125">
        <f t="shared" si="215"/>
        <v>98.250451151358462</v>
      </c>
      <c r="LM61" s="125">
        <f t="shared" si="215"/>
        <v>229.79981379206561</v>
      </c>
      <c r="LN61" s="125">
        <f t="shared" si="215"/>
        <v>544.9130293879897</v>
      </c>
      <c r="LO61" s="125">
        <f t="shared" si="215"/>
        <v>1305.5666759538767</v>
      </c>
      <c r="LP61" s="125">
        <f t="shared" si="215"/>
        <v>3153.8031738524769</v>
      </c>
      <c r="LQ61" s="125">
        <f t="shared" si="215"/>
        <v>1.2136081181958649</v>
      </c>
      <c r="LR61" s="125">
        <f t="shared" si="215"/>
        <v>1.6481217259639638</v>
      </c>
      <c r="LS61" s="125">
        <f t="shared" si="215"/>
        <v>2.5661468155825693</v>
      </c>
      <c r="LT61" s="125">
        <f t="shared" si="215"/>
        <v>4.5666412929635873</v>
      </c>
      <c r="LU61" s="125">
        <f t="shared" si="215"/>
        <v>9.036116760577956</v>
      </c>
      <c r="LV61" s="125">
        <f t="shared" si="215"/>
        <v>19.22442861256825</v>
      </c>
      <c r="LW61" s="125">
        <f t="shared" si="215"/>
        <v>42.829619929685627</v>
      </c>
      <c r="LX61" s="125">
        <f t="shared" si="215"/>
        <v>98.250451151358462</v>
      </c>
      <c r="LY61" s="125">
        <f t="shared" si="215"/>
        <v>229.79981379206561</v>
      </c>
      <c r="LZ61" s="125">
        <f t="shared" si="215"/>
        <v>544.9130293879897</v>
      </c>
      <c r="MA61" s="125">
        <f t="shared" si="215"/>
        <v>1305.5666759538767</v>
      </c>
      <c r="MB61" s="125">
        <f t="shared" ref="MB61:OM61" si="216">(MB59*EXP(MB59*MB57)+MB58*EXP(-MB58*MB57))/((MB59+MB58)*EXP((MB59-MB58)*MB57))</f>
        <v>3153.8031738524769</v>
      </c>
      <c r="MC61" s="125">
        <f t="shared" si="216"/>
        <v>1.2136081181958649</v>
      </c>
      <c r="MD61" s="125">
        <f t="shared" si="216"/>
        <v>1.6481217259639638</v>
      </c>
      <c r="ME61" s="125">
        <f t="shared" si="216"/>
        <v>2.5661468155825693</v>
      </c>
      <c r="MF61" s="125">
        <f t="shared" si="216"/>
        <v>4.5666412929635873</v>
      </c>
      <c r="MG61" s="125">
        <f t="shared" si="216"/>
        <v>9.036116760577956</v>
      </c>
      <c r="MH61" s="125">
        <f t="shared" si="216"/>
        <v>19.22442861256825</v>
      </c>
      <c r="MI61" s="125">
        <f t="shared" si="216"/>
        <v>42.829619929685627</v>
      </c>
      <c r="MJ61" s="125">
        <f t="shared" si="216"/>
        <v>98.250451151358462</v>
      </c>
      <c r="MK61" s="125">
        <f t="shared" si="216"/>
        <v>229.79981379206561</v>
      </c>
      <c r="ML61" s="125">
        <f t="shared" si="216"/>
        <v>544.9130293879897</v>
      </c>
      <c r="MM61" s="125">
        <f t="shared" si="216"/>
        <v>1305.5666759538767</v>
      </c>
      <c r="MN61" s="125">
        <f t="shared" si="216"/>
        <v>3153.8031738524769</v>
      </c>
      <c r="MO61" s="125">
        <f t="shared" si="216"/>
        <v>1.2136081181958649</v>
      </c>
      <c r="MP61" s="125">
        <f t="shared" si="216"/>
        <v>1.6481217259639638</v>
      </c>
      <c r="MQ61" s="125">
        <f t="shared" si="216"/>
        <v>2.5661468155825693</v>
      </c>
      <c r="MR61" s="125">
        <f t="shared" si="216"/>
        <v>4.5666412929635873</v>
      </c>
      <c r="MS61" s="125">
        <f t="shared" si="216"/>
        <v>9.036116760577956</v>
      </c>
      <c r="MT61" s="125">
        <f t="shared" si="216"/>
        <v>19.22442861256825</v>
      </c>
      <c r="MU61" s="125">
        <f t="shared" si="216"/>
        <v>42.829619929685627</v>
      </c>
      <c r="MV61" s="125">
        <f t="shared" si="216"/>
        <v>98.250451151358462</v>
      </c>
      <c r="MW61" s="125">
        <f t="shared" si="216"/>
        <v>229.79981379206561</v>
      </c>
      <c r="MX61" s="125">
        <f t="shared" si="216"/>
        <v>544.9130293879897</v>
      </c>
      <c r="MY61" s="125">
        <f t="shared" si="216"/>
        <v>1305.5666759538767</v>
      </c>
      <c r="MZ61" s="125">
        <f t="shared" si="216"/>
        <v>3153.8031738524769</v>
      </c>
      <c r="NA61" s="125">
        <f t="shared" si="216"/>
        <v>1.2136081181958649</v>
      </c>
      <c r="NB61" s="125">
        <f t="shared" si="216"/>
        <v>1.6481217259639638</v>
      </c>
      <c r="NC61" s="125">
        <f t="shared" si="216"/>
        <v>2.5661468155825693</v>
      </c>
      <c r="ND61" s="125">
        <f t="shared" si="216"/>
        <v>4.5666412929635873</v>
      </c>
      <c r="NE61" s="125">
        <f t="shared" si="216"/>
        <v>9.036116760577956</v>
      </c>
      <c r="NF61" s="125">
        <f t="shared" si="216"/>
        <v>19.22442861256825</v>
      </c>
      <c r="NG61" s="125">
        <f t="shared" si="216"/>
        <v>42.829619929685627</v>
      </c>
      <c r="NH61" s="125">
        <f t="shared" si="216"/>
        <v>98.250451151358462</v>
      </c>
      <c r="NI61" s="125">
        <f t="shared" si="216"/>
        <v>229.79981379206561</v>
      </c>
      <c r="NJ61" s="125">
        <f t="shared" si="216"/>
        <v>544.9130293879897</v>
      </c>
      <c r="NK61" s="125">
        <f t="shared" si="216"/>
        <v>1305.5666759538767</v>
      </c>
      <c r="NL61" s="125">
        <f t="shared" si="216"/>
        <v>3153.8031738524769</v>
      </c>
      <c r="NM61" s="125">
        <f t="shared" si="216"/>
        <v>1.2136081181958649</v>
      </c>
      <c r="NN61" s="125">
        <f t="shared" si="216"/>
        <v>1.6481217259639638</v>
      </c>
      <c r="NO61" s="125">
        <f t="shared" si="216"/>
        <v>2.5661468155825693</v>
      </c>
      <c r="NP61" s="125">
        <f t="shared" si="216"/>
        <v>4.5666412929635873</v>
      </c>
      <c r="NQ61" s="125">
        <f t="shared" si="216"/>
        <v>9.036116760577956</v>
      </c>
      <c r="NR61" s="125">
        <f t="shared" si="216"/>
        <v>19.22442861256825</v>
      </c>
      <c r="NS61" s="125">
        <f t="shared" si="216"/>
        <v>42.829619929685627</v>
      </c>
      <c r="NT61" s="125">
        <f t="shared" si="216"/>
        <v>98.250451151358462</v>
      </c>
      <c r="NU61" s="125">
        <f t="shared" si="216"/>
        <v>229.79981379206561</v>
      </c>
      <c r="NV61" s="125">
        <f t="shared" si="216"/>
        <v>544.9130293879897</v>
      </c>
      <c r="NW61" s="125">
        <f t="shared" si="216"/>
        <v>1305.5666759538767</v>
      </c>
      <c r="NX61" s="125">
        <f t="shared" si="216"/>
        <v>3153.8031738524769</v>
      </c>
      <c r="NY61" s="125">
        <f t="shared" si="216"/>
        <v>1.2136081181958649</v>
      </c>
      <c r="NZ61" s="125">
        <f t="shared" si="216"/>
        <v>1.6481217259639638</v>
      </c>
      <c r="OA61" s="125">
        <f t="shared" si="216"/>
        <v>2.5661468155825693</v>
      </c>
      <c r="OB61" s="125">
        <f t="shared" si="216"/>
        <v>4.5666412929635873</v>
      </c>
      <c r="OC61" s="125">
        <f t="shared" si="216"/>
        <v>9.036116760577956</v>
      </c>
      <c r="OD61" s="125">
        <f t="shared" si="216"/>
        <v>19.22442861256825</v>
      </c>
      <c r="OE61" s="125">
        <f t="shared" si="216"/>
        <v>42.829619929685627</v>
      </c>
      <c r="OF61" s="125">
        <f t="shared" si="216"/>
        <v>98.250451151358462</v>
      </c>
      <c r="OG61" s="125">
        <f t="shared" si="216"/>
        <v>229.79981379206561</v>
      </c>
      <c r="OH61" s="125">
        <f t="shared" si="216"/>
        <v>544.9130293879897</v>
      </c>
      <c r="OI61" s="125">
        <f t="shared" si="216"/>
        <v>1305.5666759538767</v>
      </c>
      <c r="OJ61" s="125">
        <f t="shared" si="216"/>
        <v>3153.8031738524769</v>
      </c>
      <c r="OK61" s="125">
        <f t="shared" si="216"/>
        <v>1.2136081181958649</v>
      </c>
      <c r="OL61" s="125">
        <f t="shared" si="216"/>
        <v>1.6481217259639638</v>
      </c>
      <c r="OM61" s="125">
        <f t="shared" si="216"/>
        <v>2.5661468155825693</v>
      </c>
      <c r="ON61" s="125">
        <f t="shared" ref="ON61:QY61" si="217">(ON59*EXP(ON59*ON57)+ON58*EXP(-ON58*ON57))/((ON59+ON58)*EXP((ON59-ON58)*ON57))</f>
        <v>4.5666412929635873</v>
      </c>
      <c r="OO61" s="125">
        <f t="shared" si="217"/>
        <v>9.036116760577956</v>
      </c>
      <c r="OP61" s="125">
        <f t="shared" si="217"/>
        <v>19.22442861256825</v>
      </c>
      <c r="OQ61" s="125">
        <f t="shared" si="217"/>
        <v>42.829619929685627</v>
      </c>
      <c r="OR61" s="125">
        <f t="shared" si="217"/>
        <v>98.250451151358462</v>
      </c>
      <c r="OS61" s="125">
        <f t="shared" si="217"/>
        <v>229.79981379206561</v>
      </c>
      <c r="OT61" s="125">
        <f t="shared" si="217"/>
        <v>544.9130293879897</v>
      </c>
      <c r="OU61" s="125">
        <f t="shared" si="217"/>
        <v>1305.5666759538767</v>
      </c>
      <c r="OV61" s="125">
        <f t="shared" si="217"/>
        <v>3153.8031738524769</v>
      </c>
      <c r="OW61" s="125">
        <f t="shared" si="217"/>
        <v>1.2136081181958649</v>
      </c>
      <c r="OX61" s="125">
        <f t="shared" si="217"/>
        <v>1.6481217259639638</v>
      </c>
      <c r="OY61" s="125">
        <f t="shared" si="217"/>
        <v>2.5661468155825693</v>
      </c>
      <c r="OZ61" s="125">
        <f t="shared" si="217"/>
        <v>4.5666412929635873</v>
      </c>
      <c r="PA61" s="125">
        <f t="shared" si="217"/>
        <v>9.036116760577956</v>
      </c>
      <c r="PB61" s="125">
        <f t="shared" si="217"/>
        <v>19.22442861256825</v>
      </c>
      <c r="PC61" s="125">
        <f t="shared" si="217"/>
        <v>42.829619929685627</v>
      </c>
      <c r="PD61" s="125">
        <f t="shared" si="217"/>
        <v>98.250451151358462</v>
      </c>
      <c r="PE61" s="125">
        <f t="shared" si="217"/>
        <v>229.79981379206561</v>
      </c>
      <c r="PF61" s="125">
        <f t="shared" si="217"/>
        <v>544.9130293879897</v>
      </c>
      <c r="PG61" s="125">
        <f t="shared" si="217"/>
        <v>1305.5666759538767</v>
      </c>
      <c r="PH61" s="125">
        <f t="shared" si="217"/>
        <v>3153.8031738524769</v>
      </c>
      <c r="PI61" s="125">
        <f t="shared" si="217"/>
        <v>1.2136081181958649</v>
      </c>
      <c r="PJ61" s="125">
        <f t="shared" si="217"/>
        <v>1.6481217259639638</v>
      </c>
      <c r="PK61" s="125">
        <f t="shared" si="217"/>
        <v>2.5661468155825693</v>
      </c>
      <c r="PL61" s="125">
        <f t="shared" si="217"/>
        <v>4.5666412929635873</v>
      </c>
      <c r="PM61" s="125">
        <f t="shared" si="217"/>
        <v>9.036116760577956</v>
      </c>
      <c r="PN61" s="125">
        <f t="shared" si="217"/>
        <v>19.22442861256825</v>
      </c>
      <c r="PO61" s="125">
        <f t="shared" si="217"/>
        <v>42.829619929685627</v>
      </c>
      <c r="PP61" s="125">
        <f t="shared" si="217"/>
        <v>98.250451151358462</v>
      </c>
      <c r="PQ61" s="125">
        <f t="shared" si="217"/>
        <v>229.79981379206561</v>
      </c>
      <c r="PR61" s="125">
        <f t="shared" si="217"/>
        <v>544.9130293879897</v>
      </c>
      <c r="PS61" s="125">
        <f t="shared" si="217"/>
        <v>1305.5666759538767</v>
      </c>
      <c r="PT61" s="125">
        <f t="shared" si="217"/>
        <v>3153.8031738524769</v>
      </c>
      <c r="PU61" s="125">
        <f t="shared" si="217"/>
        <v>1.2136081181958649</v>
      </c>
      <c r="PV61" s="125">
        <f t="shared" si="217"/>
        <v>1.6481217259639638</v>
      </c>
      <c r="PW61" s="125">
        <f t="shared" si="217"/>
        <v>2.5661468155825693</v>
      </c>
      <c r="PX61" s="125">
        <f t="shared" si="217"/>
        <v>4.5666412929635873</v>
      </c>
      <c r="PY61" s="125">
        <f t="shared" si="217"/>
        <v>9.036116760577956</v>
      </c>
      <c r="PZ61" s="125">
        <f t="shared" si="217"/>
        <v>19.22442861256825</v>
      </c>
      <c r="QA61" s="125">
        <f t="shared" si="217"/>
        <v>42.829619929685627</v>
      </c>
      <c r="QB61" s="125">
        <f t="shared" si="217"/>
        <v>98.250451151358462</v>
      </c>
      <c r="QC61" s="125">
        <f t="shared" si="217"/>
        <v>229.79981379206561</v>
      </c>
      <c r="QD61" s="125">
        <f t="shared" si="217"/>
        <v>544.9130293879897</v>
      </c>
      <c r="QE61" s="125">
        <f t="shared" si="217"/>
        <v>1305.5666759538767</v>
      </c>
      <c r="QF61" s="125">
        <f t="shared" si="217"/>
        <v>3153.8031738524769</v>
      </c>
      <c r="QG61" s="125">
        <f t="shared" si="217"/>
        <v>1.2136081181958649</v>
      </c>
      <c r="QH61" s="125">
        <f t="shared" si="217"/>
        <v>1.6481217259639638</v>
      </c>
      <c r="QI61" s="125">
        <f t="shared" si="217"/>
        <v>2.5661468155825693</v>
      </c>
      <c r="QJ61" s="125">
        <f t="shared" si="217"/>
        <v>4.5666412929635873</v>
      </c>
      <c r="QK61" s="125">
        <f t="shared" si="217"/>
        <v>9.036116760577956</v>
      </c>
      <c r="QL61" s="125">
        <f t="shared" si="217"/>
        <v>19.22442861256825</v>
      </c>
      <c r="QM61" s="125">
        <f t="shared" si="217"/>
        <v>42.829619929685627</v>
      </c>
      <c r="QN61" s="125">
        <f t="shared" si="217"/>
        <v>98.250451151358462</v>
      </c>
      <c r="QO61" s="125">
        <f t="shared" si="217"/>
        <v>229.79981379206561</v>
      </c>
      <c r="QP61" s="125">
        <f t="shared" si="217"/>
        <v>544.9130293879897</v>
      </c>
      <c r="QQ61" s="125">
        <f t="shared" si="217"/>
        <v>1305.5666759538767</v>
      </c>
      <c r="QR61" s="125">
        <f t="shared" si="217"/>
        <v>3153.8031738524769</v>
      </c>
      <c r="QS61" s="125">
        <f t="shared" si="217"/>
        <v>1.2136081181958649</v>
      </c>
      <c r="QT61" s="125">
        <f t="shared" si="217"/>
        <v>1.6481217259639638</v>
      </c>
      <c r="QU61" s="125">
        <f t="shared" si="217"/>
        <v>2.5661468155825693</v>
      </c>
      <c r="QV61" s="125">
        <f t="shared" si="217"/>
        <v>4.5666412929635873</v>
      </c>
      <c r="QW61" s="125">
        <f t="shared" si="217"/>
        <v>9.036116760577956</v>
      </c>
      <c r="QX61" s="125">
        <f t="shared" si="217"/>
        <v>19.22442861256825</v>
      </c>
      <c r="QY61" s="125">
        <f t="shared" si="217"/>
        <v>42.829619929685627</v>
      </c>
      <c r="QZ61" s="125">
        <f t="shared" ref="QZ61:TK61" si="218">(QZ59*EXP(QZ59*QZ57)+QZ58*EXP(-QZ58*QZ57))/((QZ59+QZ58)*EXP((QZ59-QZ58)*QZ57))</f>
        <v>98.250451151358462</v>
      </c>
      <c r="RA61" s="125">
        <f t="shared" si="218"/>
        <v>229.79981379206561</v>
      </c>
      <c r="RB61" s="125">
        <f t="shared" si="218"/>
        <v>544.9130293879897</v>
      </c>
      <c r="RC61" s="125">
        <f t="shared" si="218"/>
        <v>1305.5666759538767</v>
      </c>
      <c r="RD61" s="125">
        <f t="shared" si="218"/>
        <v>3153.8031738524769</v>
      </c>
      <c r="RE61" s="125">
        <f t="shared" si="218"/>
        <v>1.2136081181958649</v>
      </c>
      <c r="RF61" s="125">
        <f t="shared" si="218"/>
        <v>1.6481217259639638</v>
      </c>
      <c r="RG61" s="125">
        <f t="shared" si="218"/>
        <v>2.5661468155825693</v>
      </c>
      <c r="RH61" s="125">
        <f t="shared" si="218"/>
        <v>4.5666412929635873</v>
      </c>
      <c r="RI61" s="125">
        <f t="shared" si="218"/>
        <v>9.036116760577956</v>
      </c>
      <c r="RJ61" s="125">
        <f t="shared" si="218"/>
        <v>19.22442861256825</v>
      </c>
      <c r="RK61" s="125">
        <f t="shared" si="218"/>
        <v>42.829619929685627</v>
      </c>
      <c r="RL61" s="125">
        <f t="shared" si="218"/>
        <v>98.250451151358462</v>
      </c>
      <c r="RM61" s="125">
        <f t="shared" si="218"/>
        <v>229.79981379206561</v>
      </c>
      <c r="RN61" s="125">
        <f t="shared" si="218"/>
        <v>544.9130293879897</v>
      </c>
      <c r="RO61" s="125">
        <f t="shared" si="218"/>
        <v>1305.5666759538767</v>
      </c>
      <c r="RP61" s="125">
        <f t="shared" si="218"/>
        <v>3153.8031738524769</v>
      </c>
      <c r="RQ61" s="125">
        <f t="shared" si="218"/>
        <v>1.2136081181958649</v>
      </c>
      <c r="RR61" s="125">
        <f t="shared" si="218"/>
        <v>1.6481217259639638</v>
      </c>
      <c r="RS61" s="125">
        <f t="shared" si="218"/>
        <v>2.5661468155825693</v>
      </c>
      <c r="RT61" s="125">
        <f t="shared" si="218"/>
        <v>4.5666412929635873</v>
      </c>
      <c r="RU61" s="125">
        <f t="shared" si="218"/>
        <v>9.036116760577956</v>
      </c>
      <c r="RV61" s="125">
        <f t="shared" si="218"/>
        <v>19.22442861256825</v>
      </c>
      <c r="RW61" s="125">
        <f t="shared" si="218"/>
        <v>42.829619929685627</v>
      </c>
      <c r="RX61" s="125">
        <f t="shared" si="218"/>
        <v>98.250451151358462</v>
      </c>
      <c r="RY61" s="125">
        <f t="shared" si="218"/>
        <v>229.79981379206561</v>
      </c>
      <c r="RZ61" s="125">
        <f t="shared" si="218"/>
        <v>544.9130293879897</v>
      </c>
      <c r="SA61" s="125">
        <f t="shared" si="218"/>
        <v>1305.5666759538767</v>
      </c>
      <c r="SB61" s="125">
        <f t="shared" si="218"/>
        <v>3153.8031738524769</v>
      </c>
      <c r="SC61" s="125">
        <f t="shared" si="218"/>
        <v>1.2136081181958649</v>
      </c>
      <c r="SD61" s="125">
        <f t="shared" si="218"/>
        <v>1.6481217259639638</v>
      </c>
      <c r="SE61" s="125">
        <f t="shared" si="218"/>
        <v>2.5661468155825693</v>
      </c>
      <c r="SF61" s="125">
        <f t="shared" si="218"/>
        <v>4.5666412929635873</v>
      </c>
      <c r="SG61" s="125">
        <f t="shared" si="218"/>
        <v>9.036116760577956</v>
      </c>
      <c r="SH61" s="125">
        <f t="shared" si="218"/>
        <v>19.22442861256825</v>
      </c>
      <c r="SI61" s="125">
        <f t="shared" si="218"/>
        <v>42.829619929685627</v>
      </c>
      <c r="SJ61" s="125">
        <f t="shared" si="218"/>
        <v>98.250451151358462</v>
      </c>
      <c r="SK61" s="125">
        <f t="shared" si="218"/>
        <v>229.79981379206561</v>
      </c>
      <c r="SL61" s="125">
        <f t="shared" si="218"/>
        <v>544.9130293879897</v>
      </c>
      <c r="SM61" s="125">
        <f t="shared" si="218"/>
        <v>1305.5666759538767</v>
      </c>
      <c r="SN61" s="125">
        <f t="shared" si="218"/>
        <v>3153.8031738524769</v>
      </c>
      <c r="SO61" s="125">
        <f t="shared" si="218"/>
        <v>1.2136081181958649</v>
      </c>
      <c r="SP61" s="125">
        <f t="shared" si="218"/>
        <v>1.6481217259639638</v>
      </c>
      <c r="SQ61" s="125">
        <f t="shared" si="218"/>
        <v>2.5661468155825693</v>
      </c>
      <c r="SR61" s="125">
        <f t="shared" si="218"/>
        <v>4.5666412929635873</v>
      </c>
      <c r="SS61" s="125">
        <f t="shared" si="218"/>
        <v>9.036116760577956</v>
      </c>
      <c r="ST61" s="125">
        <f t="shared" si="218"/>
        <v>19.22442861256825</v>
      </c>
      <c r="SU61" s="125">
        <f t="shared" si="218"/>
        <v>42.829619929685627</v>
      </c>
      <c r="SV61" s="125">
        <f t="shared" si="218"/>
        <v>98.250451151358462</v>
      </c>
      <c r="SW61" s="125">
        <f t="shared" si="218"/>
        <v>229.79981379206561</v>
      </c>
      <c r="SX61" s="125">
        <f t="shared" si="218"/>
        <v>544.9130293879897</v>
      </c>
      <c r="SY61" s="125">
        <f t="shared" si="218"/>
        <v>1305.5666759538767</v>
      </c>
      <c r="SZ61" s="125">
        <f t="shared" si="218"/>
        <v>3153.8031738524769</v>
      </c>
      <c r="TA61" s="125">
        <f t="shared" si="218"/>
        <v>1.2136081181958649</v>
      </c>
      <c r="TB61" s="125">
        <f t="shared" si="218"/>
        <v>1.6481217259639638</v>
      </c>
      <c r="TC61" s="125">
        <f t="shared" si="218"/>
        <v>2.5661468155825693</v>
      </c>
      <c r="TD61" s="125">
        <f t="shared" si="218"/>
        <v>4.5666412929635873</v>
      </c>
      <c r="TE61" s="125">
        <f t="shared" si="218"/>
        <v>9.036116760577956</v>
      </c>
      <c r="TF61" s="125">
        <f t="shared" si="218"/>
        <v>19.22442861256825</v>
      </c>
      <c r="TG61" s="125">
        <f t="shared" si="218"/>
        <v>42.829619929685627</v>
      </c>
      <c r="TH61" s="125">
        <f t="shared" si="218"/>
        <v>98.250451151358462</v>
      </c>
      <c r="TI61" s="125">
        <f t="shared" si="218"/>
        <v>229.79981379206561</v>
      </c>
      <c r="TJ61" s="125">
        <f t="shared" si="218"/>
        <v>544.9130293879897</v>
      </c>
      <c r="TK61" s="125">
        <f t="shared" si="218"/>
        <v>1305.5666759538767</v>
      </c>
      <c r="TL61" s="125">
        <f t="shared" ref="TL61:VH61" si="219">(TL59*EXP(TL59*TL57)+TL58*EXP(-TL58*TL57))/((TL59+TL58)*EXP((TL59-TL58)*TL57))</f>
        <v>3153.8031738524769</v>
      </c>
      <c r="TM61" s="125">
        <f t="shared" si="219"/>
        <v>1.2136081181958649</v>
      </c>
      <c r="TN61" s="125">
        <f t="shared" si="219"/>
        <v>1.6481217259639638</v>
      </c>
      <c r="TO61" s="125">
        <f t="shared" si="219"/>
        <v>2.5661468155825693</v>
      </c>
      <c r="TP61" s="125">
        <f t="shared" si="219"/>
        <v>4.5666412929635873</v>
      </c>
      <c r="TQ61" s="125">
        <f t="shared" si="219"/>
        <v>9.036116760577956</v>
      </c>
      <c r="TR61" s="125">
        <f t="shared" si="219"/>
        <v>19.22442861256825</v>
      </c>
      <c r="TS61" s="125">
        <f t="shared" si="219"/>
        <v>42.829619929685627</v>
      </c>
      <c r="TT61" s="125">
        <f t="shared" si="219"/>
        <v>98.250451151358462</v>
      </c>
      <c r="TU61" s="125">
        <f t="shared" si="219"/>
        <v>229.79981379206561</v>
      </c>
      <c r="TV61" s="125">
        <f t="shared" si="219"/>
        <v>544.9130293879897</v>
      </c>
      <c r="TW61" s="125">
        <f t="shared" si="219"/>
        <v>1305.5666759538767</v>
      </c>
      <c r="TX61" s="125">
        <f t="shared" si="219"/>
        <v>3153.8031738524769</v>
      </c>
      <c r="TY61" s="125">
        <f t="shared" si="219"/>
        <v>1.2136081181958649</v>
      </c>
      <c r="TZ61" s="125">
        <f t="shared" si="219"/>
        <v>1.6481217259639638</v>
      </c>
      <c r="UA61" s="125">
        <f t="shared" si="219"/>
        <v>2.5661468155825693</v>
      </c>
      <c r="UB61" s="125">
        <f t="shared" si="219"/>
        <v>4.5666412929635873</v>
      </c>
      <c r="UC61" s="125">
        <f t="shared" si="219"/>
        <v>9.036116760577956</v>
      </c>
      <c r="UD61" s="125">
        <f t="shared" si="219"/>
        <v>19.22442861256825</v>
      </c>
      <c r="UE61" s="125">
        <f t="shared" si="219"/>
        <v>42.829619929685627</v>
      </c>
      <c r="UF61" s="125">
        <f t="shared" si="219"/>
        <v>98.250451151358462</v>
      </c>
      <c r="UG61" s="125">
        <f t="shared" si="219"/>
        <v>229.79981379206561</v>
      </c>
      <c r="UH61" s="125">
        <f t="shared" si="219"/>
        <v>544.9130293879897</v>
      </c>
      <c r="UI61" s="125">
        <f t="shared" si="219"/>
        <v>1305.5666759538767</v>
      </c>
      <c r="UJ61" s="125">
        <f t="shared" si="219"/>
        <v>3153.8031738524769</v>
      </c>
      <c r="UK61" s="125">
        <f t="shared" si="219"/>
        <v>1.2136081181958649</v>
      </c>
      <c r="UL61" s="125">
        <f t="shared" si="219"/>
        <v>1.6481217259639638</v>
      </c>
      <c r="UM61" s="125">
        <f t="shared" si="219"/>
        <v>2.5661468155825693</v>
      </c>
      <c r="UN61" s="125">
        <f t="shared" si="219"/>
        <v>4.5666412929635873</v>
      </c>
      <c r="UO61" s="125">
        <f t="shared" si="219"/>
        <v>9.036116760577956</v>
      </c>
      <c r="UP61" s="125">
        <f t="shared" si="219"/>
        <v>19.22442861256825</v>
      </c>
      <c r="UQ61" s="125">
        <f t="shared" si="219"/>
        <v>42.829619929685627</v>
      </c>
      <c r="UR61" s="125">
        <f t="shared" si="219"/>
        <v>98.250451151358462</v>
      </c>
      <c r="US61" s="125">
        <f t="shared" si="219"/>
        <v>229.79981379206561</v>
      </c>
      <c r="UT61" s="125">
        <f t="shared" si="219"/>
        <v>544.9130293879897</v>
      </c>
      <c r="UU61" s="125">
        <f t="shared" si="219"/>
        <v>1305.5666759538767</v>
      </c>
      <c r="UV61" s="125">
        <f t="shared" si="219"/>
        <v>3153.8031738524769</v>
      </c>
      <c r="UW61" s="125">
        <f t="shared" si="219"/>
        <v>1.2136081181958649</v>
      </c>
      <c r="UX61" s="125">
        <f t="shared" si="219"/>
        <v>1.6481217259639638</v>
      </c>
      <c r="UY61" s="125">
        <f t="shared" si="219"/>
        <v>2.5661468155825693</v>
      </c>
      <c r="UZ61" s="125">
        <f t="shared" si="219"/>
        <v>4.5666412929635873</v>
      </c>
      <c r="VA61" s="125">
        <f t="shared" si="219"/>
        <v>9.036116760577956</v>
      </c>
      <c r="VB61" s="125">
        <f t="shared" si="219"/>
        <v>19.22442861256825</v>
      </c>
      <c r="VC61" s="125">
        <f t="shared" si="219"/>
        <v>42.829619929685627</v>
      </c>
      <c r="VD61" s="125">
        <f t="shared" si="219"/>
        <v>98.250451151358462</v>
      </c>
      <c r="VE61" s="125">
        <f t="shared" si="219"/>
        <v>229.79981379206561</v>
      </c>
      <c r="VF61" s="125">
        <f t="shared" si="219"/>
        <v>544.9130293879897</v>
      </c>
      <c r="VG61" s="125">
        <f t="shared" si="219"/>
        <v>1305.5666759538767</v>
      </c>
      <c r="VH61" s="125">
        <f t="shared" si="219"/>
        <v>3153.8031738524769</v>
      </c>
    </row>
    <row r="62" spans="1:580" ht="14.25" x14ac:dyDescent="0.25">
      <c r="B62" s="55"/>
      <c r="C62" s="10" t="s">
        <v>271</v>
      </c>
      <c r="D62" s="93" t="s">
        <v>280</v>
      </c>
      <c r="E62" s="125">
        <f t="shared" ref="E62:F62" si="220">E57+2*(E60-1)</f>
        <v>12.428571428571429</v>
      </c>
      <c r="F62" s="125">
        <f t="shared" si="220"/>
        <v>12.626067063190048</v>
      </c>
      <c r="G62" s="125">
        <f t="shared" ref="G62:S62" si="221">G57+2*(G60-1)</f>
        <v>13.850100516014855</v>
      </c>
      <c r="H62" s="125">
        <f t="shared" si="221"/>
        <v>16.517426485856213</v>
      </c>
      <c r="I62" s="125">
        <f t="shared" si="221"/>
        <v>22.476727109342036</v>
      </c>
      <c r="J62" s="125">
        <f t="shared" si="221"/>
        <v>36.061142911995759</v>
      </c>
      <c r="K62" s="125">
        <f t="shared" si="221"/>
        <v>67.534731334818929</v>
      </c>
      <c r="L62" s="125">
        <f t="shared" si="221"/>
        <v>141.42917296371604</v>
      </c>
      <c r="M62" s="125">
        <f t="shared" si="221"/>
        <v>316.82832315132561</v>
      </c>
      <c r="N62" s="125">
        <f t="shared" si="221"/>
        <v>736.97927727922433</v>
      </c>
      <c r="O62" s="125">
        <f t="shared" si="221"/>
        <v>1751.1841393670736</v>
      </c>
      <c r="P62" s="125">
        <f t="shared" si="221"/>
        <v>4215.4994698985411</v>
      </c>
      <c r="Q62" s="125">
        <f t="shared" si="221"/>
        <v>12.428571428571429</v>
      </c>
      <c r="R62" s="125">
        <f t="shared" si="221"/>
        <v>12.626067063190048</v>
      </c>
      <c r="S62" s="125">
        <f t="shared" si="221"/>
        <v>13.850100516014855</v>
      </c>
      <c r="T62" s="125">
        <f t="shared" ref="T62:CE62" si="222">T57+2*(T60-1)</f>
        <v>16.517426485856213</v>
      </c>
      <c r="U62" s="125">
        <f t="shared" si="222"/>
        <v>22.476727109342036</v>
      </c>
      <c r="V62" s="125">
        <f t="shared" si="222"/>
        <v>36.061142911995759</v>
      </c>
      <c r="W62" s="125">
        <f t="shared" si="222"/>
        <v>67.534731334818929</v>
      </c>
      <c r="X62" s="125">
        <f t="shared" si="222"/>
        <v>141.42917296371604</v>
      </c>
      <c r="Y62" s="125">
        <f t="shared" si="222"/>
        <v>316.82832315132561</v>
      </c>
      <c r="Z62" s="125">
        <f t="shared" si="222"/>
        <v>736.97927727922433</v>
      </c>
      <c r="AA62" s="125">
        <f t="shared" si="222"/>
        <v>1751.1841393670736</v>
      </c>
      <c r="AB62" s="125">
        <f t="shared" si="222"/>
        <v>4215.4994698985411</v>
      </c>
      <c r="AC62" s="125">
        <f t="shared" si="222"/>
        <v>12.428571428571429</v>
      </c>
      <c r="AD62" s="125">
        <f t="shared" si="222"/>
        <v>12.626067063190048</v>
      </c>
      <c r="AE62" s="125">
        <f t="shared" si="222"/>
        <v>13.850100516014855</v>
      </c>
      <c r="AF62" s="125">
        <f t="shared" si="222"/>
        <v>16.517426485856213</v>
      </c>
      <c r="AG62" s="125">
        <f t="shared" si="222"/>
        <v>22.476727109342036</v>
      </c>
      <c r="AH62" s="125">
        <f t="shared" si="222"/>
        <v>36.061142911995759</v>
      </c>
      <c r="AI62" s="125">
        <f t="shared" si="222"/>
        <v>67.534731334818929</v>
      </c>
      <c r="AJ62" s="125">
        <f t="shared" si="222"/>
        <v>141.42917296371604</v>
      </c>
      <c r="AK62" s="125">
        <f t="shared" si="222"/>
        <v>316.82832315132561</v>
      </c>
      <c r="AL62" s="125">
        <f t="shared" si="222"/>
        <v>736.97927727922433</v>
      </c>
      <c r="AM62" s="125">
        <f t="shared" si="222"/>
        <v>1751.1841393670736</v>
      </c>
      <c r="AN62" s="125">
        <f t="shared" si="222"/>
        <v>4215.4994698985411</v>
      </c>
      <c r="AO62" s="125">
        <f t="shared" si="222"/>
        <v>12.428571428571429</v>
      </c>
      <c r="AP62" s="125">
        <f t="shared" si="222"/>
        <v>12.626067063190048</v>
      </c>
      <c r="AQ62" s="125">
        <f t="shared" si="222"/>
        <v>13.850100516014855</v>
      </c>
      <c r="AR62" s="125">
        <f t="shared" si="222"/>
        <v>16.517426485856213</v>
      </c>
      <c r="AS62" s="125">
        <f t="shared" si="222"/>
        <v>22.476727109342036</v>
      </c>
      <c r="AT62" s="125">
        <f t="shared" si="222"/>
        <v>36.061142911995759</v>
      </c>
      <c r="AU62" s="125">
        <f t="shared" si="222"/>
        <v>67.534731334818929</v>
      </c>
      <c r="AV62" s="125">
        <f t="shared" si="222"/>
        <v>141.42917296371604</v>
      </c>
      <c r="AW62" s="125">
        <f t="shared" si="222"/>
        <v>316.82832315132561</v>
      </c>
      <c r="AX62" s="125">
        <f t="shared" si="222"/>
        <v>736.97927727922433</v>
      </c>
      <c r="AY62" s="125">
        <f t="shared" si="222"/>
        <v>1751.1841393670736</v>
      </c>
      <c r="AZ62" s="125">
        <f t="shared" si="222"/>
        <v>4215.4994698985411</v>
      </c>
      <c r="BA62" s="125">
        <f t="shared" si="222"/>
        <v>12.428571428571429</v>
      </c>
      <c r="BB62" s="125">
        <f t="shared" si="222"/>
        <v>12.626067063190048</v>
      </c>
      <c r="BC62" s="125">
        <f t="shared" si="222"/>
        <v>13.850100516014855</v>
      </c>
      <c r="BD62" s="125">
        <f t="shared" si="222"/>
        <v>16.517426485856213</v>
      </c>
      <c r="BE62" s="125">
        <f t="shared" si="222"/>
        <v>22.476727109342036</v>
      </c>
      <c r="BF62" s="125">
        <f t="shared" si="222"/>
        <v>36.061142911995759</v>
      </c>
      <c r="BG62" s="125">
        <f t="shared" si="222"/>
        <v>67.534731334818929</v>
      </c>
      <c r="BH62" s="125">
        <f t="shared" si="222"/>
        <v>141.42917296371604</v>
      </c>
      <c r="BI62" s="125">
        <f t="shared" si="222"/>
        <v>316.82832315132561</v>
      </c>
      <c r="BJ62" s="125">
        <f t="shared" si="222"/>
        <v>736.97927727922433</v>
      </c>
      <c r="BK62" s="125">
        <f t="shared" si="222"/>
        <v>1751.1841393670736</v>
      </c>
      <c r="BL62" s="125">
        <f t="shared" si="222"/>
        <v>4215.4994698985411</v>
      </c>
      <c r="BM62" s="125">
        <f t="shared" si="222"/>
        <v>12.428571428571429</v>
      </c>
      <c r="BN62" s="125">
        <f t="shared" si="222"/>
        <v>12.626067063190048</v>
      </c>
      <c r="BO62" s="125">
        <f t="shared" si="222"/>
        <v>13.850100516014855</v>
      </c>
      <c r="BP62" s="125">
        <f t="shared" si="222"/>
        <v>16.517426485856213</v>
      </c>
      <c r="BQ62" s="125">
        <f t="shared" si="222"/>
        <v>22.476727109342036</v>
      </c>
      <c r="BR62" s="125">
        <f t="shared" si="222"/>
        <v>36.061142911995759</v>
      </c>
      <c r="BS62" s="125">
        <f t="shared" si="222"/>
        <v>67.534731334818929</v>
      </c>
      <c r="BT62" s="125">
        <f t="shared" si="222"/>
        <v>141.42917296371604</v>
      </c>
      <c r="BU62" s="125">
        <f t="shared" si="222"/>
        <v>316.82832315132561</v>
      </c>
      <c r="BV62" s="125">
        <f t="shared" si="222"/>
        <v>736.97927727922433</v>
      </c>
      <c r="BW62" s="125">
        <f t="shared" si="222"/>
        <v>1751.1841393670736</v>
      </c>
      <c r="BX62" s="125">
        <f t="shared" si="222"/>
        <v>4215.4994698985411</v>
      </c>
      <c r="BY62" s="125">
        <f t="shared" si="222"/>
        <v>12.428571428571429</v>
      </c>
      <c r="BZ62" s="125">
        <f t="shared" si="222"/>
        <v>12.626067063190048</v>
      </c>
      <c r="CA62" s="125">
        <f t="shared" si="222"/>
        <v>13.850100516014855</v>
      </c>
      <c r="CB62" s="125">
        <f t="shared" si="222"/>
        <v>16.517426485856213</v>
      </c>
      <c r="CC62" s="125">
        <f t="shared" si="222"/>
        <v>22.476727109342036</v>
      </c>
      <c r="CD62" s="125">
        <f t="shared" si="222"/>
        <v>36.061142911995759</v>
      </c>
      <c r="CE62" s="125">
        <f t="shared" si="222"/>
        <v>67.534731334818929</v>
      </c>
      <c r="CF62" s="125">
        <f t="shared" ref="CF62:EQ62" si="223">CF57+2*(CF60-1)</f>
        <v>141.42917296371604</v>
      </c>
      <c r="CG62" s="125">
        <f t="shared" si="223"/>
        <v>316.82832315132561</v>
      </c>
      <c r="CH62" s="125">
        <f t="shared" si="223"/>
        <v>736.97927727922433</v>
      </c>
      <c r="CI62" s="125">
        <f t="shared" si="223"/>
        <v>1751.1841393670736</v>
      </c>
      <c r="CJ62" s="125">
        <f t="shared" si="223"/>
        <v>4215.4994698985411</v>
      </c>
      <c r="CK62" s="125">
        <f t="shared" si="223"/>
        <v>12.428571428571429</v>
      </c>
      <c r="CL62" s="125">
        <f t="shared" si="223"/>
        <v>12.626067063190048</v>
      </c>
      <c r="CM62" s="125">
        <f t="shared" si="223"/>
        <v>13.850100516014855</v>
      </c>
      <c r="CN62" s="125">
        <f t="shared" si="223"/>
        <v>16.517426485856213</v>
      </c>
      <c r="CO62" s="125">
        <f t="shared" si="223"/>
        <v>22.476727109342036</v>
      </c>
      <c r="CP62" s="125">
        <f t="shared" si="223"/>
        <v>36.061142911995759</v>
      </c>
      <c r="CQ62" s="125">
        <f t="shared" si="223"/>
        <v>67.534731334818929</v>
      </c>
      <c r="CR62" s="125">
        <f t="shared" si="223"/>
        <v>141.42917296371604</v>
      </c>
      <c r="CS62" s="125">
        <f t="shared" si="223"/>
        <v>316.82832315132561</v>
      </c>
      <c r="CT62" s="125">
        <f t="shared" si="223"/>
        <v>736.97927727922433</v>
      </c>
      <c r="CU62" s="125">
        <f t="shared" si="223"/>
        <v>1751.1841393670736</v>
      </c>
      <c r="CV62" s="125">
        <f t="shared" si="223"/>
        <v>4215.4994698985411</v>
      </c>
      <c r="CW62" s="125">
        <f t="shared" si="223"/>
        <v>12.428571428571429</v>
      </c>
      <c r="CX62" s="125">
        <f t="shared" si="223"/>
        <v>12.626067063190048</v>
      </c>
      <c r="CY62" s="125">
        <f t="shared" si="223"/>
        <v>13.850100516014855</v>
      </c>
      <c r="CZ62" s="125">
        <f t="shared" si="223"/>
        <v>16.517426485856213</v>
      </c>
      <c r="DA62" s="125">
        <f t="shared" si="223"/>
        <v>22.476727109342036</v>
      </c>
      <c r="DB62" s="125">
        <f t="shared" si="223"/>
        <v>36.061142911995759</v>
      </c>
      <c r="DC62" s="125">
        <f t="shared" si="223"/>
        <v>67.534731334818929</v>
      </c>
      <c r="DD62" s="125">
        <f t="shared" si="223"/>
        <v>141.42917296371604</v>
      </c>
      <c r="DE62" s="125">
        <f t="shared" si="223"/>
        <v>316.82832315132561</v>
      </c>
      <c r="DF62" s="125">
        <f t="shared" si="223"/>
        <v>736.97927727922433</v>
      </c>
      <c r="DG62" s="125">
        <f t="shared" si="223"/>
        <v>1751.1841393670736</v>
      </c>
      <c r="DH62" s="125">
        <f t="shared" si="223"/>
        <v>4215.4994698985411</v>
      </c>
      <c r="DI62" s="125">
        <f t="shared" si="223"/>
        <v>12.428571428571429</v>
      </c>
      <c r="DJ62" s="125">
        <f t="shared" si="223"/>
        <v>12.626067063190048</v>
      </c>
      <c r="DK62" s="125">
        <f t="shared" si="223"/>
        <v>13.850100516014855</v>
      </c>
      <c r="DL62" s="125">
        <f t="shared" si="223"/>
        <v>16.517426485856213</v>
      </c>
      <c r="DM62" s="125">
        <f t="shared" si="223"/>
        <v>22.476727109342036</v>
      </c>
      <c r="DN62" s="125">
        <f t="shared" si="223"/>
        <v>36.061142911995759</v>
      </c>
      <c r="DO62" s="125">
        <f t="shared" si="223"/>
        <v>67.534731334818929</v>
      </c>
      <c r="DP62" s="125">
        <f t="shared" si="223"/>
        <v>141.42917296371604</v>
      </c>
      <c r="DQ62" s="125">
        <f t="shared" si="223"/>
        <v>316.82832315132561</v>
      </c>
      <c r="DR62" s="125">
        <f t="shared" si="223"/>
        <v>736.97927727922433</v>
      </c>
      <c r="DS62" s="125">
        <f t="shared" si="223"/>
        <v>1751.1841393670736</v>
      </c>
      <c r="DT62" s="125">
        <f t="shared" si="223"/>
        <v>4215.4994698985411</v>
      </c>
      <c r="DU62" s="125">
        <f t="shared" si="223"/>
        <v>12.428571428571429</v>
      </c>
      <c r="DV62" s="125">
        <f t="shared" si="223"/>
        <v>12.626067063190048</v>
      </c>
      <c r="DW62" s="125">
        <f t="shared" si="223"/>
        <v>13.850100516014855</v>
      </c>
      <c r="DX62" s="125">
        <f t="shared" si="223"/>
        <v>16.517426485856213</v>
      </c>
      <c r="DY62" s="125">
        <f t="shared" si="223"/>
        <v>22.476727109342036</v>
      </c>
      <c r="DZ62" s="125">
        <f t="shared" si="223"/>
        <v>36.061142911995759</v>
      </c>
      <c r="EA62" s="125">
        <f t="shared" si="223"/>
        <v>67.534731334818929</v>
      </c>
      <c r="EB62" s="125">
        <f t="shared" si="223"/>
        <v>141.42917296371604</v>
      </c>
      <c r="EC62" s="125">
        <f t="shared" si="223"/>
        <v>316.82832315132561</v>
      </c>
      <c r="ED62" s="125">
        <f t="shared" si="223"/>
        <v>736.97927727922433</v>
      </c>
      <c r="EE62" s="125">
        <f t="shared" si="223"/>
        <v>1751.1841393670736</v>
      </c>
      <c r="EF62" s="125">
        <f t="shared" si="223"/>
        <v>4215.4994698985411</v>
      </c>
      <c r="EG62" s="125">
        <f t="shared" si="223"/>
        <v>12.428571428571429</v>
      </c>
      <c r="EH62" s="125">
        <f t="shared" si="223"/>
        <v>12.626067063190048</v>
      </c>
      <c r="EI62" s="125">
        <f t="shared" si="223"/>
        <v>13.850100516014855</v>
      </c>
      <c r="EJ62" s="125">
        <f t="shared" si="223"/>
        <v>16.517426485856213</v>
      </c>
      <c r="EK62" s="125">
        <f t="shared" si="223"/>
        <v>22.476727109342036</v>
      </c>
      <c r="EL62" s="125">
        <f t="shared" si="223"/>
        <v>36.061142911995759</v>
      </c>
      <c r="EM62" s="125">
        <f t="shared" si="223"/>
        <v>67.534731334818929</v>
      </c>
      <c r="EN62" s="125">
        <f t="shared" si="223"/>
        <v>141.42917296371604</v>
      </c>
      <c r="EO62" s="125">
        <f t="shared" si="223"/>
        <v>316.82832315132561</v>
      </c>
      <c r="EP62" s="125">
        <f t="shared" si="223"/>
        <v>736.97927727922433</v>
      </c>
      <c r="EQ62" s="125">
        <f t="shared" si="223"/>
        <v>1751.1841393670736</v>
      </c>
      <c r="ER62" s="125">
        <f t="shared" ref="ER62:HC62" si="224">ER57+2*(ER60-1)</f>
        <v>4215.4994698985411</v>
      </c>
      <c r="ES62" s="125">
        <f t="shared" si="224"/>
        <v>12.428571428571429</v>
      </c>
      <c r="ET62" s="125">
        <f t="shared" si="224"/>
        <v>12.626067063190048</v>
      </c>
      <c r="EU62" s="125">
        <f t="shared" si="224"/>
        <v>13.850100516014855</v>
      </c>
      <c r="EV62" s="125">
        <f t="shared" si="224"/>
        <v>16.517426485856213</v>
      </c>
      <c r="EW62" s="125">
        <f t="shared" si="224"/>
        <v>22.476727109342036</v>
      </c>
      <c r="EX62" s="125">
        <f t="shared" si="224"/>
        <v>36.061142911995759</v>
      </c>
      <c r="EY62" s="125">
        <f t="shared" si="224"/>
        <v>67.534731334818929</v>
      </c>
      <c r="EZ62" s="125">
        <f t="shared" si="224"/>
        <v>141.42917296371604</v>
      </c>
      <c r="FA62" s="125">
        <f t="shared" si="224"/>
        <v>316.82832315132561</v>
      </c>
      <c r="FB62" s="125">
        <f t="shared" si="224"/>
        <v>736.97927727922433</v>
      </c>
      <c r="FC62" s="125">
        <f t="shared" si="224"/>
        <v>1751.1841393670736</v>
      </c>
      <c r="FD62" s="125">
        <f t="shared" si="224"/>
        <v>4215.4994698985411</v>
      </c>
      <c r="FE62" s="125">
        <f t="shared" si="224"/>
        <v>12.428571428571429</v>
      </c>
      <c r="FF62" s="125">
        <f t="shared" si="224"/>
        <v>12.626067063190048</v>
      </c>
      <c r="FG62" s="125">
        <f t="shared" si="224"/>
        <v>13.850100516014855</v>
      </c>
      <c r="FH62" s="125">
        <f t="shared" si="224"/>
        <v>16.517426485856213</v>
      </c>
      <c r="FI62" s="125">
        <f t="shared" si="224"/>
        <v>22.476727109342036</v>
      </c>
      <c r="FJ62" s="125">
        <f t="shared" si="224"/>
        <v>36.061142911995759</v>
      </c>
      <c r="FK62" s="125">
        <f t="shared" si="224"/>
        <v>67.534731334818929</v>
      </c>
      <c r="FL62" s="125">
        <f t="shared" si="224"/>
        <v>141.42917296371604</v>
      </c>
      <c r="FM62" s="125">
        <f t="shared" si="224"/>
        <v>316.82832315132561</v>
      </c>
      <c r="FN62" s="125">
        <f t="shared" si="224"/>
        <v>736.97927727922433</v>
      </c>
      <c r="FO62" s="125">
        <f t="shared" si="224"/>
        <v>1751.1841393670736</v>
      </c>
      <c r="FP62" s="125">
        <f t="shared" si="224"/>
        <v>4215.4994698985411</v>
      </c>
      <c r="FQ62" s="125">
        <f t="shared" si="224"/>
        <v>12.428571428571429</v>
      </c>
      <c r="FR62" s="125">
        <f t="shared" si="224"/>
        <v>12.626067063190048</v>
      </c>
      <c r="FS62" s="125">
        <f t="shared" si="224"/>
        <v>13.850100516014855</v>
      </c>
      <c r="FT62" s="125">
        <f t="shared" si="224"/>
        <v>16.517426485856213</v>
      </c>
      <c r="FU62" s="125">
        <f t="shared" si="224"/>
        <v>22.476727109342036</v>
      </c>
      <c r="FV62" s="125">
        <f t="shared" si="224"/>
        <v>36.061142911995759</v>
      </c>
      <c r="FW62" s="125">
        <f t="shared" si="224"/>
        <v>67.534731334818929</v>
      </c>
      <c r="FX62" s="125">
        <f t="shared" si="224"/>
        <v>141.42917296371604</v>
      </c>
      <c r="FY62" s="125">
        <f t="shared" si="224"/>
        <v>316.82832315132561</v>
      </c>
      <c r="FZ62" s="125">
        <f t="shared" si="224"/>
        <v>736.97927727922433</v>
      </c>
      <c r="GA62" s="125">
        <f t="shared" si="224"/>
        <v>1751.1841393670736</v>
      </c>
      <c r="GB62" s="125">
        <f t="shared" si="224"/>
        <v>4215.4994698985411</v>
      </c>
      <c r="GC62" s="125">
        <f t="shared" si="224"/>
        <v>12.428571428571429</v>
      </c>
      <c r="GD62" s="125">
        <f t="shared" si="224"/>
        <v>12.626067063190048</v>
      </c>
      <c r="GE62" s="125">
        <f t="shared" si="224"/>
        <v>13.850100516014855</v>
      </c>
      <c r="GF62" s="125">
        <f t="shared" si="224"/>
        <v>16.517426485856213</v>
      </c>
      <c r="GG62" s="125">
        <f t="shared" si="224"/>
        <v>22.476727109342036</v>
      </c>
      <c r="GH62" s="125">
        <f t="shared" si="224"/>
        <v>36.061142911995759</v>
      </c>
      <c r="GI62" s="125">
        <f t="shared" si="224"/>
        <v>67.534731334818929</v>
      </c>
      <c r="GJ62" s="125">
        <f t="shared" si="224"/>
        <v>141.42917296371604</v>
      </c>
      <c r="GK62" s="125">
        <f t="shared" si="224"/>
        <v>316.82832315132561</v>
      </c>
      <c r="GL62" s="125">
        <f t="shared" si="224"/>
        <v>736.97927727922433</v>
      </c>
      <c r="GM62" s="125">
        <f t="shared" si="224"/>
        <v>1751.1841393670736</v>
      </c>
      <c r="GN62" s="125">
        <f t="shared" si="224"/>
        <v>4215.4994698985411</v>
      </c>
      <c r="GO62" s="125">
        <f t="shared" si="224"/>
        <v>12.428571428571429</v>
      </c>
      <c r="GP62" s="125">
        <f t="shared" si="224"/>
        <v>12.626067063190048</v>
      </c>
      <c r="GQ62" s="125">
        <f t="shared" si="224"/>
        <v>13.850100516014855</v>
      </c>
      <c r="GR62" s="125">
        <f t="shared" si="224"/>
        <v>16.517426485856213</v>
      </c>
      <c r="GS62" s="125">
        <f t="shared" si="224"/>
        <v>22.476727109342036</v>
      </c>
      <c r="GT62" s="125">
        <f t="shared" si="224"/>
        <v>36.061142911995759</v>
      </c>
      <c r="GU62" s="125">
        <f t="shared" si="224"/>
        <v>67.534731334818929</v>
      </c>
      <c r="GV62" s="125">
        <f t="shared" si="224"/>
        <v>141.42917296371604</v>
      </c>
      <c r="GW62" s="125">
        <f t="shared" si="224"/>
        <v>316.82832315132561</v>
      </c>
      <c r="GX62" s="125">
        <f t="shared" si="224"/>
        <v>736.97927727922433</v>
      </c>
      <c r="GY62" s="125">
        <f t="shared" si="224"/>
        <v>1751.1841393670736</v>
      </c>
      <c r="GZ62" s="125">
        <f t="shared" si="224"/>
        <v>4215.4994698985411</v>
      </c>
      <c r="HA62" s="125">
        <f t="shared" si="224"/>
        <v>12.428571428571429</v>
      </c>
      <c r="HB62" s="125">
        <f t="shared" si="224"/>
        <v>12.626067063190048</v>
      </c>
      <c r="HC62" s="125">
        <f t="shared" si="224"/>
        <v>13.850100516014855</v>
      </c>
      <c r="HD62" s="125">
        <f t="shared" ref="HD62:JO62" si="225">HD57+2*(HD60-1)</f>
        <v>16.517426485856213</v>
      </c>
      <c r="HE62" s="125">
        <f t="shared" si="225"/>
        <v>22.476727109342036</v>
      </c>
      <c r="HF62" s="125">
        <f t="shared" si="225"/>
        <v>36.061142911995759</v>
      </c>
      <c r="HG62" s="125">
        <f t="shared" si="225"/>
        <v>67.534731334818929</v>
      </c>
      <c r="HH62" s="125">
        <f t="shared" si="225"/>
        <v>141.42917296371604</v>
      </c>
      <c r="HI62" s="125">
        <f t="shared" si="225"/>
        <v>316.82832315132561</v>
      </c>
      <c r="HJ62" s="125">
        <f t="shared" si="225"/>
        <v>736.97927727922433</v>
      </c>
      <c r="HK62" s="125">
        <f t="shared" si="225"/>
        <v>1751.1841393670736</v>
      </c>
      <c r="HL62" s="125">
        <f t="shared" si="225"/>
        <v>4215.4994698985411</v>
      </c>
      <c r="HM62" s="125">
        <f t="shared" si="225"/>
        <v>12.428571428571429</v>
      </c>
      <c r="HN62" s="125">
        <f t="shared" si="225"/>
        <v>12.626067063190048</v>
      </c>
      <c r="HO62" s="125">
        <f t="shared" si="225"/>
        <v>13.850100516014855</v>
      </c>
      <c r="HP62" s="125">
        <f t="shared" si="225"/>
        <v>16.517426485856213</v>
      </c>
      <c r="HQ62" s="125">
        <f t="shared" si="225"/>
        <v>22.476727109342036</v>
      </c>
      <c r="HR62" s="125">
        <f t="shared" si="225"/>
        <v>36.061142911995759</v>
      </c>
      <c r="HS62" s="125">
        <f t="shared" si="225"/>
        <v>67.534731334818929</v>
      </c>
      <c r="HT62" s="125">
        <f t="shared" si="225"/>
        <v>141.42917296371604</v>
      </c>
      <c r="HU62" s="125">
        <f t="shared" si="225"/>
        <v>316.82832315132561</v>
      </c>
      <c r="HV62" s="125">
        <f t="shared" si="225"/>
        <v>736.97927727922433</v>
      </c>
      <c r="HW62" s="125">
        <f t="shared" si="225"/>
        <v>1751.1841393670736</v>
      </c>
      <c r="HX62" s="125">
        <f t="shared" si="225"/>
        <v>4215.4994698985411</v>
      </c>
      <c r="HY62" s="125">
        <f t="shared" si="225"/>
        <v>12.428571428571429</v>
      </c>
      <c r="HZ62" s="125">
        <f t="shared" si="225"/>
        <v>12.626067063190048</v>
      </c>
      <c r="IA62" s="125">
        <f t="shared" si="225"/>
        <v>13.850100516014855</v>
      </c>
      <c r="IB62" s="125">
        <f t="shared" si="225"/>
        <v>16.517426485856213</v>
      </c>
      <c r="IC62" s="125">
        <f t="shared" si="225"/>
        <v>22.476727109342036</v>
      </c>
      <c r="ID62" s="125">
        <f t="shared" si="225"/>
        <v>36.061142911995759</v>
      </c>
      <c r="IE62" s="125">
        <f t="shared" si="225"/>
        <v>67.534731334818929</v>
      </c>
      <c r="IF62" s="125">
        <f t="shared" si="225"/>
        <v>141.42917296371604</v>
      </c>
      <c r="IG62" s="125">
        <f t="shared" si="225"/>
        <v>316.82832315132561</v>
      </c>
      <c r="IH62" s="125">
        <f t="shared" si="225"/>
        <v>736.97927727922433</v>
      </c>
      <c r="II62" s="125">
        <f t="shared" si="225"/>
        <v>1751.1841393670736</v>
      </c>
      <c r="IJ62" s="125">
        <f t="shared" si="225"/>
        <v>4215.4994698985411</v>
      </c>
      <c r="IK62" s="125">
        <f t="shared" si="225"/>
        <v>12.428571428571429</v>
      </c>
      <c r="IL62" s="125">
        <f t="shared" si="225"/>
        <v>12.626067063190048</v>
      </c>
      <c r="IM62" s="125">
        <f t="shared" si="225"/>
        <v>13.850100516014855</v>
      </c>
      <c r="IN62" s="125">
        <f t="shared" si="225"/>
        <v>16.517426485856213</v>
      </c>
      <c r="IO62" s="125">
        <f t="shared" si="225"/>
        <v>22.476727109342036</v>
      </c>
      <c r="IP62" s="125">
        <f t="shared" si="225"/>
        <v>36.061142911995759</v>
      </c>
      <c r="IQ62" s="125">
        <f t="shared" si="225"/>
        <v>67.534731334818929</v>
      </c>
      <c r="IR62" s="125">
        <f t="shared" si="225"/>
        <v>141.42917296371604</v>
      </c>
      <c r="IS62" s="125">
        <f t="shared" si="225"/>
        <v>316.82832315132561</v>
      </c>
      <c r="IT62" s="125">
        <f t="shared" si="225"/>
        <v>736.97927727922433</v>
      </c>
      <c r="IU62" s="125">
        <f t="shared" si="225"/>
        <v>1751.1841393670736</v>
      </c>
      <c r="IV62" s="125">
        <f t="shared" si="225"/>
        <v>4215.4994698985411</v>
      </c>
      <c r="IW62" s="125">
        <f t="shared" si="225"/>
        <v>12.428571428571429</v>
      </c>
      <c r="IX62" s="125">
        <f t="shared" si="225"/>
        <v>12.626067063190048</v>
      </c>
      <c r="IY62" s="125">
        <f t="shared" si="225"/>
        <v>13.850100516014855</v>
      </c>
      <c r="IZ62" s="125">
        <f t="shared" si="225"/>
        <v>16.517426485856213</v>
      </c>
      <c r="JA62" s="125">
        <f t="shared" si="225"/>
        <v>22.476727109342036</v>
      </c>
      <c r="JB62" s="125">
        <f t="shared" si="225"/>
        <v>36.061142911995759</v>
      </c>
      <c r="JC62" s="125">
        <f t="shared" si="225"/>
        <v>67.534731334818929</v>
      </c>
      <c r="JD62" s="125">
        <f t="shared" si="225"/>
        <v>141.42917296371604</v>
      </c>
      <c r="JE62" s="125">
        <f t="shared" si="225"/>
        <v>316.82832315132561</v>
      </c>
      <c r="JF62" s="125">
        <f t="shared" si="225"/>
        <v>736.97927727922433</v>
      </c>
      <c r="JG62" s="125">
        <f t="shared" si="225"/>
        <v>1751.1841393670736</v>
      </c>
      <c r="JH62" s="125">
        <f t="shared" si="225"/>
        <v>4215.4994698985411</v>
      </c>
      <c r="JI62" s="125">
        <f t="shared" si="225"/>
        <v>12.428571428571429</v>
      </c>
      <c r="JJ62" s="125">
        <f t="shared" si="225"/>
        <v>12.626067063190048</v>
      </c>
      <c r="JK62" s="125">
        <f t="shared" si="225"/>
        <v>13.850100516014855</v>
      </c>
      <c r="JL62" s="125">
        <f t="shared" si="225"/>
        <v>16.517426485856213</v>
      </c>
      <c r="JM62" s="125">
        <f t="shared" si="225"/>
        <v>22.476727109342036</v>
      </c>
      <c r="JN62" s="125">
        <f t="shared" si="225"/>
        <v>36.061142911995759</v>
      </c>
      <c r="JO62" s="125">
        <f t="shared" si="225"/>
        <v>67.534731334818929</v>
      </c>
      <c r="JP62" s="125">
        <f t="shared" ref="JP62:MA62" si="226">JP57+2*(JP60-1)</f>
        <v>141.42917296371604</v>
      </c>
      <c r="JQ62" s="125">
        <f t="shared" si="226"/>
        <v>316.82832315132561</v>
      </c>
      <c r="JR62" s="125">
        <f t="shared" si="226"/>
        <v>736.97927727922433</v>
      </c>
      <c r="JS62" s="125">
        <f t="shared" si="226"/>
        <v>1751.1841393670736</v>
      </c>
      <c r="JT62" s="125">
        <f t="shared" si="226"/>
        <v>4215.4994698985411</v>
      </c>
      <c r="JU62" s="125">
        <f t="shared" si="226"/>
        <v>12.428571428571429</v>
      </c>
      <c r="JV62" s="125">
        <f t="shared" si="226"/>
        <v>12.626067063190048</v>
      </c>
      <c r="JW62" s="125">
        <f t="shared" si="226"/>
        <v>13.850100516014855</v>
      </c>
      <c r="JX62" s="125">
        <f t="shared" si="226"/>
        <v>16.517426485856213</v>
      </c>
      <c r="JY62" s="125">
        <f t="shared" si="226"/>
        <v>22.476727109342036</v>
      </c>
      <c r="JZ62" s="125">
        <f t="shared" si="226"/>
        <v>36.061142911995759</v>
      </c>
      <c r="KA62" s="125">
        <f t="shared" si="226"/>
        <v>67.534731334818929</v>
      </c>
      <c r="KB62" s="125">
        <f t="shared" si="226"/>
        <v>141.42917296371604</v>
      </c>
      <c r="KC62" s="125">
        <f t="shared" si="226"/>
        <v>316.82832315132561</v>
      </c>
      <c r="KD62" s="125">
        <f t="shared" si="226"/>
        <v>736.97927727922433</v>
      </c>
      <c r="KE62" s="125">
        <f t="shared" si="226"/>
        <v>1751.1841393670736</v>
      </c>
      <c r="KF62" s="125">
        <f t="shared" si="226"/>
        <v>4215.4994698985411</v>
      </c>
      <c r="KG62" s="125">
        <f t="shared" si="226"/>
        <v>12.428571428571429</v>
      </c>
      <c r="KH62" s="125">
        <f t="shared" si="226"/>
        <v>12.626067063190048</v>
      </c>
      <c r="KI62" s="125">
        <f t="shared" si="226"/>
        <v>13.850100516014855</v>
      </c>
      <c r="KJ62" s="125">
        <f t="shared" si="226"/>
        <v>16.517426485856213</v>
      </c>
      <c r="KK62" s="125">
        <f t="shared" si="226"/>
        <v>22.476727109342036</v>
      </c>
      <c r="KL62" s="125">
        <f t="shared" si="226"/>
        <v>36.061142911995759</v>
      </c>
      <c r="KM62" s="125">
        <f t="shared" si="226"/>
        <v>67.534731334818929</v>
      </c>
      <c r="KN62" s="125">
        <f t="shared" si="226"/>
        <v>141.42917296371604</v>
      </c>
      <c r="KO62" s="125">
        <f t="shared" si="226"/>
        <v>316.82832315132561</v>
      </c>
      <c r="KP62" s="125">
        <f t="shared" si="226"/>
        <v>736.97927727922433</v>
      </c>
      <c r="KQ62" s="125">
        <f t="shared" si="226"/>
        <v>1751.1841393670736</v>
      </c>
      <c r="KR62" s="125">
        <f t="shared" si="226"/>
        <v>4215.4994698985411</v>
      </c>
      <c r="KS62" s="125">
        <f t="shared" si="226"/>
        <v>12.428571428571429</v>
      </c>
      <c r="KT62" s="125">
        <f t="shared" si="226"/>
        <v>12.626067063190048</v>
      </c>
      <c r="KU62" s="125">
        <f t="shared" si="226"/>
        <v>13.850100516014855</v>
      </c>
      <c r="KV62" s="125">
        <f t="shared" si="226"/>
        <v>16.517426485856213</v>
      </c>
      <c r="KW62" s="125">
        <f t="shared" si="226"/>
        <v>22.476727109342036</v>
      </c>
      <c r="KX62" s="125">
        <f t="shared" si="226"/>
        <v>36.061142911995759</v>
      </c>
      <c r="KY62" s="125">
        <f t="shared" si="226"/>
        <v>67.534731334818929</v>
      </c>
      <c r="KZ62" s="125">
        <f t="shared" si="226"/>
        <v>141.42917296371604</v>
      </c>
      <c r="LA62" s="125">
        <f t="shared" si="226"/>
        <v>316.82832315132561</v>
      </c>
      <c r="LB62" s="125">
        <f t="shared" si="226"/>
        <v>736.97927727922433</v>
      </c>
      <c r="LC62" s="125">
        <f t="shared" si="226"/>
        <v>1751.1841393670736</v>
      </c>
      <c r="LD62" s="125">
        <f t="shared" si="226"/>
        <v>4215.4994698985411</v>
      </c>
      <c r="LE62" s="125">
        <f t="shared" si="226"/>
        <v>12.428571428571429</v>
      </c>
      <c r="LF62" s="125">
        <f t="shared" si="226"/>
        <v>12.626067063190048</v>
      </c>
      <c r="LG62" s="125">
        <f t="shared" si="226"/>
        <v>13.850100516014855</v>
      </c>
      <c r="LH62" s="125">
        <f t="shared" si="226"/>
        <v>16.517426485856213</v>
      </c>
      <c r="LI62" s="125">
        <f t="shared" si="226"/>
        <v>22.476727109342036</v>
      </c>
      <c r="LJ62" s="125">
        <f t="shared" si="226"/>
        <v>36.061142911995759</v>
      </c>
      <c r="LK62" s="125">
        <f t="shared" si="226"/>
        <v>67.534731334818929</v>
      </c>
      <c r="LL62" s="125">
        <f t="shared" si="226"/>
        <v>141.42917296371604</v>
      </c>
      <c r="LM62" s="125">
        <f t="shared" si="226"/>
        <v>316.82832315132561</v>
      </c>
      <c r="LN62" s="125">
        <f t="shared" si="226"/>
        <v>736.97927727922433</v>
      </c>
      <c r="LO62" s="125">
        <f t="shared" si="226"/>
        <v>1751.1841393670736</v>
      </c>
      <c r="LP62" s="125">
        <f t="shared" si="226"/>
        <v>4215.4994698985411</v>
      </c>
      <c r="LQ62" s="125">
        <f t="shared" si="226"/>
        <v>12.428571428571429</v>
      </c>
      <c r="LR62" s="125">
        <f t="shared" si="226"/>
        <v>12.626067063190048</v>
      </c>
      <c r="LS62" s="125">
        <f t="shared" si="226"/>
        <v>13.850100516014855</v>
      </c>
      <c r="LT62" s="125">
        <f t="shared" si="226"/>
        <v>16.517426485856213</v>
      </c>
      <c r="LU62" s="125">
        <f t="shared" si="226"/>
        <v>22.476727109342036</v>
      </c>
      <c r="LV62" s="125">
        <f t="shared" si="226"/>
        <v>36.061142911995759</v>
      </c>
      <c r="LW62" s="125">
        <f t="shared" si="226"/>
        <v>67.534731334818929</v>
      </c>
      <c r="LX62" s="125">
        <f t="shared" si="226"/>
        <v>141.42917296371604</v>
      </c>
      <c r="LY62" s="125">
        <f t="shared" si="226"/>
        <v>316.82832315132561</v>
      </c>
      <c r="LZ62" s="125">
        <f t="shared" si="226"/>
        <v>736.97927727922433</v>
      </c>
      <c r="MA62" s="125">
        <f t="shared" si="226"/>
        <v>1751.1841393670736</v>
      </c>
      <c r="MB62" s="125">
        <f t="shared" ref="MB62:OM62" si="227">MB57+2*(MB60-1)</f>
        <v>4215.4994698985411</v>
      </c>
      <c r="MC62" s="125">
        <f t="shared" si="227"/>
        <v>12.428571428571429</v>
      </c>
      <c r="MD62" s="125">
        <f t="shared" si="227"/>
        <v>12.626067063190048</v>
      </c>
      <c r="ME62" s="125">
        <f t="shared" si="227"/>
        <v>13.850100516014855</v>
      </c>
      <c r="MF62" s="125">
        <f t="shared" si="227"/>
        <v>16.517426485856213</v>
      </c>
      <c r="MG62" s="125">
        <f t="shared" si="227"/>
        <v>22.476727109342036</v>
      </c>
      <c r="MH62" s="125">
        <f t="shared" si="227"/>
        <v>36.061142911995759</v>
      </c>
      <c r="MI62" s="125">
        <f t="shared" si="227"/>
        <v>67.534731334818929</v>
      </c>
      <c r="MJ62" s="125">
        <f t="shared" si="227"/>
        <v>141.42917296371604</v>
      </c>
      <c r="MK62" s="125">
        <f t="shared" si="227"/>
        <v>316.82832315132561</v>
      </c>
      <c r="ML62" s="125">
        <f t="shared" si="227"/>
        <v>736.97927727922433</v>
      </c>
      <c r="MM62" s="125">
        <f t="shared" si="227"/>
        <v>1751.1841393670736</v>
      </c>
      <c r="MN62" s="125">
        <f t="shared" si="227"/>
        <v>4215.4994698985411</v>
      </c>
      <c r="MO62" s="125">
        <f t="shared" si="227"/>
        <v>12.428571428571429</v>
      </c>
      <c r="MP62" s="125">
        <f t="shared" si="227"/>
        <v>12.626067063190048</v>
      </c>
      <c r="MQ62" s="125">
        <f t="shared" si="227"/>
        <v>13.850100516014855</v>
      </c>
      <c r="MR62" s="125">
        <f t="shared" si="227"/>
        <v>16.517426485856213</v>
      </c>
      <c r="MS62" s="125">
        <f t="shared" si="227"/>
        <v>22.476727109342036</v>
      </c>
      <c r="MT62" s="125">
        <f t="shared" si="227"/>
        <v>36.061142911995759</v>
      </c>
      <c r="MU62" s="125">
        <f t="shared" si="227"/>
        <v>67.534731334818929</v>
      </c>
      <c r="MV62" s="125">
        <f t="shared" si="227"/>
        <v>141.42917296371604</v>
      </c>
      <c r="MW62" s="125">
        <f t="shared" si="227"/>
        <v>316.82832315132561</v>
      </c>
      <c r="MX62" s="125">
        <f t="shared" si="227"/>
        <v>736.97927727922433</v>
      </c>
      <c r="MY62" s="125">
        <f t="shared" si="227"/>
        <v>1751.1841393670736</v>
      </c>
      <c r="MZ62" s="125">
        <f t="shared" si="227"/>
        <v>4215.4994698985411</v>
      </c>
      <c r="NA62" s="125">
        <f t="shared" si="227"/>
        <v>12.428571428571429</v>
      </c>
      <c r="NB62" s="125">
        <f t="shared" si="227"/>
        <v>12.626067063190048</v>
      </c>
      <c r="NC62" s="125">
        <f t="shared" si="227"/>
        <v>13.850100516014855</v>
      </c>
      <c r="ND62" s="125">
        <f t="shared" si="227"/>
        <v>16.517426485856213</v>
      </c>
      <c r="NE62" s="125">
        <f t="shared" si="227"/>
        <v>22.476727109342036</v>
      </c>
      <c r="NF62" s="125">
        <f t="shared" si="227"/>
        <v>36.061142911995759</v>
      </c>
      <c r="NG62" s="125">
        <f t="shared" si="227"/>
        <v>67.534731334818929</v>
      </c>
      <c r="NH62" s="125">
        <f t="shared" si="227"/>
        <v>141.42917296371604</v>
      </c>
      <c r="NI62" s="125">
        <f t="shared" si="227"/>
        <v>316.82832315132561</v>
      </c>
      <c r="NJ62" s="125">
        <f t="shared" si="227"/>
        <v>736.97927727922433</v>
      </c>
      <c r="NK62" s="125">
        <f t="shared" si="227"/>
        <v>1751.1841393670736</v>
      </c>
      <c r="NL62" s="125">
        <f t="shared" si="227"/>
        <v>4215.4994698985411</v>
      </c>
      <c r="NM62" s="125">
        <f t="shared" si="227"/>
        <v>12.428571428571429</v>
      </c>
      <c r="NN62" s="125">
        <f t="shared" si="227"/>
        <v>12.626067063190048</v>
      </c>
      <c r="NO62" s="125">
        <f t="shared" si="227"/>
        <v>13.850100516014855</v>
      </c>
      <c r="NP62" s="125">
        <f t="shared" si="227"/>
        <v>16.517426485856213</v>
      </c>
      <c r="NQ62" s="125">
        <f t="shared" si="227"/>
        <v>22.476727109342036</v>
      </c>
      <c r="NR62" s="125">
        <f t="shared" si="227"/>
        <v>36.061142911995759</v>
      </c>
      <c r="NS62" s="125">
        <f t="shared" si="227"/>
        <v>67.534731334818929</v>
      </c>
      <c r="NT62" s="125">
        <f t="shared" si="227"/>
        <v>141.42917296371604</v>
      </c>
      <c r="NU62" s="125">
        <f t="shared" si="227"/>
        <v>316.82832315132561</v>
      </c>
      <c r="NV62" s="125">
        <f t="shared" si="227"/>
        <v>736.97927727922433</v>
      </c>
      <c r="NW62" s="125">
        <f t="shared" si="227"/>
        <v>1751.1841393670736</v>
      </c>
      <c r="NX62" s="125">
        <f t="shared" si="227"/>
        <v>4215.4994698985411</v>
      </c>
      <c r="NY62" s="125">
        <f t="shared" si="227"/>
        <v>12.428571428571429</v>
      </c>
      <c r="NZ62" s="125">
        <f t="shared" si="227"/>
        <v>12.626067063190048</v>
      </c>
      <c r="OA62" s="125">
        <f t="shared" si="227"/>
        <v>13.850100516014855</v>
      </c>
      <c r="OB62" s="125">
        <f t="shared" si="227"/>
        <v>16.517426485856213</v>
      </c>
      <c r="OC62" s="125">
        <f t="shared" si="227"/>
        <v>22.476727109342036</v>
      </c>
      <c r="OD62" s="125">
        <f t="shared" si="227"/>
        <v>36.061142911995759</v>
      </c>
      <c r="OE62" s="125">
        <f t="shared" si="227"/>
        <v>67.534731334818929</v>
      </c>
      <c r="OF62" s="125">
        <f t="shared" si="227"/>
        <v>141.42917296371604</v>
      </c>
      <c r="OG62" s="125">
        <f t="shared" si="227"/>
        <v>316.82832315132561</v>
      </c>
      <c r="OH62" s="125">
        <f t="shared" si="227"/>
        <v>736.97927727922433</v>
      </c>
      <c r="OI62" s="125">
        <f t="shared" si="227"/>
        <v>1751.1841393670736</v>
      </c>
      <c r="OJ62" s="125">
        <f t="shared" si="227"/>
        <v>4215.4994698985411</v>
      </c>
      <c r="OK62" s="125">
        <f t="shared" si="227"/>
        <v>12.428571428571429</v>
      </c>
      <c r="OL62" s="125">
        <f t="shared" si="227"/>
        <v>12.626067063190048</v>
      </c>
      <c r="OM62" s="125">
        <f t="shared" si="227"/>
        <v>13.850100516014855</v>
      </c>
      <c r="ON62" s="125">
        <f t="shared" ref="ON62:QY62" si="228">ON57+2*(ON60-1)</f>
        <v>16.517426485856213</v>
      </c>
      <c r="OO62" s="125">
        <f t="shared" si="228"/>
        <v>22.476727109342036</v>
      </c>
      <c r="OP62" s="125">
        <f t="shared" si="228"/>
        <v>36.061142911995759</v>
      </c>
      <c r="OQ62" s="125">
        <f t="shared" si="228"/>
        <v>67.534731334818929</v>
      </c>
      <c r="OR62" s="125">
        <f t="shared" si="228"/>
        <v>141.42917296371604</v>
      </c>
      <c r="OS62" s="125">
        <f t="shared" si="228"/>
        <v>316.82832315132561</v>
      </c>
      <c r="OT62" s="125">
        <f t="shared" si="228"/>
        <v>736.97927727922433</v>
      </c>
      <c r="OU62" s="125">
        <f t="shared" si="228"/>
        <v>1751.1841393670736</v>
      </c>
      <c r="OV62" s="125">
        <f t="shared" si="228"/>
        <v>4215.4994698985411</v>
      </c>
      <c r="OW62" s="125">
        <f t="shared" si="228"/>
        <v>12.428571428571429</v>
      </c>
      <c r="OX62" s="125">
        <f t="shared" si="228"/>
        <v>12.626067063190048</v>
      </c>
      <c r="OY62" s="125">
        <f t="shared" si="228"/>
        <v>13.850100516014855</v>
      </c>
      <c r="OZ62" s="125">
        <f t="shared" si="228"/>
        <v>16.517426485856213</v>
      </c>
      <c r="PA62" s="125">
        <f t="shared" si="228"/>
        <v>22.476727109342036</v>
      </c>
      <c r="PB62" s="125">
        <f t="shared" si="228"/>
        <v>36.061142911995759</v>
      </c>
      <c r="PC62" s="125">
        <f t="shared" si="228"/>
        <v>67.534731334818929</v>
      </c>
      <c r="PD62" s="125">
        <f t="shared" si="228"/>
        <v>141.42917296371604</v>
      </c>
      <c r="PE62" s="125">
        <f t="shared" si="228"/>
        <v>316.82832315132561</v>
      </c>
      <c r="PF62" s="125">
        <f t="shared" si="228"/>
        <v>736.97927727922433</v>
      </c>
      <c r="PG62" s="125">
        <f t="shared" si="228"/>
        <v>1751.1841393670736</v>
      </c>
      <c r="PH62" s="125">
        <f t="shared" si="228"/>
        <v>4215.4994698985411</v>
      </c>
      <c r="PI62" s="125">
        <f t="shared" si="228"/>
        <v>12.428571428571429</v>
      </c>
      <c r="PJ62" s="125">
        <f t="shared" si="228"/>
        <v>12.626067063190048</v>
      </c>
      <c r="PK62" s="125">
        <f t="shared" si="228"/>
        <v>13.850100516014855</v>
      </c>
      <c r="PL62" s="125">
        <f t="shared" si="228"/>
        <v>16.517426485856213</v>
      </c>
      <c r="PM62" s="125">
        <f t="shared" si="228"/>
        <v>22.476727109342036</v>
      </c>
      <c r="PN62" s="125">
        <f t="shared" si="228"/>
        <v>36.061142911995759</v>
      </c>
      <c r="PO62" s="125">
        <f t="shared" si="228"/>
        <v>67.534731334818929</v>
      </c>
      <c r="PP62" s="125">
        <f t="shared" si="228"/>
        <v>141.42917296371604</v>
      </c>
      <c r="PQ62" s="125">
        <f t="shared" si="228"/>
        <v>316.82832315132561</v>
      </c>
      <c r="PR62" s="125">
        <f t="shared" si="228"/>
        <v>736.97927727922433</v>
      </c>
      <c r="PS62" s="125">
        <f t="shared" si="228"/>
        <v>1751.1841393670736</v>
      </c>
      <c r="PT62" s="125">
        <f t="shared" si="228"/>
        <v>4215.4994698985411</v>
      </c>
      <c r="PU62" s="125">
        <f t="shared" si="228"/>
        <v>12.428571428571429</v>
      </c>
      <c r="PV62" s="125">
        <f t="shared" si="228"/>
        <v>12.626067063190048</v>
      </c>
      <c r="PW62" s="125">
        <f t="shared" si="228"/>
        <v>13.850100516014855</v>
      </c>
      <c r="PX62" s="125">
        <f t="shared" si="228"/>
        <v>16.517426485856213</v>
      </c>
      <c r="PY62" s="125">
        <f t="shared" si="228"/>
        <v>22.476727109342036</v>
      </c>
      <c r="PZ62" s="125">
        <f t="shared" si="228"/>
        <v>36.061142911995759</v>
      </c>
      <c r="QA62" s="125">
        <f t="shared" si="228"/>
        <v>67.534731334818929</v>
      </c>
      <c r="QB62" s="125">
        <f t="shared" si="228"/>
        <v>141.42917296371604</v>
      </c>
      <c r="QC62" s="125">
        <f t="shared" si="228"/>
        <v>316.82832315132561</v>
      </c>
      <c r="QD62" s="125">
        <f t="shared" si="228"/>
        <v>736.97927727922433</v>
      </c>
      <c r="QE62" s="125">
        <f t="shared" si="228"/>
        <v>1751.1841393670736</v>
      </c>
      <c r="QF62" s="125">
        <f t="shared" si="228"/>
        <v>4215.4994698985411</v>
      </c>
      <c r="QG62" s="125">
        <f t="shared" si="228"/>
        <v>12.428571428571429</v>
      </c>
      <c r="QH62" s="125">
        <f t="shared" si="228"/>
        <v>12.626067063190048</v>
      </c>
      <c r="QI62" s="125">
        <f t="shared" si="228"/>
        <v>13.850100516014855</v>
      </c>
      <c r="QJ62" s="125">
        <f t="shared" si="228"/>
        <v>16.517426485856213</v>
      </c>
      <c r="QK62" s="125">
        <f t="shared" si="228"/>
        <v>22.476727109342036</v>
      </c>
      <c r="QL62" s="125">
        <f t="shared" si="228"/>
        <v>36.061142911995759</v>
      </c>
      <c r="QM62" s="125">
        <f t="shared" si="228"/>
        <v>67.534731334818929</v>
      </c>
      <c r="QN62" s="125">
        <f t="shared" si="228"/>
        <v>141.42917296371604</v>
      </c>
      <c r="QO62" s="125">
        <f t="shared" si="228"/>
        <v>316.82832315132561</v>
      </c>
      <c r="QP62" s="125">
        <f t="shared" si="228"/>
        <v>736.97927727922433</v>
      </c>
      <c r="QQ62" s="125">
        <f t="shared" si="228"/>
        <v>1751.1841393670736</v>
      </c>
      <c r="QR62" s="125">
        <f t="shared" si="228"/>
        <v>4215.4994698985411</v>
      </c>
      <c r="QS62" s="125">
        <f t="shared" si="228"/>
        <v>12.428571428571429</v>
      </c>
      <c r="QT62" s="125">
        <f t="shared" si="228"/>
        <v>12.626067063190048</v>
      </c>
      <c r="QU62" s="125">
        <f t="shared" si="228"/>
        <v>13.850100516014855</v>
      </c>
      <c r="QV62" s="125">
        <f t="shared" si="228"/>
        <v>16.517426485856213</v>
      </c>
      <c r="QW62" s="125">
        <f t="shared" si="228"/>
        <v>22.476727109342036</v>
      </c>
      <c r="QX62" s="125">
        <f t="shared" si="228"/>
        <v>36.061142911995759</v>
      </c>
      <c r="QY62" s="125">
        <f t="shared" si="228"/>
        <v>67.534731334818929</v>
      </c>
      <c r="QZ62" s="125">
        <f t="shared" ref="QZ62:TK62" si="229">QZ57+2*(QZ60-1)</f>
        <v>141.42917296371604</v>
      </c>
      <c r="RA62" s="125">
        <f t="shared" si="229"/>
        <v>316.82832315132561</v>
      </c>
      <c r="RB62" s="125">
        <f t="shared" si="229"/>
        <v>736.97927727922433</v>
      </c>
      <c r="RC62" s="125">
        <f t="shared" si="229"/>
        <v>1751.1841393670736</v>
      </c>
      <c r="RD62" s="125">
        <f t="shared" si="229"/>
        <v>4215.4994698985411</v>
      </c>
      <c r="RE62" s="125">
        <f t="shared" si="229"/>
        <v>12.428571428571429</v>
      </c>
      <c r="RF62" s="125">
        <f t="shared" si="229"/>
        <v>12.626067063190048</v>
      </c>
      <c r="RG62" s="125">
        <f t="shared" si="229"/>
        <v>13.850100516014855</v>
      </c>
      <c r="RH62" s="125">
        <f t="shared" si="229"/>
        <v>16.517426485856213</v>
      </c>
      <c r="RI62" s="125">
        <f t="shared" si="229"/>
        <v>22.476727109342036</v>
      </c>
      <c r="RJ62" s="125">
        <f t="shared" si="229"/>
        <v>36.061142911995759</v>
      </c>
      <c r="RK62" s="125">
        <f t="shared" si="229"/>
        <v>67.534731334818929</v>
      </c>
      <c r="RL62" s="125">
        <f t="shared" si="229"/>
        <v>141.42917296371604</v>
      </c>
      <c r="RM62" s="125">
        <f t="shared" si="229"/>
        <v>316.82832315132561</v>
      </c>
      <c r="RN62" s="125">
        <f t="shared" si="229"/>
        <v>736.97927727922433</v>
      </c>
      <c r="RO62" s="125">
        <f t="shared" si="229"/>
        <v>1751.1841393670736</v>
      </c>
      <c r="RP62" s="125">
        <f t="shared" si="229"/>
        <v>4215.4994698985411</v>
      </c>
      <c r="RQ62" s="125">
        <f t="shared" si="229"/>
        <v>12.428571428571429</v>
      </c>
      <c r="RR62" s="125">
        <f t="shared" si="229"/>
        <v>12.626067063190048</v>
      </c>
      <c r="RS62" s="125">
        <f t="shared" si="229"/>
        <v>13.850100516014855</v>
      </c>
      <c r="RT62" s="125">
        <f t="shared" si="229"/>
        <v>16.517426485856213</v>
      </c>
      <c r="RU62" s="125">
        <f t="shared" si="229"/>
        <v>22.476727109342036</v>
      </c>
      <c r="RV62" s="125">
        <f t="shared" si="229"/>
        <v>36.061142911995759</v>
      </c>
      <c r="RW62" s="125">
        <f t="shared" si="229"/>
        <v>67.534731334818929</v>
      </c>
      <c r="RX62" s="125">
        <f t="shared" si="229"/>
        <v>141.42917296371604</v>
      </c>
      <c r="RY62" s="125">
        <f t="shared" si="229"/>
        <v>316.82832315132561</v>
      </c>
      <c r="RZ62" s="125">
        <f t="shared" si="229"/>
        <v>736.97927727922433</v>
      </c>
      <c r="SA62" s="125">
        <f t="shared" si="229"/>
        <v>1751.1841393670736</v>
      </c>
      <c r="SB62" s="125">
        <f t="shared" si="229"/>
        <v>4215.4994698985411</v>
      </c>
      <c r="SC62" s="125">
        <f t="shared" si="229"/>
        <v>12.428571428571429</v>
      </c>
      <c r="SD62" s="125">
        <f t="shared" si="229"/>
        <v>12.626067063190048</v>
      </c>
      <c r="SE62" s="125">
        <f t="shared" si="229"/>
        <v>13.850100516014855</v>
      </c>
      <c r="SF62" s="125">
        <f t="shared" si="229"/>
        <v>16.517426485856213</v>
      </c>
      <c r="SG62" s="125">
        <f t="shared" si="229"/>
        <v>22.476727109342036</v>
      </c>
      <c r="SH62" s="125">
        <f t="shared" si="229"/>
        <v>36.061142911995759</v>
      </c>
      <c r="SI62" s="125">
        <f t="shared" si="229"/>
        <v>67.534731334818929</v>
      </c>
      <c r="SJ62" s="125">
        <f t="shared" si="229"/>
        <v>141.42917296371604</v>
      </c>
      <c r="SK62" s="125">
        <f t="shared" si="229"/>
        <v>316.82832315132561</v>
      </c>
      <c r="SL62" s="125">
        <f t="shared" si="229"/>
        <v>736.97927727922433</v>
      </c>
      <c r="SM62" s="125">
        <f t="shared" si="229"/>
        <v>1751.1841393670736</v>
      </c>
      <c r="SN62" s="125">
        <f t="shared" si="229"/>
        <v>4215.4994698985411</v>
      </c>
      <c r="SO62" s="125">
        <f t="shared" si="229"/>
        <v>12.428571428571429</v>
      </c>
      <c r="SP62" s="125">
        <f t="shared" si="229"/>
        <v>12.626067063190048</v>
      </c>
      <c r="SQ62" s="125">
        <f t="shared" si="229"/>
        <v>13.850100516014855</v>
      </c>
      <c r="SR62" s="125">
        <f t="shared" si="229"/>
        <v>16.517426485856213</v>
      </c>
      <c r="SS62" s="125">
        <f t="shared" si="229"/>
        <v>22.476727109342036</v>
      </c>
      <c r="ST62" s="125">
        <f t="shared" si="229"/>
        <v>36.061142911995759</v>
      </c>
      <c r="SU62" s="125">
        <f t="shared" si="229"/>
        <v>67.534731334818929</v>
      </c>
      <c r="SV62" s="125">
        <f t="shared" si="229"/>
        <v>141.42917296371604</v>
      </c>
      <c r="SW62" s="125">
        <f t="shared" si="229"/>
        <v>316.82832315132561</v>
      </c>
      <c r="SX62" s="125">
        <f t="shared" si="229"/>
        <v>736.97927727922433</v>
      </c>
      <c r="SY62" s="125">
        <f t="shared" si="229"/>
        <v>1751.1841393670736</v>
      </c>
      <c r="SZ62" s="125">
        <f t="shared" si="229"/>
        <v>4215.4994698985411</v>
      </c>
      <c r="TA62" s="125">
        <f t="shared" si="229"/>
        <v>12.428571428571429</v>
      </c>
      <c r="TB62" s="125">
        <f t="shared" si="229"/>
        <v>12.626067063190048</v>
      </c>
      <c r="TC62" s="125">
        <f t="shared" si="229"/>
        <v>13.850100516014855</v>
      </c>
      <c r="TD62" s="125">
        <f t="shared" si="229"/>
        <v>16.517426485856213</v>
      </c>
      <c r="TE62" s="125">
        <f t="shared" si="229"/>
        <v>22.476727109342036</v>
      </c>
      <c r="TF62" s="125">
        <f t="shared" si="229"/>
        <v>36.061142911995759</v>
      </c>
      <c r="TG62" s="125">
        <f t="shared" si="229"/>
        <v>67.534731334818929</v>
      </c>
      <c r="TH62" s="125">
        <f t="shared" si="229"/>
        <v>141.42917296371604</v>
      </c>
      <c r="TI62" s="125">
        <f t="shared" si="229"/>
        <v>316.82832315132561</v>
      </c>
      <c r="TJ62" s="125">
        <f t="shared" si="229"/>
        <v>736.97927727922433</v>
      </c>
      <c r="TK62" s="125">
        <f t="shared" si="229"/>
        <v>1751.1841393670736</v>
      </c>
      <c r="TL62" s="125">
        <f t="shared" ref="TL62:VH62" si="230">TL57+2*(TL60-1)</f>
        <v>4215.4994698985411</v>
      </c>
      <c r="TM62" s="125">
        <f t="shared" si="230"/>
        <v>12.428571428571429</v>
      </c>
      <c r="TN62" s="125">
        <f t="shared" si="230"/>
        <v>12.626067063190048</v>
      </c>
      <c r="TO62" s="125">
        <f t="shared" si="230"/>
        <v>13.850100516014855</v>
      </c>
      <c r="TP62" s="125">
        <f t="shared" si="230"/>
        <v>16.517426485856213</v>
      </c>
      <c r="TQ62" s="125">
        <f t="shared" si="230"/>
        <v>22.476727109342036</v>
      </c>
      <c r="TR62" s="125">
        <f t="shared" si="230"/>
        <v>36.061142911995759</v>
      </c>
      <c r="TS62" s="125">
        <f t="shared" si="230"/>
        <v>67.534731334818929</v>
      </c>
      <c r="TT62" s="125">
        <f t="shared" si="230"/>
        <v>141.42917296371604</v>
      </c>
      <c r="TU62" s="125">
        <f t="shared" si="230"/>
        <v>316.82832315132561</v>
      </c>
      <c r="TV62" s="125">
        <f t="shared" si="230"/>
        <v>736.97927727922433</v>
      </c>
      <c r="TW62" s="125">
        <f t="shared" si="230"/>
        <v>1751.1841393670736</v>
      </c>
      <c r="TX62" s="125">
        <f t="shared" si="230"/>
        <v>4215.4994698985411</v>
      </c>
      <c r="TY62" s="125">
        <f t="shared" si="230"/>
        <v>12.428571428571429</v>
      </c>
      <c r="TZ62" s="125">
        <f t="shared" si="230"/>
        <v>12.626067063190048</v>
      </c>
      <c r="UA62" s="125">
        <f t="shared" si="230"/>
        <v>13.850100516014855</v>
      </c>
      <c r="UB62" s="125">
        <f t="shared" si="230"/>
        <v>16.517426485856213</v>
      </c>
      <c r="UC62" s="125">
        <f t="shared" si="230"/>
        <v>22.476727109342036</v>
      </c>
      <c r="UD62" s="125">
        <f t="shared" si="230"/>
        <v>36.061142911995759</v>
      </c>
      <c r="UE62" s="125">
        <f t="shared" si="230"/>
        <v>67.534731334818929</v>
      </c>
      <c r="UF62" s="125">
        <f t="shared" si="230"/>
        <v>141.42917296371604</v>
      </c>
      <c r="UG62" s="125">
        <f t="shared" si="230"/>
        <v>316.82832315132561</v>
      </c>
      <c r="UH62" s="125">
        <f t="shared" si="230"/>
        <v>736.97927727922433</v>
      </c>
      <c r="UI62" s="125">
        <f t="shared" si="230"/>
        <v>1751.1841393670736</v>
      </c>
      <c r="UJ62" s="125">
        <f t="shared" si="230"/>
        <v>4215.4994698985411</v>
      </c>
      <c r="UK62" s="125">
        <f t="shared" si="230"/>
        <v>12.428571428571429</v>
      </c>
      <c r="UL62" s="125">
        <f t="shared" si="230"/>
        <v>12.626067063190048</v>
      </c>
      <c r="UM62" s="125">
        <f t="shared" si="230"/>
        <v>13.850100516014855</v>
      </c>
      <c r="UN62" s="125">
        <f t="shared" si="230"/>
        <v>16.517426485856213</v>
      </c>
      <c r="UO62" s="125">
        <f t="shared" si="230"/>
        <v>22.476727109342036</v>
      </c>
      <c r="UP62" s="125">
        <f t="shared" si="230"/>
        <v>36.061142911995759</v>
      </c>
      <c r="UQ62" s="125">
        <f t="shared" si="230"/>
        <v>67.534731334818929</v>
      </c>
      <c r="UR62" s="125">
        <f t="shared" si="230"/>
        <v>141.42917296371604</v>
      </c>
      <c r="US62" s="125">
        <f t="shared" si="230"/>
        <v>316.82832315132561</v>
      </c>
      <c r="UT62" s="125">
        <f t="shared" si="230"/>
        <v>736.97927727922433</v>
      </c>
      <c r="UU62" s="125">
        <f t="shared" si="230"/>
        <v>1751.1841393670736</v>
      </c>
      <c r="UV62" s="125">
        <f t="shared" si="230"/>
        <v>4215.4994698985411</v>
      </c>
      <c r="UW62" s="125">
        <f t="shared" si="230"/>
        <v>12.428571428571429</v>
      </c>
      <c r="UX62" s="125">
        <f t="shared" si="230"/>
        <v>12.626067063190048</v>
      </c>
      <c r="UY62" s="125">
        <f t="shared" si="230"/>
        <v>13.850100516014855</v>
      </c>
      <c r="UZ62" s="125">
        <f t="shared" si="230"/>
        <v>16.517426485856213</v>
      </c>
      <c r="VA62" s="125">
        <f t="shared" si="230"/>
        <v>22.476727109342036</v>
      </c>
      <c r="VB62" s="125">
        <f t="shared" si="230"/>
        <v>36.061142911995759</v>
      </c>
      <c r="VC62" s="125">
        <f t="shared" si="230"/>
        <v>67.534731334818929</v>
      </c>
      <c r="VD62" s="125">
        <f t="shared" si="230"/>
        <v>141.42917296371604</v>
      </c>
      <c r="VE62" s="125">
        <f t="shared" si="230"/>
        <v>316.82832315132561</v>
      </c>
      <c r="VF62" s="125">
        <f t="shared" si="230"/>
        <v>736.97927727922433</v>
      </c>
      <c r="VG62" s="125">
        <f t="shared" si="230"/>
        <v>1751.1841393670736</v>
      </c>
      <c r="VH62" s="125">
        <f t="shared" si="230"/>
        <v>4215.4994698985411</v>
      </c>
    </row>
    <row r="63" spans="1:580" ht="14.25" x14ac:dyDescent="0.25">
      <c r="B63" s="55"/>
      <c r="C63" s="10" t="s">
        <v>287</v>
      </c>
      <c r="D63" s="93" t="s">
        <v>282</v>
      </c>
      <c r="E63" s="125">
        <f t="shared" ref="E63:F63" si="231">1-EXP(-E62*E58/E16)</f>
        <v>0.38327578563083919</v>
      </c>
      <c r="F63" s="125">
        <f t="shared" si="231"/>
        <v>0.62544905038715037</v>
      </c>
      <c r="G63" s="125">
        <f t="shared" ref="G63:S63" si="232">1-EXP(-G62*G58/G16)</f>
        <v>0.80127733315269256</v>
      </c>
      <c r="H63" s="125">
        <f t="shared" si="232"/>
        <v>0.92341679279479139</v>
      </c>
      <c r="I63" s="125">
        <f t="shared" si="232"/>
        <v>0.98735476374930042</v>
      </c>
      <c r="J63" s="125">
        <f t="shared" si="232"/>
        <v>0.99977831800976047</v>
      </c>
      <c r="K63" s="125">
        <f t="shared" si="232"/>
        <v>0.99999998963109737</v>
      </c>
      <c r="L63" s="125">
        <f t="shared" si="232"/>
        <v>1</v>
      </c>
      <c r="M63" s="125">
        <f t="shared" si="232"/>
        <v>1</v>
      </c>
      <c r="N63" s="125">
        <f t="shared" si="232"/>
        <v>1</v>
      </c>
      <c r="O63" s="125">
        <f t="shared" si="232"/>
        <v>1</v>
      </c>
      <c r="P63" s="125">
        <f t="shared" si="232"/>
        <v>1</v>
      </c>
      <c r="Q63" s="125">
        <f t="shared" si="232"/>
        <v>0.38327578563083919</v>
      </c>
      <c r="R63" s="125">
        <f t="shared" si="232"/>
        <v>0.62544905038715037</v>
      </c>
      <c r="S63" s="125">
        <f t="shared" si="232"/>
        <v>0.80127733315269256</v>
      </c>
      <c r="T63" s="125">
        <f t="shared" ref="T63:CE63" si="233">1-EXP(-T62*T58/T16)</f>
        <v>0.92341679279479139</v>
      </c>
      <c r="U63" s="125">
        <f t="shared" si="233"/>
        <v>0.98735476374930042</v>
      </c>
      <c r="V63" s="125">
        <f t="shared" si="233"/>
        <v>0.99977831800976047</v>
      </c>
      <c r="W63" s="125">
        <f t="shared" si="233"/>
        <v>0.99999998963109737</v>
      </c>
      <c r="X63" s="125">
        <f t="shared" si="233"/>
        <v>1</v>
      </c>
      <c r="Y63" s="125">
        <f t="shared" si="233"/>
        <v>1</v>
      </c>
      <c r="Z63" s="125">
        <f t="shared" si="233"/>
        <v>1</v>
      </c>
      <c r="AA63" s="125">
        <f t="shared" si="233"/>
        <v>1</v>
      </c>
      <c r="AB63" s="125">
        <f t="shared" si="233"/>
        <v>1</v>
      </c>
      <c r="AC63" s="125">
        <f t="shared" si="233"/>
        <v>0.38327578563083919</v>
      </c>
      <c r="AD63" s="125">
        <f t="shared" si="233"/>
        <v>0.62544905038715037</v>
      </c>
      <c r="AE63" s="125">
        <f t="shared" si="233"/>
        <v>0.80127733315269256</v>
      </c>
      <c r="AF63" s="125">
        <f t="shared" si="233"/>
        <v>0.92341679279479139</v>
      </c>
      <c r="AG63" s="125">
        <f t="shared" si="233"/>
        <v>0.98735476374930042</v>
      </c>
      <c r="AH63" s="125">
        <f t="shared" si="233"/>
        <v>0.99977831800976047</v>
      </c>
      <c r="AI63" s="125">
        <f t="shared" si="233"/>
        <v>0.99999998963109737</v>
      </c>
      <c r="AJ63" s="125">
        <f t="shared" si="233"/>
        <v>1</v>
      </c>
      <c r="AK63" s="125">
        <f t="shared" si="233"/>
        <v>1</v>
      </c>
      <c r="AL63" s="125">
        <f t="shared" si="233"/>
        <v>1</v>
      </c>
      <c r="AM63" s="125">
        <f t="shared" si="233"/>
        <v>1</v>
      </c>
      <c r="AN63" s="125">
        <f t="shared" si="233"/>
        <v>1</v>
      </c>
      <c r="AO63" s="125">
        <f t="shared" si="233"/>
        <v>0.38327578563083919</v>
      </c>
      <c r="AP63" s="125">
        <f t="shared" si="233"/>
        <v>0.62544905038715037</v>
      </c>
      <c r="AQ63" s="125">
        <f t="shared" si="233"/>
        <v>0.80127733315269256</v>
      </c>
      <c r="AR63" s="125">
        <f t="shared" si="233"/>
        <v>0.92341679279479139</v>
      </c>
      <c r="AS63" s="125">
        <f t="shared" si="233"/>
        <v>0.98735476374930042</v>
      </c>
      <c r="AT63" s="125">
        <f t="shared" si="233"/>
        <v>0.99977831800976047</v>
      </c>
      <c r="AU63" s="125">
        <f t="shared" si="233"/>
        <v>0.99999998963109737</v>
      </c>
      <c r="AV63" s="125">
        <f t="shared" si="233"/>
        <v>1</v>
      </c>
      <c r="AW63" s="125">
        <f t="shared" si="233"/>
        <v>1</v>
      </c>
      <c r="AX63" s="125">
        <f t="shared" si="233"/>
        <v>1</v>
      </c>
      <c r="AY63" s="125">
        <f t="shared" si="233"/>
        <v>1</v>
      </c>
      <c r="AZ63" s="125">
        <f t="shared" si="233"/>
        <v>1</v>
      </c>
      <c r="BA63" s="125">
        <f t="shared" si="233"/>
        <v>0.38327578563083919</v>
      </c>
      <c r="BB63" s="125">
        <f t="shared" si="233"/>
        <v>0.62544905038715037</v>
      </c>
      <c r="BC63" s="125">
        <f t="shared" si="233"/>
        <v>0.80127733315269256</v>
      </c>
      <c r="BD63" s="125">
        <f t="shared" si="233"/>
        <v>0.92341679279479139</v>
      </c>
      <c r="BE63" s="125">
        <f t="shared" si="233"/>
        <v>0.98735476374930042</v>
      </c>
      <c r="BF63" s="125">
        <f t="shared" si="233"/>
        <v>0.99977831800976047</v>
      </c>
      <c r="BG63" s="125">
        <f t="shared" si="233"/>
        <v>0.99999998963109737</v>
      </c>
      <c r="BH63" s="125">
        <f t="shared" si="233"/>
        <v>1</v>
      </c>
      <c r="BI63" s="125">
        <f t="shared" si="233"/>
        <v>1</v>
      </c>
      <c r="BJ63" s="125">
        <f t="shared" si="233"/>
        <v>1</v>
      </c>
      <c r="BK63" s="125">
        <f t="shared" si="233"/>
        <v>1</v>
      </c>
      <c r="BL63" s="125">
        <f t="shared" si="233"/>
        <v>1</v>
      </c>
      <c r="BM63" s="125">
        <f t="shared" si="233"/>
        <v>0.38327578563083919</v>
      </c>
      <c r="BN63" s="125">
        <f t="shared" si="233"/>
        <v>0.62544905038715037</v>
      </c>
      <c r="BO63" s="125">
        <f t="shared" si="233"/>
        <v>0.80127733315269256</v>
      </c>
      <c r="BP63" s="125">
        <f t="shared" si="233"/>
        <v>0.92341679279479139</v>
      </c>
      <c r="BQ63" s="125">
        <f t="shared" si="233"/>
        <v>0.98735476374930042</v>
      </c>
      <c r="BR63" s="125">
        <f t="shared" si="233"/>
        <v>0.99977831800976047</v>
      </c>
      <c r="BS63" s="125">
        <f t="shared" si="233"/>
        <v>0.99999998963109737</v>
      </c>
      <c r="BT63" s="125">
        <f t="shared" si="233"/>
        <v>1</v>
      </c>
      <c r="BU63" s="125">
        <f t="shared" si="233"/>
        <v>1</v>
      </c>
      <c r="BV63" s="125">
        <f t="shared" si="233"/>
        <v>1</v>
      </c>
      <c r="BW63" s="125">
        <f t="shared" si="233"/>
        <v>1</v>
      </c>
      <c r="BX63" s="125">
        <f t="shared" si="233"/>
        <v>1</v>
      </c>
      <c r="BY63" s="125">
        <f t="shared" si="233"/>
        <v>0.38327578563083919</v>
      </c>
      <c r="BZ63" s="125">
        <f t="shared" si="233"/>
        <v>0.62544905038715037</v>
      </c>
      <c r="CA63" s="125">
        <f t="shared" si="233"/>
        <v>0.80127733315269256</v>
      </c>
      <c r="CB63" s="125">
        <f t="shared" si="233"/>
        <v>0.92341679279479139</v>
      </c>
      <c r="CC63" s="125">
        <f t="shared" si="233"/>
        <v>0.98735476374930042</v>
      </c>
      <c r="CD63" s="125">
        <f t="shared" si="233"/>
        <v>0.99977831800976047</v>
      </c>
      <c r="CE63" s="125">
        <f t="shared" si="233"/>
        <v>0.99999998963109737</v>
      </c>
      <c r="CF63" s="125">
        <f t="shared" ref="CF63:EQ63" si="234">1-EXP(-CF62*CF58/CF16)</f>
        <v>1</v>
      </c>
      <c r="CG63" s="125">
        <f t="shared" si="234"/>
        <v>1</v>
      </c>
      <c r="CH63" s="125">
        <f t="shared" si="234"/>
        <v>1</v>
      </c>
      <c r="CI63" s="125">
        <f t="shared" si="234"/>
        <v>1</v>
      </c>
      <c r="CJ63" s="125">
        <f t="shared" si="234"/>
        <v>1</v>
      </c>
      <c r="CK63" s="125">
        <f t="shared" si="234"/>
        <v>0.38327578563083919</v>
      </c>
      <c r="CL63" s="125">
        <f t="shared" si="234"/>
        <v>0.62544905038715037</v>
      </c>
      <c r="CM63" s="125">
        <f t="shared" si="234"/>
        <v>0.80127733315269256</v>
      </c>
      <c r="CN63" s="125">
        <f t="shared" si="234"/>
        <v>0.92341679279479139</v>
      </c>
      <c r="CO63" s="125">
        <f t="shared" si="234"/>
        <v>0.98735476374930042</v>
      </c>
      <c r="CP63" s="125">
        <f t="shared" si="234"/>
        <v>0.99977831800976047</v>
      </c>
      <c r="CQ63" s="125">
        <f t="shared" si="234"/>
        <v>0.99999998963109737</v>
      </c>
      <c r="CR63" s="125">
        <f t="shared" si="234"/>
        <v>1</v>
      </c>
      <c r="CS63" s="125">
        <f t="shared" si="234"/>
        <v>1</v>
      </c>
      <c r="CT63" s="125">
        <f t="shared" si="234"/>
        <v>1</v>
      </c>
      <c r="CU63" s="125">
        <f t="shared" si="234"/>
        <v>1</v>
      </c>
      <c r="CV63" s="125">
        <f t="shared" si="234"/>
        <v>1</v>
      </c>
      <c r="CW63" s="125">
        <f t="shared" si="234"/>
        <v>0.38327578563083919</v>
      </c>
      <c r="CX63" s="125">
        <f t="shared" si="234"/>
        <v>0.62544905038715037</v>
      </c>
      <c r="CY63" s="125">
        <f t="shared" si="234"/>
        <v>0.80127733315269256</v>
      </c>
      <c r="CZ63" s="125">
        <f t="shared" si="234"/>
        <v>0.92341679279479139</v>
      </c>
      <c r="DA63" s="125">
        <f t="shared" si="234"/>
        <v>0.98735476374930042</v>
      </c>
      <c r="DB63" s="125">
        <f t="shared" si="234"/>
        <v>0.99977831800976047</v>
      </c>
      <c r="DC63" s="125">
        <f t="shared" si="234"/>
        <v>0.99999998963109737</v>
      </c>
      <c r="DD63" s="125">
        <f t="shared" si="234"/>
        <v>1</v>
      </c>
      <c r="DE63" s="125">
        <f t="shared" si="234"/>
        <v>1</v>
      </c>
      <c r="DF63" s="125">
        <f t="shared" si="234"/>
        <v>1</v>
      </c>
      <c r="DG63" s="125">
        <f t="shared" si="234"/>
        <v>1</v>
      </c>
      <c r="DH63" s="125">
        <f t="shared" si="234"/>
        <v>1</v>
      </c>
      <c r="DI63" s="125">
        <f t="shared" si="234"/>
        <v>0.38327578563083919</v>
      </c>
      <c r="DJ63" s="125">
        <f t="shared" si="234"/>
        <v>0.62544905038715037</v>
      </c>
      <c r="DK63" s="125">
        <f t="shared" si="234"/>
        <v>0.80127733315269256</v>
      </c>
      <c r="DL63" s="125">
        <f t="shared" si="234"/>
        <v>0.92341679279479139</v>
      </c>
      <c r="DM63" s="125">
        <f t="shared" si="234"/>
        <v>0.98735476374930042</v>
      </c>
      <c r="DN63" s="125">
        <f t="shared" si="234"/>
        <v>0.99977831800976047</v>
      </c>
      <c r="DO63" s="125">
        <f t="shared" si="234"/>
        <v>0.99999998963109737</v>
      </c>
      <c r="DP63" s="125">
        <f t="shared" si="234"/>
        <v>1</v>
      </c>
      <c r="DQ63" s="125">
        <f t="shared" si="234"/>
        <v>1</v>
      </c>
      <c r="DR63" s="125">
        <f t="shared" si="234"/>
        <v>1</v>
      </c>
      <c r="DS63" s="125">
        <f t="shared" si="234"/>
        <v>1</v>
      </c>
      <c r="DT63" s="125">
        <f t="shared" si="234"/>
        <v>1</v>
      </c>
      <c r="DU63" s="125">
        <f t="shared" si="234"/>
        <v>0.38327578563083919</v>
      </c>
      <c r="DV63" s="125">
        <f t="shared" si="234"/>
        <v>0.62544905038715037</v>
      </c>
      <c r="DW63" s="125">
        <f t="shared" si="234"/>
        <v>0.80127733315269256</v>
      </c>
      <c r="DX63" s="125">
        <f t="shared" si="234"/>
        <v>0.92341679279479139</v>
      </c>
      <c r="DY63" s="125">
        <f t="shared" si="234"/>
        <v>0.98735476374930042</v>
      </c>
      <c r="DZ63" s="125">
        <f t="shared" si="234"/>
        <v>0.99977831800976047</v>
      </c>
      <c r="EA63" s="125">
        <f t="shared" si="234"/>
        <v>0.99999998963109737</v>
      </c>
      <c r="EB63" s="125">
        <f t="shared" si="234"/>
        <v>1</v>
      </c>
      <c r="EC63" s="125">
        <f t="shared" si="234"/>
        <v>1</v>
      </c>
      <c r="ED63" s="125">
        <f t="shared" si="234"/>
        <v>1</v>
      </c>
      <c r="EE63" s="125">
        <f t="shared" si="234"/>
        <v>1</v>
      </c>
      <c r="EF63" s="125">
        <f t="shared" si="234"/>
        <v>1</v>
      </c>
      <c r="EG63" s="125">
        <f t="shared" si="234"/>
        <v>0.38327578563083919</v>
      </c>
      <c r="EH63" s="125">
        <f t="shared" si="234"/>
        <v>0.62544905038715037</v>
      </c>
      <c r="EI63" s="125">
        <f t="shared" si="234"/>
        <v>0.80127733315269256</v>
      </c>
      <c r="EJ63" s="125">
        <f t="shared" si="234"/>
        <v>0.92341679279479139</v>
      </c>
      <c r="EK63" s="125">
        <f t="shared" si="234"/>
        <v>0.98735476374930042</v>
      </c>
      <c r="EL63" s="125">
        <f t="shared" si="234"/>
        <v>0.99977831800976047</v>
      </c>
      <c r="EM63" s="125">
        <f t="shared" si="234"/>
        <v>0.99999998963109737</v>
      </c>
      <c r="EN63" s="125">
        <f t="shared" si="234"/>
        <v>1</v>
      </c>
      <c r="EO63" s="125">
        <f t="shared" si="234"/>
        <v>1</v>
      </c>
      <c r="EP63" s="125">
        <f t="shared" si="234"/>
        <v>1</v>
      </c>
      <c r="EQ63" s="125">
        <f t="shared" si="234"/>
        <v>1</v>
      </c>
      <c r="ER63" s="125">
        <f t="shared" ref="ER63:HC63" si="235">1-EXP(-ER62*ER58/ER16)</f>
        <v>1</v>
      </c>
      <c r="ES63" s="125">
        <f t="shared" si="235"/>
        <v>0.38327578563083919</v>
      </c>
      <c r="ET63" s="125">
        <f t="shared" si="235"/>
        <v>0.62544905038715037</v>
      </c>
      <c r="EU63" s="125">
        <f t="shared" si="235"/>
        <v>0.80127733315269256</v>
      </c>
      <c r="EV63" s="125">
        <f t="shared" si="235"/>
        <v>0.92341679279479139</v>
      </c>
      <c r="EW63" s="125">
        <f t="shared" si="235"/>
        <v>0.98735476374930042</v>
      </c>
      <c r="EX63" s="125">
        <f t="shared" si="235"/>
        <v>0.99977831800976047</v>
      </c>
      <c r="EY63" s="125">
        <f t="shared" si="235"/>
        <v>0.99999998963109737</v>
      </c>
      <c r="EZ63" s="125">
        <f t="shared" si="235"/>
        <v>1</v>
      </c>
      <c r="FA63" s="125">
        <f t="shared" si="235"/>
        <v>1</v>
      </c>
      <c r="FB63" s="125">
        <f t="shared" si="235"/>
        <v>1</v>
      </c>
      <c r="FC63" s="125">
        <f t="shared" si="235"/>
        <v>1</v>
      </c>
      <c r="FD63" s="125">
        <f t="shared" si="235"/>
        <v>1</v>
      </c>
      <c r="FE63" s="125">
        <f t="shared" si="235"/>
        <v>0.38327578563083919</v>
      </c>
      <c r="FF63" s="125">
        <f t="shared" si="235"/>
        <v>0.62544905038715037</v>
      </c>
      <c r="FG63" s="125">
        <f t="shared" si="235"/>
        <v>0.80127733315269256</v>
      </c>
      <c r="FH63" s="125">
        <f t="shared" si="235"/>
        <v>0.92341679279479139</v>
      </c>
      <c r="FI63" s="125">
        <f t="shared" si="235"/>
        <v>0.98735476374930042</v>
      </c>
      <c r="FJ63" s="125">
        <f t="shared" si="235"/>
        <v>0.99977831800976047</v>
      </c>
      <c r="FK63" s="125">
        <f t="shared" si="235"/>
        <v>0.99999998963109737</v>
      </c>
      <c r="FL63" s="125">
        <f t="shared" si="235"/>
        <v>1</v>
      </c>
      <c r="FM63" s="125">
        <f t="shared" si="235"/>
        <v>1</v>
      </c>
      <c r="FN63" s="125">
        <f t="shared" si="235"/>
        <v>1</v>
      </c>
      <c r="FO63" s="125">
        <f t="shared" si="235"/>
        <v>1</v>
      </c>
      <c r="FP63" s="125">
        <f t="shared" si="235"/>
        <v>1</v>
      </c>
      <c r="FQ63" s="125">
        <f t="shared" si="235"/>
        <v>0.38327578563083919</v>
      </c>
      <c r="FR63" s="125">
        <f t="shared" si="235"/>
        <v>0.62544905038715037</v>
      </c>
      <c r="FS63" s="125">
        <f t="shared" si="235"/>
        <v>0.80127733315269256</v>
      </c>
      <c r="FT63" s="125">
        <f t="shared" si="235"/>
        <v>0.92341679279479139</v>
      </c>
      <c r="FU63" s="125">
        <f t="shared" si="235"/>
        <v>0.98735476374930042</v>
      </c>
      <c r="FV63" s="125">
        <f t="shared" si="235"/>
        <v>0.99977831800976047</v>
      </c>
      <c r="FW63" s="125">
        <f t="shared" si="235"/>
        <v>0.99999998963109737</v>
      </c>
      <c r="FX63" s="125">
        <f t="shared" si="235"/>
        <v>1</v>
      </c>
      <c r="FY63" s="125">
        <f t="shared" si="235"/>
        <v>1</v>
      </c>
      <c r="FZ63" s="125">
        <f t="shared" si="235"/>
        <v>1</v>
      </c>
      <c r="GA63" s="125">
        <f t="shared" si="235"/>
        <v>1</v>
      </c>
      <c r="GB63" s="125">
        <f t="shared" si="235"/>
        <v>1</v>
      </c>
      <c r="GC63" s="125">
        <f t="shared" si="235"/>
        <v>0.38327578563083919</v>
      </c>
      <c r="GD63" s="125">
        <f t="shared" si="235"/>
        <v>0.62544905038715037</v>
      </c>
      <c r="GE63" s="125">
        <f t="shared" si="235"/>
        <v>0.80127733315269256</v>
      </c>
      <c r="GF63" s="125">
        <f t="shared" si="235"/>
        <v>0.92341679279479139</v>
      </c>
      <c r="GG63" s="125">
        <f t="shared" si="235"/>
        <v>0.98735476374930042</v>
      </c>
      <c r="GH63" s="125">
        <f t="shared" si="235"/>
        <v>0.99977831800976047</v>
      </c>
      <c r="GI63" s="125">
        <f t="shared" si="235"/>
        <v>0.99999998963109737</v>
      </c>
      <c r="GJ63" s="125">
        <f t="shared" si="235"/>
        <v>1</v>
      </c>
      <c r="GK63" s="125">
        <f t="shared" si="235"/>
        <v>1</v>
      </c>
      <c r="GL63" s="125">
        <f t="shared" si="235"/>
        <v>1</v>
      </c>
      <c r="GM63" s="125">
        <f t="shared" si="235"/>
        <v>1</v>
      </c>
      <c r="GN63" s="125">
        <f t="shared" si="235"/>
        <v>1</v>
      </c>
      <c r="GO63" s="125">
        <f t="shared" si="235"/>
        <v>0.38327578563083919</v>
      </c>
      <c r="GP63" s="125">
        <f t="shared" si="235"/>
        <v>0.62544905038715037</v>
      </c>
      <c r="GQ63" s="125">
        <f t="shared" si="235"/>
        <v>0.80127733315269256</v>
      </c>
      <c r="GR63" s="125">
        <f t="shared" si="235"/>
        <v>0.92341679279479139</v>
      </c>
      <c r="GS63" s="125">
        <f t="shared" si="235"/>
        <v>0.98735476374930042</v>
      </c>
      <c r="GT63" s="125">
        <f t="shared" si="235"/>
        <v>0.99977831800976047</v>
      </c>
      <c r="GU63" s="125">
        <f t="shared" si="235"/>
        <v>0.99999998963109737</v>
      </c>
      <c r="GV63" s="125">
        <f t="shared" si="235"/>
        <v>1</v>
      </c>
      <c r="GW63" s="125">
        <f t="shared" si="235"/>
        <v>1</v>
      </c>
      <c r="GX63" s="125">
        <f t="shared" si="235"/>
        <v>1</v>
      </c>
      <c r="GY63" s="125">
        <f t="shared" si="235"/>
        <v>1</v>
      </c>
      <c r="GZ63" s="125">
        <f t="shared" si="235"/>
        <v>1</v>
      </c>
      <c r="HA63" s="125">
        <f t="shared" si="235"/>
        <v>0.38327578563083919</v>
      </c>
      <c r="HB63" s="125">
        <f t="shared" si="235"/>
        <v>0.62544905038715037</v>
      </c>
      <c r="HC63" s="125">
        <f t="shared" si="235"/>
        <v>0.80127733315269256</v>
      </c>
      <c r="HD63" s="125">
        <f t="shared" ref="HD63:JO63" si="236">1-EXP(-HD62*HD58/HD16)</f>
        <v>0.92341679279479139</v>
      </c>
      <c r="HE63" s="125">
        <f t="shared" si="236"/>
        <v>0.98735476374930042</v>
      </c>
      <c r="HF63" s="125">
        <f t="shared" si="236"/>
        <v>0.99977831800976047</v>
      </c>
      <c r="HG63" s="125">
        <f t="shared" si="236"/>
        <v>0.99999998963109737</v>
      </c>
      <c r="HH63" s="125">
        <f t="shared" si="236"/>
        <v>1</v>
      </c>
      <c r="HI63" s="125">
        <f t="shared" si="236"/>
        <v>1</v>
      </c>
      <c r="HJ63" s="125">
        <f t="shared" si="236"/>
        <v>1</v>
      </c>
      <c r="HK63" s="125">
        <f t="shared" si="236"/>
        <v>1</v>
      </c>
      <c r="HL63" s="125">
        <f t="shared" si="236"/>
        <v>1</v>
      </c>
      <c r="HM63" s="125">
        <f t="shared" si="236"/>
        <v>0.38327578563083919</v>
      </c>
      <c r="HN63" s="125">
        <f t="shared" si="236"/>
        <v>0.62544905038715037</v>
      </c>
      <c r="HO63" s="125">
        <f t="shared" si="236"/>
        <v>0.80127733315269256</v>
      </c>
      <c r="HP63" s="125">
        <f t="shared" si="236"/>
        <v>0.92341679279479139</v>
      </c>
      <c r="HQ63" s="125">
        <f t="shared" si="236"/>
        <v>0.98735476374930042</v>
      </c>
      <c r="HR63" s="125">
        <f t="shared" si="236"/>
        <v>0.99977831800976047</v>
      </c>
      <c r="HS63" s="125">
        <f t="shared" si="236"/>
        <v>0.99999998963109737</v>
      </c>
      <c r="HT63" s="125">
        <f t="shared" si="236"/>
        <v>1</v>
      </c>
      <c r="HU63" s="125">
        <f t="shared" si="236"/>
        <v>1</v>
      </c>
      <c r="HV63" s="125">
        <f t="shared" si="236"/>
        <v>1</v>
      </c>
      <c r="HW63" s="125">
        <f t="shared" si="236"/>
        <v>1</v>
      </c>
      <c r="HX63" s="125">
        <f t="shared" si="236"/>
        <v>1</v>
      </c>
      <c r="HY63" s="125">
        <f t="shared" si="236"/>
        <v>0.38327578563083919</v>
      </c>
      <c r="HZ63" s="125">
        <f t="shared" si="236"/>
        <v>0.62544905038715037</v>
      </c>
      <c r="IA63" s="125">
        <f t="shared" si="236"/>
        <v>0.80127733315269256</v>
      </c>
      <c r="IB63" s="125">
        <f t="shared" si="236"/>
        <v>0.92341679279479139</v>
      </c>
      <c r="IC63" s="125">
        <f t="shared" si="236"/>
        <v>0.98735476374930042</v>
      </c>
      <c r="ID63" s="125">
        <f t="shared" si="236"/>
        <v>0.99977831800976047</v>
      </c>
      <c r="IE63" s="125">
        <f t="shared" si="236"/>
        <v>0.99999998963109737</v>
      </c>
      <c r="IF63" s="125">
        <f t="shared" si="236"/>
        <v>1</v>
      </c>
      <c r="IG63" s="125">
        <f t="shared" si="236"/>
        <v>1</v>
      </c>
      <c r="IH63" s="125">
        <f t="shared" si="236"/>
        <v>1</v>
      </c>
      <c r="II63" s="125">
        <f t="shared" si="236"/>
        <v>1</v>
      </c>
      <c r="IJ63" s="125">
        <f t="shared" si="236"/>
        <v>1</v>
      </c>
      <c r="IK63" s="125">
        <f t="shared" si="236"/>
        <v>0.38327578563083919</v>
      </c>
      <c r="IL63" s="125">
        <f t="shared" si="236"/>
        <v>0.62544905038715037</v>
      </c>
      <c r="IM63" s="125">
        <f t="shared" si="236"/>
        <v>0.80127733315269256</v>
      </c>
      <c r="IN63" s="125">
        <f t="shared" si="236"/>
        <v>0.92341679279479139</v>
      </c>
      <c r="IO63" s="125">
        <f t="shared" si="236"/>
        <v>0.98735476374930042</v>
      </c>
      <c r="IP63" s="125">
        <f t="shared" si="236"/>
        <v>0.99977831800976047</v>
      </c>
      <c r="IQ63" s="125">
        <f t="shared" si="236"/>
        <v>0.99999998963109737</v>
      </c>
      <c r="IR63" s="125">
        <f t="shared" si="236"/>
        <v>1</v>
      </c>
      <c r="IS63" s="125">
        <f t="shared" si="236"/>
        <v>1</v>
      </c>
      <c r="IT63" s="125">
        <f t="shared" si="236"/>
        <v>1</v>
      </c>
      <c r="IU63" s="125">
        <f t="shared" si="236"/>
        <v>1</v>
      </c>
      <c r="IV63" s="125">
        <f t="shared" si="236"/>
        <v>1</v>
      </c>
      <c r="IW63" s="125">
        <f t="shared" si="236"/>
        <v>0.38327578563083919</v>
      </c>
      <c r="IX63" s="125">
        <f t="shared" si="236"/>
        <v>0.62544905038715037</v>
      </c>
      <c r="IY63" s="125">
        <f t="shared" si="236"/>
        <v>0.80127733315269256</v>
      </c>
      <c r="IZ63" s="125">
        <f t="shared" si="236"/>
        <v>0.92341679279479139</v>
      </c>
      <c r="JA63" s="125">
        <f t="shared" si="236"/>
        <v>0.98735476374930042</v>
      </c>
      <c r="JB63" s="125">
        <f t="shared" si="236"/>
        <v>0.99977831800976047</v>
      </c>
      <c r="JC63" s="125">
        <f t="shared" si="236"/>
        <v>0.99999998963109737</v>
      </c>
      <c r="JD63" s="125">
        <f t="shared" si="236"/>
        <v>1</v>
      </c>
      <c r="JE63" s="125">
        <f t="shared" si="236"/>
        <v>1</v>
      </c>
      <c r="JF63" s="125">
        <f t="shared" si="236"/>
        <v>1</v>
      </c>
      <c r="JG63" s="125">
        <f t="shared" si="236"/>
        <v>1</v>
      </c>
      <c r="JH63" s="125">
        <f t="shared" si="236"/>
        <v>1</v>
      </c>
      <c r="JI63" s="125">
        <f t="shared" si="236"/>
        <v>0.38327578563083919</v>
      </c>
      <c r="JJ63" s="125">
        <f t="shared" si="236"/>
        <v>0.62544905038715037</v>
      </c>
      <c r="JK63" s="125">
        <f t="shared" si="236"/>
        <v>0.80127733315269256</v>
      </c>
      <c r="JL63" s="125">
        <f t="shared" si="236"/>
        <v>0.92341679279479139</v>
      </c>
      <c r="JM63" s="125">
        <f t="shared" si="236"/>
        <v>0.98735476374930042</v>
      </c>
      <c r="JN63" s="125">
        <f t="shared" si="236"/>
        <v>0.99977831800976047</v>
      </c>
      <c r="JO63" s="125">
        <f t="shared" si="236"/>
        <v>0.99999998963109737</v>
      </c>
      <c r="JP63" s="125">
        <f t="shared" ref="JP63:MA63" si="237">1-EXP(-JP62*JP58/JP16)</f>
        <v>1</v>
      </c>
      <c r="JQ63" s="125">
        <f t="shared" si="237"/>
        <v>1</v>
      </c>
      <c r="JR63" s="125">
        <f t="shared" si="237"/>
        <v>1</v>
      </c>
      <c r="JS63" s="125">
        <f t="shared" si="237"/>
        <v>1</v>
      </c>
      <c r="JT63" s="125">
        <f t="shared" si="237"/>
        <v>1</v>
      </c>
      <c r="JU63" s="125">
        <f t="shared" si="237"/>
        <v>0.38327578563083919</v>
      </c>
      <c r="JV63" s="125">
        <f t="shared" si="237"/>
        <v>0.62544905038715037</v>
      </c>
      <c r="JW63" s="125">
        <f t="shared" si="237"/>
        <v>0.80127733315269256</v>
      </c>
      <c r="JX63" s="125">
        <f t="shared" si="237"/>
        <v>0.92341679279479139</v>
      </c>
      <c r="JY63" s="125">
        <f t="shared" si="237"/>
        <v>0.98735476374930042</v>
      </c>
      <c r="JZ63" s="125">
        <f t="shared" si="237"/>
        <v>0.99977831800976047</v>
      </c>
      <c r="KA63" s="125">
        <f t="shared" si="237"/>
        <v>0.99999998963109737</v>
      </c>
      <c r="KB63" s="125">
        <f t="shared" si="237"/>
        <v>1</v>
      </c>
      <c r="KC63" s="125">
        <f t="shared" si="237"/>
        <v>1</v>
      </c>
      <c r="KD63" s="125">
        <f t="shared" si="237"/>
        <v>1</v>
      </c>
      <c r="KE63" s="125">
        <f t="shared" si="237"/>
        <v>1</v>
      </c>
      <c r="KF63" s="125">
        <f t="shared" si="237"/>
        <v>1</v>
      </c>
      <c r="KG63" s="125">
        <f t="shared" si="237"/>
        <v>0.38327578563083919</v>
      </c>
      <c r="KH63" s="125">
        <f t="shared" si="237"/>
        <v>0.62544905038715037</v>
      </c>
      <c r="KI63" s="125">
        <f t="shared" si="237"/>
        <v>0.80127733315269256</v>
      </c>
      <c r="KJ63" s="125">
        <f t="shared" si="237"/>
        <v>0.92341679279479139</v>
      </c>
      <c r="KK63" s="125">
        <f t="shared" si="237"/>
        <v>0.98735476374930042</v>
      </c>
      <c r="KL63" s="125">
        <f t="shared" si="237"/>
        <v>0.99977831800976047</v>
      </c>
      <c r="KM63" s="125">
        <f t="shared" si="237"/>
        <v>0.99999998963109737</v>
      </c>
      <c r="KN63" s="125">
        <f t="shared" si="237"/>
        <v>1</v>
      </c>
      <c r="KO63" s="125">
        <f t="shared" si="237"/>
        <v>1</v>
      </c>
      <c r="KP63" s="125">
        <f t="shared" si="237"/>
        <v>1</v>
      </c>
      <c r="KQ63" s="125">
        <f t="shared" si="237"/>
        <v>1</v>
      </c>
      <c r="KR63" s="125">
        <f t="shared" si="237"/>
        <v>1</v>
      </c>
      <c r="KS63" s="125">
        <f t="shared" si="237"/>
        <v>0.38327578563083919</v>
      </c>
      <c r="KT63" s="125">
        <f t="shared" si="237"/>
        <v>0.62544905038715037</v>
      </c>
      <c r="KU63" s="125">
        <f t="shared" si="237"/>
        <v>0.80127733315269256</v>
      </c>
      <c r="KV63" s="125">
        <f t="shared" si="237"/>
        <v>0.92341679279479139</v>
      </c>
      <c r="KW63" s="125">
        <f t="shared" si="237"/>
        <v>0.98735476374930042</v>
      </c>
      <c r="KX63" s="125">
        <f t="shared" si="237"/>
        <v>0.99977831800976047</v>
      </c>
      <c r="KY63" s="125">
        <f t="shared" si="237"/>
        <v>0.99999998963109737</v>
      </c>
      <c r="KZ63" s="125">
        <f t="shared" si="237"/>
        <v>1</v>
      </c>
      <c r="LA63" s="125">
        <f t="shared" si="237"/>
        <v>1</v>
      </c>
      <c r="LB63" s="125">
        <f t="shared" si="237"/>
        <v>1</v>
      </c>
      <c r="LC63" s="125">
        <f t="shared" si="237"/>
        <v>1</v>
      </c>
      <c r="LD63" s="125">
        <f t="shared" si="237"/>
        <v>1</v>
      </c>
      <c r="LE63" s="125">
        <f t="shared" si="237"/>
        <v>0.38327578563083919</v>
      </c>
      <c r="LF63" s="125">
        <f t="shared" si="237"/>
        <v>0.62544905038715037</v>
      </c>
      <c r="LG63" s="125">
        <f t="shared" si="237"/>
        <v>0.80127733315269256</v>
      </c>
      <c r="LH63" s="125">
        <f t="shared" si="237"/>
        <v>0.92341679279479139</v>
      </c>
      <c r="LI63" s="125">
        <f t="shared" si="237"/>
        <v>0.98735476374930042</v>
      </c>
      <c r="LJ63" s="125">
        <f t="shared" si="237"/>
        <v>0.99977831800976047</v>
      </c>
      <c r="LK63" s="125">
        <f t="shared" si="237"/>
        <v>0.99999998963109737</v>
      </c>
      <c r="LL63" s="125">
        <f t="shared" si="237"/>
        <v>1</v>
      </c>
      <c r="LM63" s="125">
        <f t="shared" si="237"/>
        <v>1</v>
      </c>
      <c r="LN63" s="125">
        <f t="shared" si="237"/>
        <v>1</v>
      </c>
      <c r="LO63" s="125">
        <f t="shared" si="237"/>
        <v>1</v>
      </c>
      <c r="LP63" s="125">
        <f t="shared" si="237"/>
        <v>1</v>
      </c>
      <c r="LQ63" s="125">
        <f t="shared" si="237"/>
        <v>0.38327578563083919</v>
      </c>
      <c r="LR63" s="125">
        <f t="shared" si="237"/>
        <v>0.62544905038715037</v>
      </c>
      <c r="LS63" s="125">
        <f t="shared" si="237"/>
        <v>0.80127733315269256</v>
      </c>
      <c r="LT63" s="125">
        <f t="shared" si="237"/>
        <v>0.92341679279479139</v>
      </c>
      <c r="LU63" s="125">
        <f t="shared" si="237"/>
        <v>0.98735476374930042</v>
      </c>
      <c r="LV63" s="125">
        <f t="shared" si="237"/>
        <v>0.99977831800976047</v>
      </c>
      <c r="LW63" s="125">
        <f t="shared" si="237"/>
        <v>0.99999998963109737</v>
      </c>
      <c r="LX63" s="125">
        <f t="shared" si="237"/>
        <v>1</v>
      </c>
      <c r="LY63" s="125">
        <f t="shared" si="237"/>
        <v>1</v>
      </c>
      <c r="LZ63" s="125">
        <f t="shared" si="237"/>
        <v>1</v>
      </c>
      <c r="MA63" s="125">
        <f t="shared" si="237"/>
        <v>1</v>
      </c>
      <c r="MB63" s="125">
        <f t="shared" ref="MB63:OM63" si="238">1-EXP(-MB62*MB58/MB16)</f>
        <v>1</v>
      </c>
      <c r="MC63" s="125">
        <f t="shared" si="238"/>
        <v>0.38327578563083919</v>
      </c>
      <c r="MD63" s="125">
        <f t="shared" si="238"/>
        <v>0.62544905038715037</v>
      </c>
      <c r="ME63" s="125">
        <f t="shared" si="238"/>
        <v>0.80127733315269256</v>
      </c>
      <c r="MF63" s="125">
        <f t="shared" si="238"/>
        <v>0.92341679279479139</v>
      </c>
      <c r="MG63" s="125">
        <f t="shared" si="238"/>
        <v>0.98735476374930042</v>
      </c>
      <c r="MH63" s="125">
        <f t="shared" si="238"/>
        <v>0.99977831800976047</v>
      </c>
      <c r="MI63" s="125">
        <f t="shared" si="238"/>
        <v>0.99999998963109737</v>
      </c>
      <c r="MJ63" s="125">
        <f t="shared" si="238"/>
        <v>1</v>
      </c>
      <c r="MK63" s="125">
        <f t="shared" si="238"/>
        <v>1</v>
      </c>
      <c r="ML63" s="125">
        <f t="shared" si="238"/>
        <v>1</v>
      </c>
      <c r="MM63" s="125">
        <f t="shared" si="238"/>
        <v>1</v>
      </c>
      <c r="MN63" s="125">
        <f t="shared" si="238"/>
        <v>1</v>
      </c>
      <c r="MO63" s="125">
        <f t="shared" si="238"/>
        <v>0.38327578563083919</v>
      </c>
      <c r="MP63" s="125">
        <f t="shared" si="238"/>
        <v>0.62544905038715037</v>
      </c>
      <c r="MQ63" s="125">
        <f t="shared" si="238"/>
        <v>0.80127733315269256</v>
      </c>
      <c r="MR63" s="125">
        <f t="shared" si="238"/>
        <v>0.92341679279479139</v>
      </c>
      <c r="MS63" s="125">
        <f t="shared" si="238"/>
        <v>0.98735476374930042</v>
      </c>
      <c r="MT63" s="125">
        <f t="shared" si="238"/>
        <v>0.99977831800976047</v>
      </c>
      <c r="MU63" s="125">
        <f t="shared" si="238"/>
        <v>0.99999998963109737</v>
      </c>
      <c r="MV63" s="125">
        <f t="shared" si="238"/>
        <v>1</v>
      </c>
      <c r="MW63" s="125">
        <f t="shared" si="238"/>
        <v>1</v>
      </c>
      <c r="MX63" s="125">
        <f t="shared" si="238"/>
        <v>1</v>
      </c>
      <c r="MY63" s="125">
        <f t="shared" si="238"/>
        <v>1</v>
      </c>
      <c r="MZ63" s="125">
        <f t="shared" si="238"/>
        <v>1</v>
      </c>
      <c r="NA63" s="125">
        <f t="shared" si="238"/>
        <v>0.38327578563083919</v>
      </c>
      <c r="NB63" s="125">
        <f t="shared" si="238"/>
        <v>0.62544905038715037</v>
      </c>
      <c r="NC63" s="125">
        <f t="shared" si="238"/>
        <v>0.80127733315269256</v>
      </c>
      <c r="ND63" s="125">
        <f t="shared" si="238"/>
        <v>0.92341679279479139</v>
      </c>
      <c r="NE63" s="125">
        <f t="shared" si="238"/>
        <v>0.98735476374930042</v>
      </c>
      <c r="NF63" s="125">
        <f t="shared" si="238"/>
        <v>0.99977831800976047</v>
      </c>
      <c r="NG63" s="125">
        <f t="shared" si="238"/>
        <v>0.99999998963109737</v>
      </c>
      <c r="NH63" s="125">
        <f t="shared" si="238"/>
        <v>1</v>
      </c>
      <c r="NI63" s="125">
        <f t="shared" si="238"/>
        <v>1</v>
      </c>
      <c r="NJ63" s="125">
        <f t="shared" si="238"/>
        <v>1</v>
      </c>
      <c r="NK63" s="125">
        <f t="shared" si="238"/>
        <v>1</v>
      </c>
      <c r="NL63" s="125">
        <f t="shared" si="238"/>
        <v>1</v>
      </c>
      <c r="NM63" s="125">
        <f t="shared" si="238"/>
        <v>0.38327578563083919</v>
      </c>
      <c r="NN63" s="125">
        <f t="shared" si="238"/>
        <v>0.62544905038715037</v>
      </c>
      <c r="NO63" s="125">
        <f t="shared" si="238"/>
        <v>0.80127733315269256</v>
      </c>
      <c r="NP63" s="125">
        <f t="shared" si="238"/>
        <v>0.92341679279479139</v>
      </c>
      <c r="NQ63" s="125">
        <f t="shared" si="238"/>
        <v>0.98735476374930042</v>
      </c>
      <c r="NR63" s="125">
        <f t="shared" si="238"/>
        <v>0.99977831800976047</v>
      </c>
      <c r="NS63" s="125">
        <f t="shared" si="238"/>
        <v>0.99999998963109737</v>
      </c>
      <c r="NT63" s="125">
        <f t="shared" si="238"/>
        <v>1</v>
      </c>
      <c r="NU63" s="125">
        <f t="shared" si="238"/>
        <v>1</v>
      </c>
      <c r="NV63" s="125">
        <f t="shared" si="238"/>
        <v>1</v>
      </c>
      <c r="NW63" s="125">
        <f t="shared" si="238"/>
        <v>1</v>
      </c>
      <c r="NX63" s="125">
        <f t="shared" si="238"/>
        <v>1</v>
      </c>
      <c r="NY63" s="125">
        <f t="shared" si="238"/>
        <v>0.38327578563083919</v>
      </c>
      <c r="NZ63" s="125">
        <f t="shared" si="238"/>
        <v>0.62544905038715037</v>
      </c>
      <c r="OA63" s="125">
        <f t="shared" si="238"/>
        <v>0.80127733315269256</v>
      </c>
      <c r="OB63" s="125">
        <f t="shared" si="238"/>
        <v>0.92341679279479139</v>
      </c>
      <c r="OC63" s="125">
        <f t="shared" si="238"/>
        <v>0.98735476374930042</v>
      </c>
      <c r="OD63" s="125">
        <f t="shared" si="238"/>
        <v>0.99977831800976047</v>
      </c>
      <c r="OE63" s="125">
        <f t="shared" si="238"/>
        <v>0.99999998963109737</v>
      </c>
      <c r="OF63" s="125">
        <f t="shared" si="238"/>
        <v>1</v>
      </c>
      <c r="OG63" s="125">
        <f t="shared" si="238"/>
        <v>1</v>
      </c>
      <c r="OH63" s="125">
        <f t="shared" si="238"/>
        <v>1</v>
      </c>
      <c r="OI63" s="125">
        <f t="shared" si="238"/>
        <v>1</v>
      </c>
      <c r="OJ63" s="125">
        <f t="shared" si="238"/>
        <v>1</v>
      </c>
      <c r="OK63" s="125">
        <f t="shared" si="238"/>
        <v>0.38327578563083919</v>
      </c>
      <c r="OL63" s="125">
        <f t="shared" si="238"/>
        <v>0.62544905038715037</v>
      </c>
      <c r="OM63" s="125">
        <f t="shared" si="238"/>
        <v>0.80127733315269256</v>
      </c>
      <c r="ON63" s="125">
        <f t="shared" ref="ON63:QY63" si="239">1-EXP(-ON62*ON58/ON16)</f>
        <v>0.92341679279479139</v>
      </c>
      <c r="OO63" s="125">
        <f t="shared" si="239"/>
        <v>0.98735476374930042</v>
      </c>
      <c r="OP63" s="125">
        <f t="shared" si="239"/>
        <v>0.99977831800976047</v>
      </c>
      <c r="OQ63" s="125">
        <f t="shared" si="239"/>
        <v>0.99999998963109737</v>
      </c>
      <c r="OR63" s="125">
        <f t="shared" si="239"/>
        <v>1</v>
      </c>
      <c r="OS63" s="125">
        <f t="shared" si="239"/>
        <v>1</v>
      </c>
      <c r="OT63" s="125">
        <f t="shared" si="239"/>
        <v>1</v>
      </c>
      <c r="OU63" s="125">
        <f t="shared" si="239"/>
        <v>1</v>
      </c>
      <c r="OV63" s="125">
        <f t="shared" si="239"/>
        <v>1</v>
      </c>
      <c r="OW63" s="125">
        <f t="shared" si="239"/>
        <v>0.38327578563083919</v>
      </c>
      <c r="OX63" s="125">
        <f t="shared" si="239"/>
        <v>0.62544905038715037</v>
      </c>
      <c r="OY63" s="125">
        <f t="shared" si="239"/>
        <v>0.80127733315269256</v>
      </c>
      <c r="OZ63" s="125">
        <f t="shared" si="239"/>
        <v>0.92341679279479139</v>
      </c>
      <c r="PA63" s="125">
        <f t="shared" si="239"/>
        <v>0.98735476374930042</v>
      </c>
      <c r="PB63" s="125">
        <f t="shared" si="239"/>
        <v>0.99977831800976047</v>
      </c>
      <c r="PC63" s="125">
        <f t="shared" si="239"/>
        <v>0.99999998963109737</v>
      </c>
      <c r="PD63" s="125">
        <f t="shared" si="239"/>
        <v>1</v>
      </c>
      <c r="PE63" s="125">
        <f t="shared" si="239"/>
        <v>1</v>
      </c>
      <c r="PF63" s="125">
        <f t="shared" si="239"/>
        <v>1</v>
      </c>
      <c r="PG63" s="125">
        <f t="shared" si="239"/>
        <v>1</v>
      </c>
      <c r="PH63" s="125">
        <f t="shared" si="239"/>
        <v>1</v>
      </c>
      <c r="PI63" s="125">
        <f t="shared" si="239"/>
        <v>0.38327578563083919</v>
      </c>
      <c r="PJ63" s="125">
        <f t="shared" si="239"/>
        <v>0.62544905038715037</v>
      </c>
      <c r="PK63" s="125">
        <f t="shared" si="239"/>
        <v>0.80127733315269256</v>
      </c>
      <c r="PL63" s="125">
        <f t="shared" si="239"/>
        <v>0.92341679279479139</v>
      </c>
      <c r="PM63" s="125">
        <f t="shared" si="239"/>
        <v>0.98735476374930042</v>
      </c>
      <c r="PN63" s="125">
        <f t="shared" si="239"/>
        <v>0.99977831800976047</v>
      </c>
      <c r="PO63" s="125">
        <f t="shared" si="239"/>
        <v>0.99999998963109737</v>
      </c>
      <c r="PP63" s="125">
        <f t="shared" si="239"/>
        <v>1</v>
      </c>
      <c r="PQ63" s="125">
        <f t="shared" si="239"/>
        <v>1</v>
      </c>
      <c r="PR63" s="125">
        <f t="shared" si="239"/>
        <v>1</v>
      </c>
      <c r="PS63" s="125">
        <f t="shared" si="239"/>
        <v>1</v>
      </c>
      <c r="PT63" s="125">
        <f t="shared" si="239"/>
        <v>1</v>
      </c>
      <c r="PU63" s="125">
        <f t="shared" si="239"/>
        <v>0.38327578563083919</v>
      </c>
      <c r="PV63" s="125">
        <f t="shared" si="239"/>
        <v>0.62544905038715037</v>
      </c>
      <c r="PW63" s="125">
        <f t="shared" si="239"/>
        <v>0.80127733315269256</v>
      </c>
      <c r="PX63" s="125">
        <f t="shared" si="239"/>
        <v>0.92341679279479139</v>
      </c>
      <c r="PY63" s="125">
        <f t="shared" si="239"/>
        <v>0.98735476374930042</v>
      </c>
      <c r="PZ63" s="125">
        <f t="shared" si="239"/>
        <v>0.99977831800976047</v>
      </c>
      <c r="QA63" s="125">
        <f t="shared" si="239"/>
        <v>0.99999998963109737</v>
      </c>
      <c r="QB63" s="125">
        <f t="shared" si="239"/>
        <v>1</v>
      </c>
      <c r="QC63" s="125">
        <f t="shared" si="239"/>
        <v>1</v>
      </c>
      <c r="QD63" s="125">
        <f t="shared" si="239"/>
        <v>1</v>
      </c>
      <c r="QE63" s="125">
        <f t="shared" si="239"/>
        <v>1</v>
      </c>
      <c r="QF63" s="125">
        <f t="shared" si="239"/>
        <v>1</v>
      </c>
      <c r="QG63" s="125">
        <f t="shared" si="239"/>
        <v>0.38327578563083919</v>
      </c>
      <c r="QH63" s="125">
        <f t="shared" si="239"/>
        <v>0.62544905038715037</v>
      </c>
      <c r="QI63" s="125">
        <f t="shared" si="239"/>
        <v>0.80127733315269256</v>
      </c>
      <c r="QJ63" s="125">
        <f t="shared" si="239"/>
        <v>0.92341679279479139</v>
      </c>
      <c r="QK63" s="125">
        <f t="shared" si="239"/>
        <v>0.98735476374930042</v>
      </c>
      <c r="QL63" s="125">
        <f t="shared" si="239"/>
        <v>0.99977831800976047</v>
      </c>
      <c r="QM63" s="125">
        <f t="shared" si="239"/>
        <v>0.99999998963109737</v>
      </c>
      <c r="QN63" s="125">
        <f t="shared" si="239"/>
        <v>1</v>
      </c>
      <c r="QO63" s="125">
        <f t="shared" si="239"/>
        <v>1</v>
      </c>
      <c r="QP63" s="125">
        <f t="shared" si="239"/>
        <v>1</v>
      </c>
      <c r="QQ63" s="125">
        <f t="shared" si="239"/>
        <v>1</v>
      </c>
      <c r="QR63" s="125">
        <f t="shared" si="239"/>
        <v>1</v>
      </c>
      <c r="QS63" s="125">
        <f t="shared" si="239"/>
        <v>0.38327578563083919</v>
      </c>
      <c r="QT63" s="125">
        <f t="shared" si="239"/>
        <v>0.62544905038715037</v>
      </c>
      <c r="QU63" s="125">
        <f t="shared" si="239"/>
        <v>0.80127733315269256</v>
      </c>
      <c r="QV63" s="125">
        <f t="shared" si="239"/>
        <v>0.92341679279479139</v>
      </c>
      <c r="QW63" s="125">
        <f t="shared" si="239"/>
        <v>0.98735476374930042</v>
      </c>
      <c r="QX63" s="125">
        <f t="shared" si="239"/>
        <v>0.99977831800976047</v>
      </c>
      <c r="QY63" s="125">
        <f t="shared" si="239"/>
        <v>0.99999998963109737</v>
      </c>
      <c r="QZ63" s="125">
        <f t="shared" ref="QZ63:TK63" si="240">1-EXP(-QZ62*QZ58/QZ16)</f>
        <v>1</v>
      </c>
      <c r="RA63" s="125">
        <f t="shared" si="240"/>
        <v>1</v>
      </c>
      <c r="RB63" s="125">
        <f t="shared" si="240"/>
        <v>1</v>
      </c>
      <c r="RC63" s="125">
        <f t="shared" si="240"/>
        <v>1</v>
      </c>
      <c r="RD63" s="125">
        <f t="shared" si="240"/>
        <v>1</v>
      </c>
      <c r="RE63" s="125">
        <f t="shared" si="240"/>
        <v>0.38327578563083919</v>
      </c>
      <c r="RF63" s="125">
        <f t="shared" si="240"/>
        <v>0.62544905038715037</v>
      </c>
      <c r="RG63" s="125">
        <f t="shared" si="240"/>
        <v>0.80127733315269256</v>
      </c>
      <c r="RH63" s="125">
        <f t="shared" si="240"/>
        <v>0.92341679279479139</v>
      </c>
      <c r="RI63" s="125">
        <f t="shared" si="240"/>
        <v>0.98735476374930042</v>
      </c>
      <c r="RJ63" s="125">
        <f t="shared" si="240"/>
        <v>0.99977831800976047</v>
      </c>
      <c r="RK63" s="125">
        <f t="shared" si="240"/>
        <v>0.99999998963109737</v>
      </c>
      <c r="RL63" s="125">
        <f t="shared" si="240"/>
        <v>1</v>
      </c>
      <c r="RM63" s="125">
        <f t="shared" si="240"/>
        <v>1</v>
      </c>
      <c r="RN63" s="125">
        <f t="shared" si="240"/>
        <v>1</v>
      </c>
      <c r="RO63" s="125">
        <f t="shared" si="240"/>
        <v>1</v>
      </c>
      <c r="RP63" s="125">
        <f t="shared" si="240"/>
        <v>1</v>
      </c>
      <c r="RQ63" s="125">
        <f t="shared" si="240"/>
        <v>0.38327578563083919</v>
      </c>
      <c r="RR63" s="125">
        <f t="shared" si="240"/>
        <v>0.62544905038715037</v>
      </c>
      <c r="RS63" s="125">
        <f t="shared" si="240"/>
        <v>0.80127733315269256</v>
      </c>
      <c r="RT63" s="125">
        <f t="shared" si="240"/>
        <v>0.92341679279479139</v>
      </c>
      <c r="RU63" s="125">
        <f t="shared" si="240"/>
        <v>0.98735476374930042</v>
      </c>
      <c r="RV63" s="125">
        <f t="shared" si="240"/>
        <v>0.99977831800976047</v>
      </c>
      <c r="RW63" s="125">
        <f t="shared" si="240"/>
        <v>0.99999998963109737</v>
      </c>
      <c r="RX63" s="125">
        <f t="shared" si="240"/>
        <v>1</v>
      </c>
      <c r="RY63" s="125">
        <f t="shared" si="240"/>
        <v>1</v>
      </c>
      <c r="RZ63" s="125">
        <f t="shared" si="240"/>
        <v>1</v>
      </c>
      <c r="SA63" s="125">
        <f t="shared" si="240"/>
        <v>1</v>
      </c>
      <c r="SB63" s="125">
        <f t="shared" si="240"/>
        <v>1</v>
      </c>
      <c r="SC63" s="125">
        <f t="shared" si="240"/>
        <v>0.38327578563083919</v>
      </c>
      <c r="SD63" s="125">
        <f t="shared" si="240"/>
        <v>0.62544905038715037</v>
      </c>
      <c r="SE63" s="125">
        <f t="shared" si="240"/>
        <v>0.80127733315269256</v>
      </c>
      <c r="SF63" s="125">
        <f t="shared" si="240"/>
        <v>0.92341679279479139</v>
      </c>
      <c r="SG63" s="125">
        <f t="shared" si="240"/>
        <v>0.98735476374930042</v>
      </c>
      <c r="SH63" s="125">
        <f t="shared" si="240"/>
        <v>0.99977831800976047</v>
      </c>
      <c r="SI63" s="125">
        <f t="shared" si="240"/>
        <v>0.99999998963109737</v>
      </c>
      <c r="SJ63" s="125">
        <f t="shared" si="240"/>
        <v>1</v>
      </c>
      <c r="SK63" s="125">
        <f t="shared" si="240"/>
        <v>1</v>
      </c>
      <c r="SL63" s="125">
        <f t="shared" si="240"/>
        <v>1</v>
      </c>
      <c r="SM63" s="125">
        <f t="shared" si="240"/>
        <v>1</v>
      </c>
      <c r="SN63" s="125">
        <f t="shared" si="240"/>
        <v>1</v>
      </c>
      <c r="SO63" s="125">
        <f t="shared" si="240"/>
        <v>0.38327578563083919</v>
      </c>
      <c r="SP63" s="125">
        <f t="shared" si="240"/>
        <v>0.62544905038715037</v>
      </c>
      <c r="SQ63" s="125">
        <f t="shared" si="240"/>
        <v>0.80127733315269256</v>
      </c>
      <c r="SR63" s="125">
        <f t="shared" si="240"/>
        <v>0.92341679279479139</v>
      </c>
      <c r="SS63" s="125">
        <f t="shared" si="240"/>
        <v>0.98735476374930042</v>
      </c>
      <c r="ST63" s="125">
        <f t="shared" si="240"/>
        <v>0.99977831800976047</v>
      </c>
      <c r="SU63" s="125">
        <f t="shared" si="240"/>
        <v>0.99999998963109737</v>
      </c>
      <c r="SV63" s="125">
        <f t="shared" si="240"/>
        <v>1</v>
      </c>
      <c r="SW63" s="125">
        <f t="shared" si="240"/>
        <v>1</v>
      </c>
      <c r="SX63" s="125">
        <f t="shared" si="240"/>
        <v>1</v>
      </c>
      <c r="SY63" s="125">
        <f t="shared" si="240"/>
        <v>1</v>
      </c>
      <c r="SZ63" s="125">
        <f t="shared" si="240"/>
        <v>1</v>
      </c>
      <c r="TA63" s="125">
        <f t="shared" si="240"/>
        <v>0.38327578563083919</v>
      </c>
      <c r="TB63" s="125">
        <f t="shared" si="240"/>
        <v>0.62544905038715037</v>
      </c>
      <c r="TC63" s="125">
        <f t="shared" si="240"/>
        <v>0.80127733315269256</v>
      </c>
      <c r="TD63" s="125">
        <f t="shared" si="240"/>
        <v>0.92341679279479139</v>
      </c>
      <c r="TE63" s="125">
        <f t="shared" si="240"/>
        <v>0.98735476374930042</v>
      </c>
      <c r="TF63" s="125">
        <f t="shared" si="240"/>
        <v>0.99977831800976047</v>
      </c>
      <c r="TG63" s="125">
        <f t="shared" si="240"/>
        <v>0.99999998963109737</v>
      </c>
      <c r="TH63" s="125">
        <f t="shared" si="240"/>
        <v>1</v>
      </c>
      <c r="TI63" s="125">
        <f t="shared" si="240"/>
        <v>1</v>
      </c>
      <c r="TJ63" s="125">
        <f t="shared" si="240"/>
        <v>1</v>
      </c>
      <c r="TK63" s="125">
        <f t="shared" si="240"/>
        <v>1</v>
      </c>
      <c r="TL63" s="125">
        <f t="shared" ref="TL63:VH63" si="241">1-EXP(-TL62*TL58/TL16)</f>
        <v>1</v>
      </c>
      <c r="TM63" s="125">
        <f t="shared" si="241"/>
        <v>0.38327578563083919</v>
      </c>
      <c r="TN63" s="125">
        <f t="shared" si="241"/>
        <v>0.62544905038715037</v>
      </c>
      <c r="TO63" s="125">
        <f t="shared" si="241"/>
        <v>0.80127733315269256</v>
      </c>
      <c r="TP63" s="125">
        <f t="shared" si="241"/>
        <v>0.92341679279479139</v>
      </c>
      <c r="TQ63" s="125">
        <f t="shared" si="241"/>
        <v>0.98735476374930042</v>
      </c>
      <c r="TR63" s="125">
        <f t="shared" si="241"/>
        <v>0.99977831800976047</v>
      </c>
      <c r="TS63" s="125">
        <f t="shared" si="241"/>
        <v>0.99999998963109737</v>
      </c>
      <c r="TT63" s="125">
        <f t="shared" si="241"/>
        <v>1</v>
      </c>
      <c r="TU63" s="125">
        <f t="shared" si="241"/>
        <v>1</v>
      </c>
      <c r="TV63" s="125">
        <f t="shared" si="241"/>
        <v>1</v>
      </c>
      <c r="TW63" s="125">
        <f t="shared" si="241"/>
        <v>1</v>
      </c>
      <c r="TX63" s="125">
        <f t="shared" si="241"/>
        <v>1</v>
      </c>
      <c r="TY63" s="125">
        <f t="shared" si="241"/>
        <v>0.38327578563083919</v>
      </c>
      <c r="TZ63" s="125">
        <f t="shared" si="241"/>
        <v>0.62544905038715037</v>
      </c>
      <c r="UA63" s="125">
        <f t="shared" si="241"/>
        <v>0.80127733315269256</v>
      </c>
      <c r="UB63" s="125">
        <f t="shared" si="241"/>
        <v>0.92341679279479139</v>
      </c>
      <c r="UC63" s="125">
        <f t="shared" si="241"/>
        <v>0.98735476374930042</v>
      </c>
      <c r="UD63" s="125">
        <f t="shared" si="241"/>
        <v>0.99977831800976047</v>
      </c>
      <c r="UE63" s="125">
        <f t="shared" si="241"/>
        <v>0.99999998963109737</v>
      </c>
      <c r="UF63" s="125">
        <f t="shared" si="241"/>
        <v>1</v>
      </c>
      <c r="UG63" s="125">
        <f t="shared" si="241"/>
        <v>1</v>
      </c>
      <c r="UH63" s="125">
        <f t="shared" si="241"/>
        <v>1</v>
      </c>
      <c r="UI63" s="125">
        <f t="shared" si="241"/>
        <v>1</v>
      </c>
      <c r="UJ63" s="125">
        <f t="shared" si="241"/>
        <v>1</v>
      </c>
      <c r="UK63" s="125">
        <f t="shared" si="241"/>
        <v>0.38327578563083919</v>
      </c>
      <c r="UL63" s="125">
        <f t="shared" si="241"/>
        <v>0.62544905038715037</v>
      </c>
      <c r="UM63" s="125">
        <f t="shared" si="241"/>
        <v>0.80127733315269256</v>
      </c>
      <c r="UN63" s="125">
        <f t="shared" si="241"/>
        <v>0.92341679279479139</v>
      </c>
      <c r="UO63" s="125">
        <f t="shared" si="241"/>
        <v>0.98735476374930042</v>
      </c>
      <c r="UP63" s="125">
        <f t="shared" si="241"/>
        <v>0.99977831800976047</v>
      </c>
      <c r="UQ63" s="125">
        <f t="shared" si="241"/>
        <v>0.99999998963109737</v>
      </c>
      <c r="UR63" s="125">
        <f t="shared" si="241"/>
        <v>1</v>
      </c>
      <c r="US63" s="125">
        <f t="shared" si="241"/>
        <v>1</v>
      </c>
      <c r="UT63" s="125">
        <f t="shared" si="241"/>
        <v>1</v>
      </c>
      <c r="UU63" s="125">
        <f t="shared" si="241"/>
        <v>1</v>
      </c>
      <c r="UV63" s="125">
        <f t="shared" si="241"/>
        <v>1</v>
      </c>
      <c r="UW63" s="125">
        <f t="shared" si="241"/>
        <v>0.38327578563083919</v>
      </c>
      <c r="UX63" s="125">
        <f t="shared" si="241"/>
        <v>0.62544905038715037</v>
      </c>
      <c r="UY63" s="125">
        <f t="shared" si="241"/>
        <v>0.80127733315269256</v>
      </c>
      <c r="UZ63" s="125">
        <f t="shared" si="241"/>
        <v>0.92341679279479139</v>
      </c>
      <c r="VA63" s="125">
        <f t="shared" si="241"/>
        <v>0.98735476374930042</v>
      </c>
      <c r="VB63" s="125">
        <f t="shared" si="241"/>
        <v>0.99977831800976047</v>
      </c>
      <c r="VC63" s="125">
        <f t="shared" si="241"/>
        <v>0.99999998963109737</v>
      </c>
      <c r="VD63" s="125">
        <f t="shared" si="241"/>
        <v>1</v>
      </c>
      <c r="VE63" s="125">
        <f t="shared" si="241"/>
        <v>1</v>
      </c>
      <c r="VF63" s="125">
        <f t="shared" si="241"/>
        <v>1</v>
      </c>
      <c r="VG63" s="125">
        <f t="shared" si="241"/>
        <v>1</v>
      </c>
      <c r="VH63" s="125">
        <f t="shared" si="241"/>
        <v>1</v>
      </c>
    </row>
    <row r="64" spans="1:580" ht="14.25" x14ac:dyDescent="0.25">
      <c r="B64" s="55"/>
      <c r="C64" s="10" t="s">
        <v>281</v>
      </c>
      <c r="D64" s="93" t="s">
        <v>283</v>
      </c>
      <c r="E64" s="125">
        <f t="shared" ref="E64:F64" si="242">1-(1-E63)^E16</f>
        <v>0.6196512434107414</v>
      </c>
      <c r="F64" s="125">
        <f t="shared" si="242"/>
        <v>0.85971158614411258</v>
      </c>
      <c r="G64" s="125">
        <f t="shared" ref="G64:S64" si="243">1-(1-G63)^G16</f>
        <v>0.96050930168109405</v>
      </c>
      <c r="H64" s="125">
        <f t="shared" si="243"/>
        <v>0.99413501237416413</v>
      </c>
      <c r="I64" s="125">
        <f t="shared" si="243"/>
        <v>0.99984009800016405</v>
      </c>
      <c r="J64" s="125">
        <f t="shared" si="243"/>
        <v>0.99999995085709525</v>
      </c>
      <c r="K64" s="125">
        <f t="shared" si="243"/>
        <v>0.99999999999999989</v>
      </c>
      <c r="L64" s="125">
        <f t="shared" si="243"/>
        <v>1</v>
      </c>
      <c r="M64" s="125">
        <f t="shared" si="243"/>
        <v>1</v>
      </c>
      <c r="N64" s="125">
        <f t="shared" si="243"/>
        <v>1</v>
      </c>
      <c r="O64" s="125">
        <f t="shared" si="243"/>
        <v>1</v>
      </c>
      <c r="P64" s="125">
        <f t="shared" si="243"/>
        <v>1</v>
      </c>
      <c r="Q64" s="125">
        <f t="shared" si="243"/>
        <v>0.6196512434107414</v>
      </c>
      <c r="R64" s="125">
        <f t="shared" si="243"/>
        <v>0.85971158614411258</v>
      </c>
      <c r="S64" s="125">
        <f t="shared" si="243"/>
        <v>0.96050930168109405</v>
      </c>
      <c r="T64" s="125">
        <f t="shared" ref="T64:CE64" si="244">1-(1-T63)^T16</f>
        <v>0.99413501237416413</v>
      </c>
      <c r="U64" s="125">
        <f t="shared" si="244"/>
        <v>0.99984009800016405</v>
      </c>
      <c r="V64" s="125">
        <f t="shared" si="244"/>
        <v>0.99999995085709525</v>
      </c>
      <c r="W64" s="125">
        <f t="shared" si="244"/>
        <v>0.99999999999999989</v>
      </c>
      <c r="X64" s="125">
        <f t="shared" si="244"/>
        <v>1</v>
      </c>
      <c r="Y64" s="125">
        <f t="shared" si="244"/>
        <v>1</v>
      </c>
      <c r="Z64" s="125">
        <f t="shared" si="244"/>
        <v>1</v>
      </c>
      <c r="AA64" s="125">
        <f t="shared" si="244"/>
        <v>1</v>
      </c>
      <c r="AB64" s="125">
        <f t="shared" si="244"/>
        <v>1</v>
      </c>
      <c r="AC64" s="125">
        <f t="shared" si="244"/>
        <v>0.6196512434107414</v>
      </c>
      <c r="AD64" s="125">
        <f t="shared" si="244"/>
        <v>0.85971158614411258</v>
      </c>
      <c r="AE64" s="125">
        <f t="shared" si="244"/>
        <v>0.96050930168109405</v>
      </c>
      <c r="AF64" s="125">
        <f t="shared" si="244"/>
        <v>0.99413501237416413</v>
      </c>
      <c r="AG64" s="125">
        <f t="shared" si="244"/>
        <v>0.99984009800016405</v>
      </c>
      <c r="AH64" s="125">
        <f t="shared" si="244"/>
        <v>0.99999995085709525</v>
      </c>
      <c r="AI64" s="125">
        <f t="shared" si="244"/>
        <v>0.99999999999999989</v>
      </c>
      <c r="AJ64" s="125">
        <f t="shared" si="244"/>
        <v>1</v>
      </c>
      <c r="AK64" s="125">
        <f t="shared" si="244"/>
        <v>1</v>
      </c>
      <c r="AL64" s="125">
        <f t="shared" si="244"/>
        <v>1</v>
      </c>
      <c r="AM64" s="125">
        <f t="shared" si="244"/>
        <v>1</v>
      </c>
      <c r="AN64" s="125">
        <f t="shared" si="244"/>
        <v>1</v>
      </c>
      <c r="AO64" s="125">
        <f t="shared" si="244"/>
        <v>0.6196512434107414</v>
      </c>
      <c r="AP64" s="125">
        <f t="shared" si="244"/>
        <v>0.85971158614411258</v>
      </c>
      <c r="AQ64" s="125">
        <f t="shared" si="244"/>
        <v>0.96050930168109405</v>
      </c>
      <c r="AR64" s="125">
        <f t="shared" si="244"/>
        <v>0.99413501237416413</v>
      </c>
      <c r="AS64" s="125">
        <f t="shared" si="244"/>
        <v>0.99984009800016405</v>
      </c>
      <c r="AT64" s="125">
        <f t="shared" si="244"/>
        <v>0.99999995085709525</v>
      </c>
      <c r="AU64" s="125">
        <f t="shared" si="244"/>
        <v>0.99999999999999989</v>
      </c>
      <c r="AV64" s="125">
        <f t="shared" si="244"/>
        <v>1</v>
      </c>
      <c r="AW64" s="125">
        <f t="shared" si="244"/>
        <v>1</v>
      </c>
      <c r="AX64" s="125">
        <f t="shared" si="244"/>
        <v>1</v>
      </c>
      <c r="AY64" s="125">
        <f t="shared" si="244"/>
        <v>1</v>
      </c>
      <c r="AZ64" s="125">
        <f t="shared" si="244"/>
        <v>1</v>
      </c>
      <c r="BA64" s="125">
        <f t="shared" si="244"/>
        <v>0.6196512434107414</v>
      </c>
      <c r="BB64" s="125">
        <f t="shared" si="244"/>
        <v>0.85971158614411258</v>
      </c>
      <c r="BC64" s="125">
        <f t="shared" si="244"/>
        <v>0.96050930168109405</v>
      </c>
      <c r="BD64" s="125">
        <f t="shared" si="244"/>
        <v>0.99413501237416413</v>
      </c>
      <c r="BE64" s="125">
        <f t="shared" si="244"/>
        <v>0.99984009800016405</v>
      </c>
      <c r="BF64" s="125">
        <f t="shared" si="244"/>
        <v>0.99999995085709525</v>
      </c>
      <c r="BG64" s="125">
        <f t="shared" si="244"/>
        <v>0.99999999999999989</v>
      </c>
      <c r="BH64" s="125">
        <f t="shared" si="244"/>
        <v>1</v>
      </c>
      <c r="BI64" s="125">
        <f t="shared" si="244"/>
        <v>1</v>
      </c>
      <c r="BJ64" s="125">
        <f t="shared" si="244"/>
        <v>1</v>
      </c>
      <c r="BK64" s="125">
        <f t="shared" si="244"/>
        <v>1</v>
      </c>
      <c r="BL64" s="125">
        <f t="shared" si="244"/>
        <v>1</v>
      </c>
      <c r="BM64" s="125">
        <f t="shared" si="244"/>
        <v>0.6196512434107414</v>
      </c>
      <c r="BN64" s="125">
        <f t="shared" si="244"/>
        <v>0.85971158614411258</v>
      </c>
      <c r="BO64" s="125">
        <f t="shared" si="244"/>
        <v>0.96050930168109405</v>
      </c>
      <c r="BP64" s="125">
        <f t="shared" si="244"/>
        <v>0.99413501237416413</v>
      </c>
      <c r="BQ64" s="125">
        <f t="shared" si="244"/>
        <v>0.99984009800016405</v>
      </c>
      <c r="BR64" s="125">
        <f t="shared" si="244"/>
        <v>0.99999995085709525</v>
      </c>
      <c r="BS64" s="125">
        <f t="shared" si="244"/>
        <v>0.99999999999999989</v>
      </c>
      <c r="BT64" s="125">
        <f t="shared" si="244"/>
        <v>1</v>
      </c>
      <c r="BU64" s="125">
        <f t="shared" si="244"/>
        <v>1</v>
      </c>
      <c r="BV64" s="125">
        <f t="shared" si="244"/>
        <v>1</v>
      </c>
      <c r="BW64" s="125">
        <f t="shared" si="244"/>
        <v>1</v>
      </c>
      <c r="BX64" s="125">
        <f t="shared" si="244"/>
        <v>1</v>
      </c>
      <c r="BY64" s="125">
        <f t="shared" si="244"/>
        <v>0.6196512434107414</v>
      </c>
      <c r="BZ64" s="125">
        <f t="shared" si="244"/>
        <v>0.85971158614411258</v>
      </c>
      <c r="CA64" s="125">
        <f t="shared" si="244"/>
        <v>0.96050930168109405</v>
      </c>
      <c r="CB64" s="125">
        <f t="shared" si="244"/>
        <v>0.99413501237416413</v>
      </c>
      <c r="CC64" s="125">
        <f t="shared" si="244"/>
        <v>0.99984009800016405</v>
      </c>
      <c r="CD64" s="125">
        <f t="shared" si="244"/>
        <v>0.99999995085709525</v>
      </c>
      <c r="CE64" s="125">
        <f t="shared" si="244"/>
        <v>0.99999999999999989</v>
      </c>
      <c r="CF64" s="125">
        <f t="shared" ref="CF64:EQ64" si="245">1-(1-CF63)^CF16</f>
        <v>1</v>
      </c>
      <c r="CG64" s="125">
        <f t="shared" si="245"/>
        <v>1</v>
      </c>
      <c r="CH64" s="125">
        <f t="shared" si="245"/>
        <v>1</v>
      </c>
      <c r="CI64" s="125">
        <f t="shared" si="245"/>
        <v>1</v>
      </c>
      <c r="CJ64" s="125">
        <f t="shared" si="245"/>
        <v>1</v>
      </c>
      <c r="CK64" s="125">
        <f t="shared" si="245"/>
        <v>0.6196512434107414</v>
      </c>
      <c r="CL64" s="125">
        <f t="shared" si="245"/>
        <v>0.85971158614411258</v>
      </c>
      <c r="CM64" s="125">
        <f t="shared" si="245"/>
        <v>0.96050930168109405</v>
      </c>
      <c r="CN64" s="125">
        <f t="shared" si="245"/>
        <v>0.99413501237416413</v>
      </c>
      <c r="CO64" s="125">
        <f t="shared" si="245"/>
        <v>0.99984009800016405</v>
      </c>
      <c r="CP64" s="125">
        <f t="shared" si="245"/>
        <v>0.99999995085709525</v>
      </c>
      <c r="CQ64" s="125">
        <f t="shared" si="245"/>
        <v>0.99999999999999989</v>
      </c>
      <c r="CR64" s="125">
        <f t="shared" si="245"/>
        <v>1</v>
      </c>
      <c r="CS64" s="125">
        <f t="shared" si="245"/>
        <v>1</v>
      </c>
      <c r="CT64" s="125">
        <f t="shared" si="245"/>
        <v>1</v>
      </c>
      <c r="CU64" s="125">
        <f t="shared" si="245"/>
        <v>1</v>
      </c>
      <c r="CV64" s="125">
        <f t="shared" si="245"/>
        <v>1</v>
      </c>
      <c r="CW64" s="125">
        <f t="shared" si="245"/>
        <v>0.6196512434107414</v>
      </c>
      <c r="CX64" s="125">
        <f t="shared" si="245"/>
        <v>0.85971158614411258</v>
      </c>
      <c r="CY64" s="125">
        <f t="shared" si="245"/>
        <v>0.96050930168109405</v>
      </c>
      <c r="CZ64" s="125">
        <f t="shared" si="245"/>
        <v>0.99413501237416413</v>
      </c>
      <c r="DA64" s="125">
        <f t="shared" si="245"/>
        <v>0.99984009800016405</v>
      </c>
      <c r="DB64" s="125">
        <f t="shared" si="245"/>
        <v>0.99999995085709525</v>
      </c>
      <c r="DC64" s="125">
        <f t="shared" si="245"/>
        <v>0.99999999999999989</v>
      </c>
      <c r="DD64" s="125">
        <f t="shared" si="245"/>
        <v>1</v>
      </c>
      <c r="DE64" s="125">
        <f t="shared" si="245"/>
        <v>1</v>
      </c>
      <c r="DF64" s="125">
        <f t="shared" si="245"/>
        <v>1</v>
      </c>
      <c r="DG64" s="125">
        <f t="shared" si="245"/>
        <v>1</v>
      </c>
      <c r="DH64" s="125">
        <f t="shared" si="245"/>
        <v>1</v>
      </c>
      <c r="DI64" s="125">
        <f t="shared" si="245"/>
        <v>0.6196512434107414</v>
      </c>
      <c r="DJ64" s="125">
        <f t="shared" si="245"/>
        <v>0.85971158614411258</v>
      </c>
      <c r="DK64" s="125">
        <f t="shared" si="245"/>
        <v>0.96050930168109405</v>
      </c>
      <c r="DL64" s="125">
        <f t="shared" si="245"/>
        <v>0.99413501237416413</v>
      </c>
      <c r="DM64" s="125">
        <f t="shared" si="245"/>
        <v>0.99984009800016405</v>
      </c>
      <c r="DN64" s="125">
        <f t="shared" si="245"/>
        <v>0.99999995085709525</v>
      </c>
      <c r="DO64" s="125">
        <f t="shared" si="245"/>
        <v>0.99999999999999989</v>
      </c>
      <c r="DP64" s="125">
        <f t="shared" si="245"/>
        <v>1</v>
      </c>
      <c r="DQ64" s="125">
        <f t="shared" si="245"/>
        <v>1</v>
      </c>
      <c r="DR64" s="125">
        <f t="shared" si="245"/>
        <v>1</v>
      </c>
      <c r="DS64" s="125">
        <f t="shared" si="245"/>
        <v>1</v>
      </c>
      <c r="DT64" s="125">
        <f t="shared" si="245"/>
        <v>1</v>
      </c>
      <c r="DU64" s="125">
        <f t="shared" si="245"/>
        <v>0.6196512434107414</v>
      </c>
      <c r="DV64" s="125">
        <f t="shared" si="245"/>
        <v>0.85971158614411258</v>
      </c>
      <c r="DW64" s="125">
        <f t="shared" si="245"/>
        <v>0.96050930168109405</v>
      </c>
      <c r="DX64" s="125">
        <f t="shared" si="245"/>
        <v>0.99413501237416413</v>
      </c>
      <c r="DY64" s="125">
        <f t="shared" si="245"/>
        <v>0.99984009800016405</v>
      </c>
      <c r="DZ64" s="125">
        <f t="shared" si="245"/>
        <v>0.99999995085709525</v>
      </c>
      <c r="EA64" s="125">
        <f t="shared" si="245"/>
        <v>0.99999999999999989</v>
      </c>
      <c r="EB64" s="125">
        <f t="shared" si="245"/>
        <v>1</v>
      </c>
      <c r="EC64" s="125">
        <f t="shared" si="245"/>
        <v>1</v>
      </c>
      <c r="ED64" s="125">
        <f t="shared" si="245"/>
        <v>1</v>
      </c>
      <c r="EE64" s="125">
        <f t="shared" si="245"/>
        <v>1</v>
      </c>
      <c r="EF64" s="125">
        <f t="shared" si="245"/>
        <v>1</v>
      </c>
      <c r="EG64" s="125">
        <f t="shared" si="245"/>
        <v>0.6196512434107414</v>
      </c>
      <c r="EH64" s="125">
        <f t="shared" si="245"/>
        <v>0.85971158614411258</v>
      </c>
      <c r="EI64" s="125">
        <f t="shared" si="245"/>
        <v>0.96050930168109405</v>
      </c>
      <c r="EJ64" s="125">
        <f t="shared" si="245"/>
        <v>0.99413501237416413</v>
      </c>
      <c r="EK64" s="125">
        <f t="shared" si="245"/>
        <v>0.99984009800016405</v>
      </c>
      <c r="EL64" s="125">
        <f t="shared" si="245"/>
        <v>0.99999995085709525</v>
      </c>
      <c r="EM64" s="125">
        <f t="shared" si="245"/>
        <v>0.99999999999999989</v>
      </c>
      <c r="EN64" s="125">
        <f t="shared" si="245"/>
        <v>1</v>
      </c>
      <c r="EO64" s="125">
        <f t="shared" si="245"/>
        <v>1</v>
      </c>
      <c r="EP64" s="125">
        <f t="shared" si="245"/>
        <v>1</v>
      </c>
      <c r="EQ64" s="125">
        <f t="shared" si="245"/>
        <v>1</v>
      </c>
      <c r="ER64" s="125">
        <f t="shared" ref="ER64:HC64" si="246">1-(1-ER63)^ER16</f>
        <v>1</v>
      </c>
      <c r="ES64" s="125">
        <f t="shared" si="246"/>
        <v>0.6196512434107414</v>
      </c>
      <c r="ET64" s="125">
        <f t="shared" si="246"/>
        <v>0.85971158614411258</v>
      </c>
      <c r="EU64" s="125">
        <f t="shared" si="246"/>
        <v>0.96050930168109405</v>
      </c>
      <c r="EV64" s="125">
        <f t="shared" si="246"/>
        <v>0.99413501237416413</v>
      </c>
      <c r="EW64" s="125">
        <f t="shared" si="246"/>
        <v>0.99984009800016405</v>
      </c>
      <c r="EX64" s="125">
        <f t="shared" si="246"/>
        <v>0.99999995085709525</v>
      </c>
      <c r="EY64" s="125">
        <f t="shared" si="246"/>
        <v>0.99999999999999989</v>
      </c>
      <c r="EZ64" s="125">
        <f t="shared" si="246"/>
        <v>1</v>
      </c>
      <c r="FA64" s="125">
        <f t="shared" si="246"/>
        <v>1</v>
      </c>
      <c r="FB64" s="125">
        <f t="shared" si="246"/>
        <v>1</v>
      </c>
      <c r="FC64" s="125">
        <f t="shared" si="246"/>
        <v>1</v>
      </c>
      <c r="FD64" s="125">
        <f t="shared" si="246"/>
        <v>1</v>
      </c>
      <c r="FE64" s="125">
        <f t="shared" si="246"/>
        <v>0.6196512434107414</v>
      </c>
      <c r="FF64" s="125">
        <f t="shared" si="246"/>
        <v>0.85971158614411258</v>
      </c>
      <c r="FG64" s="125">
        <f t="shared" si="246"/>
        <v>0.96050930168109405</v>
      </c>
      <c r="FH64" s="125">
        <f t="shared" si="246"/>
        <v>0.99413501237416413</v>
      </c>
      <c r="FI64" s="125">
        <f t="shared" si="246"/>
        <v>0.99984009800016405</v>
      </c>
      <c r="FJ64" s="125">
        <f t="shared" si="246"/>
        <v>0.99999995085709525</v>
      </c>
      <c r="FK64" s="125">
        <f t="shared" si="246"/>
        <v>0.99999999999999989</v>
      </c>
      <c r="FL64" s="125">
        <f t="shared" si="246"/>
        <v>1</v>
      </c>
      <c r="FM64" s="125">
        <f t="shared" si="246"/>
        <v>1</v>
      </c>
      <c r="FN64" s="125">
        <f t="shared" si="246"/>
        <v>1</v>
      </c>
      <c r="FO64" s="125">
        <f t="shared" si="246"/>
        <v>1</v>
      </c>
      <c r="FP64" s="125">
        <f t="shared" si="246"/>
        <v>1</v>
      </c>
      <c r="FQ64" s="125">
        <f t="shared" si="246"/>
        <v>0.6196512434107414</v>
      </c>
      <c r="FR64" s="125">
        <f t="shared" si="246"/>
        <v>0.85971158614411258</v>
      </c>
      <c r="FS64" s="125">
        <f t="shared" si="246"/>
        <v>0.96050930168109405</v>
      </c>
      <c r="FT64" s="125">
        <f t="shared" si="246"/>
        <v>0.99413501237416413</v>
      </c>
      <c r="FU64" s="125">
        <f t="shared" si="246"/>
        <v>0.99984009800016405</v>
      </c>
      <c r="FV64" s="125">
        <f t="shared" si="246"/>
        <v>0.99999995085709525</v>
      </c>
      <c r="FW64" s="125">
        <f t="shared" si="246"/>
        <v>0.99999999999999989</v>
      </c>
      <c r="FX64" s="125">
        <f t="shared" si="246"/>
        <v>1</v>
      </c>
      <c r="FY64" s="125">
        <f t="shared" si="246"/>
        <v>1</v>
      </c>
      <c r="FZ64" s="125">
        <f t="shared" si="246"/>
        <v>1</v>
      </c>
      <c r="GA64" s="125">
        <f t="shared" si="246"/>
        <v>1</v>
      </c>
      <c r="GB64" s="125">
        <f t="shared" si="246"/>
        <v>1</v>
      </c>
      <c r="GC64" s="125">
        <f t="shared" si="246"/>
        <v>0.6196512434107414</v>
      </c>
      <c r="GD64" s="125">
        <f t="shared" si="246"/>
        <v>0.85971158614411258</v>
      </c>
      <c r="GE64" s="125">
        <f t="shared" si="246"/>
        <v>0.96050930168109405</v>
      </c>
      <c r="GF64" s="125">
        <f t="shared" si="246"/>
        <v>0.99413501237416413</v>
      </c>
      <c r="GG64" s="125">
        <f t="shared" si="246"/>
        <v>0.99984009800016405</v>
      </c>
      <c r="GH64" s="125">
        <f t="shared" si="246"/>
        <v>0.99999995085709525</v>
      </c>
      <c r="GI64" s="125">
        <f t="shared" si="246"/>
        <v>0.99999999999999989</v>
      </c>
      <c r="GJ64" s="125">
        <f t="shared" si="246"/>
        <v>1</v>
      </c>
      <c r="GK64" s="125">
        <f t="shared" si="246"/>
        <v>1</v>
      </c>
      <c r="GL64" s="125">
        <f t="shared" si="246"/>
        <v>1</v>
      </c>
      <c r="GM64" s="125">
        <f t="shared" si="246"/>
        <v>1</v>
      </c>
      <c r="GN64" s="125">
        <f t="shared" si="246"/>
        <v>1</v>
      </c>
      <c r="GO64" s="125">
        <f t="shared" si="246"/>
        <v>0.6196512434107414</v>
      </c>
      <c r="GP64" s="125">
        <f t="shared" si="246"/>
        <v>0.85971158614411258</v>
      </c>
      <c r="GQ64" s="125">
        <f t="shared" si="246"/>
        <v>0.96050930168109405</v>
      </c>
      <c r="GR64" s="125">
        <f t="shared" si="246"/>
        <v>0.99413501237416413</v>
      </c>
      <c r="GS64" s="125">
        <f t="shared" si="246"/>
        <v>0.99984009800016405</v>
      </c>
      <c r="GT64" s="125">
        <f t="shared" si="246"/>
        <v>0.99999995085709525</v>
      </c>
      <c r="GU64" s="125">
        <f t="shared" si="246"/>
        <v>0.99999999999999989</v>
      </c>
      <c r="GV64" s="125">
        <f t="shared" si="246"/>
        <v>1</v>
      </c>
      <c r="GW64" s="125">
        <f t="shared" si="246"/>
        <v>1</v>
      </c>
      <c r="GX64" s="125">
        <f t="shared" si="246"/>
        <v>1</v>
      </c>
      <c r="GY64" s="125">
        <f t="shared" si="246"/>
        <v>1</v>
      </c>
      <c r="GZ64" s="125">
        <f t="shared" si="246"/>
        <v>1</v>
      </c>
      <c r="HA64" s="125">
        <f t="shared" si="246"/>
        <v>0.6196512434107414</v>
      </c>
      <c r="HB64" s="125">
        <f t="shared" si="246"/>
        <v>0.85971158614411258</v>
      </c>
      <c r="HC64" s="125">
        <f t="shared" si="246"/>
        <v>0.96050930168109405</v>
      </c>
      <c r="HD64" s="125">
        <f t="shared" ref="HD64:JO64" si="247">1-(1-HD63)^HD16</f>
        <v>0.99413501237416413</v>
      </c>
      <c r="HE64" s="125">
        <f t="shared" si="247"/>
        <v>0.99984009800016405</v>
      </c>
      <c r="HF64" s="125">
        <f t="shared" si="247"/>
        <v>0.99999995085709525</v>
      </c>
      <c r="HG64" s="125">
        <f t="shared" si="247"/>
        <v>0.99999999999999989</v>
      </c>
      <c r="HH64" s="125">
        <f t="shared" si="247"/>
        <v>1</v>
      </c>
      <c r="HI64" s="125">
        <f t="shared" si="247"/>
        <v>1</v>
      </c>
      <c r="HJ64" s="125">
        <f t="shared" si="247"/>
        <v>1</v>
      </c>
      <c r="HK64" s="125">
        <f t="shared" si="247"/>
        <v>1</v>
      </c>
      <c r="HL64" s="125">
        <f t="shared" si="247"/>
        <v>1</v>
      </c>
      <c r="HM64" s="125">
        <f t="shared" si="247"/>
        <v>0.6196512434107414</v>
      </c>
      <c r="HN64" s="125">
        <f t="shared" si="247"/>
        <v>0.85971158614411258</v>
      </c>
      <c r="HO64" s="125">
        <f t="shared" si="247"/>
        <v>0.96050930168109405</v>
      </c>
      <c r="HP64" s="125">
        <f t="shared" si="247"/>
        <v>0.99413501237416413</v>
      </c>
      <c r="HQ64" s="125">
        <f t="shared" si="247"/>
        <v>0.99984009800016405</v>
      </c>
      <c r="HR64" s="125">
        <f t="shared" si="247"/>
        <v>0.99999995085709525</v>
      </c>
      <c r="HS64" s="125">
        <f t="shared" si="247"/>
        <v>0.99999999999999989</v>
      </c>
      <c r="HT64" s="125">
        <f t="shared" si="247"/>
        <v>1</v>
      </c>
      <c r="HU64" s="125">
        <f t="shared" si="247"/>
        <v>1</v>
      </c>
      <c r="HV64" s="125">
        <f t="shared" si="247"/>
        <v>1</v>
      </c>
      <c r="HW64" s="125">
        <f t="shared" si="247"/>
        <v>1</v>
      </c>
      <c r="HX64" s="125">
        <f t="shared" si="247"/>
        <v>1</v>
      </c>
      <c r="HY64" s="125">
        <f t="shared" si="247"/>
        <v>0.6196512434107414</v>
      </c>
      <c r="HZ64" s="125">
        <f t="shared" si="247"/>
        <v>0.85971158614411258</v>
      </c>
      <c r="IA64" s="125">
        <f t="shared" si="247"/>
        <v>0.96050930168109405</v>
      </c>
      <c r="IB64" s="125">
        <f t="shared" si="247"/>
        <v>0.99413501237416413</v>
      </c>
      <c r="IC64" s="125">
        <f t="shared" si="247"/>
        <v>0.99984009800016405</v>
      </c>
      <c r="ID64" s="125">
        <f t="shared" si="247"/>
        <v>0.99999995085709525</v>
      </c>
      <c r="IE64" s="125">
        <f t="shared" si="247"/>
        <v>0.99999999999999989</v>
      </c>
      <c r="IF64" s="125">
        <f t="shared" si="247"/>
        <v>1</v>
      </c>
      <c r="IG64" s="125">
        <f t="shared" si="247"/>
        <v>1</v>
      </c>
      <c r="IH64" s="125">
        <f t="shared" si="247"/>
        <v>1</v>
      </c>
      <c r="II64" s="125">
        <f t="shared" si="247"/>
        <v>1</v>
      </c>
      <c r="IJ64" s="125">
        <f t="shared" si="247"/>
        <v>1</v>
      </c>
      <c r="IK64" s="125">
        <f t="shared" si="247"/>
        <v>0.6196512434107414</v>
      </c>
      <c r="IL64" s="125">
        <f t="shared" si="247"/>
        <v>0.85971158614411258</v>
      </c>
      <c r="IM64" s="125">
        <f t="shared" si="247"/>
        <v>0.96050930168109405</v>
      </c>
      <c r="IN64" s="125">
        <f t="shared" si="247"/>
        <v>0.99413501237416413</v>
      </c>
      <c r="IO64" s="125">
        <f t="shared" si="247"/>
        <v>0.99984009800016405</v>
      </c>
      <c r="IP64" s="125">
        <f t="shared" si="247"/>
        <v>0.99999995085709525</v>
      </c>
      <c r="IQ64" s="125">
        <f t="shared" si="247"/>
        <v>0.99999999999999989</v>
      </c>
      <c r="IR64" s="125">
        <f t="shared" si="247"/>
        <v>1</v>
      </c>
      <c r="IS64" s="125">
        <f t="shared" si="247"/>
        <v>1</v>
      </c>
      <c r="IT64" s="125">
        <f t="shared" si="247"/>
        <v>1</v>
      </c>
      <c r="IU64" s="125">
        <f t="shared" si="247"/>
        <v>1</v>
      </c>
      <c r="IV64" s="125">
        <f t="shared" si="247"/>
        <v>1</v>
      </c>
      <c r="IW64" s="125">
        <f t="shared" si="247"/>
        <v>0.6196512434107414</v>
      </c>
      <c r="IX64" s="125">
        <f t="shared" si="247"/>
        <v>0.85971158614411258</v>
      </c>
      <c r="IY64" s="125">
        <f t="shared" si="247"/>
        <v>0.96050930168109405</v>
      </c>
      <c r="IZ64" s="125">
        <f t="shared" si="247"/>
        <v>0.99413501237416413</v>
      </c>
      <c r="JA64" s="125">
        <f t="shared" si="247"/>
        <v>0.99984009800016405</v>
      </c>
      <c r="JB64" s="125">
        <f t="shared" si="247"/>
        <v>0.99999995085709525</v>
      </c>
      <c r="JC64" s="125">
        <f t="shared" si="247"/>
        <v>0.99999999999999989</v>
      </c>
      <c r="JD64" s="125">
        <f t="shared" si="247"/>
        <v>1</v>
      </c>
      <c r="JE64" s="125">
        <f t="shared" si="247"/>
        <v>1</v>
      </c>
      <c r="JF64" s="125">
        <f t="shared" si="247"/>
        <v>1</v>
      </c>
      <c r="JG64" s="125">
        <f t="shared" si="247"/>
        <v>1</v>
      </c>
      <c r="JH64" s="125">
        <f t="shared" si="247"/>
        <v>1</v>
      </c>
      <c r="JI64" s="125">
        <f t="shared" si="247"/>
        <v>0.6196512434107414</v>
      </c>
      <c r="JJ64" s="125">
        <f t="shared" si="247"/>
        <v>0.85971158614411258</v>
      </c>
      <c r="JK64" s="125">
        <f t="shared" si="247"/>
        <v>0.96050930168109405</v>
      </c>
      <c r="JL64" s="125">
        <f t="shared" si="247"/>
        <v>0.99413501237416413</v>
      </c>
      <c r="JM64" s="125">
        <f t="shared" si="247"/>
        <v>0.99984009800016405</v>
      </c>
      <c r="JN64" s="125">
        <f t="shared" si="247"/>
        <v>0.99999995085709525</v>
      </c>
      <c r="JO64" s="125">
        <f t="shared" si="247"/>
        <v>0.99999999999999989</v>
      </c>
      <c r="JP64" s="125">
        <f t="shared" ref="JP64:MA64" si="248">1-(1-JP63)^JP16</f>
        <v>1</v>
      </c>
      <c r="JQ64" s="125">
        <f t="shared" si="248"/>
        <v>1</v>
      </c>
      <c r="JR64" s="125">
        <f t="shared" si="248"/>
        <v>1</v>
      </c>
      <c r="JS64" s="125">
        <f t="shared" si="248"/>
        <v>1</v>
      </c>
      <c r="JT64" s="125">
        <f t="shared" si="248"/>
        <v>1</v>
      </c>
      <c r="JU64" s="125">
        <f t="shared" si="248"/>
        <v>0.6196512434107414</v>
      </c>
      <c r="JV64" s="125">
        <f t="shared" si="248"/>
        <v>0.85971158614411258</v>
      </c>
      <c r="JW64" s="125">
        <f t="shared" si="248"/>
        <v>0.96050930168109405</v>
      </c>
      <c r="JX64" s="125">
        <f t="shared" si="248"/>
        <v>0.99413501237416413</v>
      </c>
      <c r="JY64" s="125">
        <f t="shared" si="248"/>
        <v>0.99984009800016405</v>
      </c>
      <c r="JZ64" s="125">
        <f t="shared" si="248"/>
        <v>0.99999995085709525</v>
      </c>
      <c r="KA64" s="125">
        <f t="shared" si="248"/>
        <v>0.99999999999999989</v>
      </c>
      <c r="KB64" s="125">
        <f t="shared" si="248"/>
        <v>1</v>
      </c>
      <c r="KC64" s="125">
        <f t="shared" si="248"/>
        <v>1</v>
      </c>
      <c r="KD64" s="125">
        <f t="shared" si="248"/>
        <v>1</v>
      </c>
      <c r="KE64" s="125">
        <f t="shared" si="248"/>
        <v>1</v>
      </c>
      <c r="KF64" s="125">
        <f t="shared" si="248"/>
        <v>1</v>
      </c>
      <c r="KG64" s="125">
        <f t="shared" si="248"/>
        <v>0.6196512434107414</v>
      </c>
      <c r="KH64" s="125">
        <f t="shared" si="248"/>
        <v>0.85971158614411258</v>
      </c>
      <c r="KI64" s="125">
        <f t="shared" si="248"/>
        <v>0.96050930168109405</v>
      </c>
      <c r="KJ64" s="125">
        <f t="shared" si="248"/>
        <v>0.99413501237416413</v>
      </c>
      <c r="KK64" s="125">
        <f t="shared" si="248"/>
        <v>0.99984009800016405</v>
      </c>
      <c r="KL64" s="125">
        <f t="shared" si="248"/>
        <v>0.99999995085709525</v>
      </c>
      <c r="KM64" s="125">
        <f t="shared" si="248"/>
        <v>0.99999999999999989</v>
      </c>
      <c r="KN64" s="125">
        <f t="shared" si="248"/>
        <v>1</v>
      </c>
      <c r="KO64" s="125">
        <f t="shared" si="248"/>
        <v>1</v>
      </c>
      <c r="KP64" s="125">
        <f t="shared" si="248"/>
        <v>1</v>
      </c>
      <c r="KQ64" s="125">
        <f t="shared" si="248"/>
        <v>1</v>
      </c>
      <c r="KR64" s="125">
        <f t="shared" si="248"/>
        <v>1</v>
      </c>
      <c r="KS64" s="125">
        <f t="shared" si="248"/>
        <v>0.6196512434107414</v>
      </c>
      <c r="KT64" s="125">
        <f t="shared" si="248"/>
        <v>0.85971158614411258</v>
      </c>
      <c r="KU64" s="125">
        <f t="shared" si="248"/>
        <v>0.96050930168109405</v>
      </c>
      <c r="KV64" s="125">
        <f t="shared" si="248"/>
        <v>0.99413501237416413</v>
      </c>
      <c r="KW64" s="125">
        <f t="shared" si="248"/>
        <v>0.99984009800016405</v>
      </c>
      <c r="KX64" s="125">
        <f t="shared" si="248"/>
        <v>0.99999995085709525</v>
      </c>
      <c r="KY64" s="125">
        <f t="shared" si="248"/>
        <v>0.99999999999999989</v>
      </c>
      <c r="KZ64" s="125">
        <f t="shared" si="248"/>
        <v>1</v>
      </c>
      <c r="LA64" s="125">
        <f t="shared" si="248"/>
        <v>1</v>
      </c>
      <c r="LB64" s="125">
        <f t="shared" si="248"/>
        <v>1</v>
      </c>
      <c r="LC64" s="125">
        <f t="shared" si="248"/>
        <v>1</v>
      </c>
      <c r="LD64" s="125">
        <f t="shared" si="248"/>
        <v>1</v>
      </c>
      <c r="LE64" s="125">
        <f t="shared" si="248"/>
        <v>0.6196512434107414</v>
      </c>
      <c r="LF64" s="125">
        <f t="shared" si="248"/>
        <v>0.85971158614411258</v>
      </c>
      <c r="LG64" s="125">
        <f t="shared" si="248"/>
        <v>0.96050930168109405</v>
      </c>
      <c r="LH64" s="125">
        <f t="shared" si="248"/>
        <v>0.99413501237416413</v>
      </c>
      <c r="LI64" s="125">
        <f t="shared" si="248"/>
        <v>0.99984009800016405</v>
      </c>
      <c r="LJ64" s="125">
        <f t="shared" si="248"/>
        <v>0.99999995085709525</v>
      </c>
      <c r="LK64" s="125">
        <f t="shared" si="248"/>
        <v>0.99999999999999989</v>
      </c>
      <c r="LL64" s="125">
        <f t="shared" si="248"/>
        <v>1</v>
      </c>
      <c r="LM64" s="125">
        <f t="shared" si="248"/>
        <v>1</v>
      </c>
      <c r="LN64" s="125">
        <f t="shared" si="248"/>
        <v>1</v>
      </c>
      <c r="LO64" s="125">
        <f t="shared" si="248"/>
        <v>1</v>
      </c>
      <c r="LP64" s="125">
        <f t="shared" si="248"/>
        <v>1</v>
      </c>
      <c r="LQ64" s="125">
        <f t="shared" si="248"/>
        <v>0.6196512434107414</v>
      </c>
      <c r="LR64" s="125">
        <f t="shared" si="248"/>
        <v>0.85971158614411258</v>
      </c>
      <c r="LS64" s="125">
        <f t="shared" si="248"/>
        <v>0.96050930168109405</v>
      </c>
      <c r="LT64" s="125">
        <f t="shared" si="248"/>
        <v>0.99413501237416413</v>
      </c>
      <c r="LU64" s="125">
        <f t="shared" si="248"/>
        <v>0.99984009800016405</v>
      </c>
      <c r="LV64" s="125">
        <f t="shared" si="248"/>
        <v>0.99999995085709525</v>
      </c>
      <c r="LW64" s="125">
        <f t="shared" si="248"/>
        <v>0.99999999999999989</v>
      </c>
      <c r="LX64" s="125">
        <f t="shared" si="248"/>
        <v>1</v>
      </c>
      <c r="LY64" s="125">
        <f t="shared" si="248"/>
        <v>1</v>
      </c>
      <c r="LZ64" s="125">
        <f t="shared" si="248"/>
        <v>1</v>
      </c>
      <c r="MA64" s="125">
        <f t="shared" si="248"/>
        <v>1</v>
      </c>
      <c r="MB64" s="125">
        <f t="shared" ref="MB64:OM64" si="249">1-(1-MB63)^MB16</f>
        <v>1</v>
      </c>
      <c r="MC64" s="125">
        <f t="shared" si="249"/>
        <v>0.6196512434107414</v>
      </c>
      <c r="MD64" s="125">
        <f t="shared" si="249"/>
        <v>0.85971158614411258</v>
      </c>
      <c r="ME64" s="125">
        <f t="shared" si="249"/>
        <v>0.96050930168109405</v>
      </c>
      <c r="MF64" s="125">
        <f t="shared" si="249"/>
        <v>0.99413501237416413</v>
      </c>
      <c r="MG64" s="125">
        <f t="shared" si="249"/>
        <v>0.99984009800016405</v>
      </c>
      <c r="MH64" s="125">
        <f t="shared" si="249"/>
        <v>0.99999995085709525</v>
      </c>
      <c r="MI64" s="125">
        <f t="shared" si="249"/>
        <v>0.99999999999999989</v>
      </c>
      <c r="MJ64" s="125">
        <f t="shared" si="249"/>
        <v>1</v>
      </c>
      <c r="MK64" s="125">
        <f t="shared" si="249"/>
        <v>1</v>
      </c>
      <c r="ML64" s="125">
        <f t="shared" si="249"/>
        <v>1</v>
      </c>
      <c r="MM64" s="125">
        <f t="shared" si="249"/>
        <v>1</v>
      </c>
      <c r="MN64" s="125">
        <f t="shared" si="249"/>
        <v>1</v>
      </c>
      <c r="MO64" s="125">
        <f t="shared" si="249"/>
        <v>0.6196512434107414</v>
      </c>
      <c r="MP64" s="125">
        <f t="shared" si="249"/>
        <v>0.85971158614411258</v>
      </c>
      <c r="MQ64" s="125">
        <f t="shared" si="249"/>
        <v>0.96050930168109405</v>
      </c>
      <c r="MR64" s="125">
        <f t="shared" si="249"/>
        <v>0.99413501237416413</v>
      </c>
      <c r="MS64" s="125">
        <f t="shared" si="249"/>
        <v>0.99984009800016405</v>
      </c>
      <c r="MT64" s="125">
        <f t="shared" si="249"/>
        <v>0.99999995085709525</v>
      </c>
      <c r="MU64" s="125">
        <f t="shared" si="249"/>
        <v>0.99999999999999989</v>
      </c>
      <c r="MV64" s="125">
        <f t="shared" si="249"/>
        <v>1</v>
      </c>
      <c r="MW64" s="125">
        <f t="shared" si="249"/>
        <v>1</v>
      </c>
      <c r="MX64" s="125">
        <f t="shared" si="249"/>
        <v>1</v>
      </c>
      <c r="MY64" s="125">
        <f t="shared" si="249"/>
        <v>1</v>
      </c>
      <c r="MZ64" s="125">
        <f t="shared" si="249"/>
        <v>1</v>
      </c>
      <c r="NA64" s="125">
        <f t="shared" si="249"/>
        <v>0.6196512434107414</v>
      </c>
      <c r="NB64" s="125">
        <f t="shared" si="249"/>
        <v>0.85971158614411258</v>
      </c>
      <c r="NC64" s="125">
        <f t="shared" si="249"/>
        <v>0.96050930168109405</v>
      </c>
      <c r="ND64" s="125">
        <f t="shared" si="249"/>
        <v>0.99413501237416413</v>
      </c>
      <c r="NE64" s="125">
        <f t="shared" si="249"/>
        <v>0.99984009800016405</v>
      </c>
      <c r="NF64" s="125">
        <f t="shared" si="249"/>
        <v>0.99999995085709525</v>
      </c>
      <c r="NG64" s="125">
        <f t="shared" si="249"/>
        <v>0.99999999999999989</v>
      </c>
      <c r="NH64" s="125">
        <f t="shared" si="249"/>
        <v>1</v>
      </c>
      <c r="NI64" s="125">
        <f t="shared" si="249"/>
        <v>1</v>
      </c>
      <c r="NJ64" s="125">
        <f t="shared" si="249"/>
        <v>1</v>
      </c>
      <c r="NK64" s="125">
        <f t="shared" si="249"/>
        <v>1</v>
      </c>
      <c r="NL64" s="125">
        <f t="shared" si="249"/>
        <v>1</v>
      </c>
      <c r="NM64" s="125">
        <f t="shared" si="249"/>
        <v>0.6196512434107414</v>
      </c>
      <c r="NN64" s="125">
        <f t="shared" si="249"/>
        <v>0.85971158614411258</v>
      </c>
      <c r="NO64" s="125">
        <f t="shared" si="249"/>
        <v>0.96050930168109405</v>
      </c>
      <c r="NP64" s="125">
        <f t="shared" si="249"/>
        <v>0.99413501237416413</v>
      </c>
      <c r="NQ64" s="125">
        <f t="shared" si="249"/>
        <v>0.99984009800016405</v>
      </c>
      <c r="NR64" s="125">
        <f t="shared" si="249"/>
        <v>0.99999995085709525</v>
      </c>
      <c r="NS64" s="125">
        <f t="shared" si="249"/>
        <v>0.99999999999999989</v>
      </c>
      <c r="NT64" s="125">
        <f t="shared" si="249"/>
        <v>1</v>
      </c>
      <c r="NU64" s="125">
        <f t="shared" si="249"/>
        <v>1</v>
      </c>
      <c r="NV64" s="125">
        <f t="shared" si="249"/>
        <v>1</v>
      </c>
      <c r="NW64" s="125">
        <f t="shared" si="249"/>
        <v>1</v>
      </c>
      <c r="NX64" s="125">
        <f t="shared" si="249"/>
        <v>1</v>
      </c>
      <c r="NY64" s="125">
        <f t="shared" si="249"/>
        <v>0.6196512434107414</v>
      </c>
      <c r="NZ64" s="125">
        <f t="shared" si="249"/>
        <v>0.85971158614411258</v>
      </c>
      <c r="OA64" s="125">
        <f t="shared" si="249"/>
        <v>0.96050930168109405</v>
      </c>
      <c r="OB64" s="125">
        <f t="shared" si="249"/>
        <v>0.99413501237416413</v>
      </c>
      <c r="OC64" s="125">
        <f t="shared" si="249"/>
        <v>0.99984009800016405</v>
      </c>
      <c r="OD64" s="125">
        <f t="shared" si="249"/>
        <v>0.99999995085709525</v>
      </c>
      <c r="OE64" s="125">
        <f t="shared" si="249"/>
        <v>0.99999999999999989</v>
      </c>
      <c r="OF64" s="125">
        <f t="shared" si="249"/>
        <v>1</v>
      </c>
      <c r="OG64" s="125">
        <f t="shared" si="249"/>
        <v>1</v>
      </c>
      <c r="OH64" s="125">
        <f t="shared" si="249"/>
        <v>1</v>
      </c>
      <c r="OI64" s="125">
        <f t="shared" si="249"/>
        <v>1</v>
      </c>
      <c r="OJ64" s="125">
        <f t="shared" si="249"/>
        <v>1</v>
      </c>
      <c r="OK64" s="125">
        <f t="shared" si="249"/>
        <v>0.6196512434107414</v>
      </c>
      <c r="OL64" s="125">
        <f t="shared" si="249"/>
        <v>0.85971158614411258</v>
      </c>
      <c r="OM64" s="125">
        <f t="shared" si="249"/>
        <v>0.96050930168109405</v>
      </c>
      <c r="ON64" s="125">
        <f t="shared" ref="ON64:QY64" si="250">1-(1-ON63)^ON16</f>
        <v>0.99413501237416413</v>
      </c>
      <c r="OO64" s="125">
        <f t="shared" si="250"/>
        <v>0.99984009800016405</v>
      </c>
      <c r="OP64" s="125">
        <f t="shared" si="250"/>
        <v>0.99999995085709525</v>
      </c>
      <c r="OQ64" s="125">
        <f t="shared" si="250"/>
        <v>0.99999999999999989</v>
      </c>
      <c r="OR64" s="125">
        <f t="shared" si="250"/>
        <v>1</v>
      </c>
      <c r="OS64" s="125">
        <f t="shared" si="250"/>
        <v>1</v>
      </c>
      <c r="OT64" s="125">
        <f t="shared" si="250"/>
        <v>1</v>
      </c>
      <c r="OU64" s="125">
        <f t="shared" si="250"/>
        <v>1</v>
      </c>
      <c r="OV64" s="125">
        <f t="shared" si="250"/>
        <v>1</v>
      </c>
      <c r="OW64" s="125">
        <f t="shared" si="250"/>
        <v>0.6196512434107414</v>
      </c>
      <c r="OX64" s="125">
        <f t="shared" si="250"/>
        <v>0.85971158614411258</v>
      </c>
      <c r="OY64" s="125">
        <f t="shared" si="250"/>
        <v>0.96050930168109405</v>
      </c>
      <c r="OZ64" s="125">
        <f t="shared" si="250"/>
        <v>0.99413501237416413</v>
      </c>
      <c r="PA64" s="125">
        <f t="shared" si="250"/>
        <v>0.99984009800016405</v>
      </c>
      <c r="PB64" s="125">
        <f t="shared" si="250"/>
        <v>0.99999995085709525</v>
      </c>
      <c r="PC64" s="125">
        <f t="shared" si="250"/>
        <v>0.99999999999999989</v>
      </c>
      <c r="PD64" s="125">
        <f t="shared" si="250"/>
        <v>1</v>
      </c>
      <c r="PE64" s="125">
        <f t="shared" si="250"/>
        <v>1</v>
      </c>
      <c r="PF64" s="125">
        <f t="shared" si="250"/>
        <v>1</v>
      </c>
      <c r="PG64" s="125">
        <f t="shared" si="250"/>
        <v>1</v>
      </c>
      <c r="PH64" s="125">
        <f t="shared" si="250"/>
        <v>1</v>
      </c>
      <c r="PI64" s="125">
        <f t="shared" si="250"/>
        <v>0.6196512434107414</v>
      </c>
      <c r="PJ64" s="125">
        <f t="shared" si="250"/>
        <v>0.85971158614411258</v>
      </c>
      <c r="PK64" s="125">
        <f t="shared" si="250"/>
        <v>0.96050930168109405</v>
      </c>
      <c r="PL64" s="125">
        <f t="shared" si="250"/>
        <v>0.99413501237416413</v>
      </c>
      <c r="PM64" s="125">
        <f t="shared" si="250"/>
        <v>0.99984009800016405</v>
      </c>
      <c r="PN64" s="125">
        <f t="shared" si="250"/>
        <v>0.99999995085709525</v>
      </c>
      <c r="PO64" s="125">
        <f t="shared" si="250"/>
        <v>0.99999999999999989</v>
      </c>
      <c r="PP64" s="125">
        <f t="shared" si="250"/>
        <v>1</v>
      </c>
      <c r="PQ64" s="125">
        <f t="shared" si="250"/>
        <v>1</v>
      </c>
      <c r="PR64" s="125">
        <f t="shared" si="250"/>
        <v>1</v>
      </c>
      <c r="PS64" s="125">
        <f t="shared" si="250"/>
        <v>1</v>
      </c>
      <c r="PT64" s="125">
        <f t="shared" si="250"/>
        <v>1</v>
      </c>
      <c r="PU64" s="125">
        <f t="shared" si="250"/>
        <v>0.6196512434107414</v>
      </c>
      <c r="PV64" s="125">
        <f t="shared" si="250"/>
        <v>0.85971158614411258</v>
      </c>
      <c r="PW64" s="125">
        <f t="shared" si="250"/>
        <v>0.96050930168109405</v>
      </c>
      <c r="PX64" s="125">
        <f t="shared" si="250"/>
        <v>0.99413501237416413</v>
      </c>
      <c r="PY64" s="125">
        <f t="shared" si="250"/>
        <v>0.99984009800016405</v>
      </c>
      <c r="PZ64" s="125">
        <f t="shared" si="250"/>
        <v>0.99999995085709525</v>
      </c>
      <c r="QA64" s="125">
        <f t="shared" si="250"/>
        <v>0.99999999999999989</v>
      </c>
      <c r="QB64" s="125">
        <f t="shared" si="250"/>
        <v>1</v>
      </c>
      <c r="QC64" s="125">
        <f t="shared" si="250"/>
        <v>1</v>
      </c>
      <c r="QD64" s="125">
        <f t="shared" si="250"/>
        <v>1</v>
      </c>
      <c r="QE64" s="125">
        <f t="shared" si="250"/>
        <v>1</v>
      </c>
      <c r="QF64" s="125">
        <f t="shared" si="250"/>
        <v>1</v>
      </c>
      <c r="QG64" s="125">
        <f t="shared" si="250"/>
        <v>0.6196512434107414</v>
      </c>
      <c r="QH64" s="125">
        <f t="shared" si="250"/>
        <v>0.85971158614411258</v>
      </c>
      <c r="QI64" s="125">
        <f t="shared" si="250"/>
        <v>0.96050930168109405</v>
      </c>
      <c r="QJ64" s="125">
        <f t="shared" si="250"/>
        <v>0.99413501237416413</v>
      </c>
      <c r="QK64" s="125">
        <f t="shared" si="250"/>
        <v>0.99984009800016405</v>
      </c>
      <c r="QL64" s="125">
        <f t="shared" si="250"/>
        <v>0.99999995085709525</v>
      </c>
      <c r="QM64" s="125">
        <f t="shared" si="250"/>
        <v>0.99999999999999989</v>
      </c>
      <c r="QN64" s="125">
        <f t="shared" si="250"/>
        <v>1</v>
      </c>
      <c r="QO64" s="125">
        <f t="shared" si="250"/>
        <v>1</v>
      </c>
      <c r="QP64" s="125">
        <f t="shared" si="250"/>
        <v>1</v>
      </c>
      <c r="QQ64" s="125">
        <f t="shared" si="250"/>
        <v>1</v>
      </c>
      <c r="QR64" s="125">
        <f t="shared" si="250"/>
        <v>1</v>
      </c>
      <c r="QS64" s="125">
        <f t="shared" si="250"/>
        <v>0.6196512434107414</v>
      </c>
      <c r="QT64" s="125">
        <f t="shared" si="250"/>
        <v>0.85971158614411258</v>
      </c>
      <c r="QU64" s="125">
        <f t="shared" si="250"/>
        <v>0.96050930168109405</v>
      </c>
      <c r="QV64" s="125">
        <f t="shared" si="250"/>
        <v>0.99413501237416413</v>
      </c>
      <c r="QW64" s="125">
        <f t="shared" si="250"/>
        <v>0.99984009800016405</v>
      </c>
      <c r="QX64" s="125">
        <f t="shared" si="250"/>
        <v>0.99999995085709525</v>
      </c>
      <c r="QY64" s="125">
        <f t="shared" si="250"/>
        <v>0.99999999999999989</v>
      </c>
      <c r="QZ64" s="125">
        <f t="shared" ref="QZ64:TK64" si="251">1-(1-QZ63)^QZ16</f>
        <v>1</v>
      </c>
      <c r="RA64" s="125">
        <f t="shared" si="251"/>
        <v>1</v>
      </c>
      <c r="RB64" s="125">
        <f t="shared" si="251"/>
        <v>1</v>
      </c>
      <c r="RC64" s="125">
        <f t="shared" si="251"/>
        <v>1</v>
      </c>
      <c r="RD64" s="125">
        <f t="shared" si="251"/>
        <v>1</v>
      </c>
      <c r="RE64" s="125">
        <f t="shared" si="251"/>
        <v>0.6196512434107414</v>
      </c>
      <c r="RF64" s="125">
        <f t="shared" si="251"/>
        <v>0.85971158614411258</v>
      </c>
      <c r="RG64" s="125">
        <f t="shared" si="251"/>
        <v>0.96050930168109405</v>
      </c>
      <c r="RH64" s="125">
        <f t="shared" si="251"/>
        <v>0.99413501237416413</v>
      </c>
      <c r="RI64" s="125">
        <f t="shared" si="251"/>
        <v>0.99984009800016405</v>
      </c>
      <c r="RJ64" s="125">
        <f t="shared" si="251"/>
        <v>0.99999995085709525</v>
      </c>
      <c r="RK64" s="125">
        <f t="shared" si="251"/>
        <v>0.99999999999999989</v>
      </c>
      <c r="RL64" s="125">
        <f t="shared" si="251"/>
        <v>1</v>
      </c>
      <c r="RM64" s="125">
        <f t="shared" si="251"/>
        <v>1</v>
      </c>
      <c r="RN64" s="125">
        <f t="shared" si="251"/>
        <v>1</v>
      </c>
      <c r="RO64" s="125">
        <f t="shared" si="251"/>
        <v>1</v>
      </c>
      <c r="RP64" s="125">
        <f t="shared" si="251"/>
        <v>1</v>
      </c>
      <c r="RQ64" s="125">
        <f t="shared" si="251"/>
        <v>0.6196512434107414</v>
      </c>
      <c r="RR64" s="125">
        <f t="shared" si="251"/>
        <v>0.85971158614411258</v>
      </c>
      <c r="RS64" s="125">
        <f t="shared" si="251"/>
        <v>0.96050930168109405</v>
      </c>
      <c r="RT64" s="125">
        <f t="shared" si="251"/>
        <v>0.99413501237416413</v>
      </c>
      <c r="RU64" s="125">
        <f t="shared" si="251"/>
        <v>0.99984009800016405</v>
      </c>
      <c r="RV64" s="125">
        <f t="shared" si="251"/>
        <v>0.99999995085709525</v>
      </c>
      <c r="RW64" s="125">
        <f t="shared" si="251"/>
        <v>0.99999999999999989</v>
      </c>
      <c r="RX64" s="125">
        <f t="shared" si="251"/>
        <v>1</v>
      </c>
      <c r="RY64" s="125">
        <f t="shared" si="251"/>
        <v>1</v>
      </c>
      <c r="RZ64" s="125">
        <f t="shared" si="251"/>
        <v>1</v>
      </c>
      <c r="SA64" s="125">
        <f t="shared" si="251"/>
        <v>1</v>
      </c>
      <c r="SB64" s="125">
        <f t="shared" si="251"/>
        <v>1</v>
      </c>
      <c r="SC64" s="125">
        <f t="shared" si="251"/>
        <v>0.6196512434107414</v>
      </c>
      <c r="SD64" s="125">
        <f t="shared" si="251"/>
        <v>0.85971158614411258</v>
      </c>
      <c r="SE64" s="125">
        <f t="shared" si="251"/>
        <v>0.96050930168109405</v>
      </c>
      <c r="SF64" s="125">
        <f t="shared" si="251"/>
        <v>0.99413501237416413</v>
      </c>
      <c r="SG64" s="125">
        <f t="shared" si="251"/>
        <v>0.99984009800016405</v>
      </c>
      <c r="SH64" s="125">
        <f t="shared" si="251"/>
        <v>0.99999995085709525</v>
      </c>
      <c r="SI64" s="125">
        <f t="shared" si="251"/>
        <v>0.99999999999999989</v>
      </c>
      <c r="SJ64" s="125">
        <f t="shared" si="251"/>
        <v>1</v>
      </c>
      <c r="SK64" s="125">
        <f t="shared" si="251"/>
        <v>1</v>
      </c>
      <c r="SL64" s="125">
        <f t="shared" si="251"/>
        <v>1</v>
      </c>
      <c r="SM64" s="125">
        <f t="shared" si="251"/>
        <v>1</v>
      </c>
      <c r="SN64" s="125">
        <f t="shared" si="251"/>
        <v>1</v>
      </c>
      <c r="SO64" s="125">
        <f t="shared" si="251"/>
        <v>0.6196512434107414</v>
      </c>
      <c r="SP64" s="125">
        <f t="shared" si="251"/>
        <v>0.85971158614411258</v>
      </c>
      <c r="SQ64" s="125">
        <f t="shared" si="251"/>
        <v>0.96050930168109405</v>
      </c>
      <c r="SR64" s="125">
        <f t="shared" si="251"/>
        <v>0.99413501237416413</v>
      </c>
      <c r="SS64" s="125">
        <f t="shared" si="251"/>
        <v>0.99984009800016405</v>
      </c>
      <c r="ST64" s="125">
        <f t="shared" si="251"/>
        <v>0.99999995085709525</v>
      </c>
      <c r="SU64" s="125">
        <f t="shared" si="251"/>
        <v>0.99999999999999989</v>
      </c>
      <c r="SV64" s="125">
        <f t="shared" si="251"/>
        <v>1</v>
      </c>
      <c r="SW64" s="125">
        <f t="shared" si="251"/>
        <v>1</v>
      </c>
      <c r="SX64" s="125">
        <f t="shared" si="251"/>
        <v>1</v>
      </c>
      <c r="SY64" s="125">
        <f t="shared" si="251"/>
        <v>1</v>
      </c>
      <c r="SZ64" s="125">
        <f t="shared" si="251"/>
        <v>1</v>
      </c>
      <c r="TA64" s="125">
        <f t="shared" si="251"/>
        <v>0.6196512434107414</v>
      </c>
      <c r="TB64" s="125">
        <f t="shared" si="251"/>
        <v>0.85971158614411258</v>
      </c>
      <c r="TC64" s="125">
        <f t="shared" si="251"/>
        <v>0.96050930168109405</v>
      </c>
      <c r="TD64" s="125">
        <f t="shared" si="251"/>
        <v>0.99413501237416413</v>
      </c>
      <c r="TE64" s="125">
        <f t="shared" si="251"/>
        <v>0.99984009800016405</v>
      </c>
      <c r="TF64" s="125">
        <f t="shared" si="251"/>
        <v>0.99999995085709525</v>
      </c>
      <c r="TG64" s="125">
        <f t="shared" si="251"/>
        <v>0.99999999999999989</v>
      </c>
      <c r="TH64" s="125">
        <f t="shared" si="251"/>
        <v>1</v>
      </c>
      <c r="TI64" s="125">
        <f t="shared" si="251"/>
        <v>1</v>
      </c>
      <c r="TJ64" s="125">
        <f t="shared" si="251"/>
        <v>1</v>
      </c>
      <c r="TK64" s="125">
        <f t="shared" si="251"/>
        <v>1</v>
      </c>
      <c r="TL64" s="125">
        <f t="shared" ref="TL64:VH64" si="252">1-(1-TL63)^TL16</f>
        <v>1</v>
      </c>
      <c r="TM64" s="125">
        <f t="shared" si="252"/>
        <v>0.6196512434107414</v>
      </c>
      <c r="TN64" s="125">
        <f t="shared" si="252"/>
        <v>0.85971158614411258</v>
      </c>
      <c r="TO64" s="125">
        <f t="shared" si="252"/>
        <v>0.96050930168109405</v>
      </c>
      <c r="TP64" s="125">
        <f t="shared" si="252"/>
        <v>0.99413501237416413</v>
      </c>
      <c r="TQ64" s="125">
        <f t="shared" si="252"/>
        <v>0.99984009800016405</v>
      </c>
      <c r="TR64" s="125">
        <f t="shared" si="252"/>
        <v>0.99999995085709525</v>
      </c>
      <c r="TS64" s="125">
        <f t="shared" si="252"/>
        <v>0.99999999999999989</v>
      </c>
      <c r="TT64" s="125">
        <f t="shared" si="252"/>
        <v>1</v>
      </c>
      <c r="TU64" s="125">
        <f t="shared" si="252"/>
        <v>1</v>
      </c>
      <c r="TV64" s="125">
        <f t="shared" si="252"/>
        <v>1</v>
      </c>
      <c r="TW64" s="125">
        <f t="shared" si="252"/>
        <v>1</v>
      </c>
      <c r="TX64" s="125">
        <f t="shared" si="252"/>
        <v>1</v>
      </c>
      <c r="TY64" s="125">
        <f t="shared" si="252"/>
        <v>0.6196512434107414</v>
      </c>
      <c r="TZ64" s="125">
        <f t="shared" si="252"/>
        <v>0.85971158614411258</v>
      </c>
      <c r="UA64" s="125">
        <f t="shared" si="252"/>
        <v>0.96050930168109405</v>
      </c>
      <c r="UB64" s="125">
        <f t="shared" si="252"/>
        <v>0.99413501237416413</v>
      </c>
      <c r="UC64" s="125">
        <f t="shared" si="252"/>
        <v>0.99984009800016405</v>
      </c>
      <c r="UD64" s="125">
        <f t="shared" si="252"/>
        <v>0.99999995085709525</v>
      </c>
      <c r="UE64" s="125">
        <f t="shared" si="252"/>
        <v>0.99999999999999989</v>
      </c>
      <c r="UF64" s="125">
        <f t="shared" si="252"/>
        <v>1</v>
      </c>
      <c r="UG64" s="125">
        <f t="shared" si="252"/>
        <v>1</v>
      </c>
      <c r="UH64" s="125">
        <f t="shared" si="252"/>
        <v>1</v>
      </c>
      <c r="UI64" s="125">
        <f t="shared" si="252"/>
        <v>1</v>
      </c>
      <c r="UJ64" s="125">
        <f t="shared" si="252"/>
        <v>1</v>
      </c>
      <c r="UK64" s="125">
        <f t="shared" si="252"/>
        <v>0.6196512434107414</v>
      </c>
      <c r="UL64" s="125">
        <f t="shared" si="252"/>
        <v>0.85971158614411258</v>
      </c>
      <c r="UM64" s="125">
        <f t="shared" si="252"/>
        <v>0.96050930168109405</v>
      </c>
      <c r="UN64" s="125">
        <f t="shared" si="252"/>
        <v>0.99413501237416413</v>
      </c>
      <c r="UO64" s="125">
        <f t="shared" si="252"/>
        <v>0.99984009800016405</v>
      </c>
      <c r="UP64" s="125">
        <f t="shared" si="252"/>
        <v>0.99999995085709525</v>
      </c>
      <c r="UQ64" s="125">
        <f t="shared" si="252"/>
        <v>0.99999999999999989</v>
      </c>
      <c r="UR64" s="125">
        <f t="shared" si="252"/>
        <v>1</v>
      </c>
      <c r="US64" s="125">
        <f t="shared" si="252"/>
        <v>1</v>
      </c>
      <c r="UT64" s="125">
        <f t="shared" si="252"/>
        <v>1</v>
      </c>
      <c r="UU64" s="125">
        <f t="shared" si="252"/>
        <v>1</v>
      </c>
      <c r="UV64" s="125">
        <f t="shared" si="252"/>
        <v>1</v>
      </c>
      <c r="UW64" s="125">
        <f t="shared" si="252"/>
        <v>0.6196512434107414</v>
      </c>
      <c r="UX64" s="125">
        <f t="shared" si="252"/>
        <v>0.85971158614411258</v>
      </c>
      <c r="UY64" s="125">
        <f t="shared" si="252"/>
        <v>0.96050930168109405</v>
      </c>
      <c r="UZ64" s="125">
        <f t="shared" si="252"/>
        <v>0.99413501237416413</v>
      </c>
      <c r="VA64" s="125">
        <f t="shared" si="252"/>
        <v>0.99984009800016405</v>
      </c>
      <c r="VB64" s="125">
        <f t="shared" si="252"/>
        <v>0.99999995085709525</v>
      </c>
      <c r="VC64" s="125">
        <f t="shared" si="252"/>
        <v>0.99999999999999989</v>
      </c>
      <c r="VD64" s="125">
        <f t="shared" si="252"/>
        <v>1</v>
      </c>
      <c r="VE64" s="125">
        <f t="shared" si="252"/>
        <v>1</v>
      </c>
      <c r="VF64" s="125">
        <f t="shared" si="252"/>
        <v>1</v>
      </c>
      <c r="VG64" s="125">
        <f t="shared" si="252"/>
        <v>1</v>
      </c>
      <c r="VH64" s="125">
        <f t="shared" si="252"/>
        <v>1</v>
      </c>
    </row>
    <row r="65" spans="2:580" ht="14.25" x14ac:dyDescent="0.25">
      <c r="B65" s="55"/>
      <c r="C65" s="10" t="s">
        <v>284</v>
      </c>
      <c r="D65" s="93" t="s">
        <v>294</v>
      </c>
      <c r="E65" s="125" t="str">
        <f t="shared" ref="E65:F65" si="253">IF(E51="Free", (1/E58)*(EXP(E58*E62)-E58*E62-1)/E64, "-")</f>
        <v>-</v>
      </c>
      <c r="F65" s="125" t="str">
        <f t="shared" si="253"/>
        <v>-</v>
      </c>
      <c r="G65" s="125" t="str">
        <f t="shared" ref="G65:S65" si="254">IF(G51="Free", (1/G58)*(EXP(G58*G62)-G58*G62-1)/G64, "-")</f>
        <v>-</v>
      </c>
      <c r="H65" s="125" t="str">
        <f t="shared" si="254"/>
        <v>-</v>
      </c>
      <c r="I65" s="125" t="str">
        <f t="shared" si="254"/>
        <v>-</v>
      </c>
      <c r="J65" s="125" t="str">
        <f t="shared" si="254"/>
        <v>-</v>
      </c>
      <c r="K65" s="125" t="str">
        <f t="shared" si="254"/>
        <v>-</v>
      </c>
      <c r="L65" s="125" t="str">
        <f t="shared" si="254"/>
        <v>-</v>
      </c>
      <c r="M65" s="125" t="str">
        <f t="shared" si="254"/>
        <v>-</v>
      </c>
      <c r="N65" s="125" t="str">
        <f t="shared" si="254"/>
        <v>-</v>
      </c>
      <c r="O65" s="125" t="str">
        <f t="shared" si="254"/>
        <v>-</v>
      </c>
      <c r="P65" s="125" t="str">
        <f t="shared" si="254"/>
        <v>-</v>
      </c>
      <c r="Q65" s="125" t="str">
        <f t="shared" si="254"/>
        <v>-</v>
      </c>
      <c r="R65" s="125" t="str">
        <f t="shared" si="254"/>
        <v>-</v>
      </c>
      <c r="S65" s="125" t="str">
        <f t="shared" si="254"/>
        <v>-</v>
      </c>
      <c r="T65" s="125" t="str">
        <f t="shared" ref="T65:CE65" si="255">IF(T51="Free", (1/T58)*(EXP(T58*T62)-T58*T62-1)/T64, "-")</f>
        <v>-</v>
      </c>
      <c r="U65" s="125" t="str">
        <f t="shared" si="255"/>
        <v>-</v>
      </c>
      <c r="V65" s="125" t="str">
        <f t="shared" si="255"/>
        <v>-</v>
      </c>
      <c r="W65" s="125" t="str">
        <f t="shared" si="255"/>
        <v>-</v>
      </c>
      <c r="X65" s="125" t="str">
        <f t="shared" si="255"/>
        <v>-</v>
      </c>
      <c r="Y65" s="125" t="str">
        <f t="shared" si="255"/>
        <v>-</v>
      </c>
      <c r="Z65" s="125" t="str">
        <f t="shared" si="255"/>
        <v>-</v>
      </c>
      <c r="AA65" s="125" t="str">
        <f t="shared" si="255"/>
        <v>-</v>
      </c>
      <c r="AB65" s="125" t="str">
        <f t="shared" si="255"/>
        <v>-</v>
      </c>
      <c r="AC65" s="125" t="str">
        <f t="shared" si="255"/>
        <v>-</v>
      </c>
      <c r="AD65" s="125" t="str">
        <f t="shared" si="255"/>
        <v>-</v>
      </c>
      <c r="AE65" s="125" t="str">
        <f t="shared" si="255"/>
        <v>-</v>
      </c>
      <c r="AF65" s="125" t="str">
        <f t="shared" si="255"/>
        <v>-</v>
      </c>
      <c r="AG65" s="125" t="str">
        <f t="shared" si="255"/>
        <v>-</v>
      </c>
      <c r="AH65" s="125" t="str">
        <f t="shared" si="255"/>
        <v>-</v>
      </c>
      <c r="AI65" s="125" t="str">
        <f t="shared" si="255"/>
        <v>-</v>
      </c>
      <c r="AJ65" s="125" t="str">
        <f t="shared" si="255"/>
        <v>-</v>
      </c>
      <c r="AK65" s="125" t="str">
        <f t="shared" si="255"/>
        <v>-</v>
      </c>
      <c r="AL65" s="125" t="str">
        <f t="shared" si="255"/>
        <v>-</v>
      </c>
      <c r="AM65" s="125" t="str">
        <f t="shared" si="255"/>
        <v>-</v>
      </c>
      <c r="AN65" s="125" t="str">
        <f t="shared" si="255"/>
        <v>-</v>
      </c>
      <c r="AO65" s="125" t="str">
        <f t="shared" si="255"/>
        <v>-</v>
      </c>
      <c r="AP65" s="125" t="str">
        <f t="shared" si="255"/>
        <v>-</v>
      </c>
      <c r="AQ65" s="125" t="str">
        <f t="shared" si="255"/>
        <v>-</v>
      </c>
      <c r="AR65" s="125" t="str">
        <f t="shared" si="255"/>
        <v>-</v>
      </c>
      <c r="AS65" s="125" t="str">
        <f t="shared" si="255"/>
        <v>-</v>
      </c>
      <c r="AT65" s="125" t="str">
        <f t="shared" si="255"/>
        <v>-</v>
      </c>
      <c r="AU65" s="125" t="str">
        <f t="shared" si="255"/>
        <v>-</v>
      </c>
      <c r="AV65" s="125" t="str">
        <f t="shared" si="255"/>
        <v>-</v>
      </c>
      <c r="AW65" s="125" t="str">
        <f t="shared" si="255"/>
        <v>-</v>
      </c>
      <c r="AX65" s="125" t="str">
        <f t="shared" si="255"/>
        <v>-</v>
      </c>
      <c r="AY65" s="125" t="str">
        <f t="shared" si="255"/>
        <v>-</v>
      </c>
      <c r="AZ65" s="125" t="str">
        <f t="shared" si="255"/>
        <v>-</v>
      </c>
      <c r="BA65" s="125" t="str">
        <f t="shared" si="255"/>
        <v>-</v>
      </c>
      <c r="BB65" s="125" t="str">
        <f t="shared" si="255"/>
        <v>-</v>
      </c>
      <c r="BC65" s="125" t="str">
        <f t="shared" si="255"/>
        <v>-</v>
      </c>
      <c r="BD65" s="125" t="str">
        <f t="shared" si="255"/>
        <v>-</v>
      </c>
      <c r="BE65" s="125" t="str">
        <f t="shared" si="255"/>
        <v>-</v>
      </c>
      <c r="BF65" s="125" t="str">
        <f t="shared" si="255"/>
        <v>-</v>
      </c>
      <c r="BG65" s="125" t="str">
        <f t="shared" si="255"/>
        <v>-</v>
      </c>
      <c r="BH65" s="125" t="str">
        <f t="shared" si="255"/>
        <v>-</v>
      </c>
      <c r="BI65" s="125" t="str">
        <f t="shared" si="255"/>
        <v>-</v>
      </c>
      <c r="BJ65" s="125" t="str">
        <f t="shared" si="255"/>
        <v>-</v>
      </c>
      <c r="BK65" s="125" t="str">
        <f t="shared" si="255"/>
        <v>-</v>
      </c>
      <c r="BL65" s="125" t="str">
        <f t="shared" si="255"/>
        <v>-</v>
      </c>
      <c r="BM65" s="125" t="str">
        <f t="shared" si="255"/>
        <v>-</v>
      </c>
      <c r="BN65" s="125" t="str">
        <f t="shared" si="255"/>
        <v>-</v>
      </c>
      <c r="BO65" s="125" t="str">
        <f t="shared" si="255"/>
        <v>-</v>
      </c>
      <c r="BP65" s="125" t="str">
        <f t="shared" si="255"/>
        <v>-</v>
      </c>
      <c r="BQ65" s="125" t="str">
        <f t="shared" si="255"/>
        <v>-</v>
      </c>
      <c r="BR65" s="125" t="str">
        <f t="shared" si="255"/>
        <v>-</v>
      </c>
      <c r="BS65" s="125" t="str">
        <f t="shared" si="255"/>
        <v>-</v>
      </c>
      <c r="BT65" s="125" t="str">
        <f t="shared" si="255"/>
        <v>-</v>
      </c>
      <c r="BU65" s="125" t="str">
        <f t="shared" si="255"/>
        <v>-</v>
      </c>
      <c r="BV65" s="125" t="str">
        <f t="shared" si="255"/>
        <v>-</v>
      </c>
      <c r="BW65" s="125" t="str">
        <f t="shared" si="255"/>
        <v>-</v>
      </c>
      <c r="BX65" s="125" t="str">
        <f t="shared" si="255"/>
        <v>-</v>
      </c>
      <c r="BY65" s="125" t="str">
        <f t="shared" si="255"/>
        <v>-</v>
      </c>
      <c r="BZ65" s="125" t="str">
        <f t="shared" si="255"/>
        <v>-</v>
      </c>
      <c r="CA65" s="125" t="str">
        <f t="shared" si="255"/>
        <v>-</v>
      </c>
      <c r="CB65" s="125" t="str">
        <f t="shared" si="255"/>
        <v>-</v>
      </c>
      <c r="CC65" s="125" t="str">
        <f t="shared" si="255"/>
        <v>-</v>
      </c>
      <c r="CD65" s="125" t="str">
        <f t="shared" si="255"/>
        <v>-</v>
      </c>
      <c r="CE65" s="125" t="str">
        <f t="shared" si="255"/>
        <v>-</v>
      </c>
      <c r="CF65" s="125" t="str">
        <f t="shared" ref="CF65:EQ65" si="256">IF(CF51="Free", (1/CF58)*(EXP(CF58*CF62)-CF58*CF62-1)/CF64, "-")</f>
        <v>-</v>
      </c>
      <c r="CG65" s="125" t="str">
        <f t="shared" si="256"/>
        <v>-</v>
      </c>
      <c r="CH65" s="125" t="str">
        <f t="shared" si="256"/>
        <v>-</v>
      </c>
      <c r="CI65" s="125" t="str">
        <f t="shared" si="256"/>
        <v>-</v>
      </c>
      <c r="CJ65" s="125" t="str">
        <f t="shared" si="256"/>
        <v>-</v>
      </c>
      <c r="CK65" s="125" t="str">
        <f t="shared" si="256"/>
        <v>-</v>
      </c>
      <c r="CL65" s="125" t="str">
        <f t="shared" si="256"/>
        <v>-</v>
      </c>
      <c r="CM65" s="125" t="str">
        <f t="shared" si="256"/>
        <v>-</v>
      </c>
      <c r="CN65" s="125" t="str">
        <f t="shared" si="256"/>
        <v>-</v>
      </c>
      <c r="CO65" s="125" t="str">
        <f t="shared" si="256"/>
        <v>-</v>
      </c>
      <c r="CP65" s="125" t="str">
        <f t="shared" si="256"/>
        <v>-</v>
      </c>
      <c r="CQ65" s="125" t="str">
        <f t="shared" si="256"/>
        <v>-</v>
      </c>
      <c r="CR65" s="125" t="str">
        <f t="shared" si="256"/>
        <v>-</v>
      </c>
      <c r="CS65" s="125" t="str">
        <f t="shared" si="256"/>
        <v>-</v>
      </c>
      <c r="CT65" s="125" t="str">
        <f t="shared" si="256"/>
        <v>-</v>
      </c>
      <c r="CU65" s="125" t="str">
        <f t="shared" si="256"/>
        <v>-</v>
      </c>
      <c r="CV65" s="125" t="str">
        <f t="shared" si="256"/>
        <v>-</v>
      </c>
      <c r="CW65" s="125" t="str">
        <f t="shared" si="256"/>
        <v>-</v>
      </c>
      <c r="CX65" s="125" t="str">
        <f t="shared" si="256"/>
        <v>-</v>
      </c>
      <c r="CY65" s="125" t="str">
        <f t="shared" si="256"/>
        <v>-</v>
      </c>
      <c r="CZ65" s="125" t="str">
        <f t="shared" si="256"/>
        <v>-</v>
      </c>
      <c r="DA65" s="125" t="str">
        <f t="shared" si="256"/>
        <v>-</v>
      </c>
      <c r="DB65" s="125" t="str">
        <f t="shared" si="256"/>
        <v>-</v>
      </c>
      <c r="DC65" s="125" t="str">
        <f t="shared" si="256"/>
        <v>-</v>
      </c>
      <c r="DD65" s="125" t="str">
        <f t="shared" si="256"/>
        <v>-</v>
      </c>
      <c r="DE65" s="125" t="str">
        <f t="shared" si="256"/>
        <v>-</v>
      </c>
      <c r="DF65" s="125" t="str">
        <f t="shared" si="256"/>
        <v>-</v>
      </c>
      <c r="DG65" s="125" t="str">
        <f t="shared" si="256"/>
        <v>-</v>
      </c>
      <c r="DH65" s="125" t="str">
        <f t="shared" si="256"/>
        <v>-</v>
      </c>
      <c r="DI65" s="125" t="str">
        <f t="shared" si="256"/>
        <v>-</v>
      </c>
      <c r="DJ65" s="125" t="str">
        <f t="shared" si="256"/>
        <v>-</v>
      </c>
      <c r="DK65" s="125" t="str">
        <f t="shared" si="256"/>
        <v>-</v>
      </c>
      <c r="DL65" s="125" t="str">
        <f t="shared" si="256"/>
        <v>-</v>
      </c>
      <c r="DM65" s="125" t="str">
        <f t="shared" si="256"/>
        <v>-</v>
      </c>
      <c r="DN65" s="125" t="str">
        <f t="shared" si="256"/>
        <v>-</v>
      </c>
      <c r="DO65" s="125" t="str">
        <f t="shared" si="256"/>
        <v>-</v>
      </c>
      <c r="DP65" s="125" t="str">
        <f t="shared" si="256"/>
        <v>-</v>
      </c>
      <c r="DQ65" s="125" t="str">
        <f t="shared" si="256"/>
        <v>-</v>
      </c>
      <c r="DR65" s="125" t="str">
        <f t="shared" si="256"/>
        <v>-</v>
      </c>
      <c r="DS65" s="125" t="str">
        <f t="shared" si="256"/>
        <v>-</v>
      </c>
      <c r="DT65" s="125" t="str">
        <f t="shared" si="256"/>
        <v>-</v>
      </c>
      <c r="DU65" s="125" t="str">
        <f t="shared" si="256"/>
        <v>-</v>
      </c>
      <c r="DV65" s="125" t="str">
        <f t="shared" si="256"/>
        <v>-</v>
      </c>
      <c r="DW65" s="125" t="str">
        <f t="shared" si="256"/>
        <v>-</v>
      </c>
      <c r="DX65" s="125" t="str">
        <f t="shared" si="256"/>
        <v>-</v>
      </c>
      <c r="DY65" s="125" t="str">
        <f t="shared" si="256"/>
        <v>-</v>
      </c>
      <c r="DZ65" s="125" t="str">
        <f t="shared" si="256"/>
        <v>-</v>
      </c>
      <c r="EA65" s="125" t="str">
        <f t="shared" si="256"/>
        <v>-</v>
      </c>
      <c r="EB65" s="125" t="str">
        <f t="shared" si="256"/>
        <v>-</v>
      </c>
      <c r="EC65" s="125" t="str">
        <f t="shared" si="256"/>
        <v>-</v>
      </c>
      <c r="ED65" s="125" t="str">
        <f t="shared" si="256"/>
        <v>-</v>
      </c>
      <c r="EE65" s="125" t="str">
        <f t="shared" si="256"/>
        <v>-</v>
      </c>
      <c r="EF65" s="125" t="str">
        <f t="shared" si="256"/>
        <v>-</v>
      </c>
      <c r="EG65" s="125" t="str">
        <f t="shared" si="256"/>
        <v>-</v>
      </c>
      <c r="EH65" s="125" t="str">
        <f t="shared" si="256"/>
        <v>-</v>
      </c>
      <c r="EI65" s="125" t="str">
        <f t="shared" si="256"/>
        <v>-</v>
      </c>
      <c r="EJ65" s="125" t="str">
        <f t="shared" si="256"/>
        <v>-</v>
      </c>
      <c r="EK65" s="125" t="str">
        <f t="shared" si="256"/>
        <v>-</v>
      </c>
      <c r="EL65" s="125" t="str">
        <f t="shared" si="256"/>
        <v>-</v>
      </c>
      <c r="EM65" s="125" t="str">
        <f t="shared" si="256"/>
        <v>-</v>
      </c>
      <c r="EN65" s="125" t="str">
        <f t="shared" si="256"/>
        <v>-</v>
      </c>
      <c r="EO65" s="125" t="str">
        <f t="shared" si="256"/>
        <v>-</v>
      </c>
      <c r="EP65" s="125" t="str">
        <f t="shared" si="256"/>
        <v>-</v>
      </c>
      <c r="EQ65" s="125" t="str">
        <f t="shared" si="256"/>
        <v>-</v>
      </c>
      <c r="ER65" s="125" t="str">
        <f t="shared" ref="ER65:HC65" si="257">IF(ER51="Free", (1/ER58)*(EXP(ER58*ER62)-ER58*ER62-1)/ER64, "-")</f>
        <v>-</v>
      </c>
      <c r="ES65" s="125" t="str">
        <f t="shared" si="257"/>
        <v>-</v>
      </c>
      <c r="ET65" s="125" t="str">
        <f t="shared" si="257"/>
        <v>-</v>
      </c>
      <c r="EU65" s="125" t="str">
        <f t="shared" si="257"/>
        <v>-</v>
      </c>
      <c r="EV65" s="125" t="str">
        <f t="shared" si="257"/>
        <v>-</v>
      </c>
      <c r="EW65" s="125" t="str">
        <f t="shared" si="257"/>
        <v>-</v>
      </c>
      <c r="EX65" s="125" t="str">
        <f t="shared" si="257"/>
        <v>-</v>
      </c>
      <c r="EY65" s="125" t="str">
        <f t="shared" si="257"/>
        <v>-</v>
      </c>
      <c r="EZ65" s="125" t="str">
        <f t="shared" si="257"/>
        <v>-</v>
      </c>
      <c r="FA65" s="125" t="str">
        <f t="shared" si="257"/>
        <v>-</v>
      </c>
      <c r="FB65" s="125" t="str">
        <f t="shared" si="257"/>
        <v>-</v>
      </c>
      <c r="FC65" s="125" t="str">
        <f t="shared" si="257"/>
        <v>-</v>
      </c>
      <c r="FD65" s="125" t="str">
        <f t="shared" si="257"/>
        <v>-</v>
      </c>
      <c r="FE65" s="125" t="str">
        <f t="shared" si="257"/>
        <v>-</v>
      </c>
      <c r="FF65" s="125" t="str">
        <f t="shared" si="257"/>
        <v>-</v>
      </c>
      <c r="FG65" s="125" t="str">
        <f t="shared" si="257"/>
        <v>-</v>
      </c>
      <c r="FH65" s="125" t="str">
        <f t="shared" si="257"/>
        <v>-</v>
      </c>
      <c r="FI65" s="125" t="str">
        <f t="shared" si="257"/>
        <v>-</v>
      </c>
      <c r="FJ65" s="125" t="str">
        <f t="shared" si="257"/>
        <v>-</v>
      </c>
      <c r="FK65" s="125" t="str">
        <f t="shared" si="257"/>
        <v>-</v>
      </c>
      <c r="FL65" s="125" t="str">
        <f t="shared" si="257"/>
        <v>-</v>
      </c>
      <c r="FM65" s="125" t="str">
        <f t="shared" si="257"/>
        <v>-</v>
      </c>
      <c r="FN65" s="125" t="str">
        <f t="shared" si="257"/>
        <v>-</v>
      </c>
      <c r="FO65" s="125" t="str">
        <f t="shared" si="257"/>
        <v>-</v>
      </c>
      <c r="FP65" s="125" t="str">
        <f t="shared" si="257"/>
        <v>-</v>
      </c>
      <c r="FQ65" s="125" t="str">
        <f t="shared" si="257"/>
        <v>-</v>
      </c>
      <c r="FR65" s="125" t="str">
        <f t="shared" si="257"/>
        <v>-</v>
      </c>
      <c r="FS65" s="125" t="str">
        <f t="shared" si="257"/>
        <v>-</v>
      </c>
      <c r="FT65" s="125" t="str">
        <f t="shared" si="257"/>
        <v>-</v>
      </c>
      <c r="FU65" s="125" t="str">
        <f t="shared" si="257"/>
        <v>-</v>
      </c>
      <c r="FV65" s="125" t="str">
        <f t="shared" si="257"/>
        <v>-</v>
      </c>
      <c r="FW65" s="125" t="str">
        <f t="shared" si="257"/>
        <v>-</v>
      </c>
      <c r="FX65" s="125" t="str">
        <f t="shared" si="257"/>
        <v>-</v>
      </c>
      <c r="FY65" s="125" t="str">
        <f t="shared" si="257"/>
        <v>-</v>
      </c>
      <c r="FZ65" s="125" t="str">
        <f t="shared" si="257"/>
        <v>-</v>
      </c>
      <c r="GA65" s="125" t="str">
        <f t="shared" si="257"/>
        <v>-</v>
      </c>
      <c r="GB65" s="125" t="str">
        <f t="shared" si="257"/>
        <v>-</v>
      </c>
      <c r="GC65" s="125" t="str">
        <f t="shared" si="257"/>
        <v>-</v>
      </c>
      <c r="GD65" s="125" t="str">
        <f t="shared" si="257"/>
        <v>-</v>
      </c>
      <c r="GE65" s="125" t="str">
        <f t="shared" si="257"/>
        <v>-</v>
      </c>
      <c r="GF65" s="125" t="str">
        <f t="shared" si="257"/>
        <v>-</v>
      </c>
      <c r="GG65" s="125" t="str">
        <f t="shared" si="257"/>
        <v>-</v>
      </c>
      <c r="GH65" s="125" t="str">
        <f t="shared" si="257"/>
        <v>-</v>
      </c>
      <c r="GI65" s="125" t="str">
        <f t="shared" si="257"/>
        <v>-</v>
      </c>
      <c r="GJ65" s="125" t="str">
        <f t="shared" si="257"/>
        <v>-</v>
      </c>
      <c r="GK65" s="125" t="str">
        <f t="shared" si="257"/>
        <v>-</v>
      </c>
      <c r="GL65" s="125" t="str">
        <f t="shared" si="257"/>
        <v>-</v>
      </c>
      <c r="GM65" s="125" t="str">
        <f t="shared" si="257"/>
        <v>-</v>
      </c>
      <c r="GN65" s="125" t="str">
        <f t="shared" si="257"/>
        <v>-</v>
      </c>
      <c r="GO65" s="125" t="str">
        <f t="shared" si="257"/>
        <v>-</v>
      </c>
      <c r="GP65" s="125" t="str">
        <f t="shared" si="257"/>
        <v>-</v>
      </c>
      <c r="GQ65" s="125" t="str">
        <f t="shared" si="257"/>
        <v>-</v>
      </c>
      <c r="GR65" s="125" t="str">
        <f t="shared" si="257"/>
        <v>-</v>
      </c>
      <c r="GS65" s="125" t="str">
        <f t="shared" si="257"/>
        <v>-</v>
      </c>
      <c r="GT65" s="125" t="str">
        <f t="shared" si="257"/>
        <v>-</v>
      </c>
      <c r="GU65" s="125" t="str">
        <f t="shared" si="257"/>
        <v>-</v>
      </c>
      <c r="GV65" s="125" t="str">
        <f t="shared" si="257"/>
        <v>-</v>
      </c>
      <c r="GW65" s="125" t="str">
        <f t="shared" si="257"/>
        <v>-</v>
      </c>
      <c r="GX65" s="125" t="str">
        <f t="shared" si="257"/>
        <v>-</v>
      </c>
      <c r="GY65" s="125" t="str">
        <f t="shared" si="257"/>
        <v>-</v>
      </c>
      <c r="GZ65" s="125" t="str">
        <f t="shared" si="257"/>
        <v>-</v>
      </c>
      <c r="HA65" s="125" t="str">
        <f t="shared" si="257"/>
        <v>-</v>
      </c>
      <c r="HB65" s="125" t="str">
        <f t="shared" si="257"/>
        <v>-</v>
      </c>
      <c r="HC65" s="125" t="str">
        <f t="shared" si="257"/>
        <v>-</v>
      </c>
      <c r="HD65" s="125" t="str">
        <f t="shared" ref="HD65:JO65" si="258">IF(HD51="Free", (1/HD58)*(EXP(HD58*HD62)-HD58*HD62-1)/HD64, "-")</f>
        <v>-</v>
      </c>
      <c r="HE65" s="125" t="str">
        <f t="shared" si="258"/>
        <v>-</v>
      </c>
      <c r="HF65" s="125" t="str">
        <f t="shared" si="258"/>
        <v>-</v>
      </c>
      <c r="HG65" s="125" t="str">
        <f t="shared" si="258"/>
        <v>-</v>
      </c>
      <c r="HH65" s="125" t="str">
        <f t="shared" si="258"/>
        <v>-</v>
      </c>
      <c r="HI65" s="125" t="str">
        <f t="shared" si="258"/>
        <v>-</v>
      </c>
      <c r="HJ65" s="125" t="str">
        <f t="shared" si="258"/>
        <v>-</v>
      </c>
      <c r="HK65" s="125" t="str">
        <f t="shared" si="258"/>
        <v>-</v>
      </c>
      <c r="HL65" s="125" t="str">
        <f t="shared" si="258"/>
        <v>-</v>
      </c>
      <c r="HM65" s="125" t="str">
        <f t="shared" si="258"/>
        <v>-</v>
      </c>
      <c r="HN65" s="125" t="str">
        <f t="shared" si="258"/>
        <v>-</v>
      </c>
      <c r="HO65" s="125" t="str">
        <f t="shared" si="258"/>
        <v>-</v>
      </c>
      <c r="HP65" s="125" t="str">
        <f t="shared" si="258"/>
        <v>-</v>
      </c>
      <c r="HQ65" s="125" t="str">
        <f t="shared" si="258"/>
        <v>-</v>
      </c>
      <c r="HR65" s="125" t="str">
        <f t="shared" si="258"/>
        <v>-</v>
      </c>
      <c r="HS65" s="125" t="str">
        <f t="shared" si="258"/>
        <v>-</v>
      </c>
      <c r="HT65" s="125" t="str">
        <f t="shared" si="258"/>
        <v>-</v>
      </c>
      <c r="HU65" s="125" t="str">
        <f t="shared" si="258"/>
        <v>-</v>
      </c>
      <c r="HV65" s="125" t="str">
        <f t="shared" si="258"/>
        <v>-</v>
      </c>
      <c r="HW65" s="125" t="str">
        <f t="shared" si="258"/>
        <v>-</v>
      </c>
      <c r="HX65" s="125" t="str">
        <f t="shared" si="258"/>
        <v>-</v>
      </c>
      <c r="HY65" s="125" t="str">
        <f t="shared" si="258"/>
        <v>-</v>
      </c>
      <c r="HZ65" s="125" t="str">
        <f t="shared" si="258"/>
        <v>-</v>
      </c>
      <c r="IA65" s="125" t="str">
        <f t="shared" si="258"/>
        <v>-</v>
      </c>
      <c r="IB65" s="125" t="str">
        <f t="shared" si="258"/>
        <v>-</v>
      </c>
      <c r="IC65" s="125" t="str">
        <f t="shared" si="258"/>
        <v>-</v>
      </c>
      <c r="ID65" s="125" t="str">
        <f t="shared" si="258"/>
        <v>-</v>
      </c>
      <c r="IE65" s="125" t="str">
        <f t="shared" si="258"/>
        <v>-</v>
      </c>
      <c r="IF65" s="125" t="str">
        <f t="shared" si="258"/>
        <v>-</v>
      </c>
      <c r="IG65" s="125" t="str">
        <f t="shared" si="258"/>
        <v>-</v>
      </c>
      <c r="IH65" s="125" t="str">
        <f t="shared" si="258"/>
        <v>-</v>
      </c>
      <c r="II65" s="125" t="str">
        <f t="shared" si="258"/>
        <v>-</v>
      </c>
      <c r="IJ65" s="125" t="str">
        <f t="shared" si="258"/>
        <v>-</v>
      </c>
      <c r="IK65" s="125" t="str">
        <f t="shared" si="258"/>
        <v>-</v>
      </c>
      <c r="IL65" s="125" t="str">
        <f t="shared" si="258"/>
        <v>-</v>
      </c>
      <c r="IM65" s="125" t="str">
        <f t="shared" si="258"/>
        <v>-</v>
      </c>
      <c r="IN65" s="125" t="str">
        <f t="shared" si="258"/>
        <v>-</v>
      </c>
      <c r="IO65" s="125" t="str">
        <f t="shared" si="258"/>
        <v>-</v>
      </c>
      <c r="IP65" s="125" t="str">
        <f t="shared" si="258"/>
        <v>-</v>
      </c>
      <c r="IQ65" s="125" t="str">
        <f t="shared" si="258"/>
        <v>-</v>
      </c>
      <c r="IR65" s="125" t="str">
        <f t="shared" si="258"/>
        <v>-</v>
      </c>
      <c r="IS65" s="125" t="str">
        <f t="shared" si="258"/>
        <v>-</v>
      </c>
      <c r="IT65" s="125" t="str">
        <f t="shared" si="258"/>
        <v>-</v>
      </c>
      <c r="IU65" s="125" t="str">
        <f t="shared" si="258"/>
        <v>-</v>
      </c>
      <c r="IV65" s="125" t="str">
        <f t="shared" si="258"/>
        <v>-</v>
      </c>
      <c r="IW65" s="125" t="str">
        <f t="shared" si="258"/>
        <v>-</v>
      </c>
      <c r="IX65" s="125" t="str">
        <f t="shared" si="258"/>
        <v>-</v>
      </c>
      <c r="IY65" s="125" t="str">
        <f t="shared" si="258"/>
        <v>-</v>
      </c>
      <c r="IZ65" s="125" t="str">
        <f t="shared" si="258"/>
        <v>-</v>
      </c>
      <c r="JA65" s="125" t="str">
        <f t="shared" si="258"/>
        <v>-</v>
      </c>
      <c r="JB65" s="125" t="str">
        <f t="shared" si="258"/>
        <v>-</v>
      </c>
      <c r="JC65" s="125" t="str">
        <f t="shared" si="258"/>
        <v>-</v>
      </c>
      <c r="JD65" s="125" t="str">
        <f t="shared" si="258"/>
        <v>-</v>
      </c>
      <c r="JE65" s="125" t="str">
        <f t="shared" si="258"/>
        <v>-</v>
      </c>
      <c r="JF65" s="125" t="str">
        <f t="shared" si="258"/>
        <v>-</v>
      </c>
      <c r="JG65" s="125" t="str">
        <f t="shared" si="258"/>
        <v>-</v>
      </c>
      <c r="JH65" s="125" t="str">
        <f t="shared" si="258"/>
        <v>-</v>
      </c>
      <c r="JI65" s="125" t="str">
        <f t="shared" si="258"/>
        <v>-</v>
      </c>
      <c r="JJ65" s="125" t="str">
        <f t="shared" si="258"/>
        <v>-</v>
      </c>
      <c r="JK65" s="125" t="str">
        <f t="shared" si="258"/>
        <v>-</v>
      </c>
      <c r="JL65" s="125" t="str">
        <f t="shared" si="258"/>
        <v>-</v>
      </c>
      <c r="JM65" s="125" t="str">
        <f t="shared" si="258"/>
        <v>-</v>
      </c>
      <c r="JN65" s="125" t="str">
        <f t="shared" si="258"/>
        <v>-</v>
      </c>
      <c r="JO65" s="125" t="str">
        <f t="shared" si="258"/>
        <v>-</v>
      </c>
      <c r="JP65" s="125" t="str">
        <f t="shared" ref="JP65:MA65" si="259">IF(JP51="Free", (1/JP58)*(EXP(JP58*JP62)-JP58*JP62-1)/JP64, "-")</f>
        <v>-</v>
      </c>
      <c r="JQ65" s="125" t="str">
        <f t="shared" si="259"/>
        <v>-</v>
      </c>
      <c r="JR65" s="125" t="str">
        <f t="shared" si="259"/>
        <v>-</v>
      </c>
      <c r="JS65" s="125" t="str">
        <f t="shared" si="259"/>
        <v>-</v>
      </c>
      <c r="JT65" s="125" t="str">
        <f t="shared" si="259"/>
        <v>-</v>
      </c>
      <c r="JU65" s="125" t="str">
        <f t="shared" si="259"/>
        <v>-</v>
      </c>
      <c r="JV65" s="125" t="str">
        <f t="shared" si="259"/>
        <v>-</v>
      </c>
      <c r="JW65" s="125" t="str">
        <f t="shared" si="259"/>
        <v>-</v>
      </c>
      <c r="JX65" s="125" t="str">
        <f t="shared" si="259"/>
        <v>-</v>
      </c>
      <c r="JY65" s="125" t="str">
        <f t="shared" si="259"/>
        <v>-</v>
      </c>
      <c r="JZ65" s="125" t="str">
        <f t="shared" si="259"/>
        <v>-</v>
      </c>
      <c r="KA65" s="125" t="str">
        <f t="shared" si="259"/>
        <v>-</v>
      </c>
      <c r="KB65" s="125" t="str">
        <f t="shared" si="259"/>
        <v>-</v>
      </c>
      <c r="KC65" s="125" t="str">
        <f t="shared" si="259"/>
        <v>-</v>
      </c>
      <c r="KD65" s="125" t="str">
        <f t="shared" si="259"/>
        <v>-</v>
      </c>
      <c r="KE65" s="125" t="str">
        <f t="shared" si="259"/>
        <v>-</v>
      </c>
      <c r="KF65" s="125" t="str">
        <f t="shared" si="259"/>
        <v>-</v>
      </c>
      <c r="KG65" s="125" t="str">
        <f t="shared" si="259"/>
        <v>-</v>
      </c>
      <c r="KH65" s="125" t="str">
        <f t="shared" si="259"/>
        <v>-</v>
      </c>
      <c r="KI65" s="125" t="str">
        <f t="shared" si="259"/>
        <v>-</v>
      </c>
      <c r="KJ65" s="125" t="str">
        <f t="shared" si="259"/>
        <v>-</v>
      </c>
      <c r="KK65" s="125" t="str">
        <f t="shared" si="259"/>
        <v>-</v>
      </c>
      <c r="KL65" s="125" t="str">
        <f t="shared" si="259"/>
        <v>-</v>
      </c>
      <c r="KM65" s="125" t="str">
        <f t="shared" si="259"/>
        <v>-</v>
      </c>
      <c r="KN65" s="125" t="str">
        <f t="shared" si="259"/>
        <v>-</v>
      </c>
      <c r="KO65" s="125" t="str">
        <f t="shared" si="259"/>
        <v>-</v>
      </c>
      <c r="KP65" s="125" t="str">
        <f t="shared" si="259"/>
        <v>-</v>
      </c>
      <c r="KQ65" s="125" t="str">
        <f t="shared" si="259"/>
        <v>-</v>
      </c>
      <c r="KR65" s="125" t="str">
        <f t="shared" si="259"/>
        <v>-</v>
      </c>
      <c r="KS65" s="125" t="str">
        <f t="shared" si="259"/>
        <v>-</v>
      </c>
      <c r="KT65" s="125" t="str">
        <f t="shared" si="259"/>
        <v>-</v>
      </c>
      <c r="KU65" s="125" t="str">
        <f t="shared" si="259"/>
        <v>-</v>
      </c>
      <c r="KV65" s="125" t="str">
        <f t="shared" si="259"/>
        <v>-</v>
      </c>
      <c r="KW65" s="125" t="str">
        <f t="shared" si="259"/>
        <v>-</v>
      </c>
      <c r="KX65" s="125" t="str">
        <f t="shared" si="259"/>
        <v>-</v>
      </c>
      <c r="KY65" s="125" t="str">
        <f t="shared" si="259"/>
        <v>-</v>
      </c>
      <c r="KZ65" s="125" t="str">
        <f t="shared" si="259"/>
        <v>-</v>
      </c>
      <c r="LA65" s="125" t="str">
        <f t="shared" si="259"/>
        <v>-</v>
      </c>
      <c r="LB65" s="125" t="str">
        <f t="shared" si="259"/>
        <v>-</v>
      </c>
      <c r="LC65" s="125" t="str">
        <f t="shared" si="259"/>
        <v>-</v>
      </c>
      <c r="LD65" s="125" t="str">
        <f t="shared" si="259"/>
        <v>-</v>
      </c>
      <c r="LE65" s="125" t="str">
        <f t="shared" si="259"/>
        <v>-</v>
      </c>
      <c r="LF65" s="125" t="str">
        <f t="shared" si="259"/>
        <v>-</v>
      </c>
      <c r="LG65" s="125" t="str">
        <f t="shared" si="259"/>
        <v>-</v>
      </c>
      <c r="LH65" s="125" t="str">
        <f t="shared" si="259"/>
        <v>-</v>
      </c>
      <c r="LI65" s="125" t="str">
        <f t="shared" si="259"/>
        <v>-</v>
      </c>
      <c r="LJ65" s="125" t="str">
        <f t="shared" si="259"/>
        <v>-</v>
      </c>
      <c r="LK65" s="125" t="str">
        <f t="shared" si="259"/>
        <v>-</v>
      </c>
      <c r="LL65" s="125" t="str">
        <f t="shared" si="259"/>
        <v>-</v>
      </c>
      <c r="LM65" s="125" t="str">
        <f t="shared" si="259"/>
        <v>-</v>
      </c>
      <c r="LN65" s="125" t="str">
        <f t="shared" si="259"/>
        <v>-</v>
      </c>
      <c r="LO65" s="125" t="str">
        <f t="shared" si="259"/>
        <v>-</v>
      </c>
      <c r="LP65" s="125" t="str">
        <f t="shared" si="259"/>
        <v>-</v>
      </c>
      <c r="LQ65" s="125" t="str">
        <f t="shared" si="259"/>
        <v>-</v>
      </c>
      <c r="LR65" s="125" t="str">
        <f t="shared" si="259"/>
        <v>-</v>
      </c>
      <c r="LS65" s="125" t="str">
        <f t="shared" si="259"/>
        <v>-</v>
      </c>
      <c r="LT65" s="125" t="str">
        <f t="shared" si="259"/>
        <v>-</v>
      </c>
      <c r="LU65" s="125" t="str">
        <f t="shared" si="259"/>
        <v>-</v>
      </c>
      <c r="LV65" s="125" t="str">
        <f t="shared" si="259"/>
        <v>-</v>
      </c>
      <c r="LW65" s="125" t="str">
        <f t="shared" si="259"/>
        <v>-</v>
      </c>
      <c r="LX65" s="125" t="str">
        <f t="shared" si="259"/>
        <v>-</v>
      </c>
      <c r="LY65" s="125" t="str">
        <f t="shared" si="259"/>
        <v>-</v>
      </c>
      <c r="LZ65" s="125" t="str">
        <f t="shared" si="259"/>
        <v>-</v>
      </c>
      <c r="MA65" s="125" t="str">
        <f t="shared" si="259"/>
        <v>-</v>
      </c>
      <c r="MB65" s="125" t="str">
        <f t="shared" ref="MB65:OM65" si="260">IF(MB51="Free", (1/MB58)*(EXP(MB58*MB62)-MB58*MB62-1)/MB64, "-")</f>
        <v>-</v>
      </c>
      <c r="MC65" s="125" t="str">
        <f t="shared" si="260"/>
        <v>-</v>
      </c>
      <c r="MD65" s="125" t="str">
        <f t="shared" si="260"/>
        <v>-</v>
      </c>
      <c r="ME65" s="125" t="str">
        <f t="shared" si="260"/>
        <v>-</v>
      </c>
      <c r="MF65" s="125" t="str">
        <f t="shared" si="260"/>
        <v>-</v>
      </c>
      <c r="MG65" s="125" t="str">
        <f t="shared" si="260"/>
        <v>-</v>
      </c>
      <c r="MH65" s="125" t="str">
        <f t="shared" si="260"/>
        <v>-</v>
      </c>
      <c r="MI65" s="125" t="str">
        <f t="shared" si="260"/>
        <v>-</v>
      </c>
      <c r="MJ65" s="125" t="str">
        <f t="shared" si="260"/>
        <v>-</v>
      </c>
      <c r="MK65" s="125" t="str">
        <f t="shared" si="260"/>
        <v>-</v>
      </c>
      <c r="ML65" s="125" t="str">
        <f t="shared" si="260"/>
        <v>-</v>
      </c>
      <c r="MM65" s="125" t="str">
        <f t="shared" si="260"/>
        <v>-</v>
      </c>
      <c r="MN65" s="125" t="str">
        <f t="shared" si="260"/>
        <v>-</v>
      </c>
      <c r="MO65" s="125" t="str">
        <f t="shared" si="260"/>
        <v>-</v>
      </c>
      <c r="MP65" s="125" t="str">
        <f t="shared" si="260"/>
        <v>-</v>
      </c>
      <c r="MQ65" s="125" t="str">
        <f t="shared" si="260"/>
        <v>-</v>
      </c>
      <c r="MR65" s="125" t="str">
        <f t="shared" si="260"/>
        <v>-</v>
      </c>
      <c r="MS65" s="125" t="str">
        <f t="shared" si="260"/>
        <v>-</v>
      </c>
      <c r="MT65" s="125" t="str">
        <f t="shared" si="260"/>
        <v>-</v>
      </c>
      <c r="MU65" s="125" t="str">
        <f t="shared" si="260"/>
        <v>-</v>
      </c>
      <c r="MV65" s="125" t="str">
        <f t="shared" si="260"/>
        <v>-</v>
      </c>
      <c r="MW65" s="125" t="str">
        <f t="shared" si="260"/>
        <v>-</v>
      </c>
      <c r="MX65" s="125" t="str">
        <f t="shared" si="260"/>
        <v>-</v>
      </c>
      <c r="MY65" s="125" t="str">
        <f t="shared" si="260"/>
        <v>-</v>
      </c>
      <c r="MZ65" s="125" t="str">
        <f t="shared" si="260"/>
        <v>-</v>
      </c>
      <c r="NA65" s="125" t="str">
        <f t="shared" si="260"/>
        <v>-</v>
      </c>
      <c r="NB65" s="125" t="str">
        <f t="shared" si="260"/>
        <v>-</v>
      </c>
      <c r="NC65" s="125" t="str">
        <f t="shared" si="260"/>
        <v>-</v>
      </c>
      <c r="ND65" s="125" t="str">
        <f t="shared" si="260"/>
        <v>-</v>
      </c>
      <c r="NE65" s="125" t="str">
        <f t="shared" si="260"/>
        <v>-</v>
      </c>
      <c r="NF65" s="125" t="str">
        <f t="shared" si="260"/>
        <v>-</v>
      </c>
      <c r="NG65" s="125" t="str">
        <f t="shared" si="260"/>
        <v>-</v>
      </c>
      <c r="NH65" s="125" t="str">
        <f t="shared" si="260"/>
        <v>-</v>
      </c>
      <c r="NI65" s="125" t="str">
        <f t="shared" si="260"/>
        <v>-</v>
      </c>
      <c r="NJ65" s="125" t="str">
        <f t="shared" si="260"/>
        <v>-</v>
      </c>
      <c r="NK65" s="125" t="str">
        <f t="shared" si="260"/>
        <v>-</v>
      </c>
      <c r="NL65" s="125" t="str">
        <f t="shared" si="260"/>
        <v>-</v>
      </c>
      <c r="NM65" s="125" t="str">
        <f t="shared" si="260"/>
        <v>-</v>
      </c>
      <c r="NN65" s="125" t="str">
        <f t="shared" si="260"/>
        <v>-</v>
      </c>
      <c r="NO65" s="125" t="str">
        <f t="shared" si="260"/>
        <v>-</v>
      </c>
      <c r="NP65" s="125" t="str">
        <f t="shared" si="260"/>
        <v>-</v>
      </c>
      <c r="NQ65" s="125" t="str">
        <f t="shared" si="260"/>
        <v>-</v>
      </c>
      <c r="NR65" s="125" t="str">
        <f t="shared" si="260"/>
        <v>-</v>
      </c>
      <c r="NS65" s="125" t="str">
        <f t="shared" si="260"/>
        <v>-</v>
      </c>
      <c r="NT65" s="125" t="str">
        <f t="shared" si="260"/>
        <v>-</v>
      </c>
      <c r="NU65" s="125" t="str">
        <f t="shared" si="260"/>
        <v>-</v>
      </c>
      <c r="NV65" s="125" t="str">
        <f t="shared" si="260"/>
        <v>-</v>
      </c>
      <c r="NW65" s="125" t="str">
        <f t="shared" si="260"/>
        <v>-</v>
      </c>
      <c r="NX65" s="125" t="str">
        <f t="shared" si="260"/>
        <v>-</v>
      </c>
      <c r="NY65" s="125">
        <f t="shared" si="260"/>
        <v>13.746196785469161</v>
      </c>
      <c r="NZ65" s="125">
        <f t="shared" si="260"/>
        <v>31.13756681028508</v>
      </c>
      <c r="OA65" s="125">
        <f t="shared" si="260"/>
        <v>94.105113686457841</v>
      </c>
      <c r="OB65" s="125">
        <f t="shared" si="260"/>
        <v>531.43158885694106</v>
      </c>
      <c r="OC65" s="125">
        <f t="shared" si="260"/>
        <v>16058.798049155706</v>
      </c>
      <c r="OD65" s="125">
        <f t="shared" si="260"/>
        <v>43604572.818368398</v>
      </c>
      <c r="OE65" s="125">
        <f t="shared" si="260"/>
        <v>1.708365672814538E+16</v>
      </c>
      <c r="OF65" s="125">
        <f t="shared" si="260"/>
        <v>2.6554091130195559E+38</v>
      </c>
      <c r="OG65" s="125">
        <f t="shared" si="260"/>
        <v>2.9693177791486872E+96</v>
      </c>
      <c r="OH65" s="125">
        <f t="shared" si="260"/>
        <v>1.1204504850925581E+249</v>
      </c>
      <c r="OI65" s="125" t="e">
        <f t="shared" si="260"/>
        <v>#NUM!</v>
      </c>
      <c r="OJ65" s="125" t="e">
        <f t="shared" si="260"/>
        <v>#NUM!</v>
      </c>
      <c r="OK65" s="125">
        <f t="shared" si="260"/>
        <v>13.746196785469161</v>
      </c>
      <c r="OL65" s="125">
        <f t="shared" si="260"/>
        <v>31.13756681028508</v>
      </c>
      <c r="OM65" s="125">
        <f t="shared" si="260"/>
        <v>94.105113686457841</v>
      </c>
      <c r="ON65" s="125">
        <f t="shared" ref="ON65:QY65" si="261">IF(ON51="Free", (1/ON58)*(EXP(ON58*ON62)-ON58*ON62-1)/ON64, "-")</f>
        <v>531.43158885694106</v>
      </c>
      <c r="OO65" s="125">
        <f t="shared" si="261"/>
        <v>16058.798049155706</v>
      </c>
      <c r="OP65" s="125">
        <f t="shared" si="261"/>
        <v>43604572.818368398</v>
      </c>
      <c r="OQ65" s="125">
        <f t="shared" si="261"/>
        <v>1.708365672814538E+16</v>
      </c>
      <c r="OR65" s="125">
        <f t="shared" si="261"/>
        <v>2.6554091130195559E+38</v>
      </c>
      <c r="OS65" s="125">
        <f t="shared" si="261"/>
        <v>2.9693177791486872E+96</v>
      </c>
      <c r="OT65" s="125">
        <f t="shared" si="261"/>
        <v>1.1204504850925581E+249</v>
      </c>
      <c r="OU65" s="125" t="e">
        <f t="shared" si="261"/>
        <v>#NUM!</v>
      </c>
      <c r="OV65" s="125" t="e">
        <f t="shared" si="261"/>
        <v>#NUM!</v>
      </c>
      <c r="OW65" s="125">
        <f t="shared" si="261"/>
        <v>13.746196785469161</v>
      </c>
      <c r="OX65" s="125">
        <f t="shared" si="261"/>
        <v>31.13756681028508</v>
      </c>
      <c r="OY65" s="125">
        <f t="shared" si="261"/>
        <v>94.105113686457841</v>
      </c>
      <c r="OZ65" s="125">
        <f t="shared" si="261"/>
        <v>531.43158885694106</v>
      </c>
      <c r="PA65" s="125">
        <f t="shared" si="261"/>
        <v>16058.798049155706</v>
      </c>
      <c r="PB65" s="125">
        <f t="shared" si="261"/>
        <v>43604572.818368398</v>
      </c>
      <c r="PC65" s="125">
        <f t="shared" si="261"/>
        <v>1.708365672814538E+16</v>
      </c>
      <c r="PD65" s="125">
        <f t="shared" si="261"/>
        <v>2.6554091130195559E+38</v>
      </c>
      <c r="PE65" s="125">
        <f t="shared" si="261"/>
        <v>2.9693177791486872E+96</v>
      </c>
      <c r="PF65" s="125">
        <f t="shared" si="261"/>
        <v>1.1204504850925581E+249</v>
      </c>
      <c r="PG65" s="125" t="e">
        <f t="shared" si="261"/>
        <v>#NUM!</v>
      </c>
      <c r="PH65" s="125" t="e">
        <f t="shared" si="261"/>
        <v>#NUM!</v>
      </c>
      <c r="PI65" s="125">
        <f t="shared" si="261"/>
        <v>13.746196785469161</v>
      </c>
      <c r="PJ65" s="125">
        <f t="shared" si="261"/>
        <v>31.13756681028508</v>
      </c>
      <c r="PK65" s="125">
        <f t="shared" si="261"/>
        <v>94.105113686457841</v>
      </c>
      <c r="PL65" s="125">
        <f t="shared" si="261"/>
        <v>531.43158885694106</v>
      </c>
      <c r="PM65" s="125">
        <f t="shared" si="261"/>
        <v>16058.798049155706</v>
      </c>
      <c r="PN65" s="125">
        <f t="shared" si="261"/>
        <v>43604572.818368398</v>
      </c>
      <c r="PO65" s="125">
        <f t="shared" si="261"/>
        <v>1.708365672814538E+16</v>
      </c>
      <c r="PP65" s="125">
        <f t="shared" si="261"/>
        <v>2.6554091130195559E+38</v>
      </c>
      <c r="PQ65" s="125">
        <f t="shared" si="261"/>
        <v>2.9693177791486872E+96</v>
      </c>
      <c r="PR65" s="125">
        <f t="shared" si="261"/>
        <v>1.1204504850925581E+249</v>
      </c>
      <c r="PS65" s="125" t="e">
        <f t="shared" si="261"/>
        <v>#NUM!</v>
      </c>
      <c r="PT65" s="125" t="e">
        <f t="shared" si="261"/>
        <v>#NUM!</v>
      </c>
      <c r="PU65" s="125">
        <f t="shared" si="261"/>
        <v>13.746196785469161</v>
      </c>
      <c r="PV65" s="125">
        <f t="shared" si="261"/>
        <v>31.13756681028508</v>
      </c>
      <c r="PW65" s="125">
        <f t="shared" si="261"/>
        <v>94.105113686457841</v>
      </c>
      <c r="PX65" s="125">
        <f t="shared" si="261"/>
        <v>531.43158885694106</v>
      </c>
      <c r="PY65" s="125">
        <f t="shared" si="261"/>
        <v>16058.798049155706</v>
      </c>
      <c r="PZ65" s="125">
        <f t="shared" si="261"/>
        <v>43604572.818368398</v>
      </c>
      <c r="QA65" s="125">
        <f t="shared" si="261"/>
        <v>1.708365672814538E+16</v>
      </c>
      <c r="QB65" s="125">
        <f t="shared" si="261"/>
        <v>2.6554091130195559E+38</v>
      </c>
      <c r="QC65" s="125">
        <f t="shared" si="261"/>
        <v>2.9693177791486872E+96</v>
      </c>
      <c r="QD65" s="125">
        <f t="shared" si="261"/>
        <v>1.1204504850925581E+249</v>
      </c>
      <c r="QE65" s="125" t="e">
        <f t="shared" si="261"/>
        <v>#NUM!</v>
      </c>
      <c r="QF65" s="125" t="e">
        <f t="shared" si="261"/>
        <v>#NUM!</v>
      </c>
      <c r="QG65" s="125">
        <f t="shared" si="261"/>
        <v>13.746196785469161</v>
      </c>
      <c r="QH65" s="125">
        <f t="shared" si="261"/>
        <v>31.13756681028508</v>
      </c>
      <c r="QI65" s="125">
        <f t="shared" si="261"/>
        <v>94.105113686457841</v>
      </c>
      <c r="QJ65" s="125">
        <f t="shared" si="261"/>
        <v>531.43158885694106</v>
      </c>
      <c r="QK65" s="125">
        <f t="shared" si="261"/>
        <v>16058.798049155706</v>
      </c>
      <c r="QL65" s="125">
        <f t="shared" si="261"/>
        <v>43604572.818368398</v>
      </c>
      <c r="QM65" s="125">
        <f t="shared" si="261"/>
        <v>1.708365672814538E+16</v>
      </c>
      <c r="QN65" s="125">
        <f t="shared" si="261"/>
        <v>2.6554091130195559E+38</v>
      </c>
      <c r="QO65" s="125">
        <f t="shared" si="261"/>
        <v>2.9693177791486872E+96</v>
      </c>
      <c r="QP65" s="125">
        <f t="shared" si="261"/>
        <v>1.1204504850925581E+249</v>
      </c>
      <c r="QQ65" s="125" t="e">
        <f t="shared" si="261"/>
        <v>#NUM!</v>
      </c>
      <c r="QR65" s="125" t="e">
        <f t="shared" si="261"/>
        <v>#NUM!</v>
      </c>
      <c r="QS65" s="125">
        <f t="shared" si="261"/>
        <v>13.746196785469161</v>
      </c>
      <c r="QT65" s="125">
        <f t="shared" si="261"/>
        <v>31.13756681028508</v>
      </c>
      <c r="QU65" s="125">
        <f t="shared" si="261"/>
        <v>94.105113686457841</v>
      </c>
      <c r="QV65" s="125">
        <f t="shared" si="261"/>
        <v>531.43158885694106</v>
      </c>
      <c r="QW65" s="125">
        <f t="shared" si="261"/>
        <v>16058.798049155706</v>
      </c>
      <c r="QX65" s="125">
        <f t="shared" si="261"/>
        <v>43604572.818368398</v>
      </c>
      <c r="QY65" s="125">
        <f t="shared" si="261"/>
        <v>1.708365672814538E+16</v>
      </c>
      <c r="QZ65" s="125">
        <f t="shared" ref="QZ65:TK65" si="262">IF(QZ51="Free", (1/QZ58)*(EXP(QZ58*QZ62)-QZ58*QZ62-1)/QZ64, "-")</f>
        <v>2.6554091130195559E+38</v>
      </c>
      <c r="RA65" s="125">
        <f t="shared" si="262"/>
        <v>2.9693177791486872E+96</v>
      </c>
      <c r="RB65" s="125">
        <f t="shared" si="262"/>
        <v>1.1204504850925581E+249</v>
      </c>
      <c r="RC65" s="125" t="e">
        <f t="shared" si="262"/>
        <v>#NUM!</v>
      </c>
      <c r="RD65" s="125" t="e">
        <f t="shared" si="262"/>
        <v>#NUM!</v>
      </c>
      <c r="RE65" s="125">
        <f t="shared" si="262"/>
        <v>13.746196785469161</v>
      </c>
      <c r="RF65" s="125">
        <f t="shared" si="262"/>
        <v>31.13756681028508</v>
      </c>
      <c r="RG65" s="125">
        <f t="shared" si="262"/>
        <v>94.105113686457841</v>
      </c>
      <c r="RH65" s="125">
        <f t="shared" si="262"/>
        <v>531.43158885694106</v>
      </c>
      <c r="RI65" s="125">
        <f t="shared" si="262"/>
        <v>16058.798049155706</v>
      </c>
      <c r="RJ65" s="125">
        <f t="shared" si="262"/>
        <v>43604572.818368398</v>
      </c>
      <c r="RK65" s="125">
        <f t="shared" si="262"/>
        <v>1.708365672814538E+16</v>
      </c>
      <c r="RL65" s="125">
        <f t="shared" si="262"/>
        <v>2.6554091130195559E+38</v>
      </c>
      <c r="RM65" s="125">
        <f t="shared" si="262"/>
        <v>2.9693177791486872E+96</v>
      </c>
      <c r="RN65" s="125">
        <f t="shared" si="262"/>
        <v>1.1204504850925581E+249</v>
      </c>
      <c r="RO65" s="125" t="e">
        <f t="shared" si="262"/>
        <v>#NUM!</v>
      </c>
      <c r="RP65" s="125" t="e">
        <f t="shared" si="262"/>
        <v>#NUM!</v>
      </c>
      <c r="RQ65" s="125">
        <f t="shared" si="262"/>
        <v>13.746196785469161</v>
      </c>
      <c r="RR65" s="125">
        <f t="shared" si="262"/>
        <v>31.13756681028508</v>
      </c>
      <c r="RS65" s="125">
        <f t="shared" si="262"/>
        <v>94.105113686457841</v>
      </c>
      <c r="RT65" s="125">
        <f t="shared" si="262"/>
        <v>531.43158885694106</v>
      </c>
      <c r="RU65" s="125">
        <f t="shared" si="262"/>
        <v>16058.798049155706</v>
      </c>
      <c r="RV65" s="125">
        <f t="shared" si="262"/>
        <v>43604572.818368398</v>
      </c>
      <c r="RW65" s="125">
        <f t="shared" si="262"/>
        <v>1.708365672814538E+16</v>
      </c>
      <c r="RX65" s="125">
        <f t="shared" si="262"/>
        <v>2.6554091130195559E+38</v>
      </c>
      <c r="RY65" s="125">
        <f t="shared" si="262"/>
        <v>2.9693177791486872E+96</v>
      </c>
      <c r="RZ65" s="125">
        <f t="shared" si="262"/>
        <v>1.1204504850925581E+249</v>
      </c>
      <c r="SA65" s="125" t="e">
        <f t="shared" si="262"/>
        <v>#NUM!</v>
      </c>
      <c r="SB65" s="125" t="e">
        <f t="shared" si="262"/>
        <v>#NUM!</v>
      </c>
      <c r="SC65" s="125">
        <f t="shared" si="262"/>
        <v>13.746196785469161</v>
      </c>
      <c r="SD65" s="125">
        <f t="shared" si="262"/>
        <v>31.13756681028508</v>
      </c>
      <c r="SE65" s="125">
        <f t="shared" si="262"/>
        <v>94.105113686457841</v>
      </c>
      <c r="SF65" s="125">
        <f t="shared" si="262"/>
        <v>531.43158885694106</v>
      </c>
      <c r="SG65" s="125">
        <f t="shared" si="262"/>
        <v>16058.798049155706</v>
      </c>
      <c r="SH65" s="125">
        <f t="shared" si="262"/>
        <v>43604572.818368398</v>
      </c>
      <c r="SI65" s="125">
        <f t="shared" si="262"/>
        <v>1.708365672814538E+16</v>
      </c>
      <c r="SJ65" s="125">
        <f t="shared" si="262"/>
        <v>2.6554091130195559E+38</v>
      </c>
      <c r="SK65" s="125">
        <f t="shared" si="262"/>
        <v>2.9693177791486872E+96</v>
      </c>
      <c r="SL65" s="125">
        <f t="shared" si="262"/>
        <v>1.1204504850925581E+249</v>
      </c>
      <c r="SM65" s="125" t="e">
        <f t="shared" si="262"/>
        <v>#NUM!</v>
      </c>
      <c r="SN65" s="125" t="e">
        <f t="shared" si="262"/>
        <v>#NUM!</v>
      </c>
      <c r="SO65" s="125">
        <f t="shared" si="262"/>
        <v>13.746196785469161</v>
      </c>
      <c r="SP65" s="125">
        <f t="shared" si="262"/>
        <v>31.13756681028508</v>
      </c>
      <c r="SQ65" s="125">
        <f t="shared" si="262"/>
        <v>94.105113686457841</v>
      </c>
      <c r="SR65" s="125">
        <f t="shared" si="262"/>
        <v>531.43158885694106</v>
      </c>
      <c r="SS65" s="125">
        <f t="shared" si="262"/>
        <v>16058.798049155706</v>
      </c>
      <c r="ST65" s="125">
        <f t="shared" si="262"/>
        <v>43604572.818368398</v>
      </c>
      <c r="SU65" s="125">
        <f t="shared" si="262"/>
        <v>1.708365672814538E+16</v>
      </c>
      <c r="SV65" s="125">
        <f t="shared" si="262"/>
        <v>2.6554091130195559E+38</v>
      </c>
      <c r="SW65" s="125">
        <f t="shared" si="262"/>
        <v>2.9693177791486872E+96</v>
      </c>
      <c r="SX65" s="125">
        <f t="shared" si="262"/>
        <v>1.1204504850925581E+249</v>
      </c>
      <c r="SY65" s="125" t="e">
        <f t="shared" si="262"/>
        <v>#NUM!</v>
      </c>
      <c r="SZ65" s="125" t="e">
        <f t="shared" si="262"/>
        <v>#NUM!</v>
      </c>
      <c r="TA65" s="125">
        <f t="shared" si="262"/>
        <v>13.746196785469161</v>
      </c>
      <c r="TB65" s="125">
        <f t="shared" si="262"/>
        <v>31.13756681028508</v>
      </c>
      <c r="TC65" s="125">
        <f t="shared" si="262"/>
        <v>94.105113686457841</v>
      </c>
      <c r="TD65" s="125">
        <f t="shared" si="262"/>
        <v>531.43158885694106</v>
      </c>
      <c r="TE65" s="125">
        <f t="shared" si="262"/>
        <v>16058.798049155706</v>
      </c>
      <c r="TF65" s="125">
        <f t="shared" si="262"/>
        <v>43604572.818368398</v>
      </c>
      <c r="TG65" s="125">
        <f t="shared" si="262"/>
        <v>1.708365672814538E+16</v>
      </c>
      <c r="TH65" s="125">
        <f t="shared" si="262"/>
        <v>2.6554091130195559E+38</v>
      </c>
      <c r="TI65" s="125">
        <f t="shared" si="262"/>
        <v>2.9693177791486872E+96</v>
      </c>
      <c r="TJ65" s="125">
        <f t="shared" si="262"/>
        <v>1.1204504850925581E+249</v>
      </c>
      <c r="TK65" s="125" t="e">
        <f t="shared" si="262"/>
        <v>#NUM!</v>
      </c>
      <c r="TL65" s="125" t="e">
        <f t="shared" ref="TL65:VH65" si="263">IF(TL51="Free", (1/TL58)*(EXP(TL58*TL62)-TL58*TL62-1)/TL64, "-")</f>
        <v>#NUM!</v>
      </c>
      <c r="TM65" s="125">
        <f t="shared" si="263"/>
        <v>13.746196785469161</v>
      </c>
      <c r="TN65" s="125">
        <f t="shared" si="263"/>
        <v>31.13756681028508</v>
      </c>
      <c r="TO65" s="125">
        <f t="shared" si="263"/>
        <v>94.105113686457841</v>
      </c>
      <c r="TP65" s="125">
        <f t="shared" si="263"/>
        <v>531.43158885694106</v>
      </c>
      <c r="TQ65" s="125">
        <f t="shared" si="263"/>
        <v>16058.798049155706</v>
      </c>
      <c r="TR65" s="125">
        <f t="shared" si="263"/>
        <v>43604572.818368398</v>
      </c>
      <c r="TS65" s="125">
        <f t="shared" si="263"/>
        <v>1.708365672814538E+16</v>
      </c>
      <c r="TT65" s="125">
        <f t="shared" si="263"/>
        <v>2.6554091130195559E+38</v>
      </c>
      <c r="TU65" s="125">
        <f t="shared" si="263"/>
        <v>2.9693177791486872E+96</v>
      </c>
      <c r="TV65" s="125">
        <f t="shared" si="263"/>
        <v>1.1204504850925581E+249</v>
      </c>
      <c r="TW65" s="125" t="e">
        <f t="shared" si="263"/>
        <v>#NUM!</v>
      </c>
      <c r="TX65" s="125" t="e">
        <f t="shared" si="263"/>
        <v>#NUM!</v>
      </c>
      <c r="TY65" s="125">
        <f t="shared" si="263"/>
        <v>13.746196785469161</v>
      </c>
      <c r="TZ65" s="125">
        <f t="shared" si="263"/>
        <v>31.13756681028508</v>
      </c>
      <c r="UA65" s="125">
        <f t="shared" si="263"/>
        <v>94.105113686457841</v>
      </c>
      <c r="UB65" s="125">
        <f t="shared" si="263"/>
        <v>531.43158885694106</v>
      </c>
      <c r="UC65" s="125">
        <f t="shared" si="263"/>
        <v>16058.798049155706</v>
      </c>
      <c r="UD65" s="125">
        <f t="shared" si="263"/>
        <v>43604572.818368398</v>
      </c>
      <c r="UE65" s="125">
        <f t="shared" si="263"/>
        <v>1.708365672814538E+16</v>
      </c>
      <c r="UF65" s="125">
        <f t="shared" si="263"/>
        <v>2.6554091130195559E+38</v>
      </c>
      <c r="UG65" s="125">
        <f t="shared" si="263"/>
        <v>2.9693177791486872E+96</v>
      </c>
      <c r="UH65" s="125">
        <f t="shared" si="263"/>
        <v>1.1204504850925581E+249</v>
      </c>
      <c r="UI65" s="125" t="e">
        <f t="shared" si="263"/>
        <v>#NUM!</v>
      </c>
      <c r="UJ65" s="125" t="e">
        <f t="shared" si="263"/>
        <v>#NUM!</v>
      </c>
      <c r="UK65" s="125">
        <f t="shared" si="263"/>
        <v>13.746196785469161</v>
      </c>
      <c r="UL65" s="125">
        <f t="shared" si="263"/>
        <v>31.13756681028508</v>
      </c>
      <c r="UM65" s="125">
        <f t="shared" si="263"/>
        <v>94.105113686457841</v>
      </c>
      <c r="UN65" s="125">
        <f t="shared" si="263"/>
        <v>531.43158885694106</v>
      </c>
      <c r="UO65" s="125">
        <f t="shared" si="263"/>
        <v>16058.798049155706</v>
      </c>
      <c r="UP65" s="125">
        <f t="shared" si="263"/>
        <v>43604572.818368398</v>
      </c>
      <c r="UQ65" s="125">
        <f t="shared" si="263"/>
        <v>1.708365672814538E+16</v>
      </c>
      <c r="UR65" s="125">
        <f t="shared" si="263"/>
        <v>2.6554091130195559E+38</v>
      </c>
      <c r="US65" s="125">
        <f t="shared" si="263"/>
        <v>2.9693177791486872E+96</v>
      </c>
      <c r="UT65" s="125">
        <f t="shared" si="263"/>
        <v>1.1204504850925581E+249</v>
      </c>
      <c r="UU65" s="125" t="e">
        <f t="shared" si="263"/>
        <v>#NUM!</v>
      </c>
      <c r="UV65" s="125" t="e">
        <f t="shared" si="263"/>
        <v>#NUM!</v>
      </c>
      <c r="UW65" s="125">
        <f t="shared" si="263"/>
        <v>13.746196785469161</v>
      </c>
      <c r="UX65" s="125">
        <f t="shared" si="263"/>
        <v>31.13756681028508</v>
      </c>
      <c r="UY65" s="125">
        <f t="shared" si="263"/>
        <v>94.105113686457841</v>
      </c>
      <c r="UZ65" s="125">
        <f t="shared" si="263"/>
        <v>531.43158885694106</v>
      </c>
      <c r="VA65" s="125">
        <f t="shared" si="263"/>
        <v>16058.798049155706</v>
      </c>
      <c r="VB65" s="125">
        <f t="shared" si="263"/>
        <v>43604572.818368398</v>
      </c>
      <c r="VC65" s="125">
        <f t="shared" si="263"/>
        <v>1.708365672814538E+16</v>
      </c>
      <c r="VD65" s="125">
        <f t="shared" si="263"/>
        <v>2.6554091130195559E+38</v>
      </c>
      <c r="VE65" s="125">
        <f t="shared" si="263"/>
        <v>2.9693177791486872E+96</v>
      </c>
      <c r="VF65" s="125">
        <f t="shared" si="263"/>
        <v>1.1204504850925581E+249</v>
      </c>
      <c r="VG65" s="125" t="e">
        <f t="shared" si="263"/>
        <v>#NUM!</v>
      </c>
      <c r="VH65" s="125" t="e">
        <f t="shared" si="263"/>
        <v>#NUM!</v>
      </c>
    </row>
    <row r="66" spans="2:580" ht="14.25" x14ac:dyDescent="0.25">
      <c r="B66" s="55"/>
      <c r="C66" s="10" t="s">
        <v>292</v>
      </c>
      <c r="D66" s="93" t="s">
        <v>295</v>
      </c>
      <c r="E66" s="125" t="str">
        <f t="shared" ref="E66:F66" si="264">IF(E51="Free", ROUND(1/EXP(-E58*E57),0),"-")</f>
        <v>-</v>
      </c>
      <c r="F66" s="125" t="str">
        <f t="shared" si="264"/>
        <v>-</v>
      </c>
      <c r="G66" s="125" t="str">
        <f t="shared" ref="G66:S66" si="265">IF(G51="Free", ROUND(1/EXP(-G58*G57),0),"-")</f>
        <v>-</v>
      </c>
      <c r="H66" s="125" t="str">
        <f t="shared" si="265"/>
        <v>-</v>
      </c>
      <c r="I66" s="125" t="str">
        <f t="shared" si="265"/>
        <v>-</v>
      </c>
      <c r="J66" s="125" t="str">
        <f t="shared" si="265"/>
        <v>-</v>
      </c>
      <c r="K66" s="125" t="str">
        <f t="shared" si="265"/>
        <v>-</v>
      </c>
      <c r="L66" s="125" t="str">
        <f t="shared" si="265"/>
        <v>-</v>
      </c>
      <c r="M66" s="125" t="str">
        <f t="shared" si="265"/>
        <v>-</v>
      </c>
      <c r="N66" s="125" t="str">
        <f t="shared" si="265"/>
        <v>-</v>
      </c>
      <c r="O66" s="125" t="str">
        <f t="shared" si="265"/>
        <v>-</v>
      </c>
      <c r="P66" s="125" t="str">
        <f t="shared" si="265"/>
        <v>-</v>
      </c>
      <c r="Q66" s="125" t="str">
        <f t="shared" si="265"/>
        <v>-</v>
      </c>
      <c r="R66" s="125" t="str">
        <f t="shared" si="265"/>
        <v>-</v>
      </c>
      <c r="S66" s="125" t="str">
        <f t="shared" si="265"/>
        <v>-</v>
      </c>
      <c r="T66" s="125" t="str">
        <f t="shared" ref="T66:CE66" si="266">IF(T51="Free", ROUND(1/EXP(-T58*T57),0),"-")</f>
        <v>-</v>
      </c>
      <c r="U66" s="125" t="str">
        <f t="shared" si="266"/>
        <v>-</v>
      </c>
      <c r="V66" s="125" t="str">
        <f t="shared" si="266"/>
        <v>-</v>
      </c>
      <c r="W66" s="125" t="str">
        <f t="shared" si="266"/>
        <v>-</v>
      </c>
      <c r="X66" s="125" t="str">
        <f t="shared" si="266"/>
        <v>-</v>
      </c>
      <c r="Y66" s="125" t="str">
        <f t="shared" si="266"/>
        <v>-</v>
      </c>
      <c r="Z66" s="125" t="str">
        <f t="shared" si="266"/>
        <v>-</v>
      </c>
      <c r="AA66" s="125" t="str">
        <f t="shared" si="266"/>
        <v>-</v>
      </c>
      <c r="AB66" s="125" t="str">
        <f t="shared" si="266"/>
        <v>-</v>
      </c>
      <c r="AC66" s="125" t="str">
        <f t="shared" si="266"/>
        <v>-</v>
      </c>
      <c r="AD66" s="125" t="str">
        <f t="shared" si="266"/>
        <v>-</v>
      </c>
      <c r="AE66" s="125" t="str">
        <f t="shared" si="266"/>
        <v>-</v>
      </c>
      <c r="AF66" s="125" t="str">
        <f t="shared" si="266"/>
        <v>-</v>
      </c>
      <c r="AG66" s="125" t="str">
        <f t="shared" si="266"/>
        <v>-</v>
      </c>
      <c r="AH66" s="125" t="str">
        <f t="shared" si="266"/>
        <v>-</v>
      </c>
      <c r="AI66" s="125" t="str">
        <f t="shared" si="266"/>
        <v>-</v>
      </c>
      <c r="AJ66" s="125" t="str">
        <f t="shared" si="266"/>
        <v>-</v>
      </c>
      <c r="AK66" s="125" t="str">
        <f t="shared" si="266"/>
        <v>-</v>
      </c>
      <c r="AL66" s="125" t="str">
        <f t="shared" si="266"/>
        <v>-</v>
      </c>
      <c r="AM66" s="125" t="str">
        <f t="shared" si="266"/>
        <v>-</v>
      </c>
      <c r="AN66" s="125" t="str">
        <f t="shared" si="266"/>
        <v>-</v>
      </c>
      <c r="AO66" s="125" t="str">
        <f t="shared" si="266"/>
        <v>-</v>
      </c>
      <c r="AP66" s="125" t="str">
        <f t="shared" si="266"/>
        <v>-</v>
      </c>
      <c r="AQ66" s="125" t="str">
        <f t="shared" si="266"/>
        <v>-</v>
      </c>
      <c r="AR66" s="125" t="str">
        <f t="shared" si="266"/>
        <v>-</v>
      </c>
      <c r="AS66" s="125" t="str">
        <f t="shared" si="266"/>
        <v>-</v>
      </c>
      <c r="AT66" s="125" t="str">
        <f t="shared" si="266"/>
        <v>-</v>
      </c>
      <c r="AU66" s="125" t="str">
        <f t="shared" si="266"/>
        <v>-</v>
      </c>
      <c r="AV66" s="125" t="str">
        <f t="shared" si="266"/>
        <v>-</v>
      </c>
      <c r="AW66" s="125" t="str">
        <f t="shared" si="266"/>
        <v>-</v>
      </c>
      <c r="AX66" s="125" t="str">
        <f t="shared" si="266"/>
        <v>-</v>
      </c>
      <c r="AY66" s="125" t="str">
        <f t="shared" si="266"/>
        <v>-</v>
      </c>
      <c r="AZ66" s="125" t="str">
        <f t="shared" si="266"/>
        <v>-</v>
      </c>
      <c r="BA66" s="125" t="str">
        <f t="shared" si="266"/>
        <v>-</v>
      </c>
      <c r="BB66" s="125" t="str">
        <f t="shared" si="266"/>
        <v>-</v>
      </c>
      <c r="BC66" s="125" t="str">
        <f t="shared" si="266"/>
        <v>-</v>
      </c>
      <c r="BD66" s="125" t="str">
        <f t="shared" si="266"/>
        <v>-</v>
      </c>
      <c r="BE66" s="125" t="str">
        <f t="shared" si="266"/>
        <v>-</v>
      </c>
      <c r="BF66" s="125" t="str">
        <f t="shared" si="266"/>
        <v>-</v>
      </c>
      <c r="BG66" s="125" t="str">
        <f t="shared" si="266"/>
        <v>-</v>
      </c>
      <c r="BH66" s="125" t="str">
        <f t="shared" si="266"/>
        <v>-</v>
      </c>
      <c r="BI66" s="125" t="str">
        <f t="shared" si="266"/>
        <v>-</v>
      </c>
      <c r="BJ66" s="125" t="str">
        <f t="shared" si="266"/>
        <v>-</v>
      </c>
      <c r="BK66" s="125" t="str">
        <f t="shared" si="266"/>
        <v>-</v>
      </c>
      <c r="BL66" s="125" t="str">
        <f t="shared" si="266"/>
        <v>-</v>
      </c>
      <c r="BM66" s="125" t="str">
        <f t="shared" si="266"/>
        <v>-</v>
      </c>
      <c r="BN66" s="125" t="str">
        <f t="shared" si="266"/>
        <v>-</v>
      </c>
      <c r="BO66" s="125" t="str">
        <f t="shared" si="266"/>
        <v>-</v>
      </c>
      <c r="BP66" s="125" t="str">
        <f t="shared" si="266"/>
        <v>-</v>
      </c>
      <c r="BQ66" s="125" t="str">
        <f t="shared" si="266"/>
        <v>-</v>
      </c>
      <c r="BR66" s="125" t="str">
        <f t="shared" si="266"/>
        <v>-</v>
      </c>
      <c r="BS66" s="125" t="str">
        <f t="shared" si="266"/>
        <v>-</v>
      </c>
      <c r="BT66" s="125" t="str">
        <f t="shared" si="266"/>
        <v>-</v>
      </c>
      <c r="BU66" s="125" t="str">
        <f t="shared" si="266"/>
        <v>-</v>
      </c>
      <c r="BV66" s="125" t="str">
        <f t="shared" si="266"/>
        <v>-</v>
      </c>
      <c r="BW66" s="125" t="str">
        <f t="shared" si="266"/>
        <v>-</v>
      </c>
      <c r="BX66" s="125" t="str">
        <f t="shared" si="266"/>
        <v>-</v>
      </c>
      <c r="BY66" s="125" t="str">
        <f t="shared" si="266"/>
        <v>-</v>
      </c>
      <c r="BZ66" s="125" t="str">
        <f t="shared" si="266"/>
        <v>-</v>
      </c>
      <c r="CA66" s="125" t="str">
        <f t="shared" si="266"/>
        <v>-</v>
      </c>
      <c r="CB66" s="125" t="str">
        <f t="shared" si="266"/>
        <v>-</v>
      </c>
      <c r="CC66" s="125" t="str">
        <f t="shared" si="266"/>
        <v>-</v>
      </c>
      <c r="CD66" s="125" t="str">
        <f t="shared" si="266"/>
        <v>-</v>
      </c>
      <c r="CE66" s="125" t="str">
        <f t="shared" si="266"/>
        <v>-</v>
      </c>
      <c r="CF66" s="125" t="str">
        <f t="shared" ref="CF66:EQ66" si="267">IF(CF51="Free", ROUND(1/EXP(-CF58*CF57),0),"-")</f>
        <v>-</v>
      </c>
      <c r="CG66" s="125" t="str">
        <f t="shared" si="267"/>
        <v>-</v>
      </c>
      <c r="CH66" s="125" t="str">
        <f t="shared" si="267"/>
        <v>-</v>
      </c>
      <c r="CI66" s="125" t="str">
        <f t="shared" si="267"/>
        <v>-</v>
      </c>
      <c r="CJ66" s="125" t="str">
        <f t="shared" si="267"/>
        <v>-</v>
      </c>
      <c r="CK66" s="125" t="str">
        <f t="shared" si="267"/>
        <v>-</v>
      </c>
      <c r="CL66" s="125" t="str">
        <f t="shared" si="267"/>
        <v>-</v>
      </c>
      <c r="CM66" s="125" t="str">
        <f t="shared" si="267"/>
        <v>-</v>
      </c>
      <c r="CN66" s="125" t="str">
        <f t="shared" si="267"/>
        <v>-</v>
      </c>
      <c r="CO66" s="125" t="str">
        <f t="shared" si="267"/>
        <v>-</v>
      </c>
      <c r="CP66" s="125" t="str">
        <f t="shared" si="267"/>
        <v>-</v>
      </c>
      <c r="CQ66" s="125" t="str">
        <f t="shared" si="267"/>
        <v>-</v>
      </c>
      <c r="CR66" s="125" t="str">
        <f t="shared" si="267"/>
        <v>-</v>
      </c>
      <c r="CS66" s="125" t="str">
        <f t="shared" si="267"/>
        <v>-</v>
      </c>
      <c r="CT66" s="125" t="str">
        <f t="shared" si="267"/>
        <v>-</v>
      </c>
      <c r="CU66" s="125" t="str">
        <f t="shared" si="267"/>
        <v>-</v>
      </c>
      <c r="CV66" s="125" t="str">
        <f t="shared" si="267"/>
        <v>-</v>
      </c>
      <c r="CW66" s="125" t="str">
        <f t="shared" si="267"/>
        <v>-</v>
      </c>
      <c r="CX66" s="125" t="str">
        <f t="shared" si="267"/>
        <v>-</v>
      </c>
      <c r="CY66" s="125" t="str">
        <f t="shared" si="267"/>
        <v>-</v>
      </c>
      <c r="CZ66" s="125" t="str">
        <f t="shared" si="267"/>
        <v>-</v>
      </c>
      <c r="DA66" s="125" t="str">
        <f t="shared" si="267"/>
        <v>-</v>
      </c>
      <c r="DB66" s="125" t="str">
        <f t="shared" si="267"/>
        <v>-</v>
      </c>
      <c r="DC66" s="125" t="str">
        <f t="shared" si="267"/>
        <v>-</v>
      </c>
      <c r="DD66" s="125" t="str">
        <f t="shared" si="267"/>
        <v>-</v>
      </c>
      <c r="DE66" s="125" t="str">
        <f t="shared" si="267"/>
        <v>-</v>
      </c>
      <c r="DF66" s="125" t="str">
        <f t="shared" si="267"/>
        <v>-</v>
      </c>
      <c r="DG66" s="125" t="str">
        <f t="shared" si="267"/>
        <v>-</v>
      </c>
      <c r="DH66" s="125" t="str">
        <f t="shared" si="267"/>
        <v>-</v>
      </c>
      <c r="DI66" s="125" t="str">
        <f t="shared" si="267"/>
        <v>-</v>
      </c>
      <c r="DJ66" s="125" t="str">
        <f t="shared" si="267"/>
        <v>-</v>
      </c>
      <c r="DK66" s="125" t="str">
        <f t="shared" si="267"/>
        <v>-</v>
      </c>
      <c r="DL66" s="125" t="str">
        <f t="shared" si="267"/>
        <v>-</v>
      </c>
      <c r="DM66" s="125" t="str">
        <f t="shared" si="267"/>
        <v>-</v>
      </c>
      <c r="DN66" s="125" t="str">
        <f t="shared" si="267"/>
        <v>-</v>
      </c>
      <c r="DO66" s="125" t="str">
        <f t="shared" si="267"/>
        <v>-</v>
      </c>
      <c r="DP66" s="125" t="str">
        <f t="shared" si="267"/>
        <v>-</v>
      </c>
      <c r="DQ66" s="125" t="str">
        <f t="shared" si="267"/>
        <v>-</v>
      </c>
      <c r="DR66" s="125" t="str">
        <f t="shared" si="267"/>
        <v>-</v>
      </c>
      <c r="DS66" s="125" t="str">
        <f t="shared" si="267"/>
        <v>-</v>
      </c>
      <c r="DT66" s="125" t="str">
        <f t="shared" si="267"/>
        <v>-</v>
      </c>
      <c r="DU66" s="125" t="str">
        <f t="shared" si="267"/>
        <v>-</v>
      </c>
      <c r="DV66" s="125" t="str">
        <f t="shared" si="267"/>
        <v>-</v>
      </c>
      <c r="DW66" s="125" t="str">
        <f t="shared" si="267"/>
        <v>-</v>
      </c>
      <c r="DX66" s="125" t="str">
        <f t="shared" si="267"/>
        <v>-</v>
      </c>
      <c r="DY66" s="125" t="str">
        <f t="shared" si="267"/>
        <v>-</v>
      </c>
      <c r="DZ66" s="125" t="str">
        <f t="shared" si="267"/>
        <v>-</v>
      </c>
      <c r="EA66" s="125" t="str">
        <f t="shared" si="267"/>
        <v>-</v>
      </c>
      <c r="EB66" s="125" t="str">
        <f t="shared" si="267"/>
        <v>-</v>
      </c>
      <c r="EC66" s="125" t="str">
        <f t="shared" si="267"/>
        <v>-</v>
      </c>
      <c r="ED66" s="125" t="str">
        <f t="shared" si="267"/>
        <v>-</v>
      </c>
      <c r="EE66" s="125" t="str">
        <f t="shared" si="267"/>
        <v>-</v>
      </c>
      <c r="EF66" s="125" t="str">
        <f t="shared" si="267"/>
        <v>-</v>
      </c>
      <c r="EG66" s="125" t="str">
        <f t="shared" si="267"/>
        <v>-</v>
      </c>
      <c r="EH66" s="125" t="str">
        <f t="shared" si="267"/>
        <v>-</v>
      </c>
      <c r="EI66" s="125" t="str">
        <f t="shared" si="267"/>
        <v>-</v>
      </c>
      <c r="EJ66" s="125" t="str">
        <f t="shared" si="267"/>
        <v>-</v>
      </c>
      <c r="EK66" s="125" t="str">
        <f t="shared" si="267"/>
        <v>-</v>
      </c>
      <c r="EL66" s="125" t="str">
        <f t="shared" si="267"/>
        <v>-</v>
      </c>
      <c r="EM66" s="125" t="str">
        <f t="shared" si="267"/>
        <v>-</v>
      </c>
      <c r="EN66" s="125" t="str">
        <f t="shared" si="267"/>
        <v>-</v>
      </c>
      <c r="EO66" s="125" t="str">
        <f t="shared" si="267"/>
        <v>-</v>
      </c>
      <c r="EP66" s="125" t="str">
        <f t="shared" si="267"/>
        <v>-</v>
      </c>
      <c r="EQ66" s="125" t="str">
        <f t="shared" si="267"/>
        <v>-</v>
      </c>
      <c r="ER66" s="125" t="str">
        <f t="shared" ref="ER66:HC66" si="268">IF(ER51="Free", ROUND(1/EXP(-ER58*ER57),0),"-")</f>
        <v>-</v>
      </c>
      <c r="ES66" s="125" t="str">
        <f t="shared" si="268"/>
        <v>-</v>
      </c>
      <c r="ET66" s="125" t="str">
        <f t="shared" si="268"/>
        <v>-</v>
      </c>
      <c r="EU66" s="125" t="str">
        <f t="shared" si="268"/>
        <v>-</v>
      </c>
      <c r="EV66" s="125" t="str">
        <f t="shared" si="268"/>
        <v>-</v>
      </c>
      <c r="EW66" s="125" t="str">
        <f t="shared" si="268"/>
        <v>-</v>
      </c>
      <c r="EX66" s="125" t="str">
        <f t="shared" si="268"/>
        <v>-</v>
      </c>
      <c r="EY66" s="125" t="str">
        <f t="shared" si="268"/>
        <v>-</v>
      </c>
      <c r="EZ66" s="125" t="str">
        <f t="shared" si="268"/>
        <v>-</v>
      </c>
      <c r="FA66" s="125" t="str">
        <f t="shared" si="268"/>
        <v>-</v>
      </c>
      <c r="FB66" s="125" t="str">
        <f t="shared" si="268"/>
        <v>-</v>
      </c>
      <c r="FC66" s="125" t="str">
        <f t="shared" si="268"/>
        <v>-</v>
      </c>
      <c r="FD66" s="125" t="str">
        <f t="shared" si="268"/>
        <v>-</v>
      </c>
      <c r="FE66" s="125" t="str">
        <f t="shared" si="268"/>
        <v>-</v>
      </c>
      <c r="FF66" s="125" t="str">
        <f t="shared" si="268"/>
        <v>-</v>
      </c>
      <c r="FG66" s="125" t="str">
        <f t="shared" si="268"/>
        <v>-</v>
      </c>
      <c r="FH66" s="125" t="str">
        <f t="shared" si="268"/>
        <v>-</v>
      </c>
      <c r="FI66" s="125" t="str">
        <f t="shared" si="268"/>
        <v>-</v>
      </c>
      <c r="FJ66" s="125" t="str">
        <f t="shared" si="268"/>
        <v>-</v>
      </c>
      <c r="FK66" s="125" t="str">
        <f t="shared" si="268"/>
        <v>-</v>
      </c>
      <c r="FL66" s="125" t="str">
        <f t="shared" si="268"/>
        <v>-</v>
      </c>
      <c r="FM66" s="125" t="str">
        <f t="shared" si="268"/>
        <v>-</v>
      </c>
      <c r="FN66" s="125" t="str">
        <f t="shared" si="268"/>
        <v>-</v>
      </c>
      <c r="FO66" s="125" t="str">
        <f t="shared" si="268"/>
        <v>-</v>
      </c>
      <c r="FP66" s="125" t="str">
        <f t="shared" si="268"/>
        <v>-</v>
      </c>
      <c r="FQ66" s="125" t="str">
        <f t="shared" si="268"/>
        <v>-</v>
      </c>
      <c r="FR66" s="125" t="str">
        <f t="shared" si="268"/>
        <v>-</v>
      </c>
      <c r="FS66" s="125" t="str">
        <f t="shared" si="268"/>
        <v>-</v>
      </c>
      <c r="FT66" s="125" t="str">
        <f t="shared" si="268"/>
        <v>-</v>
      </c>
      <c r="FU66" s="125" t="str">
        <f t="shared" si="268"/>
        <v>-</v>
      </c>
      <c r="FV66" s="125" t="str">
        <f t="shared" si="268"/>
        <v>-</v>
      </c>
      <c r="FW66" s="125" t="str">
        <f t="shared" si="268"/>
        <v>-</v>
      </c>
      <c r="FX66" s="125" t="str">
        <f t="shared" si="268"/>
        <v>-</v>
      </c>
      <c r="FY66" s="125" t="str">
        <f t="shared" si="268"/>
        <v>-</v>
      </c>
      <c r="FZ66" s="125" t="str">
        <f t="shared" si="268"/>
        <v>-</v>
      </c>
      <c r="GA66" s="125" t="str">
        <f t="shared" si="268"/>
        <v>-</v>
      </c>
      <c r="GB66" s="125" t="str">
        <f t="shared" si="268"/>
        <v>-</v>
      </c>
      <c r="GC66" s="125" t="str">
        <f t="shared" si="268"/>
        <v>-</v>
      </c>
      <c r="GD66" s="125" t="str">
        <f t="shared" si="268"/>
        <v>-</v>
      </c>
      <c r="GE66" s="125" t="str">
        <f t="shared" si="268"/>
        <v>-</v>
      </c>
      <c r="GF66" s="125" t="str">
        <f t="shared" si="268"/>
        <v>-</v>
      </c>
      <c r="GG66" s="125" t="str">
        <f t="shared" si="268"/>
        <v>-</v>
      </c>
      <c r="GH66" s="125" t="str">
        <f t="shared" si="268"/>
        <v>-</v>
      </c>
      <c r="GI66" s="125" t="str">
        <f t="shared" si="268"/>
        <v>-</v>
      </c>
      <c r="GJ66" s="125" t="str">
        <f t="shared" si="268"/>
        <v>-</v>
      </c>
      <c r="GK66" s="125" t="str">
        <f t="shared" si="268"/>
        <v>-</v>
      </c>
      <c r="GL66" s="125" t="str">
        <f t="shared" si="268"/>
        <v>-</v>
      </c>
      <c r="GM66" s="125" t="str">
        <f t="shared" si="268"/>
        <v>-</v>
      </c>
      <c r="GN66" s="125" t="str">
        <f t="shared" si="268"/>
        <v>-</v>
      </c>
      <c r="GO66" s="125" t="str">
        <f t="shared" si="268"/>
        <v>-</v>
      </c>
      <c r="GP66" s="125" t="str">
        <f t="shared" si="268"/>
        <v>-</v>
      </c>
      <c r="GQ66" s="125" t="str">
        <f t="shared" si="268"/>
        <v>-</v>
      </c>
      <c r="GR66" s="125" t="str">
        <f t="shared" si="268"/>
        <v>-</v>
      </c>
      <c r="GS66" s="125" t="str">
        <f t="shared" si="268"/>
        <v>-</v>
      </c>
      <c r="GT66" s="125" t="str">
        <f t="shared" si="268"/>
        <v>-</v>
      </c>
      <c r="GU66" s="125" t="str">
        <f t="shared" si="268"/>
        <v>-</v>
      </c>
      <c r="GV66" s="125" t="str">
        <f t="shared" si="268"/>
        <v>-</v>
      </c>
      <c r="GW66" s="125" t="str">
        <f t="shared" si="268"/>
        <v>-</v>
      </c>
      <c r="GX66" s="125" t="str">
        <f t="shared" si="268"/>
        <v>-</v>
      </c>
      <c r="GY66" s="125" t="str">
        <f t="shared" si="268"/>
        <v>-</v>
      </c>
      <c r="GZ66" s="125" t="str">
        <f t="shared" si="268"/>
        <v>-</v>
      </c>
      <c r="HA66" s="125" t="str">
        <f t="shared" si="268"/>
        <v>-</v>
      </c>
      <c r="HB66" s="125" t="str">
        <f t="shared" si="268"/>
        <v>-</v>
      </c>
      <c r="HC66" s="125" t="str">
        <f t="shared" si="268"/>
        <v>-</v>
      </c>
      <c r="HD66" s="125" t="str">
        <f t="shared" ref="HD66:JO66" si="269">IF(HD51="Free", ROUND(1/EXP(-HD58*HD57),0),"-")</f>
        <v>-</v>
      </c>
      <c r="HE66" s="125" t="str">
        <f t="shared" si="269"/>
        <v>-</v>
      </c>
      <c r="HF66" s="125" t="str">
        <f t="shared" si="269"/>
        <v>-</v>
      </c>
      <c r="HG66" s="125" t="str">
        <f t="shared" si="269"/>
        <v>-</v>
      </c>
      <c r="HH66" s="125" t="str">
        <f t="shared" si="269"/>
        <v>-</v>
      </c>
      <c r="HI66" s="125" t="str">
        <f t="shared" si="269"/>
        <v>-</v>
      </c>
      <c r="HJ66" s="125" t="str">
        <f t="shared" si="269"/>
        <v>-</v>
      </c>
      <c r="HK66" s="125" t="str">
        <f t="shared" si="269"/>
        <v>-</v>
      </c>
      <c r="HL66" s="125" t="str">
        <f t="shared" si="269"/>
        <v>-</v>
      </c>
      <c r="HM66" s="125" t="str">
        <f t="shared" si="269"/>
        <v>-</v>
      </c>
      <c r="HN66" s="125" t="str">
        <f t="shared" si="269"/>
        <v>-</v>
      </c>
      <c r="HO66" s="125" t="str">
        <f t="shared" si="269"/>
        <v>-</v>
      </c>
      <c r="HP66" s="125" t="str">
        <f t="shared" si="269"/>
        <v>-</v>
      </c>
      <c r="HQ66" s="125" t="str">
        <f t="shared" si="269"/>
        <v>-</v>
      </c>
      <c r="HR66" s="125" t="str">
        <f t="shared" si="269"/>
        <v>-</v>
      </c>
      <c r="HS66" s="125" t="str">
        <f t="shared" si="269"/>
        <v>-</v>
      </c>
      <c r="HT66" s="125" t="str">
        <f t="shared" si="269"/>
        <v>-</v>
      </c>
      <c r="HU66" s="125" t="str">
        <f t="shared" si="269"/>
        <v>-</v>
      </c>
      <c r="HV66" s="125" t="str">
        <f t="shared" si="269"/>
        <v>-</v>
      </c>
      <c r="HW66" s="125" t="str">
        <f t="shared" si="269"/>
        <v>-</v>
      </c>
      <c r="HX66" s="125" t="str">
        <f t="shared" si="269"/>
        <v>-</v>
      </c>
      <c r="HY66" s="125" t="str">
        <f t="shared" si="269"/>
        <v>-</v>
      </c>
      <c r="HZ66" s="125" t="str">
        <f t="shared" si="269"/>
        <v>-</v>
      </c>
      <c r="IA66" s="125" t="str">
        <f t="shared" si="269"/>
        <v>-</v>
      </c>
      <c r="IB66" s="125" t="str">
        <f t="shared" si="269"/>
        <v>-</v>
      </c>
      <c r="IC66" s="125" t="str">
        <f t="shared" si="269"/>
        <v>-</v>
      </c>
      <c r="ID66" s="125" t="str">
        <f t="shared" si="269"/>
        <v>-</v>
      </c>
      <c r="IE66" s="125" t="str">
        <f t="shared" si="269"/>
        <v>-</v>
      </c>
      <c r="IF66" s="125" t="str">
        <f t="shared" si="269"/>
        <v>-</v>
      </c>
      <c r="IG66" s="125" t="str">
        <f t="shared" si="269"/>
        <v>-</v>
      </c>
      <c r="IH66" s="125" t="str">
        <f t="shared" si="269"/>
        <v>-</v>
      </c>
      <c r="II66" s="125" t="str">
        <f t="shared" si="269"/>
        <v>-</v>
      </c>
      <c r="IJ66" s="125" t="str">
        <f t="shared" si="269"/>
        <v>-</v>
      </c>
      <c r="IK66" s="125" t="str">
        <f t="shared" si="269"/>
        <v>-</v>
      </c>
      <c r="IL66" s="125" t="str">
        <f t="shared" si="269"/>
        <v>-</v>
      </c>
      <c r="IM66" s="125" t="str">
        <f t="shared" si="269"/>
        <v>-</v>
      </c>
      <c r="IN66" s="125" t="str">
        <f t="shared" si="269"/>
        <v>-</v>
      </c>
      <c r="IO66" s="125" t="str">
        <f t="shared" si="269"/>
        <v>-</v>
      </c>
      <c r="IP66" s="125" t="str">
        <f t="shared" si="269"/>
        <v>-</v>
      </c>
      <c r="IQ66" s="125" t="str">
        <f t="shared" si="269"/>
        <v>-</v>
      </c>
      <c r="IR66" s="125" t="str">
        <f t="shared" si="269"/>
        <v>-</v>
      </c>
      <c r="IS66" s="125" t="str">
        <f t="shared" si="269"/>
        <v>-</v>
      </c>
      <c r="IT66" s="125" t="str">
        <f t="shared" si="269"/>
        <v>-</v>
      </c>
      <c r="IU66" s="125" t="str">
        <f t="shared" si="269"/>
        <v>-</v>
      </c>
      <c r="IV66" s="125" t="str">
        <f t="shared" si="269"/>
        <v>-</v>
      </c>
      <c r="IW66" s="125" t="str">
        <f t="shared" si="269"/>
        <v>-</v>
      </c>
      <c r="IX66" s="125" t="str">
        <f t="shared" si="269"/>
        <v>-</v>
      </c>
      <c r="IY66" s="125" t="str">
        <f t="shared" si="269"/>
        <v>-</v>
      </c>
      <c r="IZ66" s="125" t="str">
        <f t="shared" si="269"/>
        <v>-</v>
      </c>
      <c r="JA66" s="125" t="str">
        <f t="shared" si="269"/>
        <v>-</v>
      </c>
      <c r="JB66" s="125" t="str">
        <f t="shared" si="269"/>
        <v>-</v>
      </c>
      <c r="JC66" s="125" t="str">
        <f t="shared" si="269"/>
        <v>-</v>
      </c>
      <c r="JD66" s="125" t="str">
        <f t="shared" si="269"/>
        <v>-</v>
      </c>
      <c r="JE66" s="125" t="str">
        <f t="shared" si="269"/>
        <v>-</v>
      </c>
      <c r="JF66" s="125" t="str">
        <f t="shared" si="269"/>
        <v>-</v>
      </c>
      <c r="JG66" s="125" t="str">
        <f t="shared" si="269"/>
        <v>-</v>
      </c>
      <c r="JH66" s="125" t="str">
        <f t="shared" si="269"/>
        <v>-</v>
      </c>
      <c r="JI66" s="125" t="str">
        <f t="shared" si="269"/>
        <v>-</v>
      </c>
      <c r="JJ66" s="125" t="str">
        <f t="shared" si="269"/>
        <v>-</v>
      </c>
      <c r="JK66" s="125" t="str">
        <f t="shared" si="269"/>
        <v>-</v>
      </c>
      <c r="JL66" s="125" t="str">
        <f t="shared" si="269"/>
        <v>-</v>
      </c>
      <c r="JM66" s="125" t="str">
        <f t="shared" si="269"/>
        <v>-</v>
      </c>
      <c r="JN66" s="125" t="str">
        <f t="shared" si="269"/>
        <v>-</v>
      </c>
      <c r="JO66" s="125" t="str">
        <f t="shared" si="269"/>
        <v>-</v>
      </c>
      <c r="JP66" s="125" t="str">
        <f t="shared" ref="JP66:MA66" si="270">IF(JP51="Free", ROUND(1/EXP(-JP58*JP57),0),"-")</f>
        <v>-</v>
      </c>
      <c r="JQ66" s="125" t="str">
        <f t="shared" si="270"/>
        <v>-</v>
      </c>
      <c r="JR66" s="125" t="str">
        <f t="shared" si="270"/>
        <v>-</v>
      </c>
      <c r="JS66" s="125" t="str">
        <f t="shared" si="270"/>
        <v>-</v>
      </c>
      <c r="JT66" s="125" t="str">
        <f t="shared" si="270"/>
        <v>-</v>
      </c>
      <c r="JU66" s="125" t="str">
        <f t="shared" si="270"/>
        <v>-</v>
      </c>
      <c r="JV66" s="125" t="str">
        <f t="shared" si="270"/>
        <v>-</v>
      </c>
      <c r="JW66" s="125" t="str">
        <f t="shared" si="270"/>
        <v>-</v>
      </c>
      <c r="JX66" s="125" t="str">
        <f t="shared" si="270"/>
        <v>-</v>
      </c>
      <c r="JY66" s="125" t="str">
        <f t="shared" si="270"/>
        <v>-</v>
      </c>
      <c r="JZ66" s="125" t="str">
        <f t="shared" si="270"/>
        <v>-</v>
      </c>
      <c r="KA66" s="125" t="str">
        <f t="shared" si="270"/>
        <v>-</v>
      </c>
      <c r="KB66" s="125" t="str">
        <f t="shared" si="270"/>
        <v>-</v>
      </c>
      <c r="KC66" s="125" t="str">
        <f t="shared" si="270"/>
        <v>-</v>
      </c>
      <c r="KD66" s="125" t="str">
        <f t="shared" si="270"/>
        <v>-</v>
      </c>
      <c r="KE66" s="125" t="str">
        <f t="shared" si="270"/>
        <v>-</v>
      </c>
      <c r="KF66" s="125" t="str">
        <f t="shared" si="270"/>
        <v>-</v>
      </c>
      <c r="KG66" s="125" t="str">
        <f t="shared" si="270"/>
        <v>-</v>
      </c>
      <c r="KH66" s="125" t="str">
        <f t="shared" si="270"/>
        <v>-</v>
      </c>
      <c r="KI66" s="125" t="str">
        <f t="shared" si="270"/>
        <v>-</v>
      </c>
      <c r="KJ66" s="125" t="str">
        <f t="shared" si="270"/>
        <v>-</v>
      </c>
      <c r="KK66" s="125" t="str">
        <f t="shared" si="270"/>
        <v>-</v>
      </c>
      <c r="KL66" s="125" t="str">
        <f t="shared" si="270"/>
        <v>-</v>
      </c>
      <c r="KM66" s="125" t="str">
        <f t="shared" si="270"/>
        <v>-</v>
      </c>
      <c r="KN66" s="125" t="str">
        <f t="shared" si="270"/>
        <v>-</v>
      </c>
      <c r="KO66" s="125" t="str">
        <f t="shared" si="270"/>
        <v>-</v>
      </c>
      <c r="KP66" s="125" t="str">
        <f t="shared" si="270"/>
        <v>-</v>
      </c>
      <c r="KQ66" s="125" t="str">
        <f t="shared" si="270"/>
        <v>-</v>
      </c>
      <c r="KR66" s="125" t="str">
        <f t="shared" si="270"/>
        <v>-</v>
      </c>
      <c r="KS66" s="125" t="str">
        <f t="shared" si="270"/>
        <v>-</v>
      </c>
      <c r="KT66" s="125" t="str">
        <f t="shared" si="270"/>
        <v>-</v>
      </c>
      <c r="KU66" s="125" t="str">
        <f t="shared" si="270"/>
        <v>-</v>
      </c>
      <c r="KV66" s="125" t="str">
        <f t="shared" si="270"/>
        <v>-</v>
      </c>
      <c r="KW66" s="125" t="str">
        <f t="shared" si="270"/>
        <v>-</v>
      </c>
      <c r="KX66" s="125" t="str">
        <f t="shared" si="270"/>
        <v>-</v>
      </c>
      <c r="KY66" s="125" t="str">
        <f t="shared" si="270"/>
        <v>-</v>
      </c>
      <c r="KZ66" s="125" t="str">
        <f t="shared" si="270"/>
        <v>-</v>
      </c>
      <c r="LA66" s="125" t="str">
        <f t="shared" si="270"/>
        <v>-</v>
      </c>
      <c r="LB66" s="125" t="str">
        <f t="shared" si="270"/>
        <v>-</v>
      </c>
      <c r="LC66" s="125" t="str">
        <f t="shared" si="270"/>
        <v>-</v>
      </c>
      <c r="LD66" s="125" t="str">
        <f t="shared" si="270"/>
        <v>-</v>
      </c>
      <c r="LE66" s="125" t="str">
        <f t="shared" si="270"/>
        <v>-</v>
      </c>
      <c r="LF66" s="125" t="str">
        <f t="shared" si="270"/>
        <v>-</v>
      </c>
      <c r="LG66" s="125" t="str">
        <f t="shared" si="270"/>
        <v>-</v>
      </c>
      <c r="LH66" s="125" t="str">
        <f t="shared" si="270"/>
        <v>-</v>
      </c>
      <c r="LI66" s="125" t="str">
        <f t="shared" si="270"/>
        <v>-</v>
      </c>
      <c r="LJ66" s="125" t="str">
        <f t="shared" si="270"/>
        <v>-</v>
      </c>
      <c r="LK66" s="125" t="str">
        <f t="shared" si="270"/>
        <v>-</v>
      </c>
      <c r="LL66" s="125" t="str">
        <f t="shared" si="270"/>
        <v>-</v>
      </c>
      <c r="LM66" s="125" t="str">
        <f t="shared" si="270"/>
        <v>-</v>
      </c>
      <c r="LN66" s="125" t="str">
        <f t="shared" si="270"/>
        <v>-</v>
      </c>
      <c r="LO66" s="125" t="str">
        <f t="shared" si="270"/>
        <v>-</v>
      </c>
      <c r="LP66" s="125" t="str">
        <f t="shared" si="270"/>
        <v>-</v>
      </c>
      <c r="LQ66" s="125" t="str">
        <f t="shared" si="270"/>
        <v>-</v>
      </c>
      <c r="LR66" s="125" t="str">
        <f t="shared" si="270"/>
        <v>-</v>
      </c>
      <c r="LS66" s="125" t="str">
        <f t="shared" si="270"/>
        <v>-</v>
      </c>
      <c r="LT66" s="125" t="str">
        <f t="shared" si="270"/>
        <v>-</v>
      </c>
      <c r="LU66" s="125" t="str">
        <f t="shared" si="270"/>
        <v>-</v>
      </c>
      <c r="LV66" s="125" t="str">
        <f t="shared" si="270"/>
        <v>-</v>
      </c>
      <c r="LW66" s="125" t="str">
        <f t="shared" si="270"/>
        <v>-</v>
      </c>
      <c r="LX66" s="125" t="str">
        <f t="shared" si="270"/>
        <v>-</v>
      </c>
      <c r="LY66" s="125" t="str">
        <f t="shared" si="270"/>
        <v>-</v>
      </c>
      <c r="LZ66" s="125" t="str">
        <f t="shared" si="270"/>
        <v>-</v>
      </c>
      <c r="MA66" s="125" t="str">
        <f t="shared" si="270"/>
        <v>-</v>
      </c>
      <c r="MB66" s="125" t="str">
        <f t="shared" ref="MB66:OM66" si="271">IF(MB51="Free", ROUND(1/EXP(-MB58*MB57),0),"-")</f>
        <v>-</v>
      </c>
      <c r="MC66" s="125" t="str">
        <f t="shared" si="271"/>
        <v>-</v>
      </c>
      <c r="MD66" s="125" t="str">
        <f t="shared" si="271"/>
        <v>-</v>
      </c>
      <c r="ME66" s="125" t="str">
        <f t="shared" si="271"/>
        <v>-</v>
      </c>
      <c r="MF66" s="125" t="str">
        <f t="shared" si="271"/>
        <v>-</v>
      </c>
      <c r="MG66" s="125" t="str">
        <f t="shared" si="271"/>
        <v>-</v>
      </c>
      <c r="MH66" s="125" t="str">
        <f t="shared" si="271"/>
        <v>-</v>
      </c>
      <c r="MI66" s="125" t="str">
        <f t="shared" si="271"/>
        <v>-</v>
      </c>
      <c r="MJ66" s="125" t="str">
        <f t="shared" si="271"/>
        <v>-</v>
      </c>
      <c r="MK66" s="125" t="str">
        <f t="shared" si="271"/>
        <v>-</v>
      </c>
      <c r="ML66" s="125" t="str">
        <f t="shared" si="271"/>
        <v>-</v>
      </c>
      <c r="MM66" s="125" t="str">
        <f t="shared" si="271"/>
        <v>-</v>
      </c>
      <c r="MN66" s="125" t="str">
        <f t="shared" si="271"/>
        <v>-</v>
      </c>
      <c r="MO66" s="125" t="str">
        <f t="shared" si="271"/>
        <v>-</v>
      </c>
      <c r="MP66" s="125" t="str">
        <f t="shared" si="271"/>
        <v>-</v>
      </c>
      <c r="MQ66" s="125" t="str">
        <f t="shared" si="271"/>
        <v>-</v>
      </c>
      <c r="MR66" s="125" t="str">
        <f t="shared" si="271"/>
        <v>-</v>
      </c>
      <c r="MS66" s="125" t="str">
        <f t="shared" si="271"/>
        <v>-</v>
      </c>
      <c r="MT66" s="125" t="str">
        <f t="shared" si="271"/>
        <v>-</v>
      </c>
      <c r="MU66" s="125" t="str">
        <f t="shared" si="271"/>
        <v>-</v>
      </c>
      <c r="MV66" s="125" t="str">
        <f t="shared" si="271"/>
        <v>-</v>
      </c>
      <c r="MW66" s="125" t="str">
        <f t="shared" si="271"/>
        <v>-</v>
      </c>
      <c r="MX66" s="125" t="str">
        <f t="shared" si="271"/>
        <v>-</v>
      </c>
      <c r="MY66" s="125" t="str">
        <f t="shared" si="271"/>
        <v>-</v>
      </c>
      <c r="MZ66" s="125" t="str">
        <f t="shared" si="271"/>
        <v>-</v>
      </c>
      <c r="NA66" s="125" t="str">
        <f t="shared" si="271"/>
        <v>-</v>
      </c>
      <c r="NB66" s="125" t="str">
        <f t="shared" si="271"/>
        <v>-</v>
      </c>
      <c r="NC66" s="125" t="str">
        <f t="shared" si="271"/>
        <v>-</v>
      </c>
      <c r="ND66" s="125" t="str">
        <f t="shared" si="271"/>
        <v>-</v>
      </c>
      <c r="NE66" s="125" t="str">
        <f t="shared" si="271"/>
        <v>-</v>
      </c>
      <c r="NF66" s="125" t="str">
        <f t="shared" si="271"/>
        <v>-</v>
      </c>
      <c r="NG66" s="125" t="str">
        <f t="shared" si="271"/>
        <v>-</v>
      </c>
      <c r="NH66" s="125" t="str">
        <f t="shared" si="271"/>
        <v>-</v>
      </c>
      <c r="NI66" s="125" t="str">
        <f t="shared" si="271"/>
        <v>-</v>
      </c>
      <c r="NJ66" s="125" t="str">
        <f t="shared" si="271"/>
        <v>-</v>
      </c>
      <c r="NK66" s="125" t="str">
        <f t="shared" si="271"/>
        <v>-</v>
      </c>
      <c r="NL66" s="125" t="str">
        <f t="shared" si="271"/>
        <v>-</v>
      </c>
      <c r="NM66" s="125" t="str">
        <f t="shared" si="271"/>
        <v>-</v>
      </c>
      <c r="NN66" s="125" t="str">
        <f t="shared" si="271"/>
        <v>-</v>
      </c>
      <c r="NO66" s="125" t="str">
        <f t="shared" si="271"/>
        <v>-</v>
      </c>
      <c r="NP66" s="125" t="str">
        <f t="shared" si="271"/>
        <v>-</v>
      </c>
      <c r="NQ66" s="125" t="str">
        <f t="shared" si="271"/>
        <v>-</v>
      </c>
      <c r="NR66" s="125" t="str">
        <f t="shared" si="271"/>
        <v>-</v>
      </c>
      <c r="NS66" s="125" t="str">
        <f t="shared" si="271"/>
        <v>-</v>
      </c>
      <c r="NT66" s="125" t="str">
        <f t="shared" si="271"/>
        <v>-</v>
      </c>
      <c r="NU66" s="125" t="str">
        <f t="shared" si="271"/>
        <v>-</v>
      </c>
      <c r="NV66" s="125" t="str">
        <f t="shared" si="271"/>
        <v>-</v>
      </c>
      <c r="NW66" s="125" t="str">
        <f t="shared" si="271"/>
        <v>-</v>
      </c>
      <c r="NX66" s="125" t="str">
        <f t="shared" si="271"/>
        <v>-</v>
      </c>
      <c r="NY66" s="125">
        <f t="shared" si="271"/>
        <v>3</v>
      </c>
      <c r="NZ66" s="125">
        <f t="shared" si="271"/>
        <v>7</v>
      </c>
      <c r="OA66" s="125">
        <f t="shared" si="271"/>
        <v>18</v>
      </c>
      <c r="OB66" s="125">
        <f t="shared" si="271"/>
        <v>48</v>
      </c>
      <c r="OC66" s="125">
        <f t="shared" si="271"/>
        <v>126</v>
      </c>
      <c r="OD66" s="125">
        <f t="shared" si="271"/>
        <v>330</v>
      </c>
      <c r="OE66" s="125">
        <f t="shared" si="271"/>
        <v>868</v>
      </c>
      <c r="OF66" s="125">
        <f t="shared" si="271"/>
        <v>2283</v>
      </c>
      <c r="OG66" s="125">
        <f t="shared" si="271"/>
        <v>6003</v>
      </c>
      <c r="OH66" s="125">
        <f t="shared" si="271"/>
        <v>15783</v>
      </c>
      <c r="OI66" s="125">
        <f t="shared" si="271"/>
        <v>41495</v>
      </c>
      <c r="OJ66" s="125">
        <f t="shared" si="271"/>
        <v>109098</v>
      </c>
      <c r="OK66" s="125">
        <f t="shared" si="271"/>
        <v>3</v>
      </c>
      <c r="OL66" s="125">
        <f t="shared" si="271"/>
        <v>7</v>
      </c>
      <c r="OM66" s="125">
        <f t="shared" si="271"/>
        <v>18</v>
      </c>
      <c r="ON66" s="125">
        <f t="shared" ref="ON66:QY66" si="272">IF(ON51="Free", ROUND(1/EXP(-ON58*ON57),0),"-")</f>
        <v>48</v>
      </c>
      <c r="OO66" s="125">
        <f t="shared" si="272"/>
        <v>126</v>
      </c>
      <c r="OP66" s="125">
        <f t="shared" si="272"/>
        <v>330</v>
      </c>
      <c r="OQ66" s="125">
        <f t="shared" si="272"/>
        <v>868</v>
      </c>
      <c r="OR66" s="125">
        <f t="shared" si="272"/>
        <v>2283</v>
      </c>
      <c r="OS66" s="125">
        <f t="shared" si="272"/>
        <v>6003</v>
      </c>
      <c r="OT66" s="125">
        <f t="shared" si="272"/>
        <v>15783</v>
      </c>
      <c r="OU66" s="125">
        <f t="shared" si="272"/>
        <v>41495</v>
      </c>
      <c r="OV66" s="125">
        <f t="shared" si="272"/>
        <v>109098</v>
      </c>
      <c r="OW66" s="125">
        <f t="shared" si="272"/>
        <v>3</v>
      </c>
      <c r="OX66" s="125">
        <f t="shared" si="272"/>
        <v>7</v>
      </c>
      <c r="OY66" s="125">
        <f t="shared" si="272"/>
        <v>18</v>
      </c>
      <c r="OZ66" s="125">
        <f t="shared" si="272"/>
        <v>48</v>
      </c>
      <c r="PA66" s="125">
        <f t="shared" si="272"/>
        <v>126</v>
      </c>
      <c r="PB66" s="125">
        <f t="shared" si="272"/>
        <v>330</v>
      </c>
      <c r="PC66" s="125">
        <f t="shared" si="272"/>
        <v>868</v>
      </c>
      <c r="PD66" s="125">
        <f t="shared" si="272"/>
        <v>2283</v>
      </c>
      <c r="PE66" s="125">
        <f t="shared" si="272"/>
        <v>6003</v>
      </c>
      <c r="PF66" s="125">
        <f t="shared" si="272"/>
        <v>15783</v>
      </c>
      <c r="PG66" s="125">
        <f t="shared" si="272"/>
        <v>41495</v>
      </c>
      <c r="PH66" s="125">
        <f t="shared" si="272"/>
        <v>109098</v>
      </c>
      <c r="PI66" s="125">
        <f t="shared" si="272"/>
        <v>3</v>
      </c>
      <c r="PJ66" s="125">
        <f t="shared" si="272"/>
        <v>7</v>
      </c>
      <c r="PK66" s="125">
        <f t="shared" si="272"/>
        <v>18</v>
      </c>
      <c r="PL66" s="125">
        <f t="shared" si="272"/>
        <v>48</v>
      </c>
      <c r="PM66" s="125">
        <f t="shared" si="272"/>
        <v>126</v>
      </c>
      <c r="PN66" s="125">
        <f t="shared" si="272"/>
        <v>330</v>
      </c>
      <c r="PO66" s="125">
        <f t="shared" si="272"/>
        <v>868</v>
      </c>
      <c r="PP66" s="125">
        <f t="shared" si="272"/>
        <v>2283</v>
      </c>
      <c r="PQ66" s="125">
        <f t="shared" si="272"/>
        <v>6003</v>
      </c>
      <c r="PR66" s="125">
        <f t="shared" si="272"/>
        <v>15783</v>
      </c>
      <c r="PS66" s="125">
        <f t="shared" si="272"/>
        <v>41495</v>
      </c>
      <c r="PT66" s="125">
        <f t="shared" si="272"/>
        <v>109098</v>
      </c>
      <c r="PU66" s="125">
        <f t="shared" si="272"/>
        <v>3</v>
      </c>
      <c r="PV66" s="125">
        <f t="shared" si="272"/>
        <v>7</v>
      </c>
      <c r="PW66" s="125">
        <f t="shared" si="272"/>
        <v>18</v>
      </c>
      <c r="PX66" s="125">
        <f t="shared" si="272"/>
        <v>48</v>
      </c>
      <c r="PY66" s="125">
        <f t="shared" si="272"/>
        <v>126</v>
      </c>
      <c r="PZ66" s="125">
        <f t="shared" si="272"/>
        <v>330</v>
      </c>
      <c r="QA66" s="125">
        <f t="shared" si="272"/>
        <v>868</v>
      </c>
      <c r="QB66" s="125">
        <f t="shared" si="272"/>
        <v>2283</v>
      </c>
      <c r="QC66" s="125">
        <f t="shared" si="272"/>
        <v>6003</v>
      </c>
      <c r="QD66" s="125">
        <f t="shared" si="272"/>
        <v>15783</v>
      </c>
      <c r="QE66" s="125">
        <f t="shared" si="272"/>
        <v>41495</v>
      </c>
      <c r="QF66" s="125">
        <f t="shared" si="272"/>
        <v>109098</v>
      </c>
      <c r="QG66" s="125">
        <f t="shared" si="272"/>
        <v>3</v>
      </c>
      <c r="QH66" s="125">
        <f t="shared" si="272"/>
        <v>7</v>
      </c>
      <c r="QI66" s="125">
        <f t="shared" si="272"/>
        <v>18</v>
      </c>
      <c r="QJ66" s="125">
        <f t="shared" si="272"/>
        <v>48</v>
      </c>
      <c r="QK66" s="125">
        <f t="shared" si="272"/>
        <v>126</v>
      </c>
      <c r="QL66" s="125">
        <f t="shared" si="272"/>
        <v>330</v>
      </c>
      <c r="QM66" s="125">
        <f t="shared" si="272"/>
        <v>868</v>
      </c>
      <c r="QN66" s="125">
        <f t="shared" si="272"/>
        <v>2283</v>
      </c>
      <c r="QO66" s="125">
        <f t="shared" si="272"/>
        <v>6003</v>
      </c>
      <c r="QP66" s="125">
        <f t="shared" si="272"/>
        <v>15783</v>
      </c>
      <c r="QQ66" s="125">
        <f t="shared" si="272"/>
        <v>41495</v>
      </c>
      <c r="QR66" s="125">
        <f t="shared" si="272"/>
        <v>109098</v>
      </c>
      <c r="QS66" s="125">
        <f t="shared" si="272"/>
        <v>3</v>
      </c>
      <c r="QT66" s="125">
        <f t="shared" si="272"/>
        <v>7</v>
      </c>
      <c r="QU66" s="125">
        <f t="shared" si="272"/>
        <v>18</v>
      </c>
      <c r="QV66" s="125">
        <f t="shared" si="272"/>
        <v>48</v>
      </c>
      <c r="QW66" s="125">
        <f t="shared" si="272"/>
        <v>126</v>
      </c>
      <c r="QX66" s="125">
        <f t="shared" si="272"/>
        <v>330</v>
      </c>
      <c r="QY66" s="125">
        <f t="shared" si="272"/>
        <v>868</v>
      </c>
      <c r="QZ66" s="125">
        <f t="shared" ref="QZ66:TK66" si="273">IF(QZ51="Free", ROUND(1/EXP(-QZ58*QZ57),0),"-")</f>
        <v>2283</v>
      </c>
      <c r="RA66" s="125">
        <f t="shared" si="273"/>
        <v>6003</v>
      </c>
      <c r="RB66" s="125">
        <f t="shared" si="273"/>
        <v>15783</v>
      </c>
      <c r="RC66" s="125">
        <f t="shared" si="273"/>
        <v>41495</v>
      </c>
      <c r="RD66" s="125">
        <f t="shared" si="273"/>
        <v>109098</v>
      </c>
      <c r="RE66" s="125">
        <f t="shared" si="273"/>
        <v>3</v>
      </c>
      <c r="RF66" s="125">
        <f t="shared" si="273"/>
        <v>7</v>
      </c>
      <c r="RG66" s="125">
        <f t="shared" si="273"/>
        <v>18</v>
      </c>
      <c r="RH66" s="125">
        <f t="shared" si="273"/>
        <v>48</v>
      </c>
      <c r="RI66" s="125">
        <f t="shared" si="273"/>
        <v>126</v>
      </c>
      <c r="RJ66" s="125">
        <f t="shared" si="273"/>
        <v>330</v>
      </c>
      <c r="RK66" s="125">
        <f t="shared" si="273"/>
        <v>868</v>
      </c>
      <c r="RL66" s="125">
        <f t="shared" si="273"/>
        <v>2283</v>
      </c>
      <c r="RM66" s="125">
        <f t="shared" si="273"/>
        <v>6003</v>
      </c>
      <c r="RN66" s="125">
        <f t="shared" si="273"/>
        <v>15783</v>
      </c>
      <c r="RO66" s="125">
        <f t="shared" si="273"/>
        <v>41495</v>
      </c>
      <c r="RP66" s="125">
        <f t="shared" si="273"/>
        <v>109098</v>
      </c>
      <c r="RQ66" s="125">
        <f t="shared" si="273"/>
        <v>3</v>
      </c>
      <c r="RR66" s="125">
        <f t="shared" si="273"/>
        <v>7</v>
      </c>
      <c r="RS66" s="125">
        <f t="shared" si="273"/>
        <v>18</v>
      </c>
      <c r="RT66" s="125">
        <f t="shared" si="273"/>
        <v>48</v>
      </c>
      <c r="RU66" s="125">
        <f t="shared" si="273"/>
        <v>126</v>
      </c>
      <c r="RV66" s="125">
        <f t="shared" si="273"/>
        <v>330</v>
      </c>
      <c r="RW66" s="125">
        <f t="shared" si="273"/>
        <v>868</v>
      </c>
      <c r="RX66" s="125">
        <f t="shared" si="273"/>
        <v>2283</v>
      </c>
      <c r="RY66" s="125">
        <f t="shared" si="273"/>
        <v>6003</v>
      </c>
      <c r="RZ66" s="125">
        <f t="shared" si="273"/>
        <v>15783</v>
      </c>
      <c r="SA66" s="125">
        <f t="shared" si="273"/>
        <v>41495</v>
      </c>
      <c r="SB66" s="125">
        <f t="shared" si="273"/>
        <v>109098</v>
      </c>
      <c r="SC66" s="125">
        <f t="shared" si="273"/>
        <v>3</v>
      </c>
      <c r="SD66" s="125">
        <f t="shared" si="273"/>
        <v>7</v>
      </c>
      <c r="SE66" s="125">
        <f t="shared" si="273"/>
        <v>18</v>
      </c>
      <c r="SF66" s="125">
        <f t="shared" si="273"/>
        <v>48</v>
      </c>
      <c r="SG66" s="125">
        <f t="shared" si="273"/>
        <v>126</v>
      </c>
      <c r="SH66" s="125">
        <f t="shared" si="273"/>
        <v>330</v>
      </c>
      <c r="SI66" s="125">
        <f t="shared" si="273"/>
        <v>868</v>
      </c>
      <c r="SJ66" s="125">
        <f t="shared" si="273"/>
        <v>2283</v>
      </c>
      <c r="SK66" s="125">
        <f t="shared" si="273"/>
        <v>6003</v>
      </c>
      <c r="SL66" s="125">
        <f t="shared" si="273"/>
        <v>15783</v>
      </c>
      <c r="SM66" s="125">
        <f t="shared" si="273"/>
        <v>41495</v>
      </c>
      <c r="SN66" s="125">
        <f t="shared" si="273"/>
        <v>109098</v>
      </c>
      <c r="SO66" s="125">
        <f t="shared" si="273"/>
        <v>3</v>
      </c>
      <c r="SP66" s="125">
        <f t="shared" si="273"/>
        <v>7</v>
      </c>
      <c r="SQ66" s="125">
        <f t="shared" si="273"/>
        <v>18</v>
      </c>
      <c r="SR66" s="125">
        <f t="shared" si="273"/>
        <v>48</v>
      </c>
      <c r="SS66" s="125">
        <f t="shared" si="273"/>
        <v>126</v>
      </c>
      <c r="ST66" s="125">
        <f t="shared" si="273"/>
        <v>330</v>
      </c>
      <c r="SU66" s="125">
        <f t="shared" si="273"/>
        <v>868</v>
      </c>
      <c r="SV66" s="125">
        <f t="shared" si="273"/>
        <v>2283</v>
      </c>
      <c r="SW66" s="125">
        <f t="shared" si="273"/>
        <v>6003</v>
      </c>
      <c r="SX66" s="125">
        <f t="shared" si="273"/>
        <v>15783</v>
      </c>
      <c r="SY66" s="125">
        <f t="shared" si="273"/>
        <v>41495</v>
      </c>
      <c r="SZ66" s="125">
        <f t="shared" si="273"/>
        <v>109098</v>
      </c>
      <c r="TA66" s="125">
        <f t="shared" si="273"/>
        <v>3</v>
      </c>
      <c r="TB66" s="125">
        <f t="shared" si="273"/>
        <v>7</v>
      </c>
      <c r="TC66" s="125">
        <f t="shared" si="273"/>
        <v>18</v>
      </c>
      <c r="TD66" s="125">
        <f t="shared" si="273"/>
        <v>48</v>
      </c>
      <c r="TE66" s="125">
        <f t="shared" si="273"/>
        <v>126</v>
      </c>
      <c r="TF66" s="125">
        <f t="shared" si="273"/>
        <v>330</v>
      </c>
      <c r="TG66" s="125">
        <f t="shared" si="273"/>
        <v>868</v>
      </c>
      <c r="TH66" s="125">
        <f t="shared" si="273"/>
        <v>2283</v>
      </c>
      <c r="TI66" s="125">
        <f t="shared" si="273"/>
        <v>6003</v>
      </c>
      <c r="TJ66" s="125">
        <f t="shared" si="273"/>
        <v>15783</v>
      </c>
      <c r="TK66" s="125">
        <f t="shared" si="273"/>
        <v>41495</v>
      </c>
      <c r="TL66" s="125">
        <f t="shared" ref="TL66:VH66" si="274">IF(TL51="Free", ROUND(1/EXP(-TL58*TL57),0),"-")</f>
        <v>109098</v>
      </c>
      <c r="TM66" s="125">
        <f t="shared" si="274"/>
        <v>3</v>
      </c>
      <c r="TN66" s="125">
        <f t="shared" si="274"/>
        <v>7</v>
      </c>
      <c r="TO66" s="125">
        <f t="shared" si="274"/>
        <v>18</v>
      </c>
      <c r="TP66" s="125">
        <f t="shared" si="274"/>
        <v>48</v>
      </c>
      <c r="TQ66" s="125">
        <f t="shared" si="274"/>
        <v>126</v>
      </c>
      <c r="TR66" s="125">
        <f t="shared" si="274"/>
        <v>330</v>
      </c>
      <c r="TS66" s="125">
        <f t="shared" si="274"/>
        <v>868</v>
      </c>
      <c r="TT66" s="125">
        <f t="shared" si="274"/>
        <v>2283</v>
      </c>
      <c r="TU66" s="125">
        <f t="shared" si="274"/>
        <v>6003</v>
      </c>
      <c r="TV66" s="125">
        <f t="shared" si="274"/>
        <v>15783</v>
      </c>
      <c r="TW66" s="125">
        <f t="shared" si="274"/>
        <v>41495</v>
      </c>
      <c r="TX66" s="125">
        <f t="shared" si="274"/>
        <v>109098</v>
      </c>
      <c r="TY66" s="125">
        <f t="shared" si="274"/>
        <v>3</v>
      </c>
      <c r="TZ66" s="125">
        <f t="shared" si="274"/>
        <v>7</v>
      </c>
      <c r="UA66" s="125">
        <f t="shared" si="274"/>
        <v>18</v>
      </c>
      <c r="UB66" s="125">
        <f t="shared" si="274"/>
        <v>48</v>
      </c>
      <c r="UC66" s="125">
        <f t="shared" si="274"/>
        <v>126</v>
      </c>
      <c r="UD66" s="125">
        <f t="shared" si="274"/>
        <v>330</v>
      </c>
      <c r="UE66" s="125">
        <f t="shared" si="274"/>
        <v>868</v>
      </c>
      <c r="UF66" s="125">
        <f t="shared" si="274"/>
        <v>2283</v>
      </c>
      <c r="UG66" s="125">
        <f t="shared" si="274"/>
        <v>6003</v>
      </c>
      <c r="UH66" s="125">
        <f t="shared" si="274"/>
        <v>15783</v>
      </c>
      <c r="UI66" s="125">
        <f t="shared" si="274"/>
        <v>41495</v>
      </c>
      <c r="UJ66" s="125">
        <f t="shared" si="274"/>
        <v>109098</v>
      </c>
      <c r="UK66" s="125">
        <f t="shared" si="274"/>
        <v>3</v>
      </c>
      <c r="UL66" s="125">
        <f t="shared" si="274"/>
        <v>7</v>
      </c>
      <c r="UM66" s="125">
        <f t="shared" si="274"/>
        <v>18</v>
      </c>
      <c r="UN66" s="125">
        <f t="shared" si="274"/>
        <v>48</v>
      </c>
      <c r="UO66" s="125">
        <f t="shared" si="274"/>
        <v>126</v>
      </c>
      <c r="UP66" s="125">
        <f t="shared" si="274"/>
        <v>330</v>
      </c>
      <c r="UQ66" s="125">
        <f t="shared" si="274"/>
        <v>868</v>
      </c>
      <c r="UR66" s="125">
        <f t="shared" si="274"/>
        <v>2283</v>
      </c>
      <c r="US66" s="125">
        <f t="shared" si="274"/>
        <v>6003</v>
      </c>
      <c r="UT66" s="125">
        <f t="shared" si="274"/>
        <v>15783</v>
      </c>
      <c r="UU66" s="125">
        <f t="shared" si="274"/>
        <v>41495</v>
      </c>
      <c r="UV66" s="125">
        <f t="shared" si="274"/>
        <v>109098</v>
      </c>
      <c r="UW66" s="125">
        <f t="shared" si="274"/>
        <v>3</v>
      </c>
      <c r="UX66" s="125">
        <f t="shared" si="274"/>
        <v>7</v>
      </c>
      <c r="UY66" s="125">
        <f t="shared" si="274"/>
        <v>18</v>
      </c>
      <c r="UZ66" s="125">
        <f t="shared" si="274"/>
        <v>48</v>
      </c>
      <c r="VA66" s="125">
        <f t="shared" si="274"/>
        <v>126</v>
      </c>
      <c r="VB66" s="125">
        <f t="shared" si="274"/>
        <v>330</v>
      </c>
      <c r="VC66" s="125">
        <f t="shared" si="274"/>
        <v>868</v>
      </c>
      <c r="VD66" s="125">
        <f t="shared" si="274"/>
        <v>2283</v>
      </c>
      <c r="VE66" s="125">
        <f t="shared" si="274"/>
        <v>6003</v>
      </c>
      <c r="VF66" s="125">
        <f t="shared" si="274"/>
        <v>15783</v>
      </c>
      <c r="VG66" s="125">
        <f t="shared" si="274"/>
        <v>41495</v>
      </c>
      <c r="VH66" s="125">
        <f t="shared" si="274"/>
        <v>109098</v>
      </c>
    </row>
    <row r="67" spans="2:580" ht="14.25" x14ac:dyDescent="0.25">
      <c r="B67" s="55"/>
      <c r="C67" s="10" t="s">
        <v>291</v>
      </c>
      <c r="D67" s="93" t="s">
        <v>290</v>
      </c>
      <c r="E67" s="125">
        <f t="shared" ref="E67:S67" si="275">((1/(E58/E16)) - (E57-(1/(E58/E16)))*EXP(-(E58/E16)*E57))/(1-EXP(-(E58/E16)*E57))</f>
        <v>88.46869197245654</v>
      </c>
      <c r="F67" s="125">
        <f t="shared" si="275"/>
        <v>21.012060583374247</v>
      </c>
      <c r="G67" s="125">
        <f t="shared" si="275"/>
        <v>10.016148237983645</v>
      </c>
      <c r="H67" s="125">
        <f t="shared" si="275"/>
        <v>6.5010569158021339</v>
      </c>
      <c r="I67" s="125">
        <f t="shared" si="275"/>
        <v>4.9329467077418672</v>
      </c>
      <c r="J67" s="125">
        <f t="shared" si="275"/>
        <v>4.0611241955427166</v>
      </c>
      <c r="K67" s="125">
        <f t="shared" si="275"/>
        <v>3.4949713111872818</v>
      </c>
      <c r="L67" s="125">
        <f t="shared" si="275"/>
        <v>3.0860335717448124</v>
      </c>
      <c r="M67" s="125">
        <f t="shared" si="275"/>
        <v>2.7693496999915777</v>
      </c>
      <c r="N67" s="125">
        <f t="shared" si="275"/>
        <v>2.5129693627984313</v>
      </c>
      <c r="O67" s="125">
        <f t="shared" si="275"/>
        <v>2.2994131821035446</v>
      </c>
      <c r="P67" s="125">
        <f t="shared" si="275"/>
        <v>2.1181293322730919</v>
      </c>
      <c r="Q67" s="125">
        <f t="shared" si="275"/>
        <v>88.46869197245654</v>
      </c>
      <c r="R67" s="125">
        <f t="shared" si="275"/>
        <v>21.012060583374247</v>
      </c>
      <c r="S67" s="125">
        <f t="shared" si="275"/>
        <v>10.016148237983645</v>
      </c>
      <c r="T67" s="125">
        <f t="shared" ref="T67:CE67" si="276">((1/(T58/T16)) - (T57-(1/(T58/T16)))*EXP(-(T58/T16)*T57))/(1-EXP(-(T58/T16)*T57))</f>
        <v>6.5010569158021339</v>
      </c>
      <c r="U67" s="125">
        <f t="shared" si="276"/>
        <v>4.9329467077418672</v>
      </c>
      <c r="V67" s="125">
        <f t="shared" si="276"/>
        <v>4.0611241955427166</v>
      </c>
      <c r="W67" s="125">
        <f t="shared" si="276"/>
        <v>3.4949713111872818</v>
      </c>
      <c r="X67" s="125">
        <f t="shared" si="276"/>
        <v>3.0860335717448124</v>
      </c>
      <c r="Y67" s="125">
        <f t="shared" si="276"/>
        <v>2.7693496999915777</v>
      </c>
      <c r="Z67" s="125">
        <f t="shared" si="276"/>
        <v>2.5129693627984313</v>
      </c>
      <c r="AA67" s="125">
        <f t="shared" si="276"/>
        <v>2.2994131821035446</v>
      </c>
      <c r="AB67" s="125">
        <f t="shared" si="276"/>
        <v>2.1181293322730919</v>
      </c>
      <c r="AC67" s="125">
        <f t="shared" si="276"/>
        <v>88.46869197245654</v>
      </c>
      <c r="AD67" s="125">
        <f t="shared" si="276"/>
        <v>21.012060583374247</v>
      </c>
      <c r="AE67" s="125">
        <f t="shared" si="276"/>
        <v>10.016148237983645</v>
      </c>
      <c r="AF67" s="125">
        <f t="shared" si="276"/>
        <v>6.5010569158021339</v>
      </c>
      <c r="AG67" s="125">
        <f t="shared" si="276"/>
        <v>4.9329467077418672</v>
      </c>
      <c r="AH67" s="125">
        <f t="shared" si="276"/>
        <v>4.0611241955427166</v>
      </c>
      <c r="AI67" s="125">
        <f t="shared" si="276"/>
        <v>3.4949713111872818</v>
      </c>
      <c r="AJ67" s="125">
        <f t="shared" si="276"/>
        <v>3.0860335717448124</v>
      </c>
      <c r="AK67" s="125">
        <f t="shared" si="276"/>
        <v>2.7693496999915777</v>
      </c>
      <c r="AL67" s="125">
        <f t="shared" si="276"/>
        <v>2.5129693627984313</v>
      </c>
      <c r="AM67" s="125">
        <f t="shared" si="276"/>
        <v>2.2994131821035446</v>
      </c>
      <c r="AN67" s="125">
        <f t="shared" si="276"/>
        <v>2.1181293322730919</v>
      </c>
      <c r="AO67" s="125">
        <f t="shared" si="276"/>
        <v>88.46869197245654</v>
      </c>
      <c r="AP67" s="125">
        <f t="shared" si="276"/>
        <v>21.012060583374247</v>
      </c>
      <c r="AQ67" s="125">
        <f t="shared" si="276"/>
        <v>10.016148237983645</v>
      </c>
      <c r="AR67" s="125">
        <f t="shared" si="276"/>
        <v>6.5010569158021339</v>
      </c>
      <c r="AS67" s="125">
        <f t="shared" si="276"/>
        <v>4.9329467077418672</v>
      </c>
      <c r="AT67" s="125">
        <f t="shared" si="276"/>
        <v>4.0611241955427166</v>
      </c>
      <c r="AU67" s="125">
        <f t="shared" si="276"/>
        <v>3.4949713111872818</v>
      </c>
      <c r="AV67" s="125">
        <f t="shared" si="276"/>
        <v>3.0860335717448124</v>
      </c>
      <c r="AW67" s="125">
        <f t="shared" si="276"/>
        <v>2.7693496999915777</v>
      </c>
      <c r="AX67" s="125">
        <f t="shared" si="276"/>
        <v>2.5129693627984313</v>
      </c>
      <c r="AY67" s="125">
        <f t="shared" si="276"/>
        <v>2.2994131821035446</v>
      </c>
      <c r="AZ67" s="125">
        <f t="shared" si="276"/>
        <v>2.1181293322730919</v>
      </c>
      <c r="BA67" s="125">
        <f t="shared" si="276"/>
        <v>88.46869197245654</v>
      </c>
      <c r="BB67" s="125">
        <f t="shared" si="276"/>
        <v>21.012060583374247</v>
      </c>
      <c r="BC67" s="125">
        <f t="shared" si="276"/>
        <v>10.016148237983645</v>
      </c>
      <c r="BD67" s="125">
        <f t="shared" si="276"/>
        <v>6.5010569158021339</v>
      </c>
      <c r="BE67" s="125">
        <f t="shared" si="276"/>
        <v>4.9329467077418672</v>
      </c>
      <c r="BF67" s="125">
        <f t="shared" si="276"/>
        <v>4.0611241955427166</v>
      </c>
      <c r="BG67" s="125">
        <f t="shared" si="276"/>
        <v>3.4949713111872818</v>
      </c>
      <c r="BH67" s="125">
        <f t="shared" si="276"/>
        <v>3.0860335717448124</v>
      </c>
      <c r="BI67" s="125">
        <f t="shared" si="276"/>
        <v>2.7693496999915777</v>
      </c>
      <c r="BJ67" s="125">
        <f t="shared" si="276"/>
        <v>2.5129693627984313</v>
      </c>
      <c r="BK67" s="125">
        <f t="shared" si="276"/>
        <v>2.2994131821035446</v>
      </c>
      <c r="BL67" s="125">
        <f t="shared" si="276"/>
        <v>2.1181293322730919</v>
      </c>
      <c r="BM67" s="125">
        <f t="shared" si="276"/>
        <v>88.46869197245654</v>
      </c>
      <c r="BN67" s="125">
        <f t="shared" si="276"/>
        <v>21.012060583374247</v>
      </c>
      <c r="BO67" s="125">
        <f t="shared" si="276"/>
        <v>10.016148237983645</v>
      </c>
      <c r="BP67" s="125">
        <f t="shared" si="276"/>
        <v>6.5010569158021339</v>
      </c>
      <c r="BQ67" s="125">
        <f t="shared" si="276"/>
        <v>4.9329467077418672</v>
      </c>
      <c r="BR67" s="125">
        <f t="shared" si="276"/>
        <v>4.0611241955427166</v>
      </c>
      <c r="BS67" s="125">
        <f t="shared" si="276"/>
        <v>3.4949713111872818</v>
      </c>
      <c r="BT67" s="125">
        <f t="shared" si="276"/>
        <v>3.0860335717448124</v>
      </c>
      <c r="BU67" s="125">
        <f t="shared" si="276"/>
        <v>2.7693496999915777</v>
      </c>
      <c r="BV67" s="125">
        <f t="shared" si="276"/>
        <v>2.5129693627984313</v>
      </c>
      <c r="BW67" s="125">
        <f t="shared" si="276"/>
        <v>2.2994131821035446</v>
      </c>
      <c r="BX67" s="125">
        <f t="shared" si="276"/>
        <v>2.1181293322730919</v>
      </c>
      <c r="BY67" s="125">
        <f t="shared" si="276"/>
        <v>88.46869197245654</v>
      </c>
      <c r="BZ67" s="125">
        <f t="shared" si="276"/>
        <v>21.012060583374247</v>
      </c>
      <c r="CA67" s="125">
        <f t="shared" si="276"/>
        <v>10.016148237983645</v>
      </c>
      <c r="CB67" s="125">
        <f t="shared" si="276"/>
        <v>6.5010569158021339</v>
      </c>
      <c r="CC67" s="125">
        <f t="shared" si="276"/>
        <v>4.9329467077418672</v>
      </c>
      <c r="CD67" s="125">
        <f t="shared" si="276"/>
        <v>4.0611241955427166</v>
      </c>
      <c r="CE67" s="125">
        <f t="shared" si="276"/>
        <v>3.4949713111872818</v>
      </c>
      <c r="CF67" s="125">
        <f t="shared" ref="CF67:EQ67" si="277">((1/(CF58/CF16)) - (CF57-(1/(CF58/CF16)))*EXP(-(CF58/CF16)*CF57))/(1-EXP(-(CF58/CF16)*CF57))</f>
        <v>3.0860335717448124</v>
      </c>
      <c r="CG67" s="125">
        <f t="shared" si="277"/>
        <v>2.7693496999915777</v>
      </c>
      <c r="CH67" s="125">
        <f t="shared" si="277"/>
        <v>2.5129693627984313</v>
      </c>
      <c r="CI67" s="125">
        <f t="shared" si="277"/>
        <v>2.2994131821035446</v>
      </c>
      <c r="CJ67" s="125">
        <f t="shared" si="277"/>
        <v>2.1181293322730919</v>
      </c>
      <c r="CK67" s="125">
        <f t="shared" si="277"/>
        <v>88.46869197245654</v>
      </c>
      <c r="CL67" s="125">
        <f t="shared" si="277"/>
        <v>21.012060583374247</v>
      </c>
      <c r="CM67" s="125">
        <f t="shared" si="277"/>
        <v>10.016148237983645</v>
      </c>
      <c r="CN67" s="125">
        <f t="shared" si="277"/>
        <v>6.5010569158021339</v>
      </c>
      <c r="CO67" s="125">
        <f t="shared" si="277"/>
        <v>4.9329467077418672</v>
      </c>
      <c r="CP67" s="125">
        <f t="shared" si="277"/>
        <v>4.0611241955427166</v>
      </c>
      <c r="CQ67" s="125">
        <f t="shared" si="277"/>
        <v>3.4949713111872818</v>
      </c>
      <c r="CR67" s="125">
        <f t="shared" si="277"/>
        <v>3.0860335717448124</v>
      </c>
      <c r="CS67" s="125">
        <f t="shared" si="277"/>
        <v>2.7693496999915777</v>
      </c>
      <c r="CT67" s="125">
        <f t="shared" si="277"/>
        <v>2.5129693627984313</v>
      </c>
      <c r="CU67" s="125">
        <f t="shared" si="277"/>
        <v>2.2994131821035446</v>
      </c>
      <c r="CV67" s="125">
        <f t="shared" si="277"/>
        <v>2.1181293322730919</v>
      </c>
      <c r="CW67" s="125">
        <f t="shared" si="277"/>
        <v>88.46869197245654</v>
      </c>
      <c r="CX67" s="125">
        <f t="shared" si="277"/>
        <v>21.012060583374247</v>
      </c>
      <c r="CY67" s="125">
        <f t="shared" si="277"/>
        <v>10.016148237983645</v>
      </c>
      <c r="CZ67" s="125">
        <f t="shared" si="277"/>
        <v>6.5010569158021339</v>
      </c>
      <c r="DA67" s="125">
        <f t="shared" si="277"/>
        <v>4.9329467077418672</v>
      </c>
      <c r="DB67" s="125">
        <f t="shared" si="277"/>
        <v>4.0611241955427166</v>
      </c>
      <c r="DC67" s="125">
        <f t="shared" si="277"/>
        <v>3.4949713111872818</v>
      </c>
      <c r="DD67" s="125">
        <f t="shared" si="277"/>
        <v>3.0860335717448124</v>
      </c>
      <c r="DE67" s="125">
        <f t="shared" si="277"/>
        <v>2.7693496999915777</v>
      </c>
      <c r="DF67" s="125">
        <f t="shared" si="277"/>
        <v>2.5129693627984313</v>
      </c>
      <c r="DG67" s="125">
        <f t="shared" si="277"/>
        <v>2.2994131821035446</v>
      </c>
      <c r="DH67" s="125">
        <f t="shared" si="277"/>
        <v>2.1181293322730919</v>
      </c>
      <c r="DI67" s="125">
        <f t="shared" si="277"/>
        <v>88.46869197245654</v>
      </c>
      <c r="DJ67" s="125">
        <f t="shared" si="277"/>
        <v>21.012060583374247</v>
      </c>
      <c r="DK67" s="125">
        <f t="shared" si="277"/>
        <v>10.016148237983645</v>
      </c>
      <c r="DL67" s="125">
        <f t="shared" si="277"/>
        <v>6.5010569158021339</v>
      </c>
      <c r="DM67" s="125">
        <f t="shared" si="277"/>
        <v>4.9329467077418672</v>
      </c>
      <c r="DN67" s="125">
        <f t="shared" si="277"/>
        <v>4.0611241955427166</v>
      </c>
      <c r="DO67" s="125">
        <f t="shared" si="277"/>
        <v>3.4949713111872818</v>
      </c>
      <c r="DP67" s="125">
        <f t="shared" si="277"/>
        <v>3.0860335717448124</v>
      </c>
      <c r="DQ67" s="125">
        <f t="shared" si="277"/>
        <v>2.7693496999915777</v>
      </c>
      <c r="DR67" s="125">
        <f t="shared" si="277"/>
        <v>2.5129693627984313</v>
      </c>
      <c r="DS67" s="125">
        <f t="shared" si="277"/>
        <v>2.2994131821035446</v>
      </c>
      <c r="DT67" s="125">
        <f t="shared" si="277"/>
        <v>2.1181293322730919</v>
      </c>
      <c r="DU67" s="125">
        <f t="shared" si="277"/>
        <v>88.46869197245654</v>
      </c>
      <c r="DV67" s="125">
        <f t="shared" si="277"/>
        <v>21.012060583374247</v>
      </c>
      <c r="DW67" s="125">
        <f t="shared" si="277"/>
        <v>10.016148237983645</v>
      </c>
      <c r="DX67" s="125">
        <f t="shared" si="277"/>
        <v>6.5010569158021339</v>
      </c>
      <c r="DY67" s="125">
        <f t="shared" si="277"/>
        <v>4.9329467077418672</v>
      </c>
      <c r="DZ67" s="125">
        <f t="shared" si="277"/>
        <v>4.0611241955427166</v>
      </c>
      <c r="EA67" s="125">
        <f t="shared" si="277"/>
        <v>3.4949713111872818</v>
      </c>
      <c r="EB67" s="125">
        <f t="shared" si="277"/>
        <v>3.0860335717448124</v>
      </c>
      <c r="EC67" s="125">
        <f t="shared" si="277"/>
        <v>2.7693496999915777</v>
      </c>
      <c r="ED67" s="125">
        <f t="shared" si="277"/>
        <v>2.5129693627984313</v>
      </c>
      <c r="EE67" s="125">
        <f t="shared" si="277"/>
        <v>2.2994131821035446</v>
      </c>
      <c r="EF67" s="125">
        <f t="shared" si="277"/>
        <v>2.1181293322730919</v>
      </c>
      <c r="EG67" s="125">
        <f t="shared" si="277"/>
        <v>88.46869197245654</v>
      </c>
      <c r="EH67" s="125">
        <f t="shared" si="277"/>
        <v>21.012060583374247</v>
      </c>
      <c r="EI67" s="125">
        <f t="shared" si="277"/>
        <v>10.016148237983645</v>
      </c>
      <c r="EJ67" s="125">
        <f t="shared" si="277"/>
        <v>6.5010569158021339</v>
      </c>
      <c r="EK67" s="125">
        <f t="shared" si="277"/>
        <v>4.9329467077418672</v>
      </c>
      <c r="EL67" s="125">
        <f t="shared" si="277"/>
        <v>4.0611241955427166</v>
      </c>
      <c r="EM67" s="125">
        <f t="shared" si="277"/>
        <v>3.4949713111872818</v>
      </c>
      <c r="EN67" s="125">
        <f t="shared" si="277"/>
        <v>3.0860335717448124</v>
      </c>
      <c r="EO67" s="125">
        <f t="shared" si="277"/>
        <v>2.7693496999915777</v>
      </c>
      <c r="EP67" s="125">
        <f t="shared" si="277"/>
        <v>2.5129693627984313</v>
      </c>
      <c r="EQ67" s="125">
        <f t="shared" si="277"/>
        <v>2.2994131821035446</v>
      </c>
      <c r="ER67" s="125">
        <f t="shared" ref="ER67:HC67" si="278">((1/(ER58/ER16)) - (ER57-(1/(ER58/ER16)))*EXP(-(ER58/ER16)*ER57))/(1-EXP(-(ER58/ER16)*ER57))</f>
        <v>2.1181293322730919</v>
      </c>
      <c r="ES67" s="125">
        <f t="shared" si="278"/>
        <v>88.46869197245654</v>
      </c>
      <c r="ET67" s="125">
        <f t="shared" si="278"/>
        <v>21.012060583374247</v>
      </c>
      <c r="EU67" s="125">
        <f t="shared" si="278"/>
        <v>10.016148237983645</v>
      </c>
      <c r="EV67" s="125">
        <f t="shared" si="278"/>
        <v>6.5010569158021339</v>
      </c>
      <c r="EW67" s="125">
        <f t="shared" si="278"/>
        <v>4.9329467077418672</v>
      </c>
      <c r="EX67" s="125">
        <f t="shared" si="278"/>
        <v>4.0611241955427166</v>
      </c>
      <c r="EY67" s="125">
        <f t="shared" si="278"/>
        <v>3.4949713111872818</v>
      </c>
      <c r="EZ67" s="125">
        <f t="shared" si="278"/>
        <v>3.0860335717448124</v>
      </c>
      <c r="FA67" s="125">
        <f t="shared" si="278"/>
        <v>2.7693496999915777</v>
      </c>
      <c r="FB67" s="125">
        <f t="shared" si="278"/>
        <v>2.5129693627984313</v>
      </c>
      <c r="FC67" s="125">
        <f t="shared" si="278"/>
        <v>2.2994131821035446</v>
      </c>
      <c r="FD67" s="125">
        <f t="shared" si="278"/>
        <v>2.1181293322730919</v>
      </c>
      <c r="FE67" s="125">
        <f t="shared" si="278"/>
        <v>88.46869197245654</v>
      </c>
      <c r="FF67" s="125">
        <f t="shared" si="278"/>
        <v>21.012060583374247</v>
      </c>
      <c r="FG67" s="125">
        <f t="shared" si="278"/>
        <v>10.016148237983645</v>
      </c>
      <c r="FH67" s="125">
        <f t="shared" si="278"/>
        <v>6.5010569158021339</v>
      </c>
      <c r="FI67" s="125">
        <f t="shared" si="278"/>
        <v>4.9329467077418672</v>
      </c>
      <c r="FJ67" s="125">
        <f t="shared" si="278"/>
        <v>4.0611241955427166</v>
      </c>
      <c r="FK67" s="125">
        <f t="shared" si="278"/>
        <v>3.4949713111872818</v>
      </c>
      <c r="FL67" s="125">
        <f t="shared" si="278"/>
        <v>3.0860335717448124</v>
      </c>
      <c r="FM67" s="125">
        <f t="shared" si="278"/>
        <v>2.7693496999915777</v>
      </c>
      <c r="FN67" s="125">
        <f t="shared" si="278"/>
        <v>2.5129693627984313</v>
      </c>
      <c r="FO67" s="125">
        <f t="shared" si="278"/>
        <v>2.2994131821035446</v>
      </c>
      <c r="FP67" s="125">
        <f t="shared" si="278"/>
        <v>2.1181293322730919</v>
      </c>
      <c r="FQ67" s="125">
        <f t="shared" si="278"/>
        <v>88.46869197245654</v>
      </c>
      <c r="FR67" s="125">
        <f t="shared" si="278"/>
        <v>21.012060583374247</v>
      </c>
      <c r="FS67" s="125">
        <f t="shared" si="278"/>
        <v>10.016148237983645</v>
      </c>
      <c r="FT67" s="125">
        <f t="shared" si="278"/>
        <v>6.5010569158021339</v>
      </c>
      <c r="FU67" s="125">
        <f t="shared" si="278"/>
        <v>4.9329467077418672</v>
      </c>
      <c r="FV67" s="125">
        <f t="shared" si="278"/>
        <v>4.0611241955427166</v>
      </c>
      <c r="FW67" s="125">
        <f t="shared" si="278"/>
        <v>3.4949713111872818</v>
      </c>
      <c r="FX67" s="125">
        <f t="shared" si="278"/>
        <v>3.0860335717448124</v>
      </c>
      <c r="FY67" s="125">
        <f t="shared" si="278"/>
        <v>2.7693496999915777</v>
      </c>
      <c r="FZ67" s="125">
        <f t="shared" si="278"/>
        <v>2.5129693627984313</v>
      </c>
      <c r="GA67" s="125">
        <f t="shared" si="278"/>
        <v>2.2994131821035446</v>
      </c>
      <c r="GB67" s="125">
        <f t="shared" si="278"/>
        <v>2.1181293322730919</v>
      </c>
      <c r="GC67" s="125">
        <f t="shared" si="278"/>
        <v>88.46869197245654</v>
      </c>
      <c r="GD67" s="125">
        <f t="shared" si="278"/>
        <v>21.012060583374247</v>
      </c>
      <c r="GE67" s="125">
        <f t="shared" si="278"/>
        <v>10.016148237983645</v>
      </c>
      <c r="GF67" s="125">
        <f t="shared" si="278"/>
        <v>6.5010569158021339</v>
      </c>
      <c r="GG67" s="125">
        <f t="shared" si="278"/>
        <v>4.9329467077418672</v>
      </c>
      <c r="GH67" s="125">
        <f t="shared" si="278"/>
        <v>4.0611241955427166</v>
      </c>
      <c r="GI67" s="125">
        <f t="shared" si="278"/>
        <v>3.4949713111872818</v>
      </c>
      <c r="GJ67" s="125">
        <f t="shared" si="278"/>
        <v>3.0860335717448124</v>
      </c>
      <c r="GK67" s="125">
        <f t="shared" si="278"/>
        <v>2.7693496999915777</v>
      </c>
      <c r="GL67" s="125">
        <f t="shared" si="278"/>
        <v>2.5129693627984313</v>
      </c>
      <c r="GM67" s="125">
        <f t="shared" si="278"/>
        <v>2.2994131821035446</v>
      </c>
      <c r="GN67" s="125">
        <f t="shared" si="278"/>
        <v>2.1181293322730919</v>
      </c>
      <c r="GO67" s="125">
        <f t="shared" si="278"/>
        <v>88.46869197245654</v>
      </c>
      <c r="GP67" s="125">
        <f t="shared" si="278"/>
        <v>21.012060583374247</v>
      </c>
      <c r="GQ67" s="125">
        <f t="shared" si="278"/>
        <v>10.016148237983645</v>
      </c>
      <c r="GR67" s="125">
        <f t="shared" si="278"/>
        <v>6.5010569158021339</v>
      </c>
      <c r="GS67" s="125">
        <f t="shared" si="278"/>
        <v>4.9329467077418672</v>
      </c>
      <c r="GT67" s="125">
        <f t="shared" si="278"/>
        <v>4.0611241955427166</v>
      </c>
      <c r="GU67" s="125">
        <f t="shared" si="278"/>
        <v>3.4949713111872818</v>
      </c>
      <c r="GV67" s="125">
        <f t="shared" si="278"/>
        <v>3.0860335717448124</v>
      </c>
      <c r="GW67" s="125">
        <f t="shared" si="278"/>
        <v>2.7693496999915777</v>
      </c>
      <c r="GX67" s="125">
        <f t="shared" si="278"/>
        <v>2.5129693627984313</v>
      </c>
      <c r="GY67" s="125">
        <f t="shared" si="278"/>
        <v>2.2994131821035446</v>
      </c>
      <c r="GZ67" s="125">
        <f t="shared" si="278"/>
        <v>2.1181293322730919</v>
      </c>
      <c r="HA67" s="125">
        <f t="shared" si="278"/>
        <v>88.46869197245654</v>
      </c>
      <c r="HB67" s="125">
        <f t="shared" si="278"/>
        <v>21.012060583374247</v>
      </c>
      <c r="HC67" s="125">
        <f t="shared" si="278"/>
        <v>10.016148237983645</v>
      </c>
      <c r="HD67" s="125">
        <f t="shared" ref="HD67:JO67" si="279">((1/(HD58/HD16)) - (HD57-(1/(HD58/HD16)))*EXP(-(HD58/HD16)*HD57))/(1-EXP(-(HD58/HD16)*HD57))</f>
        <v>6.5010569158021339</v>
      </c>
      <c r="HE67" s="125">
        <f t="shared" si="279"/>
        <v>4.9329467077418672</v>
      </c>
      <c r="HF67" s="125">
        <f t="shared" si="279"/>
        <v>4.0611241955427166</v>
      </c>
      <c r="HG67" s="125">
        <f t="shared" si="279"/>
        <v>3.4949713111872818</v>
      </c>
      <c r="HH67" s="125">
        <f t="shared" si="279"/>
        <v>3.0860335717448124</v>
      </c>
      <c r="HI67" s="125">
        <f t="shared" si="279"/>
        <v>2.7693496999915777</v>
      </c>
      <c r="HJ67" s="125">
        <f t="shared" si="279"/>
        <v>2.5129693627984313</v>
      </c>
      <c r="HK67" s="125">
        <f t="shared" si="279"/>
        <v>2.2994131821035446</v>
      </c>
      <c r="HL67" s="125">
        <f t="shared" si="279"/>
        <v>2.1181293322730919</v>
      </c>
      <c r="HM67" s="125">
        <f t="shared" si="279"/>
        <v>88.46869197245654</v>
      </c>
      <c r="HN67" s="125">
        <f t="shared" si="279"/>
        <v>21.012060583374247</v>
      </c>
      <c r="HO67" s="125">
        <f t="shared" si="279"/>
        <v>10.016148237983645</v>
      </c>
      <c r="HP67" s="125">
        <f t="shared" si="279"/>
        <v>6.5010569158021339</v>
      </c>
      <c r="HQ67" s="125">
        <f t="shared" si="279"/>
        <v>4.9329467077418672</v>
      </c>
      <c r="HR67" s="125">
        <f t="shared" si="279"/>
        <v>4.0611241955427166</v>
      </c>
      <c r="HS67" s="125">
        <f t="shared" si="279"/>
        <v>3.4949713111872818</v>
      </c>
      <c r="HT67" s="125">
        <f t="shared" si="279"/>
        <v>3.0860335717448124</v>
      </c>
      <c r="HU67" s="125">
        <f t="shared" si="279"/>
        <v>2.7693496999915777</v>
      </c>
      <c r="HV67" s="125">
        <f t="shared" si="279"/>
        <v>2.5129693627984313</v>
      </c>
      <c r="HW67" s="125">
        <f t="shared" si="279"/>
        <v>2.2994131821035446</v>
      </c>
      <c r="HX67" s="125">
        <f t="shared" si="279"/>
        <v>2.1181293322730919</v>
      </c>
      <c r="HY67" s="125">
        <f t="shared" si="279"/>
        <v>88.46869197245654</v>
      </c>
      <c r="HZ67" s="125">
        <f t="shared" si="279"/>
        <v>21.012060583374247</v>
      </c>
      <c r="IA67" s="125">
        <f t="shared" si="279"/>
        <v>10.016148237983645</v>
      </c>
      <c r="IB67" s="125">
        <f t="shared" si="279"/>
        <v>6.5010569158021339</v>
      </c>
      <c r="IC67" s="125">
        <f t="shared" si="279"/>
        <v>4.9329467077418672</v>
      </c>
      <c r="ID67" s="125">
        <f t="shared" si="279"/>
        <v>4.0611241955427166</v>
      </c>
      <c r="IE67" s="125">
        <f t="shared" si="279"/>
        <v>3.4949713111872818</v>
      </c>
      <c r="IF67" s="125">
        <f t="shared" si="279"/>
        <v>3.0860335717448124</v>
      </c>
      <c r="IG67" s="125">
        <f t="shared" si="279"/>
        <v>2.7693496999915777</v>
      </c>
      <c r="IH67" s="125">
        <f t="shared" si="279"/>
        <v>2.5129693627984313</v>
      </c>
      <c r="II67" s="125">
        <f t="shared" si="279"/>
        <v>2.2994131821035446</v>
      </c>
      <c r="IJ67" s="125">
        <f t="shared" si="279"/>
        <v>2.1181293322730919</v>
      </c>
      <c r="IK67" s="125">
        <f t="shared" si="279"/>
        <v>88.46869197245654</v>
      </c>
      <c r="IL67" s="125">
        <f t="shared" si="279"/>
        <v>21.012060583374247</v>
      </c>
      <c r="IM67" s="125">
        <f t="shared" si="279"/>
        <v>10.016148237983645</v>
      </c>
      <c r="IN67" s="125">
        <f t="shared" si="279"/>
        <v>6.5010569158021339</v>
      </c>
      <c r="IO67" s="125">
        <f t="shared" si="279"/>
        <v>4.9329467077418672</v>
      </c>
      <c r="IP67" s="125">
        <f t="shared" si="279"/>
        <v>4.0611241955427166</v>
      </c>
      <c r="IQ67" s="125">
        <f t="shared" si="279"/>
        <v>3.4949713111872818</v>
      </c>
      <c r="IR67" s="125">
        <f t="shared" si="279"/>
        <v>3.0860335717448124</v>
      </c>
      <c r="IS67" s="125">
        <f t="shared" si="279"/>
        <v>2.7693496999915777</v>
      </c>
      <c r="IT67" s="125">
        <f t="shared" si="279"/>
        <v>2.5129693627984313</v>
      </c>
      <c r="IU67" s="125">
        <f t="shared" si="279"/>
        <v>2.2994131821035446</v>
      </c>
      <c r="IV67" s="125">
        <f t="shared" si="279"/>
        <v>2.1181293322730919</v>
      </c>
      <c r="IW67" s="125">
        <f t="shared" si="279"/>
        <v>88.46869197245654</v>
      </c>
      <c r="IX67" s="125">
        <f t="shared" si="279"/>
        <v>21.012060583374247</v>
      </c>
      <c r="IY67" s="125">
        <f t="shared" si="279"/>
        <v>10.016148237983645</v>
      </c>
      <c r="IZ67" s="125">
        <f t="shared" si="279"/>
        <v>6.5010569158021339</v>
      </c>
      <c r="JA67" s="125">
        <f t="shared" si="279"/>
        <v>4.9329467077418672</v>
      </c>
      <c r="JB67" s="125">
        <f t="shared" si="279"/>
        <v>4.0611241955427166</v>
      </c>
      <c r="JC67" s="125">
        <f t="shared" si="279"/>
        <v>3.4949713111872818</v>
      </c>
      <c r="JD67" s="125">
        <f t="shared" si="279"/>
        <v>3.0860335717448124</v>
      </c>
      <c r="JE67" s="125">
        <f t="shared" si="279"/>
        <v>2.7693496999915777</v>
      </c>
      <c r="JF67" s="125">
        <f t="shared" si="279"/>
        <v>2.5129693627984313</v>
      </c>
      <c r="JG67" s="125">
        <f t="shared" si="279"/>
        <v>2.2994131821035446</v>
      </c>
      <c r="JH67" s="125">
        <f t="shared" si="279"/>
        <v>2.1181293322730919</v>
      </c>
      <c r="JI67" s="125">
        <f t="shared" si="279"/>
        <v>88.46869197245654</v>
      </c>
      <c r="JJ67" s="125">
        <f t="shared" si="279"/>
        <v>21.012060583374247</v>
      </c>
      <c r="JK67" s="125">
        <f t="shared" si="279"/>
        <v>10.016148237983645</v>
      </c>
      <c r="JL67" s="125">
        <f t="shared" si="279"/>
        <v>6.5010569158021339</v>
      </c>
      <c r="JM67" s="125">
        <f t="shared" si="279"/>
        <v>4.9329467077418672</v>
      </c>
      <c r="JN67" s="125">
        <f t="shared" si="279"/>
        <v>4.0611241955427166</v>
      </c>
      <c r="JO67" s="125">
        <f t="shared" si="279"/>
        <v>3.4949713111872818</v>
      </c>
      <c r="JP67" s="125">
        <f t="shared" ref="JP67:MA67" si="280">((1/(JP58/JP16)) - (JP57-(1/(JP58/JP16)))*EXP(-(JP58/JP16)*JP57))/(1-EXP(-(JP58/JP16)*JP57))</f>
        <v>3.0860335717448124</v>
      </c>
      <c r="JQ67" s="125">
        <f t="shared" si="280"/>
        <v>2.7693496999915777</v>
      </c>
      <c r="JR67" s="125">
        <f t="shared" si="280"/>
        <v>2.5129693627984313</v>
      </c>
      <c r="JS67" s="125">
        <f t="shared" si="280"/>
        <v>2.2994131821035446</v>
      </c>
      <c r="JT67" s="125">
        <f t="shared" si="280"/>
        <v>2.1181293322730919</v>
      </c>
      <c r="JU67" s="125">
        <f t="shared" si="280"/>
        <v>88.46869197245654</v>
      </c>
      <c r="JV67" s="125">
        <f t="shared" si="280"/>
        <v>21.012060583374247</v>
      </c>
      <c r="JW67" s="125">
        <f t="shared" si="280"/>
        <v>10.016148237983645</v>
      </c>
      <c r="JX67" s="125">
        <f t="shared" si="280"/>
        <v>6.5010569158021339</v>
      </c>
      <c r="JY67" s="125">
        <f t="shared" si="280"/>
        <v>4.9329467077418672</v>
      </c>
      <c r="JZ67" s="125">
        <f t="shared" si="280"/>
        <v>4.0611241955427166</v>
      </c>
      <c r="KA67" s="125">
        <f t="shared" si="280"/>
        <v>3.4949713111872818</v>
      </c>
      <c r="KB67" s="125">
        <f t="shared" si="280"/>
        <v>3.0860335717448124</v>
      </c>
      <c r="KC67" s="125">
        <f t="shared" si="280"/>
        <v>2.7693496999915777</v>
      </c>
      <c r="KD67" s="125">
        <f t="shared" si="280"/>
        <v>2.5129693627984313</v>
      </c>
      <c r="KE67" s="125">
        <f t="shared" si="280"/>
        <v>2.2994131821035446</v>
      </c>
      <c r="KF67" s="125">
        <f t="shared" si="280"/>
        <v>2.1181293322730919</v>
      </c>
      <c r="KG67" s="125">
        <f t="shared" si="280"/>
        <v>88.46869197245654</v>
      </c>
      <c r="KH67" s="125">
        <f t="shared" si="280"/>
        <v>21.012060583374247</v>
      </c>
      <c r="KI67" s="125">
        <f t="shared" si="280"/>
        <v>10.016148237983645</v>
      </c>
      <c r="KJ67" s="125">
        <f t="shared" si="280"/>
        <v>6.5010569158021339</v>
      </c>
      <c r="KK67" s="125">
        <f t="shared" si="280"/>
        <v>4.9329467077418672</v>
      </c>
      <c r="KL67" s="125">
        <f t="shared" si="280"/>
        <v>4.0611241955427166</v>
      </c>
      <c r="KM67" s="125">
        <f t="shared" si="280"/>
        <v>3.4949713111872818</v>
      </c>
      <c r="KN67" s="125">
        <f t="shared" si="280"/>
        <v>3.0860335717448124</v>
      </c>
      <c r="KO67" s="125">
        <f t="shared" si="280"/>
        <v>2.7693496999915777</v>
      </c>
      <c r="KP67" s="125">
        <f t="shared" si="280"/>
        <v>2.5129693627984313</v>
      </c>
      <c r="KQ67" s="125">
        <f t="shared" si="280"/>
        <v>2.2994131821035446</v>
      </c>
      <c r="KR67" s="125">
        <f t="shared" si="280"/>
        <v>2.1181293322730919</v>
      </c>
      <c r="KS67" s="125">
        <f t="shared" si="280"/>
        <v>88.46869197245654</v>
      </c>
      <c r="KT67" s="125">
        <f t="shared" si="280"/>
        <v>21.012060583374247</v>
      </c>
      <c r="KU67" s="125">
        <f t="shared" si="280"/>
        <v>10.016148237983645</v>
      </c>
      <c r="KV67" s="125">
        <f t="shared" si="280"/>
        <v>6.5010569158021339</v>
      </c>
      <c r="KW67" s="125">
        <f t="shared" si="280"/>
        <v>4.9329467077418672</v>
      </c>
      <c r="KX67" s="125">
        <f t="shared" si="280"/>
        <v>4.0611241955427166</v>
      </c>
      <c r="KY67" s="125">
        <f t="shared" si="280"/>
        <v>3.4949713111872818</v>
      </c>
      <c r="KZ67" s="125">
        <f t="shared" si="280"/>
        <v>3.0860335717448124</v>
      </c>
      <c r="LA67" s="125">
        <f t="shared" si="280"/>
        <v>2.7693496999915777</v>
      </c>
      <c r="LB67" s="125">
        <f t="shared" si="280"/>
        <v>2.5129693627984313</v>
      </c>
      <c r="LC67" s="125">
        <f t="shared" si="280"/>
        <v>2.2994131821035446</v>
      </c>
      <c r="LD67" s="125">
        <f t="shared" si="280"/>
        <v>2.1181293322730919</v>
      </c>
      <c r="LE67" s="125">
        <f t="shared" si="280"/>
        <v>88.46869197245654</v>
      </c>
      <c r="LF67" s="125">
        <f t="shared" si="280"/>
        <v>21.012060583374247</v>
      </c>
      <c r="LG67" s="125">
        <f t="shared" si="280"/>
        <v>10.016148237983645</v>
      </c>
      <c r="LH67" s="125">
        <f t="shared" si="280"/>
        <v>6.5010569158021339</v>
      </c>
      <c r="LI67" s="125">
        <f t="shared" si="280"/>
        <v>4.9329467077418672</v>
      </c>
      <c r="LJ67" s="125">
        <f t="shared" si="280"/>
        <v>4.0611241955427166</v>
      </c>
      <c r="LK67" s="125">
        <f t="shared" si="280"/>
        <v>3.4949713111872818</v>
      </c>
      <c r="LL67" s="125">
        <f t="shared" si="280"/>
        <v>3.0860335717448124</v>
      </c>
      <c r="LM67" s="125">
        <f t="shared" si="280"/>
        <v>2.7693496999915777</v>
      </c>
      <c r="LN67" s="125">
        <f t="shared" si="280"/>
        <v>2.5129693627984313</v>
      </c>
      <c r="LO67" s="125">
        <f t="shared" si="280"/>
        <v>2.2994131821035446</v>
      </c>
      <c r="LP67" s="125">
        <f t="shared" si="280"/>
        <v>2.1181293322730919</v>
      </c>
      <c r="LQ67" s="125">
        <f t="shared" si="280"/>
        <v>88.46869197245654</v>
      </c>
      <c r="LR67" s="125">
        <f t="shared" si="280"/>
        <v>21.012060583374247</v>
      </c>
      <c r="LS67" s="125">
        <f t="shared" si="280"/>
        <v>10.016148237983645</v>
      </c>
      <c r="LT67" s="125">
        <f t="shared" si="280"/>
        <v>6.5010569158021339</v>
      </c>
      <c r="LU67" s="125">
        <f t="shared" si="280"/>
        <v>4.9329467077418672</v>
      </c>
      <c r="LV67" s="125">
        <f t="shared" si="280"/>
        <v>4.0611241955427166</v>
      </c>
      <c r="LW67" s="125">
        <f t="shared" si="280"/>
        <v>3.4949713111872818</v>
      </c>
      <c r="LX67" s="125">
        <f t="shared" si="280"/>
        <v>3.0860335717448124</v>
      </c>
      <c r="LY67" s="125">
        <f t="shared" si="280"/>
        <v>2.7693496999915777</v>
      </c>
      <c r="LZ67" s="125">
        <f t="shared" si="280"/>
        <v>2.5129693627984313</v>
      </c>
      <c r="MA67" s="125">
        <f t="shared" si="280"/>
        <v>2.2994131821035446</v>
      </c>
      <c r="MB67" s="125">
        <f t="shared" ref="MB67:OM67" si="281">((1/(MB58/MB16)) - (MB57-(1/(MB58/MB16)))*EXP(-(MB58/MB16)*MB57))/(1-EXP(-(MB58/MB16)*MB57))</f>
        <v>2.1181293322730919</v>
      </c>
      <c r="MC67" s="125">
        <f t="shared" si="281"/>
        <v>88.46869197245654</v>
      </c>
      <c r="MD67" s="125">
        <f t="shared" si="281"/>
        <v>21.012060583374247</v>
      </c>
      <c r="ME67" s="125">
        <f t="shared" si="281"/>
        <v>10.016148237983645</v>
      </c>
      <c r="MF67" s="125">
        <f t="shared" si="281"/>
        <v>6.5010569158021339</v>
      </c>
      <c r="MG67" s="125">
        <f t="shared" si="281"/>
        <v>4.9329467077418672</v>
      </c>
      <c r="MH67" s="125">
        <f t="shared" si="281"/>
        <v>4.0611241955427166</v>
      </c>
      <c r="MI67" s="125">
        <f t="shared" si="281"/>
        <v>3.4949713111872818</v>
      </c>
      <c r="MJ67" s="125">
        <f t="shared" si="281"/>
        <v>3.0860335717448124</v>
      </c>
      <c r="MK67" s="125">
        <f t="shared" si="281"/>
        <v>2.7693496999915777</v>
      </c>
      <c r="ML67" s="125">
        <f t="shared" si="281"/>
        <v>2.5129693627984313</v>
      </c>
      <c r="MM67" s="125">
        <f t="shared" si="281"/>
        <v>2.2994131821035446</v>
      </c>
      <c r="MN67" s="125">
        <f t="shared" si="281"/>
        <v>2.1181293322730919</v>
      </c>
      <c r="MO67" s="125">
        <f t="shared" si="281"/>
        <v>88.46869197245654</v>
      </c>
      <c r="MP67" s="125">
        <f t="shared" si="281"/>
        <v>21.012060583374247</v>
      </c>
      <c r="MQ67" s="125">
        <f t="shared" si="281"/>
        <v>10.016148237983645</v>
      </c>
      <c r="MR67" s="125">
        <f t="shared" si="281"/>
        <v>6.5010569158021339</v>
      </c>
      <c r="MS67" s="125">
        <f t="shared" si="281"/>
        <v>4.9329467077418672</v>
      </c>
      <c r="MT67" s="125">
        <f t="shared" si="281"/>
        <v>4.0611241955427166</v>
      </c>
      <c r="MU67" s="125">
        <f t="shared" si="281"/>
        <v>3.4949713111872818</v>
      </c>
      <c r="MV67" s="125">
        <f t="shared" si="281"/>
        <v>3.0860335717448124</v>
      </c>
      <c r="MW67" s="125">
        <f t="shared" si="281"/>
        <v>2.7693496999915777</v>
      </c>
      <c r="MX67" s="125">
        <f t="shared" si="281"/>
        <v>2.5129693627984313</v>
      </c>
      <c r="MY67" s="125">
        <f t="shared" si="281"/>
        <v>2.2994131821035446</v>
      </c>
      <c r="MZ67" s="125">
        <f t="shared" si="281"/>
        <v>2.1181293322730919</v>
      </c>
      <c r="NA67" s="125">
        <f t="shared" si="281"/>
        <v>88.46869197245654</v>
      </c>
      <c r="NB67" s="125">
        <f t="shared" si="281"/>
        <v>21.012060583374247</v>
      </c>
      <c r="NC67" s="125">
        <f t="shared" si="281"/>
        <v>10.016148237983645</v>
      </c>
      <c r="ND67" s="125">
        <f t="shared" si="281"/>
        <v>6.5010569158021339</v>
      </c>
      <c r="NE67" s="125">
        <f t="shared" si="281"/>
        <v>4.9329467077418672</v>
      </c>
      <c r="NF67" s="125">
        <f t="shared" si="281"/>
        <v>4.0611241955427166</v>
      </c>
      <c r="NG67" s="125">
        <f t="shared" si="281"/>
        <v>3.4949713111872818</v>
      </c>
      <c r="NH67" s="125">
        <f t="shared" si="281"/>
        <v>3.0860335717448124</v>
      </c>
      <c r="NI67" s="125">
        <f t="shared" si="281"/>
        <v>2.7693496999915777</v>
      </c>
      <c r="NJ67" s="125">
        <f t="shared" si="281"/>
        <v>2.5129693627984313</v>
      </c>
      <c r="NK67" s="125">
        <f t="shared" si="281"/>
        <v>2.2994131821035446</v>
      </c>
      <c r="NL67" s="125">
        <f t="shared" si="281"/>
        <v>2.1181293322730919</v>
      </c>
      <c r="NM67" s="125">
        <f t="shared" si="281"/>
        <v>88.46869197245654</v>
      </c>
      <c r="NN67" s="125">
        <f t="shared" si="281"/>
        <v>21.012060583374247</v>
      </c>
      <c r="NO67" s="125">
        <f t="shared" si="281"/>
        <v>10.016148237983645</v>
      </c>
      <c r="NP67" s="125">
        <f t="shared" si="281"/>
        <v>6.5010569158021339</v>
      </c>
      <c r="NQ67" s="125">
        <f t="shared" si="281"/>
        <v>4.9329467077418672</v>
      </c>
      <c r="NR67" s="125">
        <f t="shared" si="281"/>
        <v>4.0611241955427166</v>
      </c>
      <c r="NS67" s="125">
        <f t="shared" si="281"/>
        <v>3.4949713111872818</v>
      </c>
      <c r="NT67" s="125">
        <f t="shared" si="281"/>
        <v>3.0860335717448124</v>
      </c>
      <c r="NU67" s="125">
        <f t="shared" si="281"/>
        <v>2.7693496999915777</v>
      </c>
      <c r="NV67" s="125">
        <f t="shared" si="281"/>
        <v>2.5129693627984313</v>
      </c>
      <c r="NW67" s="125">
        <f t="shared" si="281"/>
        <v>2.2994131821035446</v>
      </c>
      <c r="NX67" s="125">
        <f t="shared" si="281"/>
        <v>2.1181293322730919</v>
      </c>
      <c r="NY67" s="125">
        <f t="shared" si="281"/>
        <v>88.46869197245654</v>
      </c>
      <c r="NZ67" s="125">
        <f t="shared" si="281"/>
        <v>21.012060583374247</v>
      </c>
      <c r="OA67" s="125">
        <f t="shared" si="281"/>
        <v>10.016148237983645</v>
      </c>
      <c r="OB67" s="125">
        <f t="shared" si="281"/>
        <v>6.5010569158021339</v>
      </c>
      <c r="OC67" s="125">
        <f t="shared" si="281"/>
        <v>4.9329467077418672</v>
      </c>
      <c r="OD67" s="125">
        <f t="shared" si="281"/>
        <v>4.0611241955427166</v>
      </c>
      <c r="OE67" s="125">
        <f t="shared" si="281"/>
        <v>3.4949713111872818</v>
      </c>
      <c r="OF67" s="125">
        <f t="shared" si="281"/>
        <v>3.0860335717448124</v>
      </c>
      <c r="OG67" s="125">
        <f t="shared" si="281"/>
        <v>2.7693496999915777</v>
      </c>
      <c r="OH67" s="125">
        <f t="shared" si="281"/>
        <v>2.5129693627984313</v>
      </c>
      <c r="OI67" s="125">
        <f t="shared" si="281"/>
        <v>2.2994131821035446</v>
      </c>
      <c r="OJ67" s="125">
        <f t="shared" si="281"/>
        <v>2.1181293322730919</v>
      </c>
      <c r="OK67" s="125">
        <f t="shared" si="281"/>
        <v>88.46869197245654</v>
      </c>
      <c r="OL67" s="125">
        <f t="shared" si="281"/>
        <v>21.012060583374247</v>
      </c>
      <c r="OM67" s="125">
        <f t="shared" si="281"/>
        <v>10.016148237983645</v>
      </c>
      <c r="ON67" s="125">
        <f t="shared" ref="ON67:QY67" si="282">((1/(ON58/ON16)) - (ON57-(1/(ON58/ON16)))*EXP(-(ON58/ON16)*ON57))/(1-EXP(-(ON58/ON16)*ON57))</f>
        <v>6.5010569158021339</v>
      </c>
      <c r="OO67" s="125">
        <f t="shared" si="282"/>
        <v>4.9329467077418672</v>
      </c>
      <c r="OP67" s="125">
        <f t="shared" si="282"/>
        <v>4.0611241955427166</v>
      </c>
      <c r="OQ67" s="125">
        <f t="shared" si="282"/>
        <v>3.4949713111872818</v>
      </c>
      <c r="OR67" s="125">
        <f t="shared" si="282"/>
        <v>3.0860335717448124</v>
      </c>
      <c r="OS67" s="125">
        <f t="shared" si="282"/>
        <v>2.7693496999915777</v>
      </c>
      <c r="OT67" s="125">
        <f t="shared" si="282"/>
        <v>2.5129693627984313</v>
      </c>
      <c r="OU67" s="125">
        <f t="shared" si="282"/>
        <v>2.2994131821035446</v>
      </c>
      <c r="OV67" s="125">
        <f t="shared" si="282"/>
        <v>2.1181293322730919</v>
      </c>
      <c r="OW67" s="125">
        <f t="shared" si="282"/>
        <v>88.46869197245654</v>
      </c>
      <c r="OX67" s="125">
        <f t="shared" si="282"/>
        <v>21.012060583374247</v>
      </c>
      <c r="OY67" s="125">
        <f t="shared" si="282"/>
        <v>10.016148237983645</v>
      </c>
      <c r="OZ67" s="125">
        <f t="shared" si="282"/>
        <v>6.5010569158021339</v>
      </c>
      <c r="PA67" s="125">
        <f t="shared" si="282"/>
        <v>4.9329467077418672</v>
      </c>
      <c r="PB67" s="125">
        <f t="shared" si="282"/>
        <v>4.0611241955427166</v>
      </c>
      <c r="PC67" s="125">
        <f t="shared" si="282"/>
        <v>3.4949713111872818</v>
      </c>
      <c r="PD67" s="125">
        <f t="shared" si="282"/>
        <v>3.0860335717448124</v>
      </c>
      <c r="PE67" s="125">
        <f t="shared" si="282"/>
        <v>2.7693496999915777</v>
      </c>
      <c r="PF67" s="125">
        <f t="shared" si="282"/>
        <v>2.5129693627984313</v>
      </c>
      <c r="PG67" s="125">
        <f t="shared" si="282"/>
        <v>2.2994131821035446</v>
      </c>
      <c r="PH67" s="125">
        <f t="shared" si="282"/>
        <v>2.1181293322730919</v>
      </c>
      <c r="PI67" s="125">
        <f t="shared" si="282"/>
        <v>88.46869197245654</v>
      </c>
      <c r="PJ67" s="125">
        <f t="shared" si="282"/>
        <v>21.012060583374247</v>
      </c>
      <c r="PK67" s="125">
        <f t="shared" si="282"/>
        <v>10.016148237983645</v>
      </c>
      <c r="PL67" s="125">
        <f t="shared" si="282"/>
        <v>6.5010569158021339</v>
      </c>
      <c r="PM67" s="125">
        <f t="shared" si="282"/>
        <v>4.9329467077418672</v>
      </c>
      <c r="PN67" s="125">
        <f t="shared" si="282"/>
        <v>4.0611241955427166</v>
      </c>
      <c r="PO67" s="125">
        <f t="shared" si="282"/>
        <v>3.4949713111872818</v>
      </c>
      <c r="PP67" s="125">
        <f t="shared" si="282"/>
        <v>3.0860335717448124</v>
      </c>
      <c r="PQ67" s="125">
        <f t="shared" si="282"/>
        <v>2.7693496999915777</v>
      </c>
      <c r="PR67" s="125">
        <f t="shared" si="282"/>
        <v>2.5129693627984313</v>
      </c>
      <c r="PS67" s="125">
        <f t="shared" si="282"/>
        <v>2.2994131821035446</v>
      </c>
      <c r="PT67" s="125">
        <f t="shared" si="282"/>
        <v>2.1181293322730919</v>
      </c>
      <c r="PU67" s="125">
        <f t="shared" si="282"/>
        <v>88.46869197245654</v>
      </c>
      <c r="PV67" s="125">
        <f t="shared" si="282"/>
        <v>21.012060583374247</v>
      </c>
      <c r="PW67" s="125">
        <f t="shared" si="282"/>
        <v>10.016148237983645</v>
      </c>
      <c r="PX67" s="125">
        <f t="shared" si="282"/>
        <v>6.5010569158021339</v>
      </c>
      <c r="PY67" s="125">
        <f t="shared" si="282"/>
        <v>4.9329467077418672</v>
      </c>
      <c r="PZ67" s="125">
        <f t="shared" si="282"/>
        <v>4.0611241955427166</v>
      </c>
      <c r="QA67" s="125">
        <f t="shared" si="282"/>
        <v>3.4949713111872818</v>
      </c>
      <c r="QB67" s="125">
        <f t="shared" si="282"/>
        <v>3.0860335717448124</v>
      </c>
      <c r="QC67" s="125">
        <f t="shared" si="282"/>
        <v>2.7693496999915777</v>
      </c>
      <c r="QD67" s="125">
        <f t="shared" si="282"/>
        <v>2.5129693627984313</v>
      </c>
      <c r="QE67" s="125">
        <f t="shared" si="282"/>
        <v>2.2994131821035446</v>
      </c>
      <c r="QF67" s="125">
        <f t="shared" si="282"/>
        <v>2.1181293322730919</v>
      </c>
      <c r="QG67" s="125">
        <f t="shared" si="282"/>
        <v>88.46869197245654</v>
      </c>
      <c r="QH67" s="125">
        <f t="shared" si="282"/>
        <v>21.012060583374247</v>
      </c>
      <c r="QI67" s="125">
        <f t="shared" si="282"/>
        <v>10.016148237983645</v>
      </c>
      <c r="QJ67" s="125">
        <f t="shared" si="282"/>
        <v>6.5010569158021339</v>
      </c>
      <c r="QK67" s="125">
        <f t="shared" si="282"/>
        <v>4.9329467077418672</v>
      </c>
      <c r="QL67" s="125">
        <f t="shared" si="282"/>
        <v>4.0611241955427166</v>
      </c>
      <c r="QM67" s="125">
        <f t="shared" si="282"/>
        <v>3.4949713111872818</v>
      </c>
      <c r="QN67" s="125">
        <f t="shared" si="282"/>
        <v>3.0860335717448124</v>
      </c>
      <c r="QO67" s="125">
        <f t="shared" si="282"/>
        <v>2.7693496999915777</v>
      </c>
      <c r="QP67" s="125">
        <f t="shared" si="282"/>
        <v>2.5129693627984313</v>
      </c>
      <c r="QQ67" s="125">
        <f t="shared" si="282"/>
        <v>2.2994131821035446</v>
      </c>
      <c r="QR67" s="125">
        <f t="shared" si="282"/>
        <v>2.1181293322730919</v>
      </c>
      <c r="QS67" s="125">
        <f t="shared" si="282"/>
        <v>88.46869197245654</v>
      </c>
      <c r="QT67" s="125">
        <f t="shared" si="282"/>
        <v>21.012060583374247</v>
      </c>
      <c r="QU67" s="125">
        <f t="shared" si="282"/>
        <v>10.016148237983645</v>
      </c>
      <c r="QV67" s="125">
        <f t="shared" si="282"/>
        <v>6.5010569158021339</v>
      </c>
      <c r="QW67" s="125">
        <f t="shared" si="282"/>
        <v>4.9329467077418672</v>
      </c>
      <c r="QX67" s="125">
        <f t="shared" si="282"/>
        <v>4.0611241955427166</v>
      </c>
      <c r="QY67" s="125">
        <f t="shared" si="282"/>
        <v>3.4949713111872818</v>
      </c>
      <c r="QZ67" s="125">
        <f t="shared" ref="QZ67:TK67" si="283">((1/(QZ58/QZ16)) - (QZ57-(1/(QZ58/QZ16)))*EXP(-(QZ58/QZ16)*QZ57))/(1-EXP(-(QZ58/QZ16)*QZ57))</f>
        <v>3.0860335717448124</v>
      </c>
      <c r="RA67" s="125">
        <f t="shared" si="283"/>
        <v>2.7693496999915777</v>
      </c>
      <c r="RB67" s="125">
        <f t="shared" si="283"/>
        <v>2.5129693627984313</v>
      </c>
      <c r="RC67" s="125">
        <f t="shared" si="283"/>
        <v>2.2994131821035446</v>
      </c>
      <c r="RD67" s="125">
        <f t="shared" si="283"/>
        <v>2.1181293322730919</v>
      </c>
      <c r="RE67" s="125">
        <f t="shared" si="283"/>
        <v>88.46869197245654</v>
      </c>
      <c r="RF67" s="125">
        <f t="shared" si="283"/>
        <v>21.012060583374247</v>
      </c>
      <c r="RG67" s="125">
        <f t="shared" si="283"/>
        <v>10.016148237983645</v>
      </c>
      <c r="RH67" s="125">
        <f t="shared" si="283"/>
        <v>6.5010569158021339</v>
      </c>
      <c r="RI67" s="125">
        <f t="shared" si="283"/>
        <v>4.9329467077418672</v>
      </c>
      <c r="RJ67" s="125">
        <f t="shared" si="283"/>
        <v>4.0611241955427166</v>
      </c>
      <c r="RK67" s="125">
        <f t="shared" si="283"/>
        <v>3.4949713111872818</v>
      </c>
      <c r="RL67" s="125">
        <f t="shared" si="283"/>
        <v>3.0860335717448124</v>
      </c>
      <c r="RM67" s="125">
        <f t="shared" si="283"/>
        <v>2.7693496999915777</v>
      </c>
      <c r="RN67" s="125">
        <f t="shared" si="283"/>
        <v>2.5129693627984313</v>
      </c>
      <c r="RO67" s="125">
        <f t="shared" si="283"/>
        <v>2.2994131821035446</v>
      </c>
      <c r="RP67" s="125">
        <f t="shared" si="283"/>
        <v>2.1181293322730919</v>
      </c>
      <c r="RQ67" s="125">
        <f t="shared" si="283"/>
        <v>88.46869197245654</v>
      </c>
      <c r="RR67" s="125">
        <f t="shared" si="283"/>
        <v>21.012060583374247</v>
      </c>
      <c r="RS67" s="125">
        <f t="shared" si="283"/>
        <v>10.016148237983645</v>
      </c>
      <c r="RT67" s="125">
        <f t="shared" si="283"/>
        <v>6.5010569158021339</v>
      </c>
      <c r="RU67" s="125">
        <f t="shared" si="283"/>
        <v>4.9329467077418672</v>
      </c>
      <c r="RV67" s="125">
        <f t="shared" si="283"/>
        <v>4.0611241955427166</v>
      </c>
      <c r="RW67" s="125">
        <f t="shared" si="283"/>
        <v>3.4949713111872818</v>
      </c>
      <c r="RX67" s="125">
        <f t="shared" si="283"/>
        <v>3.0860335717448124</v>
      </c>
      <c r="RY67" s="125">
        <f t="shared" si="283"/>
        <v>2.7693496999915777</v>
      </c>
      <c r="RZ67" s="125">
        <f t="shared" si="283"/>
        <v>2.5129693627984313</v>
      </c>
      <c r="SA67" s="125">
        <f t="shared" si="283"/>
        <v>2.2994131821035446</v>
      </c>
      <c r="SB67" s="125">
        <f t="shared" si="283"/>
        <v>2.1181293322730919</v>
      </c>
      <c r="SC67" s="125">
        <f t="shared" si="283"/>
        <v>88.46869197245654</v>
      </c>
      <c r="SD67" s="125">
        <f t="shared" si="283"/>
        <v>21.012060583374247</v>
      </c>
      <c r="SE67" s="125">
        <f t="shared" si="283"/>
        <v>10.016148237983645</v>
      </c>
      <c r="SF67" s="125">
        <f t="shared" si="283"/>
        <v>6.5010569158021339</v>
      </c>
      <c r="SG67" s="125">
        <f t="shared" si="283"/>
        <v>4.9329467077418672</v>
      </c>
      <c r="SH67" s="125">
        <f t="shared" si="283"/>
        <v>4.0611241955427166</v>
      </c>
      <c r="SI67" s="125">
        <f t="shared" si="283"/>
        <v>3.4949713111872818</v>
      </c>
      <c r="SJ67" s="125">
        <f t="shared" si="283"/>
        <v>3.0860335717448124</v>
      </c>
      <c r="SK67" s="125">
        <f t="shared" si="283"/>
        <v>2.7693496999915777</v>
      </c>
      <c r="SL67" s="125">
        <f t="shared" si="283"/>
        <v>2.5129693627984313</v>
      </c>
      <c r="SM67" s="125">
        <f t="shared" si="283"/>
        <v>2.2994131821035446</v>
      </c>
      <c r="SN67" s="125">
        <f t="shared" si="283"/>
        <v>2.1181293322730919</v>
      </c>
      <c r="SO67" s="125">
        <f t="shared" si="283"/>
        <v>88.46869197245654</v>
      </c>
      <c r="SP67" s="125">
        <f t="shared" si="283"/>
        <v>21.012060583374247</v>
      </c>
      <c r="SQ67" s="125">
        <f t="shared" si="283"/>
        <v>10.016148237983645</v>
      </c>
      <c r="SR67" s="125">
        <f t="shared" si="283"/>
        <v>6.5010569158021339</v>
      </c>
      <c r="SS67" s="125">
        <f t="shared" si="283"/>
        <v>4.9329467077418672</v>
      </c>
      <c r="ST67" s="125">
        <f t="shared" si="283"/>
        <v>4.0611241955427166</v>
      </c>
      <c r="SU67" s="125">
        <f t="shared" si="283"/>
        <v>3.4949713111872818</v>
      </c>
      <c r="SV67" s="125">
        <f t="shared" si="283"/>
        <v>3.0860335717448124</v>
      </c>
      <c r="SW67" s="125">
        <f t="shared" si="283"/>
        <v>2.7693496999915777</v>
      </c>
      <c r="SX67" s="125">
        <f t="shared" si="283"/>
        <v>2.5129693627984313</v>
      </c>
      <c r="SY67" s="125">
        <f t="shared" si="283"/>
        <v>2.2994131821035446</v>
      </c>
      <c r="SZ67" s="125">
        <f t="shared" si="283"/>
        <v>2.1181293322730919</v>
      </c>
      <c r="TA67" s="125">
        <f t="shared" si="283"/>
        <v>88.46869197245654</v>
      </c>
      <c r="TB67" s="125">
        <f t="shared" si="283"/>
        <v>21.012060583374247</v>
      </c>
      <c r="TC67" s="125">
        <f t="shared" si="283"/>
        <v>10.016148237983645</v>
      </c>
      <c r="TD67" s="125">
        <f t="shared" si="283"/>
        <v>6.5010569158021339</v>
      </c>
      <c r="TE67" s="125">
        <f t="shared" si="283"/>
        <v>4.9329467077418672</v>
      </c>
      <c r="TF67" s="125">
        <f t="shared" si="283"/>
        <v>4.0611241955427166</v>
      </c>
      <c r="TG67" s="125">
        <f t="shared" si="283"/>
        <v>3.4949713111872818</v>
      </c>
      <c r="TH67" s="125">
        <f t="shared" si="283"/>
        <v>3.0860335717448124</v>
      </c>
      <c r="TI67" s="125">
        <f t="shared" si="283"/>
        <v>2.7693496999915777</v>
      </c>
      <c r="TJ67" s="125">
        <f t="shared" si="283"/>
        <v>2.5129693627984313</v>
      </c>
      <c r="TK67" s="125">
        <f t="shared" si="283"/>
        <v>2.2994131821035446</v>
      </c>
      <c r="TL67" s="125">
        <f t="shared" ref="TL67:VH67" si="284">((1/(TL58/TL16)) - (TL57-(1/(TL58/TL16)))*EXP(-(TL58/TL16)*TL57))/(1-EXP(-(TL58/TL16)*TL57))</f>
        <v>2.1181293322730919</v>
      </c>
      <c r="TM67" s="125">
        <f t="shared" si="284"/>
        <v>88.46869197245654</v>
      </c>
      <c r="TN67" s="125">
        <f t="shared" si="284"/>
        <v>21.012060583374247</v>
      </c>
      <c r="TO67" s="125">
        <f t="shared" si="284"/>
        <v>10.016148237983645</v>
      </c>
      <c r="TP67" s="125">
        <f t="shared" si="284"/>
        <v>6.5010569158021339</v>
      </c>
      <c r="TQ67" s="125">
        <f t="shared" si="284"/>
        <v>4.9329467077418672</v>
      </c>
      <c r="TR67" s="125">
        <f t="shared" si="284"/>
        <v>4.0611241955427166</v>
      </c>
      <c r="TS67" s="125">
        <f t="shared" si="284"/>
        <v>3.4949713111872818</v>
      </c>
      <c r="TT67" s="125">
        <f t="shared" si="284"/>
        <v>3.0860335717448124</v>
      </c>
      <c r="TU67" s="125">
        <f t="shared" si="284"/>
        <v>2.7693496999915777</v>
      </c>
      <c r="TV67" s="125">
        <f t="shared" si="284"/>
        <v>2.5129693627984313</v>
      </c>
      <c r="TW67" s="125">
        <f t="shared" si="284"/>
        <v>2.2994131821035446</v>
      </c>
      <c r="TX67" s="125">
        <f t="shared" si="284"/>
        <v>2.1181293322730919</v>
      </c>
      <c r="TY67" s="125">
        <f t="shared" si="284"/>
        <v>88.46869197245654</v>
      </c>
      <c r="TZ67" s="125">
        <f t="shared" si="284"/>
        <v>21.012060583374247</v>
      </c>
      <c r="UA67" s="125">
        <f t="shared" si="284"/>
        <v>10.016148237983645</v>
      </c>
      <c r="UB67" s="125">
        <f t="shared" si="284"/>
        <v>6.5010569158021339</v>
      </c>
      <c r="UC67" s="125">
        <f t="shared" si="284"/>
        <v>4.9329467077418672</v>
      </c>
      <c r="UD67" s="125">
        <f t="shared" si="284"/>
        <v>4.0611241955427166</v>
      </c>
      <c r="UE67" s="125">
        <f t="shared" si="284"/>
        <v>3.4949713111872818</v>
      </c>
      <c r="UF67" s="125">
        <f t="shared" si="284"/>
        <v>3.0860335717448124</v>
      </c>
      <c r="UG67" s="125">
        <f t="shared" si="284"/>
        <v>2.7693496999915777</v>
      </c>
      <c r="UH67" s="125">
        <f t="shared" si="284"/>
        <v>2.5129693627984313</v>
      </c>
      <c r="UI67" s="125">
        <f t="shared" si="284"/>
        <v>2.2994131821035446</v>
      </c>
      <c r="UJ67" s="125">
        <f t="shared" si="284"/>
        <v>2.1181293322730919</v>
      </c>
      <c r="UK67" s="125">
        <f t="shared" si="284"/>
        <v>88.46869197245654</v>
      </c>
      <c r="UL67" s="125">
        <f t="shared" si="284"/>
        <v>21.012060583374247</v>
      </c>
      <c r="UM67" s="125">
        <f t="shared" si="284"/>
        <v>10.016148237983645</v>
      </c>
      <c r="UN67" s="125">
        <f t="shared" si="284"/>
        <v>6.5010569158021339</v>
      </c>
      <c r="UO67" s="125">
        <f t="shared" si="284"/>
        <v>4.9329467077418672</v>
      </c>
      <c r="UP67" s="125">
        <f t="shared" si="284"/>
        <v>4.0611241955427166</v>
      </c>
      <c r="UQ67" s="125">
        <f t="shared" si="284"/>
        <v>3.4949713111872818</v>
      </c>
      <c r="UR67" s="125">
        <f t="shared" si="284"/>
        <v>3.0860335717448124</v>
      </c>
      <c r="US67" s="125">
        <f t="shared" si="284"/>
        <v>2.7693496999915777</v>
      </c>
      <c r="UT67" s="125">
        <f t="shared" si="284"/>
        <v>2.5129693627984313</v>
      </c>
      <c r="UU67" s="125">
        <f t="shared" si="284"/>
        <v>2.2994131821035446</v>
      </c>
      <c r="UV67" s="125">
        <f t="shared" si="284"/>
        <v>2.1181293322730919</v>
      </c>
      <c r="UW67" s="125">
        <f t="shared" si="284"/>
        <v>88.46869197245654</v>
      </c>
      <c r="UX67" s="125">
        <f t="shared" si="284"/>
        <v>21.012060583374247</v>
      </c>
      <c r="UY67" s="125">
        <f t="shared" si="284"/>
        <v>10.016148237983645</v>
      </c>
      <c r="UZ67" s="125">
        <f t="shared" si="284"/>
        <v>6.5010569158021339</v>
      </c>
      <c r="VA67" s="125">
        <f t="shared" si="284"/>
        <v>4.9329467077418672</v>
      </c>
      <c r="VB67" s="125">
        <f t="shared" si="284"/>
        <v>4.0611241955427166</v>
      </c>
      <c r="VC67" s="125">
        <f t="shared" si="284"/>
        <v>3.4949713111872818</v>
      </c>
      <c r="VD67" s="125">
        <f t="shared" si="284"/>
        <v>3.0860335717448124</v>
      </c>
      <c r="VE67" s="125">
        <f t="shared" si="284"/>
        <v>2.7693496999915777</v>
      </c>
      <c r="VF67" s="125">
        <f t="shared" si="284"/>
        <v>2.5129693627984313</v>
      </c>
      <c r="VG67" s="125">
        <f t="shared" si="284"/>
        <v>2.2994131821035446</v>
      </c>
      <c r="VH67" s="125">
        <f t="shared" si="284"/>
        <v>2.1181293322730919</v>
      </c>
    </row>
    <row r="68" spans="2:580" ht="14.25" x14ac:dyDescent="0.25">
      <c r="B68" s="55"/>
      <c r="C68" s="10" t="s">
        <v>103</v>
      </c>
      <c r="D68" s="93" t="s">
        <v>39</v>
      </c>
      <c r="E68" s="125">
        <f t="shared" ref="E68:F68" si="285">0.681*E16^0.514</f>
        <v>0.97247071016552877</v>
      </c>
      <c r="F68" s="125">
        <f t="shared" si="285"/>
        <v>0.97247071016552877</v>
      </c>
      <c r="G68" s="125">
        <f t="shared" ref="G68:S68" si="286">0.681*G16^0.514</f>
        <v>0.97247071016552877</v>
      </c>
      <c r="H68" s="125">
        <f t="shared" si="286"/>
        <v>0.97247071016552877</v>
      </c>
      <c r="I68" s="125">
        <f t="shared" si="286"/>
        <v>0.97247071016552877</v>
      </c>
      <c r="J68" s="125">
        <f t="shared" si="286"/>
        <v>0.97247071016552877</v>
      </c>
      <c r="K68" s="125">
        <f t="shared" si="286"/>
        <v>0.97247071016552877</v>
      </c>
      <c r="L68" s="125">
        <f t="shared" si="286"/>
        <v>0.97247071016552877</v>
      </c>
      <c r="M68" s="125">
        <f t="shared" si="286"/>
        <v>0.97247071016552877</v>
      </c>
      <c r="N68" s="125">
        <f t="shared" si="286"/>
        <v>0.97247071016552877</v>
      </c>
      <c r="O68" s="125">
        <f t="shared" si="286"/>
        <v>0.97247071016552877</v>
      </c>
      <c r="P68" s="125">
        <f t="shared" si="286"/>
        <v>0.97247071016552877</v>
      </c>
      <c r="Q68" s="125">
        <f t="shared" si="286"/>
        <v>0.97247071016552877</v>
      </c>
      <c r="R68" s="125">
        <f t="shared" si="286"/>
        <v>0.97247071016552877</v>
      </c>
      <c r="S68" s="125">
        <f t="shared" si="286"/>
        <v>0.97247071016552877</v>
      </c>
      <c r="T68" s="125">
        <f t="shared" ref="T68:CE68" si="287">0.681*T16^0.514</f>
        <v>0.97247071016552877</v>
      </c>
      <c r="U68" s="125">
        <f t="shared" si="287"/>
        <v>0.97247071016552877</v>
      </c>
      <c r="V68" s="125">
        <f t="shared" si="287"/>
        <v>0.97247071016552877</v>
      </c>
      <c r="W68" s="125">
        <f t="shared" si="287"/>
        <v>0.97247071016552877</v>
      </c>
      <c r="X68" s="125">
        <f t="shared" si="287"/>
        <v>0.97247071016552877</v>
      </c>
      <c r="Y68" s="125">
        <f t="shared" si="287"/>
        <v>0.97247071016552877</v>
      </c>
      <c r="Z68" s="125">
        <f t="shared" si="287"/>
        <v>0.97247071016552877</v>
      </c>
      <c r="AA68" s="125">
        <f t="shared" si="287"/>
        <v>0.97247071016552877</v>
      </c>
      <c r="AB68" s="125">
        <f t="shared" si="287"/>
        <v>0.97247071016552877</v>
      </c>
      <c r="AC68" s="125">
        <f t="shared" si="287"/>
        <v>0.97247071016552877</v>
      </c>
      <c r="AD68" s="125">
        <f t="shared" si="287"/>
        <v>0.97247071016552877</v>
      </c>
      <c r="AE68" s="125">
        <f t="shared" si="287"/>
        <v>0.97247071016552877</v>
      </c>
      <c r="AF68" s="125">
        <f t="shared" si="287"/>
        <v>0.97247071016552877</v>
      </c>
      <c r="AG68" s="125">
        <f t="shared" si="287"/>
        <v>0.97247071016552877</v>
      </c>
      <c r="AH68" s="125">
        <f t="shared" si="287"/>
        <v>0.97247071016552877</v>
      </c>
      <c r="AI68" s="125">
        <f t="shared" si="287"/>
        <v>0.97247071016552877</v>
      </c>
      <c r="AJ68" s="125">
        <f t="shared" si="287"/>
        <v>0.97247071016552877</v>
      </c>
      <c r="AK68" s="125">
        <f t="shared" si="287"/>
        <v>0.97247071016552877</v>
      </c>
      <c r="AL68" s="125">
        <f t="shared" si="287"/>
        <v>0.97247071016552877</v>
      </c>
      <c r="AM68" s="125">
        <f t="shared" si="287"/>
        <v>0.97247071016552877</v>
      </c>
      <c r="AN68" s="125">
        <f t="shared" si="287"/>
        <v>0.97247071016552877</v>
      </c>
      <c r="AO68" s="125">
        <f t="shared" si="287"/>
        <v>0.97247071016552877</v>
      </c>
      <c r="AP68" s="125">
        <f t="shared" si="287"/>
        <v>0.97247071016552877</v>
      </c>
      <c r="AQ68" s="125">
        <f t="shared" si="287"/>
        <v>0.97247071016552877</v>
      </c>
      <c r="AR68" s="125">
        <f t="shared" si="287"/>
        <v>0.97247071016552877</v>
      </c>
      <c r="AS68" s="125">
        <f t="shared" si="287"/>
        <v>0.97247071016552877</v>
      </c>
      <c r="AT68" s="125">
        <f t="shared" si="287"/>
        <v>0.97247071016552877</v>
      </c>
      <c r="AU68" s="125">
        <f t="shared" si="287"/>
        <v>0.97247071016552877</v>
      </c>
      <c r="AV68" s="125">
        <f t="shared" si="287"/>
        <v>0.97247071016552877</v>
      </c>
      <c r="AW68" s="125">
        <f t="shared" si="287"/>
        <v>0.97247071016552877</v>
      </c>
      <c r="AX68" s="125">
        <f t="shared" si="287"/>
        <v>0.97247071016552877</v>
      </c>
      <c r="AY68" s="125">
        <f t="shared" si="287"/>
        <v>0.97247071016552877</v>
      </c>
      <c r="AZ68" s="125">
        <f t="shared" si="287"/>
        <v>0.97247071016552877</v>
      </c>
      <c r="BA68" s="125">
        <f t="shared" si="287"/>
        <v>0.97247071016552877</v>
      </c>
      <c r="BB68" s="125">
        <f t="shared" si="287"/>
        <v>0.97247071016552877</v>
      </c>
      <c r="BC68" s="125">
        <f t="shared" si="287"/>
        <v>0.97247071016552877</v>
      </c>
      <c r="BD68" s="125">
        <f t="shared" si="287"/>
        <v>0.97247071016552877</v>
      </c>
      <c r="BE68" s="125">
        <f t="shared" si="287"/>
        <v>0.97247071016552877</v>
      </c>
      <c r="BF68" s="125">
        <f t="shared" si="287"/>
        <v>0.97247071016552877</v>
      </c>
      <c r="BG68" s="125">
        <f t="shared" si="287"/>
        <v>0.97247071016552877</v>
      </c>
      <c r="BH68" s="125">
        <f t="shared" si="287"/>
        <v>0.97247071016552877</v>
      </c>
      <c r="BI68" s="125">
        <f t="shared" si="287"/>
        <v>0.97247071016552877</v>
      </c>
      <c r="BJ68" s="125">
        <f t="shared" si="287"/>
        <v>0.97247071016552877</v>
      </c>
      <c r="BK68" s="125">
        <f t="shared" si="287"/>
        <v>0.97247071016552877</v>
      </c>
      <c r="BL68" s="125">
        <f t="shared" si="287"/>
        <v>0.97247071016552877</v>
      </c>
      <c r="BM68" s="125">
        <f t="shared" si="287"/>
        <v>0.97247071016552877</v>
      </c>
      <c r="BN68" s="125">
        <f t="shared" si="287"/>
        <v>0.97247071016552877</v>
      </c>
      <c r="BO68" s="125">
        <f t="shared" si="287"/>
        <v>0.97247071016552877</v>
      </c>
      <c r="BP68" s="125">
        <f t="shared" si="287"/>
        <v>0.97247071016552877</v>
      </c>
      <c r="BQ68" s="125">
        <f t="shared" si="287"/>
        <v>0.97247071016552877</v>
      </c>
      <c r="BR68" s="125">
        <f t="shared" si="287"/>
        <v>0.97247071016552877</v>
      </c>
      <c r="BS68" s="125">
        <f t="shared" si="287"/>
        <v>0.97247071016552877</v>
      </c>
      <c r="BT68" s="125">
        <f t="shared" si="287"/>
        <v>0.97247071016552877</v>
      </c>
      <c r="BU68" s="125">
        <f t="shared" si="287"/>
        <v>0.97247071016552877</v>
      </c>
      <c r="BV68" s="125">
        <f t="shared" si="287"/>
        <v>0.97247071016552877</v>
      </c>
      <c r="BW68" s="125">
        <f t="shared" si="287"/>
        <v>0.97247071016552877</v>
      </c>
      <c r="BX68" s="125">
        <f t="shared" si="287"/>
        <v>0.97247071016552877</v>
      </c>
      <c r="BY68" s="125">
        <f t="shared" si="287"/>
        <v>0.97247071016552877</v>
      </c>
      <c r="BZ68" s="125">
        <f t="shared" si="287"/>
        <v>0.97247071016552877</v>
      </c>
      <c r="CA68" s="125">
        <f t="shared" si="287"/>
        <v>0.97247071016552877</v>
      </c>
      <c r="CB68" s="125">
        <f t="shared" si="287"/>
        <v>0.97247071016552877</v>
      </c>
      <c r="CC68" s="125">
        <f t="shared" si="287"/>
        <v>0.97247071016552877</v>
      </c>
      <c r="CD68" s="125">
        <f t="shared" si="287"/>
        <v>0.97247071016552877</v>
      </c>
      <c r="CE68" s="125">
        <f t="shared" si="287"/>
        <v>0.97247071016552877</v>
      </c>
      <c r="CF68" s="125">
        <f t="shared" ref="CF68:EQ68" si="288">0.681*CF16^0.514</f>
        <v>0.97247071016552877</v>
      </c>
      <c r="CG68" s="125">
        <f t="shared" si="288"/>
        <v>0.97247071016552877</v>
      </c>
      <c r="CH68" s="125">
        <f t="shared" si="288"/>
        <v>0.97247071016552877</v>
      </c>
      <c r="CI68" s="125">
        <f t="shared" si="288"/>
        <v>0.97247071016552877</v>
      </c>
      <c r="CJ68" s="125">
        <f t="shared" si="288"/>
        <v>0.97247071016552877</v>
      </c>
      <c r="CK68" s="125">
        <f t="shared" si="288"/>
        <v>0.97247071016552877</v>
      </c>
      <c r="CL68" s="125">
        <f t="shared" si="288"/>
        <v>0.97247071016552877</v>
      </c>
      <c r="CM68" s="125">
        <f t="shared" si="288"/>
        <v>0.97247071016552877</v>
      </c>
      <c r="CN68" s="125">
        <f t="shared" si="288"/>
        <v>0.97247071016552877</v>
      </c>
      <c r="CO68" s="125">
        <f t="shared" si="288"/>
        <v>0.97247071016552877</v>
      </c>
      <c r="CP68" s="125">
        <f t="shared" si="288"/>
        <v>0.97247071016552877</v>
      </c>
      <c r="CQ68" s="125">
        <f t="shared" si="288"/>
        <v>0.97247071016552877</v>
      </c>
      <c r="CR68" s="125">
        <f t="shared" si="288"/>
        <v>0.97247071016552877</v>
      </c>
      <c r="CS68" s="125">
        <f t="shared" si="288"/>
        <v>0.97247071016552877</v>
      </c>
      <c r="CT68" s="125">
        <f t="shared" si="288"/>
        <v>0.97247071016552877</v>
      </c>
      <c r="CU68" s="125">
        <f t="shared" si="288"/>
        <v>0.97247071016552877</v>
      </c>
      <c r="CV68" s="125">
        <f t="shared" si="288"/>
        <v>0.97247071016552877</v>
      </c>
      <c r="CW68" s="125">
        <f t="shared" si="288"/>
        <v>0.97247071016552877</v>
      </c>
      <c r="CX68" s="125">
        <f t="shared" si="288"/>
        <v>0.97247071016552877</v>
      </c>
      <c r="CY68" s="125">
        <f t="shared" si="288"/>
        <v>0.97247071016552877</v>
      </c>
      <c r="CZ68" s="125">
        <f t="shared" si="288"/>
        <v>0.97247071016552877</v>
      </c>
      <c r="DA68" s="125">
        <f t="shared" si="288"/>
        <v>0.97247071016552877</v>
      </c>
      <c r="DB68" s="125">
        <f t="shared" si="288"/>
        <v>0.97247071016552877</v>
      </c>
      <c r="DC68" s="125">
        <f t="shared" si="288"/>
        <v>0.97247071016552877</v>
      </c>
      <c r="DD68" s="125">
        <f t="shared" si="288"/>
        <v>0.97247071016552877</v>
      </c>
      <c r="DE68" s="125">
        <f t="shared" si="288"/>
        <v>0.97247071016552877</v>
      </c>
      <c r="DF68" s="125">
        <f t="shared" si="288"/>
        <v>0.97247071016552877</v>
      </c>
      <c r="DG68" s="125">
        <f t="shared" si="288"/>
        <v>0.97247071016552877</v>
      </c>
      <c r="DH68" s="125">
        <f t="shared" si="288"/>
        <v>0.97247071016552877</v>
      </c>
      <c r="DI68" s="125">
        <f t="shared" si="288"/>
        <v>0.97247071016552877</v>
      </c>
      <c r="DJ68" s="125">
        <f t="shared" si="288"/>
        <v>0.97247071016552877</v>
      </c>
      <c r="DK68" s="125">
        <f t="shared" si="288"/>
        <v>0.97247071016552877</v>
      </c>
      <c r="DL68" s="125">
        <f t="shared" si="288"/>
        <v>0.97247071016552877</v>
      </c>
      <c r="DM68" s="125">
        <f t="shared" si="288"/>
        <v>0.97247071016552877</v>
      </c>
      <c r="DN68" s="125">
        <f t="shared" si="288"/>
        <v>0.97247071016552877</v>
      </c>
      <c r="DO68" s="125">
        <f t="shared" si="288"/>
        <v>0.97247071016552877</v>
      </c>
      <c r="DP68" s="125">
        <f t="shared" si="288"/>
        <v>0.97247071016552877</v>
      </c>
      <c r="DQ68" s="125">
        <f t="shared" si="288"/>
        <v>0.97247071016552877</v>
      </c>
      <c r="DR68" s="125">
        <f t="shared" si="288"/>
        <v>0.97247071016552877</v>
      </c>
      <c r="DS68" s="125">
        <f t="shared" si="288"/>
        <v>0.97247071016552877</v>
      </c>
      <c r="DT68" s="125">
        <f t="shared" si="288"/>
        <v>0.97247071016552877</v>
      </c>
      <c r="DU68" s="125">
        <f t="shared" si="288"/>
        <v>0.97247071016552877</v>
      </c>
      <c r="DV68" s="125">
        <f t="shared" si="288"/>
        <v>0.97247071016552877</v>
      </c>
      <c r="DW68" s="125">
        <f t="shared" si="288"/>
        <v>0.97247071016552877</v>
      </c>
      <c r="DX68" s="125">
        <f t="shared" si="288"/>
        <v>0.97247071016552877</v>
      </c>
      <c r="DY68" s="125">
        <f t="shared" si="288"/>
        <v>0.97247071016552877</v>
      </c>
      <c r="DZ68" s="125">
        <f t="shared" si="288"/>
        <v>0.97247071016552877</v>
      </c>
      <c r="EA68" s="125">
        <f t="shared" si="288"/>
        <v>0.97247071016552877</v>
      </c>
      <c r="EB68" s="125">
        <f t="shared" si="288"/>
        <v>0.97247071016552877</v>
      </c>
      <c r="EC68" s="125">
        <f t="shared" si="288"/>
        <v>0.97247071016552877</v>
      </c>
      <c r="ED68" s="125">
        <f t="shared" si="288"/>
        <v>0.97247071016552877</v>
      </c>
      <c r="EE68" s="125">
        <f t="shared" si="288"/>
        <v>0.97247071016552877</v>
      </c>
      <c r="EF68" s="125">
        <f t="shared" si="288"/>
        <v>0.97247071016552877</v>
      </c>
      <c r="EG68" s="125">
        <f t="shared" si="288"/>
        <v>0.97247071016552877</v>
      </c>
      <c r="EH68" s="125">
        <f t="shared" si="288"/>
        <v>0.97247071016552877</v>
      </c>
      <c r="EI68" s="125">
        <f t="shared" si="288"/>
        <v>0.97247071016552877</v>
      </c>
      <c r="EJ68" s="125">
        <f t="shared" si="288"/>
        <v>0.97247071016552877</v>
      </c>
      <c r="EK68" s="125">
        <f t="shared" si="288"/>
        <v>0.97247071016552877</v>
      </c>
      <c r="EL68" s="125">
        <f t="shared" si="288"/>
        <v>0.97247071016552877</v>
      </c>
      <c r="EM68" s="125">
        <f t="shared" si="288"/>
        <v>0.97247071016552877</v>
      </c>
      <c r="EN68" s="125">
        <f t="shared" si="288"/>
        <v>0.97247071016552877</v>
      </c>
      <c r="EO68" s="125">
        <f t="shared" si="288"/>
        <v>0.97247071016552877</v>
      </c>
      <c r="EP68" s="125">
        <f t="shared" si="288"/>
        <v>0.97247071016552877</v>
      </c>
      <c r="EQ68" s="125">
        <f t="shared" si="288"/>
        <v>0.97247071016552877</v>
      </c>
      <c r="ER68" s="125">
        <f t="shared" ref="ER68:HC68" si="289">0.681*ER16^0.514</f>
        <v>0.97247071016552877</v>
      </c>
      <c r="ES68" s="125">
        <f t="shared" si="289"/>
        <v>0.97247071016552877</v>
      </c>
      <c r="ET68" s="125">
        <f t="shared" si="289"/>
        <v>0.97247071016552877</v>
      </c>
      <c r="EU68" s="125">
        <f t="shared" si="289"/>
        <v>0.97247071016552877</v>
      </c>
      <c r="EV68" s="125">
        <f t="shared" si="289"/>
        <v>0.97247071016552877</v>
      </c>
      <c r="EW68" s="125">
        <f t="shared" si="289"/>
        <v>0.97247071016552877</v>
      </c>
      <c r="EX68" s="125">
        <f t="shared" si="289"/>
        <v>0.97247071016552877</v>
      </c>
      <c r="EY68" s="125">
        <f t="shared" si="289"/>
        <v>0.97247071016552877</v>
      </c>
      <c r="EZ68" s="125">
        <f t="shared" si="289"/>
        <v>0.97247071016552877</v>
      </c>
      <c r="FA68" s="125">
        <f t="shared" si="289"/>
        <v>0.97247071016552877</v>
      </c>
      <c r="FB68" s="125">
        <f t="shared" si="289"/>
        <v>0.97247071016552877</v>
      </c>
      <c r="FC68" s="125">
        <f t="shared" si="289"/>
        <v>0.97247071016552877</v>
      </c>
      <c r="FD68" s="125">
        <f t="shared" si="289"/>
        <v>0.97247071016552877</v>
      </c>
      <c r="FE68" s="125">
        <f t="shared" si="289"/>
        <v>0.97247071016552877</v>
      </c>
      <c r="FF68" s="125">
        <f t="shared" si="289"/>
        <v>0.97247071016552877</v>
      </c>
      <c r="FG68" s="125">
        <f t="shared" si="289"/>
        <v>0.97247071016552877</v>
      </c>
      <c r="FH68" s="125">
        <f t="shared" si="289"/>
        <v>0.97247071016552877</v>
      </c>
      <c r="FI68" s="125">
        <f t="shared" si="289"/>
        <v>0.97247071016552877</v>
      </c>
      <c r="FJ68" s="125">
        <f t="shared" si="289"/>
        <v>0.97247071016552877</v>
      </c>
      <c r="FK68" s="125">
        <f t="shared" si="289"/>
        <v>0.97247071016552877</v>
      </c>
      <c r="FL68" s="125">
        <f t="shared" si="289"/>
        <v>0.97247071016552877</v>
      </c>
      <c r="FM68" s="125">
        <f t="shared" si="289"/>
        <v>0.97247071016552877</v>
      </c>
      <c r="FN68" s="125">
        <f t="shared" si="289"/>
        <v>0.97247071016552877</v>
      </c>
      <c r="FO68" s="125">
        <f t="shared" si="289"/>
        <v>0.97247071016552877</v>
      </c>
      <c r="FP68" s="125">
        <f t="shared" si="289"/>
        <v>0.97247071016552877</v>
      </c>
      <c r="FQ68" s="125">
        <f t="shared" si="289"/>
        <v>0.97247071016552877</v>
      </c>
      <c r="FR68" s="125">
        <f t="shared" si="289"/>
        <v>0.97247071016552877</v>
      </c>
      <c r="FS68" s="125">
        <f t="shared" si="289"/>
        <v>0.97247071016552877</v>
      </c>
      <c r="FT68" s="125">
        <f t="shared" si="289"/>
        <v>0.97247071016552877</v>
      </c>
      <c r="FU68" s="125">
        <f t="shared" si="289"/>
        <v>0.97247071016552877</v>
      </c>
      <c r="FV68" s="125">
        <f t="shared" si="289"/>
        <v>0.97247071016552877</v>
      </c>
      <c r="FW68" s="125">
        <f t="shared" si="289"/>
        <v>0.97247071016552877</v>
      </c>
      <c r="FX68" s="125">
        <f t="shared" si="289"/>
        <v>0.97247071016552877</v>
      </c>
      <c r="FY68" s="125">
        <f t="shared" si="289"/>
        <v>0.97247071016552877</v>
      </c>
      <c r="FZ68" s="125">
        <f t="shared" si="289"/>
        <v>0.97247071016552877</v>
      </c>
      <c r="GA68" s="125">
        <f t="shared" si="289"/>
        <v>0.97247071016552877</v>
      </c>
      <c r="GB68" s="125">
        <f t="shared" si="289"/>
        <v>0.97247071016552877</v>
      </c>
      <c r="GC68" s="125">
        <f t="shared" si="289"/>
        <v>0.97247071016552877</v>
      </c>
      <c r="GD68" s="125">
        <f t="shared" si="289"/>
        <v>0.97247071016552877</v>
      </c>
      <c r="GE68" s="125">
        <f t="shared" si="289"/>
        <v>0.97247071016552877</v>
      </c>
      <c r="GF68" s="125">
        <f t="shared" si="289"/>
        <v>0.97247071016552877</v>
      </c>
      <c r="GG68" s="125">
        <f t="shared" si="289"/>
        <v>0.97247071016552877</v>
      </c>
      <c r="GH68" s="125">
        <f t="shared" si="289"/>
        <v>0.97247071016552877</v>
      </c>
      <c r="GI68" s="125">
        <f t="shared" si="289"/>
        <v>0.97247071016552877</v>
      </c>
      <c r="GJ68" s="125">
        <f t="shared" si="289"/>
        <v>0.97247071016552877</v>
      </c>
      <c r="GK68" s="125">
        <f t="shared" si="289"/>
        <v>0.97247071016552877</v>
      </c>
      <c r="GL68" s="125">
        <f t="shared" si="289"/>
        <v>0.97247071016552877</v>
      </c>
      <c r="GM68" s="125">
        <f t="shared" si="289"/>
        <v>0.97247071016552877</v>
      </c>
      <c r="GN68" s="125">
        <f t="shared" si="289"/>
        <v>0.97247071016552877</v>
      </c>
      <c r="GO68" s="125">
        <f t="shared" si="289"/>
        <v>0.97247071016552877</v>
      </c>
      <c r="GP68" s="125">
        <f t="shared" si="289"/>
        <v>0.97247071016552877</v>
      </c>
      <c r="GQ68" s="125">
        <f t="shared" si="289"/>
        <v>0.97247071016552877</v>
      </c>
      <c r="GR68" s="125">
        <f t="shared" si="289"/>
        <v>0.97247071016552877</v>
      </c>
      <c r="GS68" s="125">
        <f t="shared" si="289"/>
        <v>0.97247071016552877</v>
      </c>
      <c r="GT68" s="125">
        <f t="shared" si="289"/>
        <v>0.97247071016552877</v>
      </c>
      <c r="GU68" s="125">
        <f t="shared" si="289"/>
        <v>0.97247071016552877</v>
      </c>
      <c r="GV68" s="125">
        <f t="shared" si="289"/>
        <v>0.97247071016552877</v>
      </c>
      <c r="GW68" s="125">
        <f t="shared" si="289"/>
        <v>0.97247071016552877</v>
      </c>
      <c r="GX68" s="125">
        <f t="shared" si="289"/>
        <v>0.97247071016552877</v>
      </c>
      <c r="GY68" s="125">
        <f t="shared" si="289"/>
        <v>0.97247071016552877</v>
      </c>
      <c r="GZ68" s="125">
        <f t="shared" si="289"/>
        <v>0.97247071016552877</v>
      </c>
      <c r="HA68" s="125">
        <f t="shared" si="289"/>
        <v>0.97247071016552877</v>
      </c>
      <c r="HB68" s="125">
        <f t="shared" si="289"/>
        <v>0.97247071016552877</v>
      </c>
      <c r="HC68" s="125">
        <f t="shared" si="289"/>
        <v>0.97247071016552877</v>
      </c>
      <c r="HD68" s="125">
        <f t="shared" ref="HD68:JO68" si="290">0.681*HD16^0.514</f>
        <v>0.97247071016552877</v>
      </c>
      <c r="HE68" s="125">
        <f t="shared" si="290"/>
        <v>0.97247071016552877</v>
      </c>
      <c r="HF68" s="125">
        <f t="shared" si="290"/>
        <v>0.97247071016552877</v>
      </c>
      <c r="HG68" s="125">
        <f t="shared" si="290"/>
        <v>0.97247071016552877</v>
      </c>
      <c r="HH68" s="125">
        <f t="shared" si="290"/>
        <v>0.97247071016552877</v>
      </c>
      <c r="HI68" s="125">
        <f t="shared" si="290"/>
        <v>0.97247071016552877</v>
      </c>
      <c r="HJ68" s="125">
        <f t="shared" si="290"/>
        <v>0.97247071016552877</v>
      </c>
      <c r="HK68" s="125">
        <f t="shared" si="290"/>
        <v>0.97247071016552877</v>
      </c>
      <c r="HL68" s="125">
        <f t="shared" si="290"/>
        <v>0.97247071016552877</v>
      </c>
      <c r="HM68" s="125">
        <f t="shared" si="290"/>
        <v>0.97247071016552877</v>
      </c>
      <c r="HN68" s="125">
        <f t="shared" si="290"/>
        <v>0.97247071016552877</v>
      </c>
      <c r="HO68" s="125">
        <f t="shared" si="290"/>
        <v>0.97247071016552877</v>
      </c>
      <c r="HP68" s="125">
        <f t="shared" si="290"/>
        <v>0.97247071016552877</v>
      </c>
      <c r="HQ68" s="125">
        <f t="shared" si="290"/>
        <v>0.97247071016552877</v>
      </c>
      <c r="HR68" s="125">
        <f t="shared" si="290"/>
        <v>0.97247071016552877</v>
      </c>
      <c r="HS68" s="125">
        <f t="shared" si="290"/>
        <v>0.97247071016552877</v>
      </c>
      <c r="HT68" s="125">
        <f t="shared" si="290"/>
        <v>0.97247071016552877</v>
      </c>
      <c r="HU68" s="125">
        <f t="shared" si="290"/>
        <v>0.97247071016552877</v>
      </c>
      <c r="HV68" s="125">
        <f t="shared" si="290"/>
        <v>0.97247071016552877</v>
      </c>
      <c r="HW68" s="125">
        <f t="shared" si="290"/>
        <v>0.97247071016552877</v>
      </c>
      <c r="HX68" s="125">
        <f t="shared" si="290"/>
        <v>0.97247071016552877</v>
      </c>
      <c r="HY68" s="125">
        <f t="shared" si="290"/>
        <v>0.97247071016552877</v>
      </c>
      <c r="HZ68" s="125">
        <f t="shared" si="290"/>
        <v>0.97247071016552877</v>
      </c>
      <c r="IA68" s="125">
        <f t="shared" si="290"/>
        <v>0.97247071016552877</v>
      </c>
      <c r="IB68" s="125">
        <f t="shared" si="290"/>
        <v>0.97247071016552877</v>
      </c>
      <c r="IC68" s="125">
        <f t="shared" si="290"/>
        <v>0.97247071016552877</v>
      </c>
      <c r="ID68" s="125">
        <f t="shared" si="290"/>
        <v>0.97247071016552877</v>
      </c>
      <c r="IE68" s="125">
        <f t="shared" si="290"/>
        <v>0.97247071016552877</v>
      </c>
      <c r="IF68" s="125">
        <f t="shared" si="290"/>
        <v>0.97247071016552877</v>
      </c>
      <c r="IG68" s="125">
        <f t="shared" si="290"/>
        <v>0.97247071016552877</v>
      </c>
      <c r="IH68" s="125">
        <f t="shared" si="290"/>
        <v>0.97247071016552877</v>
      </c>
      <c r="II68" s="125">
        <f t="shared" si="290"/>
        <v>0.97247071016552877</v>
      </c>
      <c r="IJ68" s="125">
        <f t="shared" si="290"/>
        <v>0.97247071016552877</v>
      </c>
      <c r="IK68" s="125">
        <f t="shared" si="290"/>
        <v>0.97247071016552877</v>
      </c>
      <c r="IL68" s="125">
        <f t="shared" si="290"/>
        <v>0.97247071016552877</v>
      </c>
      <c r="IM68" s="125">
        <f t="shared" si="290"/>
        <v>0.97247071016552877</v>
      </c>
      <c r="IN68" s="125">
        <f t="shared" si="290"/>
        <v>0.97247071016552877</v>
      </c>
      <c r="IO68" s="125">
        <f t="shared" si="290"/>
        <v>0.97247071016552877</v>
      </c>
      <c r="IP68" s="125">
        <f t="shared" si="290"/>
        <v>0.97247071016552877</v>
      </c>
      <c r="IQ68" s="125">
        <f t="shared" si="290"/>
        <v>0.97247071016552877</v>
      </c>
      <c r="IR68" s="125">
        <f t="shared" si="290"/>
        <v>0.97247071016552877</v>
      </c>
      <c r="IS68" s="125">
        <f t="shared" si="290"/>
        <v>0.97247071016552877</v>
      </c>
      <c r="IT68" s="125">
        <f t="shared" si="290"/>
        <v>0.97247071016552877</v>
      </c>
      <c r="IU68" s="125">
        <f t="shared" si="290"/>
        <v>0.97247071016552877</v>
      </c>
      <c r="IV68" s="125">
        <f t="shared" si="290"/>
        <v>0.97247071016552877</v>
      </c>
      <c r="IW68" s="125">
        <f t="shared" si="290"/>
        <v>0.97247071016552877</v>
      </c>
      <c r="IX68" s="125">
        <f t="shared" si="290"/>
        <v>0.97247071016552877</v>
      </c>
      <c r="IY68" s="125">
        <f t="shared" si="290"/>
        <v>0.97247071016552877</v>
      </c>
      <c r="IZ68" s="125">
        <f t="shared" si="290"/>
        <v>0.97247071016552877</v>
      </c>
      <c r="JA68" s="125">
        <f t="shared" si="290"/>
        <v>0.97247071016552877</v>
      </c>
      <c r="JB68" s="125">
        <f t="shared" si="290"/>
        <v>0.97247071016552877</v>
      </c>
      <c r="JC68" s="125">
        <f t="shared" si="290"/>
        <v>0.97247071016552877</v>
      </c>
      <c r="JD68" s="125">
        <f t="shared" si="290"/>
        <v>0.97247071016552877</v>
      </c>
      <c r="JE68" s="125">
        <f t="shared" si="290"/>
        <v>0.97247071016552877</v>
      </c>
      <c r="JF68" s="125">
        <f t="shared" si="290"/>
        <v>0.97247071016552877</v>
      </c>
      <c r="JG68" s="125">
        <f t="shared" si="290"/>
        <v>0.97247071016552877</v>
      </c>
      <c r="JH68" s="125">
        <f t="shared" si="290"/>
        <v>0.97247071016552877</v>
      </c>
      <c r="JI68" s="125">
        <f t="shared" si="290"/>
        <v>0.97247071016552877</v>
      </c>
      <c r="JJ68" s="125">
        <f t="shared" si="290"/>
        <v>0.97247071016552877</v>
      </c>
      <c r="JK68" s="125">
        <f t="shared" si="290"/>
        <v>0.97247071016552877</v>
      </c>
      <c r="JL68" s="125">
        <f t="shared" si="290"/>
        <v>0.97247071016552877</v>
      </c>
      <c r="JM68" s="125">
        <f t="shared" si="290"/>
        <v>0.97247071016552877</v>
      </c>
      <c r="JN68" s="125">
        <f t="shared" si="290"/>
        <v>0.97247071016552877</v>
      </c>
      <c r="JO68" s="125">
        <f t="shared" si="290"/>
        <v>0.97247071016552877</v>
      </c>
      <c r="JP68" s="125">
        <f t="shared" ref="JP68:MA68" si="291">0.681*JP16^0.514</f>
        <v>0.97247071016552877</v>
      </c>
      <c r="JQ68" s="125">
        <f t="shared" si="291"/>
        <v>0.97247071016552877</v>
      </c>
      <c r="JR68" s="125">
        <f t="shared" si="291"/>
        <v>0.97247071016552877</v>
      </c>
      <c r="JS68" s="125">
        <f t="shared" si="291"/>
        <v>0.97247071016552877</v>
      </c>
      <c r="JT68" s="125">
        <f t="shared" si="291"/>
        <v>0.97247071016552877</v>
      </c>
      <c r="JU68" s="125">
        <f t="shared" si="291"/>
        <v>0.97247071016552877</v>
      </c>
      <c r="JV68" s="125">
        <f t="shared" si="291"/>
        <v>0.97247071016552877</v>
      </c>
      <c r="JW68" s="125">
        <f t="shared" si="291"/>
        <v>0.97247071016552877</v>
      </c>
      <c r="JX68" s="125">
        <f t="shared" si="291"/>
        <v>0.97247071016552877</v>
      </c>
      <c r="JY68" s="125">
        <f t="shared" si="291"/>
        <v>0.97247071016552877</v>
      </c>
      <c r="JZ68" s="125">
        <f t="shared" si="291"/>
        <v>0.97247071016552877</v>
      </c>
      <c r="KA68" s="125">
        <f t="shared" si="291"/>
        <v>0.97247071016552877</v>
      </c>
      <c r="KB68" s="125">
        <f t="shared" si="291"/>
        <v>0.97247071016552877</v>
      </c>
      <c r="KC68" s="125">
        <f t="shared" si="291"/>
        <v>0.97247071016552877</v>
      </c>
      <c r="KD68" s="125">
        <f t="shared" si="291"/>
        <v>0.97247071016552877</v>
      </c>
      <c r="KE68" s="125">
        <f t="shared" si="291"/>
        <v>0.97247071016552877</v>
      </c>
      <c r="KF68" s="125">
        <f t="shared" si="291"/>
        <v>0.97247071016552877</v>
      </c>
      <c r="KG68" s="125">
        <f t="shared" si="291"/>
        <v>0.97247071016552877</v>
      </c>
      <c r="KH68" s="125">
        <f t="shared" si="291"/>
        <v>0.97247071016552877</v>
      </c>
      <c r="KI68" s="125">
        <f t="shared" si="291"/>
        <v>0.97247071016552877</v>
      </c>
      <c r="KJ68" s="125">
        <f t="shared" si="291"/>
        <v>0.97247071016552877</v>
      </c>
      <c r="KK68" s="125">
        <f t="shared" si="291"/>
        <v>0.97247071016552877</v>
      </c>
      <c r="KL68" s="125">
        <f t="shared" si="291"/>
        <v>0.97247071016552877</v>
      </c>
      <c r="KM68" s="125">
        <f t="shared" si="291"/>
        <v>0.97247071016552877</v>
      </c>
      <c r="KN68" s="125">
        <f t="shared" si="291"/>
        <v>0.97247071016552877</v>
      </c>
      <c r="KO68" s="125">
        <f t="shared" si="291"/>
        <v>0.97247071016552877</v>
      </c>
      <c r="KP68" s="125">
        <f t="shared" si="291"/>
        <v>0.97247071016552877</v>
      </c>
      <c r="KQ68" s="125">
        <f t="shared" si="291"/>
        <v>0.97247071016552877</v>
      </c>
      <c r="KR68" s="125">
        <f t="shared" si="291"/>
        <v>0.97247071016552877</v>
      </c>
      <c r="KS68" s="125">
        <f t="shared" si="291"/>
        <v>0.97247071016552877</v>
      </c>
      <c r="KT68" s="125">
        <f t="shared" si="291"/>
        <v>0.97247071016552877</v>
      </c>
      <c r="KU68" s="125">
        <f t="shared" si="291"/>
        <v>0.97247071016552877</v>
      </c>
      <c r="KV68" s="125">
        <f t="shared" si="291"/>
        <v>0.97247071016552877</v>
      </c>
      <c r="KW68" s="125">
        <f t="shared" si="291"/>
        <v>0.97247071016552877</v>
      </c>
      <c r="KX68" s="125">
        <f t="shared" si="291"/>
        <v>0.97247071016552877</v>
      </c>
      <c r="KY68" s="125">
        <f t="shared" si="291"/>
        <v>0.97247071016552877</v>
      </c>
      <c r="KZ68" s="125">
        <f t="shared" si="291"/>
        <v>0.97247071016552877</v>
      </c>
      <c r="LA68" s="125">
        <f t="shared" si="291"/>
        <v>0.97247071016552877</v>
      </c>
      <c r="LB68" s="125">
        <f t="shared" si="291"/>
        <v>0.97247071016552877</v>
      </c>
      <c r="LC68" s="125">
        <f t="shared" si="291"/>
        <v>0.97247071016552877</v>
      </c>
      <c r="LD68" s="125">
        <f t="shared" si="291"/>
        <v>0.97247071016552877</v>
      </c>
      <c r="LE68" s="125">
        <f t="shared" si="291"/>
        <v>0.97247071016552877</v>
      </c>
      <c r="LF68" s="125">
        <f t="shared" si="291"/>
        <v>0.97247071016552877</v>
      </c>
      <c r="LG68" s="125">
        <f t="shared" si="291"/>
        <v>0.97247071016552877</v>
      </c>
      <c r="LH68" s="125">
        <f t="shared" si="291"/>
        <v>0.97247071016552877</v>
      </c>
      <c r="LI68" s="125">
        <f t="shared" si="291"/>
        <v>0.97247071016552877</v>
      </c>
      <c r="LJ68" s="125">
        <f t="shared" si="291"/>
        <v>0.97247071016552877</v>
      </c>
      <c r="LK68" s="125">
        <f t="shared" si="291"/>
        <v>0.97247071016552877</v>
      </c>
      <c r="LL68" s="125">
        <f t="shared" si="291"/>
        <v>0.97247071016552877</v>
      </c>
      <c r="LM68" s="125">
        <f t="shared" si="291"/>
        <v>0.97247071016552877</v>
      </c>
      <c r="LN68" s="125">
        <f t="shared" si="291"/>
        <v>0.97247071016552877</v>
      </c>
      <c r="LO68" s="125">
        <f t="shared" si="291"/>
        <v>0.97247071016552877</v>
      </c>
      <c r="LP68" s="125">
        <f t="shared" si="291"/>
        <v>0.97247071016552877</v>
      </c>
      <c r="LQ68" s="125">
        <f t="shared" si="291"/>
        <v>0.97247071016552877</v>
      </c>
      <c r="LR68" s="125">
        <f t="shared" si="291"/>
        <v>0.97247071016552877</v>
      </c>
      <c r="LS68" s="125">
        <f t="shared" si="291"/>
        <v>0.97247071016552877</v>
      </c>
      <c r="LT68" s="125">
        <f t="shared" si="291"/>
        <v>0.97247071016552877</v>
      </c>
      <c r="LU68" s="125">
        <f t="shared" si="291"/>
        <v>0.97247071016552877</v>
      </c>
      <c r="LV68" s="125">
        <f t="shared" si="291"/>
        <v>0.97247071016552877</v>
      </c>
      <c r="LW68" s="125">
        <f t="shared" si="291"/>
        <v>0.97247071016552877</v>
      </c>
      <c r="LX68" s="125">
        <f t="shared" si="291"/>
        <v>0.97247071016552877</v>
      </c>
      <c r="LY68" s="125">
        <f t="shared" si="291"/>
        <v>0.97247071016552877</v>
      </c>
      <c r="LZ68" s="125">
        <f t="shared" si="291"/>
        <v>0.97247071016552877</v>
      </c>
      <c r="MA68" s="125">
        <f t="shared" si="291"/>
        <v>0.97247071016552877</v>
      </c>
      <c r="MB68" s="125">
        <f t="shared" ref="MB68:OM68" si="292">0.681*MB16^0.514</f>
        <v>0.97247071016552877</v>
      </c>
      <c r="MC68" s="125">
        <f t="shared" si="292"/>
        <v>0.97247071016552877</v>
      </c>
      <c r="MD68" s="125">
        <f t="shared" si="292"/>
        <v>0.97247071016552877</v>
      </c>
      <c r="ME68" s="125">
        <f t="shared" si="292"/>
        <v>0.97247071016552877</v>
      </c>
      <c r="MF68" s="125">
        <f t="shared" si="292"/>
        <v>0.97247071016552877</v>
      </c>
      <c r="MG68" s="125">
        <f t="shared" si="292"/>
        <v>0.97247071016552877</v>
      </c>
      <c r="MH68" s="125">
        <f t="shared" si="292"/>
        <v>0.97247071016552877</v>
      </c>
      <c r="MI68" s="125">
        <f t="shared" si="292"/>
        <v>0.97247071016552877</v>
      </c>
      <c r="MJ68" s="125">
        <f t="shared" si="292"/>
        <v>0.97247071016552877</v>
      </c>
      <c r="MK68" s="125">
        <f t="shared" si="292"/>
        <v>0.97247071016552877</v>
      </c>
      <c r="ML68" s="125">
        <f t="shared" si="292"/>
        <v>0.97247071016552877</v>
      </c>
      <c r="MM68" s="125">
        <f t="shared" si="292"/>
        <v>0.97247071016552877</v>
      </c>
      <c r="MN68" s="125">
        <f t="shared" si="292"/>
        <v>0.97247071016552877</v>
      </c>
      <c r="MO68" s="125">
        <f t="shared" si="292"/>
        <v>0.97247071016552877</v>
      </c>
      <c r="MP68" s="125">
        <f t="shared" si="292"/>
        <v>0.97247071016552877</v>
      </c>
      <c r="MQ68" s="125">
        <f t="shared" si="292"/>
        <v>0.97247071016552877</v>
      </c>
      <c r="MR68" s="125">
        <f t="shared" si="292"/>
        <v>0.97247071016552877</v>
      </c>
      <c r="MS68" s="125">
        <f t="shared" si="292"/>
        <v>0.97247071016552877</v>
      </c>
      <c r="MT68" s="125">
        <f t="shared" si="292"/>
        <v>0.97247071016552877</v>
      </c>
      <c r="MU68" s="125">
        <f t="shared" si="292"/>
        <v>0.97247071016552877</v>
      </c>
      <c r="MV68" s="125">
        <f t="shared" si="292"/>
        <v>0.97247071016552877</v>
      </c>
      <c r="MW68" s="125">
        <f t="shared" si="292"/>
        <v>0.97247071016552877</v>
      </c>
      <c r="MX68" s="125">
        <f t="shared" si="292"/>
        <v>0.97247071016552877</v>
      </c>
      <c r="MY68" s="125">
        <f t="shared" si="292"/>
        <v>0.97247071016552877</v>
      </c>
      <c r="MZ68" s="125">
        <f t="shared" si="292"/>
        <v>0.97247071016552877</v>
      </c>
      <c r="NA68" s="125">
        <f t="shared" si="292"/>
        <v>0.97247071016552877</v>
      </c>
      <c r="NB68" s="125">
        <f t="shared" si="292"/>
        <v>0.97247071016552877</v>
      </c>
      <c r="NC68" s="125">
        <f t="shared" si="292"/>
        <v>0.97247071016552877</v>
      </c>
      <c r="ND68" s="125">
        <f t="shared" si="292"/>
        <v>0.97247071016552877</v>
      </c>
      <c r="NE68" s="125">
        <f t="shared" si="292"/>
        <v>0.97247071016552877</v>
      </c>
      <c r="NF68" s="125">
        <f t="shared" si="292"/>
        <v>0.97247071016552877</v>
      </c>
      <c r="NG68" s="125">
        <f t="shared" si="292"/>
        <v>0.97247071016552877</v>
      </c>
      <c r="NH68" s="125">
        <f t="shared" si="292"/>
        <v>0.97247071016552877</v>
      </c>
      <c r="NI68" s="125">
        <f t="shared" si="292"/>
        <v>0.97247071016552877</v>
      </c>
      <c r="NJ68" s="125">
        <f t="shared" si="292"/>
        <v>0.97247071016552877</v>
      </c>
      <c r="NK68" s="125">
        <f t="shared" si="292"/>
        <v>0.97247071016552877</v>
      </c>
      <c r="NL68" s="125">
        <f t="shared" si="292"/>
        <v>0.97247071016552877</v>
      </c>
      <c r="NM68" s="125">
        <f t="shared" si="292"/>
        <v>0.97247071016552877</v>
      </c>
      <c r="NN68" s="125">
        <f t="shared" si="292"/>
        <v>0.97247071016552877</v>
      </c>
      <c r="NO68" s="125">
        <f t="shared" si="292"/>
        <v>0.97247071016552877</v>
      </c>
      <c r="NP68" s="125">
        <f t="shared" si="292"/>
        <v>0.97247071016552877</v>
      </c>
      <c r="NQ68" s="125">
        <f t="shared" si="292"/>
        <v>0.97247071016552877</v>
      </c>
      <c r="NR68" s="125">
        <f t="shared" si="292"/>
        <v>0.97247071016552877</v>
      </c>
      <c r="NS68" s="125">
        <f t="shared" si="292"/>
        <v>0.97247071016552877</v>
      </c>
      <c r="NT68" s="125">
        <f t="shared" si="292"/>
        <v>0.97247071016552877</v>
      </c>
      <c r="NU68" s="125">
        <f t="shared" si="292"/>
        <v>0.97247071016552877</v>
      </c>
      <c r="NV68" s="125">
        <f t="shared" si="292"/>
        <v>0.97247071016552877</v>
      </c>
      <c r="NW68" s="125">
        <f t="shared" si="292"/>
        <v>0.97247071016552877</v>
      </c>
      <c r="NX68" s="125">
        <f t="shared" si="292"/>
        <v>0.97247071016552877</v>
      </c>
      <c r="NY68" s="125">
        <f t="shared" si="292"/>
        <v>0.97247071016552877</v>
      </c>
      <c r="NZ68" s="125">
        <f t="shared" si="292"/>
        <v>0.97247071016552877</v>
      </c>
      <c r="OA68" s="125">
        <f t="shared" si="292"/>
        <v>0.97247071016552877</v>
      </c>
      <c r="OB68" s="125">
        <f t="shared" si="292"/>
        <v>0.97247071016552877</v>
      </c>
      <c r="OC68" s="125">
        <f t="shared" si="292"/>
        <v>0.97247071016552877</v>
      </c>
      <c r="OD68" s="125">
        <f t="shared" si="292"/>
        <v>0.97247071016552877</v>
      </c>
      <c r="OE68" s="125">
        <f t="shared" si="292"/>
        <v>0.97247071016552877</v>
      </c>
      <c r="OF68" s="125">
        <f t="shared" si="292"/>
        <v>0.97247071016552877</v>
      </c>
      <c r="OG68" s="125">
        <f t="shared" si="292"/>
        <v>0.97247071016552877</v>
      </c>
      <c r="OH68" s="125">
        <f t="shared" si="292"/>
        <v>0.97247071016552877</v>
      </c>
      <c r="OI68" s="125">
        <f t="shared" si="292"/>
        <v>0.97247071016552877</v>
      </c>
      <c r="OJ68" s="125">
        <f t="shared" si="292"/>
        <v>0.97247071016552877</v>
      </c>
      <c r="OK68" s="125">
        <f t="shared" si="292"/>
        <v>0.97247071016552877</v>
      </c>
      <c r="OL68" s="125">
        <f t="shared" si="292"/>
        <v>0.97247071016552877</v>
      </c>
      <c r="OM68" s="125">
        <f t="shared" si="292"/>
        <v>0.97247071016552877</v>
      </c>
      <c r="ON68" s="125">
        <f t="shared" ref="ON68:QY68" si="293">0.681*ON16^0.514</f>
        <v>0.97247071016552877</v>
      </c>
      <c r="OO68" s="125">
        <f t="shared" si="293"/>
        <v>0.97247071016552877</v>
      </c>
      <c r="OP68" s="125">
        <f t="shared" si="293"/>
        <v>0.97247071016552877</v>
      </c>
      <c r="OQ68" s="125">
        <f t="shared" si="293"/>
        <v>0.97247071016552877</v>
      </c>
      <c r="OR68" s="125">
        <f t="shared" si="293"/>
        <v>0.97247071016552877</v>
      </c>
      <c r="OS68" s="125">
        <f t="shared" si="293"/>
        <v>0.97247071016552877</v>
      </c>
      <c r="OT68" s="125">
        <f t="shared" si="293"/>
        <v>0.97247071016552877</v>
      </c>
      <c r="OU68" s="125">
        <f t="shared" si="293"/>
        <v>0.97247071016552877</v>
      </c>
      <c r="OV68" s="125">
        <f t="shared" si="293"/>
        <v>0.97247071016552877</v>
      </c>
      <c r="OW68" s="125">
        <f t="shared" si="293"/>
        <v>0.97247071016552877</v>
      </c>
      <c r="OX68" s="125">
        <f t="shared" si="293"/>
        <v>0.97247071016552877</v>
      </c>
      <c r="OY68" s="125">
        <f t="shared" si="293"/>
        <v>0.97247071016552877</v>
      </c>
      <c r="OZ68" s="125">
        <f t="shared" si="293"/>
        <v>0.97247071016552877</v>
      </c>
      <c r="PA68" s="125">
        <f t="shared" si="293"/>
        <v>0.97247071016552877</v>
      </c>
      <c r="PB68" s="125">
        <f t="shared" si="293"/>
        <v>0.97247071016552877</v>
      </c>
      <c r="PC68" s="125">
        <f t="shared" si="293"/>
        <v>0.97247071016552877</v>
      </c>
      <c r="PD68" s="125">
        <f t="shared" si="293"/>
        <v>0.97247071016552877</v>
      </c>
      <c r="PE68" s="125">
        <f t="shared" si="293"/>
        <v>0.97247071016552877</v>
      </c>
      <c r="PF68" s="125">
        <f t="shared" si="293"/>
        <v>0.97247071016552877</v>
      </c>
      <c r="PG68" s="125">
        <f t="shared" si="293"/>
        <v>0.97247071016552877</v>
      </c>
      <c r="PH68" s="125">
        <f t="shared" si="293"/>
        <v>0.97247071016552877</v>
      </c>
      <c r="PI68" s="125">
        <f t="shared" si="293"/>
        <v>0.97247071016552877</v>
      </c>
      <c r="PJ68" s="125">
        <f t="shared" si="293"/>
        <v>0.97247071016552877</v>
      </c>
      <c r="PK68" s="125">
        <f t="shared" si="293"/>
        <v>0.97247071016552877</v>
      </c>
      <c r="PL68" s="125">
        <f t="shared" si="293"/>
        <v>0.97247071016552877</v>
      </c>
      <c r="PM68" s="125">
        <f t="shared" si="293"/>
        <v>0.97247071016552877</v>
      </c>
      <c r="PN68" s="125">
        <f t="shared" si="293"/>
        <v>0.97247071016552877</v>
      </c>
      <c r="PO68" s="125">
        <f t="shared" si="293"/>
        <v>0.97247071016552877</v>
      </c>
      <c r="PP68" s="125">
        <f t="shared" si="293"/>
        <v>0.97247071016552877</v>
      </c>
      <c r="PQ68" s="125">
        <f t="shared" si="293"/>
        <v>0.97247071016552877</v>
      </c>
      <c r="PR68" s="125">
        <f t="shared" si="293"/>
        <v>0.97247071016552877</v>
      </c>
      <c r="PS68" s="125">
        <f t="shared" si="293"/>
        <v>0.97247071016552877</v>
      </c>
      <c r="PT68" s="125">
        <f t="shared" si="293"/>
        <v>0.97247071016552877</v>
      </c>
      <c r="PU68" s="125">
        <f t="shared" si="293"/>
        <v>0.97247071016552877</v>
      </c>
      <c r="PV68" s="125">
        <f t="shared" si="293"/>
        <v>0.97247071016552877</v>
      </c>
      <c r="PW68" s="125">
        <f t="shared" si="293"/>
        <v>0.97247071016552877</v>
      </c>
      <c r="PX68" s="125">
        <f t="shared" si="293"/>
        <v>0.97247071016552877</v>
      </c>
      <c r="PY68" s="125">
        <f t="shared" si="293"/>
        <v>0.97247071016552877</v>
      </c>
      <c r="PZ68" s="125">
        <f t="shared" si="293"/>
        <v>0.97247071016552877</v>
      </c>
      <c r="QA68" s="125">
        <f t="shared" si="293"/>
        <v>0.97247071016552877</v>
      </c>
      <c r="QB68" s="125">
        <f t="shared" si="293"/>
        <v>0.97247071016552877</v>
      </c>
      <c r="QC68" s="125">
        <f t="shared" si="293"/>
        <v>0.97247071016552877</v>
      </c>
      <c r="QD68" s="125">
        <f t="shared" si="293"/>
        <v>0.97247071016552877</v>
      </c>
      <c r="QE68" s="125">
        <f t="shared" si="293"/>
        <v>0.97247071016552877</v>
      </c>
      <c r="QF68" s="125">
        <f t="shared" si="293"/>
        <v>0.97247071016552877</v>
      </c>
      <c r="QG68" s="125">
        <f t="shared" si="293"/>
        <v>0.97247071016552877</v>
      </c>
      <c r="QH68" s="125">
        <f t="shared" si="293"/>
        <v>0.97247071016552877</v>
      </c>
      <c r="QI68" s="125">
        <f t="shared" si="293"/>
        <v>0.97247071016552877</v>
      </c>
      <c r="QJ68" s="125">
        <f t="shared" si="293"/>
        <v>0.97247071016552877</v>
      </c>
      <c r="QK68" s="125">
        <f t="shared" si="293"/>
        <v>0.97247071016552877</v>
      </c>
      <c r="QL68" s="125">
        <f t="shared" si="293"/>
        <v>0.97247071016552877</v>
      </c>
      <c r="QM68" s="125">
        <f t="shared" si="293"/>
        <v>0.97247071016552877</v>
      </c>
      <c r="QN68" s="125">
        <f t="shared" si="293"/>
        <v>0.97247071016552877</v>
      </c>
      <c r="QO68" s="125">
        <f t="shared" si="293"/>
        <v>0.97247071016552877</v>
      </c>
      <c r="QP68" s="125">
        <f t="shared" si="293"/>
        <v>0.97247071016552877</v>
      </c>
      <c r="QQ68" s="125">
        <f t="shared" si="293"/>
        <v>0.97247071016552877</v>
      </c>
      <c r="QR68" s="125">
        <f t="shared" si="293"/>
        <v>0.97247071016552877</v>
      </c>
      <c r="QS68" s="125">
        <f t="shared" si="293"/>
        <v>0.97247071016552877</v>
      </c>
      <c r="QT68" s="125">
        <f t="shared" si="293"/>
        <v>0.97247071016552877</v>
      </c>
      <c r="QU68" s="125">
        <f t="shared" si="293"/>
        <v>0.97247071016552877</v>
      </c>
      <c r="QV68" s="125">
        <f t="shared" si="293"/>
        <v>0.97247071016552877</v>
      </c>
      <c r="QW68" s="125">
        <f t="shared" si="293"/>
        <v>0.97247071016552877</v>
      </c>
      <c r="QX68" s="125">
        <f t="shared" si="293"/>
        <v>0.97247071016552877</v>
      </c>
      <c r="QY68" s="125">
        <f t="shared" si="293"/>
        <v>0.97247071016552877</v>
      </c>
      <c r="QZ68" s="125">
        <f t="shared" ref="QZ68:TK68" si="294">0.681*QZ16^0.514</f>
        <v>0.97247071016552877</v>
      </c>
      <c r="RA68" s="125">
        <f t="shared" si="294"/>
        <v>0.97247071016552877</v>
      </c>
      <c r="RB68" s="125">
        <f t="shared" si="294"/>
        <v>0.97247071016552877</v>
      </c>
      <c r="RC68" s="125">
        <f t="shared" si="294"/>
        <v>0.97247071016552877</v>
      </c>
      <c r="RD68" s="125">
        <f t="shared" si="294"/>
        <v>0.97247071016552877</v>
      </c>
      <c r="RE68" s="125">
        <f t="shared" si="294"/>
        <v>0.97247071016552877</v>
      </c>
      <c r="RF68" s="125">
        <f t="shared" si="294"/>
        <v>0.97247071016552877</v>
      </c>
      <c r="RG68" s="125">
        <f t="shared" si="294"/>
        <v>0.97247071016552877</v>
      </c>
      <c r="RH68" s="125">
        <f t="shared" si="294"/>
        <v>0.97247071016552877</v>
      </c>
      <c r="RI68" s="125">
        <f t="shared" si="294"/>
        <v>0.97247071016552877</v>
      </c>
      <c r="RJ68" s="125">
        <f t="shared" si="294"/>
        <v>0.97247071016552877</v>
      </c>
      <c r="RK68" s="125">
        <f t="shared" si="294"/>
        <v>0.97247071016552877</v>
      </c>
      <c r="RL68" s="125">
        <f t="shared" si="294"/>
        <v>0.97247071016552877</v>
      </c>
      <c r="RM68" s="125">
        <f t="shared" si="294"/>
        <v>0.97247071016552877</v>
      </c>
      <c r="RN68" s="125">
        <f t="shared" si="294"/>
        <v>0.97247071016552877</v>
      </c>
      <c r="RO68" s="125">
        <f t="shared" si="294"/>
        <v>0.97247071016552877</v>
      </c>
      <c r="RP68" s="125">
        <f t="shared" si="294"/>
        <v>0.97247071016552877</v>
      </c>
      <c r="RQ68" s="125">
        <f t="shared" si="294"/>
        <v>0.97247071016552877</v>
      </c>
      <c r="RR68" s="125">
        <f t="shared" si="294"/>
        <v>0.97247071016552877</v>
      </c>
      <c r="RS68" s="125">
        <f t="shared" si="294"/>
        <v>0.97247071016552877</v>
      </c>
      <c r="RT68" s="125">
        <f t="shared" si="294"/>
        <v>0.97247071016552877</v>
      </c>
      <c r="RU68" s="125">
        <f t="shared" si="294"/>
        <v>0.97247071016552877</v>
      </c>
      <c r="RV68" s="125">
        <f t="shared" si="294"/>
        <v>0.97247071016552877</v>
      </c>
      <c r="RW68" s="125">
        <f t="shared" si="294"/>
        <v>0.97247071016552877</v>
      </c>
      <c r="RX68" s="125">
        <f t="shared" si="294"/>
        <v>0.97247071016552877</v>
      </c>
      <c r="RY68" s="125">
        <f t="shared" si="294"/>
        <v>0.97247071016552877</v>
      </c>
      <c r="RZ68" s="125">
        <f t="shared" si="294"/>
        <v>0.97247071016552877</v>
      </c>
      <c r="SA68" s="125">
        <f t="shared" si="294"/>
        <v>0.97247071016552877</v>
      </c>
      <c r="SB68" s="125">
        <f t="shared" si="294"/>
        <v>0.97247071016552877</v>
      </c>
      <c r="SC68" s="125">
        <f t="shared" si="294"/>
        <v>0.97247071016552877</v>
      </c>
      <c r="SD68" s="125">
        <f t="shared" si="294"/>
        <v>0.97247071016552877</v>
      </c>
      <c r="SE68" s="125">
        <f t="shared" si="294"/>
        <v>0.97247071016552877</v>
      </c>
      <c r="SF68" s="125">
        <f t="shared" si="294"/>
        <v>0.97247071016552877</v>
      </c>
      <c r="SG68" s="125">
        <f t="shared" si="294"/>
        <v>0.97247071016552877</v>
      </c>
      <c r="SH68" s="125">
        <f t="shared" si="294"/>
        <v>0.97247071016552877</v>
      </c>
      <c r="SI68" s="125">
        <f t="shared" si="294"/>
        <v>0.97247071016552877</v>
      </c>
      <c r="SJ68" s="125">
        <f t="shared" si="294"/>
        <v>0.97247071016552877</v>
      </c>
      <c r="SK68" s="125">
        <f t="shared" si="294"/>
        <v>0.97247071016552877</v>
      </c>
      <c r="SL68" s="125">
        <f t="shared" si="294"/>
        <v>0.97247071016552877</v>
      </c>
      <c r="SM68" s="125">
        <f t="shared" si="294"/>
        <v>0.97247071016552877</v>
      </c>
      <c r="SN68" s="125">
        <f t="shared" si="294"/>
        <v>0.97247071016552877</v>
      </c>
      <c r="SO68" s="125">
        <f t="shared" si="294"/>
        <v>0.97247071016552877</v>
      </c>
      <c r="SP68" s="125">
        <f t="shared" si="294"/>
        <v>0.97247071016552877</v>
      </c>
      <c r="SQ68" s="125">
        <f t="shared" si="294"/>
        <v>0.97247071016552877</v>
      </c>
      <c r="SR68" s="125">
        <f t="shared" si="294"/>
        <v>0.97247071016552877</v>
      </c>
      <c r="SS68" s="125">
        <f t="shared" si="294"/>
        <v>0.97247071016552877</v>
      </c>
      <c r="ST68" s="125">
        <f t="shared" si="294"/>
        <v>0.97247071016552877</v>
      </c>
      <c r="SU68" s="125">
        <f t="shared" si="294"/>
        <v>0.97247071016552877</v>
      </c>
      <c r="SV68" s="125">
        <f t="shared" si="294"/>
        <v>0.97247071016552877</v>
      </c>
      <c r="SW68" s="125">
        <f t="shared" si="294"/>
        <v>0.97247071016552877</v>
      </c>
      <c r="SX68" s="125">
        <f t="shared" si="294"/>
        <v>0.97247071016552877</v>
      </c>
      <c r="SY68" s="125">
        <f t="shared" si="294"/>
        <v>0.97247071016552877</v>
      </c>
      <c r="SZ68" s="125">
        <f t="shared" si="294"/>
        <v>0.97247071016552877</v>
      </c>
      <c r="TA68" s="125">
        <f t="shared" si="294"/>
        <v>0.97247071016552877</v>
      </c>
      <c r="TB68" s="125">
        <f t="shared" si="294"/>
        <v>0.97247071016552877</v>
      </c>
      <c r="TC68" s="125">
        <f t="shared" si="294"/>
        <v>0.97247071016552877</v>
      </c>
      <c r="TD68" s="125">
        <f t="shared" si="294"/>
        <v>0.97247071016552877</v>
      </c>
      <c r="TE68" s="125">
        <f t="shared" si="294"/>
        <v>0.97247071016552877</v>
      </c>
      <c r="TF68" s="125">
        <f t="shared" si="294"/>
        <v>0.97247071016552877</v>
      </c>
      <c r="TG68" s="125">
        <f t="shared" si="294"/>
        <v>0.97247071016552877</v>
      </c>
      <c r="TH68" s="125">
        <f t="shared" si="294"/>
        <v>0.97247071016552877</v>
      </c>
      <c r="TI68" s="125">
        <f t="shared" si="294"/>
        <v>0.97247071016552877</v>
      </c>
      <c r="TJ68" s="125">
        <f t="shared" si="294"/>
        <v>0.97247071016552877</v>
      </c>
      <c r="TK68" s="125">
        <f t="shared" si="294"/>
        <v>0.97247071016552877</v>
      </c>
      <c r="TL68" s="125">
        <f t="shared" ref="TL68:VH68" si="295">0.681*TL16^0.514</f>
        <v>0.97247071016552877</v>
      </c>
      <c r="TM68" s="125">
        <f t="shared" si="295"/>
        <v>0.97247071016552877</v>
      </c>
      <c r="TN68" s="125">
        <f t="shared" si="295"/>
        <v>0.97247071016552877</v>
      </c>
      <c r="TO68" s="125">
        <f t="shared" si="295"/>
        <v>0.97247071016552877</v>
      </c>
      <c r="TP68" s="125">
        <f t="shared" si="295"/>
        <v>0.97247071016552877</v>
      </c>
      <c r="TQ68" s="125">
        <f t="shared" si="295"/>
        <v>0.97247071016552877</v>
      </c>
      <c r="TR68" s="125">
        <f t="shared" si="295"/>
        <v>0.97247071016552877</v>
      </c>
      <c r="TS68" s="125">
        <f t="shared" si="295"/>
        <v>0.97247071016552877</v>
      </c>
      <c r="TT68" s="125">
        <f t="shared" si="295"/>
        <v>0.97247071016552877</v>
      </c>
      <c r="TU68" s="125">
        <f t="shared" si="295"/>
        <v>0.97247071016552877</v>
      </c>
      <c r="TV68" s="125">
        <f t="shared" si="295"/>
        <v>0.97247071016552877</v>
      </c>
      <c r="TW68" s="125">
        <f t="shared" si="295"/>
        <v>0.97247071016552877</v>
      </c>
      <c r="TX68" s="125">
        <f t="shared" si="295"/>
        <v>0.97247071016552877</v>
      </c>
      <c r="TY68" s="125">
        <f t="shared" si="295"/>
        <v>0.97247071016552877</v>
      </c>
      <c r="TZ68" s="125">
        <f t="shared" si="295"/>
        <v>0.97247071016552877</v>
      </c>
      <c r="UA68" s="125">
        <f t="shared" si="295"/>
        <v>0.97247071016552877</v>
      </c>
      <c r="UB68" s="125">
        <f t="shared" si="295"/>
        <v>0.97247071016552877</v>
      </c>
      <c r="UC68" s="125">
        <f t="shared" si="295"/>
        <v>0.97247071016552877</v>
      </c>
      <c r="UD68" s="125">
        <f t="shared" si="295"/>
        <v>0.97247071016552877</v>
      </c>
      <c r="UE68" s="125">
        <f t="shared" si="295"/>
        <v>0.97247071016552877</v>
      </c>
      <c r="UF68" s="125">
        <f t="shared" si="295"/>
        <v>0.97247071016552877</v>
      </c>
      <c r="UG68" s="125">
        <f t="shared" si="295"/>
        <v>0.97247071016552877</v>
      </c>
      <c r="UH68" s="125">
        <f t="shared" si="295"/>
        <v>0.97247071016552877</v>
      </c>
      <c r="UI68" s="125">
        <f t="shared" si="295"/>
        <v>0.97247071016552877</v>
      </c>
      <c r="UJ68" s="125">
        <f t="shared" si="295"/>
        <v>0.97247071016552877</v>
      </c>
      <c r="UK68" s="125">
        <f t="shared" si="295"/>
        <v>0.97247071016552877</v>
      </c>
      <c r="UL68" s="125">
        <f t="shared" si="295"/>
        <v>0.97247071016552877</v>
      </c>
      <c r="UM68" s="125">
        <f t="shared" si="295"/>
        <v>0.97247071016552877</v>
      </c>
      <c r="UN68" s="125">
        <f t="shared" si="295"/>
        <v>0.97247071016552877</v>
      </c>
      <c r="UO68" s="125">
        <f t="shared" si="295"/>
        <v>0.97247071016552877</v>
      </c>
      <c r="UP68" s="125">
        <f t="shared" si="295"/>
        <v>0.97247071016552877</v>
      </c>
      <c r="UQ68" s="125">
        <f t="shared" si="295"/>
        <v>0.97247071016552877</v>
      </c>
      <c r="UR68" s="125">
        <f t="shared" si="295"/>
        <v>0.97247071016552877</v>
      </c>
      <c r="US68" s="125">
        <f t="shared" si="295"/>
        <v>0.97247071016552877</v>
      </c>
      <c r="UT68" s="125">
        <f t="shared" si="295"/>
        <v>0.97247071016552877</v>
      </c>
      <c r="UU68" s="125">
        <f t="shared" si="295"/>
        <v>0.97247071016552877</v>
      </c>
      <c r="UV68" s="125">
        <f t="shared" si="295"/>
        <v>0.97247071016552877</v>
      </c>
      <c r="UW68" s="125">
        <f t="shared" si="295"/>
        <v>0.97247071016552877</v>
      </c>
      <c r="UX68" s="125">
        <f t="shared" si="295"/>
        <v>0.97247071016552877</v>
      </c>
      <c r="UY68" s="125">
        <f t="shared" si="295"/>
        <v>0.97247071016552877</v>
      </c>
      <c r="UZ68" s="125">
        <f t="shared" si="295"/>
        <v>0.97247071016552877</v>
      </c>
      <c r="VA68" s="125">
        <f t="shared" si="295"/>
        <v>0.97247071016552877</v>
      </c>
      <c r="VB68" s="125">
        <f t="shared" si="295"/>
        <v>0.97247071016552877</v>
      </c>
      <c r="VC68" s="125">
        <f t="shared" si="295"/>
        <v>0.97247071016552877</v>
      </c>
      <c r="VD68" s="125">
        <f t="shared" si="295"/>
        <v>0.97247071016552877</v>
      </c>
      <c r="VE68" s="125">
        <f t="shared" si="295"/>
        <v>0.97247071016552877</v>
      </c>
      <c r="VF68" s="125">
        <f t="shared" si="295"/>
        <v>0.97247071016552877</v>
      </c>
      <c r="VG68" s="125">
        <f t="shared" si="295"/>
        <v>0.97247071016552877</v>
      </c>
      <c r="VH68" s="125">
        <f t="shared" si="295"/>
        <v>0.97247071016552877</v>
      </c>
    </row>
    <row r="69" spans="2:580" ht="14.25" x14ac:dyDescent="0.25">
      <c r="B69" s="55"/>
      <c r="C69" s="10" t="s">
        <v>149</v>
      </c>
      <c r="D69" s="93" t="s">
        <v>150</v>
      </c>
      <c r="E69" s="127">
        <f t="shared" ref="E69:S69" si="296">2*SUM(E20:E22)/(4*E16)</f>
        <v>35</v>
      </c>
      <c r="F69" s="127">
        <f t="shared" si="296"/>
        <v>70</v>
      </c>
      <c r="G69" s="127">
        <f t="shared" si="296"/>
        <v>105</v>
      </c>
      <c r="H69" s="127">
        <f t="shared" si="296"/>
        <v>140</v>
      </c>
      <c r="I69" s="127">
        <f t="shared" si="296"/>
        <v>175</v>
      </c>
      <c r="J69" s="127">
        <f t="shared" si="296"/>
        <v>210</v>
      </c>
      <c r="K69" s="127">
        <f t="shared" si="296"/>
        <v>245</v>
      </c>
      <c r="L69" s="127">
        <f t="shared" si="296"/>
        <v>280</v>
      </c>
      <c r="M69" s="127">
        <f t="shared" si="296"/>
        <v>315</v>
      </c>
      <c r="N69" s="127">
        <f t="shared" si="296"/>
        <v>350</v>
      </c>
      <c r="O69" s="127">
        <f t="shared" si="296"/>
        <v>385</v>
      </c>
      <c r="P69" s="127">
        <f t="shared" si="296"/>
        <v>420</v>
      </c>
      <c r="Q69" s="127">
        <f t="shared" si="296"/>
        <v>35</v>
      </c>
      <c r="R69" s="127">
        <f t="shared" si="296"/>
        <v>70</v>
      </c>
      <c r="S69" s="127">
        <f t="shared" si="296"/>
        <v>105</v>
      </c>
      <c r="T69" s="127">
        <f t="shared" ref="T69:CE69" si="297">2*SUM(T20:T22)/(4*T16)</f>
        <v>140</v>
      </c>
      <c r="U69" s="127">
        <f t="shared" si="297"/>
        <v>175</v>
      </c>
      <c r="V69" s="127">
        <f t="shared" si="297"/>
        <v>210</v>
      </c>
      <c r="W69" s="127">
        <f t="shared" si="297"/>
        <v>245</v>
      </c>
      <c r="X69" s="127">
        <f t="shared" si="297"/>
        <v>280</v>
      </c>
      <c r="Y69" s="127">
        <f t="shared" si="297"/>
        <v>315</v>
      </c>
      <c r="Z69" s="127">
        <f t="shared" si="297"/>
        <v>350</v>
      </c>
      <c r="AA69" s="127">
        <f t="shared" si="297"/>
        <v>385</v>
      </c>
      <c r="AB69" s="127">
        <f t="shared" si="297"/>
        <v>420</v>
      </c>
      <c r="AC69" s="127">
        <f t="shared" si="297"/>
        <v>35</v>
      </c>
      <c r="AD69" s="127">
        <f t="shared" si="297"/>
        <v>70</v>
      </c>
      <c r="AE69" s="127">
        <f t="shared" si="297"/>
        <v>105</v>
      </c>
      <c r="AF69" s="127">
        <f t="shared" si="297"/>
        <v>140</v>
      </c>
      <c r="AG69" s="127">
        <f t="shared" si="297"/>
        <v>175</v>
      </c>
      <c r="AH69" s="127">
        <f t="shared" si="297"/>
        <v>210</v>
      </c>
      <c r="AI69" s="127">
        <f t="shared" si="297"/>
        <v>245</v>
      </c>
      <c r="AJ69" s="127">
        <f t="shared" si="297"/>
        <v>280</v>
      </c>
      <c r="AK69" s="127">
        <f t="shared" si="297"/>
        <v>315</v>
      </c>
      <c r="AL69" s="127">
        <f t="shared" si="297"/>
        <v>350</v>
      </c>
      <c r="AM69" s="127">
        <f t="shared" si="297"/>
        <v>385</v>
      </c>
      <c r="AN69" s="127">
        <f t="shared" si="297"/>
        <v>420</v>
      </c>
      <c r="AO69" s="127">
        <f t="shared" si="297"/>
        <v>35</v>
      </c>
      <c r="AP69" s="127">
        <f t="shared" si="297"/>
        <v>70</v>
      </c>
      <c r="AQ69" s="127">
        <f t="shared" si="297"/>
        <v>105</v>
      </c>
      <c r="AR69" s="127">
        <f t="shared" si="297"/>
        <v>140</v>
      </c>
      <c r="AS69" s="127">
        <f t="shared" si="297"/>
        <v>175</v>
      </c>
      <c r="AT69" s="127">
        <f t="shared" si="297"/>
        <v>210</v>
      </c>
      <c r="AU69" s="127">
        <f t="shared" si="297"/>
        <v>245</v>
      </c>
      <c r="AV69" s="127">
        <f t="shared" si="297"/>
        <v>280</v>
      </c>
      <c r="AW69" s="127">
        <f t="shared" si="297"/>
        <v>315</v>
      </c>
      <c r="AX69" s="127">
        <f t="shared" si="297"/>
        <v>350</v>
      </c>
      <c r="AY69" s="127">
        <f t="shared" si="297"/>
        <v>385</v>
      </c>
      <c r="AZ69" s="127">
        <f t="shared" si="297"/>
        <v>420</v>
      </c>
      <c r="BA69" s="127">
        <f t="shared" si="297"/>
        <v>35</v>
      </c>
      <c r="BB69" s="127">
        <f t="shared" si="297"/>
        <v>70</v>
      </c>
      <c r="BC69" s="127">
        <f t="shared" si="297"/>
        <v>105</v>
      </c>
      <c r="BD69" s="127">
        <f t="shared" si="297"/>
        <v>140</v>
      </c>
      <c r="BE69" s="127">
        <f t="shared" si="297"/>
        <v>175</v>
      </c>
      <c r="BF69" s="127">
        <f t="shared" si="297"/>
        <v>210</v>
      </c>
      <c r="BG69" s="127">
        <f t="shared" si="297"/>
        <v>245</v>
      </c>
      <c r="BH69" s="127">
        <f t="shared" si="297"/>
        <v>280</v>
      </c>
      <c r="BI69" s="127">
        <f t="shared" si="297"/>
        <v>315</v>
      </c>
      <c r="BJ69" s="127">
        <f t="shared" si="297"/>
        <v>350</v>
      </c>
      <c r="BK69" s="127">
        <f t="shared" si="297"/>
        <v>385</v>
      </c>
      <c r="BL69" s="127">
        <f t="shared" si="297"/>
        <v>420</v>
      </c>
      <c r="BM69" s="127">
        <f t="shared" si="297"/>
        <v>35</v>
      </c>
      <c r="BN69" s="127">
        <f t="shared" si="297"/>
        <v>70</v>
      </c>
      <c r="BO69" s="127">
        <f t="shared" si="297"/>
        <v>105</v>
      </c>
      <c r="BP69" s="127">
        <f t="shared" si="297"/>
        <v>140</v>
      </c>
      <c r="BQ69" s="127">
        <f t="shared" si="297"/>
        <v>175</v>
      </c>
      <c r="BR69" s="127">
        <f t="shared" si="297"/>
        <v>210</v>
      </c>
      <c r="BS69" s="127">
        <f t="shared" si="297"/>
        <v>245</v>
      </c>
      <c r="BT69" s="127">
        <f t="shared" si="297"/>
        <v>280</v>
      </c>
      <c r="BU69" s="127">
        <f t="shared" si="297"/>
        <v>315</v>
      </c>
      <c r="BV69" s="127">
        <f t="shared" si="297"/>
        <v>350</v>
      </c>
      <c r="BW69" s="127">
        <f t="shared" si="297"/>
        <v>385</v>
      </c>
      <c r="BX69" s="127">
        <f t="shared" si="297"/>
        <v>420</v>
      </c>
      <c r="BY69" s="127">
        <f t="shared" si="297"/>
        <v>35</v>
      </c>
      <c r="BZ69" s="127">
        <f t="shared" si="297"/>
        <v>70</v>
      </c>
      <c r="CA69" s="127">
        <f t="shared" si="297"/>
        <v>105</v>
      </c>
      <c r="CB69" s="127">
        <f t="shared" si="297"/>
        <v>140</v>
      </c>
      <c r="CC69" s="127">
        <f t="shared" si="297"/>
        <v>175</v>
      </c>
      <c r="CD69" s="127">
        <f t="shared" si="297"/>
        <v>210</v>
      </c>
      <c r="CE69" s="127">
        <f t="shared" si="297"/>
        <v>245</v>
      </c>
      <c r="CF69" s="127">
        <f t="shared" ref="CF69:EQ69" si="298">2*SUM(CF20:CF22)/(4*CF16)</f>
        <v>280</v>
      </c>
      <c r="CG69" s="127">
        <f t="shared" si="298"/>
        <v>315</v>
      </c>
      <c r="CH69" s="127">
        <f t="shared" si="298"/>
        <v>350</v>
      </c>
      <c r="CI69" s="127">
        <f t="shared" si="298"/>
        <v>385</v>
      </c>
      <c r="CJ69" s="127">
        <f t="shared" si="298"/>
        <v>420</v>
      </c>
      <c r="CK69" s="127">
        <f t="shared" si="298"/>
        <v>35</v>
      </c>
      <c r="CL69" s="127">
        <f t="shared" si="298"/>
        <v>70</v>
      </c>
      <c r="CM69" s="127">
        <f t="shared" si="298"/>
        <v>105</v>
      </c>
      <c r="CN69" s="127">
        <f t="shared" si="298"/>
        <v>140</v>
      </c>
      <c r="CO69" s="127">
        <f t="shared" si="298"/>
        <v>175</v>
      </c>
      <c r="CP69" s="127">
        <f t="shared" si="298"/>
        <v>210</v>
      </c>
      <c r="CQ69" s="127">
        <f t="shared" si="298"/>
        <v>245</v>
      </c>
      <c r="CR69" s="127">
        <f t="shared" si="298"/>
        <v>280</v>
      </c>
      <c r="CS69" s="127">
        <f t="shared" si="298"/>
        <v>315</v>
      </c>
      <c r="CT69" s="127">
        <f t="shared" si="298"/>
        <v>350</v>
      </c>
      <c r="CU69" s="127">
        <f t="shared" si="298"/>
        <v>385</v>
      </c>
      <c r="CV69" s="127">
        <f t="shared" si="298"/>
        <v>420</v>
      </c>
      <c r="CW69" s="127">
        <f t="shared" si="298"/>
        <v>35</v>
      </c>
      <c r="CX69" s="127">
        <f t="shared" si="298"/>
        <v>70</v>
      </c>
      <c r="CY69" s="127">
        <f t="shared" si="298"/>
        <v>105</v>
      </c>
      <c r="CZ69" s="127">
        <f t="shared" si="298"/>
        <v>140</v>
      </c>
      <c r="DA69" s="127">
        <f t="shared" si="298"/>
        <v>175</v>
      </c>
      <c r="DB69" s="127">
        <f t="shared" si="298"/>
        <v>210</v>
      </c>
      <c r="DC69" s="127">
        <f t="shared" si="298"/>
        <v>245</v>
      </c>
      <c r="DD69" s="127">
        <f t="shared" si="298"/>
        <v>280</v>
      </c>
      <c r="DE69" s="127">
        <f t="shared" si="298"/>
        <v>315</v>
      </c>
      <c r="DF69" s="127">
        <f t="shared" si="298"/>
        <v>350</v>
      </c>
      <c r="DG69" s="127">
        <f t="shared" si="298"/>
        <v>385</v>
      </c>
      <c r="DH69" s="127">
        <f t="shared" si="298"/>
        <v>420</v>
      </c>
      <c r="DI69" s="127">
        <f t="shared" si="298"/>
        <v>35</v>
      </c>
      <c r="DJ69" s="127">
        <f t="shared" si="298"/>
        <v>70</v>
      </c>
      <c r="DK69" s="127">
        <f t="shared" si="298"/>
        <v>105</v>
      </c>
      <c r="DL69" s="127">
        <f t="shared" si="298"/>
        <v>140</v>
      </c>
      <c r="DM69" s="127">
        <f t="shared" si="298"/>
        <v>175</v>
      </c>
      <c r="DN69" s="127">
        <f t="shared" si="298"/>
        <v>210</v>
      </c>
      <c r="DO69" s="127">
        <f t="shared" si="298"/>
        <v>245</v>
      </c>
      <c r="DP69" s="127">
        <f t="shared" si="298"/>
        <v>280</v>
      </c>
      <c r="DQ69" s="127">
        <f t="shared" si="298"/>
        <v>315</v>
      </c>
      <c r="DR69" s="127">
        <f t="shared" si="298"/>
        <v>350</v>
      </c>
      <c r="DS69" s="127">
        <f t="shared" si="298"/>
        <v>385</v>
      </c>
      <c r="DT69" s="127">
        <f t="shared" si="298"/>
        <v>420</v>
      </c>
      <c r="DU69" s="127">
        <f t="shared" si="298"/>
        <v>35</v>
      </c>
      <c r="DV69" s="127">
        <f t="shared" si="298"/>
        <v>70</v>
      </c>
      <c r="DW69" s="127">
        <f t="shared" si="298"/>
        <v>105</v>
      </c>
      <c r="DX69" s="127">
        <f t="shared" si="298"/>
        <v>140</v>
      </c>
      <c r="DY69" s="127">
        <f t="shared" si="298"/>
        <v>175</v>
      </c>
      <c r="DZ69" s="127">
        <f t="shared" si="298"/>
        <v>210</v>
      </c>
      <c r="EA69" s="127">
        <f t="shared" si="298"/>
        <v>245</v>
      </c>
      <c r="EB69" s="127">
        <f t="shared" si="298"/>
        <v>280</v>
      </c>
      <c r="EC69" s="127">
        <f t="shared" si="298"/>
        <v>315</v>
      </c>
      <c r="ED69" s="127">
        <f t="shared" si="298"/>
        <v>350</v>
      </c>
      <c r="EE69" s="127">
        <f t="shared" si="298"/>
        <v>385</v>
      </c>
      <c r="EF69" s="127">
        <f t="shared" si="298"/>
        <v>420</v>
      </c>
      <c r="EG69" s="127">
        <f t="shared" si="298"/>
        <v>35</v>
      </c>
      <c r="EH69" s="127">
        <f t="shared" si="298"/>
        <v>70</v>
      </c>
      <c r="EI69" s="127">
        <f t="shared" si="298"/>
        <v>105</v>
      </c>
      <c r="EJ69" s="127">
        <f t="shared" si="298"/>
        <v>140</v>
      </c>
      <c r="EK69" s="127">
        <f t="shared" si="298"/>
        <v>175</v>
      </c>
      <c r="EL69" s="127">
        <f t="shared" si="298"/>
        <v>210</v>
      </c>
      <c r="EM69" s="127">
        <f t="shared" si="298"/>
        <v>245</v>
      </c>
      <c r="EN69" s="127">
        <f t="shared" si="298"/>
        <v>280</v>
      </c>
      <c r="EO69" s="127">
        <f t="shared" si="298"/>
        <v>315</v>
      </c>
      <c r="EP69" s="127">
        <f t="shared" si="298"/>
        <v>350</v>
      </c>
      <c r="EQ69" s="127">
        <f t="shared" si="298"/>
        <v>385</v>
      </c>
      <c r="ER69" s="127">
        <f t="shared" ref="ER69:HC69" si="299">2*SUM(ER20:ER22)/(4*ER16)</f>
        <v>420</v>
      </c>
      <c r="ES69" s="127">
        <f t="shared" si="299"/>
        <v>35</v>
      </c>
      <c r="ET69" s="127">
        <f t="shared" si="299"/>
        <v>70</v>
      </c>
      <c r="EU69" s="127">
        <f t="shared" si="299"/>
        <v>105</v>
      </c>
      <c r="EV69" s="127">
        <f t="shared" si="299"/>
        <v>140</v>
      </c>
      <c r="EW69" s="127">
        <f t="shared" si="299"/>
        <v>175</v>
      </c>
      <c r="EX69" s="127">
        <f t="shared" si="299"/>
        <v>210</v>
      </c>
      <c r="EY69" s="127">
        <f t="shared" si="299"/>
        <v>245</v>
      </c>
      <c r="EZ69" s="127">
        <f t="shared" si="299"/>
        <v>280</v>
      </c>
      <c r="FA69" s="127">
        <f t="shared" si="299"/>
        <v>315</v>
      </c>
      <c r="FB69" s="127">
        <f t="shared" si="299"/>
        <v>350</v>
      </c>
      <c r="FC69" s="127">
        <f t="shared" si="299"/>
        <v>385</v>
      </c>
      <c r="FD69" s="127">
        <f t="shared" si="299"/>
        <v>420</v>
      </c>
      <c r="FE69" s="127">
        <f t="shared" si="299"/>
        <v>35</v>
      </c>
      <c r="FF69" s="127">
        <f t="shared" si="299"/>
        <v>70</v>
      </c>
      <c r="FG69" s="127">
        <f t="shared" si="299"/>
        <v>105</v>
      </c>
      <c r="FH69" s="127">
        <f t="shared" si="299"/>
        <v>140</v>
      </c>
      <c r="FI69" s="127">
        <f t="shared" si="299"/>
        <v>175</v>
      </c>
      <c r="FJ69" s="127">
        <f t="shared" si="299"/>
        <v>210</v>
      </c>
      <c r="FK69" s="127">
        <f t="shared" si="299"/>
        <v>245</v>
      </c>
      <c r="FL69" s="127">
        <f t="shared" si="299"/>
        <v>280</v>
      </c>
      <c r="FM69" s="127">
        <f t="shared" si="299"/>
        <v>315</v>
      </c>
      <c r="FN69" s="127">
        <f t="shared" si="299"/>
        <v>350</v>
      </c>
      <c r="FO69" s="127">
        <f t="shared" si="299"/>
        <v>385</v>
      </c>
      <c r="FP69" s="127">
        <f t="shared" si="299"/>
        <v>420</v>
      </c>
      <c r="FQ69" s="127">
        <f t="shared" si="299"/>
        <v>35</v>
      </c>
      <c r="FR69" s="127">
        <f t="shared" si="299"/>
        <v>70</v>
      </c>
      <c r="FS69" s="127">
        <f t="shared" si="299"/>
        <v>105</v>
      </c>
      <c r="FT69" s="127">
        <f t="shared" si="299"/>
        <v>140</v>
      </c>
      <c r="FU69" s="127">
        <f t="shared" si="299"/>
        <v>175</v>
      </c>
      <c r="FV69" s="127">
        <f t="shared" si="299"/>
        <v>210</v>
      </c>
      <c r="FW69" s="127">
        <f t="shared" si="299"/>
        <v>245</v>
      </c>
      <c r="FX69" s="127">
        <f t="shared" si="299"/>
        <v>280</v>
      </c>
      <c r="FY69" s="127">
        <f t="shared" si="299"/>
        <v>315</v>
      </c>
      <c r="FZ69" s="127">
        <f t="shared" si="299"/>
        <v>350</v>
      </c>
      <c r="GA69" s="127">
        <f t="shared" si="299"/>
        <v>385</v>
      </c>
      <c r="GB69" s="127">
        <f t="shared" si="299"/>
        <v>420</v>
      </c>
      <c r="GC69" s="127">
        <f t="shared" si="299"/>
        <v>35</v>
      </c>
      <c r="GD69" s="127">
        <f t="shared" si="299"/>
        <v>70</v>
      </c>
      <c r="GE69" s="127">
        <f t="shared" si="299"/>
        <v>105</v>
      </c>
      <c r="GF69" s="127">
        <f t="shared" si="299"/>
        <v>140</v>
      </c>
      <c r="GG69" s="127">
        <f t="shared" si="299"/>
        <v>175</v>
      </c>
      <c r="GH69" s="127">
        <f t="shared" si="299"/>
        <v>210</v>
      </c>
      <c r="GI69" s="127">
        <f t="shared" si="299"/>
        <v>245</v>
      </c>
      <c r="GJ69" s="127">
        <f t="shared" si="299"/>
        <v>280</v>
      </c>
      <c r="GK69" s="127">
        <f t="shared" si="299"/>
        <v>315</v>
      </c>
      <c r="GL69" s="127">
        <f t="shared" si="299"/>
        <v>350</v>
      </c>
      <c r="GM69" s="127">
        <f t="shared" si="299"/>
        <v>385</v>
      </c>
      <c r="GN69" s="127">
        <f t="shared" si="299"/>
        <v>420</v>
      </c>
      <c r="GO69" s="127">
        <f t="shared" si="299"/>
        <v>35</v>
      </c>
      <c r="GP69" s="127">
        <f t="shared" si="299"/>
        <v>70</v>
      </c>
      <c r="GQ69" s="127">
        <f t="shared" si="299"/>
        <v>105</v>
      </c>
      <c r="GR69" s="127">
        <f t="shared" si="299"/>
        <v>140</v>
      </c>
      <c r="GS69" s="127">
        <f t="shared" si="299"/>
        <v>175</v>
      </c>
      <c r="GT69" s="127">
        <f t="shared" si="299"/>
        <v>210</v>
      </c>
      <c r="GU69" s="127">
        <f t="shared" si="299"/>
        <v>245</v>
      </c>
      <c r="GV69" s="127">
        <f t="shared" si="299"/>
        <v>280</v>
      </c>
      <c r="GW69" s="127">
        <f t="shared" si="299"/>
        <v>315</v>
      </c>
      <c r="GX69" s="127">
        <f t="shared" si="299"/>
        <v>350</v>
      </c>
      <c r="GY69" s="127">
        <f t="shared" si="299"/>
        <v>385</v>
      </c>
      <c r="GZ69" s="127">
        <f t="shared" si="299"/>
        <v>420</v>
      </c>
      <c r="HA69" s="127">
        <f t="shared" si="299"/>
        <v>35</v>
      </c>
      <c r="HB69" s="127">
        <f t="shared" si="299"/>
        <v>70</v>
      </c>
      <c r="HC69" s="127">
        <f t="shared" si="299"/>
        <v>105</v>
      </c>
      <c r="HD69" s="127">
        <f t="shared" ref="HD69:JO69" si="300">2*SUM(HD20:HD22)/(4*HD16)</f>
        <v>140</v>
      </c>
      <c r="HE69" s="127">
        <f t="shared" si="300"/>
        <v>175</v>
      </c>
      <c r="HF69" s="127">
        <f t="shared" si="300"/>
        <v>210</v>
      </c>
      <c r="HG69" s="127">
        <f t="shared" si="300"/>
        <v>245</v>
      </c>
      <c r="HH69" s="127">
        <f t="shared" si="300"/>
        <v>280</v>
      </c>
      <c r="HI69" s="127">
        <f t="shared" si="300"/>
        <v>315</v>
      </c>
      <c r="HJ69" s="127">
        <f t="shared" si="300"/>
        <v>350</v>
      </c>
      <c r="HK69" s="127">
        <f t="shared" si="300"/>
        <v>385</v>
      </c>
      <c r="HL69" s="127">
        <f t="shared" si="300"/>
        <v>420</v>
      </c>
      <c r="HM69" s="127">
        <f t="shared" si="300"/>
        <v>35</v>
      </c>
      <c r="HN69" s="127">
        <f t="shared" si="300"/>
        <v>70</v>
      </c>
      <c r="HO69" s="127">
        <f t="shared" si="300"/>
        <v>105</v>
      </c>
      <c r="HP69" s="127">
        <f t="shared" si="300"/>
        <v>140</v>
      </c>
      <c r="HQ69" s="127">
        <f t="shared" si="300"/>
        <v>175</v>
      </c>
      <c r="HR69" s="127">
        <f t="shared" si="300"/>
        <v>210</v>
      </c>
      <c r="HS69" s="127">
        <f t="shared" si="300"/>
        <v>245</v>
      </c>
      <c r="HT69" s="127">
        <f t="shared" si="300"/>
        <v>280</v>
      </c>
      <c r="HU69" s="127">
        <f t="shared" si="300"/>
        <v>315</v>
      </c>
      <c r="HV69" s="127">
        <f t="shared" si="300"/>
        <v>350</v>
      </c>
      <c r="HW69" s="127">
        <f t="shared" si="300"/>
        <v>385</v>
      </c>
      <c r="HX69" s="127">
        <f t="shared" si="300"/>
        <v>420</v>
      </c>
      <c r="HY69" s="127">
        <f t="shared" si="300"/>
        <v>35</v>
      </c>
      <c r="HZ69" s="127">
        <f t="shared" si="300"/>
        <v>70</v>
      </c>
      <c r="IA69" s="127">
        <f t="shared" si="300"/>
        <v>105</v>
      </c>
      <c r="IB69" s="127">
        <f t="shared" si="300"/>
        <v>140</v>
      </c>
      <c r="IC69" s="127">
        <f t="shared" si="300"/>
        <v>175</v>
      </c>
      <c r="ID69" s="127">
        <f t="shared" si="300"/>
        <v>210</v>
      </c>
      <c r="IE69" s="127">
        <f t="shared" si="300"/>
        <v>245</v>
      </c>
      <c r="IF69" s="127">
        <f t="shared" si="300"/>
        <v>280</v>
      </c>
      <c r="IG69" s="127">
        <f t="shared" si="300"/>
        <v>315</v>
      </c>
      <c r="IH69" s="127">
        <f t="shared" si="300"/>
        <v>350</v>
      </c>
      <c r="II69" s="127">
        <f t="shared" si="300"/>
        <v>385</v>
      </c>
      <c r="IJ69" s="127">
        <f t="shared" si="300"/>
        <v>420</v>
      </c>
      <c r="IK69" s="127">
        <f t="shared" si="300"/>
        <v>35</v>
      </c>
      <c r="IL69" s="127">
        <f t="shared" si="300"/>
        <v>70</v>
      </c>
      <c r="IM69" s="127">
        <f t="shared" si="300"/>
        <v>105</v>
      </c>
      <c r="IN69" s="127">
        <f t="shared" si="300"/>
        <v>140</v>
      </c>
      <c r="IO69" s="127">
        <f t="shared" si="300"/>
        <v>175</v>
      </c>
      <c r="IP69" s="127">
        <f t="shared" si="300"/>
        <v>210</v>
      </c>
      <c r="IQ69" s="127">
        <f t="shared" si="300"/>
        <v>245</v>
      </c>
      <c r="IR69" s="127">
        <f t="shared" si="300"/>
        <v>280</v>
      </c>
      <c r="IS69" s="127">
        <f t="shared" si="300"/>
        <v>315</v>
      </c>
      <c r="IT69" s="127">
        <f t="shared" si="300"/>
        <v>350</v>
      </c>
      <c r="IU69" s="127">
        <f t="shared" si="300"/>
        <v>385</v>
      </c>
      <c r="IV69" s="127">
        <f t="shared" si="300"/>
        <v>420</v>
      </c>
      <c r="IW69" s="127">
        <f t="shared" si="300"/>
        <v>35</v>
      </c>
      <c r="IX69" s="127">
        <f t="shared" si="300"/>
        <v>70</v>
      </c>
      <c r="IY69" s="127">
        <f t="shared" si="300"/>
        <v>105</v>
      </c>
      <c r="IZ69" s="127">
        <f t="shared" si="300"/>
        <v>140</v>
      </c>
      <c r="JA69" s="127">
        <f t="shared" si="300"/>
        <v>175</v>
      </c>
      <c r="JB69" s="127">
        <f t="shared" si="300"/>
        <v>210</v>
      </c>
      <c r="JC69" s="127">
        <f t="shared" si="300"/>
        <v>245</v>
      </c>
      <c r="JD69" s="127">
        <f t="shared" si="300"/>
        <v>280</v>
      </c>
      <c r="JE69" s="127">
        <f t="shared" si="300"/>
        <v>315</v>
      </c>
      <c r="JF69" s="127">
        <f t="shared" si="300"/>
        <v>350</v>
      </c>
      <c r="JG69" s="127">
        <f t="shared" si="300"/>
        <v>385</v>
      </c>
      <c r="JH69" s="127">
        <f t="shared" si="300"/>
        <v>420</v>
      </c>
      <c r="JI69" s="127">
        <f t="shared" si="300"/>
        <v>35</v>
      </c>
      <c r="JJ69" s="127">
        <f t="shared" si="300"/>
        <v>70</v>
      </c>
      <c r="JK69" s="127">
        <f t="shared" si="300"/>
        <v>105</v>
      </c>
      <c r="JL69" s="127">
        <f t="shared" si="300"/>
        <v>140</v>
      </c>
      <c r="JM69" s="127">
        <f t="shared" si="300"/>
        <v>175</v>
      </c>
      <c r="JN69" s="127">
        <f t="shared" si="300"/>
        <v>210</v>
      </c>
      <c r="JO69" s="127">
        <f t="shared" si="300"/>
        <v>245</v>
      </c>
      <c r="JP69" s="127">
        <f t="shared" ref="JP69:MA69" si="301">2*SUM(JP20:JP22)/(4*JP16)</f>
        <v>280</v>
      </c>
      <c r="JQ69" s="127">
        <f t="shared" si="301"/>
        <v>315</v>
      </c>
      <c r="JR69" s="127">
        <f t="shared" si="301"/>
        <v>350</v>
      </c>
      <c r="JS69" s="127">
        <f t="shared" si="301"/>
        <v>385</v>
      </c>
      <c r="JT69" s="127">
        <f t="shared" si="301"/>
        <v>420</v>
      </c>
      <c r="JU69" s="127">
        <f t="shared" si="301"/>
        <v>35</v>
      </c>
      <c r="JV69" s="127">
        <f t="shared" si="301"/>
        <v>70</v>
      </c>
      <c r="JW69" s="127">
        <f t="shared" si="301"/>
        <v>105</v>
      </c>
      <c r="JX69" s="127">
        <f t="shared" si="301"/>
        <v>140</v>
      </c>
      <c r="JY69" s="127">
        <f t="shared" si="301"/>
        <v>175</v>
      </c>
      <c r="JZ69" s="127">
        <f t="shared" si="301"/>
        <v>210</v>
      </c>
      <c r="KA69" s="127">
        <f t="shared" si="301"/>
        <v>245</v>
      </c>
      <c r="KB69" s="127">
        <f t="shared" si="301"/>
        <v>280</v>
      </c>
      <c r="KC69" s="127">
        <f t="shared" si="301"/>
        <v>315</v>
      </c>
      <c r="KD69" s="127">
        <f t="shared" si="301"/>
        <v>350</v>
      </c>
      <c r="KE69" s="127">
        <f t="shared" si="301"/>
        <v>385</v>
      </c>
      <c r="KF69" s="127">
        <f t="shared" si="301"/>
        <v>420</v>
      </c>
      <c r="KG69" s="127">
        <f t="shared" si="301"/>
        <v>35</v>
      </c>
      <c r="KH69" s="127">
        <f t="shared" si="301"/>
        <v>70</v>
      </c>
      <c r="KI69" s="127">
        <f t="shared" si="301"/>
        <v>105</v>
      </c>
      <c r="KJ69" s="127">
        <f t="shared" si="301"/>
        <v>140</v>
      </c>
      <c r="KK69" s="127">
        <f t="shared" si="301"/>
        <v>175</v>
      </c>
      <c r="KL69" s="127">
        <f t="shared" si="301"/>
        <v>210</v>
      </c>
      <c r="KM69" s="127">
        <f t="shared" si="301"/>
        <v>245</v>
      </c>
      <c r="KN69" s="127">
        <f t="shared" si="301"/>
        <v>280</v>
      </c>
      <c r="KO69" s="127">
        <f t="shared" si="301"/>
        <v>315</v>
      </c>
      <c r="KP69" s="127">
        <f t="shared" si="301"/>
        <v>350</v>
      </c>
      <c r="KQ69" s="127">
        <f t="shared" si="301"/>
        <v>385</v>
      </c>
      <c r="KR69" s="127">
        <f t="shared" si="301"/>
        <v>420</v>
      </c>
      <c r="KS69" s="127">
        <f t="shared" si="301"/>
        <v>35</v>
      </c>
      <c r="KT69" s="127">
        <f t="shared" si="301"/>
        <v>70</v>
      </c>
      <c r="KU69" s="127">
        <f t="shared" si="301"/>
        <v>105</v>
      </c>
      <c r="KV69" s="127">
        <f t="shared" si="301"/>
        <v>140</v>
      </c>
      <c r="KW69" s="127">
        <f t="shared" si="301"/>
        <v>175</v>
      </c>
      <c r="KX69" s="127">
        <f t="shared" si="301"/>
        <v>210</v>
      </c>
      <c r="KY69" s="127">
        <f t="shared" si="301"/>
        <v>245</v>
      </c>
      <c r="KZ69" s="127">
        <f t="shared" si="301"/>
        <v>280</v>
      </c>
      <c r="LA69" s="127">
        <f t="shared" si="301"/>
        <v>315</v>
      </c>
      <c r="LB69" s="127">
        <f t="shared" si="301"/>
        <v>350</v>
      </c>
      <c r="LC69" s="127">
        <f t="shared" si="301"/>
        <v>385</v>
      </c>
      <c r="LD69" s="127">
        <f t="shared" si="301"/>
        <v>420</v>
      </c>
      <c r="LE69" s="127">
        <f t="shared" si="301"/>
        <v>35</v>
      </c>
      <c r="LF69" s="127">
        <f t="shared" si="301"/>
        <v>70</v>
      </c>
      <c r="LG69" s="127">
        <f t="shared" si="301"/>
        <v>105</v>
      </c>
      <c r="LH69" s="127">
        <f t="shared" si="301"/>
        <v>140</v>
      </c>
      <c r="LI69" s="127">
        <f t="shared" si="301"/>
        <v>175</v>
      </c>
      <c r="LJ69" s="127">
        <f t="shared" si="301"/>
        <v>210</v>
      </c>
      <c r="LK69" s="127">
        <f t="shared" si="301"/>
        <v>245</v>
      </c>
      <c r="LL69" s="127">
        <f t="shared" si="301"/>
        <v>280</v>
      </c>
      <c r="LM69" s="127">
        <f t="shared" si="301"/>
        <v>315</v>
      </c>
      <c r="LN69" s="127">
        <f t="shared" si="301"/>
        <v>350</v>
      </c>
      <c r="LO69" s="127">
        <f t="shared" si="301"/>
        <v>385</v>
      </c>
      <c r="LP69" s="127">
        <f t="shared" si="301"/>
        <v>420</v>
      </c>
      <c r="LQ69" s="127">
        <f t="shared" si="301"/>
        <v>35</v>
      </c>
      <c r="LR69" s="127">
        <f t="shared" si="301"/>
        <v>70</v>
      </c>
      <c r="LS69" s="127">
        <f t="shared" si="301"/>
        <v>105</v>
      </c>
      <c r="LT69" s="127">
        <f t="shared" si="301"/>
        <v>140</v>
      </c>
      <c r="LU69" s="127">
        <f t="shared" si="301"/>
        <v>175</v>
      </c>
      <c r="LV69" s="127">
        <f t="shared" si="301"/>
        <v>210</v>
      </c>
      <c r="LW69" s="127">
        <f t="shared" si="301"/>
        <v>245</v>
      </c>
      <c r="LX69" s="127">
        <f t="shared" si="301"/>
        <v>280</v>
      </c>
      <c r="LY69" s="127">
        <f t="shared" si="301"/>
        <v>315</v>
      </c>
      <c r="LZ69" s="127">
        <f t="shared" si="301"/>
        <v>350</v>
      </c>
      <c r="MA69" s="127">
        <f t="shared" si="301"/>
        <v>385</v>
      </c>
      <c r="MB69" s="127">
        <f t="shared" ref="MB69:OM69" si="302">2*SUM(MB20:MB22)/(4*MB16)</f>
        <v>420</v>
      </c>
      <c r="MC69" s="127">
        <f t="shared" si="302"/>
        <v>35</v>
      </c>
      <c r="MD69" s="127">
        <f t="shared" si="302"/>
        <v>70</v>
      </c>
      <c r="ME69" s="127">
        <f t="shared" si="302"/>
        <v>105</v>
      </c>
      <c r="MF69" s="127">
        <f t="shared" si="302"/>
        <v>140</v>
      </c>
      <c r="MG69" s="127">
        <f t="shared" si="302"/>
        <v>175</v>
      </c>
      <c r="MH69" s="127">
        <f t="shared" si="302"/>
        <v>210</v>
      </c>
      <c r="MI69" s="127">
        <f t="shared" si="302"/>
        <v>245</v>
      </c>
      <c r="MJ69" s="127">
        <f t="shared" si="302"/>
        <v>280</v>
      </c>
      <c r="MK69" s="127">
        <f t="shared" si="302"/>
        <v>315</v>
      </c>
      <c r="ML69" s="127">
        <f t="shared" si="302"/>
        <v>350</v>
      </c>
      <c r="MM69" s="127">
        <f t="shared" si="302"/>
        <v>385</v>
      </c>
      <c r="MN69" s="127">
        <f t="shared" si="302"/>
        <v>420</v>
      </c>
      <c r="MO69" s="127">
        <f t="shared" si="302"/>
        <v>35</v>
      </c>
      <c r="MP69" s="127">
        <f t="shared" si="302"/>
        <v>70</v>
      </c>
      <c r="MQ69" s="127">
        <f t="shared" si="302"/>
        <v>105</v>
      </c>
      <c r="MR69" s="127">
        <f t="shared" si="302"/>
        <v>140</v>
      </c>
      <c r="MS69" s="127">
        <f t="shared" si="302"/>
        <v>175</v>
      </c>
      <c r="MT69" s="127">
        <f t="shared" si="302"/>
        <v>210</v>
      </c>
      <c r="MU69" s="127">
        <f t="shared" si="302"/>
        <v>245</v>
      </c>
      <c r="MV69" s="127">
        <f t="shared" si="302"/>
        <v>280</v>
      </c>
      <c r="MW69" s="127">
        <f t="shared" si="302"/>
        <v>315</v>
      </c>
      <c r="MX69" s="127">
        <f t="shared" si="302"/>
        <v>350</v>
      </c>
      <c r="MY69" s="127">
        <f t="shared" si="302"/>
        <v>385</v>
      </c>
      <c r="MZ69" s="127">
        <f t="shared" si="302"/>
        <v>420</v>
      </c>
      <c r="NA69" s="127">
        <f t="shared" si="302"/>
        <v>35</v>
      </c>
      <c r="NB69" s="127">
        <f t="shared" si="302"/>
        <v>70</v>
      </c>
      <c r="NC69" s="127">
        <f t="shared" si="302"/>
        <v>105</v>
      </c>
      <c r="ND69" s="127">
        <f t="shared" si="302"/>
        <v>140</v>
      </c>
      <c r="NE69" s="127">
        <f t="shared" si="302"/>
        <v>175</v>
      </c>
      <c r="NF69" s="127">
        <f t="shared" si="302"/>
        <v>210</v>
      </c>
      <c r="NG69" s="127">
        <f t="shared" si="302"/>
        <v>245</v>
      </c>
      <c r="NH69" s="127">
        <f t="shared" si="302"/>
        <v>280</v>
      </c>
      <c r="NI69" s="127">
        <f t="shared" si="302"/>
        <v>315</v>
      </c>
      <c r="NJ69" s="127">
        <f t="shared" si="302"/>
        <v>350</v>
      </c>
      <c r="NK69" s="127">
        <f t="shared" si="302"/>
        <v>385</v>
      </c>
      <c r="NL69" s="127">
        <f t="shared" si="302"/>
        <v>420</v>
      </c>
      <c r="NM69" s="127">
        <f t="shared" si="302"/>
        <v>35</v>
      </c>
      <c r="NN69" s="127">
        <f t="shared" si="302"/>
        <v>70</v>
      </c>
      <c r="NO69" s="127">
        <f t="shared" si="302"/>
        <v>105</v>
      </c>
      <c r="NP69" s="127">
        <f t="shared" si="302"/>
        <v>140</v>
      </c>
      <c r="NQ69" s="127">
        <f t="shared" si="302"/>
        <v>175</v>
      </c>
      <c r="NR69" s="127">
        <f t="shared" si="302"/>
        <v>210</v>
      </c>
      <c r="NS69" s="127">
        <f t="shared" si="302"/>
        <v>245</v>
      </c>
      <c r="NT69" s="127">
        <f t="shared" si="302"/>
        <v>280</v>
      </c>
      <c r="NU69" s="127">
        <f t="shared" si="302"/>
        <v>315</v>
      </c>
      <c r="NV69" s="127">
        <f t="shared" si="302"/>
        <v>350</v>
      </c>
      <c r="NW69" s="127">
        <f t="shared" si="302"/>
        <v>385</v>
      </c>
      <c r="NX69" s="127">
        <f t="shared" si="302"/>
        <v>420</v>
      </c>
      <c r="NY69" s="127">
        <f t="shared" si="302"/>
        <v>35</v>
      </c>
      <c r="NZ69" s="127">
        <f t="shared" si="302"/>
        <v>70</v>
      </c>
      <c r="OA69" s="127">
        <f t="shared" si="302"/>
        <v>105</v>
      </c>
      <c r="OB69" s="127">
        <f t="shared" si="302"/>
        <v>140</v>
      </c>
      <c r="OC69" s="127">
        <f t="shared" si="302"/>
        <v>175</v>
      </c>
      <c r="OD69" s="127">
        <f t="shared" si="302"/>
        <v>210</v>
      </c>
      <c r="OE69" s="127">
        <f t="shared" si="302"/>
        <v>245</v>
      </c>
      <c r="OF69" s="127">
        <f t="shared" si="302"/>
        <v>280</v>
      </c>
      <c r="OG69" s="127">
        <f t="shared" si="302"/>
        <v>315</v>
      </c>
      <c r="OH69" s="127">
        <f t="shared" si="302"/>
        <v>350</v>
      </c>
      <c r="OI69" s="127">
        <f t="shared" si="302"/>
        <v>385</v>
      </c>
      <c r="OJ69" s="127">
        <f t="shared" si="302"/>
        <v>420</v>
      </c>
      <c r="OK69" s="127">
        <f t="shared" si="302"/>
        <v>35</v>
      </c>
      <c r="OL69" s="127">
        <f t="shared" si="302"/>
        <v>70</v>
      </c>
      <c r="OM69" s="127">
        <f t="shared" si="302"/>
        <v>105</v>
      </c>
      <c r="ON69" s="127">
        <f t="shared" ref="ON69:QY69" si="303">2*SUM(ON20:ON22)/(4*ON16)</f>
        <v>140</v>
      </c>
      <c r="OO69" s="127">
        <f t="shared" si="303"/>
        <v>175</v>
      </c>
      <c r="OP69" s="127">
        <f t="shared" si="303"/>
        <v>210</v>
      </c>
      <c r="OQ69" s="127">
        <f t="shared" si="303"/>
        <v>245</v>
      </c>
      <c r="OR69" s="127">
        <f t="shared" si="303"/>
        <v>280</v>
      </c>
      <c r="OS69" s="127">
        <f t="shared" si="303"/>
        <v>315</v>
      </c>
      <c r="OT69" s="127">
        <f t="shared" si="303"/>
        <v>350</v>
      </c>
      <c r="OU69" s="127">
        <f t="shared" si="303"/>
        <v>385</v>
      </c>
      <c r="OV69" s="127">
        <f t="shared" si="303"/>
        <v>420</v>
      </c>
      <c r="OW69" s="127">
        <f t="shared" si="303"/>
        <v>35</v>
      </c>
      <c r="OX69" s="127">
        <f t="shared" si="303"/>
        <v>70</v>
      </c>
      <c r="OY69" s="127">
        <f t="shared" si="303"/>
        <v>105</v>
      </c>
      <c r="OZ69" s="127">
        <f t="shared" si="303"/>
        <v>140</v>
      </c>
      <c r="PA69" s="127">
        <f t="shared" si="303"/>
        <v>175</v>
      </c>
      <c r="PB69" s="127">
        <f t="shared" si="303"/>
        <v>210</v>
      </c>
      <c r="PC69" s="127">
        <f t="shared" si="303"/>
        <v>245</v>
      </c>
      <c r="PD69" s="127">
        <f t="shared" si="303"/>
        <v>280</v>
      </c>
      <c r="PE69" s="127">
        <f t="shared" si="303"/>
        <v>315</v>
      </c>
      <c r="PF69" s="127">
        <f t="shared" si="303"/>
        <v>350</v>
      </c>
      <c r="PG69" s="127">
        <f t="shared" si="303"/>
        <v>385</v>
      </c>
      <c r="PH69" s="127">
        <f t="shared" si="303"/>
        <v>420</v>
      </c>
      <c r="PI69" s="127">
        <f t="shared" si="303"/>
        <v>35</v>
      </c>
      <c r="PJ69" s="127">
        <f t="shared" si="303"/>
        <v>70</v>
      </c>
      <c r="PK69" s="127">
        <f t="shared" si="303"/>
        <v>105</v>
      </c>
      <c r="PL69" s="127">
        <f t="shared" si="303"/>
        <v>140</v>
      </c>
      <c r="PM69" s="127">
        <f t="shared" si="303"/>
        <v>175</v>
      </c>
      <c r="PN69" s="127">
        <f t="shared" si="303"/>
        <v>210</v>
      </c>
      <c r="PO69" s="127">
        <f t="shared" si="303"/>
        <v>245</v>
      </c>
      <c r="PP69" s="127">
        <f t="shared" si="303"/>
        <v>280</v>
      </c>
      <c r="PQ69" s="127">
        <f t="shared" si="303"/>
        <v>315</v>
      </c>
      <c r="PR69" s="127">
        <f t="shared" si="303"/>
        <v>350</v>
      </c>
      <c r="PS69" s="127">
        <f t="shared" si="303"/>
        <v>385</v>
      </c>
      <c r="PT69" s="127">
        <f t="shared" si="303"/>
        <v>420</v>
      </c>
      <c r="PU69" s="127">
        <f t="shared" si="303"/>
        <v>35</v>
      </c>
      <c r="PV69" s="127">
        <f t="shared" si="303"/>
        <v>70</v>
      </c>
      <c r="PW69" s="127">
        <f t="shared" si="303"/>
        <v>105</v>
      </c>
      <c r="PX69" s="127">
        <f t="shared" si="303"/>
        <v>140</v>
      </c>
      <c r="PY69" s="127">
        <f t="shared" si="303"/>
        <v>175</v>
      </c>
      <c r="PZ69" s="127">
        <f t="shared" si="303"/>
        <v>210</v>
      </c>
      <c r="QA69" s="127">
        <f t="shared" si="303"/>
        <v>245</v>
      </c>
      <c r="QB69" s="127">
        <f t="shared" si="303"/>
        <v>280</v>
      </c>
      <c r="QC69" s="127">
        <f t="shared" si="303"/>
        <v>315</v>
      </c>
      <c r="QD69" s="127">
        <f t="shared" si="303"/>
        <v>350</v>
      </c>
      <c r="QE69" s="127">
        <f t="shared" si="303"/>
        <v>385</v>
      </c>
      <c r="QF69" s="127">
        <f t="shared" si="303"/>
        <v>420</v>
      </c>
      <c r="QG69" s="127">
        <f t="shared" si="303"/>
        <v>35</v>
      </c>
      <c r="QH69" s="127">
        <f t="shared" si="303"/>
        <v>70</v>
      </c>
      <c r="QI69" s="127">
        <f t="shared" si="303"/>
        <v>105</v>
      </c>
      <c r="QJ69" s="127">
        <f t="shared" si="303"/>
        <v>140</v>
      </c>
      <c r="QK69" s="127">
        <f t="shared" si="303"/>
        <v>175</v>
      </c>
      <c r="QL69" s="127">
        <f t="shared" si="303"/>
        <v>210</v>
      </c>
      <c r="QM69" s="127">
        <f t="shared" si="303"/>
        <v>245</v>
      </c>
      <c r="QN69" s="127">
        <f t="shared" si="303"/>
        <v>280</v>
      </c>
      <c r="QO69" s="127">
        <f t="shared" si="303"/>
        <v>315</v>
      </c>
      <c r="QP69" s="127">
        <f t="shared" si="303"/>
        <v>350</v>
      </c>
      <c r="QQ69" s="127">
        <f t="shared" si="303"/>
        <v>385</v>
      </c>
      <c r="QR69" s="127">
        <f t="shared" si="303"/>
        <v>420</v>
      </c>
      <c r="QS69" s="127">
        <f t="shared" si="303"/>
        <v>35</v>
      </c>
      <c r="QT69" s="127">
        <f t="shared" si="303"/>
        <v>70</v>
      </c>
      <c r="QU69" s="127">
        <f t="shared" si="303"/>
        <v>105</v>
      </c>
      <c r="QV69" s="127">
        <f t="shared" si="303"/>
        <v>140</v>
      </c>
      <c r="QW69" s="127">
        <f t="shared" si="303"/>
        <v>175</v>
      </c>
      <c r="QX69" s="127">
        <f t="shared" si="303"/>
        <v>210</v>
      </c>
      <c r="QY69" s="127">
        <f t="shared" si="303"/>
        <v>245</v>
      </c>
      <c r="QZ69" s="127">
        <f t="shared" ref="QZ69:TK69" si="304">2*SUM(QZ20:QZ22)/(4*QZ16)</f>
        <v>280</v>
      </c>
      <c r="RA69" s="127">
        <f t="shared" si="304"/>
        <v>315</v>
      </c>
      <c r="RB69" s="127">
        <f t="shared" si="304"/>
        <v>350</v>
      </c>
      <c r="RC69" s="127">
        <f t="shared" si="304"/>
        <v>385</v>
      </c>
      <c r="RD69" s="127">
        <f t="shared" si="304"/>
        <v>420</v>
      </c>
      <c r="RE69" s="127">
        <f t="shared" si="304"/>
        <v>35</v>
      </c>
      <c r="RF69" s="127">
        <f t="shared" si="304"/>
        <v>70</v>
      </c>
      <c r="RG69" s="127">
        <f t="shared" si="304"/>
        <v>105</v>
      </c>
      <c r="RH69" s="127">
        <f t="shared" si="304"/>
        <v>140</v>
      </c>
      <c r="RI69" s="127">
        <f t="shared" si="304"/>
        <v>175</v>
      </c>
      <c r="RJ69" s="127">
        <f t="shared" si="304"/>
        <v>210</v>
      </c>
      <c r="RK69" s="127">
        <f t="shared" si="304"/>
        <v>245</v>
      </c>
      <c r="RL69" s="127">
        <f t="shared" si="304"/>
        <v>280</v>
      </c>
      <c r="RM69" s="127">
        <f t="shared" si="304"/>
        <v>315</v>
      </c>
      <c r="RN69" s="127">
        <f t="shared" si="304"/>
        <v>350</v>
      </c>
      <c r="RO69" s="127">
        <f t="shared" si="304"/>
        <v>385</v>
      </c>
      <c r="RP69" s="127">
        <f t="shared" si="304"/>
        <v>420</v>
      </c>
      <c r="RQ69" s="127">
        <f t="shared" si="304"/>
        <v>35</v>
      </c>
      <c r="RR69" s="127">
        <f t="shared" si="304"/>
        <v>70</v>
      </c>
      <c r="RS69" s="127">
        <f t="shared" si="304"/>
        <v>105</v>
      </c>
      <c r="RT69" s="127">
        <f t="shared" si="304"/>
        <v>140</v>
      </c>
      <c r="RU69" s="127">
        <f t="shared" si="304"/>
        <v>175</v>
      </c>
      <c r="RV69" s="127">
        <f t="shared" si="304"/>
        <v>210</v>
      </c>
      <c r="RW69" s="127">
        <f t="shared" si="304"/>
        <v>245</v>
      </c>
      <c r="RX69" s="127">
        <f t="shared" si="304"/>
        <v>280</v>
      </c>
      <c r="RY69" s="127">
        <f t="shared" si="304"/>
        <v>315</v>
      </c>
      <c r="RZ69" s="127">
        <f t="shared" si="304"/>
        <v>350</v>
      </c>
      <c r="SA69" s="127">
        <f t="shared" si="304"/>
        <v>385</v>
      </c>
      <c r="SB69" s="127">
        <f t="shared" si="304"/>
        <v>420</v>
      </c>
      <c r="SC69" s="127">
        <f t="shared" si="304"/>
        <v>35</v>
      </c>
      <c r="SD69" s="127">
        <f t="shared" si="304"/>
        <v>70</v>
      </c>
      <c r="SE69" s="127">
        <f t="shared" si="304"/>
        <v>105</v>
      </c>
      <c r="SF69" s="127">
        <f t="shared" si="304"/>
        <v>140</v>
      </c>
      <c r="SG69" s="127">
        <f t="shared" si="304"/>
        <v>175</v>
      </c>
      <c r="SH69" s="127">
        <f t="shared" si="304"/>
        <v>210</v>
      </c>
      <c r="SI69" s="127">
        <f t="shared" si="304"/>
        <v>245</v>
      </c>
      <c r="SJ69" s="127">
        <f t="shared" si="304"/>
        <v>280</v>
      </c>
      <c r="SK69" s="127">
        <f t="shared" si="304"/>
        <v>315</v>
      </c>
      <c r="SL69" s="127">
        <f t="shared" si="304"/>
        <v>350</v>
      </c>
      <c r="SM69" s="127">
        <f t="shared" si="304"/>
        <v>385</v>
      </c>
      <c r="SN69" s="127">
        <f t="shared" si="304"/>
        <v>420</v>
      </c>
      <c r="SO69" s="127">
        <f t="shared" si="304"/>
        <v>35</v>
      </c>
      <c r="SP69" s="127">
        <f t="shared" si="304"/>
        <v>70</v>
      </c>
      <c r="SQ69" s="127">
        <f t="shared" si="304"/>
        <v>105</v>
      </c>
      <c r="SR69" s="127">
        <f t="shared" si="304"/>
        <v>140</v>
      </c>
      <c r="SS69" s="127">
        <f t="shared" si="304"/>
        <v>175</v>
      </c>
      <c r="ST69" s="127">
        <f t="shared" si="304"/>
        <v>210</v>
      </c>
      <c r="SU69" s="127">
        <f t="shared" si="304"/>
        <v>245</v>
      </c>
      <c r="SV69" s="127">
        <f t="shared" si="304"/>
        <v>280</v>
      </c>
      <c r="SW69" s="127">
        <f t="shared" si="304"/>
        <v>315</v>
      </c>
      <c r="SX69" s="127">
        <f t="shared" si="304"/>
        <v>350</v>
      </c>
      <c r="SY69" s="127">
        <f t="shared" si="304"/>
        <v>385</v>
      </c>
      <c r="SZ69" s="127">
        <f t="shared" si="304"/>
        <v>420</v>
      </c>
      <c r="TA69" s="127">
        <f t="shared" si="304"/>
        <v>35</v>
      </c>
      <c r="TB69" s="127">
        <f t="shared" si="304"/>
        <v>70</v>
      </c>
      <c r="TC69" s="127">
        <f t="shared" si="304"/>
        <v>105</v>
      </c>
      <c r="TD69" s="127">
        <f t="shared" si="304"/>
        <v>140</v>
      </c>
      <c r="TE69" s="127">
        <f t="shared" si="304"/>
        <v>175</v>
      </c>
      <c r="TF69" s="127">
        <f t="shared" si="304"/>
        <v>210</v>
      </c>
      <c r="TG69" s="127">
        <f t="shared" si="304"/>
        <v>245</v>
      </c>
      <c r="TH69" s="127">
        <f t="shared" si="304"/>
        <v>280</v>
      </c>
      <c r="TI69" s="127">
        <f t="shared" si="304"/>
        <v>315</v>
      </c>
      <c r="TJ69" s="127">
        <f t="shared" si="304"/>
        <v>350</v>
      </c>
      <c r="TK69" s="127">
        <f t="shared" si="304"/>
        <v>385</v>
      </c>
      <c r="TL69" s="127">
        <f t="shared" ref="TL69:VH69" si="305">2*SUM(TL20:TL22)/(4*TL16)</f>
        <v>420</v>
      </c>
      <c r="TM69" s="127">
        <f t="shared" si="305"/>
        <v>35</v>
      </c>
      <c r="TN69" s="127">
        <f t="shared" si="305"/>
        <v>70</v>
      </c>
      <c r="TO69" s="127">
        <f t="shared" si="305"/>
        <v>105</v>
      </c>
      <c r="TP69" s="127">
        <f t="shared" si="305"/>
        <v>140</v>
      </c>
      <c r="TQ69" s="127">
        <f t="shared" si="305"/>
        <v>175</v>
      </c>
      <c r="TR69" s="127">
        <f t="shared" si="305"/>
        <v>210</v>
      </c>
      <c r="TS69" s="127">
        <f t="shared" si="305"/>
        <v>245</v>
      </c>
      <c r="TT69" s="127">
        <f t="shared" si="305"/>
        <v>280</v>
      </c>
      <c r="TU69" s="127">
        <f t="shared" si="305"/>
        <v>315</v>
      </c>
      <c r="TV69" s="127">
        <f t="shared" si="305"/>
        <v>350</v>
      </c>
      <c r="TW69" s="127">
        <f t="shared" si="305"/>
        <v>385</v>
      </c>
      <c r="TX69" s="127">
        <f t="shared" si="305"/>
        <v>420</v>
      </c>
      <c r="TY69" s="127">
        <f t="shared" si="305"/>
        <v>35</v>
      </c>
      <c r="TZ69" s="127">
        <f t="shared" si="305"/>
        <v>70</v>
      </c>
      <c r="UA69" s="127">
        <f t="shared" si="305"/>
        <v>105</v>
      </c>
      <c r="UB69" s="127">
        <f t="shared" si="305"/>
        <v>140</v>
      </c>
      <c r="UC69" s="127">
        <f t="shared" si="305"/>
        <v>175</v>
      </c>
      <c r="UD69" s="127">
        <f t="shared" si="305"/>
        <v>210</v>
      </c>
      <c r="UE69" s="127">
        <f t="shared" si="305"/>
        <v>245</v>
      </c>
      <c r="UF69" s="127">
        <f t="shared" si="305"/>
        <v>280</v>
      </c>
      <c r="UG69" s="127">
        <f t="shared" si="305"/>
        <v>315</v>
      </c>
      <c r="UH69" s="127">
        <f t="shared" si="305"/>
        <v>350</v>
      </c>
      <c r="UI69" s="127">
        <f t="shared" si="305"/>
        <v>385</v>
      </c>
      <c r="UJ69" s="127">
        <f t="shared" si="305"/>
        <v>420</v>
      </c>
      <c r="UK69" s="127">
        <f t="shared" si="305"/>
        <v>35</v>
      </c>
      <c r="UL69" s="127">
        <f t="shared" si="305"/>
        <v>70</v>
      </c>
      <c r="UM69" s="127">
        <f t="shared" si="305"/>
        <v>105</v>
      </c>
      <c r="UN69" s="127">
        <f t="shared" si="305"/>
        <v>140</v>
      </c>
      <c r="UO69" s="127">
        <f t="shared" si="305"/>
        <v>175</v>
      </c>
      <c r="UP69" s="127">
        <f t="shared" si="305"/>
        <v>210</v>
      </c>
      <c r="UQ69" s="127">
        <f t="shared" si="305"/>
        <v>245</v>
      </c>
      <c r="UR69" s="127">
        <f t="shared" si="305"/>
        <v>280</v>
      </c>
      <c r="US69" s="127">
        <f t="shared" si="305"/>
        <v>315</v>
      </c>
      <c r="UT69" s="127">
        <f t="shared" si="305"/>
        <v>350</v>
      </c>
      <c r="UU69" s="127">
        <f t="shared" si="305"/>
        <v>385</v>
      </c>
      <c r="UV69" s="127">
        <f t="shared" si="305"/>
        <v>420</v>
      </c>
      <c r="UW69" s="127">
        <f t="shared" si="305"/>
        <v>35</v>
      </c>
      <c r="UX69" s="127">
        <f t="shared" si="305"/>
        <v>70</v>
      </c>
      <c r="UY69" s="127">
        <f t="shared" si="305"/>
        <v>105</v>
      </c>
      <c r="UZ69" s="127">
        <f t="shared" si="305"/>
        <v>140</v>
      </c>
      <c r="VA69" s="127">
        <f t="shared" si="305"/>
        <v>175</v>
      </c>
      <c r="VB69" s="127">
        <f t="shared" si="305"/>
        <v>210</v>
      </c>
      <c r="VC69" s="127">
        <f t="shared" si="305"/>
        <v>245</v>
      </c>
      <c r="VD69" s="127">
        <f t="shared" si="305"/>
        <v>280</v>
      </c>
      <c r="VE69" s="127">
        <f t="shared" si="305"/>
        <v>315</v>
      </c>
      <c r="VF69" s="127">
        <f t="shared" si="305"/>
        <v>350</v>
      </c>
      <c r="VG69" s="127">
        <f t="shared" si="305"/>
        <v>385</v>
      </c>
      <c r="VH69" s="127">
        <f t="shared" si="305"/>
        <v>420</v>
      </c>
    </row>
    <row r="70" spans="2:580" ht="14.25" x14ac:dyDescent="0.25">
      <c r="B70" s="55"/>
      <c r="C70" s="10" t="s">
        <v>101</v>
      </c>
      <c r="D70" s="93" t="s">
        <v>32</v>
      </c>
      <c r="E70" s="125">
        <f t="shared" ref="E70:F70" si="306">0.00013*E69*E19</f>
        <v>6.8249999999999991E-2</v>
      </c>
      <c r="F70" s="125">
        <f t="shared" si="306"/>
        <v>0.13649999999999998</v>
      </c>
      <c r="G70" s="125">
        <f t="shared" ref="G70:S70" si="307">0.00013*G69*G19</f>
        <v>0.20474999999999999</v>
      </c>
      <c r="H70" s="125">
        <f t="shared" si="307"/>
        <v>0.27299999999999996</v>
      </c>
      <c r="I70" s="125">
        <f t="shared" si="307"/>
        <v>0.34125</v>
      </c>
      <c r="J70" s="125">
        <f t="shared" si="307"/>
        <v>0.40949999999999998</v>
      </c>
      <c r="K70" s="125">
        <f t="shared" si="307"/>
        <v>0.47774999999999995</v>
      </c>
      <c r="L70" s="125">
        <f t="shared" si="307"/>
        <v>0.54599999999999993</v>
      </c>
      <c r="M70" s="125">
        <f t="shared" si="307"/>
        <v>0.61424999999999985</v>
      </c>
      <c r="N70" s="125">
        <f t="shared" si="307"/>
        <v>0.6825</v>
      </c>
      <c r="O70" s="125">
        <f t="shared" si="307"/>
        <v>0.75074999999999992</v>
      </c>
      <c r="P70" s="125">
        <f t="shared" si="307"/>
        <v>0.81899999999999995</v>
      </c>
      <c r="Q70" s="125">
        <f t="shared" si="307"/>
        <v>0.11374999999999999</v>
      </c>
      <c r="R70" s="125">
        <f t="shared" si="307"/>
        <v>0.22749999999999998</v>
      </c>
      <c r="S70" s="125">
        <f t="shared" si="307"/>
        <v>0.34125</v>
      </c>
      <c r="T70" s="125">
        <f t="shared" ref="T70:CE70" si="308">0.00013*T69*T19</f>
        <v>0.45499999999999996</v>
      </c>
      <c r="U70" s="125">
        <f t="shared" si="308"/>
        <v>0.56874999999999998</v>
      </c>
      <c r="V70" s="125">
        <f t="shared" si="308"/>
        <v>0.6825</v>
      </c>
      <c r="W70" s="125">
        <f t="shared" si="308"/>
        <v>0.7962499999999999</v>
      </c>
      <c r="X70" s="125">
        <f t="shared" si="308"/>
        <v>0.90999999999999992</v>
      </c>
      <c r="Y70" s="125">
        <f t="shared" si="308"/>
        <v>1.0237499999999999</v>
      </c>
      <c r="Z70" s="125">
        <f t="shared" si="308"/>
        <v>1.1375</v>
      </c>
      <c r="AA70" s="125">
        <f t="shared" si="308"/>
        <v>1.25125</v>
      </c>
      <c r="AB70" s="125">
        <f t="shared" si="308"/>
        <v>1.365</v>
      </c>
      <c r="AC70" s="125">
        <f t="shared" si="308"/>
        <v>0.15924999999999997</v>
      </c>
      <c r="AD70" s="125">
        <f t="shared" si="308"/>
        <v>0.31849999999999995</v>
      </c>
      <c r="AE70" s="125">
        <f t="shared" si="308"/>
        <v>0.47774999999999995</v>
      </c>
      <c r="AF70" s="125">
        <f t="shared" si="308"/>
        <v>0.6369999999999999</v>
      </c>
      <c r="AG70" s="125">
        <f t="shared" si="308"/>
        <v>0.79625000000000001</v>
      </c>
      <c r="AH70" s="125">
        <f t="shared" si="308"/>
        <v>0.9554999999999999</v>
      </c>
      <c r="AI70" s="125">
        <f t="shared" si="308"/>
        <v>1.1147499999999999</v>
      </c>
      <c r="AJ70" s="125">
        <f t="shared" si="308"/>
        <v>1.2739999999999998</v>
      </c>
      <c r="AK70" s="125">
        <f t="shared" si="308"/>
        <v>1.4332499999999997</v>
      </c>
      <c r="AL70" s="125">
        <f t="shared" si="308"/>
        <v>1.5925</v>
      </c>
      <c r="AM70" s="125">
        <f t="shared" si="308"/>
        <v>1.7517499999999999</v>
      </c>
      <c r="AN70" s="125">
        <f t="shared" si="308"/>
        <v>1.9109999999999998</v>
      </c>
      <c r="AO70" s="125">
        <f t="shared" si="308"/>
        <v>0.20474999999999996</v>
      </c>
      <c r="AP70" s="125">
        <f t="shared" si="308"/>
        <v>0.40949999999999992</v>
      </c>
      <c r="AQ70" s="125">
        <f t="shared" si="308"/>
        <v>0.61424999999999996</v>
      </c>
      <c r="AR70" s="125">
        <f t="shared" si="308"/>
        <v>0.81899999999999984</v>
      </c>
      <c r="AS70" s="125">
        <f t="shared" si="308"/>
        <v>1.0237499999999999</v>
      </c>
      <c r="AT70" s="125">
        <f t="shared" si="308"/>
        <v>1.2284999999999999</v>
      </c>
      <c r="AU70" s="125">
        <f t="shared" si="308"/>
        <v>1.4332499999999999</v>
      </c>
      <c r="AV70" s="125">
        <f t="shared" si="308"/>
        <v>1.6379999999999997</v>
      </c>
      <c r="AW70" s="125">
        <f t="shared" si="308"/>
        <v>1.8427499999999997</v>
      </c>
      <c r="AX70" s="125">
        <f t="shared" si="308"/>
        <v>2.0474999999999999</v>
      </c>
      <c r="AY70" s="125">
        <f t="shared" si="308"/>
        <v>2.2522500000000001</v>
      </c>
      <c r="AZ70" s="125">
        <f t="shared" si="308"/>
        <v>2.4569999999999999</v>
      </c>
      <c r="BA70" s="125">
        <f t="shared" si="308"/>
        <v>6.8249999999999991E-2</v>
      </c>
      <c r="BB70" s="125">
        <f t="shared" si="308"/>
        <v>0.13649999999999998</v>
      </c>
      <c r="BC70" s="125">
        <f t="shared" si="308"/>
        <v>0.20474999999999999</v>
      </c>
      <c r="BD70" s="125">
        <f t="shared" si="308"/>
        <v>0.27299999999999996</v>
      </c>
      <c r="BE70" s="125">
        <f t="shared" si="308"/>
        <v>0.34125</v>
      </c>
      <c r="BF70" s="125">
        <f t="shared" si="308"/>
        <v>0.40949999999999998</v>
      </c>
      <c r="BG70" s="125">
        <f t="shared" si="308"/>
        <v>0.47774999999999995</v>
      </c>
      <c r="BH70" s="125">
        <f t="shared" si="308"/>
        <v>0.54599999999999993</v>
      </c>
      <c r="BI70" s="125">
        <f t="shared" si="308"/>
        <v>0.61424999999999985</v>
      </c>
      <c r="BJ70" s="125">
        <f t="shared" si="308"/>
        <v>0.6825</v>
      </c>
      <c r="BK70" s="125">
        <f t="shared" si="308"/>
        <v>0.75074999999999992</v>
      </c>
      <c r="BL70" s="125">
        <f t="shared" si="308"/>
        <v>0.81899999999999995</v>
      </c>
      <c r="BM70" s="125">
        <f t="shared" si="308"/>
        <v>0.11374999999999999</v>
      </c>
      <c r="BN70" s="125">
        <f t="shared" si="308"/>
        <v>0.22749999999999998</v>
      </c>
      <c r="BO70" s="125">
        <f t="shared" si="308"/>
        <v>0.34125</v>
      </c>
      <c r="BP70" s="125">
        <f t="shared" si="308"/>
        <v>0.45499999999999996</v>
      </c>
      <c r="BQ70" s="125">
        <f t="shared" si="308"/>
        <v>0.56874999999999998</v>
      </c>
      <c r="BR70" s="125">
        <f t="shared" si="308"/>
        <v>0.6825</v>
      </c>
      <c r="BS70" s="125">
        <f t="shared" si="308"/>
        <v>0.7962499999999999</v>
      </c>
      <c r="BT70" s="125">
        <f t="shared" si="308"/>
        <v>0.90999999999999992</v>
      </c>
      <c r="BU70" s="125">
        <f t="shared" si="308"/>
        <v>1.0237499999999999</v>
      </c>
      <c r="BV70" s="125">
        <f t="shared" si="308"/>
        <v>1.1375</v>
      </c>
      <c r="BW70" s="125">
        <f t="shared" si="308"/>
        <v>1.25125</v>
      </c>
      <c r="BX70" s="125">
        <f t="shared" si="308"/>
        <v>1.365</v>
      </c>
      <c r="BY70" s="125">
        <f t="shared" si="308"/>
        <v>0.15924999999999997</v>
      </c>
      <c r="BZ70" s="125">
        <f t="shared" si="308"/>
        <v>0.31849999999999995</v>
      </c>
      <c r="CA70" s="125">
        <f t="shared" si="308"/>
        <v>0.47774999999999995</v>
      </c>
      <c r="CB70" s="125">
        <f t="shared" si="308"/>
        <v>0.6369999999999999</v>
      </c>
      <c r="CC70" s="125">
        <f t="shared" si="308"/>
        <v>0.79625000000000001</v>
      </c>
      <c r="CD70" s="125">
        <f t="shared" si="308"/>
        <v>0.9554999999999999</v>
      </c>
      <c r="CE70" s="125">
        <f t="shared" si="308"/>
        <v>1.1147499999999999</v>
      </c>
      <c r="CF70" s="125">
        <f t="shared" ref="CF70:EQ70" si="309">0.00013*CF69*CF19</f>
        <v>1.2739999999999998</v>
      </c>
      <c r="CG70" s="125">
        <f t="shared" si="309"/>
        <v>1.4332499999999997</v>
      </c>
      <c r="CH70" s="125">
        <f t="shared" si="309"/>
        <v>1.5925</v>
      </c>
      <c r="CI70" s="125">
        <f t="shared" si="309"/>
        <v>1.7517499999999999</v>
      </c>
      <c r="CJ70" s="125">
        <f t="shared" si="309"/>
        <v>1.9109999999999998</v>
      </c>
      <c r="CK70" s="125">
        <f t="shared" si="309"/>
        <v>0.20474999999999996</v>
      </c>
      <c r="CL70" s="125">
        <f t="shared" si="309"/>
        <v>0.40949999999999992</v>
      </c>
      <c r="CM70" s="125">
        <f t="shared" si="309"/>
        <v>0.61424999999999996</v>
      </c>
      <c r="CN70" s="125">
        <f t="shared" si="309"/>
        <v>0.81899999999999984</v>
      </c>
      <c r="CO70" s="125">
        <f t="shared" si="309"/>
        <v>1.0237499999999999</v>
      </c>
      <c r="CP70" s="125">
        <f t="shared" si="309"/>
        <v>1.2284999999999999</v>
      </c>
      <c r="CQ70" s="125">
        <f t="shared" si="309"/>
        <v>1.4332499999999999</v>
      </c>
      <c r="CR70" s="125">
        <f t="shared" si="309"/>
        <v>1.6379999999999997</v>
      </c>
      <c r="CS70" s="125">
        <f t="shared" si="309"/>
        <v>1.8427499999999997</v>
      </c>
      <c r="CT70" s="125">
        <f t="shared" si="309"/>
        <v>2.0474999999999999</v>
      </c>
      <c r="CU70" s="125">
        <f t="shared" si="309"/>
        <v>2.2522500000000001</v>
      </c>
      <c r="CV70" s="125">
        <f t="shared" si="309"/>
        <v>2.4569999999999999</v>
      </c>
      <c r="CW70" s="125">
        <f t="shared" si="309"/>
        <v>6.8249999999999991E-2</v>
      </c>
      <c r="CX70" s="125">
        <f t="shared" si="309"/>
        <v>0.13649999999999998</v>
      </c>
      <c r="CY70" s="125">
        <f t="shared" si="309"/>
        <v>0.20474999999999999</v>
      </c>
      <c r="CZ70" s="125">
        <f t="shared" si="309"/>
        <v>0.27299999999999996</v>
      </c>
      <c r="DA70" s="125">
        <f t="shared" si="309"/>
        <v>0.34125</v>
      </c>
      <c r="DB70" s="125">
        <f t="shared" si="309"/>
        <v>0.40949999999999998</v>
      </c>
      <c r="DC70" s="125">
        <f t="shared" si="309"/>
        <v>0.47774999999999995</v>
      </c>
      <c r="DD70" s="125">
        <f t="shared" si="309"/>
        <v>0.54599999999999993</v>
      </c>
      <c r="DE70" s="125">
        <f t="shared" si="309"/>
        <v>0.61424999999999985</v>
      </c>
      <c r="DF70" s="125">
        <f t="shared" si="309"/>
        <v>0.6825</v>
      </c>
      <c r="DG70" s="125">
        <f t="shared" si="309"/>
        <v>0.75074999999999992</v>
      </c>
      <c r="DH70" s="125">
        <f t="shared" si="309"/>
        <v>0.81899999999999995</v>
      </c>
      <c r="DI70" s="125">
        <f t="shared" si="309"/>
        <v>0.11374999999999999</v>
      </c>
      <c r="DJ70" s="125">
        <f t="shared" si="309"/>
        <v>0.22749999999999998</v>
      </c>
      <c r="DK70" s="125">
        <f t="shared" si="309"/>
        <v>0.34125</v>
      </c>
      <c r="DL70" s="125">
        <f t="shared" si="309"/>
        <v>0.45499999999999996</v>
      </c>
      <c r="DM70" s="125">
        <f t="shared" si="309"/>
        <v>0.56874999999999998</v>
      </c>
      <c r="DN70" s="125">
        <f t="shared" si="309"/>
        <v>0.6825</v>
      </c>
      <c r="DO70" s="125">
        <f t="shared" si="309"/>
        <v>0.7962499999999999</v>
      </c>
      <c r="DP70" s="125">
        <f t="shared" si="309"/>
        <v>0.90999999999999992</v>
      </c>
      <c r="DQ70" s="125">
        <f t="shared" si="309"/>
        <v>1.0237499999999999</v>
      </c>
      <c r="DR70" s="125">
        <f t="shared" si="309"/>
        <v>1.1375</v>
      </c>
      <c r="DS70" s="125">
        <f t="shared" si="309"/>
        <v>1.25125</v>
      </c>
      <c r="DT70" s="125">
        <f t="shared" si="309"/>
        <v>1.365</v>
      </c>
      <c r="DU70" s="125">
        <f t="shared" si="309"/>
        <v>0.15924999999999997</v>
      </c>
      <c r="DV70" s="125">
        <f t="shared" si="309"/>
        <v>0.31849999999999995</v>
      </c>
      <c r="DW70" s="125">
        <f t="shared" si="309"/>
        <v>0.47774999999999995</v>
      </c>
      <c r="DX70" s="125">
        <f t="shared" si="309"/>
        <v>0.6369999999999999</v>
      </c>
      <c r="DY70" s="125">
        <f t="shared" si="309"/>
        <v>0.79625000000000001</v>
      </c>
      <c r="DZ70" s="125">
        <f t="shared" si="309"/>
        <v>0.9554999999999999</v>
      </c>
      <c r="EA70" s="125">
        <f t="shared" si="309"/>
        <v>1.1147499999999999</v>
      </c>
      <c r="EB70" s="125">
        <f t="shared" si="309"/>
        <v>1.2739999999999998</v>
      </c>
      <c r="EC70" s="125">
        <f t="shared" si="309"/>
        <v>1.4332499999999997</v>
      </c>
      <c r="ED70" s="125">
        <f t="shared" si="309"/>
        <v>1.5925</v>
      </c>
      <c r="EE70" s="125">
        <f t="shared" si="309"/>
        <v>1.7517499999999999</v>
      </c>
      <c r="EF70" s="125">
        <f t="shared" si="309"/>
        <v>1.9109999999999998</v>
      </c>
      <c r="EG70" s="125">
        <f t="shared" si="309"/>
        <v>0.20474999999999996</v>
      </c>
      <c r="EH70" s="125">
        <f t="shared" si="309"/>
        <v>0.40949999999999992</v>
      </c>
      <c r="EI70" s="125">
        <f t="shared" si="309"/>
        <v>0.61424999999999996</v>
      </c>
      <c r="EJ70" s="125">
        <f t="shared" si="309"/>
        <v>0.81899999999999984</v>
      </c>
      <c r="EK70" s="125">
        <f t="shared" si="309"/>
        <v>1.0237499999999999</v>
      </c>
      <c r="EL70" s="125">
        <f t="shared" si="309"/>
        <v>1.2284999999999999</v>
      </c>
      <c r="EM70" s="125">
        <f t="shared" si="309"/>
        <v>1.4332499999999999</v>
      </c>
      <c r="EN70" s="125">
        <f t="shared" si="309"/>
        <v>1.6379999999999997</v>
      </c>
      <c r="EO70" s="125">
        <f t="shared" si="309"/>
        <v>1.8427499999999997</v>
      </c>
      <c r="EP70" s="125">
        <f t="shared" si="309"/>
        <v>2.0474999999999999</v>
      </c>
      <c r="EQ70" s="125">
        <f t="shared" si="309"/>
        <v>2.2522500000000001</v>
      </c>
      <c r="ER70" s="125">
        <f t="shared" ref="ER70:HC70" si="310">0.00013*ER69*ER19</f>
        <v>2.4569999999999999</v>
      </c>
      <c r="ES70" s="125">
        <f t="shared" si="310"/>
        <v>6.8249999999999991E-2</v>
      </c>
      <c r="ET70" s="125">
        <f t="shared" si="310"/>
        <v>0.13649999999999998</v>
      </c>
      <c r="EU70" s="125">
        <f t="shared" si="310"/>
        <v>0.20474999999999999</v>
      </c>
      <c r="EV70" s="125">
        <f t="shared" si="310"/>
        <v>0.27299999999999996</v>
      </c>
      <c r="EW70" s="125">
        <f t="shared" si="310"/>
        <v>0.34125</v>
      </c>
      <c r="EX70" s="125">
        <f t="shared" si="310"/>
        <v>0.40949999999999998</v>
      </c>
      <c r="EY70" s="125">
        <f t="shared" si="310"/>
        <v>0.47774999999999995</v>
      </c>
      <c r="EZ70" s="125">
        <f t="shared" si="310"/>
        <v>0.54599999999999993</v>
      </c>
      <c r="FA70" s="125">
        <f t="shared" si="310"/>
        <v>0.61424999999999985</v>
      </c>
      <c r="FB70" s="125">
        <f t="shared" si="310"/>
        <v>0.6825</v>
      </c>
      <c r="FC70" s="125">
        <f t="shared" si="310"/>
        <v>0.75074999999999992</v>
      </c>
      <c r="FD70" s="125">
        <f t="shared" si="310"/>
        <v>0.81899999999999995</v>
      </c>
      <c r="FE70" s="125">
        <f t="shared" si="310"/>
        <v>0.11374999999999999</v>
      </c>
      <c r="FF70" s="125">
        <f t="shared" si="310"/>
        <v>0.22749999999999998</v>
      </c>
      <c r="FG70" s="125">
        <f t="shared" si="310"/>
        <v>0.34125</v>
      </c>
      <c r="FH70" s="125">
        <f t="shared" si="310"/>
        <v>0.45499999999999996</v>
      </c>
      <c r="FI70" s="125">
        <f t="shared" si="310"/>
        <v>0.56874999999999998</v>
      </c>
      <c r="FJ70" s="125">
        <f t="shared" si="310"/>
        <v>0.6825</v>
      </c>
      <c r="FK70" s="125">
        <f t="shared" si="310"/>
        <v>0.7962499999999999</v>
      </c>
      <c r="FL70" s="125">
        <f t="shared" si="310"/>
        <v>0.90999999999999992</v>
      </c>
      <c r="FM70" s="125">
        <f t="shared" si="310"/>
        <v>1.0237499999999999</v>
      </c>
      <c r="FN70" s="125">
        <f t="shared" si="310"/>
        <v>1.1375</v>
      </c>
      <c r="FO70" s="125">
        <f t="shared" si="310"/>
        <v>1.25125</v>
      </c>
      <c r="FP70" s="125">
        <f t="shared" si="310"/>
        <v>1.365</v>
      </c>
      <c r="FQ70" s="125">
        <f t="shared" si="310"/>
        <v>0.15924999999999997</v>
      </c>
      <c r="FR70" s="125">
        <f t="shared" si="310"/>
        <v>0.31849999999999995</v>
      </c>
      <c r="FS70" s="125">
        <f t="shared" si="310"/>
        <v>0.47774999999999995</v>
      </c>
      <c r="FT70" s="125">
        <f t="shared" si="310"/>
        <v>0.6369999999999999</v>
      </c>
      <c r="FU70" s="125">
        <f t="shared" si="310"/>
        <v>0.79625000000000001</v>
      </c>
      <c r="FV70" s="125">
        <f t="shared" si="310"/>
        <v>0.9554999999999999</v>
      </c>
      <c r="FW70" s="125">
        <f t="shared" si="310"/>
        <v>1.1147499999999999</v>
      </c>
      <c r="FX70" s="125">
        <f t="shared" si="310"/>
        <v>1.2739999999999998</v>
      </c>
      <c r="FY70" s="125">
        <f t="shared" si="310"/>
        <v>1.4332499999999997</v>
      </c>
      <c r="FZ70" s="125">
        <f t="shared" si="310"/>
        <v>1.5925</v>
      </c>
      <c r="GA70" s="125">
        <f t="shared" si="310"/>
        <v>1.7517499999999999</v>
      </c>
      <c r="GB70" s="125">
        <f t="shared" si="310"/>
        <v>1.9109999999999998</v>
      </c>
      <c r="GC70" s="125">
        <f t="shared" si="310"/>
        <v>0.20474999999999996</v>
      </c>
      <c r="GD70" s="125">
        <f t="shared" si="310"/>
        <v>0.40949999999999992</v>
      </c>
      <c r="GE70" s="125">
        <f t="shared" si="310"/>
        <v>0.61424999999999996</v>
      </c>
      <c r="GF70" s="125">
        <f t="shared" si="310"/>
        <v>0.81899999999999984</v>
      </c>
      <c r="GG70" s="125">
        <f t="shared" si="310"/>
        <v>1.0237499999999999</v>
      </c>
      <c r="GH70" s="125">
        <f t="shared" si="310"/>
        <v>1.2284999999999999</v>
      </c>
      <c r="GI70" s="125">
        <f t="shared" si="310"/>
        <v>1.4332499999999999</v>
      </c>
      <c r="GJ70" s="125">
        <f t="shared" si="310"/>
        <v>1.6379999999999997</v>
      </c>
      <c r="GK70" s="125">
        <f t="shared" si="310"/>
        <v>1.8427499999999997</v>
      </c>
      <c r="GL70" s="125">
        <f t="shared" si="310"/>
        <v>2.0474999999999999</v>
      </c>
      <c r="GM70" s="125">
        <f t="shared" si="310"/>
        <v>2.2522500000000001</v>
      </c>
      <c r="GN70" s="125">
        <f t="shared" si="310"/>
        <v>2.4569999999999999</v>
      </c>
      <c r="GO70" s="125">
        <f t="shared" si="310"/>
        <v>6.8249999999999991E-2</v>
      </c>
      <c r="GP70" s="125">
        <f t="shared" si="310"/>
        <v>0.13649999999999998</v>
      </c>
      <c r="GQ70" s="125">
        <f t="shared" si="310"/>
        <v>0.20474999999999999</v>
      </c>
      <c r="GR70" s="125">
        <f t="shared" si="310"/>
        <v>0.27299999999999996</v>
      </c>
      <c r="GS70" s="125">
        <f t="shared" si="310"/>
        <v>0.34125</v>
      </c>
      <c r="GT70" s="125">
        <f t="shared" si="310"/>
        <v>0.40949999999999998</v>
      </c>
      <c r="GU70" s="125">
        <f t="shared" si="310"/>
        <v>0.47774999999999995</v>
      </c>
      <c r="GV70" s="125">
        <f t="shared" si="310"/>
        <v>0.54599999999999993</v>
      </c>
      <c r="GW70" s="125">
        <f t="shared" si="310"/>
        <v>0.61424999999999985</v>
      </c>
      <c r="GX70" s="125">
        <f t="shared" si="310"/>
        <v>0.6825</v>
      </c>
      <c r="GY70" s="125">
        <f t="shared" si="310"/>
        <v>0.75074999999999992</v>
      </c>
      <c r="GZ70" s="125">
        <f t="shared" si="310"/>
        <v>0.81899999999999995</v>
      </c>
      <c r="HA70" s="125">
        <f t="shared" si="310"/>
        <v>0.11374999999999999</v>
      </c>
      <c r="HB70" s="125">
        <f t="shared" si="310"/>
        <v>0.22749999999999998</v>
      </c>
      <c r="HC70" s="125">
        <f t="shared" si="310"/>
        <v>0.34125</v>
      </c>
      <c r="HD70" s="125">
        <f t="shared" ref="HD70:JO70" si="311">0.00013*HD69*HD19</f>
        <v>0.45499999999999996</v>
      </c>
      <c r="HE70" s="125">
        <f t="shared" si="311"/>
        <v>0.56874999999999998</v>
      </c>
      <c r="HF70" s="125">
        <f t="shared" si="311"/>
        <v>0.6825</v>
      </c>
      <c r="HG70" s="125">
        <f t="shared" si="311"/>
        <v>0.7962499999999999</v>
      </c>
      <c r="HH70" s="125">
        <f t="shared" si="311"/>
        <v>0.90999999999999992</v>
      </c>
      <c r="HI70" s="125">
        <f t="shared" si="311"/>
        <v>1.0237499999999999</v>
      </c>
      <c r="HJ70" s="125">
        <f t="shared" si="311"/>
        <v>1.1375</v>
      </c>
      <c r="HK70" s="125">
        <f t="shared" si="311"/>
        <v>1.25125</v>
      </c>
      <c r="HL70" s="125">
        <f t="shared" si="311"/>
        <v>1.365</v>
      </c>
      <c r="HM70" s="125">
        <f t="shared" si="311"/>
        <v>0.15924999999999997</v>
      </c>
      <c r="HN70" s="125">
        <f t="shared" si="311"/>
        <v>0.31849999999999995</v>
      </c>
      <c r="HO70" s="125">
        <f t="shared" si="311"/>
        <v>0.47774999999999995</v>
      </c>
      <c r="HP70" s="125">
        <f t="shared" si="311"/>
        <v>0.6369999999999999</v>
      </c>
      <c r="HQ70" s="125">
        <f t="shared" si="311"/>
        <v>0.79625000000000001</v>
      </c>
      <c r="HR70" s="125">
        <f t="shared" si="311"/>
        <v>0.9554999999999999</v>
      </c>
      <c r="HS70" s="125">
        <f t="shared" si="311"/>
        <v>1.1147499999999999</v>
      </c>
      <c r="HT70" s="125">
        <f t="shared" si="311"/>
        <v>1.2739999999999998</v>
      </c>
      <c r="HU70" s="125">
        <f t="shared" si="311"/>
        <v>1.4332499999999997</v>
      </c>
      <c r="HV70" s="125">
        <f t="shared" si="311"/>
        <v>1.5925</v>
      </c>
      <c r="HW70" s="125">
        <f t="shared" si="311"/>
        <v>1.7517499999999999</v>
      </c>
      <c r="HX70" s="125">
        <f t="shared" si="311"/>
        <v>1.9109999999999998</v>
      </c>
      <c r="HY70" s="125">
        <f t="shared" si="311"/>
        <v>0.20474999999999996</v>
      </c>
      <c r="HZ70" s="125">
        <f t="shared" si="311"/>
        <v>0.40949999999999992</v>
      </c>
      <c r="IA70" s="125">
        <f t="shared" si="311"/>
        <v>0.61424999999999996</v>
      </c>
      <c r="IB70" s="125">
        <f t="shared" si="311"/>
        <v>0.81899999999999984</v>
      </c>
      <c r="IC70" s="125">
        <f t="shared" si="311"/>
        <v>1.0237499999999999</v>
      </c>
      <c r="ID70" s="125">
        <f t="shared" si="311"/>
        <v>1.2284999999999999</v>
      </c>
      <c r="IE70" s="125">
        <f t="shared" si="311"/>
        <v>1.4332499999999999</v>
      </c>
      <c r="IF70" s="125">
        <f t="shared" si="311"/>
        <v>1.6379999999999997</v>
      </c>
      <c r="IG70" s="125">
        <f t="shared" si="311"/>
        <v>1.8427499999999997</v>
      </c>
      <c r="IH70" s="125">
        <f t="shared" si="311"/>
        <v>2.0474999999999999</v>
      </c>
      <c r="II70" s="125">
        <f t="shared" si="311"/>
        <v>2.2522500000000001</v>
      </c>
      <c r="IJ70" s="125">
        <f t="shared" si="311"/>
        <v>2.4569999999999999</v>
      </c>
      <c r="IK70" s="125">
        <f t="shared" si="311"/>
        <v>6.8249999999999991E-2</v>
      </c>
      <c r="IL70" s="125">
        <f t="shared" si="311"/>
        <v>0.13649999999999998</v>
      </c>
      <c r="IM70" s="125">
        <f t="shared" si="311"/>
        <v>0.20474999999999999</v>
      </c>
      <c r="IN70" s="125">
        <f t="shared" si="311"/>
        <v>0.27299999999999996</v>
      </c>
      <c r="IO70" s="125">
        <f t="shared" si="311"/>
        <v>0.34125</v>
      </c>
      <c r="IP70" s="125">
        <f t="shared" si="311"/>
        <v>0.40949999999999998</v>
      </c>
      <c r="IQ70" s="125">
        <f t="shared" si="311"/>
        <v>0.47774999999999995</v>
      </c>
      <c r="IR70" s="125">
        <f t="shared" si="311"/>
        <v>0.54599999999999993</v>
      </c>
      <c r="IS70" s="125">
        <f t="shared" si="311"/>
        <v>0.61424999999999985</v>
      </c>
      <c r="IT70" s="125">
        <f t="shared" si="311"/>
        <v>0.6825</v>
      </c>
      <c r="IU70" s="125">
        <f t="shared" si="311"/>
        <v>0.75074999999999992</v>
      </c>
      <c r="IV70" s="125">
        <f t="shared" si="311"/>
        <v>0.81899999999999995</v>
      </c>
      <c r="IW70" s="125">
        <f t="shared" si="311"/>
        <v>0.11374999999999999</v>
      </c>
      <c r="IX70" s="125">
        <f t="shared" si="311"/>
        <v>0.22749999999999998</v>
      </c>
      <c r="IY70" s="125">
        <f t="shared" si="311"/>
        <v>0.34125</v>
      </c>
      <c r="IZ70" s="125">
        <f t="shared" si="311"/>
        <v>0.45499999999999996</v>
      </c>
      <c r="JA70" s="125">
        <f t="shared" si="311"/>
        <v>0.56874999999999998</v>
      </c>
      <c r="JB70" s="125">
        <f t="shared" si="311"/>
        <v>0.6825</v>
      </c>
      <c r="JC70" s="125">
        <f t="shared" si="311"/>
        <v>0.7962499999999999</v>
      </c>
      <c r="JD70" s="125">
        <f t="shared" si="311"/>
        <v>0.90999999999999992</v>
      </c>
      <c r="JE70" s="125">
        <f t="shared" si="311"/>
        <v>1.0237499999999999</v>
      </c>
      <c r="JF70" s="125">
        <f t="shared" si="311"/>
        <v>1.1375</v>
      </c>
      <c r="JG70" s="125">
        <f t="shared" si="311"/>
        <v>1.25125</v>
      </c>
      <c r="JH70" s="125">
        <f t="shared" si="311"/>
        <v>1.365</v>
      </c>
      <c r="JI70" s="125">
        <f t="shared" si="311"/>
        <v>0.15924999999999997</v>
      </c>
      <c r="JJ70" s="125">
        <f t="shared" si="311"/>
        <v>0.31849999999999995</v>
      </c>
      <c r="JK70" s="125">
        <f t="shared" si="311"/>
        <v>0.47774999999999995</v>
      </c>
      <c r="JL70" s="125">
        <f t="shared" si="311"/>
        <v>0.6369999999999999</v>
      </c>
      <c r="JM70" s="125">
        <f t="shared" si="311"/>
        <v>0.79625000000000001</v>
      </c>
      <c r="JN70" s="125">
        <f t="shared" si="311"/>
        <v>0.9554999999999999</v>
      </c>
      <c r="JO70" s="125">
        <f t="shared" si="311"/>
        <v>1.1147499999999999</v>
      </c>
      <c r="JP70" s="125">
        <f t="shared" ref="JP70:MA70" si="312">0.00013*JP69*JP19</f>
        <v>1.2739999999999998</v>
      </c>
      <c r="JQ70" s="125">
        <f t="shared" si="312"/>
        <v>1.4332499999999997</v>
      </c>
      <c r="JR70" s="125">
        <f t="shared" si="312"/>
        <v>1.5925</v>
      </c>
      <c r="JS70" s="125">
        <f t="shared" si="312"/>
        <v>1.7517499999999999</v>
      </c>
      <c r="JT70" s="125">
        <f t="shared" si="312"/>
        <v>1.9109999999999998</v>
      </c>
      <c r="JU70" s="125">
        <f t="shared" si="312"/>
        <v>0.20474999999999996</v>
      </c>
      <c r="JV70" s="125">
        <f t="shared" si="312"/>
        <v>0.40949999999999992</v>
      </c>
      <c r="JW70" s="125">
        <f t="shared" si="312"/>
        <v>0.61424999999999996</v>
      </c>
      <c r="JX70" s="125">
        <f t="shared" si="312"/>
        <v>0.81899999999999984</v>
      </c>
      <c r="JY70" s="125">
        <f t="shared" si="312"/>
        <v>1.0237499999999999</v>
      </c>
      <c r="JZ70" s="125">
        <f t="shared" si="312"/>
        <v>1.2284999999999999</v>
      </c>
      <c r="KA70" s="125">
        <f t="shared" si="312"/>
        <v>1.4332499999999999</v>
      </c>
      <c r="KB70" s="125">
        <f t="shared" si="312"/>
        <v>1.6379999999999997</v>
      </c>
      <c r="KC70" s="125">
        <f t="shared" si="312"/>
        <v>1.8427499999999997</v>
      </c>
      <c r="KD70" s="125">
        <f t="shared" si="312"/>
        <v>2.0474999999999999</v>
      </c>
      <c r="KE70" s="125">
        <f t="shared" si="312"/>
        <v>2.2522500000000001</v>
      </c>
      <c r="KF70" s="125">
        <f t="shared" si="312"/>
        <v>2.4569999999999999</v>
      </c>
      <c r="KG70" s="125">
        <f t="shared" si="312"/>
        <v>6.8249999999999991E-2</v>
      </c>
      <c r="KH70" s="125">
        <f t="shared" si="312"/>
        <v>0.13649999999999998</v>
      </c>
      <c r="KI70" s="125">
        <f t="shared" si="312"/>
        <v>0.20474999999999999</v>
      </c>
      <c r="KJ70" s="125">
        <f t="shared" si="312"/>
        <v>0.27299999999999996</v>
      </c>
      <c r="KK70" s="125">
        <f t="shared" si="312"/>
        <v>0.34125</v>
      </c>
      <c r="KL70" s="125">
        <f t="shared" si="312"/>
        <v>0.40949999999999998</v>
      </c>
      <c r="KM70" s="125">
        <f t="shared" si="312"/>
        <v>0.47774999999999995</v>
      </c>
      <c r="KN70" s="125">
        <f t="shared" si="312"/>
        <v>0.54599999999999993</v>
      </c>
      <c r="KO70" s="125">
        <f t="shared" si="312"/>
        <v>0.61424999999999985</v>
      </c>
      <c r="KP70" s="125">
        <f t="shared" si="312"/>
        <v>0.6825</v>
      </c>
      <c r="KQ70" s="125">
        <f t="shared" si="312"/>
        <v>0.75074999999999992</v>
      </c>
      <c r="KR70" s="125">
        <f t="shared" si="312"/>
        <v>0.81899999999999995</v>
      </c>
      <c r="KS70" s="125">
        <f t="shared" si="312"/>
        <v>0.11374999999999999</v>
      </c>
      <c r="KT70" s="125">
        <f t="shared" si="312"/>
        <v>0.22749999999999998</v>
      </c>
      <c r="KU70" s="125">
        <f t="shared" si="312"/>
        <v>0.34125</v>
      </c>
      <c r="KV70" s="125">
        <f t="shared" si="312"/>
        <v>0.45499999999999996</v>
      </c>
      <c r="KW70" s="125">
        <f t="shared" si="312"/>
        <v>0.56874999999999998</v>
      </c>
      <c r="KX70" s="125">
        <f t="shared" si="312"/>
        <v>0.6825</v>
      </c>
      <c r="KY70" s="125">
        <f t="shared" si="312"/>
        <v>0.7962499999999999</v>
      </c>
      <c r="KZ70" s="125">
        <f t="shared" si="312"/>
        <v>0.90999999999999992</v>
      </c>
      <c r="LA70" s="125">
        <f t="shared" si="312"/>
        <v>1.0237499999999999</v>
      </c>
      <c r="LB70" s="125">
        <f t="shared" si="312"/>
        <v>1.1375</v>
      </c>
      <c r="LC70" s="125">
        <f t="shared" si="312"/>
        <v>1.25125</v>
      </c>
      <c r="LD70" s="125">
        <f t="shared" si="312"/>
        <v>1.365</v>
      </c>
      <c r="LE70" s="125">
        <f t="shared" si="312"/>
        <v>0.15924999999999997</v>
      </c>
      <c r="LF70" s="125">
        <f t="shared" si="312"/>
        <v>0.31849999999999995</v>
      </c>
      <c r="LG70" s="125">
        <f t="shared" si="312"/>
        <v>0.47774999999999995</v>
      </c>
      <c r="LH70" s="125">
        <f t="shared" si="312"/>
        <v>0.6369999999999999</v>
      </c>
      <c r="LI70" s="125">
        <f t="shared" si="312"/>
        <v>0.79625000000000001</v>
      </c>
      <c r="LJ70" s="125">
        <f t="shared" si="312"/>
        <v>0.9554999999999999</v>
      </c>
      <c r="LK70" s="125">
        <f t="shared" si="312"/>
        <v>1.1147499999999999</v>
      </c>
      <c r="LL70" s="125">
        <f t="shared" si="312"/>
        <v>1.2739999999999998</v>
      </c>
      <c r="LM70" s="125">
        <f t="shared" si="312"/>
        <v>1.4332499999999997</v>
      </c>
      <c r="LN70" s="125">
        <f t="shared" si="312"/>
        <v>1.5925</v>
      </c>
      <c r="LO70" s="125">
        <f t="shared" si="312"/>
        <v>1.7517499999999999</v>
      </c>
      <c r="LP70" s="125">
        <f t="shared" si="312"/>
        <v>1.9109999999999998</v>
      </c>
      <c r="LQ70" s="125">
        <f t="shared" si="312"/>
        <v>0.20474999999999996</v>
      </c>
      <c r="LR70" s="125">
        <f t="shared" si="312"/>
        <v>0.40949999999999992</v>
      </c>
      <c r="LS70" s="125">
        <f t="shared" si="312"/>
        <v>0.61424999999999996</v>
      </c>
      <c r="LT70" s="125">
        <f t="shared" si="312"/>
        <v>0.81899999999999984</v>
      </c>
      <c r="LU70" s="125">
        <f t="shared" si="312"/>
        <v>1.0237499999999999</v>
      </c>
      <c r="LV70" s="125">
        <f t="shared" si="312"/>
        <v>1.2284999999999999</v>
      </c>
      <c r="LW70" s="125">
        <f t="shared" si="312"/>
        <v>1.4332499999999999</v>
      </c>
      <c r="LX70" s="125">
        <f t="shared" si="312"/>
        <v>1.6379999999999997</v>
      </c>
      <c r="LY70" s="125">
        <f t="shared" si="312"/>
        <v>1.8427499999999997</v>
      </c>
      <c r="LZ70" s="125">
        <f t="shared" si="312"/>
        <v>2.0474999999999999</v>
      </c>
      <c r="MA70" s="125">
        <f t="shared" si="312"/>
        <v>2.2522500000000001</v>
      </c>
      <c r="MB70" s="125">
        <f t="shared" ref="MB70:OM70" si="313">0.00013*MB69*MB19</f>
        <v>2.4569999999999999</v>
      </c>
      <c r="MC70" s="125">
        <f t="shared" si="313"/>
        <v>6.8249999999999991E-2</v>
      </c>
      <c r="MD70" s="125">
        <f t="shared" si="313"/>
        <v>0.13649999999999998</v>
      </c>
      <c r="ME70" s="125">
        <f t="shared" si="313"/>
        <v>0.20474999999999999</v>
      </c>
      <c r="MF70" s="125">
        <f t="shared" si="313"/>
        <v>0.27299999999999996</v>
      </c>
      <c r="MG70" s="125">
        <f t="shared" si="313"/>
        <v>0.34125</v>
      </c>
      <c r="MH70" s="125">
        <f t="shared" si="313"/>
        <v>0.40949999999999998</v>
      </c>
      <c r="MI70" s="125">
        <f t="shared" si="313"/>
        <v>0.47774999999999995</v>
      </c>
      <c r="MJ70" s="125">
        <f t="shared" si="313"/>
        <v>0.54599999999999993</v>
      </c>
      <c r="MK70" s="125">
        <f t="shared" si="313"/>
        <v>0.61424999999999985</v>
      </c>
      <c r="ML70" s="125">
        <f t="shared" si="313"/>
        <v>0.6825</v>
      </c>
      <c r="MM70" s="125">
        <f t="shared" si="313"/>
        <v>0.75074999999999992</v>
      </c>
      <c r="MN70" s="125">
        <f t="shared" si="313"/>
        <v>0.81899999999999995</v>
      </c>
      <c r="MO70" s="125">
        <f t="shared" si="313"/>
        <v>0.11374999999999999</v>
      </c>
      <c r="MP70" s="125">
        <f t="shared" si="313"/>
        <v>0.22749999999999998</v>
      </c>
      <c r="MQ70" s="125">
        <f t="shared" si="313"/>
        <v>0.34125</v>
      </c>
      <c r="MR70" s="125">
        <f t="shared" si="313"/>
        <v>0.45499999999999996</v>
      </c>
      <c r="MS70" s="125">
        <f t="shared" si="313"/>
        <v>0.56874999999999998</v>
      </c>
      <c r="MT70" s="125">
        <f t="shared" si="313"/>
        <v>0.6825</v>
      </c>
      <c r="MU70" s="125">
        <f t="shared" si="313"/>
        <v>0.7962499999999999</v>
      </c>
      <c r="MV70" s="125">
        <f t="shared" si="313"/>
        <v>0.90999999999999992</v>
      </c>
      <c r="MW70" s="125">
        <f t="shared" si="313"/>
        <v>1.0237499999999999</v>
      </c>
      <c r="MX70" s="125">
        <f t="shared" si="313"/>
        <v>1.1375</v>
      </c>
      <c r="MY70" s="125">
        <f t="shared" si="313"/>
        <v>1.25125</v>
      </c>
      <c r="MZ70" s="125">
        <f t="shared" si="313"/>
        <v>1.365</v>
      </c>
      <c r="NA70" s="125">
        <f t="shared" si="313"/>
        <v>0.15924999999999997</v>
      </c>
      <c r="NB70" s="125">
        <f t="shared" si="313"/>
        <v>0.31849999999999995</v>
      </c>
      <c r="NC70" s="125">
        <f t="shared" si="313"/>
        <v>0.47774999999999995</v>
      </c>
      <c r="ND70" s="125">
        <f t="shared" si="313"/>
        <v>0.6369999999999999</v>
      </c>
      <c r="NE70" s="125">
        <f t="shared" si="313"/>
        <v>0.79625000000000001</v>
      </c>
      <c r="NF70" s="125">
        <f t="shared" si="313"/>
        <v>0.9554999999999999</v>
      </c>
      <c r="NG70" s="125">
        <f t="shared" si="313"/>
        <v>1.1147499999999999</v>
      </c>
      <c r="NH70" s="125">
        <f t="shared" si="313"/>
        <v>1.2739999999999998</v>
      </c>
      <c r="NI70" s="125">
        <f t="shared" si="313"/>
        <v>1.4332499999999997</v>
      </c>
      <c r="NJ70" s="125">
        <f t="shared" si="313"/>
        <v>1.5925</v>
      </c>
      <c r="NK70" s="125">
        <f t="shared" si="313"/>
        <v>1.7517499999999999</v>
      </c>
      <c r="NL70" s="125">
        <f t="shared" si="313"/>
        <v>1.9109999999999998</v>
      </c>
      <c r="NM70" s="125">
        <f t="shared" si="313"/>
        <v>0.20474999999999996</v>
      </c>
      <c r="NN70" s="125">
        <f t="shared" si="313"/>
        <v>0.40949999999999992</v>
      </c>
      <c r="NO70" s="125">
        <f t="shared" si="313"/>
        <v>0.61424999999999996</v>
      </c>
      <c r="NP70" s="125">
        <f t="shared" si="313"/>
        <v>0.81899999999999984</v>
      </c>
      <c r="NQ70" s="125">
        <f t="shared" si="313"/>
        <v>1.0237499999999999</v>
      </c>
      <c r="NR70" s="125">
        <f t="shared" si="313"/>
        <v>1.2284999999999999</v>
      </c>
      <c r="NS70" s="125">
        <f t="shared" si="313"/>
        <v>1.4332499999999999</v>
      </c>
      <c r="NT70" s="125">
        <f t="shared" si="313"/>
        <v>1.6379999999999997</v>
      </c>
      <c r="NU70" s="125">
        <f t="shared" si="313"/>
        <v>1.8427499999999997</v>
      </c>
      <c r="NV70" s="125">
        <f t="shared" si="313"/>
        <v>2.0474999999999999</v>
      </c>
      <c r="NW70" s="125">
        <f t="shared" si="313"/>
        <v>2.2522500000000001</v>
      </c>
      <c r="NX70" s="125">
        <f t="shared" si="313"/>
        <v>2.4569999999999999</v>
      </c>
      <c r="NY70" s="125">
        <f t="shared" si="313"/>
        <v>6.8249999999999991E-2</v>
      </c>
      <c r="NZ70" s="125">
        <f t="shared" si="313"/>
        <v>0.13649999999999998</v>
      </c>
      <c r="OA70" s="125">
        <f t="shared" si="313"/>
        <v>0.20474999999999999</v>
      </c>
      <c r="OB70" s="125">
        <f t="shared" si="313"/>
        <v>0.27299999999999996</v>
      </c>
      <c r="OC70" s="125">
        <f t="shared" si="313"/>
        <v>0.34125</v>
      </c>
      <c r="OD70" s="125">
        <f t="shared" si="313"/>
        <v>0.40949999999999998</v>
      </c>
      <c r="OE70" s="125">
        <f t="shared" si="313"/>
        <v>0.47774999999999995</v>
      </c>
      <c r="OF70" s="125">
        <f t="shared" si="313"/>
        <v>0.54599999999999993</v>
      </c>
      <c r="OG70" s="125">
        <f t="shared" si="313"/>
        <v>0.61424999999999985</v>
      </c>
      <c r="OH70" s="125">
        <f t="shared" si="313"/>
        <v>0.6825</v>
      </c>
      <c r="OI70" s="125">
        <f t="shared" si="313"/>
        <v>0.75074999999999992</v>
      </c>
      <c r="OJ70" s="125">
        <f t="shared" si="313"/>
        <v>0.81899999999999995</v>
      </c>
      <c r="OK70" s="125">
        <f t="shared" si="313"/>
        <v>0.11374999999999999</v>
      </c>
      <c r="OL70" s="125">
        <f t="shared" si="313"/>
        <v>0.22749999999999998</v>
      </c>
      <c r="OM70" s="125">
        <f t="shared" si="313"/>
        <v>0.34125</v>
      </c>
      <c r="ON70" s="125">
        <f t="shared" ref="ON70:QY70" si="314">0.00013*ON69*ON19</f>
        <v>0.45499999999999996</v>
      </c>
      <c r="OO70" s="125">
        <f t="shared" si="314"/>
        <v>0.56874999999999998</v>
      </c>
      <c r="OP70" s="125">
        <f t="shared" si="314"/>
        <v>0.6825</v>
      </c>
      <c r="OQ70" s="125">
        <f t="shared" si="314"/>
        <v>0.7962499999999999</v>
      </c>
      <c r="OR70" s="125">
        <f t="shared" si="314"/>
        <v>0.90999999999999992</v>
      </c>
      <c r="OS70" s="125">
        <f t="shared" si="314"/>
        <v>1.0237499999999999</v>
      </c>
      <c r="OT70" s="125">
        <f t="shared" si="314"/>
        <v>1.1375</v>
      </c>
      <c r="OU70" s="125">
        <f t="shared" si="314"/>
        <v>1.25125</v>
      </c>
      <c r="OV70" s="125">
        <f t="shared" si="314"/>
        <v>1.365</v>
      </c>
      <c r="OW70" s="125">
        <f t="shared" si="314"/>
        <v>0.15924999999999997</v>
      </c>
      <c r="OX70" s="125">
        <f t="shared" si="314"/>
        <v>0.31849999999999995</v>
      </c>
      <c r="OY70" s="125">
        <f t="shared" si="314"/>
        <v>0.47774999999999995</v>
      </c>
      <c r="OZ70" s="125">
        <f t="shared" si="314"/>
        <v>0.6369999999999999</v>
      </c>
      <c r="PA70" s="125">
        <f t="shared" si="314"/>
        <v>0.79625000000000001</v>
      </c>
      <c r="PB70" s="125">
        <f t="shared" si="314"/>
        <v>0.9554999999999999</v>
      </c>
      <c r="PC70" s="125">
        <f t="shared" si="314"/>
        <v>1.1147499999999999</v>
      </c>
      <c r="PD70" s="125">
        <f t="shared" si="314"/>
        <v>1.2739999999999998</v>
      </c>
      <c r="PE70" s="125">
        <f t="shared" si="314"/>
        <v>1.4332499999999997</v>
      </c>
      <c r="PF70" s="125">
        <f t="shared" si="314"/>
        <v>1.5925</v>
      </c>
      <c r="PG70" s="125">
        <f t="shared" si="314"/>
        <v>1.7517499999999999</v>
      </c>
      <c r="PH70" s="125">
        <f t="shared" si="314"/>
        <v>1.9109999999999998</v>
      </c>
      <c r="PI70" s="125">
        <f t="shared" si="314"/>
        <v>0.20474999999999996</v>
      </c>
      <c r="PJ70" s="125">
        <f t="shared" si="314"/>
        <v>0.40949999999999992</v>
      </c>
      <c r="PK70" s="125">
        <f t="shared" si="314"/>
        <v>0.61424999999999996</v>
      </c>
      <c r="PL70" s="125">
        <f t="shared" si="314"/>
        <v>0.81899999999999984</v>
      </c>
      <c r="PM70" s="125">
        <f t="shared" si="314"/>
        <v>1.0237499999999999</v>
      </c>
      <c r="PN70" s="125">
        <f t="shared" si="314"/>
        <v>1.2284999999999999</v>
      </c>
      <c r="PO70" s="125">
        <f t="shared" si="314"/>
        <v>1.4332499999999999</v>
      </c>
      <c r="PP70" s="125">
        <f t="shared" si="314"/>
        <v>1.6379999999999997</v>
      </c>
      <c r="PQ70" s="125">
        <f t="shared" si="314"/>
        <v>1.8427499999999997</v>
      </c>
      <c r="PR70" s="125">
        <f t="shared" si="314"/>
        <v>2.0474999999999999</v>
      </c>
      <c r="PS70" s="125">
        <f t="shared" si="314"/>
        <v>2.2522500000000001</v>
      </c>
      <c r="PT70" s="125">
        <f t="shared" si="314"/>
        <v>2.4569999999999999</v>
      </c>
      <c r="PU70" s="125">
        <f t="shared" si="314"/>
        <v>6.8249999999999991E-2</v>
      </c>
      <c r="PV70" s="125">
        <f t="shared" si="314"/>
        <v>0.13649999999999998</v>
      </c>
      <c r="PW70" s="125">
        <f t="shared" si="314"/>
        <v>0.20474999999999999</v>
      </c>
      <c r="PX70" s="125">
        <f t="shared" si="314"/>
        <v>0.27299999999999996</v>
      </c>
      <c r="PY70" s="125">
        <f t="shared" si="314"/>
        <v>0.34125</v>
      </c>
      <c r="PZ70" s="125">
        <f t="shared" si="314"/>
        <v>0.40949999999999998</v>
      </c>
      <c r="QA70" s="125">
        <f t="shared" si="314"/>
        <v>0.47774999999999995</v>
      </c>
      <c r="QB70" s="125">
        <f t="shared" si="314"/>
        <v>0.54599999999999993</v>
      </c>
      <c r="QC70" s="125">
        <f t="shared" si="314"/>
        <v>0.61424999999999985</v>
      </c>
      <c r="QD70" s="125">
        <f t="shared" si="314"/>
        <v>0.6825</v>
      </c>
      <c r="QE70" s="125">
        <f t="shared" si="314"/>
        <v>0.75074999999999992</v>
      </c>
      <c r="QF70" s="125">
        <f t="shared" si="314"/>
        <v>0.81899999999999995</v>
      </c>
      <c r="QG70" s="125">
        <f t="shared" si="314"/>
        <v>0.11374999999999999</v>
      </c>
      <c r="QH70" s="125">
        <f t="shared" si="314"/>
        <v>0.22749999999999998</v>
      </c>
      <c r="QI70" s="125">
        <f t="shared" si="314"/>
        <v>0.34125</v>
      </c>
      <c r="QJ70" s="125">
        <f t="shared" si="314"/>
        <v>0.45499999999999996</v>
      </c>
      <c r="QK70" s="125">
        <f t="shared" si="314"/>
        <v>0.56874999999999998</v>
      </c>
      <c r="QL70" s="125">
        <f t="shared" si="314"/>
        <v>0.6825</v>
      </c>
      <c r="QM70" s="125">
        <f t="shared" si="314"/>
        <v>0.7962499999999999</v>
      </c>
      <c r="QN70" s="125">
        <f t="shared" si="314"/>
        <v>0.90999999999999992</v>
      </c>
      <c r="QO70" s="125">
        <f t="shared" si="314"/>
        <v>1.0237499999999999</v>
      </c>
      <c r="QP70" s="125">
        <f t="shared" si="314"/>
        <v>1.1375</v>
      </c>
      <c r="QQ70" s="125">
        <f t="shared" si="314"/>
        <v>1.25125</v>
      </c>
      <c r="QR70" s="125">
        <f t="shared" si="314"/>
        <v>1.365</v>
      </c>
      <c r="QS70" s="125">
        <f t="shared" si="314"/>
        <v>0.15924999999999997</v>
      </c>
      <c r="QT70" s="125">
        <f t="shared" si="314"/>
        <v>0.31849999999999995</v>
      </c>
      <c r="QU70" s="125">
        <f t="shared" si="314"/>
        <v>0.47774999999999995</v>
      </c>
      <c r="QV70" s="125">
        <f t="shared" si="314"/>
        <v>0.6369999999999999</v>
      </c>
      <c r="QW70" s="125">
        <f t="shared" si="314"/>
        <v>0.79625000000000001</v>
      </c>
      <c r="QX70" s="125">
        <f t="shared" si="314"/>
        <v>0.9554999999999999</v>
      </c>
      <c r="QY70" s="125">
        <f t="shared" si="314"/>
        <v>1.1147499999999999</v>
      </c>
      <c r="QZ70" s="125">
        <f t="shared" ref="QZ70:TK70" si="315">0.00013*QZ69*QZ19</f>
        <v>1.2739999999999998</v>
      </c>
      <c r="RA70" s="125">
        <f t="shared" si="315"/>
        <v>1.4332499999999997</v>
      </c>
      <c r="RB70" s="125">
        <f t="shared" si="315"/>
        <v>1.5925</v>
      </c>
      <c r="RC70" s="125">
        <f t="shared" si="315"/>
        <v>1.7517499999999999</v>
      </c>
      <c r="RD70" s="125">
        <f t="shared" si="315"/>
        <v>1.9109999999999998</v>
      </c>
      <c r="RE70" s="125">
        <f t="shared" si="315"/>
        <v>0.20474999999999996</v>
      </c>
      <c r="RF70" s="125">
        <f t="shared" si="315"/>
        <v>0.40949999999999992</v>
      </c>
      <c r="RG70" s="125">
        <f t="shared" si="315"/>
        <v>0.61424999999999996</v>
      </c>
      <c r="RH70" s="125">
        <f t="shared" si="315"/>
        <v>0.81899999999999984</v>
      </c>
      <c r="RI70" s="125">
        <f t="shared" si="315"/>
        <v>1.0237499999999999</v>
      </c>
      <c r="RJ70" s="125">
        <f t="shared" si="315"/>
        <v>1.2284999999999999</v>
      </c>
      <c r="RK70" s="125">
        <f t="shared" si="315"/>
        <v>1.4332499999999999</v>
      </c>
      <c r="RL70" s="125">
        <f t="shared" si="315"/>
        <v>1.6379999999999997</v>
      </c>
      <c r="RM70" s="125">
        <f t="shared" si="315"/>
        <v>1.8427499999999997</v>
      </c>
      <c r="RN70" s="125">
        <f t="shared" si="315"/>
        <v>2.0474999999999999</v>
      </c>
      <c r="RO70" s="125">
        <f t="shared" si="315"/>
        <v>2.2522500000000001</v>
      </c>
      <c r="RP70" s="125">
        <f t="shared" si="315"/>
        <v>2.4569999999999999</v>
      </c>
      <c r="RQ70" s="125">
        <f t="shared" si="315"/>
        <v>6.8249999999999991E-2</v>
      </c>
      <c r="RR70" s="125">
        <f t="shared" si="315"/>
        <v>0.13649999999999998</v>
      </c>
      <c r="RS70" s="125">
        <f t="shared" si="315"/>
        <v>0.20474999999999999</v>
      </c>
      <c r="RT70" s="125">
        <f t="shared" si="315"/>
        <v>0.27299999999999996</v>
      </c>
      <c r="RU70" s="125">
        <f t="shared" si="315"/>
        <v>0.34125</v>
      </c>
      <c r="RV70" s="125">
        <f t="shared" si="315"/>
        <v>0.40949999999999998</v>
      </c>
      <c r="RW70" s="125">
        <f t="shared" si="315"/>
        <v>0.47774999999999995</v>
      </c>
      <c r="RX70" s="125">
        <f t="shared" si="315"/>
        <v>0.54599999999999993</v>
      </c>
      <c r="RY70" s="125">
        <f t="shared" si="315"/>
        <v>0.61424999999999985</v>
      </c>
      <c r="RZ70" s="125">
        <f t="shared" si="315"/>
        <v>0.6825</v>
      </c>
      <c r="SA70" s="125">
        <f t="shared" si="315"/>
        <v>0.75074999999999992</v>
      </c>
      <c r="SB70" s="125">
        <f t="shared" si="315"/>
        <v>0.81899999999999995</v>
      </c>
      <c r="SC70" s="125">
        <f t="shared" si="315"/>
        <v>0.11374999999999999</v>
      </c>
      <c r="SD70" s="125">
        <f t="shared" si="315"/>
        <v>0.22749999999999998</v>
      </c>
      <c r="SE70" s="125">
        <f t="shared" si="315"/>
        <v>0.34125</v>
      </c>
      <c r="SF70" s="125">
        <f t="shared" si="315"/>
        <v>0.45499999999999996</v>
      </c>
      <c r="SG70" s="125">
        <f t="shared" si="315"/>
        <v>0.56874999999999998</v>
      </c>
      <c r="SH70" s="125">
        <f t="shared" si="315"/>
        <v>0.6825</v>
      </c>
      <c r="SI70" s="125">
        <f t="shared" si="315"/>
        <v>0.7962499999999999</v>
      </c>
      <c r="SJ70" s="125">
        <f t="shared" si="315"/>
        <v>0.90999999999999992</v>
      </c>
      <c r="SK70" s="125">
        <f t="shared" si="315"/>
        <v>1.0237499999999999</v>
      </c>
      <c r="SL70" s="125">
        <f t="shared" si="315"/>
        <v>1.1375</v>
      </c>
      <c r="SM70" s="125">
        <f t="shared" si="315"/>
        <v>1.25125</v>
      </c>
      <c r="SN70" s="125">
        <f t="shared" si="315"/>
        <v>1.365</v>
      </c>
      <c r="SO70" s="125">
        <f t="shared" si="315"/>
        <v>0.15924999999999997</v>
      </c>
      <c r="SP70" s="125">
        <f t="shared" si="315"/>
        <v>0.31849999999999995</v>
      </c>
      <c r="SQ70" s="125">
        <f t="shared" si="315"/>
        <v>0.47774999999999995</v>
      </c>
      <c r="SR70" s="125">
        <f t="shared" si="315"/>
        <v>0.6369999999999999</v>
      </c>
      <c r="SS70" s="125">
        <f t="shared" si="315"/>
        <v>0.79625000000000001</v>
      </c>
      <c r="ST70" s="125">
        <f t="shared" si="315"/>
        <v>0.9554999999999999</v>
      </c>
      <c r="SU70" s="125">
        <f t="shared" si="315"/>
        <v>1.1147499999999999</v>
      </c>
      <c r="SV70" s="125">
        <f t="shared" si="315"/>
        <v>1.2739999999999998</v>
      </c>
      <c r="SW70" s="125">
        <f t="shared" si="315"/>
        <v>1.4332499999999997</v>
      </c>
      <c r="SX70" s="125">
        <f t="shared" si="315"/>
        <v>1.5925</v>
      </c>
      <c r="SY70" s="125">
        <f t="shared" si="315"/>
        <v>1.7517499999999999</v>
      </c>
      <c r="SZ70" s="125">
        <f t="shared" si="315"/>
        <v>1.9109999999999998</v>
      </c>
      <c r="TA70" s="125">
        <f t="shared" si="315"/>
        <v>0.20474999999999996</v>
      </c>
      <c r="TB70" s="125">
        <f t="shared" si="315"/>
        <v>0.40949999999999992</v>
      </c>
      <c r="TC70" s="125">
        <f t="shared" si="315"/>
        <v>0.61424999999999996</v>
      </c>
      <c r="TD70" s="125">
        <f t="shared" si="315"/>
        <v>0.81899999999999984</v>
      </c>
      <c r="TE70" s="125">
        <f t="shared" si="315"/>
        <v>1.0237499999999999</v>
      </c>
      <c r="TF70" s="125">
        <f t="shared" si="315"/>
        <v>1.2284999999999999</v>
      </c>
      <c r="TG70" s="125">
        <f t="shared" si="315"/>
        <v>1.4332499999999999</v>
      </c>
      <c r="TH70" s="125">
        <f t="shared" si="315"/>
        <v>1.6379999999999997</v>
      </c>
      <c r="TI70" s="125">
        <f t="shared" si="315"/>
        <v>1.8427499999999997</v>
      </c>
      <c r="TJ70" s="125">
        <f t="shared" si="315"/>
        <v>2.0474999999999999</v>
      </c>
      <c r="TK70" s="125">
        <f t="shared" si="315"/>
        <v>2.2522500000000001</v>
      </c>
      <c r="TL70" s="125">
        <f t="shared" ref="TL70:VH70" si="316">0.00013*TL69*TL19</f>
        <v>2.4569999999999999</v>
      </c>
      <c r="TM70" s="125">
        <f t="shared" si="316"/>
        <v>6.8249999999999991E-2</v>
      </c>
      <c r="TN70" s="125">
        <f t="shared" si="316"/>
        <v>0.13649999999999998</v>
      </c>
      <c r="TO70" s="125">
        <f t="shared" si="316"/>
        <v>0.20474999999999999</v>
      </c>
      <c r="TP70" s="125">
        <f t="shared" si="316"/>
        <v>0.27299999999999996</v>
      </c>
      <c r="TQ70" s="125">
        <f t="shared" si="316"/>
        <v>0.34125</v>
      </c>
      <c r="TR70" s="125">
        <f t="shared" si="316"/>
        <v>0.40949999999999998</v>
      </c>
      <c r="TS70" s="125">
        <f t="shared" si="316"/>
        <v>0.47774999999999995</v>
      </c>
      <c r="TT70" s="125">
        <f t="shared" si="316"/>
        <v>0.54599999999999993</v>
      </c>
      <c r="TU70" s="125">
        <f t="shared" si="316"/>
        <v>0.61424999999999985</v>
      </c>
      <c r="TV70" s="125">
        <f t="shared" si="316"/>
        <v>0.6825</v>
      </c>
      <c r="TW70" s="125">
        <f t="shared" si="316"/>
        <v>0.75074999999999992</v>
      </c>
      <c r="TX70" s="125">
        <f t="shared" si="316"/>
        <v>0.81899999999999995</v>
      </c>
      <c r="TY70" s="125">
        <f t="shared" si="316"/>
        <v>0.11374999999999999</v>
      </c>
      <c r="TZ70" s="125">
        <f t="shared" si="316"/>
        <v>0.22749999999999998</v>
      </c>
      <c r="UA70" s="125">
        <f t="shared" si="316"/>
        <v>0.34125</v>
      </c>
      <c r="UB70" s="125">
        <f t="shared" si="316"/>
        <v>0.45499999999999996</v>
      </c>
      <c r="UC70" s="125">
        <f t="shared" si="316"/>
        <v>0.56874999999999998</v>
      </c>
      <c r="UD70" s="125">
        <f t="shared" si="316"/>
        <v>0.6825</v>
      </c>
      <c r="UE70" s="125">
        <f t="shared" si="316"/>
        <v>0.7962499999999999</v>
      </c>
      <c r="UF70" s="125">
        <f t="shared" si="316"/>
        <v>0.90999999999999992</v>
      </c>
      <c r="UG70" s="125">
        <f t="shared" si="316"/>
        <v>1.0237499999999999</v>
      </c>
      <c r="UH70" s="125">
        <f t="shared" si="316"/>
        <v>1.1375</v>
      </c>
      <c r="UI70" s="125">
        <f t="shared" si="316"/>
        <v>1.25125</v>
      </c>
      <c r="UJ70" s="125">
        <f t="shared" si="316"/>
        <v>1.365</v>
      </c>
      <c r="UK70" s="125">
        <f t="shared" si="316"/>
        <v>0.15924999999999997</v>
      </c>
      <c r="UL70" s="125">
        <f t="shared" si="316"/>
        <v>0.31849999999999995</v>
      </c>
      <c r="UM70" s="125">
        <f t="shared" si="316"/>
        <v>0.47774999999999995</v>
      </c>
      <c r="UN70" s="125">
        <f t="shared" si="316"/>
        <v>0.6369999999999999</v>
      </c>
      <c r="UO70" s="125">
        <f t="shared" si="316"/>
        <v>0.79625000000000001</v>
      </c>
      <c r="UP70" s="125">
        <f t="shared" si="316"/>
        <v>0.9554999999999999</v>
      </c>
      <c r="UQ70" s="125">
        <f t="shared" si="316"/>
        <v>1.1147499999999999</v>
      </c>
      <c r="UR70" s="125">
        <f t="shared" si="316"/>
        <v>1.2739999999999998</v>
      </c>
      <c r="US70" s="125">
        <f t="shared" si="316"/>
        <v>1.4332499999999997</v>
      </c>
      <c r="UT70" s="125">
        <f t="shared" si="316"/>
        <v>1.5925</v>
      </c>
      <c r="UU70" s="125">
        <f t="shared" si="316"/>
        <v>1.7517499999999999</v>
      </c>
      <c r="UV70" s="125">
        <f t="shared" si="316"/>
        <v>1.9109999999999998</v>
      </c>
      <c r="UW70" s="125">
        <f t="shared" si="316"/>
        <v>0.20474999999999996</v>
      </c>
      <c r="UX70" s="125">
        <f t="shared" si="316"/>
        <v>0.40949999999999992</v>
      </c>
      <c r="UY70" s="125">
        <f t="shared" si="316"/>
        <v>0.61424999999999996</v>
      </c>
      <c r="UZ70" s="125">
        <f t="shared" si="316"/>
        <v>0.81899999999999984</v>
      </c>
      <c r="VA70" s="125">
        <f t="shared" si="316"/>
        <v>1.0237499999999999</v>
      </c>
      <c r="VB70" s="125">
        <f t="shared" si="316"/>
        <v>1.2284999999999999</v>
      </c>
      <c r="VC70" s="125">
        <f t="shared" si="316"/>
        <v>1.4332499999999999</v>
      </c>
      <c r="VD70" s="125">
        <f t="shared" si="316"/>
        <v>1.6379999999999997</v>
      </c>
      <c r="VE70" s="125">
        <f t="shared" si="316"/>
        <v>1.8427499999999997</v>
      </c>
      <c r="VF70" s="125">
        <f t="shared" si="316"/>
        <v>2.0474999999999999</v>
      </c>
      <c r="VG70" s="125">
        <f t="shared" si="316"/>
        <v>2.2522500000000001</v>
      </c>
      <c r="VH70" s="125">
        <f t="shared" si="316"/>
        <v>2.4569999999999999</v>
      </c>
    </row>
    <row r="71" spans="2:580" ht="14.25" x14ac:dyDescent="0.25">
      <c r="B71" s="55"/>
      <c r="C71" s="10" t="s">
        <v>102</v>
      </c>
      <c r="D71" s="93" t="s">
        <v>33</v>
      </c>
      <c r="E71" s="125">
        <f t="shared" ref="E71:F71" si="317">0.00569*SUM(E25:E26)/4-E32*(0.0027*E69-0.1946)</f>
        <v>1.4225E-2</v>
      </c>
      <c r="F71" s="125">
        <f t="shared" si="317"/>
        <v>2.845E-2</v>
      </c>
      <c r="G71" s="125">
        <f t="shared" ref="G71:S71" si="318">0.00569*SUM(G25:G26)/4-G32*(0.0027*G69-0.1946)</f>
        <v>4.2674999999999998E-2</v>
      </c>
      <c r="H71" s="125">
        <f t="shared" si="318"/>
        <v>5.6899999999999999E-2</v>
      </c>
      <c r="I71" s="125">
        <f t="shared" si="318"/>
        <v>7.1124999999999994E-2</v>
      </c>
      <c r="J71" s="125">
        <f t="shared" si="318"/>
        <v>8.5349999999999995E-2</v>
      </c>
      <c r="K71" s="125">
        <f t="shared" si="318"/>
        <v>9.9574999999999997E-2</v>
      </c>
      <c r="L71" s="125">
        <f t="shared" si="318"/>
        <v>0.1138</v>
      </c>
      <c r="M71" s="125">
        <f t="shared" si="318"/>
        <v>0.128025</v>
      </c>
      <c r="N71" s="125">
        <f t="shared" si="318"/>
        <v>0.14224999999999999</v>
      </c>
      <c r="O71" s="125">
        <f t="shared" si="318"/>
        <v>0.156475</v>
      </c>
      <c r="P71" s="125">
        <f t="shared" si="318"/>
        <v>0.17069999999999999</v>
      </c>
      <c r="Q71" s="125">
        <f t="shared" si="318"/>
        <v>1.4225E-2</v>
      </c>
      <c r="R71" s="125">
        <f t="shared" si="318"/>
        <v>2.845E-2</v>
      </c>
      <c r="S71" s="125">
        <f t="shared" si="318"/>
        <v>4.2674999999999998E-2</v>
      </c>
      <c r="T71" s="125">
        <f t="shared" ref="T71:CE71" si="319">0.00569*SUM(T25:T26)/4-T32*(0.0027*T69-0.1946)</f>
        <v>5.6899999999999999E-2</v>
      </c>
      <c r="U71" s="125">
        <f t="shared" si="319"/>
        <v>7.1124999999999994E-2</v>
      </c>
      <c r="V71" s="125">
        <f t="shared" si="319"/>
        <v>8.5349999999999995E-2</v>
      </c>
      <c r="W71" s="125">
        <f t="shared" si="319"/>
        <v>9.9574999999999997E-2</v>
      </c>
      <c r="X71" s="125">
        <f t="shared" si="319"/>
        <v>0.1138</v>
      </c>
      <c r="Y71" s="125">
        <f t="shared" si="319"/>
        <v>0.128025</v>
      </c>
      <c r="Z71" s="125">
        <f t="shared" si="319"/>
        <v>0.14224999999999999</v>
      </c>
      <c r="AA71" s="125">
        <f t="shared" si="319"/>
        <v>0.156475</v>
      </c>
      <c r="AB71" s="125">
        <f t="shared" si="319"/>
        <v>0.17069999999999999</v>
      </c>
      <c r="AC71" s="125">
        <f t="shared" si="319"/>
        <v>1.4225E-2</v>
      </c>
      <c r="AD71" s="125">
        <f t="shared" si="319"/>
        <v>2.845E-2</v>
      </c>
      <c r="AE71" s="125">
        <f t="shared" si="319"/>
        <v>4.2674999999999998E-2</v>
      </c>
      <c r="AF71" s="125">
        <f t="shared" si="319"/>
        <v>5.6899999999999999E-2</v>
      </c>
      <c r="AG71" s="125">
        <f t="shared" si="319"/>
        <v>7.1124999999999994E-2</v>
      </c>
      <c r="AH71" s="125">
        <f t="shared" si="319"/>
        <v>8.5349999999999995E-2</v>
      </c>
      <c r="AI71" s="125">
        <f t="shared" si="319"/>
        <v>9.9574999999999997E-2</v>
      </c>
      <c r="AJ71" s="125">
        <f t="shared" si="319"/>
        <v>0.1138</v>
      </c>
      <c r="AK71" s="125">
        <f t="shared" si="319"/>
        <v>0.128025</v>
      </c>
      <c r="AL71" s="125">
        <f t="shared" si="319"/>
        <v>0.14224999999999999</v>
      </c>
      <c r="AM71" s="125">
        <f t="shared" si="319"/>
        <v>0.156475</v>
      </c>
      <c r="AN71" s="125">
        <f t="shared" si="319"/>
        <v>0.17069999999999999</v>
      </c>
      <c r="AO71" s="125">
        <f t="shared" si="319"/>
        <v>1.4225E-2</v>
      </c>
      <c r="AP71" s="125">
        <f t="shared" si="319"/>
        <v>2.845E-2</v>
      </c>
      <c r="AQ71" s="125">
        <f t="shared" si="319"/>
        <v>4.2674999999999998E-2</v>
      </c>
      <c r="AR71" s="125">
        <f t="shared" si="319"/>
        <v>5.6899999999999999E-2</v>
      </c>
      <c r="AS71" s="125">
        <f t="shared" si="319"/>
        <v>7.1124999999999994E-2</v>
      </c>
      <c r="AT71" s="125">
        <f t="shared" si="319"/>
        <v>8.5349999999999995E-2</v>
      </c>
      <c r="AU71" s="125">
        <f t="shared" si="319"/>
        <v>9.9574999999999997E-2</v>
      </c>
      <c r="AV71" s="125">
        <f t="shared" si="319"/>
        <v>0.1138</v>
      </c>
      <c r="AW71" s="125">
        <f t="shared" si="319"/>
        <v>0.128025</v>
      </c>
      <c r="AX71" s="125">
        <f t="shared" si="319"/>
        <v>0.14224999999999999</v>
      </c>
      <c r="AY71" s="125">
        <f t="shared" si="319"/>
        <v>0.156475</v>
      </c>
      <c r="AZ71" s="125">
        <f t="shared" si="319"/>
        <v>0.17069999999999999</v>
      </c>
      <c r="BA71" s="125">
        <f t="shared" si="319"/>
        <v>1.4225E-2</v>
      </c>
      <c r="BB71" s="125">
        <f t="shared" si="319"/>
        <v>2.845E-2</v>
      </c>
      <c r="BC71" s="125">
        <f t="shared" si="319"/>
        <v>4.2674999999999998E-2</v>
      </c>
      <c r="BD71" s="125">
        <f t="shared" si="319"/>
        <v>5.6899999999999999E-2</v>
      </c>
      <c r="BE71" s="125">
        <f t="shared" si="319"/>
        <v>7.1124999999999994E-2</v>
      </c>
      <c r="BF71" s="125">
        <f t="shared" si="319"/>
        <v>8.5349999999999995E-2</v>
      </c>
      <c r="BG71" s="125">
        <f t="shared" si="319"/>
        <v>9.9574999999999997E-2</v>
      </c>
      <c r="BH71" s="125">
        <f t="shared" si="319"/>
        <v>0.1138</v>
      </c>
      <c r="BI71" s="125">
        <f t="shared" si="319"/>
        <v>0.128025</v>
      </c>
      <c r="BJ71" s="125">
        <f t="shared" si="319"/>
        <v>0.14224999999999999</v>
      </c>
      <c r="BK71" s="125">
        <f t="shared" si="319"/>
        <v>0.156475</v>
      </c>
      <c r="BL71" s="125">
        <f t="shared" si="319"/>
        <v>0.17069999999999999</v>
      </c>
      <c r="BM71" s="125">
        <f t="shared" si="319"/>
        <v>1.4225E-2</v>
      </c>
      <c r="BN71" s="125">
        <f t="shared" si="319"/>
        <v>2.845E-2</v>
      </c>
      <c r="BO71" s="125">
        <f t="shared" si="319"/>
        <v>4.2674999999999998E-2</v>
      </c>
      <c r="BP71" s="125">
        <f t="shared" si="319"/>
        <v>5.6899999999999999E-2</v>
      </c>
      <c r="BQ71" s="125">
        <f t="shared" si="319"/>
        <v>7.1124999999999994E-2</v>
      </c>
      <c r="BR71" s="125">
        <f t="shared" si="319"/>
        <v>8.5349999999999995E-2</v>
      </c>
      <c r="BS71" s="125">
        <f t="shared" si="319"/>
        <v>9.9574999999999997E-2</v>
      </c>
      <c r="BT71" s="125">
        <f t="shared" si="319"/>
        <v>0.1138</v>
      </c>
      <c r="BU71" s="125">
        <f t="shared" si="319"/>
        <v>0.128025</v>
      </c>
      <c r="BV71" s="125">
        <f t="shared" si="319"/>
        <v>0.14224999999999999</v>
      </c>
      <c r="BW71" s="125">
        <f t="shared" si="319"/>
        <v>0.156475</v>
      </c>
      <c r="BX71" s="125">
        <f t="shared" si="319"/>
        <v>0.17069999999999999</v>
      </c>
      <c r="BY71" s="125">
        <f t="shared" si="319"/>
        <v>1.4225E-2</v>
      </c>
      <c r="BZ71" s="125">
        <f t="shared" si="319"/>
        <v>2.845E-2</v>
      </c>
      <c r="CA71" s="125">
        <f t="shared" si="319"/>
        <v>4.2674999999999998E-2</v>
      </c>
      <c r="CB71" s="125">
        <f t="shared" si="319"/>
        <v>5.6899999999999999E-2</v>
      </c>
      <c r="CC71" s="125">
        <f t="shared" si="319"/>
        <v>7.1124999999999994E-2</v>
      </c>
      <c r="CD71" s="125">
        <f t="shared" si="319"/>
        <v>8.5349999999999995E-2</v>
      </c>
      <c r="CE71" s="125">
        <f t="shared" si="319"/>
        <v>9.9574999999999997E-2</v>
      </c>
      <c r="CF71" s="125">
        <f t="shared" ref="CF71:EQ71" si="320">0.00569*SUM(CF25:CF26)/4-CF32*(0.0027*CF69-0.1946)</f>
        <v>0.1138</v>
      </c>
      <c r="CG71" s="125">
        <f t="shared" si="320"/>
        <v>0.128025</v>
      </c>
      <c r="CH71" s="125">
        <f t="shared" si="320"/>
        <v>0.14224999999999999</v>
      </c>
      <c r="CI71" s="125">
        <f t="shared" si="320"/>
        <v>0.156475</v>
      </c>
      <c r="CJ71" s="125">
        <f t="shared" si="320"/>
        <v>0.17069999999999999</v>
      </c>
      <c r="CK71" s="125">
        <f t="shared" si="320"/>
        <v>1.4225E-2</v>
      </c>
      <c r="CL71" s="125">
        <f t="shared" si="320"/>
        <v>2.845E-2</v>
      </c>
      <c r="CM71" s="125">
        <f t="shared" si="320"/>
        <v>4.2674999999999998E-2</v>
      </c>
      <c r="CN71" s="125">
        <f t="shared" si="320"/>
        <v>5.6899999999999999E-2</v>
      </c>
      <c r="CO71" s="125">
        <f t="shared" si="320"/>
        <v>7.1124999999999994E-2</v>
      </c>
      <c r="CP71" s="125">
        <f t="shared" si="320"/>
        <v>8.5349999999999995E-2</v>
      </c>
      <c r="CQ71" s="125">
        <f t="shared" si="320"/>
        <v>9.9574999999999997E-2</v>
      </c>
      <c r="CR71" s="125">
        <f t="shared" si="320"/>
        <v>0.1138</v>
      </c>
      <c r="CS71" s="125">
        <f t="shared" si="320"/>
        <v>0.128025</v>
      </c>
      <c r="CT71" s="125">
        <f t="shared" si="320"/>
        <v>0.14224999999999999</v>
      </c>
      <c r="CU71" s="125">
        <f t="shared" si="320"/>
        <v>0.156475</v>
      </c>
      <c r="CV71" s="125">
        <f t="shared" si="320"/>
        <v>0.17069999999999999</v>
      </c>
      <c r="CW71" s="125">
        <f t="shared" si="320"/>
        <v>1.4225E-2</v>
      </c>
      <c r="CX71" s="125">
        <f t="shared" si="320"/>
        <v>2.845E-2</v>
      </c>
      <c r="CY71" s="125">
        <f t="shared" si="320"/>
        <v>4.2674999999999998E-2</v>
      </c>
      <c r="CZ71" s="125">
        <f t="shared" si="320"/>
        <v>5.6899999999999999E-2</v>
      </c>
      <c r="DA71" s="125">
        <f t="shared" si="320"/>
        <v>7.1124999999999994E-2</v>
      </c>
      <c r="DB71" s="125">
        <f t="shared" si="320"/>
        <v>8.5349999999999995E-2</v>
      </c>
      <c r="DC71" s="125">
        <f t="shared" si="320"/>
        <v>9.9574999999999997E-2</v>
      </c>
      <c r="DD71" s="125">
        <f t="shared" si="320"/>
        <v>0.1138</v>
      </c>
      <c r="DE71" s="125">
        <f t="shared" si="320"/>
        <v>0.128025</v>
      </c>
      <c r="DF71" s="125">
        <f t="shared" si="320"/>
        <v>0.14224999999999999</v>
      </c>
      <c r="DG71" s="125">
        <f t="shared" si="320"/>
        <v>0.156475</v>
      </c>
      <c r="DH71" s="125">
        <f t="shared" si="320"/>
        <v>0.17069999999999999</v>
      </c>
      <c r="DI71" s="125">
        <f t="shared" si="320"/>
        <v>1.4225E-2</v>
      </c>
      <c r="DJ71" s="125">
        <f t="shared" si="320"/>
        <v>2.845E-2</v>
      </c>
      <c r="DK71" s="125">
        <f t="shared" si="320"/>
        <v>4.2674999999999998E-2</v>
      </c>
      <c r="DL71" s="125">
        <f t="shared" si="320"/>
        <v>5.6899999999999999E-2</v>
      </c>
      <c r="DM71" s="125">
        <f t="shared" si="320"/>
        <v>7.1124999999999994E-2</v>
      </c>
      <c r="DN71" s="125">
        <f t="shared" si="320"/>
        <v>8.5349999999999995E-2</v>
      </c>
      <c r="DO71" s="125">
        <f t="shared" si="320"/>
        <v>9.9574999999999997E-2</v>
      </c>
      <c r="DP71" s="125">
        <f t="shared" si="320"/>
        <v>0.1138</v>
      </c>
      <c r="DQ71" s="125">
        <f t="shared" si="320"/>
        <v>0.128025</v>
      </c>
      <c r="DR71" s="125">
        <f t="shared" si="320"/>
        <v>0.14224999999999999</v>
      </c>
      <c r="DS71" s="125">
        <f t="shared" si="320"/>
        <v>0.156475</v>
      </c>
      <c r="DT71" s="125">
        <f t="shared" si="320"/>
        <v>0.17069999999999999</v>
      </c>
      <c r="DU71" s="125">
        <f t="shared" si="320"/>
        <v>1.4225E-2</v>
      </c>
      <c r="DV71" s="125">
        <f t="shared" si="320"/>
        <v>2.845E-2</v>
      </c>
      <c r="DW71" s="125">
        <f t="shared" si="320"/>
        <v>4.2674999999999998E-2</v>
      </c>
      <c r="DX71" s="125">
        <f t="shared" si="320"/>
        <v>5.6899999999999999E-2</v>
      </c>
      <c r="DY71" s="125">
        <f t="shared" si="320"/>
        <v>7.1124999999999994E-2</v>
      </c>
      <c r="DZ71" s="125">
        <f t="shared" si="320"/>
        <v>8.5349999999999995E-2</v>
      </c>
      <c r="EA71" s="125">
        <f t="shared" si="320"/>
        <v>9.9574999999999997E-2</v>
      </c>
      <c r="EB71" s="125">
        <f t="shared" si="320"/>
        <v>0.1138</v>
      </c>
      <c r="EC71" s="125">
        <f t="shared" si="320"/>
        <v>0.128025</v>
      </c>
      <c r="ED71" s="125">
        <f t="shared" si="320"/>
        <v>0.14224999999999999</v>
      </c>
      <c r="EE71" s="125">
        <f t="shared" si="320"/>
        <v>0.156475</v>
      </c>
      <c r="EF71" s="125">
        <f t="shared" si="320"/>
        <v>0.17069999999999999</v>
      </c>
      <c r="EG71" s="125">
        <f t="shared" si="320"/>
        <v>1.4225E-2</v>
      </c>
      <c r="EH71" s="125">
        <f t="shared" si="320"/>
        <v>2.845E-2</v>
      </c>
      <c r="EI71" s="125">
        <f t="shared" si="320"/>
        <v>4.2674999999999998E-2</v>
      </c>
      <c r="EJ71" s="125">
        <f t="shared" si="320"/>
        <v>5.6899999999999999E-2</v>
      </c>
      <c r="EK71" s="125">
        <f t="shared" si="320"/>
        <v>7.1124999999999994E-2</v>
      </c>
      <c r="EL71" s="125">
        <f t="shared" si="320"/>
        <v>8.5349999999999995E-2</v>
      </c>
      <c r="EM71" s="125">
        <f t="shared" si="320"/>
        <v>9.9574999999999997E-2</v>
      </c>
      <c r="EN71" s="125">
        <f t="shared" si="320"/>
        <v>0.1138</v>
      </c>
      <c r="EO71" s="125">
        <f t="shared" si="320"/>
        <v>0.128025</v>
      </c>
      <c r="EP71" s="125">
        <f t="shared" si="320"/>
        <v>0.14224999999999999</v>
      </c>
      <c r="EQ71" s="125">
        <f t="shared" si="320"/>
        <v>0.156475</v>
      </c>
      <c r="ER71" s="125">
        <f t="shared" ref="ER71:HC71" si="321">0.00569*SUM(ER25:ER26)/4-ER32*(0.0027*ER69-0.1946)</f>
        <v>0.17069999999999999</v>
      </c>
      <c r="ES71" s="125">
        <f t="shared" si="321"/>
        <v>1.4225E-2</v>
      </c>
      <c r="ET71" s="125">
        <f t="shared" si="321"/>
        <v>2.845E-2</v>
      </c>
      <c r="EU71" s="125">
        <f t="shared" si="321"/>
        <v>4.2674999999999998E-2</v>
      </c>
      <c r="EV71" s="125">
        <f t="shared" si="321"/>
        <v>5.6899999999999999E-2</v>
      </c>
      <c r="EW71" s="125">
        <f t="shared" si="321"/>
        <v>7.1124999999999994E-2</v>
      </c>
      <c r="EX71" s="125">
        <f t="shared" si="321"/>
        <v>8.5349999999999995E-2</v>
      </c>
      <c r="EY71" s="125">
        <f t="shared" si="321"/>
        <v>9.9574999999999997E-2</v>
      </c>
      <c r="EZ71" s="125">
        <f t="shared" si="321"/>
        <v>0.1138</v>
      </c>
      <c r="FA71" s="125">
        <f t="shared" si="321"/>
        <v>0.128025</v>
      </c>
      <c r="FB71" s="125">
        <f t="shared" si="321"/>
        <v>0.14224999999999999</v>
      </c>
      <c r="FC71" s="125">
        <f t="shared" si="321"/>
        <v>0.156475</v>
      </c>
      <c r="FD71" s="125">
        <f t="shared" si="321"/>
        <v>0.17069999999999999</v>
      </c>
      <c r="FE71" s="125">
        <f t="shared" si="321"/>
        <v>1.4225E-2</v>
      </c>
      <c r="FF71" s="125">
        <f t="shared" si="321"/>
        <v>2.845E-2</v>
      </c>
      <c r="FG71" s="125">
        <f t="shared" si="321"/>
        <v>4.2674999999999998E-2</v>
      </c>
      <c r="FH71" s="125">
        <f t="shared" si="321"/>
        <v>5.6899999999999999E-2</v>
      </c>
      <c r="FI71" s="125">
        <f t="shared" si="321"/>
        <v>7.1124999999999994E-2</v>
      </c>
      <c r="FJ71" s="125">
        <f t="shared" si="321"/>
        <v>8.5349999999999995E-2</v>
      </c>
      <c r="FK71" s="125">
        <f t="shared" si="321"/>
        <v>9.9574999999999997E-2</v>
      </c>
      <c r="FL71" s="125">
        <f t="shared" si="321"/>
        <v>0.1138</v>
      </c>
      <c r="FM71" s="125">
        <f t="shared" si="321"/>
        <v>0.128025</v>
      </c>
      <c r="FN71" s="125">
        <f t="shared" si="321"/>
        <v>0.14224999999999999</v>
      </c>
      <c r="FO71" s="125">
        <f t="shared" si="321"/>
        <v>0.156475</v>
      </c>
      <c r="FP71" s="125">
        <f t="shared" si="321"/>
        <v>0.17069999999999999</v>
      </c>
      <c r="FQ71" s="125">
        <f t="shared" si="321"/>
        <v>1.4225E-2</v>
      </c>
      <c r="FR71" s="125">
        <f t="shared" si="321"/>
        <v>2.845E-2</v>
      </c>
      <c r="FS71" s="125">
        <f t="shared" si="321"/>
        <v>4.2674999999999998E-2</v>
      </c>
      <c r="FT71" s="125">
        <f t="shared" si="321"/>
        <v>5.6899999999999999E-2</v>
      </c>
      <c r="FU71" s="125">
        <f t="shared" si="321"/>
        <v>7.1124999999999994E-2</v>
      </c>
      <c r="FV71" s="125">
        <f t="shared" si="321"/>
        <v>8.5349999999999995E-2</v>
      </c>
      <c r="FW71" s="125">
        <f t="shared" si="321"/>
        <v>9.9574999999999997E-2</v>
      </c>
      <c r="FX71" s="125">
        <f t="shared" si="321"/>
        <v>0.1138</v>
      </c>
      <c r="FY71" s="125">
        <f t="shared" si="321"/>
        <v>0.128025</v>
      </c>
      <c r="FZ71" s="125">
        <f t="shared" si="321"/>
        <v>0.14224999999999999</v>
      </c>
      <c r="GA71" s="125">
        <f t="shared" si="321"/>
        <v>0.156475</v>
      </c>
      <c r="GB71" s="125">
        <f t="shared" si="321"/>
        <v>0.17069999999999999</v>
      </c>
      <c r="GC71" s="125">
        <f t="shared" si="321"/>
        <v>1.4225E-2</v>
      </c>
      <c r="GD71" s="125">
        <f t="shared" si="321"/>
        <v>2.845E-2</v>
      </c>
      <c r="GE71" s="125">
        <f t="shared" si="321"/>
        <v>4.2674999999999998E-2</v>
      </c>
      <c r="GF71" s="125">
        <f t="shared" si="321"/>
        <v>5.6899999999999999E-2</v>
      </c>
      <c r="GG71" s="125">
        <f t="shared" si="321"/>
        <v>7.1124999999999994E-2</v>
      </c>
      <c r="GH71" s="125">
        <f t="shared" si="321"/>
        <v>8.5349999999999995E-2</v>
      </c>
      <c r="GI71" s="125">
        <f t="shared" si="321"/>
        <v>9.9574999999999997E-2</v>
      </c>
      <c r="GJ71" s="125">
        <f t="shared" si="321"/>
        <v>0.1138</v>
      </c>
      <c r="GK71" s="125">
        <f t="shared" si="321"/>
        <v>0.128025</v>
      </c>
      <c r="GL71" s="125">
        <f t="shared" si="321"/>
        <v>0.14224999999999999</v>
      </c>
      <c r="GM71" s="125">
        <f t="shared" si="321"/>
        <v>0.156475</v>
      </c>
      <c r="GN71" s="125">
        <f t="shared" si="321"/>
        <v>0.17069999999999999</v>
      </c>
      <c r="GO71" s="125">
        <f t="shared" si="321"/>
        <v>1.4225E-2</v>
      </c>
      <c r="GP71" s="125">
        <f t="shared" si="321"/>
        <v>2.845E-2</v>
      </c>
      <c r="GQ71" s="125">
        <f t="shared" si="321"/>
        <v>4.2674999999999998E-2</v>
      </c>
      <c r="GR71" s="125">
        <f t="shared" si="321"/>
        <v>5.6899999999999999E-2</v>
      </c>
      <c r="GS71" s="125">
        <f t="shared" si="321"/>
        <v>7.1124999999999994E-2</v>
      </c>
      <c r="GT71" s="125">
        <f t="shared" si="321"/>
        <v>8.5349999999999995E-2</v>
      </c>
      <c r="GU71" s="125">
        <f t="shared" si="321"/>
        <v>9.9574999999999997E-2</v>
      </c>
      <c r="GV71" s="125">
        <f t="shared" si="321"/>
        <v>0.1138</v>
      </c>
      <c r="GW71" s="125">
        <f t="shared" si="321"/>
        <v>0.128025</v>
      </c>
      <c r="GX71" s="125">
        <f t="shared" si="321"/>
        <v>0.14224999999999999</v>
      </c>
      <c r="GY71" s="125">
        <f t="shared" si="321"/>
        <v>0.156475</v>
      </c>
      <c r="GZ71" s="125">
        <f t="shared" si="321"/>
        <v>0.17069999999999999</v>
      </c>
      <c r="HA71" s="125">
        <f t="shared" si="321"/>
        <v>1.4225E-2</v>
      </c>
      <c r="HB71" s="125">
        <f t="shared" si="321"/>
        <v>2.845E-2</v>
      </c>
      <c r="HC71" s="125">
        <f t="shared" si="321"/>
        <v>4.2674999999999998E-2</v>
      </c>
      <c r="HD71" s="125">
        <f t="shared" ref="HD71:JO71" si="322">0.00569*SUM(HD25:HD26)/4-HD32*(0.0027*HD69-0.1946)</f>
        <v>5.6899999999999999E-2</v>
      </c>
      <c r="HE71" s="125">
        <f t="shared" si="322"/>
        <v>7.1124999999999994E-2</v>
      </c>
      <c r="HF71" s="125">
        <f t="shared" si="322"/>
        <v>8.5349999999999995E-2</v>
      </c>
      <c r="HG71" s="125">
        <f t="shared" si="322"/>
        <v>9.9574999999999997E-2</v>
      </c>
      <c r="HH71" s="125">
        <f t="shared" si="322"/>
        <v>0.1138</v>
      </c>
      <c r="HI71" s="125">
        <f t="shared" si="322"/>
        <v>0.128025</v>
      </c>
      <c r="HJ71" s="125">
        <f t="shared" si="322"/>
        <v>0.14224999999999999</v>
      </c>
      <c r="HK71" s="125">
        <f t="shared" si="322"/>
        <v>0.156475</v>
      </c>
      <c r="HL71" s="125">
        <f t="shared" si="322"/>
        <v>0.17069999999999999</v>
      </c>
      <c r="HM71" s="125">
        <f t="shared" si="322"/>
        <v>1.4225E-2</v>
      </c>
      <c r="HN71" s="125">
        <f t="shared" si="322"/>
        <v>2.845E-2</v>
      </c>
      <c r="HO71" s="125">
        <f t="shared" si="322"/>
        <v>4.2674999999999998E-2</v>
      </c>
      <c r="HP71" s="125">
        <f t="shared" si="322"/>
        <v>5.6899999999999999E-2</v>
      </c>
      <c r="HQ71" s="125">
        <f t="shared" si="322"/>
        <v>7.1124999999999994E-2</v>
      </c>
      <c r="HR71" s="125">
        <f t="shared" si="322"/>
        <v>8.5349999999999995E-2</v>
      </c>
      <c r="HS71" s="125">
        <f t="shared" si="322"/>
        <v>9.9574999999999997E-2</v>
      </c>
      <c r="HT71" s="125">
        <f t="shared" si="322"/>
        <v>0.1138</v>
      </c>
      <c r="HU71" s="125">
        <f t="shared" si="322"/>
        <v>0.128025</v>
      </c>
      <c r="HV71" s="125">
        <f t="shared" si="322"/>
        <v>0.14224999999999999</v>
      </c>
      <c r="HW71" s="125">
        <f t="shared" si="322"/>
        <v>0.156475</v>
      </c>
      <c r="HX71" s="125">
        <f t="shared" si="322"/>
        <v>0.17069999999999999</v>
      </c>
      <c r="HY71" s="125">
        <f t="shared" si="322"/>
        <v>1.4225E-2</v>
      </c>
      <c r="HZ71" s="125">
        <f t="shared" si="322"/>
        <v>2.845E-2</v>
      </c>
      <c r="IA71" s="125">
        <f t="shared" si="322"/>
        <v>4.2674999999999998E-2</v>
      </c>
      <c r="IB71" s="125">
        <f t="shared" si="322"/>
        <v>5.6899999999999999E-2</v>
      </c>
      <c r="IC71" s="125">
        <f t="shared" si="322"/>
        <v>7.1124999999999994E-2</v>
      </c>
      <c r="ID71" s="125">
        <f t="shared" si="322"/>
        <v>8.5349999999999995E-2</v>
      </c>
      <c r="IE71" s="125">
        <f t="shared" si="322"/>
        <v>9.9574999999999997E-2</v>
      </c>
      <c r="IF71" s="125">
        <f t="shared" si="322"/>
        <v>0.1138</v>
      </c>
      <c r="IG71" s="125">
        <f t="shared" si="322"/>
        <v>0.128025</v>
      </c>
      <c r="IH71" s="125">
        <f t="shared" si="322"/>
        <v>0.14224999999999999</v>
      </c>
      <c r="II71" s="125">
        <f t="shared" si="322"/>
        <v>0.156475</v>
      </c>
      <c r="IJ71" s="125">
        <f t="shared" si="322"/>
        <v>0.17069999999999999</v>
      </c>
      <c r="IK71" s="125">
        <f t="shared" si="322"/>
        <v>1.4225E-2</v>
      </c>
      <c r="IL71" s="125">
        <f t="shared" si="322"/>
        <v>2.845E-2</v>
      </c>
      <c r="IM71" s="125">
        <f t="shared" si="322"/>
        <v>4.2674999999999998E-2</v>
      </c>
      <c r="IN71" s="125">
        <f t="shared" si="322"/>
        <v>5.6899999999999999E-2</v>
      </c>
      <c r="IO71" s="125">
        <f t="shared" si="322"/>
        <v>7.1124999999999994E-2</v>
      </c>
      <c r="IP71" s="125">
        <f t="shared" si="322"/>
        <v>8.5349999999999995E-2</v>
      </c>
      <c r="IQ71" s="125">
        <f t="shared" si="322"/>
        <v>9.9574999999999997E-2</v>
      </c>
      <c r="IR71" s="125">
        <f t="shared" si="322"/>
        <v>0.1138</v>
      </c>
      <c r="IS71" s="125">
        <f t="shared" si="322"/>
        <v>0.128025</v>
      </c>
      <c r="IT71" s="125">
        <f t="shared" si="322"/>
        <v>0.14224999999999999</v>
      </c>
      <c r="IU71" s="125">
        <f t="shared" si="322"/>
        <v>0.156475</v>
      </c>
      <c r="IV71" s="125">
        <f t="shared" si="322"/>
        <v>0.17069999999999999</v>
      </c>
      <c r="IW71" s="125">
        <f t="shared" si="322"/>
        <v>1.4225E-2</v>
      </c>
      <c r="IX71" s="125">
        <f t="shared" si="322"/>
        <v>2.845E-2</v>
      </c>
      <c r="IY71" s="125">
        <f t="shared" si="322"/>
        <v>4.2674999999999998E-2</v>
      </c>
      <c r="IZ71" s="125">
        <f t="shared" si="322"/>
        <v>5.6899999999999999E-2</v>
      </c>
      <c r="JA71" s="125">
        <f t="shared" si="322"/>
        <v>7.1124999999999994E-2</v>
      </c>
      <c r="JB71" s="125">
        <f t="shared" si="322"/>
        <v>8.5349999999999995E-2</v>
      </c>
      <c r="JC71" s="125">
        <f t="shared" si="322"/>
        <v>9.9574999999999997E-2</v>
      </c>
      <c r="JD71" s="125">
        <f t="shared" si="322"/>
        <v>0.1138</v>
      </c>
      <c r="JE71" s="125">
        <f t="shared" si="322"/>
        <v>0.128025</v>
      </c>
      <c r="JF71" s="125">
        <f t="shared" si="322"/>
        <v>0.14224999999999999</v>
      </c>
      <c r="JG71" s="125">
        <f t="shared" si="322"/>
        <v>0.156475</v>
      </c>
      <c r="JH71" s="125">
        <f t="shared" si="322"/>
        <v>0.17069999999999999</v>
      </c>
      <c r="JI71" s="125">
        <f t="shared" si="322"/>
        <v>1.4225E-2</v>
      </c>
      <c r="JJ71" s="125">
        <f t="shared" si="322"/>
        <v>2.845E-2</v>
      </c>
      <c r="JK71" s="125">
        <f t="shared" si="322"/>
        <v>4.2674999999999998E-2</v>
      </c>
      <c r="JL71" s="125">
        <f t="shared" si="322"/>
        <v>5.6899999999999999E-2</v>
      </c>
      <c r="JM71" s="125">
        <f t="shared" si="322"/>
        <v>7.1124999999999994E-2</v>
      </c>
      <c r="JN71" s="125">
        <f t="shared" si="322"/>
        <v>8.5349999999999995E-2</v>
      </c>
      <c r="JO71" s="125">
        <f t="shared" si="322"/>
        <v>9.9574999999999997E-2</v>
      </c>
      <c r="JP71" s="125">
        <f t="shared" ref="JP71:MA71" si="323">0.00569*SUM(JP25:JP26)/4-JP32*(0.0027*JP69-0.1946)</f>
        <v>0.1138</v>
      </c>
      <c r="JQ71" s="125">
        <f t="shared" si="323"/>
        <v>0.128025</v>
      </c>
      <c r="JR71" s="125">
        <f t="shared" si="323"/>
        <v>0.14224999999999999</v>
      </c>
      <c r="JS71" s="125">
        <f t="shared" si="323"/>
        <v>0.156475</v>
      </c>
      <c r="JT71" s="125">
        <f t="shared" si="323"/>
        <v>0.17069999999999999</v>
      </c>
      <c r="JU71" s="125">
        <f t="shared" si="323"/>
        <v>1.4225E-2</v>
      </c>
      <c r="JV71" s="125">
        <f t="shared" si="323"/>
        <v>2.845E-2</v>
      </c>
      <c r="JW71" s="125">
        <f t="shared" si="323"/>
        <v>4.2674999999999998E-2</v>
      </c>
      <c r="JX71" s="125">
        <f t="shared" si="323"/>
        <v>5.6899999999999999E-2</v>
      </c>
      <c r="JY71" s="125">
        <f t="shared" si="323"/>
        <v>7.1124999999999994E-2</v>
      </c>
      <c r="JZ71" s="125">
        <f t="shared" si="323"/>
        <v>8.5349999999999995E-2</v>
      </c>
      <c r="KA71" s="125">
        <f t="shared" si="323"/>
        <v>9.9574999999999997E-2</v>
      </c>
      <c r="KB71" s="125">
        <f t="shared" si="323"/>
        <v>0.1138</v>
      </c>
      <c r="KC71" s="125">
        <f t="shared" si="323"/>
        <v>0.128025</v>
      </c>
      <c r="KD71" s="125">
        <f t="shared" si="323"/>
        <v>0.14224999999999999</v>
      </c>
      <c r="KE71" s="125">
        <f t="shared" si="323"/>
        <v>0.156475</v>
      </c>
      <c r="KF71" s="125">
        <f t="shared" si="323"/>
        <v>0.17069999999999999</v>
      </c>
      <c r="KG71" s="125">
        <f t="shared" si="323"/>
        <v>1.4225E-2</v>
      </c>
      <c r="KH71" s="125">
        <f t="shared" si="323"/>
        <v>2.845E-2</v>
      </c>
      <c r="KI71" s="125">
        <f t="shared" si="323"/>
        <v>4.2674999999999998E-2</v>
      </c>
      <c r="KJ71" s="125">
        <f t="shared" si="323"/>
        <v>5.6899999999999999E-2</v>
      </c>
      <c r="KK71" s="125">
        <f t="shared" si="323"/>
        <v>7.1124999999999994E-2</v>
      </c>
      <c r="KL71" s="125">
        <f t="shared" si="323"/>
        <v>8.5349999999999995E-2</v>
      </c>
      <c r="KM71" s="125">
        <f t="shared" si="323"/>
        <v>9.9574999999999997E-2</v>
      </c>
      <c r="KN71" s="125">
        <f t="shared" si="323"/>
        <v>0.1138</v>
      </c>
      <c r="KO71" s="125">
        <f t="shared" si="323"/>
        <v>0.128025</v>
      </c>
      <c r="KP71" s="125">
        <f t="shared" si="323"/>
        <v>0.14224999999999999</v>
      </c>
      <c r="KQ71" s="125">
        <f t="shared" si="323"/>
        <v>0.156475</v>
      </c>
      <c r="KR71" s="125">
        <f t="shared" si="323"/>
        <v>0.17069999999999999</v>
      </c>
      <c r="KS71" s="125">
        <f t="shared" si="323"/>
        <v>1.4225E-2</v>
      </c>
      <c r="KT71" s="125">
        <f t="shared" si="323"/>
        <v>2.845E-2</v>
      </c>
      <c r="KU71" s="125">
        <f t="shared" si="323"/>
        <v>4.2674999999999998E-2</v>
      </c>
      <c r="KV71" s="125">
        <f t="shared" si="323"/>
        <v>5.6899999999999999E-2</v>
      </c>
      <c r="KW71" s="125">
        <f t="shared" si="323"/>
        <v>7.1124999999999994E-2</v>
      </c>
      <c r="KX71" s="125">
        <f t="shared" si="323"/>
        <v>8.5349999999999995E-2</v>
      </c>
      <c r="KY71" s="125">
        <f t="shared" si="323"/>
        <v>9.9574999999999997E-2</v>
      </c>
      <c r="KZ71" s="125">
        <f t="shared" si="323"/>
        <v>0.1138</v>
      </c>
      <c r="LA71" s="125">
        <f t="shared" si="323"/>
        <v>0.128025</v>
      </c>
      <c r="LB71" s="125">
        <f t="shared" si="323"/>
        <v>0.14224999999999999</v>
      </c>
      <c r="LC71" s="125">
        <f t="shared" si="323"/>
        <v>0.156475</v>
      </c>
      <c r="LD71" s="125">
        <f t="shared" si="323"/>
        <v>0.17069999999999999</v>
      </c>
      <c r="LE71" s="125">
        <f t="shared" si="323"/>
        <v>1.4225E-2</v>
      </c>
      <c r="LF71" s="125">
        <f t="shared" si="323"/>
        <v>2.845E-2</v>
      </c>
      <c r="LG71" s="125">
        <f t="shared" si="323"/>
        <v>4.2674999999999998E-2</v>
      </c>
      <c r="LH71" s="125">
        <f t="shared" si="323"/>
        <v>5.6899999999999999E-2</v>
      </c>
      <c r="LI71" s="125">
        <f t="shared" si="323"/>
        <v>7.1124999999999994E-2</v>
      </c>
      <c r="LJ71" s="125">
        <f t="shared" si="323"/>
        <v>8.5349999999999995E-2</v>
      </c>
      <c r="LK71" s="125">
        <f t="shared" si="323"/>
        <v>9.9574999999999997E-2</v>
      </c>
      <c r="LL71" s="125">
        <f t="shared" si="323"/>
        <v>0.1138</v>
      </c>
      <c r="LM71" s="125">
        <f t="shared" si="323"/>
        <v>0.128025</v>
      </c>
      <c r="LN71" s="125">
        <f t="shared" si="323"/>
        <v>0.14224999999999999</v>
      </c>
      <c r="LO71" s="125">
        <f t="shared" si="323"/>
        <v>0.156475</v>
      </c>
      <c r="LP71" s="125">
        <f t="shared" si="323"/>
        <v>0.17069999999999999</v>
      </c>
      <c r="LQ71" s="125">
        <f t="shared" si="323"/>
        <v>1.4225E-2</v>
      </c>
      <c r="LR71" s="125">
        <f t="shared" si="323"/>
        <v>2.845E-2</v>
      </c>
      <c r="LS71" s="125">
        <f t="shared" si="323"/>
        <v>4.2674999999999998E-2</v>
      </c>
      <c r="LT71" s="125">
        <f t="shared" si="323"/>
        <v>5.6899999999999999E-2</v>
      </c>
      <c r="LU71" s="125">
        <f t="shared" si="323"/>
        <v>7.1124999999999994E-2</v>
      </c>
      <c r="LV71" s="125">
        <f t="shared" si="323"/>
        <v>8.5349999999999995E-2</v>
      </c>
      <c r="LW71" s="125">
        <f t="shared" si="323"/>
        <v>9.9574999999999997E-2</v>
      </c>
      <c r="LX71" s="125">
        <f t="shared" si="323"/>
        <v>0.1138</v>
      </c>
      <c r="LY71" s="125">
        <f t="shared" si="323"/>
        <v>0.128025</v>
      </c>
      <c r="LZ71" s="125">
        <f t="shared" si="323"/>
        <v>0.14224999999999999</v>
      </c>
      <c r="MA71" s="125">
        <f t="shared" si="323"/>
        <v>0.156475</v>
      </c>
      <c r="MB71" s="125">
        <f t="shared" ref="MB71:OM71" si="324">0.00569*SUM(MB25:MB26)/4-MB32*(0.0027*MB69-0.1946)</f>
        <v>0.17069999999999999</v>
      </c>
      <c r="MC71" s="125">
        <f t="shared" si="324"/>
        <v>1.4225E-2</v>
      </c>
      <c r="MD71" s="125">
        <f t="shared" si="324"/>
        <v>2.845E-2</v>
      </c>
      <c r="ME71" s="125">
        <f t="shared" si="324"/>
        <v>4.2674999999999998E-2</v>
      </c>
      <c r="MF71" s="125">
        <f t="shared" si="324"/>
        <v>5.6899999999999999E-2</v>
      </c>
      <c r="MG71" s="125">
        <f t="shared" si="324"/>
        <v>7.1124999999999994E-2</v>
      </c>
      <c r="MH71" s="125">
        <f t="shared" si="324"/>
        <v>8.5349999999999995E-2</v>
      </c>
      <c r="MI71" s="125">
        <f t="shared" si="324"/>
        <v>9.9574999999999997E-2</v>
      </c>
      <c r="MJ71" s="125">
        <f t="shared" si="324"/>
        <v>0.1138</v>
      </c>
      <c r="MK71" s="125">
        <f t="shared" si="324"/>
        <v>0.128025</v>
      </c>
      <c r="ML71" s="125">
        <f t="shared" si="324"/>
        <v>0.14224999999999999</v>
      </c>
      <c r="MM71" s="125">
        <f t="shared" si="324"/>
        <v>0.156475</v>
      </c>
      <c r="MN71" s="125">
        <f t="shared" si="324"/>
        <v>0.17069999999999999</v>
      </c>
      <c r="MO71" s="125">
        <f t="shared" si="324"/>
        <v>1.4225E-2</v>
      </c>
      <c r="MP71" s="125">
        <f t="shared" si="324"/>
        <v>2.845E-2</v>
      </c>
      <c r="MQ71" s="125">
        <f t="shared" si="324"/>
        <v>4.2674999999999998E-2</v>
      </c>
      <c r="MR71" s="125">
        <f t="shared" si="324"/>
        <v>5.6899999999999999E-2</v>
      </c>
      <c r="MS71" s="125">
        <f t="shared" si="324"/>
        <v>7.1124999999999994E-2</v>
      </c>
      <c r="MT71" s="125">
        <f t="shared" si="324"/>
        <v>8.5349999999999995E-2</v>
      </c>
      <c r="MU71" s="125">
        <f t="shared" si="324"/>
        <v>9.9574999999999997E-2</v>
      </c>
      <c r="MV71" s="125">
        <f t="shared" si="324"/>
        <v>0.1138</v>
      </c>
      <c r="MW71" s="125">
        <f t="shared" si="324"/>
        <v>0.128025</v>
      </c>
      <c r="MX71" s="125">
        <f t="shared" si="324"/>
        <v>0.14224999999999999</v>
      </c>
      <c r="MY71" s="125">
        <f t="shared" si="324"/>
        <v>0.156475</v>
      </c>
      <c r="MZ71" s="125">
        <f t="shared" si="324"/>
        <v>0.17069999999999999</v>
      </c>
      <c r="NA71" s="125">
        <f t="shared" si="324"/>
        <v>1.4225E-2</v>
      </c>
      <c r="NB71" s="125">
        <f t="shared" si="324"/>
        <v>2.845E-2</v>
      </c>
      <c r="NC71" s="125">
        <f t="shared" si="324"/>
        <v>4.2674999999999998E-2</v>
      </c>
      <c r="ND71" s="125">
        <f t="shared" si="324"/>
        <v>5.6899999999999999E-2</v>
      </c>
      <c r="NE71" s="125">
        <f t="shared" si="324"/>
        <v>7.1124999999999994E-2</v>
      </c>
      <c r="NF71" s="125">
        <f t="shared" si="324"/>
        <v>8.5349999999999995E-2</v>
      </c>
      <c r="NG71" s="125">
        <f t="shared" si="324"/>
        <v>9.9574999999999997E-2</v>
      </c>
      <c r="NH71" s="125">
        <f t="shared" si="324"/>
        <v>0.1138</v>
      </c>
      <c r="NI71" s="125">
        <f t="shared" si="324"/>
        <v>0.128025</v>
      </c>
      <c r="NJ71" s="125">
        <f t="shared" si="324"/>
        <v>0.14224999999999999</v>
      </c>
      <c r="NK71" s="125">
        <f t="shared" si="324"/>
        <v>0.156475</v>
      </c>
      <c r="NL71" s="125">
        <f t="shared" si="324"/>
        <v>0.17069999999999999</v>
      </c>
      <c r="NM71" s="125">
        <f t="shared" si="324"/>
        <v>1.4225E-2</v>
      </c>
      <c r="NN71" s="125">
        <f t="shared" si="324"/>
        <v>2.845E-2</v>
      </c>
      <c r="NO71" s="125">
        <f t="shared" si="324"/>
        <v>4.2674999999999998E-2</v>
      </c>
      <c r="NP71" s="125">
        <f t="shared" si="324"/>
        <v>5.6899999999999999E-2</v>
      </c>
      <c r="NQ71" s="125">
        <f t="shared" si="324"/>
        <v>7.1124999999999994E-2</v>
      </c>
      <c r="NR71" s="125">
        <f t="shared" si="324"/>
        <v>8.5349999999999995E-2</v>
      </c>
      <c r="NS71" s="125">
        <f t="shared" si="324"/>
        <v>9.9574999999999997E-2</v>
      </c>
      <c r="NT71" s="125">
        <f t="shared" si="324"/>
        <v>0.1138</v>
      </c>
      <c r="NU71" s="125">
        <f t="shared" si="324"/>
        <v>0.128025</v>
      </c>
      <c r="NV71" s="125">
        <f t="shared" si="324"/>
        <v>0.14224999999999999</v>
      </c>
      <c r="NW71" s="125">
        <f t="shared" si="324"/>
        <v>0.156475</v>
      </c>
      <c r="NX71" s="125">
        <f t="shared" si="324"/>
        <v>0.17069999999999999</v>
      </c>
      <c r="NY71" s="125">
        <f t="shared" si="324"/>
        <v>1.4225E-2</v>
      </c>
      <c r="NZ71" s="125">
        <f t="shared" si="324"/>
        <v>2.845E-2</v>
      </c>
      <c r="OA71" s="125">
        <f t="shared" si="324"/>
        <v>4.2674999999999998E-2</v>
      </c>
      <c r="OB71" s="125">
        <f t="shared" si="324"/>
        <v>5.6899999999999999E-2</v>
      </c>
      <c r="OC71" s="125">
        <f t="shared" si="324"/>
        <v>7.1124999999999994E-2</v>
      </c>
      <c r="OD71" s="125">
        <f t="shared" si="324"/>
        <v>8.5349999999999995E-2</v>
      </c>
      <c r="OE71" s="125">
        <f t="shared" si="324"/>
        <v>9.9574999999999997E-2</v>
      </c>
      <c r="OF71" s="125">
        <f t="shared" si="324"/>
        <v>0.1138</v>
      </c>
      <c r="OG71" s="125">
        <f t="shared" si="324"/>
        <v>0.128025</v>
      </c>
      <c r="OH71" s="125">
        <f t="shared" si="324"/>
        <v>0.14224999999999999</v>
      </c>
      <c r="OI71" s="125">
        <f t="shared" si="324"/>
        <v>0.156475</v>
      </c>
      <c r="OJ71" s="125">
        <f t="shared" si="324"/>
        <v>0.17069999999999999</v>
      </c>
      <c r="OK71" s="125">
        <f t="shared" si="324"/>
        <v>1.4225E-2</v>
      </c>
      <c r="OL71" s="125">
        <f t="shared" si="324"/>
        <v>2.845E-2</v>
      </c>
      <c r="OM71" s="125">
        <f t="shared" si="324"/>
        <v>4.2674999999999998E-2</v>
      </c>
      <c r="ON71" s="125">
        <f t="shared" ref="ON71:QY71" si="325">0.00569*SUM(ON25:ON26)/4-ON32*(0.0027*ON69-0.1946)</f>
        <v>5.6899999999999999E-2</v>
      </c>
      <c r="OO71" s="125">
        <f t="shared" si="325"/>
        <v>7.1124999999999994E-2</v>
      </c>
      <c r="OP71" s="125">
        <f t="shared" si="325"/>
        <v>8.5349999999999995E-2</v>
      </c>
      <c r="OQ71" s="125">
        <f t="shared" si="325"/>
        <v>9.9574999999999997E-2</v>
      </c>
      <c r="OR71" s="125">
        <f t="shared" si="325"/>
        <v>0.1138</v>
      </c>
      <c r="OS71" s="125">
        <f t="shared" si="325"/>
        <v>0.128025</v>
      </c>
      <c r="OT71" s="125">
        <f t="shared" si="325"/>
        <v>0.14224999999999999</v>
      </c>
      <c r="OU71" s="125">
        <f t="shared" si="325"/>
        <v>0.156475</v>
      </c>
      <c r="OV71" s="125">
        <f t="shared" si="325"/>
        <v>0.17069999999999999</v>
      </c>
      <c r="OW71" s="125">
        <f t="shared" si="325"/>
        <v>1.4225E-2</v>
      </c>
      <c r="OX71" s="125">
        <f t="shared" si="325"/>
        <v>2.845E-2</v>
      </c>
      <c r="OY71" s="125">
        <f t="shared" si="325"/>
        <v>4.2674999999999998E-2</v>
      </c>
      <c r="OZ71" s="125">
        <f t="shared" si="325"/>
        <v>5.6899999999999999E-2</v>
      </c>
      <c r="PA71" s="125">
        <f t="shared" si="325"/>
        <v>7.1124999999999994E-2</v>
      </c>
      <c r="PB71" s="125">
        <f t="shared" si="325"/>
        <v>8.5349999999999995E-2</v>
      </c>
      <c r="PC71" s="125">
        <f t="shared" si="325"/>
        <v>9.9574999999999997E-2</v>
      </c>
      <c r="PD71" s="125">
        <f t="shared" si="325"/>
        <v>0.1138</v>
      </c>
      <c r="PE71" s="125">
        <f t="shared" si="325"/>
        <v>0.128025</v>
      </c>
      <c r="PF71" s="125">
        <f t="shared" si="325"/>
        <v>0.14224999999999999</v>
      </c>
      <c r="PG71" s="125">
        <f t="shared" si="325"/>
        <v>0.156475</v>
      </c>
      <c r="PH71" s="125">
        <f t="shared" si="325"/>
        <v>0.17069999999999999</v>
      </c>
      <c r="PI71" s="125">
        <f t="shared" si="325"/>
        <v>1.4225E-2</v>
      </c>
      <c r="PJ71" s="125">
        <f t="shared" si="325"/>
        <v>2.845E-2</v>
      </c>
      <c r="PK71" s="125">
        <f t="shared" si="325"/>
        <v>4.2674999999999998E-2</v>
      </c>
      <c r="PL71" s="125">
        <f t="shared" si="325"/>
        <v>5.6899999999999999E-2</v>
      </c>
      <c r="PM71" s="125">
        <f t="shared" si="325"/>
        <v>7.1124999999999994E-2</v>
      </c>
      <c r="PN71" s="125">
        <f t="shared" si="325"/>
        <v>8.5349999999999995E-2</v>
      </c>
      <c r="PO71" s="125">
        <f t="shared" si="325"/>
        <v>9.9574999999999997E-2</v>
      </c>
      <c r="PP71" s="125">
        <f t="shared" si="325"/>
        <v>0.1138</v>
      </c>
      <c r="PQ71" s="125">
        <f t="shared" si="325"/>
        <v>0.128025</v>
      </c>
      <c r="PR71" s="125">
        <f t="shared" si="325"/>
        <v>0.14224999999999999</v>
      </c>
      <c r="PS71" s="125">
        <f t="shared" si="325"/>
        <v>0.156475</v>
      </c>
      <c r="PT71" s="125">
        <f t="shared" si="325"/>
        <v>0.17069999999999999</v>
      </c>
      <c r="PU71" s="125">
        <f t="shared" si="325"/>
        <v>1.4225E-2</v>
      </c>
      <c r="PV71" s="125">
        <f t="shared" si="325"/>
        <v>2.845E-2</v>
      </c>
      <c r="PW71" s="125">
        <f t="shared" si="325"/>
        <v>4.2674999999999998E-2</v>
      </c>
      <c r="PX71" s="125">
        <f t="shared" si="325"/>
        <v>5.6899999999999999E-2</v>
      </c>
      <c r="PY71" s="125">
        <f t="shared" si="325"/>
        <v>7.1124999999999994E-2</v>
      </c>
      <c r="PZ71" s="125">
        <f t="shared" si="325"/>
        <v>8.5349999999999995E-2</v>
      </c>
      <c r="QA71" s="125">
        <f t="shared" si="325"/>
        <v>9.9574999999999997E-2</v>
      </c>
      <c r="QB71" s="125">
        <f t="shared" si="325"/>
        <v>0.1138</v>
      </c>
      <c r="QC71" s="125">
        <f t="shared" si="325"/>
        <v>0.128025</v>
      </c>
      <c r="QD71" s="125">
        <f t="shared" si="325"/>
        <v>0.14224999999999999</v>
      </c>
      <c r="QE71" s="125">
        <f t="shared" si="325"/>
        <v>0.156475</v>
      </c>
      <c r="QF71" s="125">
        <f t="shared" si="325"/>
        <v>0.17069999999999999</v>
      </c>
      <c r="QG71" s="125">
        <f t="shared" si="325"/>
        <v>1.4225E-2</v>
      </c>
      <c r="QH71" s="125">
        <f t="shared" si="325"/>
        <v>2.845E-2</v>
      </c>
      <c r="QI71" s="125">
        <f t="shared" si="325"/>
        <v>4.2674999999999998E-2</v>
      </c>
      <c r="QJ71" s="125">
        <f t="shared" si="325"/>
        <v>5.6899999999999999E-2</v>
      </c>
      <c r="QK71" s="125">
        <f t="shared" si="325"/>
        <v>7.1124999999999994E-2</v>
      </c>
      <c r="QL71" s="125">
        <f t="shared" si="325"/>
        <v>8.5349999999999995E-2</v>
      </c>
      <c r="QM71" s="125">
        <f t="shared" si="325"/>
        <v>9.9574999999999997E-2</v>
      </c>
      <c r="QN71" s="125">
        <f t="shared" si="325"/>
        <v>0.1138</v>
      </c>
      <c r="QO71" s="125">
        <f t="shared" si="325"/>
        <v>0.128025</v>
      </c>
      <c r="QP71" s="125">
        <f t="shared" si="325"/>
        <v>0.14224999999999999</v>
      </c>
      <c r="QQ71" s="125">
        <f t="shared" si="325"/>
        <v>0.156475</v>
      </c>
      <c r="QR71" s="125">
        <f t="shared" si="325"/>
        <v>0.17069999999999999</v>
      </c>
      <c r="QS71" s="125">
        <f t="shared" si="325"/>
        <v>1.4225E-2</v>
      </c>
      <c r="QT71" s="125">
        <f t="shared" si="325"/>
        <v>2.845E-2</v>
      </c>
      <c r="QU71" s="125">
        <f t="shared" si="325"/>
        <v>4.2674999999999998E-2</v>
      </c>
      <c r="QV71" s="125">
        <f t="shared" si="325"/>
        <v>5.6899999999999999E-2</v>
      </c>
      <c r="QW71" s="125">
        <f t="shared" si="325"/>
        <v>7.1124999999999994E-2</v>
      </c>
      <c r="QX71" s="125">
        <f t="shared" si="325"/>
        <v>8.5349999999999995E-2</v>
      </c>
      <c r="QY71" s="125">
        <f t="shared" si="325"/>
        <v>9.9574999999999997E-2</v>
      </c>
      <c r="QZ71" s="125">
        <f t="shared" ref="QZ71:TK71" si="326">0.00569*SUM(QZ25:QZ26)/4-QZ32*(0.0027*QZ69-0.1946)</f>
        <v>0.1138</v>
      </c>
      <c r="RA71" s="125">
        <f t="shared" si="326"/>
        <v>0.128025</v>
      </c>
      <c r="RB71" s="125">
        <f t="shared" si="326"/>
        <v>0.14224999999999999</v>
      </c>
      <c r="RC71" s="125">
        <f t="shared" si="326"/>
        <v>0.156475</v>
      </c>
      <c r="RD71" s="125">
        <f t="shared" si="326"/>
        <v>0.17069999999999999</v>
      </c>
      <c r="RE71" s="125">
        <f t="shared" si="326"/>
        <v>1.4225E-2</v>
      </c>
      <c r="RF71" s="125">
        <f t="shared" si="326"/>
        <v>2.845E-2</v>
      </c>
      <c r="RG71" s="125">
        <f t="shared" si="326"/>
        <v>4.2674999999999998E-2</v>
      </c>
      <c r="RH71" s="125">
        <f t="shared" si="326"/>
        <v>5.6899999999999999E-2</v>
      </c>
      <c r="RI71" s="125">
        <f t="shared" si="326"/>
        <v>7.1124999999999994E-2</v>
      </c>
      <c r="RJ71" s="125">
        <f t="shared" si="326"/>
        <v>8.5349999999999995E-2</v>
      </c>
      <c r="RK71" s="125">
        <f t="shared" si="326"/>
        <v>9.9574999999999997E-2</v>
      </c>
      <c r="RL71" s="125">
        <f t="shared" si="326"/>
        <v>0.1138</v>
      </c>
      <c r="RM71" s="125">
        <f t="shared" si="326"/>
        <v>0.128025</v>
      </c>
      <c r="RN71" s="125">
        <f t="shared" si="326"/>
        <v>0.14224999999999999</v>
      </c>
      <c r="RO71" s="125">
        <f t="shared" si="326"/>
        <v>0.156475</v>
      </c>
      <c r="RP71" s="125">
        <f t="shared" si="326"/>
        <v>0.17069999999999999</v>
      </c>
      <c r="RQ71" s="125">
        <f t="shared" si="326"/>
        <v>1.4225E-2</v>
      </c>
      <c r="RR71" s="125">
        <f t="shared" si="326"/>
        <v>2.845E-2</v>
      </c>
      <c r="RS71" s="125">
        <f t="shared" si="326"/>
        <v>4.2674999999999998E-2</v>
      </c>
      <c r="RT71" s="125">
        <f t="shared" si="326"/>
        <v>5.6899999999999999E-2</v>
      </c>
      <c r="RU71" s="125">
        <f t="shared" si="326"/>
        <v>7.1124999999999994E-2</v>
      </c>
      <c r="RV71" s="125">
        <f t="shared" si="326"/>
        <v>8.5349999999999995E-2</v>
      </c>
      <c r="RW71" s="125">
        <f t="shared" si="326"/>
        <v>9.9574999999999997E-2</v>
      </c>
      <c r="RX71" s="125">
        <f t="shared" si="326"/>
        <v>0.1138</v>
      </c>
      <c r="RY71" s="125">
        <f t="shared" si="326"/>
        <v>0.128025</v>
      </c>
      <c r="RZ71" s="125">
        <f t="shared" si="326"/>
        <v>0.14224999999999999</v>
      </c>
      <c r="SA71" s="125">
        <f t="shared" si="326"/>
        <v>0.156475</v>
      </c>
      <c r="SB71" s="125">
        <f t="shared" si="326"/>
        <v>0.17069999999999999</v>
      </c>
      <c r="SC71" s="125">
        <f t="shared" si="326"/>
        <v>1.4225E-2</v>
      </c>
      <c r="SD71" s="125">
        <f t="shared" si="326"/>
        <v>2.845E-2</v>
      </c>
      <c r="SE71" s="125">
        <f t="shared" si="326"/>
        <v>4.2674999999999998E-2</v>
      </c>
      <c r="SF71" s="125">
        <f t="shared" si="326"/>
        <v>5.6899999999999999E-2</v>
      </c>
      <c r="SG71" s="125">
        <f t="shared" si="326"/>
        <v>7.1124999999999994E-2</v>
      </c>
      <c r="SH71" s="125">
        <f t="shared" si="326"/>
        <v>8.5349999999999995E-2</v>
      </c>
      <c r="SI71" s="125">
        <f t="shared" si="326"/>
        <v>9.9574999999999997E-2</v>
      </c>
      <c r="SJ71" s="125">
        <f t="shared" si="326"/>
        <v>0.1138</v>
      </c>
      <c r="SK71" s="125">
        <f t="shared" si="326"/>
        <v>0.128025</v>
      </c>
      <c r="SL71" s="125">
        <f t="shared" si="326"/>
        <v>0.14224999999999999</v>
      </c>
      <c r="SM71" s="125">
        <f t="shared" si="326"/>
        <v>0.156475</v>
      </c>
      <c r="SN71" s="125">
        <f t="shared" si="326"/>
        <v>0.17069999999999999</v>
      </c>
      <c r="SO71" s="125">
        <f t="shared" si="326"/>
        <v>1.4225E-2</v>
      </c>
      <c r="SP71" s="125">
        <f t="shared" si="326"/>
        <v>2.845E-2</v>
      </c>
      <c r="SQ71" s="125">
        <f t="shared" si="326"/>
        <v>4.2674999999999998E-2</v>
      </c>
      <c r="SR71" s="125">
        <f t="shared" si="326"/>
        <v>5.6899999999999999E-2</v>
      </c>
      <c r="SS71" s="125">
        <f t="shared" si="326"/>
        <v>7.1124999999999994E-2</v>
      </c>
      <c r="ST71" s="125">
        <f t="shared" si="326"/>
        <v>8.5349999999999995E-2</v>
      </c>
      <c r="SU71" s="125">
        <f t="shared" si="326"/>
        <v>9.9574999999999997E-2</v>
      </c>
      <c r="SV71" s="125">
        <f t="shared" si="326"/>
        <v>0.1138</v>
      </c>
      <c r="SW71" s="125">
        <f t="shared" si="326"/>
        <v>0.128025</v>
      </c>
      <c r="SX71" s="125">
        <f t="shared" si="326"/>
        <v>0.14224999999999999</v>
      </c>
      <c r="SY71" s="125">
        <f t="shared" si="326"/>
        <v>0.156475</v>
      </c>
      <c r="SZ71" s="125">
        <f t="shared" si="326"/>
        <v>0.17069999999999999</v>
      </c>
      <c r="TA71" s="125">
        <f t="shared" si="326"/>
        <v>1.4225E-2</v>
      </c>
      <c r="TB71" s="125">
        <f t="shared" si="326"/>
        <v>2.845E-2</v>
      </c>
      <c r="TC71" s="125">
        <f t="shared" si="326"/>
        <v>4.2674999999999998E-2</v>
      </c>
      <c r="TD71" s="125">
        <f t="shared" si="326"/>
        <v>5.6899999999999999E-2</v>
      </c>
      <c r="TE71" s="125">
        <f t="shared" si="326"/>
        <v>7.1124999999999994E-2</v>
      </c>
      <c r="TF71" s="125">
        <f t="shared" si="326"/>
        <v>8.5349999999999995E-2</v>
      </c>
      <c r="TG71" s="125">
        <f t="shared" si="326"/>
        <v>9.9574999999999997E-2</v>
      </c>
      <c r="TH71" s="125">
        <f t="shared" si="326"/>
        <v>0.1138</v>
      </c>
      <c r="TI71" s="125">
        <f t="shared" si="326"/>
        <v>0.128025</v>
      </c>
      <c r="TJ71" s="125">
        <f t="shared" si="326"/>
        <v>0.14224999999999999</v>
      </c>
      <c r="TK71" s="125">
        <f t="shared" si="326"/>
        <v>0.156475</v>
      </c>
      <c r="TL71" s="125">
        <f t="shared" ref="TL71:VH71" si="327">0.00569*SUM(TL25:TL26)/4-TL32*(0.0027*TL69-0.1946)</f>
        <v>0.17069999999999999</v>
      </c>
      <c r="TM71" s="125">
        <f t="shared" si="327"/>
        <v>1.4225E-2</v>
      </c>
      <c r="TN71" s="125">
        <f t="shared" si="327"/>
        <v>2.845E-2</v>
      </c>
      <c r="TO71" s="125">
        <f t="shared" si="327"/>
        <v>4.2674999999999998E-2</v>
      </c>
      <c r="TP71" s="125">
        <f t="shared" si="327"/>
        <v>5.6899999999999999E-2</v>
      </c>
      <c r="TQ71" s="125">
        <f t="shared" si="327"/>
        <v>7.1124999999999994E-2</v>
      </c>
      <c r="TR71" s="125">
        <f t="shared" si="327"/>
        <v>8.5349999999999995E-2</v>
      </c>
      <c r="TS71" s="125">
        <f t="shared" si="327"/>
        <v>9.9574999999999997E-2</v>
      </c>
      <c r="TT71" s="125">
        <f t="shared" si="327"/>
        <v>0.1138</v>
      </c>
      <c r="TU71" s="125">
        <f t="shared" si="327"/>
        <v>0.128025</v>
      </c>
      <c r="TV71" s="125">
        <f t="shared" si="327"/>
        <v>0.14224999999999999</v>
      </c>
      <c r="TW71" s="125">
        <f t="shared" si="327"/>
        <v>0.156475</v>
      </c>
      <c r="TX71" s="125">
        <f t="shared" si="327"/>
        <v>0.17069999999999999</v>
      </c>
      <c r="TY71" s="125">
        <f t="shared" si="327"/>
        <v>1.4225E-2</v>
      </c>
      <c r="TZ71" s="125">
        <f t="shared" si="327"/>
        <v>2.845E-2</v>
      </c>
      <c r="UA71" s="125">
        <f t="shared" si="327"/>
        <v>4.2674999999999998E-2</v>
      </c>
      <c r="UB71" s="125">
        <f t="shared" si="327"/>
        <v>5.6899999999999999E-2</v>
      </c>
      <c r="UC71" s="125">
        <f t="shared" si="327"/>
        <v>7.1124999999999994E-2</v>
      </c>
      <c r="UD71" s="125">
        <f t="shared" si="327"/>
        <v>8.5349999999999995E-2</v>
      </c>
      <c r="UE71" s="125">
        <f t="shared" si="327"/>
        <v>9.9574999999999997E-2</v>
      </c>
      <c r="UF71" s="125">
        <f t="shared" si="327"/>
        <v>0.1138</v>
      </c>
      <c r="UG71" s="125">
        <f t="shared" si="327"/>
        <v>0.128025</v>
      </c>
      <c r="UH71" s="125">
        <f t="shared" si="327"/>
        <v>0.14224999999999999</v>
      </c>
      <c r="UI71" s="125">
        <f t="shared" si="327"/>
        <v>0.156475</v>
      </c>
      <c r="UJ71" s="125">
        <f t="shared" si="327"/>
        <v>0.17069999999999999</v>
      </c>
      <c r="UK71" s="125">
        <f t="shared" si="327"/>
        <v>1.4225E-2</v>
      </c>
      <c r="UL71" s="125">
        <f t="shared" si="327"/>
        <v>2.845E-2</v>
      </c>
      <c r="UM71" s="125">
        <f t="shared" si="327"/>
        <v>4.2674999999999998E-2</v>
      </c>
      <c r="UN71" s="125">
        <f t="shared" si="327"/>
        <v>5.6899999999999999E-2</v>
      </c>
      <c r="UO71" s="125">
        <f t="shared" si="327"/>
        <v>7.1124999999999994E-2</v>
      </c>
      <c r="UP71" s="125">
        <f t="shared" si="327"/>
        <v>8.5349999999999995E-2</v>
      </c>
      <c r="UQ71" s="125">
        <f t="shared" si="327"/>
        <v>9.9574999999999997E-2</v>
      </c>
      <c r="UR71" s="125">
        <f t="shared" si="327"/>
        <v>0.1138</v>
      </c>
      <c r="US71" s="125">
        <f t="shared" si="327"/>
        <v>0.128025</v>
      </c>
      <c r="UT71" s="125">
        <f t="shared" si="327"/>
        <v>0.14224999999999999</v>
      </c>
      <c r="UU71" s="125">
        <f t="shared" si="327"/>
        <v>0.156475</v>
      </c>
      <c r="UV71" s="125">
        <f t="shared" si="327"/>
        <v>0.17069999999999999</v>
      </c>
      <c r="UW71" s="125">
        <f t="shared" si="327"/>
        <v>1.4225E-2</v>
      </c>
      <c r="UX71" s="125">
        <f t="shared" si="327"/>
        <v>2.845E-2</v>
      </c>
      <c r="UY71" s="125">
        <f t="shared" si="327"/>
        <v>4.2674999999999998E-2</v>
      </c>
      <c r="UZ71" s="125">
        <f t="shared" si="327"/>
        <v>5.6899999999999999E-2</v>
      </c>
      <c r="VA71" s="125">
        <f t="shared" si="327"/>
        <v>7.1124999999999994E-2</v>
      </c>
      <c r="VB71" s="125">
        <f t="shared" si="327"/>
        <v>8.5349999999999995E-2</v>
      </c>
      <c r="VC71" s="125">
        <f t="shared" si="327"/>
        <v>9.9574999999999997E-2</v>
      </c>
      <c r="VD71" s="125">
        <f t="shared" si="327"/>
        <v>0.1138</v>
      </c>
      <c r="VE71" s="125">
        <f t="shared" si="327"/>
        <v>0.128025</v>
      </c>
      <c r="VF71" s="125">
        <f t="shared" si="327"/>
        <v>0.14224999999999999</v>
      </c>
      <c r="VG71" s="125">
        <f t="shared" si="327"/>
        <v>0.156475</v>
      </c>
      <c r="VH71" s="125">
        <f t="shared" si="327"/>
        <v>0.17069999999999999</v>
      </c>
    </row>
    <row r="72" spans="2:580" ht="14.25" x14ac:dyDescent="0.25">
      <c r="B72" s="55"/>
      <c r="C72" s="10" t="s">
        <v>163</v>
      </c>
      <c r="D72" s="93" t="s">
        <v>212</v>
      </c>
      <c r="E72" s="127">
        <f t="shared" ref="E72:F72" si="328">E36+4</f>
        <v>49</v>
      </c>
      <c r="F72" s="127">
        <f t="shared" si="328"/>
        <v>49</v>
      </c>
      <c r="G72" s="127">
        <f t="shared" ref="G72:S72" si="329">G36+4</f>
        <v>49</v>
      </c>
      <c r="H72" s="127">
        <f t="shared" si="329"/>
        <v>49</v>
      </c>
      <c r="I72" s="127">
        <f t="shared" si="329"/>
        <v>49</v>
      </c>
      <c r="J72" s="127">
        <f t="shared" si="329"/>
        <v>49</v>
      </c>
      <c r="K72" s="127">
        <f t="shared" si="329"/>
        <v>49</v>
      </c>
      <c r="L72" s="127">
        <f t="shared" si="329"/>
        <v>49</v>
      </c>
      <c r="M72" s="127">
        <f t="shared" si="329"/>
        <v>49</v>
      </c>
      <c r="N72" s="127">
        <f t="shared" si="329"/>
        <v>49</v>
      </c>
      <c r="O72" s="127">
        <f t="shared" si="329"/>
        <v>49</v>
      </c>
      <c r="P72" s="127">
        <f t="shared" si="329"/>
        <v>49</v>
      </c>
      <c r="Q72" s="127">
        <f t="shared" si="329"/>
        <v>49</v>
      </c>
      <c r="R72" s="127">
        <f t="shared" si="329"/>
        <v>49</v>
      </c>
      <c r="S72" s="127">
        <f t="shared" si="329"/>
        <v>49</v>
      </c>
      <c r="T72" s="127">
        <f t="shared" ref="T72:CE72" si="330">T36+4</f>
        <v>49</v>
      </c>
      <c r="U72" s="127">
        <f t="shared" si="330"/>
        <v>49</v>
      </c>
      <c r="V72" s="127">
        <f t="shared" si="330"/>
        <v>49</v>
      </c>
      <c r="W72" s="127">
        <f t="shared" si="330"/>
        <v>49</v>
      </c>
      <c r="X72" s="127">
        <f t="shared" si="330"/>
        <v>49</v>
      </c>
      <c r="Y72" s="127">
        <f t="shared" si="330"/>
        <v>49</v>
      </c>
      <c r="Z72" s="127">
        <f t="shared" si="330"/>
        <v>49</v>
      </c>
      <c r="AA72" s="127">
        <f t="shared" si="330"/>
        <v>49</v>
      </c>
      <c r="AB72" s="127">
        <f t="shared" si="330"/>
        <v>49</v>
      </c>
      <c r="AC72" s="127">
        <f t="shared" si="330"/>
        <v>49</v>
      </c>
      <c r="AD72" s="127">
        <f t="shared" si="330"/>
        <v>49</v>
      </c>
      <c r="AE72" s="127">
        <f t="shared" si="330"/>
        <v>49</v>
      </c>
      <c r="AF72" s="127">
        <f t="shared" si="330"/>
        <v>49</v>
      </c>
      <c r="AG72" s="127">
        <f t="shared" si="330"/>
        <v>49</v>
      </c>
      <c r="AH72" s="127">
        <f t="shared" si="330"/>
        <v>49</v>
      </c>
      <c r="AI72" s="127">
        <f t="shared" si="330"/>
        <v>49</v>
      </c>
      <c r="AJ72" s="127">
        <f t="shared" si="330"/>
        <v>49</v>
      </c>
      <c r="AK72" s="127">
        <f t="shared" si="330"/>
        <v>49</v>
      </c>
      <c r="AL72" s="127">
        <f t="shared" si="330"/>
        <v>49</v>
      </c>
      <c r="AM72" s="127">
        <f t="shared" si="330"/>
        <v>49</v>
      </c>
      <c r="AN72" s="127">
        <f t="shared" si="330"/>
        <v>49</v>
      </c>
      <c r="AO72" s="127">
        <f t="shared" si="330"/>
        <v>49</v>
      </c>
      <c r="AP72" s="127">
        <f t="shared" si="330"/>
        <v>49</v>
      </c>
      <c r="AQ72" s="127">
        <f t="shared" si="330"/>
        <v>49</v>
      </c>
      <c r="AR72" s="127">
        <f t="shared" si="330"/>
        <v>49</v>
      </c>
      <c r="AS72" s="127">
        <f t="shared" si="330"/>
        <v>49</v>
      </c>
      <c r="AT72" s="127">
        <f t="shared" si="330"/>
        <v>49</v>
      </c>
      <c r="AU72" s="127">
        <f t="shared" si="330"/>
        <v>49</v>
      </c>
      <c r="AV72" s="127">
        <f t="shared" si="330"/>
        <v>49</v>
      </c>
      <c r="AW72" s="127">
        <f t="shared" si="330"/>
        <v>49</v>
      </c>
      <c r="AX72" s="127">
        <f t="shared" si="330"/>
        <v>49</v>
      </c>
      <c r="AY72" s="127">
        <f t="shared" si="330"/>
        <v>49</v>
      </c>
      <c r="AZ72" s="127">
        <f t="shared" si="330"/>
        <v>49</v>
      </c>
      <c r="BA72" s="127">
        <f t="shared" si="330"/>
        <v>49</v>
      </c>
      <c r="BB72" s="127">
        <f t="shared" si="330"/>
        <v>49</v>
      </c>
      <c r="BC72" s="127">
        <f t="shared" si="330"/>
        <v>49</v>
      </c>
      <c r="BD72" s="127">
        <f t="shared" si="330"/>
        <v>49</v>
      </c>
      <c r="BE72" s="127">
        <f t="shared" si="330"/>
        <v>49</v>
      </c>
      <c r="BF72" s="127">
        <f t="shared" si="330"/>
        <v>49</v>
      </c>
      <c r="BG72" s="127">
        <f t="shared" si="330"/>
        <v>49</v>
      </c>
      <c r="BH72" s="127">
        <f t="shared" si="330"/>
        <v>49</v>
      </c>
      <c r="BI72" s="127">
        <f t="shared" si="330"/>
        <v>49</v>
      </c>
      <c r="BJ72" s="127">
        <f t="shared" si="330"/>
        <v>49</v>
      </c>
      <c r="BK72" s="127">
        <f t="shared" si="330"/>
        <v>49</v>
      </c>
      <c r="BL72" s="127">
        <f t="shared" si="330"/>
        <v>49</v>
      </c>
      <c r="BM72" s="127">
        <f t="shared" si="330"/>
        <v>49</v>
      </c>
      <c r="BN72" s="127">
        <f t="shared" si="330"/>
        <v>49</v>
      </c>
      <c r="BO72" s="127">
        <f t="shared" si="330"/>
        <v>49</v>
      </c>
      <c r="BP72" s="127">
        <f t="shared" si="330"/>
        <v>49</v>
      </c>
      <c r="BQ72" s="127">
        <f t="shared" si="330"/>
        <v>49</v>
      </c>
      <c r="BR72" s="127">
        <f t="shared" si="330"/>
        <v>49</v>
      </c>
      <c r="BS72" s="127">
        <f t="shared" si="330"/>
        <v>49</v>
      </c>
      <c r="BT72" s="127">
        <f t="shared" si="330"/>
        <v>49</v>
      </c>
      <c r="BU72" s="127">
        <f t="shared" si="330"/>
        <v>49</v>
      </c>
      <c r="BV72" s="127">
        <f t="shared" si="330"/>
        <v>49</v>
      </c>
      <c r="BW72" s="127">
        <f t="shared" si="330"/>
        <v>49</v>
      </c>
      <c r="BX72" s="127">
        <f t="shared" si="330"/>
        <v>49</v>
      </c>
      <c r="BY72" s="127">
        <f t="shared" si="330"/>
        <v>49</v>
      </c>
      <c r="BZ72" s="127">
        <f t="shared" si="330"/>
        <v>49</v>
      </c>
      <c r="CA72" s="127">
        <f t="shared" si="330"/>
        <v>49</v>
      </c>
      <c r="CB72" s="127">
        <f t="shared" si="330"/>
        <v>49</v>
      </c>
      <c r="CC72" s="127">
        <f t="shared" si="330"/>
        <v>49</v>
      </c>
      <c r="CD72" s="127">
        <f t="shared" si="330"/>
        <v>49</v>
      </c>
      <c r="CE72" s="127">
        <f t="shared" si="330"/>
        <v>49</v>
      </c>
      <c r="CF72" s="127">
        <f t="shared" ref="CF72:EQ72" si="331">CF36+4</f>
        <v>49</v>
      </c>
      <c r="CG72" s="127">
        <f t="shared" si="331"/>
        <v>49</v>
      </c>
      <c r="CH72" s="127">
        <f t="shared" si="331"/>
        <v>49</v>
      </c>
      <c r="CI72" s="127">
        <f t="shared" si="331"/>
        <v>49</v>
      </c>
      <c r="CJ72" s="127">
        <f t="shared" si="331"/>
        <v>49</v>
      </c>
      <c r="CK72" s="127">
        <f t="shared" si="331"/>
        <v>49</v>
      </c>
      <c r="CL72" s="127">
        <f t="shared" si="331"/>
        <v>49</v>
      </c>
      <c r="CM72" s="127">
        <f t="shared" si="331"/>
        <v>49</v>
      </c>
      <c r="CN72" s="127">
        <f t="shared" si="331"/>
        <v>49</v>
      </c>
      <c r="CO72" s="127">
        <f t="shared" si="331"/>
        <v>49</v>
      </c>
      <c r="CP72" s="127">
        <f t="shared" si="331"/>
        <v>49</v>
      </c>
      <c r="CQ72" s="127">
        <f t="shared" si="331"/>
        <v>49</v>
      </c>
      <c r="CR72" s="127">
        <f t="shared" si="331"/>
        <v>49</v>
      </c>
      <c r="CS72" s="127">
        <f t="shared" si="331"/>
        <v>49</v>
      </c>
      <c r="CT72" s="127">
        <f t="shared" si="331"/>
        <v>49</v>
      </c>
      <c r="CU72" s="127">
        <f t="shared" si="331"/>
        <v>49</v>
      </c>
      <c r="CV72" s="127">
        <f t="shared" si="331"/>
        <v>49</v>
      </c>
      <c r="CW72" s="127">
        <f t="shared" si="331"/>
        <v>49</v>
      </c>
      <c r="CX72" s="127">
        <f t="shared" si="331"/>
        <v>49</v>
      </c>
      <c r="CY72" s="127">
        <f t="shared" si="331"/>
        <v>49</v>
      </c>
      <c r="CZ72" s="127">
        <f t="shared" si="331"/>
        <v>49</v>
      </c>
      <c r="DA72" s="127">
        <f t="shared" si="331"/>
        <v>49</v>
      </c>
      <c r="DB72" s="127">
        <f t="shared" si="331"/>
        <v>49</v>
      </c>
      <c r="DC72" s="127">
        <f t="shared" si="331"/>
        <v>49</v>
      </c>
      <c r="DD72" s="127">
        <f t="shared" si="331"/>
        <v>49</v>
      </c>
      <c r="DE72" s="127">
        <f t="shared" si="331"/>
        <v>49</v>
      </c>
      <c r="DF72" s="127">
        <f t="shared" si="331"/>
        <v>49</v>
      </c>
      <c r="DG72" s="127">
        <f t="shared" si="331"/>
        <v>49</v>
      </c>
      <c r="DH72" s="127">
        <f t="shared" si="331"/>
        <v>49</v>
      </c>
      <c r="DI72" s="127">
        <f t="shared" si="331"/>
        <v>49</v>
      </c>
      <c r="DJ72" s="127">
        <f t="shared" si="331"/>
        <v>49</v>
      </c>
      <c r="DK72" s="127">
        <f t="shared" si="331"/>
        <v>49</v>
      </c>
      <c r="DL72" s="127">
        <f t="shared" si="331"/>
        <v>49</v>
      </c>
      <c r="DM72" s="127">
        <f t="shared" si="331"/>
        <v>49</v>
      </c>
      <c r="DN72" s="127">
        <f t="shared" si="331"/>
        <v>49</v>
      </c>
      <c r="DO72" s="127">
        <f t="shared" si="331"/>
        <v>49</v>
      </c>
      <c r="DP72" s="127">
        <f t="shared" si="331"/>
        <v>49</v>
      </c>
      <c r="DQ72" s="127">
        <f t="shared" si="331"/>
        <v>49</v>
      </c>
      <c r="DR72" s="127">
        <f t="shared" si="331"/>
        <v>49</v>
      </c>
      <c r="DS72" s="127">
        <f t="shared" si="331"/>
        <v>49</v>
      </c>
      <c r="DT72" s="127">
        <f t="shared" si="331"/>
        <v>49</v>
      </c>
      <c r="DU72" s="127">
        <f t="shared" si="331"/>
        <v>49</v>
      </c>
      <c r="DV72" s="127">
        <f t="shared" si="331"/>
        <v>49</v>
      </c>
      <c r="DW72" s="127">
        <f t="shared" si="331"/>
        <v>49</v>
      </c>
      <c r="DX72" s="127">
        <f t="shared" si="331"/>
        <v>49</v>
      </c>
      <c r="DY72" s="127">
        <f t="shared" si="331"/>
        <v>49</v>
      </c>
      <c r="DZ72" s="127">
        <f t="shared" si="331"/>
        <v>49</v>
      </c>
      <c r="EA72" s="127">
        <f t="shared" si="331"/>
        <v>49</v>
      </c>
      <c r="EB72" s="127">
        <f t="shared" si="331"/>
        <v>49</v>
      </c>
      <c r="EC72" s="127">
        <f t="shared" si="331"/>
        <v>49</v>
      </c>
      <c r="ED72" s="127">
        <f t="shared" si="331"/>
        <v>49</v>
      </c>
      <c r="EE72" s="127">
        <f t="shared" si="331"/>
        <v>49</v>
      </c>
      <c r="EF72" s="127">
        <f t="shared" si="331"/>
        <v>49</v>
      </c>
      <c r="EG72" s="127">
        <f t="shared" si="331"/>
        <v>49</v>
      </c>
      <c r="EH72" s="127">
        <f t="shared" si="331"/>
        <v>49</v>
      </c>
      <c r="EI72" s="127">
        <f t="shared" si="331"/>
        <v>49</v>
      </c>
      <c r="EJ72" s="127">
        <f t="shared" si="331"/>
        <v>49</v>
      </c>
      <c r="EK72" s="127">
        <f t="shared" si="331"/>
        <v>49</v>
      </c>
      <c r="EL72" s="127">
        <f t="shared" si="331"/>
        <v>49</v>
      </c>
      <c r="EM72" s="127">
        <f t="shared" si="331"/>
        <v>49</v>
      </c>
      <c r="EN72" s="127">
        <f t="shared" si="331"/>
        <v>49</v>
      </c>
      <c r="EO72" s="127">
        <f t="shared" si="331"/>
        <v>49</v>
      </c>
      <c r="EP72" s="127">
        <f t="shared" si="331"/>
        <v>49</v>
      </c>
      <c r="EQ72" s="127">
        <f t="shared" si="331"/>
        <v>49</v>
      </c>
      <c r="ER72" s="127">
        <f t="shared" ref="ER72:HC72" si="332">ER36+4</f>
        <v>49</v>
      </c>
      <c r="ES72" s="127">
        <f t="shared" si="332"/>
        <v>49</v>
      </c>
      <c r="ET72" s="127">
        <f t="shared" si="332"/>
        <v>49</v>
      </c>
      <c r="EU72" s="127">
        <f t="shared" si="332"/>
        <v>49</v>
      </c>
      <c r="EV72" s="127">
        <f t="shared" si="332"/>
        <v>49</v>
      </c>
      <c r="EW72" s="127">
        <f t="shared" si="332"/>
        <v>49</v>
      </c>
      <c r="EX72" s="127">
        <f t="shared" si="332"/>
        <v>49</v>
      </c>
      <c r="EY72" s="127">
        <f t="shared" si="332"/>
        <v>49</v>
      </c>
      <c r="EZ72" s="127">
        <f t="shared" si="332"/>
        <v>49</v>
      </c>
      <c r="FA72" s="127">
        <f t="shared" si="332"/>
        <v>49</v>
      </c>
      <c r="FB72" s="127">
        <f t="shared" si="332"/>
        <v>49</v>
      </c>
      <c r="FC72" s="127">
        <f t="shared" si="332"/>
        <v>49</v>
      </c>
      <c r="FD72" s="127">
        <f t="shared" si="332"/>
        <v>49</v>
      </c>
      <c r="FE72" s="127">
        <f t="shared" si="332"/>
        <v>49</v>
      </c>
      <c r="FF72" s="127">
        <f t="shared" si="332"/>
        <v>49</v>
      </c>
      <c r="FG72" s="127">
        <f t="shared" si="332"/>
        <v>49</v>
      </c>
      <c r="FH72" s="127">
        <f t="shared" si="332"/>
        <v>49</v>
      </c>
      <c r="FI72" s="127">
        <f t="shared" si="332"/>
        <v>49</v>
      </c>
      <c r="FJ72" s="127">
        <f t="shared" si="332"/>
        <v>49</v>
      </c>
      <c r="FK72" s="127">
        <f t="shared" si="332"/>
        <v>49</v>
      </c>
      <c r="FL72" s="127">
        <f t="shared" si="332"/>
        <v>49</v>
      </c>
      <c r="FM72" s="127">
        <f t="shared" si="332"/>
        <v>49</v>
      </c>
      <c r="FN72" s="127">
        <f t="shared" si="332"/>
        <v>49</v>
      </c>
      <c r="FO72" s="127">
        <f t="shared" si="332"/>
        <v>49</v>
      </c>
      <c r="FP72" s="127">
        <f t="shared" si="332"/>
        <v>49</v>
      </c>
      <c r="FQ72" s="127">
        <f t="shared" si="332"/>
        <v>49</v>
      </c>
      <c r="FR72" s="127">
        <f t="shared" si="332"/>
        <v>49</v>
      </c>
      <c r="FS72" s="127">
        <f t="shared" si="332"/>
        <v>49</v>
      </c>
      <c r="FT72" s="127">
        <f t="shared" si="332"/>
        <v>49</v>
      </c>
      <c r="FU72" s="127">
        <f t="shared" si="332"/>
        <v>49</v>
      </c>
      <c r="FV72" s="127">
        <f t="shared" si="332"/>
        <v>49</v>
      </c>
      <c r="FW72" s="127">
        <f t="shared" si="332"/>
        <v>49</v>
      </c>
      <c r="FX72" s="127">
        <f t="shared" si="332"/>
        <v>49</v>
      </c>
      <c r="FY72" s="127">
        <f t="shared" si="332"/>
        <v>49</v>
      </c>
      <c r="FZ72" s="127">
        <f t="shared" si="332"/>
        <v>49</v>
      </c>
      <c r="GA72" s="127">
        <f t="shared" si="332"/>
        <v>49</v>
      </c>
      <c r="GB72" s="127">
        <f t="shared" si="332"/>
        <v>49</v>
      </c>
      <c r="GC72" s="127">
        <f t="shared" si="332"/>
        <v>49</v>
      </c>
      <c r="GD72" s="127">
        <f t="shared" si="332"/>
        <v>49</v>
      </c>
      <c r="GE72" s="127">
        <f t="shared" si="332"/>
        <v>49</v>
      </c>
      <c r="GF72" s="127">
        <f t="shared" si="332"/>
        <v>49</v>
      </c>
      <c r="GG72" s="127">
        <f t="shared" si="332"/>
        <v>49</v>
      </c>
      <c r="GH72" s="127">
        <f t="shared" si="332"/>
        <v>49</v>
      </c>
      <c r="GI72" s="127">
        <f t="shared" si="332"/>
        <v>49</v>
      </c>
      <c r="GJ72" s="127">
        <f t="shared" si="332"/>
        <v>49</v>
      </c>
      <c r="GK72" s="127">
        <f t="shared" si="332"/>
        <v>49</v>
      </c>
      <c r="GL72" s="127">
        <f t="shared" si="332"/>
        <v>49</v>
      </c>
      <c r="GM72" s="127">
        <f t="shared" si="332"/>
        <v>49</v>
      </c>
      <c r="GN72" s="127">
        <f t="shared" si="332"/>
        <v>49</v>
      </c>
      <c r="GO72" s="127">
        <f t="shared" si="332"/>
        <v>49</v>
      </c>
      <c r="GP72" s="127">
        <f t="shared" si="332"/>
        <v>49</v>
      </c>
      <c r="GQ72" s="127">
        <f t="shared" si="332"/>
        <v>49</v>
      </c>
      <c r="GR72" s="127">
        <f t="shared" si="332"/>
        <v>49</v>
      </c>
      <c r="GS72" s="127">
        <f t="shared" si="332"/>
        <v>49</v>
      </c>
      <c r="GT72" s="127">
        <f t="shared" si="332"/>
        <v>49</v>
      </c>
      <c r="GU72" s="127">
        <f t="shared" si="332"/>
        <v>49</v>
      </c>
      <c r="GV72" s="127">
        <f t="shared" si="332"/>
        <v>49</v>
      </c>
      <c r="GW72" s="127">
        <f t="shared" si="332"/>
        <v>49</v>
      </c>
      <c r="GX72" s="127">
        <f t="shared" si="332"/>
        <v>49</v>
      </c>
      <c r="GY72" s="127">
        <f t="shared" si="332"/>
        <v>49</v>
      </c>
      <c r="GZ72" s="127">
        <f t="shared" si="332"/>
        <v>49</v>
      </c>
      <c r="HA72" s="127">
        <f t="shared" si="332"/>
        <v>49</v>
      </c>
      <c r="HB72" s="127">
        <f t="shared" si="332"/>
        <v>49</v>
      </c>
      <c r="HC72" s="127">
        <f t="shared" si="332"/>
        <v>49</v>
      </c>
      <c r="HD72" s="127">
        <f t="shared" ref="HD72:JO72" si="333">HD36+4</f>
        <v>49</v>
      </c>
      <c r="HE72" s="127">
        <f t="shared" si="333"/>
        <v>49</v>
      </c>
      <c r="HF72" s="127">
        <f t="shared" si="333"/>
        <v>49</v>
      </c>
      <c r="HG72" s="127">
        <f t="shared" si="333"/>
        <v>49</v>
      </c>
      <c r="HH72" s="127">
        <f t="shared" si="333"/>
        <v>49</v>
      </c>
      <c r="HI72" s="127">
        <f t="shared" si="333"/>
        <v>49</v>
      </c>
      <c r="HJ72" s="127">
        <f t="shared" si="333"/>
        <v>49</v>
      </c>
      <c r="HK72" s="127">
        <f t="shared" si="333"/>
        <v>49</v>
      </c>
      <c r="HL72" s="127">
        <f t="shared" si="333"/>
        <v>49</v>
      </c>
      <c r="HM72" s="127">
        <f t="shared" si="333"/>
        <v>49</v>
      </c>
      <c r="HN72" s="127">
        <f t="shared" si="333"/>
        <v>49</v>
      </c>
      <c r="HO72" s="127">
        <f t="shared" si="333"/>
        <v>49</v>
      </c>
      <c r="HP72" s="127">
        <f t="shared" si="333"/>
        <v>49</v>
      </c>
      <c r="HQ72" s="127">
        <f t="shared" si="333"/>
        <v>49</v>
      </c>
      <c r="HR72" s="127">
        <f t="shared" si="333"/>
        <v>49</v>
      </c>
      <c r="HS72" s="127">
        <f t="shared" si="333"/>
        <v>49</v>
      </c>
      <c r="HT72" s="127">
        <f t="shared" si="333"/>
        <v>49</v>
      </c>
      <c r="HU72" s="127">
        <f t="shared" si="333"/>
        <v>49</v>
      </c>
      <c r="HV72" s="127">
        <f t="shared" si="333"/>
        <v>49</v>
      </c>
      <c r="HW72" s="127">
        <f t="shared" si="333"/>
        <v>49</v>
      </c>
      <c r="HX72" s="127">
        <f t="shared" si="333"/>
        <v>49</v>
      </c>
      <c r="HY72" s="127">
        <f t="shared" si="333"/>
        <v>49</v>
      </c>
      <c r="HZ72" s="127">
        <f t="shared" si="333"/>
        <v>49</v>
      </c>
      <c r="IA72" s="127">
        <f t="shared" si="333"/>
        <v>49</v>
      </c>
      <c r="IB72" s="127">
        <f t="shared" si="333"/>
        <v>49</v>
      </c>
      <c r="IC72" s="127">
        <f t="shared" si="333"/>
        <v>49</v>
      </c>
      <c r="ID72" s="127">
        <f t="shared" si="333"/>
        <v>49</v>
      </c>
      <c r="IE72" s="127">
        <f t="shared" si="333"/>
        <v>49</v>
      </c>
      <c r="IF72" s="127">
        <f t="shared" si="333"/>
        <v>49</v>
      </c>
      <c r="IG72" s="127">
        <f t="shared" si="333"/>
        <v>49</v>
      </c>
      <c r="IH72" s="127">
        <f t="shared" si="333"/>
        <v>49</v>
      </c>
      <c r="II72" s="127">
        <f t="shared" si="333"/>
        <v>49</v>
      </c>
      <c r="IJ72" s="127">
        <f t="shared" si="333"/>
        <v>49</v>
      </c>
      <c r="IK72" s="127">
        <f t="shared" si="333"/>
        <v>49</v>
      </c>
      <c r="IL72" s="127">
        <f t="shared" si="333"/>
        <v>49</v>
      </c>
      <c r="IM72" s="127">
        <f t="shared" si="333"/>
        <v>49</v>
      </c>
      <c r="IN72" s="127">
        <f t="shared" si="333"/>
        <v>49</v>
      </c>
      <c r="IO72" s="127">
        <f t="shared" si="333"/>
        <v>49</v>
      </c>
      <c r="IP72" s="127">
        <f t="shared" si="333"/>
        <v>49</v>
      </c>
      <c r="IQ72" s="127">
        <f t="shared" si="333"/>
        <v>49</v>
      </c>
      <c r="IR72" s="127">
        <f t="shared" si="333"/>
        <v>49</v>
      </c>
      <c r="IS72" s="127">
        <f t="shared" si="333"/>
        <v>49</v>
      </c>
      <c r="IT72" s="127">
        <f t="shared" si="333"/>
        <v>49</v>
      </c>
      <c r="IU72" s="127">
        <f t="shared" si="333"/>
        <v>49</v>
      </c>
      <c r="IV72" s="127">
        <f t="shared" si="333"/>
        <v>49</v>
      </c>
      <c r="IW72" s="127">
        <f t="shared" si="333"/>
        <v>49</v>
      </c>
      <c r="IX72" s="127">
        <f t="shared" si="333"/>
        <v>49</v>
      </c>
      <c r="IY72" s="127">
        <f t="shared" si="333"/>
        <v>49</v>
      </c>
      <c r="IZ72" s="127">
        <f t="shared" si="333"/>
        <v>49</v>
      </c>
      <c r="JA72" s="127">
        <f t="shared" si="333"/>
        <v>49</v>
      </c>
      <c r="JB72" s="127">
        <f t="shared" si="333"/>
        <v>49</v>
      </c>
      <c r="JC72" s="127">
        <f t="shared" si="333"/>
        <v>49</v>
      </c>
      <c r="JD72" s="127">
        <f t="shared" si="333"/>
        <v>49</v>
      </c>
      <c r="JE72" s="127">
        <f t="shared" si="333"/>
        <v>49</v>
      </c>
      <c r="JF72" s="127">
        <f t="shared" si="333"/>
        <v>49</v>
      </c>
      <c r="JG72" s="127">
        <f t="shared" si="333"/>
        <v>49</v>
      </c>
      <c r="JH72" s="127">
        <f t="shared" si="333"/>
        <v>49</v>
      </c>
      <c r="JI72" s="127">
        <f t="shared" si="333"/>
        <v>49</v>
      </c>
      <c r="JJ72" s="127">
        <f t="shared" si="333"/>
        <v>49</v>
      </c>
      <c r="JK72" s="127">
        <f t="shared" si="333"/>
        <v>49</v>
      </c>
      <c r="JL72" s="127">
        <f t="shared" si="333"/>
        <v>49</v>
      </c>
      <c r="JM72" s="127">
        <f t="shared" si="333"/>
        <v>49</v>
      </c>
      <c r="JN72" s="127">
        <f t="shared" si="333"/>
        <v>49</v>
      </c>
      <c r="JO72" s="127">
        <f t="shared" si="333"/>
        <v>49</v>
      </c>
      <c r="JP72" s="127">
        <f t="shared" ref="JP72:MA72" si="334">JP36+4</f>
        <v>49</v>
      </c>
      <c r="JQ72" s="127">
        <f t="shared" si="334"/>
        <v>49</v>
      </c>
      <c r="JR72" s="127">
        <f t="shared" si="334"/>
        <v>49</v>
      </c>
      <c r="JS72" s="127">
        <f t="shared" si="334"/>
        <v>49</v>
      </c>
      <c r="JT72" s="127">
        <f t="shared" si="334"/>
        <v>49</v>
      </c>
      <c r="JU72" s="127">
        <f t="shared" si="334"/>
        <v>49</v>
      </c>
      <c r="JV72" s="127">
        <f t="shared" si="334"/>
        <v>49</v>
      </c>
      <c r="JW72" s="127">
        <f t="shared" si="334"/>
        <v>49</v>
      </c>
      <c r="JX72" s="127">
        <f t="shared" si="334"/>
        <v>49</v>
      </c>
      <c r="JY72" s="127">
        <f t="shared" si="334"/>
        <v>49</v>
      </c>
      <c r="JZ72" s="127">
        <f t="shared" si="334"/>
        <v>49</v>
      </c>
      <c r="KA72" s="127">
        <f t="shared" si="334"/>
        <v>49</v>
      </c>
      <c r="KB72" s="127">
        <f t="shared" si="334"/>
        <v>49</v>
      </c>
      <c r="KC72" s="127">
        <f t="shared" si="334"/>
        <v>49</v>
      </c>
      <c r="KD72" s="127">
        <f t="shared" si="334"/>
        <v>49</v>
      </c>
      <c r="KE72" s="127">
        <f t="shared" si="334"/>
        <v>49</v>
      </c>
      <c r="KF72" s="127">
        <f t="shared" si="334"/>
        <v>49</v>
      </c>
      <c r="KG72" s="127">
        <f t="shared" si="334"/>
        <v>49</v>
      </c>
      <c r="KH72" s="127">
        <f t="shared" si="334"/>
        <v>49</v>
      </c>
      <c r="KI72" s="127">
        <f t="shared" si="334"/>
        <v>49</v>
      </c>
      <c r="KJ72" s="127">
        <f t="shared" si="334"/>
        <v>49</v>
      </c>
      <c r="KK72" s="127">
        <f t="shared" si="334"/>
        <v>49</v>
      </c>
      <c r="KL72" s="127">
        <f t="shared" si="334"/>
        <v>49</v>
      </c>
      <c r="KM72" s="127">
        <f t="shared" si="334"/>
        <v>49</v>
      </c>
      <c r="KN72" s="127">
        <f t="shared" si="334"/>
        <v>49</v>
      </c>
      <c r="KO72" s="127">
        <f t="shared" si="334"/>
        <v>49</v>
      </c>
      <c r="KP72" s="127">
        <f t="shared" si="334"/>
        <v>49</v>
      </c>
      <c r="KQ72" s="127">
        <f t="shared" si="334"/>
        <v>49</v>
      </c>
      <c r="KR72" s="127">
        <f t="shared" si="334"/>
        <v>49</v>
      </c>
      <c r="KS72" s="127">
        <f t="shared" si="334"/>
        <v>49</v>
      </c>
      <c r="KT72" s="127">
        <f t="shared" si="334"/>
        <v>49</v>
      </c>
      <c r="KU72" s="127">
        <f t="shared" si="334"/>
        <v>49</v>
      </c>
      <c r="KV72" s="127">
        <f t="shared" si="334"/>
        <v>49</v>
      </c>
      <c r="KW72" s="127">
        <f t="shared" si="334"/>
        <v>49</v>
      </c>
      <c r="KX72" s="127">
        <f t="shared" si="334"/>
        <v>49</v>
      </c>
      <c r="KY72" s="127">
        <f t="shared" si="334"/>
        <v>49</v>
      </c>
      <c r="KZ72" s="127">
        <f t="shared" si="334"/>
        <v>49</v>
      </c>
      <c r="LA72" s="127">
        <f t="shared" si="334"/>
        <v>49</v>
      </c>
      <c r="LB72" s="127">
        <f t="shared" si="334"/>
        <v>49</v>
      </c>
      <c r="LC72" s="127">
        <f t="shared" si="334"/>
        <v>49</v>
      </c>
      <c r="LD72" s="127">
        <f t="shared" si="334"/>
        <v>49</v>
      </c>
      <c r="LE72" s="127">
        <f t="shared" si="334"/>
        <v>49</v>
      </c>
      <c r="LF72" s="127">
        <f t="shared" si="334"/>
        <v>49</v>
      </c>
      <c r="LG72" s="127">
        <f t="shared" si="334"/>
        <v>49</v>
      </c>
      <c r="LH72" s="127">
        <f t="shared" si="334"/>
        <v>49</v>
      </c>
      <c r="LI72" s="127">
        <f t="shared" si="334"/>
        <v>49</v>
      </c>
      <c r="LJ72" s="127">
        <f t="shared" si="334"/>
        <v>49</v>
      </c>
      <c r="LK72" s="127">
        <f t="shared" si="334"/>
        <v>49</v>
      </c>
      <c r="LL72" s="127">
        <f t="shared" si="334"/>
        <v>49</v>
      </c>
      <c r="LM72" s="127">
        <f t="shared" si="334"/>
        <v>49</v>
      </c>
      <c r="LN72" s="127">
        <f t="shared" si="334"/>
        <v>49</v>
      </c>
      <c r="LO72" s="127">
        <f t="shared" si="334"/>
        <v>49</v>
      </c>
      <c r="LP72" s="127">
        <f t="shared" si="334"/>
        <v>49</v>
      </c>
      <c r="LQ72" s="127">
        <f t="shared" si="334"/>
        <v>49</v>
      </c>
      <c r="LR72" s="127">
        <f t="shared" si="334"/>
        <v>49</v>
      </c>
      <c r="LS72" s="127">
        <f t="shared" si="334"/>
        <v>49</v>
      </c>
      <c r="LT72" s="127">
        <f t="shared" si="334"/>
        <v>49</v>
      </c>
      <c r="LU72" s="127">
        <f t="shared" si="334"/>
        <v>49</v>
      </c>
      <c r="LV72" s="127">
        <f t="shared" si="334"/>
        <v>49</v>
      </c>
      <c r="LW72" s="127">
        <f t="shared" si="334"/>
        <v>49</v>
      </c>
      <c r="LX72" s="127">
        <f t="shared" si="334"/>
        <v>49</v>
      </c>
      <c r="LY72" s="127">
        <f t="shared" si="334"/>
        <v>49</v>
      </c>
      <c r="LZ72" s="127">
        <f t="shared" si="334"/>
        <v>49</v>
      </c>
      <c r="MA72" s="127">
        <f t="shared" si="334"/>
        <v>49</v>
      </c>
      <c r="MB72" s="127">
        <f t="shared" ref="MB72:OM72" si="335">MB36+4</f>
        <v>49</v>
      </c>
      <c r="MC72" s="127">
        <f t="shared" si="335"/>
        <v>49</v>
      </c>
      <c r="MD72" s="127">
        <f t="shared" si="335"/>
        <v>49</v>
      </c>
      <c r="ME72" s="127">
        <f t="shared" si="335"/>
        <v>49</v>
      </c>
      <c r="MF72" s="127">
        <f t="shared" si="335"/>
        <v>49</v>
      </c>
      <c r="MG72" s="127">
        <f t="shared" si="335"/>
        <v>49</v>
      </c>
      <c r="MH72" s="127">
        <f t="shared" si="335"/>
        <v>49</v>
      </c>
      <c r="MI72" s="127">
        <f t="shared" si="335"/>
        <v>49</v>
      </c>
      <c r="MJ72" s="127">
        <f t="shared" si="335"/>
        <v>49</v>
      </c>
      <c r="MK72" s="127">
        <f t="shared" si="335"/>
        <v>49</v>
      </c>
      <c r="ML72" s="127">
        <f t="shared" si="335"/>
        <v>49</v>
      </c>
      <c r="MM72" s="127">
        <f t="shared" si="335"/>
        <v>49</v>
      </c>
      <c r="MN72" s="127">
        <f t="shared" si="335"/>
        <v>49</v>
      </c>
      <c r="MO72" s="127">
        <f t="shared" si="335"/>
        <v>49</v>
      </c>
      <c r="MP72" s="127">
        <f t="shared" si="335"/>
        <v>49</v>
      </c>
      <c r="MQ72" s="127">
        <f t="shared" si="335"/>
        <v>49</v>
      </c>
      <c r="MR72" s="127">
        <f t="shared" si="335"/>
        <v>49</v>
      </c>
      <c r="MS72" s="127">
        <f t="shared" si="335"/>
        <v>49</v>
      </c>
      <c r="MT72" s="127">
        <f t="shared" si="335"/>
        <v>49</v>
      </c>
      <c r="MU72" s="127">
        <f t="shared" si="335"/>
        <v>49</v>
      </c>
      <c r="MV72" s="127">
        <f t="shared" si="335"/>
        <v>49</v>
      </c>
      <c r="MW72" s="127">
        <f t="shared" si="335"/>
        <v>49</v>
      </c>
      <c r="MX72" s="127">
        <f t="shared" si="335"/>
        <v>49</v>
      </c>
      <c r="MY72" s="127">
        <f t="shared" si="335"/>
        <v>49</v>
      </c>
      <c r="MZ72" s="127">
        <f t="shared" si="335"/>
        <v>49</v>
      </c>
      <c r="NA72" s="127">
        <f t="shared" si="335"/>
        <v>49</v>
      </c>
      <c r="NB72" s="127">
        <f t="shared" si="335"/>
        <v>49</v>
      </c>
      <c r="NC72" s="127">
        <f t="shared" si="335"/>
        <v>49</v>
      </c>
      <c r="ND72" s="127">
        <f t="shared" si="335"/>
        <v>49</v>
      </c>
      <c r="NE72" s="127">
        <f t="shared" si="335"/>
        <v>49</v>
      </c>
      <c r="NF72" s="127">
        <f t="shared" si="335"/>
        <v>49</v>
      </c>
      <c r="NG72" s="127">
        <f t="shared" si="335"/>
        <v>49</v>
      </c>
      <c r="NH72" s="127">
        <f t="shared" si="335"/>
        <v>49</v>
      </c>
      <c r="NI72" s="127">
        <f t="shared" si="335"/>
        <v>49</v>
      </c>
      <c r="NJ72" s="127">
        <f t="shared" si="335"/>
        <v>49</v>
      </c>
      <c r="NK72" s="127">
        <f t="shared" si="335"/>
        <v>49</v>
      </c>
      <c r="NL72" s="127">
        <f t="shared" si="335"/>
        <v>49</v>
      </c>
      <c r="NM72" s="127">
        <f t="shared" si="335"/>
        <v>49</v>
      </c>
      <c r="NN72" s="127">
        <f t="shared" si="335"/>
        <v>49</v>
      </c>
      <c r="NO72" s="127">
        <f t="shared" si="335"/>
        <v>49</v>
      </c>
      <c r="NP72" s="127">
        <f t="shared" si="335"/>
        <v>49</v>
      </c>
      <c r="NQ72" s="127">
        <f t="shared" si="335"/>
        <v>49</v>
      </c>
      <c r="NR72" s="127">
        <f t="shared" si="335"/>
        <v>49</v>
      </c>
      <c r="NS72" s="127">
        <f t="shared" si="335"/>
        <v>49</v>
      </c>
      <c r="NT72" s="127">
        <f t="shared" si="335"/>
        <v>49</v>
      </c>
      <c r="NU72" s="127">
        <f t="shared" si="335"/>
        <v>49</v>
      </c>
      <c r="NV72" s="127">
        <f t="shared" si="335"/>
        <v>49</v>
      </c>
      <c r="NW72" s="127">
        <f t="shared" si="335"/>
        <v>49</v>
      </c>
      <c r="NX72" s="127">
        <f t="shared" si="335"/>
        <v>49</v>
      </c>
      <c r="NY72" s="127">
        <f t="shared" si="335"/>
        <v>49</v>
      </c>
      <c r="NZ72" s="127">
        <f t="shared" si="335"/>
        <v>49</v>
      </c>
      <c r="OA72" s="127">
        <f t="shared" si="335"/>
        <v>49</v>
      </c>
      <c r="OB72" s="127">
        <f t="shared" si="335"/>
        <v>49</v>
      </c>
      <c r="OC72" s="127">
        <f t="shared" si="335"/>
        <v>49</v>
      </c>
      <c r="OD72" s="127">
        <f t="shared" si="335"/>
        <v>49</v>
      </c>
      <c r="OE72" s="127">
        <f t="shared" si="335"/>
        <v>49</v>
      </c>
      <c r="OF72" s="127">
        <f t="shared" si="335"/>
        <v>49</v>
      </c>
      <c r="OG72" s="127">
        <f t="shared" si="335"/>
        <v>49</v>
      </c>
      <c r="OH72" s="127">
        <f t="shared" si="335"/>
        <v>49</v>
      </c>
      <c r="OI72" s="127">
        <f t="shared" si="335"/>
        <v>49</v>
      </c>
      <c r="OJ72" s="127">
        <f t="shared" si="335"/>
        <v>49</v>
      </c>
      <c r="OK72" s="127">
        <f t="shared" si="335"/>
        <v>49</v>
      </c>
      <c r="OL72" s="127">
        <f t="shared" si="335"/>
        <v>49</v>
      </c>
      <c r="OM72" s="127">
        <f t="shared" si="335"/>
        <v>49</v>
      </c>
      <c r="ON72" s="127">
        <f t="shared" ref="ON72:QY72" si="336">ON36+4</f>
        <v>49</v>
      </c>
      <c r="OO72" s="127">
        <f t="shared" si="336"/>
        <v>49</v>
      </c>
      <c r="OP72" s="127">
        <f t="shared" si="336"/>
        <v>49</v>
      </c>
      <c r="OQ72" s="127">
        <f t="shared" si="336"/>
        <v>49</v>
      </c>
      <c r="OR72" s="127">
        <f t="shared" si="336"/>
        <v>49</v>
      </c>
      <c r="OS72" s="127">
        <f t="shared" si="336"/>
        <v>49</v>
      </c>
      <c r="OT72" s="127">
        <f t="shared" si="336"/>
        <v>49</v>
      </c>
      <c r="OU72" s="127">
        <f t="shared" si="336"/>
        <v>49</v>
      </c>
      <c r="OV72" s="127">
        <f t="shared" si="336"/>
        <v>49</v>
      </c>
      <c r="OW72" s="127">
        <f t="shared" si="336"/>
        <v>49</v>
      </c>
      <c r="OX72" s="127">
        <f t="shared" si="336"/>
        <v>49</v>
      </c>
      <c r="OY72" s="127">
        <f t="shared" si="336"/>
        <v>49</v>
      </c>
      <c r="OZ72" s="127">
        <f t="shared" si="336"/>
        <v>49</v>
      </c>
      <c r="PA72" s="127">
        <f t="shared" si="336"/>
        <v>49</v>
      </c>
      <c r="PB72" s="127">
        <f t="shared" si="336"/>
        <v>49</v>
      </c>
      <c r="PC72" s="127">
        <f t="shared" si="336"/>
        <v>49</v>
      </c>
      <c r="PD72" s="127">
        <f t="shared" si="336"/>
        <v>49</v>
      </c>
      <c r="PE72" s="127">
        <f t="shared" si="336"/>
        <v>49</v>
      </c>
      <c r="PF72" s="127">
        <f t="shared" si="336"/>
        <v>49</v>
      </c>
      <c r="PG72" s="127">
        <f t="shared" si="336"/>
        <v>49</v>
      </c>
      <c r="PH72" s="127">
        <f t="shared" si="336"/>
        <v>49</v>
      </c>
      <c r="PI72" s="127">
        <f t="shared" si="336"/>
        <v>49</v>
      </c>
      <c r="PJ72" s="127">
        <f t="shared" si="336"/>
        <v>49</v>
      </c>
      <c r="PK72" s="127">
        <f t="shared" si="336"/>
        <v>49</v>
      </c>
      <c r="PL72" s="127">
        <f t="shared" si="336"/>
        <v>49</v>
      </c>
      <c r="PM72" s="127">
        <f t="shared" si="336"/>
        <v>49</v>
      </c>
      <c r="PN72" s="127">
        <f t="shared" si="336"/>
        <v>49</v>
      </c>
      <c r="PO72" s="127">
        <f t="shared" si="336"/>
        <v>49</v>
      </c>
      <c r="PP72" s="127">
        <f t="shared" si="336"/>
        <v>49</v>
      </c>
      <c r="PQ72" s="127">
        <f t="shared" si="336"/>
        <v>49</v>
      </c>
      <c r="PR72" s="127">
        <f t="shared" si="336"/>
        <v>49</v>
      </c>
      <c r="PS72" s="127">
        <f t="shared" si="336"/>
        <v>49</v>
      </c>
      <c r="PT72" s="127">
        <f t="shared" si="336"/>
        <v>49</v>
      </c>
      <c r="PU72" s="127">
        <f t="shared" si="336"/>
        <v>49</v>
      </c>
      <c r="PV72" s="127">
        <f t="shared" si="336"/>
        <v>49</v>
      </c>
      <c r="PW72" s="127">
        <f t="shared" si="336"/>
        <v>49</v>
      </c>
      <c r="PX72" s="127">
        <f t="shared" si="336"/>
        <v>49</v>
      </c>
      <c r="PY72" s="127">
        <f t="shared" si="336"/>
        <v>49</v>
      </c>
      <c r="PZ72" s="127">
        <f t="shared" si="336"/>
        <v>49</v>
      </c>
      <c r="QA72" s="127">
        <f t="shared" si="336"/>
        <v>49</v>
      </c>
      <c r="QB72" s="127">
        <f t="shared" si="336"/>
        <v>49</v>
      </c>
      <c r="QC72" s="127">
        <f t="shared" si="336"/>
        <v>49</v>
      </c>
      <c r="QD72" s="127">
        <f t="shared" si="336"/>
        <v>49</v>
      </c>
      <c r="QE72" s="127">
        <f t="shared" si="336"/>
        <v>49</v>
      </c>
      <c r="QF72" s="127">
        <f t="shared" si="336"/>
        <v>49</v>
      </c>
      <c r="QG72" s="127">
        <f t="shared" si="336"/>
        <v>49</v>
      </c>
      <c r="QH72" s="127">
        <f t="shared" si="336"/>
        <v>49</v>
      </c>
      <c r="QI72" s="127">
        <f t="shared" si="336"/>
        <v>49</v>
      </c>
      <c r="QJ72" s="127">
        <f t="shared" si="336"/>
        <v>49</v>
      </c>
      <c r="QK72" s="127">
        <f t="shared" si="336"/>
        <v>49</v>
      </c>
      <c r="QL72" s="127">
        <f t="shared" si="336"/>
        <v>49</v>
      </c>
      <c r="QM72" s="127">
        <f t="shared" si="336"/>
        <v>49</v>
      </c>
      <c r="QN72" s="127">
        <f t="shared" si="336"/>
        <v>49</v>
      </c>
      <c r="QO72" s="127">
        <f t="shared" si="336"/>
        <v>49</v>
      </c>
      <c r="QP72" s="127">
        <f t="shared" si="336"/>
        <v>49</v>
      </c>
      <c r="QQ72" s="127">
        <f t="shared" si="336"/>
        <v>49</v>
      </c>
      <c r="QR72" s="127">
        <f t="shared" si="336"/>
        <v>49</v>
      </c>
      <c r="QS72" s="127">
        <f t="shared" si="336"/>
        <v>49</v>
      </c>
      <c r="QT72" s="127">
        <f t="shared" si="336"/>
        <v>49</v>
      </c>
      <c r="QU72" s="127">
        <f t="shared" si="336"/>
        <v>49</v>
      </c>
      <c r="QV72" s="127">
        <f t="shared" si="336"/>
        <v>49</v>
      </c>
      <c r="QW72" s="127">
        <f t="shared" si="336"/>
        <v>49</v>
      </c>
      <c r="QX72" s="127">
        <f t="shared" si="336"/>
        <v>49</v>
      </c>
      <c r="QY72" s="127">
        <f t="shared" si="336"/>
        <v>49</v>
      </c>
      <c r="QZ72" s="127">
        <f t="shared" ref="QZ72:TK72" si="337">QZ36+4</f>
        <v>49</v>
      </c>
      <c r="RA72" s="127">
        <f t="shared" si="337"/>
        <v>49</v>
      </c>
      <c r="RB72" s="127">
        <f t="shared" si="337"/>
        <v>49</v>
      </c>
      <c r="RC72" s="127">
        <f t="shared" si="337"/>
        <v>49</v>
      </c>
      <c r="RD72" s="127">
        <f t="shared" si="337"/>
        <v>49</v>
      </c>
      <c r="RE72" s="127">
        <f t="shared" si="337"/>
        <v>49</v>
      </c>
      <c r="RF72" s="127">
        <f t="shared" si="337"/>
        <v>49</v>
      </c>
      <c r="RG72" s="127">
        <f t="shared" si="337"/>
        <v>49</v>
      </c>
      <c r="RH72" s="127">
        <f t="shared" si="337"/>
        <v>49</v>
      </c>
      <c r="RI72" s="127">
        <f t="shared" si="337"/>
        <v>49</v>
      </c>
      <c r="RJ72" s="127">
        <f t="shared" si="337"/>
        <v>49</v>
      </c>
      <c r="RK72" s="127">
        <f t="shared" si="337"/>
        <v>49</v>
      </c>
      <c r="RL72" s="127">
        <f t="shared" si="337"/>
        <v>49</v>
      </c>
      <c r="RM72" s="127">
        <f t="shared" si="337"/>
        <v>49</v>
      </c>
      <c r="RN72" s="127">
        <f t="shared" si="337"/>
        <v>49</v>
      </c>
      <c r="RO72" s="127">
        <f t="shared" si="337"/>
        <v>49</v>
      </c>
      <c r="RP72" s="127">
        <f t="shared" si="337"/>
        <v>49</v>
      </c>
      <c r="RQ72" s="127">
        <f t="shared" si="337"/>
        <v>49</v>
      </c>
      <c r="RR72" s="127">
        <f t="shared" si="337"/>
        <v>49</v>
      </c>
      <c r="RS72" s="127">
        <f t="shared" si="337"/>
        <v>49</v>
      </c>
      <c r="RT72" s="127">
        <f t="shared" si="337"/>
        <v>49</v>
      </c>
      <c r="RU72" s="127">
        <f t="shared" si="337"/>
        <v>49</v>
      </c>
      <c r="RV72" s="127">
        <f t="shared" si="337"/>
        <v>49</v>
      </c>
      <c r="RW72" s="127">
        <f t="shared" si="337"/>
        <v>49</v>
      </c>
      <c r="RX72" s="127">
        <f t="shared" si="337"/>
        <v>49</v>
      </c>
      <c r="RY72" s="127">
        <f t="shared" si="337"/>
        <v>49</v>
      </c>
      <c r="RZ72" s="127">
        <f t="shared" si="337"/>
        <v>49</v>
      </c>
      <c r="SA72" s="127">
        <f t="shared" si="337"/>
        <v>49</v>
      </c>
      <c r="SB72" s="127">
        <f t="shared" si="337"/>
        <v>49</v>
      </c>
      <c r="SC72" s="127">
        <f t="shared" si="337"/>
        <v>49</v>
      </c>
      <c r="SD72" s="127">
        <f t="shared" si="337"/>
        <v>49</v>
      </c>
      <c r="SE72" s="127">
        <f t="shared" si="337"/>
        <v>49</v>
      </c>
      <c r="SF72" s="127">
        <f t="shared" si="337"/>
        <v>49</v>
      </c>
      <c r="SG72" s="127">
        <f t="shared" si="337"/>
        <v>49</v>
      </c>
      <c r="SH72" s="127">
        <f t="shared" si="337"/>
        <v>49</v>
      </c>
      <c r="SI72" s="127">
        <f t="shared" si="337"/>
        <v>49</v>
      </c>
      <c r="SJ72" s="127">
        <f t="shared" si="337"/>
        <v>49</v>
      </c>
      <c r="SK72" s="127">
        <f t="shared" si="337"/>
        <v>49</v>
      </c>
      <c r="SL72" s="127">
        <f t="shared" si="337"/>
        <v>49</v>
      </c>
      <c r="SM72" s="127">
        <f t="shared" si="337"/>
        <v>49</v>
      </c>
      <c r="SN72" s="127">
        <f t="shared" si="337"/>
        <v>49</v>
      </c>
      <c r="SO72" s="127">
        <f t="shared" si="337"/>
        <v>49</v>
      </c>
      <c r="SP72" s="127">
        <f t="shared" si="337"/>
        <v>49</v>
      </c>
      <c r="SQ72" s="127">
        <f t="shared" si="337"/>
        <v>49</v>
      </c>
      <c r="SR72" s="127">
        <f t="shared" si="337"/>
        <v>49</v>
      </c>
      <c r="SS72" s="127">
        <f t="shared" si="337"/>
        <v>49</v>
      </c>
      <c r="ST72" s="127">
        <f t="shared" si="337"/>
        <v>49</v>
      </c>
      <c r="SU72" s="127">
        <f t="shared" si="337"/>
        <v>49</v>
      </c>
      <c r="SV72" s="127">
        <f t="shared" si="337"/>
        <v>49</v>
      </c>
      <c r="SW72" s="127">
        <f t="shared" si="337"/>
        <v>49</v>
      </c>
      <c r="SX72" s="127">
        <f t="shared" si="337"/>
        <v>49</v>
      </c>
      <c r="SY72" s="127">
        <f t="shared" si="337"/>
        <v>49</v>
      </c>
      <c r="SZ72" s="127">
        <f t="shared" si="337"/>
        <v>49</v>
      </c>
      <c r="TA72" s="127">
        <f t="shared" si="337"/>
        <v>49</v>
      </c>
      <c r="TB72" s="127">
        <f t="shared" si="337"/>
        <v>49</v>
      </c>
      <c r="TC72" s="127">
        <f t="shared" si="337"/>
        <v>49</v>
      </c>
      <c r="TD72" s="127">
        <f t="shared" si="337"/>
        <v>49</v>
      </c>
      <c r="TE72" s="127">
        <f t="shared" si="337"/>
        <v>49</v>
      </c>
      <c r="TF72" s="127">
        <f t="shared" si="337"/>
        <v>49</v>
      </c>
      <c r="TG72" s="127">
        <f t="shared" si="337"/>
        <v>49</v>
      </c>
      <c r="TH72" s="127">
        <f t="shared" si="337"/>
        <v>49</v>
      </c>
      <c r="TI72" s="127">
        <f t="shared" si="337"/>
        <v>49</v>
      </c>
      <c r="TJ72" s="127">
        <f t="shared" si="337"/>
        <v>49</v>
      </c>
      <c r="TK72" s="127">
        <f t="shared" si="337"/>
        <v>49</v>
      </c>
      <c r="TL72" s="127">
        <f t="shared" ref="TL72:VH72" si="338">TL36+4</f>
        <v>49</v>
      </c>
      <c r="TM72" s="127">
        <f t="shared" si="338"/>
        <v>49</v>
      </c>
      <c r="TN72" s="127">
        <f t="shared" si="338"/>
        <v>49</v>
      </c>
      <c r="TO72" s="127">
        <f t="shared" si="338"/>
        <v>49</v>
      </c>
      <c r="TP72" s="127">
        <f t="shared" si="338"/>
        <v>49</v>
      </c>
      <c r="TQ72" s="127">
        <f t="shared" si="338"/>
        <v>49</v>
      </c>
      <c r="TR72" s="127">
        <f t="shared" si="338"/>
        <v>49</v>
      </c>
      <c r="TS72" s="127">
        <f t="shared" si="338"/>
        <v>49</v>
      </c>
      <c r="TT72" s="127">
        <f t="shared" si="338"/>
        <v>49</v>
      </c>
      <c r="TU72" s="127">
        <f t="shared" si="338"/>
        <v>49</v>
      </c>
      <c r="TV72" s="127">
        <f t="shared" si="338"/>
        <v>49</v>
      </c>
      <c r="TW72" s="127">
        <f t="shared" si="338"/>
        <v>49</v>
      </c>
      <c r="TX72" s="127">
        <f t="shared" si="338"/>
        <v>49</v>
      </c>
      <c r="TY72" s="127">
        <f t="shared" si="338"/>
        <v>49</v>
      </c>
      <c r="TZ72" s="127">
        <f t="shared" si="338"/>
        <v>49</v>
      </c>
      <c r="UA72" s="127">
        <f t="shared" si="338"/>
        <v>49</v>
      </c>
      <c r="UB72" s="127">
        <f t="shared" si="338"/>
        <v>49</v>
      </c>
      <c r="UC72" s="127">
        <f t="shared" si="338"/>
        <v>49</v>
      </c>
      <c r="UD72" s="127">
        <f t="shared" si="338"/>
        <v>49</v>
      </c>
      <c r="UE72" s="127">
        <f t="shared" si="338"/>
        <v>49</v>
      </c>
      <c r="UF72" s="127">
        <f t="shared" si="338"/>
        <v>49</v>
      </c>
      <c r="UG72" s="127">
        <f t="shared" si="338"/>
        <v>49</v>
      </c>
      <c r="UH72" s="127">
        <f t="shared" si="338"/>
        <v>49</v>
      </c>
      <c r="UI72" s="127">
        <f t="shared" si="338"/>
        <v>49</v>
      </c>
      <c r="UJ72" s="127">
        <f t="shared" si="338"/>
        <v>49</v>
      </c>
      <c r="UK72" s="127">
        <f t="shared" si="338"/>
        <v>49</v>
      </c>
      <c r="UL72" s="127">
        <f t="shared" si="338"/>
        <v>49</v>
      </c>
      <c r="UM72" s="127">
        <f t="shared" si="338"/>
        <v>49</v>
      </c>
      <c r="UN72" s="127">
        <f t="shared" si="338"/>
        <v>49</v>
      </c>
      <c r="UO72" s="127">
        <f t="shared" si="338"/>
        <v>49</v>
      </c>
      <c r="UP72" s="127">
        <f t="shared" si="338"/>
        <v>49</v>
      </c>
      <c r="UQ72" s="127">
        <f t="shared" si="338"/>
        <v>49</v>
      </c>
      <c r="UR72" s="127">
        <f t="shared" si="338"/>
        <v>49</v>
      </c>
      <c r="US72" s="127">
        <f t="shared" si="338"/>
        <v>49</v>
      </c>
      <c r="UT72" s="127">
        <f t="shared" si="338"/>
        <v>49</v>
      </c>
      <c r="UU72" s="127">
        <f t="shared" si="338"/>
        <v>49</v>
      </c>
      <c r="UV72" s="127">
        <f t="shared" si="338"/>
        <v>49</v>
      </c>
      <c r="UW72" s="127">
        <f t="shared" si="338"/>
        <v>49</v>
      </c>
      <c r="UX72" s="127">
        <f t="shared" si="338"/>
        <v>49</v>
      </c>
      <c r="UY72" s="127">
        <f t="shared" si="338"/>
        <v>49</v>
      </c>
      <c r="UZ72" s="127">
        <f t="shared" si="338"/>
        <v>49</v>
      </c>
      <c r="VA72" s="127">
        <f t="shared" si="338"/>
        <v>49</v>
      </c>
      <c r="VB72" s="127">
        <f t="shared" si="338"/>
        <v>49</v>
      </c>
      <c r="VC72" s="127">
        <f t="shared" si="338"/>
        <v>49</v>
      </c>
      <c r="VD72" s="127">
        <f t="shared" si="338"/>
        <v>49</v>
      </c>
      <c r="VE72" s="127">
        <f t="shared" si="338"/>
        <v>49</v>
      </c>
      <c r="VF72" s="127">
        <f t="shared" si="338"/>
        <v>49</v>
      </c>
      <c r="VG72" s="127">
        <f t="shared" si="338"/>
        <v>49</v>
      </c>
      <c r="VH72" s="127">
        <f t="shared" si="338"/>
        <v>49</v>
      </c>
    </row>
    <row r="73" spans="2:580" ht="14.25" x14ac:dyDescent="0.25">
      <c r="B73" s="55"/>
      <c r="C73" s="10" t="s">
        <v>165</v>
      </c>
      <c r="D73" s="93" t="s">
        <v>166</v>
      </c>
      <c r="E73" s="126">
        <f>IF(E51="Signalized",(E35-E72)^2/(2*E35),IF(E51="Free",PEDBIKE_DELAY(E59,E58,E38,E37,E47,E50,E45,E18,TRUE),IF(E51="Stop - Two way",1,IF(E51="Stop - All way",1,"Control N/A!"))))</f>
        <v>9.3388888888888886</v>
      </c>
      <c r="F73" s="126">
        <f>IF(F51="Signalized",(F35-F72)^2/(2*F35),IF(F51="Free",PEDBIKE_DELAY(F59,F58,F38,F37,F47,F50,F45,F18,TRUE),IF(F51="Stop - Two way",1,IF(F51="Stop - All way",1,"Control N/A!"))))</f>
        <v>9.3388888888888886</v>
      </c>
      <c r="G73" s="126">
        <f>IF(G51="Signalized",(G35-G72)^2/(2*G35),IF(G51="Free",PEDBIKE_DELAY(G59,G58,G38,G37,G47,G50,G45,G18,TRUE),IF(G51="Stop - Two way",1,IF(G51="Stop - All way",1,"Control N/A!"))))</f>
        <v>9.3388888888888886</v>
      </c>
      <c r="H73" s="126">
        <f>IF(H51="Signalized",(H35-H72)^2/(2*H35),IF(H51="Free",PEDBIKE_DELAY(H59,H58,H38,H37,H47,H50,H45,H18,TRUE),IF(H51="Stop - Two way",1,IF(H51="Stop - All way",1,"Control N/A!"))))</f>
        <v>9.3388888888888886</v>
      </c>
      <c r="I73" s="126">
        <f>IF(I51="Signalized",(I35-I72)^2/(2*I35),IF(I51="Free",PEDBIKE_DELAY(I59,I58,I38,I37,I47,I50,I45,I18,TRUE),IF(I51="Stop - Two way",1,IF(I51="Stop - All way",1,"Control N/A!"))))</f>
        <v>9.3388888888888886</v>
      </c>
      <c r="J73" s="126">
        <f>IF(J51="Signalized",(J35-J72)^2/(2*J35),IF(J51="Free",PEDBIKE_DELAY(J59,J58,J38,J37,J47,J50,J45,J18,TRUE),IF(J51="Stop - Two way",1,IF(J51="Stop - All way",1,"Control N/A!"))))</f>
        <v>9.3388888888888886</v>
      </c>
      <c r="K73" s="126">
        <f>IF(K51="Signalized",(K35-K72)^2/(2*K35),IF(K51="Free",PEDBIKE_DELAY(K59,K58,K38,K37,K47,K50,K45,K18,TRUE),IF(K51="Stop - Two way",1,IF(K51="Stop - All way",1,"Control N/A!"))))</f>
        <v>9.3388888888888886</v>
      </c>
      <c r="L73" s="126">
        <f>IF(L51="Signalized",(L35-L72)^2/(2*L35),IF(L51="Free",PEDBIKE_DELAY(L59,L58,L38,L37,L47,L50,L45,L18,TRUE),IF(L51="Stop - Two way",1,IF(L51="Stop - All way",1,"Control N/A!"))))</f>
        <v>9.3388888888888886</v>
      </c>
      <c r="M73" s="126">
        <f>IF(M51="Signalized",(M35-M72)^2/(2*M35),IF(M51="Free",PEDBIKE_DELAY(M59,M58,M38,M37,M47,M50,M45,M18,TRUE),IF(M51="Stop - Two way",1,IF(M51="Stop - All way",1,"Control N/A!"))))</f>
        <v>9.3388888888888886</v>
      </c>
      <c r="N73" s="126">
        <f>IF(N51="Signalized",(N35-N72)^2/(2*N35),IF(N51="Free",PEDBIKE_DELAY(N59,N58,N38,N37,N47,N50,N45,N18,TRUE),IF(N51="Stop - Two way",1,IF(N51="Stop - All way",1,"Control N/A!"))))</f>
        <v>9.3388888888888886</v>
      </c>
      <c r="O73" s="126">
        <f>IF(O51="Signalized",(O35-O72)^2/(2*O35),IF(O51="Free",PEDBIKE_DELAY(O59,O58,O38,O37,O47,O50,O45,O18,TRUE),IF(O51="Stop - Two way",1,IF(O51="Stop - All way",1,"Control N/A!"))))</f>
        <v>9.3388888888888886</v>
      </c>
      <c r="P73" s="126">
        <f>IF(P51="Signalized",(P35-P72)^2/(2*P35),IF(P51="Free",PEDBIKE_DELAY(P59,P58,P38,P37,P47,P50,P45,P18,TRUE),IF(P51="Stop - Two way",1,IF(P51="Stop - All way",1,"Control N/A!"))))</f>
        <v>9.3388888888888886</v>
      </c>
      <c r="Q73" s="126">
        <f>IF(Q51="Signalized",(Q35-Q72)^2/(2*Q35),IF(Q51="Free",PEDBIKE_DELAY(Q59,Q58,Q38,Q37,Q47,Q50,Q45,Q18,TRUE),IF(Q51="Stop - Two way",1,IF(Q51="Stop - All way",1,"Control N/A!"))))</f>
        <v>9.3388888888888886</v>
      </c>
      <c r="R73" s="126">
        <f>IF(R51="Signalized",(R35-R72)^2/(2*R35),IF(R51="Free",PEDBIKE_DELAY(R59,R58,R38,R37,R47,R50,R45,R18,TRUE),IF(R51="Stop - Two way",1,IF(R51="Stop - All way",1,"Control N/A!"))))</f>
        <v>9.3388888888888886</v>
      </c>
      <c r="S73" s="126">
        <f>IF(S51="Signalized",(S35-S72)^2/(2*S35),IF(S51="Free",PEDBIKE_DELAY(S59,S58,S38,S37,S47,S50,S45,S18,TRUE),IF(S51="Stop - Two way",1,IF(S51="Stop - All way",1,"Control N/A!"))))</f>
        <v>9.3388888888888886</v>
      </c>
      <c r="T73" s="126">
        <f>IF(T51="Signalized",(T35-T72)^2/(2*T35),IF(T51="Free",PEDBIKE_DELAY(T59,T58,T38,T37,T47,T50,T45,T18,TRUE),IF(T51="Stop - Two way",1,IF(T51="Stop - All way",1,"Control N/A!"))))</f>
        <v>9.3388888888888886</v>
      </c>
      <c r="U73" s="126">
        <f>IF(U51="Signalized",(U35-U72)^2/(2*U35),IF(U51="Free",PEDBIKE_DELAY(U59,U58,U38,U37,U47,U50,U45,U18,TRUE),IF(U51="Stop - Two way",1,IF(U51="Stop - All way",1,"Control N/A!"))))</f>
        <v>9.3388888888888886</v>
      </c>
      <c r="V73" s="126">
        <f>IF(V51="Signalized",(V35-V72)^2/(2*V35),IF(V51="Free",PEDBIKE_DELAY(V59,V58,V38,V37,V47,V50,V45,V18,TRUE),IF(V51="Stop - Two way",1,IF(V51="Stop - All way",1,"Control N/A!"))))</f>
        <v>9.3388888888888886</v>
      </c>
      <c r="W73" s="126">
        <f>IF(W51="Signalized",(W35-W72)^2/(2*W35),IF(W51="Free",PEDBIKE_DELAY(W59,W58,W38,W37,W47,W50,W45,W18,TRUE),IF(W51="Stop - Two way",1,IF(W51="Stop - All way",1,"Control N/A!"))))</f>
        <v>9.3388888888888886</v>
      </c>
      <c r="X73" s="126">
        <f>IF(X51="Signalized",(X35-X72)^2/(2*X35),IF(X51="Free",PEDBIKE_DELAY(X59,X58,X38,X37,X47,X50,X45,X18,TRUE),IF(X51="Stop - Two way",1,IF(X51="Stop - All way",1,"Control N/A!"))))</f>
        <v>9.3388888888888886</v>
      </c>
      <c r="Y73" s="126">
        <f>IF(Y51="Signalized",(Y35-Y72)^2/(2*Y35),IF(Y51="Free",PEDBIKE_DELAY(Y59,Y58,Y38,Y37,Y47,Y50,Y45,Y18,TRUE),IF(Y51="Stop - Two way",1,IF(Y51="Stop - All way",1,"Control N/A!"))))</f>
        <v>9.3388888888888886</v>
      </c>
      <c r="Z73" s="126">
        <f>IF(Z51="Signalized",(Z35-Z72)^2/(2*Z35),IF(Z51="Free",PEDBIKE_DELAY(Z59,Z58,Z38,Z37,Z47,Z50,Z45,Z18,TRUE),IF(Z51="Stop - Two way",1,IF(Z51="Stop - All way",1,"Control N/A!"))))</f>
        <v>9.3388888888888886</v>
      </c>
      <c r="AA73" s="126">
        <f>IF(AA51="Signalized",(AA35-AA72)^2/(2*AA35),IF(AA51="Free",PEDBIKE_DELAY(AA59,AA58,AA38,AA37,AA47,AA50,AA45,AA18,TRUE),IF(AA51="Stop - Two way",1,IF(AA51="Stop - All way",1,"Control N/A!"))))</f>
        <v>9.3388888888888886</v>
      </c>
      <c r="AB73" s="126">
        <f>IF(AB51="Signalized",(AB35-AB72)^2/(2*AB35),IF(AB51="Free",PEDBIKE_DELAY(AB59,AB58,AB38,AB37,AB47,AB50,AB45,AB18,TRUE),IF(AB51="Stop - Two way",1,IF(AB51="Stop - All way",1,"Control N/A!"))))</f>
        <v>9.3388888888888886</v>
      </c>
      <c r="AC73" s="126">
        <f>IF(AC51="Signalized",(AC35-AC72)^2/(2*AC35),IF(AC51="Free",PEDBIKE_DELAY(AC59,AC58,AC38,AC37,AC47,AC50,AC45,AC18,TRUE),IF(AC51="Stop - Two way",1,IF(AC51="Stop - All way",1,"Control N/A!"))))</f>
        <v>9.3388888888888886</v>
      </c>
      <c r="AD73" s="126">
        <f>IF(AD51="Signalized",(AD35-AD72)^2/(2*AD35),IF(AD51="Free",PEDBIKE_DELAY(AD59,AD58,AD38,AD37,AD47,AD50,AD45,AD18,TRUE),IF(AD51="Stop - Two way",1,IF(AD51="Stop - All way",1,"Control N/A!"))))</f>
        <v>9.3388888888888886</v>
      </c>
      <c r="AE73" s="126">
        <f>IF(AE51="Signalized",(AE35-AE72)^2/(2*AE35),IF(AE51="Free",PEDBIKE_DELAY(AE59,AE58,AE38,AE37,AE47,AE50,AE45,AE18,TRUE),IF(AE51="Stop - Two way",1,IF(AE51="Stop - All way",1,"Control N/A!"))))</f>
        <v>9.3388888888888886</v>
      </c>
      <c r="AF73" s="126">
        <f>IF(AF51="Signalized",(AF35-AF72)^2/(2*AF35),IF(AF51="Free",PEDBIKE_DELAY(AF59,AF58,AF38,AF37,AF47,AF50,AF45,AF18,TRUE),IF(AF51="Stop - Two way",1,IF(AF51="Stop - All way",1,"Control N/A!"))))</f>
        <v>9.3388888888888886</v>
      </c>
      <c r="AG73" s="126">
        <f>IF(AG51="Signalized",(AG35-AG72)^2/(2*AG35),IF(AG51="Free",PEDBIKE_DELAY(AG59,AG58,AG38,AG37,AG47,AG50,AG45,AG18,TRUE),IF(AG51="Stop - Two way",1,IF(AG51="Stop - All way",1,"Control N/A!"))))</f>
        <v>9.3388888888888886</v>
      </c>
      <c r="AH73" s="126">
        <f>IF(AH51="Signalized",(AH35-AH72)^2/(2*AH35),IF(AH51="Free",PEDBIKE_DELAY(AH59,AH58,AH38,AH37,AH47,AH50,AH45,AH18,TRUE),IF(AH51="Stop - Two way",1,IF(AH51="Stop - All way",1,"Control N/A!"))))</f>
        <v>9.3388888888888886</v>
      </c>
      <c r="AI73" s="126">
        <f>IF(AI51="Signalized",(AI35-AI72)^2/(2*AI35),IF(AI51="Free",PEDBIKE_DELAY(AI59,AI58,AI38,AI37,AI47,AI50,AI45,AI18,TRUE),IF(AI51="Stop - Two way",1,IF(AI51="Stop - All way",1,"Control N/A!"))))</f>
        <v>9.3388888888888886</v>
      </c>
      <c r="AJ73" s="126">
        <f>IF(AJ51="Signalized",(AJ35-AJ72)^2/(2*AJ35),IF(AJ51="Free",PEDBIKE_DELAY(AJ59,AJ58,AJ38,AJ37,AJ47,AJ50,AJ45,AJ18,TRUE),IF(AJ51="Stop - Two way",1,IF(AJ51="Stop - All way",1,"Control N/A!"))))</f>
        <v>9.3388888888888886</v>
      </c>
      <c r="AK73" s="126">
        <f>IF(AK51="Signalized",(AK35-AK72)^2/(2*AK35),IF(AK51="Free",PEDBIKE_DELAY(AK59,AK58,AK38,AK37,AK47,AK50,AK45,AK18,TRUE),IF(AK51="Stop - Two way",1,IF(AK51="Stop - All way",1,"Control N/A!"))))</f>
        <v>9.3388888888888886</v>
      </c>
      <c r="AL73" s="126">
        <f>IF(AL51="Signalized",(AL35-AL72)^2/(2*AL35),IF(AL51="Free",PEDBIKE_DELAY(AL59,AL58,AL38,AL37,AL47,AL50,AL45,AL18,TRUE),IF(AL51="Stop - Two way",1,IF(AL51="Stop - All way",1,"Control N/A!"))))</f>
        <v>9.3388888888888886</v>
      </c>
      <c r="AM73" s="126">
        <f>IF(AM51="Signalized",(AM35-AM72)^2/(2*AM35),IF(AM51="Free",PEDBIKE_DELAY(AM59,AM58,AM38,AM37,AM47,AM50,AM45,AM18,TRUE),IF(AM51="Stop - Two way",1,IF(AM51="Stop - All way",1,"Control N/A!"))))</f>
        <v>9.3388888888888886</v>
      </c>
      <c r="AN73" s="126">
        <f>IF(AN51="Signalized",(AN35-AN72)^2/(2*AN35),IF(AN51="Free",PEDBIKE_DELAY(AN59,AN58,AN38,AN37,AN47,AN50,AN45,AN18,TRUE),IF(AN51="Stop - Two way",1,IF(AN51="Stop - All way",1,"Control N/A!"))))</f>
        <v>9.3388888888888886</v>
      </c>
      <c r="AO73" s="126">
        <f>IF(AO51="Signalized",(AO35-AO72)^2/(2*AO35),IF(AO51="Free",PEDBIKE_DELAY(AO59,AO58,AO38,AO37,AO47,AO50,AO45,AO18,TRUE),IF(AO51="Stop - Two way",1,IF(AO51="Stop - All way",1,"Control N/A!"))))</f>
        <v>9.3388888888888886</v>
      </c>
      <c r="AP73" s="126">
        <f>IF(AP51="Signalized",(AP35-AP72)^2/(2*AP35),IF(AP51="Free",PEDBIKE_DELAY(AP59,AP58,AP38,AP37,AP47,AP50,AP45,AP18,TRUE),IF(AP51="Stop - Two way",1,IF(AP51="Stop - All way",1,"Control N/A!"))))</f>
        <v>9.3388888888888886</v>
      </c>
      <c r="AQ73" s="126">
        <f>IF(AQ51="Signalized",(AQ35-AQ72)^2/(2*AQ35),IF(AQ51="Free",PEDBIKE_DELAY(AQ59,AQ58,AQ38,AQ37,AQ47,AQ50,AQ45,AQ18,TRUE),IF(AQ51="Stop - Two way",1,IF(AQ51="Stop - All way",1,"Control N/A!"))))</f>
        <v>9.3388888888888886</v>
      </c>
      <c r="AR73" s="126">
        <f>IF(AR51="Signalized",(AR35-AR72)^2/(2*AR35),IF(AR51="Free",PEDBIKE_DELAY(AR59,AR58,AR38,AR37,AR47,AR50,AR45,AR18,TRUE),IF(AR51="Stop - Two way",1,IF(AR51="Stop - All way",1,"Control N/A!"))))</f>
        <v>9.3388888888888886</v>
      </c>
      <c r="AS73" s="126">
        <f>IF(AS51="Signalized",(AS35-AS72)^2/(2*AS35),IF(AS51="Free",PEDBIKE_DELAY(AS59,AS58,AS38,AS37,AS47,AS50,AS45,AS18,TRUE),IF(AS51="Stop - Two way",1,IF(AS51="Stop - All way",1,"Control N/A!"))))</f>
        <v>9.3388888888888886</v>
      </c>
      <c r="AT73" s="126">
        <f>IF(AT51="Signalized",(AT35-AT72)^2/(2*AT35),IF(AT51="Free",PEDBIKE_DELAY(AT59,AT58,AT38,AT37,AT47,AT50,AT45,AT18,TRUE),IF(AT51="Stop - Two way",1,IF(AT51="Stop - All way",1,"Control N/A!"))))</f>
        <v>9.3388888888888886</v>
      </c>
      <c r="AU73" s="126">
        <f>IF(AU51="Signalized",(AU35-AU72)^2/(2*AU35),IF(AU51="Free",PEDBIKE_DELAY(AU59,AU58,AU38,AU37,AU47,AU50,AU45,AU18,TRUE),IF(AU51="Stop - Two way",1,IF(AU51="Stop - All way",1,"Control N/A!"))))</f>
        <v>9.3388888888888886</v>
      </c>
      <c r="AV73" s="126">
        <f>IF(AV51="Signalized",(AV35-AV72)^2/(2*AV35),IF(AV51="Free",PEDBIKE_DELAY(AV59,AV58,AV38,AV37,AV47,AV50,AV45,AV18,TRUE),IF(AV51="Stop - Two way",1,IF(AV51="Stop - All way",1,"Control N/A!"))))</f>
        <v>9.3388888888888886</v>
      </c>
      <c r="AW73" s="126">
        <f>IF(AW51="Signalized",(AW35-AW72)^2/(2*AW35),IF(AW51="Free",PEDBIKE_DELAY(AW59,AW58,AW38,AW37,AW47,AW50,AW45,AW18,TRUE),IF(AW51="Stop - Two way",1,IF(AW51="Stop - All way",1,"Control N/A!"))))</f>
        <v>9.3388888888888886</v>
      </c>
      <c r="AX73" s="126">
        <f>IF(AX51="Signalized",(AX35-AX72)^2/(2*AX35),IF(AX51="Free",PEDBIKE_DELAY(AX59,AX58,AX38,AX37,AX47,AX50,AX45,AX18,TRUE),IF(AX51="Stop - Two way",1,IF(AX51="Stop - All way",1,"Control N/A!"))))</f>
        <v>9.3388888888888886</v>
      </c>
      <c r="AY73" s="126">
        <f>IF(AY51="Signalized",(AY35-AY72)^2/(2*AY35),IF(AY51="Free",PEDBIKE_DELAY(AY59,AY58,AY38,AY37,AY47,AY50,AY45,AY18,TRUE),IF(AY51="Stop - Two way",1,IF(AY51="Stop - All way",1,"Control N/A!"))))</f>
        <v>9.3388888888888886</v>
      </c>
      <c r="AZ73" s="126">
        <f>IF(AZ51="Signalized",(AZ35-AZ72)^2/(2*AZ35),IF(AZ51="Free",PEDBIKE_DELAY(AZ59,AZ58,AZ38,AZ37,AZ47,AZ50,AZ45,AZ18,TRUE),IF(AZ51="Stop - Two way",1,IF(AZ51="Stop - All way",1,"Control N/A!"))))</f>
        <v>9.3388888888888886</v>
      </c>
      <c r="BA73" s="126">
        <f>IF(BA51="Signalized",(BA35-BA72)^2/(2*BA35),IF(BA51="Free",PEDBIKE_DELAY(BA59,BA58,BA38,BA37,BA47,BA50,BA45,BA18,TRUE),IF(BA51="Stop - Two way",1,IF(BA51="Stop - All way",1,"Control N/A!"))))</f>
        <v>9.3388888888888886</v>
      </c>
      <c r="BB73" s="126">
        <f>IF(BB51="Signalized",(BB35-BB72)^2/(2*BB35),IF(BB51="Free",PEDBIKE_DELAY(BB59,BB58,BB38,BB37,BB47,BB50,BB45,BB18,TRUE),IF(BB51="Stop - Two way",1,IF(BB51="Stop - All way",1,"Control N/A!"))))</f>
        <v>9.3388888888888886</v>
      </c>
      <c r="BC73" s="126">
        <f>IF(BC51="Signalized",(BC35-BC72)^2/(2*BC35),IF(BC51="Free",PEDBIKE_DELAY(BC59,BC58,BC38,BC37,BC47,BC50,BC45,BC18,TRUE),IF(BC51="Stop - Two way",1,IF(BC51="Stop - All way",1,"Control N/A!"))))</f>
        <v>9.3388888888888886</v>
      </c>
      <c r="BD73" s="126">
        <f>IF(BD51="Signalized",(BD35-BD72)^2/(2*BD35),IF(BD51="Free",PEDBIKE_DELAY(BD59,BD58,BD38,BD37,BD47,BD50,BD45,BD18,TRUE),IF(BD51="Stop - Two way",1,IF(BD51="Stop - All way",1,"Control N/A!"))))</f>
        <v>9.3388888888888886</v>
      </c>
      <c r="BE73" s="126">
        <f>IF(BE51="Signalized",(BE35-BE72)^2/(2*BE35),IF(BE51="Free",PEDBIKE_DELAY(BE59,BE58,BE38,BE37,BE47,BE50,BE45,BE18,TRUE),IF(BE51="Stop - Two way",1,IF(BE51="Stop - All way",1,"Control N/A!"))))</f>
        <v>9.3388888888888886</v>
      </c>
      <c r="BF73" s="126">
        <f>IF(BF51="Signalized",(BF35-BF72)^2/(2*BF35),IF(BF51="Free",PEDBIKE_DELAY(BF59,BF58,BF38,BF37,BF47,BF50,BF45,BF18,TRUE),IF(BF51="Stop - Two way",1,IF(BF51="Stop - All way",1,"Control N/A!"))))</f>
        <v>9.3388888888888886</v>
      </c>
      <c r="BG73" s="126">
        <f>IF(BG51="Signalized",(BG35-BG72)^2/(2*BG35),IF(BG51="Free",PEDBIKE_DELAY(BG59,BG58,BG38,BG37,BG47,BG50,BG45,BG18,TRUE),IF(BG51="Stop - Two way",1,IF(BG51="Stop - All way",1,"Control N/A!"))))</f>
        <v>9.3388888888888886</v>
      </c>
      <c r="BH73" s="126">
        <f>IF(BH51="Signalized",(BH35-BH72)^2/(2*BH35),IF(BH51="Free",PEDBIKE_DELAY(BH59,BH58,BH38,BH37,BH47,BH50,BH45,BH18,TRUE),IF(BH51="Stop - Two way",1,IF(BH51="Stop - All way",1,"Control N/A!"))))</f>
        <v>9.3388888888888886</v>
      </c>
      <c r="BI73" s="126">
        <f>IF(BI51="Signalized",(BI35-BI72)^2/(2*BI35),IF(BI51="Free",PEDBIKE_DELAY(BI59,BI58,BI38,BI37,BI47,BI50,BI45,BI18,TRUE),IF(BI51="Stop - Two way",1,IF(BI51="Stop - All way",1,"Control N/A!"))))</f>
        <v>9.3388888888888886</v>
      </c>
      <c r="BJ73" s="126">
        <f>IF(BJ51="Signalized",(BJ35-BJ72)^2/(2*BJ35),IF(BJ51="Free",PEDBIKE_DELAY(BJ59,BJ58,BJ38,BJ37,BJ47,BJ50,BJ45,BJ18,TRUE),IF(BJ51="Stop - Two way",1,IF(BJ51="Stop - All way",1,"Control N/A!"))))</f>
        <v>9.3388888888888886</v>
      </c>
      <c r="BK73" s="126">
        <f>IF(BK51="Signalized",(BK35-BK72)^2/(2*BK35),IF(BK51="Free",PEDBIKE_DELAY(BK59,BK58,BK38,BK37,BK47,BK50,BK45,BK18,TRUE),IF(BK51="Stop - Two way",1,IF(BK51="Stop - All way",1,"Control N/A!"))))</f>
        <v>9.3388888888888886</v>
      </c>
      <c r="BL73" s="126">
        <f>IF(BL51="Signalized",(BL35-BL72)^2/(2*BL35),IF(BL51="Free",PEDBIKE_DELAY(BL59,BL58,BL38,BL37,BL47,BL50,BL45,BL18,TRUE),IF(BL51="Stop - Two way",1,IF(BL51="Stop - All way",1,"Control N/A!"))))</f>
        <v>9.3388888888888886</v>
      </c>
      <c r="BM73" s="126">
        <f>IF(BM51="Signalized",(BM35-BM72)^2/(2*BM35),IF(BM51="Free",PEDBIKE_DELAY(BM59,BM58,BM38,BM37,BM47,BM50,BM45,BM18,TRUE),IF(BM51="Stop - Two way",1,IF(BM51="Stop - All way",1,"Control N/A!"))))</f>
        <v>9.3388888888888886</v>
      </c>
      <c r="BN73" s="126">
        <f>IF(BN51="Signalized",(BN35-BN72)^2/(2*BN35),IF(BN51="Free",PEDBIKE_DELAY(BN59,BN58,BN38,BN37,BN47,BN50,BN45,BN18,TRUE),IF(BN51="Stop - Two way",1,IF(BN51="Stop - All way",1,"Control N/A!"))))</f>
        <v>9.3388888888888886</v>
      </c>
      <c r="BO73" s="126">
        <f>IF(BO51="Signalized",(BO35-BO72)^2/(2*BO35),IF(BO51="Free",PEDBIKE_DELAY(BO59,BO58,BO38,BO37,BO47,BO50,BO45,BO18,TRUE),IF(BO51="Stop - Two way",1,IF(BO51="Stop - All way",1,"Control N/A!"))))</f>
        <v>9.3388888888888886</v>
      </c>
      <c r="BP73" s="126">
        <f>IF(BP51="Signalized",(BP35-BP72)^2/(2*BP35),IF(BP51="Free",PEDBIKE_DELAY(BP59,BP58,BP38,BP37,BP47,BP50,BP45,BP18,TRUE),IF(BP51="Stop - Two way",1,IF(BP51="Stop - All way",1,"Control N/A!"))))</f>
        <v>9.3388888888888886</v>
      </c>
      <c r="BQ73" s="126">
        <f>IF(BQ51="Signalized",(BQ35-BQ72)^2/(2*BQ35),IF(BQ51="Free",PEDBIKE_DELAY(BQ59,BQ58,BQ38,BQ37,BQ47,BQ50,BQ45,BQ18,TRUE),IF(BQ51="Stop - Two way",1,IF(BQ51="Stop - All way",1,"Control N/A!"))))</f>
        <v>9.3388888888888886</v>
      </c>
      <c r="BR73" s="126">
        <f>IF(BR51="Signalized",(BR35-BR72)^2/(2*BR35),IF(BR51="Free",PEDBIKE_DELAY(BR59,BR58,BR38,BR37,BR47,BR50,BR45,BR18,TRUE),IF(BR51="Stop - Two way",1,IF(BR51="Stop - All way",1,"Control N/A!"))))</f>
        <v>9.3388888888888886</v>
      </c>
      <c r="BS73" s="126">
        <f>IF(BS51="Signalized",(BS35-BS72)^2/(2*BS35),IF(BS51="Free",PEDBIKE_DELAY(BS59,BS58,BS38,BS37,BS47,BS50,BS45,BS18,TRUE),IF(BS51="Stop - Two way",1,IF(BS51="Stop - All way",1,"Control N/A!"))))</f>
        <v>9.3388888888888886</v>
      </c>
      <c r="BT73" s="126">
        <f>IF(BT51="Signalized",(BT35-BT72)^2/(2*BT35),IF(BT51="Free",PEDBIKE_DELAY(BT59,BT58,BT38,BT37,BT47,BT50,BT45,BT18,TRUE),IF(BT51="Stop - Two way",1,IF(BT51="Stop - All way",1,"Control N/A!"))))</f>
        <v>9.3388888888888886</v>
      </c>
      <c r="BU73" s="126">
        <f>IF(BU51="Signalized",(BU35-BU72)^2/(2*BU35),IF(BU51="Free",PEDBIKE_DELAY(BU59,BU58,BU38,BU37,BU47,BU50,BU45,BU18,TRUE),IF(BU51="Stop - Two way",1,IF(BU51="Stop - All way",1,"Control N/A!"))))</f>
        <v>9.3388888888888886</v>
      </c>
      <c r="BV73" s="126">
        <f>IF(BV51="Signalized",(BV35-BV72)^2/(2*BV35),IF(BV51="Free",PEDBIKE_DELAY(BV59,BV58,BV38,BV37,BV47,BV50,BV45,BV18,TRUE),IF(BV51="Stop - Two way",1,IF(BV51="Stop - All way",1,"Control N/A!"))))</f>
        <v>9.3388888888888886</v>
      </c>
      <c r="BW73" s="126">
        <f>IF(BW51="Signalized",(BW35-BW72)^2/(2*BW35),IF(BW51="Free",PEDBIKE_DELAY(BW59,BW58,BW38,BW37,BW47,BW50,BW45,BW18,TRUE),IF(BW51="Stop - Two way",1,IF(BW51="Stop - All way",1,"Control N/A!"))))</f>
        <v>9.3388888888888886</v>
      </c>
      <c r="BX73" s="126">
        <f>IF(BX51="Signalized",(BX35-BX72)^2/(2*BX35),IF(BX51="Free",PEDBIKE_DELAY(BX59,BX58,BX38,BX37,BX47,BX50,BX45,BX18,TRUE),IF(BX51="Stop - Two way",1,IF(BX51="Stop - All way",1,"Control N/A!"))))</f>
        <v>9.3388888888888886</v>
      </c>
      <c r="BY73" s="126">
        <f>IF(BY51="Signalized",(BY35-BY72)^2/(2*BY35),IF(BY51="Free",PEDBIKE_DELAY(BY59,BY58,BY38,BY37,BY47,BY50,BY45,BY18,TRUE),IF(BY51="Stop - Two way",1,IF(BY51="Stop - All way",1,"Control N/A!"))))</f>
        <v>9.3388888888888886</v>
      </c>
      <c r="BZ73" s="126">
        <f>IF(BZ51="Signalized",(BZ35-BZ72)^2/(2*BZ35),IF(BZ51="Free",PEDBIKE_DELAY(BZ59,BZ58,BZ38,BZ37,BZ47,BZ50,BZ45,BZ18,TRUE),IF(BZ51="Stop - Two way",1,IF(BZ51="Stop - All way",1,"Control N/A!"))))</f>
        <v>9.3388888888888886</v>
      </c>
      <c r="CA73" s="126">
        <f>IF(CA51="Signalized",(CA35-CA72)^2/(2*CA35),IF(CA51="Free",PEDBIKE_DELAY(CA59,CA58,CA38,CA37,CA47,CA50,CA45,CA18,TRUE),IF(CA51="Stop - Two way",1,IF(CA51="Stop - All way",1,"Control N/A!"))))</f>
        <v>9.3388888888888886</v>
      </c>
      <c r="CB73" s="126">
        <f>IF(CB51="Signalized",(CB35-CB72)^2/(2*CB35),IF(CB51="Free",PEDBIKE_DELAY(CB59,CB58,CB38,CB37,CB47,CB50,CB45,CB18,TRUE),IF(CB51="Stop - Two way",1,IF(CB51="Stop - All way",1,"Control N/A!"))))</f>
        <v>9.3388888888888886</v>
      </c>
      <c r="CC73" s="126">
        <f>IF(CC51="Signalized",(CC35-CC72)^2/(2*CC35),IF(CC51="Free",PEDBIKE_DELAY(CC59,CC58,CC38,CC37,CC47,CC50,CC45,CC18,TRUE),IF(CC51="Stop - Two way",1,IF(CC51="Stop - All way",1,"Control N/A!"))))</f>
        <v>9.3388888888888886</v>
      </c>
      <c r="CD73" s="126">
        <f>IF(CD51="Signalized",(CD35-CD72)^2/(2*CD35),IF(CD51="Free",PEDBIKE_DELAY(CD59,CD58,CD38,CD37,CD47,CD50,CD45,CD18,TRUE),IF(CD51="Stop - Two way",1,IF(CD51="Stop - All way",1,"Control N/A!"))))</f>
        <v>9.3388888888888886</v>
      </c>
      <c r="CE73" s="126">
        <f>IF(CE51="Signalized",(CE35-CE72)^2/(2*CE35),IF(CE51="Free",PEDBIKE_DELAY(CE59,CE58,CE38,CE37,CE47,CE50,CE45,CE18,TRUE),IF(CE51="Stop - Two way",1,IF(CE51="Stop - All way",1,"Control N/A!"))))</f>
        <v>9.3388888888888886</v>
      </c>
      <c r="CF73" s="126">
        <f>IF(CF51="Signalized",(CF35-CF72)^2/(2*CF35),IF(CF51="Free",PEDBIKE_DELAY(CF59,CF58,CF38,CF37,CF47,CF50,CF45,CF18,TRUE),IF(CF51="Stop - Two way",1,IF(CF51="Stop - All way",1,"Control N/A!"))))</f>
        <v>9.3388888888888886</v>
      </c>
      <c r="CG73" s="126">
        <f>IF(CG51="Signalized",(CG35-CG72)^2/(2*CG35),IF(CG51="Free",PEDBIKE_DELAY(CG59,CG58,CG38,CG37,CG47,CG50,CG45,CG18,TRUE),IF(CG51="Stop - Two way",1,IF(CG51="Stop - All way",1,"Control N/A!"))))</f>
        <v>9.3388888888888886</v>
      </c>
      <c r="CH73" s="126">
        <f>IF(CH51="Signalized",(CH35-CH72)^2/(2*CH35),IF(CH51="Free",PEDBIKE_DELAY(CH59,CH58,CH38,CH37,CH47,CH50,CH45,CH18,TRUE),IF(CH51="Stop - Two way",1,IF(CH51="Stop - All way",1,"Control N/A!"))))</f>
        <v>9.3388888888888886</v>
      </c>
      <c r="CI73" s="126">
        <f>IF(CI51="Signalized",(CI35-CI72)^2/(2*CI35),IF(CI51="Free",PEDBIKE_DELAY(CI59,CI58,CI38,CI37,CI47,CI50,CI45,CI18,TRUE),IF(CI51="Stop - Two way",1,IF(CI51="Stop - All way",1,"Control N/A!"))))</f>
        <v>9.3388888888888886</v>
      </c>
      <c r="CJ73" s="126">
        <f>IF(CJ51="Signalized",(CJ35-CJ72)^2/(2*CJ35),IF(CJ51="Free",PEDBIKE_DELAY(CJ59,CJ58,CJ38,CJ37,CJ47,CJ50,CJ45,CJ18,TRUE),IF(CJ51="Stop - Two way",1,IF(CJ51="Stop - All way",1,"Control N/A!"))))</f>
        <v>9.3388888888888886</v>
      </c>
      <c r="CK73" s="126">
        <f>IF(CK51="Signalized",(CK35-CK72)^2/(2*CK35),IF(CK51="Free",PEDBIKE_DELAY(CK59,CK58,CK38,CK37,CK47,CK50,CK45,CK18,TRUE),IF(CK51="Stop - Two way",1,IF(CK51="Stop - All way",1,"Control N/A!"))))</f>
        <v>9.3388888888888886</v>
      </c>
      <c r="CL73" s="126">
        <f>IF(CL51="Signalized",(CL35-CL72)^2/(2*CL35),IF(CL51="Free",PEDBIKE_DELAY(CL59,CL58,CL38,CL37,CL47,CL50,CL45,CL18,TRUE),IF(CL51="Stop - Two way",1,IF(CL51="Stop - All way",1,"Control N/A!"))))</f>
        <v>9.3388888888888886</v>
      </c>
      <c r="CM73" s="126">
        <f>IF(CM51="Signalized",(CM35-CM72)^2/(2*CM35),IF(CM51="Free",PEDBIKE_DELAY(CM59,CM58,CM38,CM37,CM47,CM50,CM45,CM18,TRUE),IF(CM51="Stop - Two way",1,IF(CM51="Stop - All way",1,"Control N/A!"))))</f>
        <v>9.3388888888888886</v>
      </c>
      <c r="CN73" s="126">
        <f>IF(CN51="Signalized",(CN35-CN72)^2/(2*CN35),IF(CN51="Free",PEDBIKE_DELAY(CN59,CN58,CN38,CN37,CN47,CN50,CN45,CN18,TRUE),IF(CN51="Stop - Two way",1,IF(CN51="Stop - All way",1,"Control N/A!"))))</f>
        <v>9.3388888888888886</v>
      </c>
      <c r="CO73" s="126">
        <f>IF(CO51="Signalized",(CO35-CO72)^2/(2*CO35),IF(CO51="Free",PEDBIKE_DELAY(CO59,CO58,CO38,CO37,CO47,CO50,CO45,CO18,TRUE),IF(CO51="Stop - Two way",1,IF(CO51="Stop - All way",1,"Control N/A!"))))</f>
        <v>9.3388888888888886</v>
      </c>
      <c r="CP73" s="126">
        <f>IF(CP51="Signalized",(CP35-CP72)^2/(2*CP35),IF(CP51="Free",PEDBIKE_DELAY(CP59,CP58,CP38,CP37,CP47,CP50,CP45,CP18,TRUE),IF(CP51="Stop - Two way",1,IF(CP51="Stop - All way",1,"Control N/A!"))))</f>
        <v>9.3388888888888886</v>
      </c>
      <c r="CQ73" s="126">
        <f>IF(CQ51="Signalized",(CQ35-CQ72)^2/(2*CQ35),IF(CQ51="Free",PEDBIKE_DELAY(CQ59,CQ58,CQ38,CQ37,CQ47,CQ50,CQ45,CQ18,TRUE),IF(CQ51="Stop - Two way",1,IF(CQ51="Stop - All way",1,"Control N/A!"))))</f>
        <v>9.3388888888888886</v>
      </c>
      <c r="CR73" s="126">
        <f>IF(CR51="Signalized",(CR35-CR72)^2/(2*CR35),IF(CR51="Free",PEDBIKE_DELAY(CR59,CR58,CR38,CR37,CR47,CR50,CR45,CR18,TRUE),IF(CR51="Stop - Two way",1,IF(CR51="Stop - All way",1,"Control N/A!"))))</f>
        <v>9.3388888888888886</v>
      </c>
      <c r="CS73" s="126">
        <f>IF(CS51="Signalized",(CS35-CS72)^2/(2*CS35),IF(CS51="Free",PEDBIKE_DELAY(CS59,CS58,CS38,CS37,CS47,CS50,CS45,CS18,TRUE),IF(CS51="Stop - Two way",1,IF(CS51="Stop - All way",1,"Control N/A!"))))</f>
        <v>9.3388888888888886</v>
      </c>
      <c r="CT73" s="126">
        <f>IF(CT51="Signalized",(CT35-CT72)^2/(2*CT35),IF(CT51="Free",PEDBIKE_DELAY(CT59,CT58,CT38,CT37,CT47,CT50,CT45,CT18,TRUE),IF(CT51="Stop - Two way",1,IF(CT51="Stop - All way",1,"Control N/A!"))))</f>
        <v>9.3388888888888886</v>
      </c>
      <c r="CU73" s="126">
        <f>IF(CU51="Signalized",(CU35-CU72)^2/(2*CU35),IF(CU51="Free",PEDBIKE_DELAY(CU59,CU58,CU38,CU37,CU47,CU50,CU45,CU18,TRUE),IF(CU51="Stop - Two way",1,IF(CU51="Stop - All way",1,"Control N/A!"))))</f>
        <v>9.3388888888888886</v>
      </c>
      <c r="CV73" s="126">
        <f>IF(CV51="Signalized",(CV35-CV72)^2/(2*CV35),IF(CV51="Free",PEDBIKE_DELAY(CV59,CV58,CV38,CV37,CV47,CV50,CV45,CV18,TRUE),IF(CV51="Stop - Two way",1,IF(CV51="Stop - All way",1,"Control N/A!"))))</f>
        <v>9.3388888888888886</v>
      </c>
      <c r="CW73" s="126">
        <f>IF(CW51="Signalized",(CW35-CW72)^2/(2*CW35),IF(CW51="Free",PEDBIKE_DELAY(CW59,CW58,CW38,CW37,CW47,CW50,CW45,CW18,TRUE),IF(CW51="Stop - Two way",1,IF(CW51="Stop - All way",1,"Control N/A!"))))</f>
        <v>9.3388888888888886</v>
      </c>
      <c r="CX73" s="126">
        <f>IF(CX51="Signalized",(CX35-CX72)^2/(2*CX35),IF(CX51="Free",PEDBIKE_DELAY(CX59,CX58,CX38,CX37,CX47,CX50,CX45,CX18,TRUE),IF(CX51="Stop - Two way",1,IF(CX51="Stop - All way",1,"Control N/A!"))))</f>
        <v>9.3388888888888886</v>
      </c>
      <c r="CY73" s="126">
        <f>IF(CY51="Signalized",(CY35-CY72)^2/(2*CY35),IF(CY51="Free",PEDBIKE_DELAY(CY59,CY58,CY38,CY37,CY47,CY50,CY45,CY18,TRUE),IF(CY51="Stop - Two way",1,IF(CY51="Stop - All way",1,"Control N/A!"))))</f>
        <v>9.3388888888888886</v>
      </c>
      <c r="CZ73" s="126">
        <f>IF(CZ51="Signalized",(CZ35-CZ72)^2/(2*CZ35),IF(CZ51="Free",PEDBIKE_DELAY(CZ59,CZ58,CZ38,CZ37,CZ47,CZ50,CZ45,CZ18,TRUE),IF(CZ51="Stop - Two way",1,IF(CZ51="Stop - All way",1,"Control N/A!"))))</f>
        <v>9.3388888888888886</v>
      </c>
      <c r="DA73" s="126">
        <f>IF(DA51="Signalized",(DA35-DA72)^2/(2*DA35),IF(DA51="Free",PEDBIKE_DELAY(DA59,DA58,DA38,DA37,DA47,DA50,DA45,DA18,TRUE),IF(DA51="Stop - Two way",1,IF(DA51="Stop - All way",1,"Control N/A!"))))</f>
        <v>9.3388888888888886</v>
      </c>
      <c r="DB73" s="126">
        <f>IF(DB51="Signalized",(DB35-DB72)^2/(2*DB35),IF(DB51="Free",PEDBIKE_DELAY(DB59,DB58,DB38,DB37,DB47,DB50,DB45,DB18,TRUE),IF(DB51="Stop - Two way",1,IF(DB51="Stop - All way",1,"Control N/A!"))))</f>
        <v>9.3388888888888886</v>
      </c>
      <c r="DC73" s="126">
        <f>IF(DC51="Signalized",(DC35-DC72)^2/(2*DC35),IF(DC51="Free",PEDBIKE_DELAY(DC59,DC58,DC38,DC37,DC47,DC50,DC45,DC18,TRUE),IF(DC51="Stop - Two way",1,IF(DC51="Stop - All way",1,"Control N/A!"))))</f>
        <v>9.3388888888888886</v>
      </c>
      <c r="DD73" s="126">
        <f>IF(DD51="Signalized",(DD35-DD72)^2/(2*DD35),IF(DD51="Free",PEDBIKE_DELAY(DD59,DD58,DD38,DD37,DD47,DD50,DD45,DD18,TRUE),IF(DD51="Stop - Two way",1,IF(DD51="Stop - All way",1,"Control N/A!"))))</f>
        <v>9.3388888888888886</v>
      </c>
      <c r="DE73" s="126">
        <f>IF(DE51="Signalized",(DE35-DE72)^2/(2*DE35),IF(DE51="Free",PEDBIKE_DELAY(DE59,DE58,DE38,DE37,DE47,DE50,DE45,DE18,TRUE),IF(DE51="Stop - Two way",1,IF(DE51="Stop - All way",1,"Control N/A!"))))</f>
        <v>9.3388888888888886</v>
      </c>
      <c r="DF73" s="126">
        <f>IF(DF51="Signalized",(DF35-DF72)^2/(2*DF35),IF(DF51="Free",PEDBIKE_DELAY(DF59,DF58,DF38,DF37,DF47,DF50,DF45,DF18,TRUE),IF(DF51="Stop - Two way",1,IF(DF51="Stop - All way",1,"Control N/A!"))))</f>
        <v>9.3388888888888886</v>
      </c>
      <c r="DG73" s="126">
        <f>IF(DG51="Signalized",(DG35-DG72)^2/(2*DG35),IF(DG51="Free",PEDBIKE_DELAY(DG59,DG58,DG38,DG37,DG47,DG50,DG45,DG18,TRUE),IF(DG51="Stop - Two way",1,IF(DG51="Stop - All way",1,"Control N/A!"))))</f>
        <v>9.3388888888888886</v>
      </c>
      <c r="DH73" s="126">
        <f>IF(DH51="Signalized",(DH35-DH72)^2/(2*DH35),IF(DH51="Free",PEDBIKE_DELAY(DH59,DH58,DH38,DH37,DH47,DH50,DH45,DH18,TRUE),IF(DH51="Stop - Two way",1,IF(DH51="Stop - All way",1,"Control N/A!"))))</f>
        <v>9.3388888888888886</v>
      </c>
      <c r="DI73" s="126">
        <f>IF(DI51="Signalized",(DI35-DI72)^2/(2*DI35),IF(DI51="Free",PEDBIKE_DELAY(DI59,DI58,DI38,DI37,DI47,DI50,DI45,DI18,TRUE),IF(DI51="Stop - Two way",1,IF(DI51="Stop - All way",1,"Control N/A!"))))</f>
        <v>9.3388888888888886</v>
      </c>
      <c r="DJ73" s="126">
        <f>IF(DJ51="Signalized",(DJ35-DJ72)^2/(2*DJ35),IF(DJ51="Free",PEDBIKE_DELAY(DJ59,DJ58,DJ38,DJ37,DJ47,DJ50,DJ45,DJ18,TRUE),IF(DJ51="Stop - Two way",1,IF(DJ51="Stop - All way",1,"Control N/A!"))))</f>
        <v>9.3388888888888886</v>
      </c>
      <c r="DK73" s="126">
        <f>IF(DK51="Signalized",(DK35-DK72)^2/(2*DK35),IF(DK51="Free",PEDBIKE_DELAY(DK59,DK58,DK38,DK37,DK47,DK50,DK45,DK18,TRUE),IF(DK51="Stop - Two way",1,IF(DK51="Stop - All way",1,"Control N/A!"))))</f>
        <v>9.3388888888888886</v>
      </c>
      <c r="DL73" s="126">
        <f>IF(DL51="Signalized",(DL35-DL72)^2/(2*DL35),IF(DL51="Free",PEDBIKE_DELAY(DL59,DL58,DL38,DL37,DL47,DL50,DL45,DL18,TRUE),IF(DL51="Stop - Two way",1,IF(DL51="Stop - All way",1,"Control N/A!"))))</f>
        <v>9.3388888888888886</v>
      </c>
      <c r="DM73" s="126">
        <f>IF(DM51="Signalized",(DM35-DM72)^2/(2*DM35),IF(DM51="Free",PEDBIKE_DELAY(DM59,DM58,DM38,DM37,DM47,DM50,DM45,DM18,TRUE),IF(DM51="Stop - Two way",1,IF(DM51="Stop - All way",1,"Control N/A!"))))</f>
        <v>9.3388888888888886</v>
      </c>
      <c r="DN73" s="126">
        <f>IF(DN51="Signalized",(DN35-DN72)^2/(2*DN35),IF(DN51="Free",PEDBIKE_DELAY(DN59,DN58,DN38,DN37,DN47,DN50,DN45,DN18,TRUE),IF(DN51="Stop - Two way",1,IF(DN51="Stop - All way",1,"Control N/A!"))))</f>
        <v>9.3388888888888886</v>
      </c>
      <c r="DO73" s="126">
        <f>IF(DO51="Signalized",(DO35-DO72)^2/(2*DO35),IF(DO51="Free",PEDBIKE_DELAY(DO59,DO58,DO38,DO37,DO47,DO50,DO45,DO18,TRUE),IF(DO51="Stop - Two way",1,IF(DO51="Stop - All way",1,"Control N/A!"))))</f>
        <v>9.3388888888888886</v>
      </c>
      <c r="DP73" s="126">
        <f>IF(DP51="Signalized",(DP35-DP72)^2/(2*DP35),IF(DP51="Free",PEDBIKE_DELAY(DP59,DP58,DP38,DP37,DP47,DP50,DP45,DP18,TRUE),IF(DP51="Stop - Two way",1,IF(DP51="Stop - All way",1,"Control N/A!"))))</f>
        <v>9.3388888888888886</v>
      </c>
      <c r="DQ73" s="126">
        <f>IF(DQ51="Signalized",(DQ35-DQ72)^2/(2*DQ35),IF(DQ51="Free",PEDBIKE_DELAY(DQ59,DQ58,DQ38,DQ37,DQ47,DQ50,DQ45,DQ18,TRUE),IF(DQ51="Stop - Two way",1,IF(DQ51="Stop - All way",1,"Control N/A!"))))</f>
        <v>9.3388888888888886</v>
      </c>
      <c r="DR73" s="126">
        <f>IF(DR51="Signalized",(DR35-DR72)^2/(2*DR35),IF(DR51="Free",PEDBIKE_DELAY(DR59,DR58,DR38,DR37,DR47,DR50,DR45,DR18,TRUE),IF(DR51="Stop - Two way",1,IF(DR51="Stop - All way",1,"Control N/A!"))))</f>
        <v>9.3388888888888886</v>
      </c>
      <c r="DS73" s="126">
        <f>IF(DS51="Signalized",(DS35-DS72)^2/(2*DS35),IF(DS51="Free",PEDBIKE_DELAY(DS59,DS58,DS38,DS37,DS47,DS50,DS45,DS18,TRUE),IF(DS51="Stop - Two way",1,IF(DS51="Stop - All way",1,"Control N/A!"))))</f>
        <v>9.3388888888888886</v>
      </c>
      <c r="DT73" s="126">
        <f>IF(DT51="Signalized",(DT35-DT72)^2/(2*DT35),IF(DT51="Free",PEDBIKE_DELAY(DT59,DT58,DT38,DT37,DT47,DT50,DT45,DT18,TRUE),IF(DT51="Stop - Two way",1,IF(DT51="Stop - All way",1,"Control N/A!"))))</f>
        <v>9.3388888888888886</v>
      </c>
      <c r="DU73" s="126">
        <f>IF(DU51="Signalized",(DU35-DU72)^2/(2*DU35),IF(DU51="Free",PEDBIKE_DELAY(DU59,DU58,DU38,DU37,DU47,DU50,DU45,DU18,TRUE),IF(DU51="Stop - Two way",1,IF(DU51="Stop - All way",1,"Control N/A!"))))</f>
        <v>9.3388888888888886</v>
      </c>
      <c r="DV73" s="126">
        <f>IF(DV51="Signalized",(DV35-DV72)^2/(2*DV35),IF(DV51="Free",PEDBIKE_DELAY(DV59,DV58,DV38,DV37,DV47,DV50,DV45,DV18,TRUE),IF(DV51="Stop - Two way",1,IF(DV51="Stop - All way",1,"Control N/A!"))))</f>
        <v>9.3388888888888886</v>
      </c>
      <c r="DW73" s="126">
        <f>IF(DW51="Signalized",(DW35-DW72)^2/(2*DW35),IF(DW51="Free",PEDBIKE_DELAY(DW59,DW58,DW38,DW37,DW47,DW50,DW45,DW18,TRUE),IF(DW51="Stop - Two way",1,IF(DW51="Stop - All way",1,"Control N/A!"))))</f>
        <v>9.3388888888888886</v>
      </c>
      <c r="DX73" s="126">
        <f>IF(DX51="Signalized",(DX35-DX72)^2/(2*DX35),IF(DX51="Free",PEDBIKE_DELAY(DX59,DX58,DX38,DX37,DX47,DX50,DX45,DX18,TRUE),IF(DX51="Stop - Two way",1,IF(DX51="Stop - All way",1,"Control N/A!"))))</f>
        <v>9.3388888888888886</v>
      </c>
      <c r="DY73" s="126">
        <f>IF(DY51="Signalized",(DY35-DY72)^2/(2*DY35),IF(DY51="Free",PEDBIKE_DELAY(DY59,DY58,DY38,DY37,DY47,DY50,DY45,DY18,TRUE),IF(DY51="Stop - Two way",1,IF(DY51="Stop - All way",1,"Control N/A!"))))</f>
        <v>9.3388888888888886</v>
      </c>
      <c r="DZ73" s="126">
        <f>IF(DZ51="Signalized",(DZ35-DZ72)^2/(2*DZ35),IF(DZ51="Free",PEDBIKE_DELAY(DZ59,DZ58,DZ38,DZ37,DZ47,DZ50,DZ45,DZ18,TRUE),IF(DZ51="Stop - Two way",1,IF(DZ51="Stop - All way",1,"Control N/A!"))))</f>
        <v>9.3388888888888886</v>
      </c>
      <c r="EA73" s="126">
        <f>IF(EA51="Signalized",(EA35-EA72)^2/(2*EA35),IF(EA51="Free",PEDBIKE_DELAY(EA59,EA58,EA38,EA37,EA47,EA50,EA45,EA18,TRUE),IF(EA51="Stop - Two way",1,IF(EA51="Stop - All way",1,"Control N/A!"))))</f>
        <v>9.3388888888888886</v>
      </c>
      <c r="EB73" s="126">
        <f>IF(EB51="Signalized",(EB35-EB72)^2/(2*EB35),IF(EB51="Free",PEDBIKE_DELAY(EB59,EB58,EB38,EB37,EB47,EB50,EB45,EB18,TRUE),IF(EB51="Stop - Two way",1,IF(EB51="Stop - All way",1,"Control N/A!"))))</f>
        <v>9.3388888888888886</v>
      </c>
      <c r="EC73" s="126">
        <f>IF(EC51="Signalized",(EC35-EC72)^2/(2*EC35),IF(EC51="Free",PEDBIKE_DELAY(EC59,EC58,EC38,EC37,EC47,EC50,EC45,EC18,TRUE),IF(EC51="Stop - Two way",1,IF(EC51="Stop - All way",1,"Control N/A!"))))</f>
        <v>9.3388888888888886</v>
      </c>
      <c r="ED73" s="126">
        <f>IF(ED51="Signalized",(ED35-ED72)^2/(2*ED35),IF(ED51="Free",PEDBIKE_DELAY(ED59,ED58,ED38,ED37,ED47,ED50,ED45,ED18,TRUE),IF(ED51="Stop - Two way",1,IF(ED51="Stop - All way",1,"Control N/A!"))))</f>
        <v>9.3388888888888886</v>
      </c>
      <c r="EE73" s="126">
        <f>IF(EE51="Signalized",(EE35-EE72)^2/(2*EE35),IF(EE51="Free",PEDBIKE_DELAY(EE59,EE58,EE38,EE37,EE47,EE50,EE45,EE18,TRUE),IF(EE51="Stop - Two way",1,IF(EE51="Stop - All way",1,"Control N/A!"))))</f>
        <v>9.3388888888888886</v>
      </c>
      <c r="EF73" s="126">
        <f>IF(EF51="Signalized",(EF35-EF72)^2/(2*EF35),IF(EF51="Free",PEDBIKE_DELAY(EF59,EF58,EF38,EF37,EF47,EF50,EF45,EF18,TRUE),IF(EF51="Stop - Two way",1,IF(EF51="Stop - All way",1,"Control N/A!"))))</f>
        <v>9.3388888888888886</v>
      </c>
      <c r="EG73" s="126">
        <f>IF(EG51="Signalized",(EG35-EG72)^2/(2*EG35),IF(EG51="Free",PEDBIKE_DELAY(EG59,EG58,EG38,EG37,EG47,EG50,EG45,EG18,TRUE),IF(EG51="Stop - Two way",1,IF(EG51="Stop - All way",1,"Control N/A!"))))</f>
        <v>9.3388888888888886</v>
      </c>
      <c r="EH73" s="126">
        <f>IF(EH51="Signalized",(EH35-EH72)^2/(2*EH35),IF(EH51="Free",PEDBIKE_DELAY(EH59,EH58,EH38,EH37,EH47,EH50,EH45,EH18,TRUE),IF(EH51="Stop - Two way",1,IF(EH51="Stop - All way",1,"Control N/A!"))))</f>
        <v>9.3388888888888886</v>
      </c>
      <c r="EI73" s="126">
        <f>IF(EI51="Signalized",(EI35-EI72)^2/(2*EI35),IF(EI51="Free",PEDBIKE_DELAY(EI59,EI58,EI38,EI37,EI47,EI50,EI45,EI18,TRUE),IF(EI51="Stop - Two way",1,IF(EI51="Stop - All way",1,"Control N/A!"))))</f>
        <v>9.3388888888888886</v>
      </c>
      <c r="EJ73" s="126">
        <f>IF(EJ51="Signalized",(EJ35-EJ72)^2/(2*EJ35),IF(EJ51="Free",PEDBIKE_DELAY(EJ59,EJ58,EJ38,EJ37,EJ47,EJ50,EJ45,EJ18,TRUE),IF(EJ51="Stop - Two way",1,IF(EJ51="Stop - All way",1,"Control N/A!"))))</f>
        <v>9.3388888888888886</v>
      </c>
      <c r="EK73" s="126">
        <f>IF(EK51="Signalized",(EK35-EK72)^2/(2*EK35),IF(EK51="Free",PEDBIKE_DELAY(EK59,EK58,EK38,EK37,EK47,EK50,EK45,EK18,TRUE),IF(EK51="Stop - Two way",1,IF(EK51="Stop - All way",1,"Control N/A!"))))</f>
        <v>9.3388888888888886</v>
      </c>
      <c r="EL73" s="126">
        <f>IF(EL51="Signalized",(EL35-EL72)^2/(2*EL35),IF(EL51="Free",PEDBIKE_DELAY(EL59,EL58,EL38,EL37,EL47,EL50,EL45,EL18,TRUE),IF(EL51="Stop - Two way",1,IF(EL51="Stop - All way",1,"Control N/A!"))))</f>
        <v>9.3388888888888886</v>
      </c>
      <c r="EM73" s="126">
        <f>IF(EM51="Signalized",(EM35-EM72)^2/(2*EM35),IF(EM51="Free",PEDBIKE_DELAY(EM59,EM58,EM38,EM37,EM47,EM50,EM45,EM18,TRUE),IF(EM51="Stop - Two way",1,IF(EM51="Stop - All way",1,"Control N/A!"))))</f>
        <v>9.3388888888888886</v>
      </c>
      <c r="EN73" s="126">
        <f>IF(EN51="Signalized",(EN35-EN72)^2/(2*EN35),IF(EN51="Free",PEDBIKE_DELAY(EN59,EN58,EN38,EN37,EN47,EN50,EN45,EN18,TRUE),IF(EN51="Stop - Two way",1,IF(EN51="Stop - All way",1,"Control N/A!"))))</f>
        <v>9.3388888888888886</v>
      </c>
      <c r="EO73" s="126">
        <f>IF(EO51="Signalized",(EO35-EO72)^2/(2*EO35),IF(EO51="Free",PEDBIKE_DELAY(EO59,EO58,EO38,EO37,EO47,EO50,EO45,EO18,TRUE),IF(EO51="Stop - Two way",1,IF(EO51="Stop - All way",1,"Control N/A!"))))</f>
        <v>9.3388888888888886</v>
      </c>
      <c r="EP73" s="126">
        <f>IF(EP51="Signalized",(EP35-EP72)^2/(2*EP35),IF(EP51="Free",PEDBIKE_DELAY(EP59,EP58,EP38,EP37,EP47,EP50,EP45,EP18,TRUE),IF(EP51="Stop - Two way",1,IF(EP51="Stop - All way",1,"Control N/A!"))))</f>
        <v>9.3388888888888886</v>
      </c>
      <c r="EQ73" s="126">
        <f>IF(EQ51="Signalized",(EQ35-EQ72)^2/(2*EQ35),IF(EQ51="Free",PEDBIKE_DELAY(EQ59,EQ58,EQ38,EQ37,EQ47,EQ50,EQ45,EQ18,TRUE),IF(EQ51="Stop - Two way",1,IF(EQ51="Stop - All way",1,"Control N/A!"))))</f>
        <v>9.3388888888888886</v>
      </c>
      <c r="ER73" s="126">
        <f>IF(ER51="Signalized",(ER35-ER72)^2/(2*ER35),IF(ER51="Free",PEDBIKE_DELAY(ER59,ER58,ER38,ER37,ER47,ER50,ER45,ER18,TRUE),IF(ER51="Stop - Two way",1,IF(ER51="Stop - All way",1,"Control N/A!"))))</f>
        <v>9.3388888888888886</v>
      </c>
      <c r="ES73" s="126">
        <f>IF(ES51="Signalized",(ES35-ES72)^2/(2*ES35),IF(ES51="Free",PEDBIKE_DELAY(ES59,ES58,ES38,ES37,ES47,ES50,ES45,ES18,TRUE),IF(ES51="Stop - Two way",1,IF(ES51="Stop - All way",1,"Control N/A!"))))</f>
        <v>9.3388888888888886</v>
      </c>
      <c r="ET73" s="126">
        <f>IF(ET51="Signalized",(ET35-ET72)^2/(2*ET35),IF(ET51="Free",PEDBIKE_DELAY(ET59,ET58,ET38,ET37,ET47,ET50,ET45,ET18,TRUE),IF(ET51="Stop - Two way",1,IF(ET51="Stop - All way",1,"Control N/A!"))))</f>
        <v>9.3388888888888886</v>
      </c>
      <c r="EU73" s="126">
        <f>IF(EU51="Signalized",(EU35-EU72)^2/(2*EU35),IF(EU51="Free",PEDBIKE_DELAY(EU59,EU58,EU38,EU37,EU47,EU50,EU45,EU18,TRUE),IF(EU51="Stop - Two way",1,IF(EU51="Stop - All way",1,"Control N/A!"))))</f>
        <v>9.3388888888888886</v>
      </c>
      <c r="EV73" s="126">
        <f>IF(EV51="Signalized",(EV35-EV72)^2/(2*EV35),IF(EV51="Free",PEDBIKE_DELAY(EV59,EV58,EV38,EV37,EV47,EV50,EV45,EV18,TRUE),IF(EV51="Stop - Two way",1,IF(EV51="Stop - All way",1,"Control N/A!"))))</f>
        <v>9.3388888888888886</v>
      </c>
      <c r="EW73" s="126">
        <f>IF(EW51="Signalized",(EW35-EW72)^2/(2*EW35),IF(EW51="Free",PEDBIKE_DELAY(EW59,EW58,EW38,EW37,EW47,EW50,EW45,EW18,TRUE),IF(EW51="Stop - Two way",1,IF(EW51="Stop - All way",1,"Control N/A!"))))</f>
        <v>9.3388888888888886</v>
      </c>
      <c r="EX73" s="126">
        <f>IF(EX51="Signalized",(EX35-EX72)^2/(2*EX35),IF(EX51="Free",PEDBIKE_DELAY(EX59,EX58,EX38,EX37,EX47,EX50,EX45,EX18,TRUE),IF(EX51="Stop - Two way",1,IF(EX51="Stop - All way",1,"Control N/A!"))))</f>
        <v>9.3388888888888886</v>
      </c>
      <c r="EY73" s="126">
        <f>IF(EY51="Signalized",(EY35-EY72)^2/(2*EY35),IF(EY51="Free",PEDBIKE_DELAY(EY59,EY58,EY38,EY37,EY47,EY50,EY45,EY18,TRUE),IF(EY51="Stop - Two way",1,IF(EY51="Stop - All way",1,"Control N/A!"))))</f>
        <v>9.3388888888888886</v>
      </c>
      <c r="EZ73" s="126">
        <f>IF(EZ51="Signalized",(EZ35-EZ72)^2/(2*EZ35),IF(EZ51="Free",PEDBIKE_DELAY(EZ59,EZ58,EZ38,EZ37,EZ47,EZ50,EZ45,EZ18,TRUE),IF(EZ51="Stop - Two way",1,IF(EZ51="Stop - All way",1,"Control N/A!"))))</f>
        <v>9.3388888888888886</v>
      </c>
      <c r="FA73" s="126">
        <f>IF(FA51="Signalized",(FA35-FA72)^2/(2*FA35),IF(FA51="Free",PEDBIKE_DELAY(FA59,FA58,FA38,FA37,FA47,FA50,FA45,FA18,TRUE),IF(FA51="Stop - Two way",1,IF(FA51="Stop - All way",1,"Control N/A!"))))</f>
        <v>9.3388888888888886</v>
      </c>
      <c r="FB73" s="126">
        <f>IF(FB51="Signalized",(FB35-FB72)^2/(2*FB35),IF(FB51="Free",PEDBIKE_DELAY(FB59,FB58,FB38,FB37,FB47,FB50,FB45,FB18,TRUE),IF(FB51="Stop - Two way",1,IF(FB51="Stop - All way",1,"Control N/A!"))))</f>
        <v>9.3388888888888886</v>
      </c>
      <c r="FC73" s="126">
        <f>IF(FC51="Signalized",(FC35-FC72)^2/(2*FC35),IF(FC51="Free",PEDBIKE_DELAY(FC59,FC58,FC38,FC37,FC47,FC50,FC45,FC18,TRUE),IF(FC51="Stop - Two way",1,IF(FC51="Stop - All way",1,"Control N/A!"))))</f>
        <v>9.3388888888888886</v>
      </c>
      <c r="FD73" s="126">
        <f>IF(FD51="Signalized",(FD35-FD72)^2/(2*FD35),IF(FD51="Free",PEDBIKE_DELAY(FD59,FD58,FD38,FD37,FD47,FD50,FD45,FD18,TRUE),IF(FD51="Stop - Two way",1,IF(FD51="Stop - All way",1,"Control N/A!"))))</f>
        <v>9.3388888888888886</v>
      </c>
      <c r="FE73" s="126">
        <f>IF(FE51="Signalized",(FE35-FE72)^2/(2*FE35),IF(FE51="Free",PEDBIKE_DELAY(FE59,FE58,FE38,FE37,FE47,FE50,FE45,FE18,TRUE),IF(FE51="Stop - Two way",1,IF(FE51="Stop - All way",1,"Control N/A!"))))</f>
        <v>9.3388888888888886</v>
      </c>
      <c r="FF73" s="126">
        <f>IF(FF51="Signalized",(FF35-FF72)^2/(2*FF35),IF(FF51="Free",PEDBIKE_DELAY(FF59,FF58,FF38,FF37,FF47,FF50,FF45,FF18,TRUE),IF(FF51="Stop - Two way",1,IF(FF51="Stop - All way",1,"Control N/A!"))))</f>
        <v>9.3388888888888886</v>
      </c>
      <c r="FG73" s="126">
        <f>IF(FG51="Signalized",(FG35-FG72)^2/(2*FG35),IF(FG51="Free",PEDBIKE_DELAY(FG59,FG58,FG38,FG37,FG47,FG50,FG45,FG18,TRUE),IF(FG51="Stop - Two way",1,IF(FG51="Stop - All way",1,"Control N/A!"))))</f>
        <v>9.3388888888888886</v>
      </c>
      <c r="FH73" s="126">
        <f>IF(FH51="Signalized",(FH35-FH72)^2/(2*FH35),IF(FH51="Free",PEDBIKE_DELAY(FH59,FH58,FH38,FH37,FH47,FH50,FH45,FH18,TRUE),IF(FH51="Stop - Two way",1,IF(FH51="Stop - All way",1,"Control N/A!"))))</f>
        <v>9.3388888888888886</v>
      </c>
      <c r="FI73" s="126">
        <f>IF(FI51="Signalized",(FI35-FI72)^2/(2*FI35),IF(FI51="Free",PEDBIKE_DELAY(FI59,FI58,FI38,FI37,FI47,FI50,FI45,FI18,TRUE),IF(FI51="Stop - Two way",1,IF(FI51="Stop - All way",1,"Control N/A!"))))</f>
        <v>9.3388888888888886</v>
      </c>
      <c r="FJ73" s="126">
        <f>IF(FJ51="Signalized",(FJ35-FJ72)^2/(2*FJ35),IF(FJ51="Free",PEDBIKE_DELAY(FJ59,FJ58,FJ38,FJ37,FJ47,FJ50,FJ45,FJ18,TRUE),IF(FJ51="Stop - Two way",1,IF(FJ51="Stop - All way",1,"Control N/A!"))))</f>
        <v>9.3388888888888886</v>
      </c>
      <c r="FK73" s="126">
        <f>IF(FK51="Signalized",(FK35-FK72)^2/(2*FK35),IF(FK51="Free",PEDBIKE_DELAY(FK59,FK58,FK38,FK37,FK47,FK50,FK45,FK18,TRUE),IF(FK51="Stop - Two way",1,IF(FK51="Stop - All way",1,"Control N/A!"))))</f>
        <v>9.3388888888888886</v>
      </c>
      <c r="FL73" s="126">
        <f>IF(FL51="Signalized",(FL35-FL72)^2/(2*FL35),IF(FL51="Free",PEDBIKE_DELAY(FL59,FL58,FL38,FL37,FL47,FL50,FL45,FL18,TRUE),IF(FL51="Stop - Two way",1,IF(FL51="Stop - All way",1,"Control N/A!"))))</f>
        <v>9.3388888888888886</v>
      </c>
      <c r="FM73" s="126">
        <f>IF(FM51="Signalized",(FM35-FM72)^2/(2*FM35),IF(FM51="Free",PEDBIKE_DELAY(FM59,FM58,FM38,FM37,FM47,FM50,FM45,FM18,TRUE),IF(FM51="Stop - Two way",1,IF(FM51="Stop - All way",1,"Control N/A!"))))</f>
        <v>9.3388888888888886</v>
      </c>
      <c r="FN73" s="126">
        <f>IF(FN51="Signalized",(FN35-FN72)^2/(2*FN35),IF(FN51="Free",PEDBIKE_DELAY(FN59,FN58,FN38,FN37,FN47,FN50,FN45,FN18,TRUE),IF(FN51="Stop - Two way",1,IF(FN51="Stop - All way",1,"Control N/A!"))))</f>
        <v>9.3388888888888886</v>
      </c>
      <c r="FO73" s="126">
        <f>IF(FO51="Signalized",(FO35-FO72)^2/(2*FO35),IF(FO51="Free",PEDBIKE_DELAY(FO59,FO58,FO38,FO37,FO47,FO50,FO45,FO18,TRUE),IF(FO51="Stop - Two way",1,IF(FO51="Stop - All way",1,"Control N/A!"))))</f>
        <v>9.3388888888888886</v>
      </c>
      <c r="FP73" s="126">
        <f>IF(FP51="Signalized",(FP35-FP72)^2/(2*FP35),IF(FP51="Free",PEDBIKE_DELAY(FP59,FP58,FP38,FP37,FP47,FP50,FP45,FP18,TRUE),IF(FP51="Stop - Two way",1,IF(FP51="Stop - All way",1,"Control N/A!"))))</f>
        <v>9.3388888888888886</v>
      </c>
      <c r="FQ73" s="126">
        <f>IF(FQ51="Signalized",(FQ35-FQ72)^2/(2*FQ35),IF(FQ51="Free",PEDBIKE_DELAY(FQ59,FQ58,FQ38,FQ37,FQ47,FQ50,FQ45,FQ18,TRUE),IF(FQ51="Stop - Two way",1,IF(FQ51="Stop - All way",1,"Control N/A!"))))</f>
        <v>9.3388888888888886</v>
      </c>
      <c r="FR73" s="126">
        <f>IF(FR51="Signalized",(FR35-FR72)^2/(2*FR35),IF(FR51="Free",PEDBIKE_DELAY(FR59,FR58,FR38,FR37,FR47,FR50,FR45,FR18,TRUE),IF(FR51="Stop - Two way",1,IF(FR51="Stop - All way",1,"Control N/A!"))))</f>
        <v>9.3388888888888886</v>
      </c>
      <c r="FS73" s="126">
        <f>IF(FS51="Signalized",(FS35-FS72)^2/(2*FS35),IF(FS51="Free",PEDBIKE_DELAY(FS59,FS58,FS38,FS37,FS47,FS50,FS45,FS18,TRUE),IF(FS51="Stop - Two way",1,IF(FS51="Stop - All way",1,"Control N/A!"))))</f>
        <v>9.3388888888888886</v>
      </c>
      <c r="FT73" s="126">
        <f>IF(FT51="Signalized",(FT35-FT72)^2/(2*FT35),IF(FT51="Free",PEDBIKE_DELAY(FT59,FT58,FT38,FT37,FT47,FT50,FT45,FT18,TRUE),IF(FT51="Stop - Two way",1,IF(FT51="Stop - All way",1,"Control N/A!"))))</f>
        <v>9.3388888888888886</v>
      </c>
      <c r="FU73" s="126">
        <f>IF(FU51="Signalized",(FU35-FU72)^2/(2*FU35),IF(FU51="Free",PEDBIKE_DELAY(FU59,FU58,FU38,FU37,FU47,FU50,FU45,FU18,TRUE),IF(FU51="Stop - Two way",1,IF(FU51="Stop - All way",1,"Control N/A!"))))</f>
        <v>9.3388888888888886</v>
      </c>
      <c r="FV73" s="126">
        <f>IF(FV51="Signalized",(FV35-FV72)^2/(2*FV35),IF(FV51="Free",PEDBIKE_DELAY(FV59,FV58,FV38,FV37,FV47,FV50,FV45,FV18,TRUE),IF(FV51="Stop - Two way",1,IF(FV51="Stop - All way",1,"Control N/A!"))))</f>
        <v>9.3388888888888886</v>
      </c>
      <c r="FW73" s="126">
        <f>IF(FW51="Signalized",(FW35-FW72)^2/(2*FW35),IF(FW51="Free",PEDBIKE_DELAY(FW59,FW58,FW38,FW37,FW47,FW50,FW45,FW18,TRUE),IF(FW51="Stop - Two way",1,IF(FW51="Stop - All way",1,"Control N/A!"))))</f>
        <v>9.3388888888888886</v>
      </c>
      <c r="FX73" s="126">
        <f>IF(FX51="Signalized",(FX35-FX72)^2/(2*FX35),IF(FX51="Free",PEDBIKE_DELAY(FX59,FX58,FX38,FX37,FX47,FX50,FX45,FX18,TRUE),IF(FX51="Stop - Two way",1,IF(FX51="Stop - All way",1,"Control N/A!"))))</f>
        <v>9.3388888888888886</v>
      </c>
      <c r="FY73" s="126">
        <f>IF(FY51="Signalized",(FY35-FY72)^2/(2*FY35),IF(FY51="Free",PEDBIKE_DELAY(FY59,FY58,FY38,FY37,FY47,FY50,FY45,FY18,TRUE),IF(FY51="Stop - Two way",1,IF(FY51="Stop - All way",1,"Control N/A!"))))</f>
        <v>9.3388888888888886</v>
      </c>
      <c r="FZ73" s="126">
        <f>IF(FZ51="Signalized",(FZ35-FZ72)^2/(2*FZ35),IF(FZ51="Free",PEDBIKE_DELAY(FZ59,FZ58,FZ38,FZ37,FZ47,FZ50,FZ45,FZ18,TRUE),IF(FZ51="Stop - Two way",1,IF(FZ51="Stop - All way",1,"Control N/A!"))))</f>
        <v>9.3388888888888886</v>
      </c>
      <c r="GA73" s="126">
        <f>IF(GA51="Signalized",(GA35-GA72)^2/(2*GA35),IF(GA51="Free",PEDBIKE_DELAY(GA59,GA58,GA38,GA37,GA47,GA50,GA45,GA18,TRUE),IF(GA51="Stop - Two way",1,IF(GA51="Stop - All way",1,"Control N/A!"))))</f>
        <v>9.3388888888888886</v>
      </c>
      <c r="GB73" s="126">
        <f>IF(GB51="Signalized",(GB35-GB72)^2/(2*GB35),IF(GB51="Free",PEDBIKE_DELAY(GB59,GB58,GB38,GB37,GB47,GB50,GB45,GB18,TRUE),IF(GB51="Stop - Two way",1,IF(GB51="Stop - All way",1,"Control N/A!"))))</f>
        <v>9.3388888888888886</v>
      </c>
      <c r="GC73" s="126">
        <f>IF(GC51="Signalized",(GC35-GC72)^2/(2*GC35),IF(GC51="Free",PEDBIKE_DELAY(GC59,GC58,GC38,GC37,GC47,GC50,GC45,GC18,TRUE),IF(GC51="Stop - Two way",1,IF(GC51="Stop - All way",1,"Control N/A!"))))</f>
        <v>9.3388888888888886</v>
      </c>
      <c r="GD73" s="126">
        <f>IF(GD51="Signalized",(GD35-GD72)^2/(2*GD35),IF(GD51="Free",PEDBIKE_DELAY(GD59,GD58,GD38,GD37,GD47,GD50,GD45,GD18,TRUE),IF(GD51="Stop - Two way",1,IF(GD51="Stop - All way",1,"Control N/A!"))))</f>
        <v>9.3388888888888886</v>
      </c>
      <c r="GE73" s="126">
        <f>IF(GE51="Signalized",(GE35-GE72)^2/(2*GE35),IF(GE51="Free",PEDBIKE_DELAY(GE59,GE58,GE38,GE37,GE47,GE50,GE45,GE18,TRUE),IF(GE51="Stop - Two way",1,IF(GE51="Stop - All way",1,"Control N/A!"))))</f>
        <v>9.3388888888888886</v>
      </c>
      <c r="GF73" s="126">
        <f>IF(GF51="Signalized",(GF35-GF72)^2/(2*GF35),IF(GF51="Free",PEDBIKE_DELAY(GF59,GF58,GF38,GF37,GF47,GF50,GF45,GF18,TRUE),IF(GF51="Stop - Two way",1,IF(GF51="Stop - All way",1,"Control N/A!"))))</f>
        <v>9.3388888888888886</v>
      </c>
      <c r="GG73" s="126">
        <f>IF(GG51="Signalized",(GG35-GG72)^2/(2*GG35),IF(GG51="Free",PEDBIKE_DELAY(GG59,GG58,GG38,GG37,GG47,GG50,GG45,GG18,TRUE),IF(GG51="Stop - Two way",1,IF(GG51="Stop - All way",1,"Control N/A!"))))</f>
        <v>9.3388888888888886</v>
      </c>
      <c r="GH73" s="126">
        <f>IF(GH51="Signalized",(GH35-GH72)^2/(2*GH35),IF(GH51="Free",PEDBIKE_DELAY(GH59,GH58,GH38,GH37,GH47,GH50,GH45,GH18,TRUE),IF(GH51="Stop - Two way",1,IF(GH51="Stop - All way",1,"Control N/A!"))))</f>
        <v>9.3388888888888886</v>
      </c>
      <c r="GI73" s="126">
        <f>IF(GI51="Signalized",(GI35-GI72)^2/(2*GI35),IF(GI51="Free",PEDBIKE_DELAY(GI59,GI58,GI38,GI37,GI47,GI50,GI45,GI18,TRUE),IF(GI51="Stop - Two way",1,IF(GI51="Stop - All way",1,"Control N/A!"))))</f>
        <v>9.3388888888888886</v>
      </c>
      <c r="GJ73" s="126">
        <f>IF(GJ51="Signalized",(GJ35-GJ72)^2/(2*GJ35),IF(GJ51="Free",PEDBIKE_DELAY(GJ59,GJ58,GJ38,GJ37,GJ47,GJ50,GJ45,GJ18,TRUE),IF(GJ51="Stop - Two way",1,IF(GJ51="Stop - All way",1,"Control N/A!"))))</f>
        <v>9.3388888888888886</v>
      </c>
      <c r="GK73" s="126">
        <f>IF(GK51="Signalized",(GK35-GK72)^2/(2*GK35),IF(GK51="Free",PEDBIKE_DELAY(GK59,GK58,GK38,GK37,GK47,GK50,GK45,GK18,TRUE),IF(GK51="Stop - Two way",1,IF(GK51="Stop - All way",1,"Control N/A!"))))</f>
        <v>9.3388888888888886</v>
      </c>
      <c r="GL73" s="126">
        <f>IF(GL51="Signalized",(GL35-GL72)^2/(2*GL35),IF(GL51="Free",PEDBIKE_DELAY(GL59,GL58,GL38,GL37,GL47,GL50,GL45,GL18,TRUE),IF(GL51="Stop - Two way",1,IF(GL51="Stop - All way",1,"Control N/A!"))))</f>
        <v>9.3388888888888886</v>
      </c>
      <c r="GM73" s="126">
        <f>IF(GM51="Signalized",(GM35-GM72)^2/(2*GM35),IF(GM51="Free",PEDBIKE_DELAY(GM59,GM58,GM38,GM37,GM47,GM50,GM45,GM18,TRUE),IF(GM51="Stop - Two way",1,IF(GM51="Stop - All way",1,"Control N/A!"))))</f>
        <v>9.3388888888888886</v>
      </c>
      <c r="GN73" s="126">
        <f>IF(GN51="Signalized",(GN35-GN72)^2/(2*GN35),IF(GN51="Free",PEDBIKE_DELAY(GN59,GN58,GN38,GN37,GN47,GN50,GN45,GN18,TRUE),IF(GN51="Stop - Two way",1,IF(GN51="Stop - All way",1,"Control N/A!"))))</f>
        <v>9.3388888888888886</v>
      </c>
      <c r="GO73" s="126" t="str">
        <f>IF(GO51="Signalized",(GO35-GO72)^2/(2*GO35),IF(GO51="Free",PEDBIKE_DELAY(GO59,GO58,GO38,GO37,GO47,GO50,GO45,GO18,TRUE),IF(GO51="Stop - Two way",1,IF(GO51="Stop - All way",1,"Control N/A!"))))</f>
        <v>Control N/A!</v>
      </c>
      <c r="GP73" s="126" t="str">
        <f>IF(GP51="Signalized",(GP35-GP72)^2/(2*GP35),IF(GP51="Free",PEDBIKE_DELAY(GP59,GP58,GP38,GP37,GP47,GP50,GP45,GP18,TRUE),IF(GP51="Stop - Two way",1,IF(GP51="Stop - All way",1,"Control N/A!"))))</f>
        <v>Control N/A!</v>
      </c>
      <c r="GQ73" s="126" t="str">
        <f>IF(GQ51="Signalized",(GQ35-GQ72)^2/(2*GQ35),IF(GQ51="Free",PEDBIKE_DELAY(GQ59,GQ58,GQ38,GQ37,GQ47,GQ50,GQ45,GQ18,TRUE),IF(GQ51="Stop - Two way",1,IF(GQ51="Stop - All way",1,"Control N/A!"))))</f>
        <v>Control N/A!</v>
      </c>
      <c r="GR73" s="126" t="str">
        <f>IF(GR51="Signalized",(GR35-GR72)^2/(2*GR35),IF(GR51="Free",PEDBIKE_DELAY(GR59,GR58,GR38,GR37,GR47,GR50,GR45,GR18,TRUE),IF(GR51="Stop - Two way",1,IF(GR51="Stop - All way",1,"Control N/A!"))))</f>
        <v>Control N/A!</v>
      </c>
      <c r="GS73" s="126" t="str">
        <f>IF(GS51="Signalized",(GS35-GS72)^2/(2*GS35),IF(GS51="Free",PEDBIKE_DELAY(GS59,GS58,GS38,GS37,GS47,GS50,GS45,GS18,TRUE),IF(GS51="Stop - Two way",1,IF(GS51="Stop - All way",1,"Control N/A!"))))</f>
        <v>Control N/A!</v>
      </c>
      <c r="GT73" s="126" t="str">
        <f>IF(GT51="Signalized",(GT35-GT72)^2/(2*GT35),IF(GT51="Free",PEDBIKE_DELAY(GT59,GT58,GT38,GT37,GT47,GT50,GT45,GT18,TRUE),IF(GT51="Stop - Two way",1,IF(GT51="Stop - All way",1,"Control N/A!"))))</f>
        <v>Control N/A!</v>
      </c>
      <c r="GU73" s="126" t="str">
        <f>IF(GU51="Signalized",(GU35-GU72)^2/(2*GU35),IF(GU51="Free",PEDBIKE_DELAY(GU59,GU58,GU38,GU37,GU47,GU50,GU45,GU18,TRUE),IF(GU51="Stop - Two way",1,IF(GU51="Stop - All way",1,"Control N/A!"))))</f>
        <v>Control N/A!</v>
      </c>
      <c r="GV73" s="126" t="str">
        <f>IF(GV51="Signalized",(GV35-GV72)^2/(2*GV35),IF(GV51="Free",PEDBIKE_DELAY(GV59,GV58,GV38,GV37,GV47,GV50,GV45,GV18,TRUE),IF(GV51="Stop - Two way",1,IF(GV51="Stop - All way",1,"Control N/A!"))))</f>
        <v>Control N/A!</v>
      </c>
      <c r="GW73" s="126" t="str">
        <f>IF(GW51="Signalized",(GW35-GW72)^2/(2*GW35),IF(GW51="Free",PEDBIKE_DELAY(GW59,GW58,GW38,GW37,GW47,GW50,GW45,GW18,TRUE),IF(GW51="Stop - Two way",1,IF(GW51="Stop - All way",1,"Control N/A!"))))</f>
        <v>Control N/A!</v>
      </c>
      <c r="GX73" s="126" t="str">
        <f>IF(GX51="Signalized",(GX35-GX72)^2/(2*GX35),IF(GX51="Free",PEDBIKE_DELAY(GX59,GX58,GX38,GX37,GX47,GX50,GX45,GX18,TRUE),IF(GX51="Stop - Two way",1,IF(GX51="Stop - All way",1,"Control N/A!"))))</f>
        <v>Control N/A!</v>
      </c>
      <c r="GY73" s="126" t="str">
        <f>IF(GY51="Signalized",(GY35-GY72)^2/(2*GY35),IF(GY51="Free",PEDBIKE_DELAY(GY59,GY58,GY38,GY37,GY47,GY50,GY45,GY18,TRUE),IF(GY51="Stop - Two way",1,IF(GY51="Stop - All way",1,"Control N/A!"))))</f>
        <v>Control N/A!</v>
      </c>
      <c r="GZ73" s="126" t="str">
        <f>IF(GZ51="Signalized",(GZ35-GZ72)^2/(2*GZ35),IF(GZ51="Free",PEDBIKE_DELAY(GZ59,GZ58,GZ38,GZ37,GZ47,GZ50,GZ45,GZ18,TRUE),IF(GZ51="Stop - Two way",1,IF(GZ51="Stop - All way",1,"Control N/A!"))))</f>
        <v>Control N/A!</v>
      </c>
      <c r="HA73" s="126" t="str">
        <f>IF(HA51="Signalized",(HA35-HA72)^2/(2*HA35),IF(HA51="Free",PEDBIKE_DELAY(HA59,HA58,HA38,HA37,HA47,HA50,HA45,HA18,TRUE),IF(HA51="Stop - Two way",1,IF(HA51="Stop - All way",1,"Control N/A!"))))</f>
        <v>Control N/A!</v>
      </c>
      <c r="HB73" s="126" t="str">
        <f>IF(HB51="Signalized",(HB35-HB72)^2/(2*HB35),IF(HB51="Free",PEDBIKE_DELAY(HB59,HB58,HB38,HB37,HB47,HB50,HB45,HB18,TRUE),IF(HB51="Stop - Two way",1,IF(HB51="Stop - All way",1,"Control N/A!"))))</f>
        <v>Control N/A!</v>
      </c>
      <c r="HC73" s="126" t="str">
        <f>IF(HC51="Signalized",(HC35-HC72)^2/(2*HC35),IF(HC51="Free",PEDBIKE_DELAY(HC59,HC58,HC38,HC37,HC47,HC50,HC45,HC18,TRUE),IF(HC51="Stop - Two way",1,IF(HC51="Stop - All way",1,"Control N/A!"))))</f>
        <v>Control N/A!</v>
      </c>
      <c r="HD73" s="126" t="str">
        <f>IF(HD51="Signalized",(HD35-HD72)^2/(2*HD35),IF(HD51="Free",PEDBIKE_DELAY(HD59,HD58,HD38,HD37,HD47,HD50,HD45,HD18,TRUE),IF(HD51="Stop - Two way",1,IF(HD51="Stop - All way",1,"Control N/A!"))))</f>
        <v>Control N/A!</v>
      </c>
      <c r="HE73" s="126" t="str">
        <f>IF(HE51="Signalized",(HE35-HE72)^2/(2*HE35),IF(HE51="Free",PEDBIKE_DELAY(HE59,HE58,HE38,HE37,HE47,HE50,HE45,HE18,TRUE),IF(HE51="Stop - Two way",1,IF(HE51="Stop - All way",1,"Control N/A!"))))</f>
        <v>Control N/A!</v>
      </c>
      <c r="HF73" s="126" t="str">
        <f>IF(HF51="Signalized",(HF35-HF72)^2/(2*HF35),IF(HF51="Free",PEDBIKE_DELAY(HF59,HF58,HF38,HF37,HF47,HF50,HF45,HF18,TRUE),IF(HF51="Stop - Two way",1,IF(HF51="Stop - All way",1,"Control N/A!"))))</f>
        <v>Control N/A!</v>
      </c>
      <c r="HG73" s="126" t="str">
        <f>IF(HG51="Signalized",(HG35-HG72)^2/(2*HG35),IF(HG51="Free",PEDBIKE_DELAY(HG59,HG58,HG38,HG37,HG47,HG50,HG45,HG18,TRUE),IF(HG51="Stop - Two way",1,IF(HG51="Stop - All way",1,"Control N/A!"))))</f>
        <v>Control N/A!</v>
      </c>
      <c r="HH73" s="126" t="str">
        <f>IF(HH51="Signalized",(HH35-HH72)^2/(2*HH35),IF(HH51="Free",PEDBIKE_DELAY(HH59,HH58,HH38,HH37,HH47,HH50,HH45,HH18,TRUE),IF(HH51="Stop - Two way",1,IF(HH51="Stop - All way",1,"Control N/A!"))))</f>
        <v>Control N/A!</v>
      </c>
      <c r="HI73" s="126" t="str">
        <f>IF(HI51="Signalized",(HI35-HI72)^2/(2*HI35),IF(HI51="Free",PEDBIKE_DELAY(HI59,HI58,HI38,HI37,HI47,HI50,HI45,HI18,TRUE),IF(HI51="Stop - Two way",1,IF(HI51="Stop - All way",1,"Control N/A!"))))</f>
        <v>Control N/A!</v>
      </c>
      <c r="HJ73" s="126" t="str">
        <f>IF(HJ51="Signalized",(HJ35-HJ72)^2/(2*HJ35),IF(HJ51="Free",PEDBIKE_DELAY(HJ59,HJ58,HJ38,HJ37,HJ47,HJ50,HJ45,HJ18,TRUE),IF(HJ51="Stop - Two way",1,IF(HJ51="Stop - All way",1,"Control N/A!"))))</f>
        <v>Control N/A!</v>
      </c>
      <c r="HK73" s="126" t="str">
        <f>IF(HK51="Signalized",(HK35-HK72)^2/(2*HK35),IF(HK51="Free",PEDBIKE_DELAY(HK59,HK58,HK38,HK37,HK47,HK50,HK45,HK18,TRUE),IF(HK51="Stop - Two way",1,IF(HK51="Stop - All way",1,"Control N/A!"))))</f>
        <v>Control N/A!</v>
      </c>
      <c r="HL73" s="126" t="str">
        <f>IF(HL51="Signalized",(HL35-HL72)^2/(2*HL35),IF(HL51="Free",PEDBIKE_DELAY(HL59,HL58,HL38,HL37,HL47,HL50,HL45,HL18,TRUE),IF(HL51="Stop - Two way",1,IF(HL51="Stop - All way",1,"Control N/A!"))))</f>
        <v>Control N/A!</v>
      </c>
      <c r="HM73" s="126" t="str">
        <f>IF(HM51="Signalized",(HM35-HM72)^2/(2*HM35),IF(HM51="Free",PEDBIKE_DELAY(HM59,HM58,HM38,HM37,HM47,HM50,HM45,HM18,TRUE),IF(HM51="Stop - Two way",1,IF(HM51="Stop - All way",1,"Control N/A!"))))</f>
        <v>Control N/A!</v>
      </c>
      <c r="HN73" s="126" t="str">
        <f>IF(HN51="Signalized",(HN35-HN72)^2/(2*HN35),IF(HN51="Free",PEDBIKE_DELAY(HN59,HN58,HN38,HN37,HN47,HN50,HN45,HN18,TRUE),IF(HN51="Stop - Two way",1,IF(HN51="Stop - All way",1,"Control N/A!"))))</f>
        <v>Control N/A!</v>
      </c>
      <c r="HO73" s="126" t="str">
        <f>IF(HO51="Signalized",(HO35-HO72)^2/(2*HO35),IF(HO51="Free",PEDBIKE_DELAY(HO59,HO58,HO38,HO37,HO47,HO50,HO45,HO18,TRUE),IF(HO51="Stop - Two way",1,IF(HO51="Stop - All way",1,"Control N/A!"))))</f>
        <v>Control N/A!</v>
      </c>
      <c r="HP73" s="126" t="str">
        <f>IF(HP51="Signalized",(HP35-HP72)^2/(2*HP35),IF(HP51="Free",PEDBIKE_DELAY(HP59,HP58,HP38,HP37,HP47,HP50,HP45,HP18,TRUE),IF(HP51="Stop - Two way",1,IF(HP51="Stop - All way",1,"Control N/A!"))))</f>
        <v>Control N/A!</v>
      </c>
      <c r="HQ73" s="126" t="str">
        <f>IF(HQ51="Signalized",(HQ35-HQ72)^2/(2*HQ35),IF(HQ51="Free",PEDBIKE_DELAY(HQ59,HQ58,HQ38,HQ37,HQ47,HQ50,HQ45,HQ18,TRUE),IF(HQ51="Stop - Two way",1,IF(HQ51="Stop - All way",1,"Control N/A!"))))</f>
        <v>Control N/A!</v>
      </c>
      <c r="HR73" s="126" t="str">
        <f>IF(HR51="Signalized",(HR35-HR72)^2/(2*HR35),IF(HR51="Free",PEDBIKE_DELAY(HR59,HR58,HR38,HR37,HR47,HR50,HR45,HR18,TRUE),IF(HR51="Stop - Two way",1,IF(HR51="Stop - All way",1,"Control N/A!"))))</f>
        <v>Control N/A!</v>
      </c>
      <c r="HS73" s="126" t="str">
        <f>IF(HS51="Signalized",(HS35-HS72)^2/(2*HS35),IF(HS51="Free",PEDBIKE_DELAY(HS59,HS58,HS38,HS37,HS47,HS50,HS45,HS18,TRUE),IF(HS51="Stop - Two way",1,IF(HS51="Stop - All way",1,"Control N/A!"))))</f>
        <v>Control N/A!</v>
      </c>
      <c r="HT73" s="126" t="str">
        <f>IF(HT51="Signalized",(HT35-HT72)^2/(2*HT35),IF(HT51="Free",PEDBIKE_DELAY(HT59,HT58,HT38,HT37,HT47,HT50,HT45,HT18,TRUE),IF(HT51="Stop - Two way",1,IF(HT51="Stop - All way",1,"Control N/A!"))))</f>
        <v>Control N/A!</v>
      </c>
      <c r="HU73" s="126" t="str">
        <f>IF(HU51="Signalized",(HU35-HU72)^2/(2*HU35),IF(HU51="Free",PEDBIKE_DELAY(HU59,HU58,HU38,HU37,HU47,HU50,HU45,HU18,TRUE),IF(HU51="Stop - Two way",1,IF(HU51="Stop - All way",1,"Control N/A!"))))</f>
        <v>Control N/A!</v>
      </c>
      <c r="HV73" s="126" t="str">
        <f>IF(HV51="Signalized",(HV35-HV72)^2/(2*HV35),IF(HV51="Free",PEDBIKE_DELAY(HV59,HV58,HV38,HV37,HV47,HV50,HV45,HV18,TRUE),IF(HV51="Stop - Two way",1,IF(HV51="Stop - All way",1,"Control N/A!"))))</f>
        <v>Control N/A!</v>
      </c>
      <c r="HW73" s="126" t="str">
        <f>IF(HW51="Signalized",(HW35-HW72)^2/(2*HW35),IF(HW51="Free",PEDBIKE_DELAY(HW59,HW58,HW38,HW37,HW47,HW50,HW45,HW18,TRUE),IF(HW51="Stop - Two way",1,IF(HW51="Stop - All way",1,"Control N/A!"))))</f>
        <v>Control N/A!</v>
      </c>
      <c r="HX73" s="126" t="str">
        <f>IF(HX51="Signalized",(HX35-HX72)^2/(2*HX35),IF(HX51="Free",PEDBIKE_DELAY(HX59,HX58,HX38,HX37,HX47,HX50,HX45,HX18,TRUE),IF(HX51="Stop - Two way",1,IF(HX51="Stop - All way",1,"Control N/A!"))))</f>
        <v>Control N/A!</v>
      </c>
      <c r="HY73" s="126" t="str">
        <f>IF(HY51="Signalized",(HY35-HY72)^2/(2*HY35),IF(HY51="Free",PEDBIKE_DELAY(HY59,HY58,HY38,HY37,HY47,HY50,HY45,HY18,TRUE),IF(HY51="Stop - Two way",1,IF(HY51="Stop - All way",1,"Control N/A!"))))</f>
        <v>Control N/A!</v>
      </c>
      <c r="HZ73" s="126" t="str">
        <f>IF(HZ51="Signalized",(HZ35-HZ72)^2/(2*HZ35),IF(HZ51="Free",PEDBIKE_DELAY(HZ59,HZ58,HZ38,HZ37,HZ47,HZ50,HZ45,HZ18,TRUE),IF(HZ51="Stop - Two way",1,IF(HZ51="Stop - All way",1,"Control N/A!"))))</f>
        <v>Control N/A!</v>
      </c>
      <c r="IA73" s="126" t="str">
        <f>IF(IA51="Signalized",(IA35-IA72)^2/(2*IA35),IF(IA51="Free",PEDBIKE_DELAY(IA59,IA58,IA38,IA37,IA47,IA50,IA45,IA18,TRUE),IF(IA51="Stop - Two way",1,IF(IA51="Stop - All way",1,"Control N/A!"))))</f>
        <v>Control N/A!</v>
      </c>
      <c r="IB73" s="126" t="str">
        <f>IF(IB51="Signalized",(IB35-IB72)^2/(2*IB35),IF(IB51="Free",PEDBIKE_DELAY(IB59,IB58,IB38,IB37,IB47,IB50,IB45,IB18,TRUE),IF(IB51="Stop - Two way",1,IF(IB51="Stop - All way",1,"Control N/A!"))))</f>
        <v>Control N/A!</v>
      </c>
      <c r="IC73" s="126" t="str">
        <f>IF(IC51="Signalized",(IC35-IC72)^2/(2*IC35),IF(IC51="Free",PEDBIKE_DELAY(IC59,IC58,IC38,IC37,IC47,IC50,IC45,IC18,TRUE),IF(IC51="Stop - Two way",1,IF(IC51="Stop - All way",1,"Control N/A!"))))</f>
        <v>Control N/A!</v>
      </c>
      <c r="ID73" s="126" t="str">
        <f>IF(ID51="Signalized",(ID35-ID72)^2/(2*ID35),IF(ID51="Free",PEDBIKE_DELAY(ID59,ID58,ID38,ID37,ID47,ID50,ID45,ID18,TRUE),IF(ID51="Stop - Two way",1,IF(ID51="Stop - All way",1,"Control N/A!"))))</f>
        <v>Control N/A!</v>
      </c>
      <c r="IE73" s="126" t="str">
        <f>IF(IE51="Signalized",(IE35-IE72)^2/(2*IE35),IF(IE51="Free",PEDBIKE_DELAY(IE59,IE58,IE38,IE37,IE47,IE50,IE45,IE18,TRUE),IF(IE51="Stop - Two way",1,IF(IE51="Stop - All way",1,"Control N/A!"))))</f>
        <v>Control N/A!</v>
      </c>
      <c r="IF73" s="126" t="str">
        <f>IF(IF51="Signalized",(IF35-IF72)^2/(2*IF35),IF(IF51="Free",PEDBIKE_DELAY(IF59,IF58,IF38,IF37,IF47,IF50,IF45,IF18,TRUE),IF(IF51="Stop - Two way",1,IF(IF51="Stop - All way",1,"Control N/A!"))))</f>
        <v>Control N/A!</v>
      </c>
      <c r="IG73" s="126" t="str">
        <f>IF(IG51="Signalized",(IG35-IG72)^2/(2*IG35),IF(IG51="Free",PEDBIKE_DELAY(IG59,IG58,IG38,IG37,IG47,IG50,IG45,IG18,TRUE),IF(IG51="Stop - Two way",1,IF(IG51="Stop - All way",1,"Control N/A!"))))</f>
        <v>Control N/A!</v>
      </c>
      <c r="IH73" s="126" t="str">
        <f>IF(IH51="Signalized",(IH35-IH72)^2/(2*IH35),IF(IH51="Free",PEDBIKE_DELAY(IH59,IH58,IH38,IH37,IH47,IH50,IH45,IH18,TRUE),IF(IH51="Stop - Two way",1,IF(IH51="Stop - All way",1,"Control N/A!"))))</f>
        <v>Control N/A!</v>
      </c>
      <c r="II73" s="126" t="str">
        <f>IF(II51="Signalized",(II35-II72)^2/(2*II35),IF(II51="Free",PEDBIKE_DELAY(II59,II58,II38,II37,II47,II50,II45,II18,TRUE),IF(II51="Stop - Two way",1,IF(II51="Stop - All way",1,"Control N/A!"))))</f>
        <v>Control N/A!</v>
      </c>
      <c r="IJ73" s="126" t="str">
        <f>IF(IJ51="Signalized",(IJ35-IJ72)^2/(2*IJ35),IF(IJ51="Free",PEDBIKE_DELAY(IJ59,IJ58,IJ38,IJ37,IJ47,IJ50,IJ45,IJ18,TRUE),IF(IJ51="Stop - Two way",1,IF(IJ51="Stop - All way",1,"Control N/A!"))))</f>
        <v>Control N/A!</v>
      </c>
      <c r="IK73" s="126" t="str">
        <f>IF(IK51="Signalized",(IK35-IK72)^2/(2*IK35),IF(IK51="Free",PEDBIKE_DELAY(IK59,IK58,IK38,IK37,IK47,IK50,IK45,IK18,TRUE),IF(IK51="Stop - Two way",1,IF(IK51="Stop - All way",1,"Control N/A!"))))</f>
        <v>Control N/A!</v>
      </c>
      <c r="IL73" s="126" t="str">
        <f>IF(IL51="Signalized",(IL35-IL72)^2/(2*IL35),IF(IL51="Free",PEDBIKE_DELAY(IL59,IL58,IL38,IL37,IL47,IL50,IL45,IL18,TRUE),IF(IL51="Stop - Two way",1,IF(IL51="Stop - All way",1,"Control N/A!"))))</f>
        <v>Control N/A!</v>
      </c>
      <c r="IM73" s="126" t="str">
        <f>IF(IM51="Signalized",(IM35-IM72)^2/(2*IM35),IF(IM51="Free",PEDBIKE_DELAY(IM59,IM58,IM38,IM37,IM47,IM50,IM45,IM18,TRUE),IF(IM51="Stop - Two way",1,IF(IM51="Stop - All way",1,"Control N/A!"))))</f>
        <v>Control N/A!</v>
      </c>
      <c r="IN73" s="126" t="str">
        <f>IF(IN51="Signalized",(IN35-IN72)^2/(2*IN35),IF(IN51="Free",PEDBIKE_DELAY(IN59,IN58,IN38,IN37,IN47,IN50,IN45,IN18,TRUE),IF(IN51="Stop - Two way",1,IF(IN51="Stop - All way",1,"Control N/A!"))))</f>
        <v>Control N/A!</v>
      </c>
      <c r="IO73" s="126" t="str">
        <f>IF(IO51="Signalized",(IO35-IO72)^2/(2*IO35),IF(IO51="Free",PEDBIKE_DELAY(IO59,IO58,IO38,IO37,IO47,IO50,IO45,IO18,TRUE),IF(IO51="Stop - Two way",1,IF(IO51="Stop - All way",1,"Control N/A!"))))</f>
        <v>Control N/A!</v>
      </c>
      <c r="IP73" s="126" t="str">
        <f>IF(IP51="Signalized",(IP35-IP72)^2/(2*IP35),IF(IP51="Free",PEDBIKE_DELAY(IP59,IP58,IP38,IP37,IP47,IP50,IP45,IP18,TRUE),IF(IP51="Stop - Two way",1,IF(IP51="Stop - All way",1,"Control N/A!"))))</f>
        <v>Control N/A!</v>
      </c>
      <c r="IQ73" s="126" t="str">
        <f>IF(IQ51="Signalized",(IQ35-IQ72)^2/(2*IQ35),IF(IQ51="Free",PEDBIKE_DELAY(IQ59,IQ58,IQ38,IQ37,IQ47,IQ50,IQ45,IQ18,TRUE),IF(IQ51="Stop - Two way",1,IF(IQ51="Stop - All way",1,"Control N/A!"))))</f>
        <v>Control N/A!</v>
      </c>
      <c r="IR73" s="126" t="str">
        <f>IF(IR51="Signalized",(IR35-IR72)^2/(2*IR35),IF(IR51="Free",PEDBIKE_DELAY(IR59,IR58,IR38,IR37,IR47,IR50,IR45,IR18,TRUE),IF(IR51="Stop - Two way",1,IF(IR51="Stop - All way",1,"Control N/A!"))))</f>
        <v>Control N/A!</v>
      </c>
      <c r="IS73" s="126" t="str">
        <f>IF(IS51="Signalized",(IS35-IS72)^2/(2*IS35),IF(IS51="Free",PEDBIKE_DELAY(IS59,IS58,IS38,IS37,IS47,IS50,IS45,IS18,TRUE),IF(IS51="Stop - Two way",1,IF(IS51="Stop - All way",1,"Control N/A!"))))</f>
        <v>Control N/A!</v>
      </c>
      <c r="IT73" s="126" t="str">
        <f>IF(IT51="Signalized",(IT35-IT72)^2/(2*IT35),IF(IT51="Free",PEDBIKE_DELAY(IT59,IT58,IT38,IT37,IT47,IT50,IT45,IT18,TRUE),IF(IT51="Stop - Two way",1,IF(IT51="Stop - All way",1,"Control N/A!"))))</f>
        <v>Control N/A!</v>
      </c>
      <c r="IU73" s="126" t="str">
        <f>IF(IU51="Signalized",(IU35-IU72)^2/(2*IU35),IF(IU51="Free",PEDBIKE_DELAY(IU59,IU58,IU38,IU37,IU47,IU50,IU45,IU18,TRUE),IF(IU51="Stop - Two way",1,IF(IU51="Stop - All way",1,"Control N/A!"))))</f>
        <v>Control N/A!</v>
      </c>
      <c r="IV73" s="126" t="str">
        <f>IF(IV51="Signalized",(IV35-IV72)^2/(2*IV35),IF(IV51="Free",PEDBIKE_DELAY(IV59,IV58,IV38,IV37,IV47,IV50,IV45,IV18,TRUE),IF(IV51="Stop - Two way",1,IF(IV51="Stop - All way",1,"Control N/A!"))))</f>
        <v>Control N/A!</v>
      </c>
      <c r="IW73" s="126" t="str">
        <f>IF(IW51="Signalized",(IW35-IW72)^2/(2*IW35),IF(IW51="Free",PEDBIKE_DELAY(IW59,IW58,IW38,IW37,IW47,IW50,IW45,IW18,TRUE),IF(IW51="Stop - Two way",1,IF(IW51="Stop - All way",1,"Control N/A!"))))</f>
        <v>Control N/A!</v>
      </c>
      <c r="IX73" s="126" t="str">
        <f>IF(IX51="Signalized",(IX35-IX72)^2/(2*IX35),IF(IX51="Free",PEDBIKE_DELAY(IX59,IX58,IX38,IX37,IX47,IX50,IX45,IX18,TRUE),IF(IX51="Stop - Two way",1,IF(IX51="Stop - All way",1,"Control N/A!"))))</f>
        <v>Control N/A!</v>
      </c>
      <c r="IY73" s="126" t="str">
        <f>IF(IY51="Signalized",(IY35-IY72)^2/(2*IY35),IF(IY51="Free",PEDBIKE_DELAY(IY59,IY58,IY38,IY37,IY47,IY50,IY45,IY18,TRUE),IF(IY51="Stop - Two way",1,IF(IY51="Stop - All way",1,"Control N/A!"))))</f>
        <v>Control N/A!</v>
      </c>
      <c r="IZ73" s="126" t="str">
        <f>IF(IZ51="Signalized",(IZ35-IZ72)^2/(2*IZ35),IF(IZ51="Free",PEDBIKE_DELAY(IZ59,IZ58,IZ38,IZ37,IZ47,IZ50,IZ45,IZ18,TRUE),IF(IZ51="Stop - Two way",1,IF(IZ51="Stop - All way",1,"Control N/A!"))))</f>
        <v>Control N/A!</v>
      </c>
      <c r="JA73" s="126" t="str">
        <f>IF(JA51="Signalized",(JA35-JA72)^2/(2*JA35),IF(JA51="Free",PEDBIKE_DELAY(JA59,JA58,JA38,JA37,JA47,JA50,JA45,JA18,TRUE),IF(JA51="Stop - Two way",1,IF(JA51="Stop - All way",1,"Control N/A!"))))</f>
        <v>Control N/A!</v>
      </c>
      <c r="JB73" s="126" t="str">
        <f>IF(JB51="Signalized",(JB35-JB72)^2/(2*JB35),IF(JB51="Free",PEDBIKE_DELAY(JB59,JB58,JB38,JB37,JB47,JB50,JB45,JB18,TRUE),IF(JB51="Stop - Two way",1,IF(JB51="Stop - All way",1,"Control N/A!"))))</f>
        <v>Control N/A!</v>
      </c>
      <c r="JC73" s="126" t="str">
        <f>IF(JC51="Signalized",(JC35-JC72)^2/(2*JC35),IF(JC51="Free",PEDBIKE_DELAY(JC59,JC58,JC38,JC37,JC47,JC50,JC45,JC18,TRUE),IF(JC51="Stop - Two way",1,IF(JC51="Stop - All way",1,"Control N/A!"))))</f>
        <v>Control N/A!</v>
      </c>
      <c r="JD73" s="126" t="str">
        <f>IF(JD51="Signalized",(JD35-JD72)^2/(2*JD35),IF(JD51="Free",PEDBIKE_DELAY(JD59,JD58,JD38,JD37,JD47,JD50,JD45,JD18,TRUE),IF(JD51="Stop - Two way",1,IF(JD51="Stop - All way",1,"Control N/A!"))))</f>
        <v>Control N/A!</v>
      </c>
      <c r="JE73" s="126" t="str">
        <f>IF(JE51="Signalized",(JE35-JE72)^2/(2*JE35),IF(JE51="Free",PEDBIKE_DELAY(JE59,JE58,JE38,JE37,JE47,JE50,JE45,JE18,TRUE),IF(JE51="Stop - Two way",1,IF(JE51="Stop - All way",1,"Control N/A!"))))</f>
        <v>Control N/A!</v>
      </c>
      <c r="JF73" s="126" t="str">
        <f>IF(JF51="Signalized",(JF35-JF72)^2/(2*JF35),IF(JF51="Free",PEDBIKE_DELAY(JF59,JF58,JF38,JF37,JF47,JF50,JF45,JF18,TRUE),IF(JF51="Stop - Two way",1,IF(JF51="Stop - All way",1,"Control N/A!"))))</f>
        <v>Control N/A!</v>
      </c>
      <c r="JG73" s="126" t="str">
        <f>IF(JG51="Signalized",(JG35-JG72)^2/(2*JG35),IF(JG51="Free",PEDBIKE_DELAY(JG59,JG58,JG38,JG37,JG47,JG50,JG45,JG18,TRUE),IF(JG51="Stop - Two way",1,IF(JG51="Stop - All way",1,"Control N/A!"))))</f>
        <v>Control N/A!</v>
      </c>
      <c r="JH73" s="126" t="str">
        <f>IF(JH51="Signalized",(JH35-JH72)^2/(2*JH35),IF(JH51="Free",PEDBIKE_DELAY(JH59,JH58,JH38,JH37,JH47,JH50,JH45,JH18,TRUE),IF(JH51="Stop - Two way",1,IF(JH51="Stop - All way",1,"Control N/A!"))))</f>
        <v>Control N/A!</v>
      </c>
      <c r="JI73" s="126" t="str">
        <f>IF(JI51="Signalized",(JI35-JI72)^2/(2*JI35),IF(JI51="Free",PEDBIKE_DELAY(JI59,JI58,JI38,JI37,JI47,JI50,JI45,JI18,TRUE),IF(JI51="Stop - Two way",1,IF(JI51="Stop - All way",1,"Control N/A!"))))</f>
        <v>Control N/A!</v>
      </c>
      <c r="JJ73" s="126" t="str">
        <f>IF(JJ51="Signalized",(JJ35-JJ72)^2/(2*JJ35),IF(JJ51="Free",PEDBIKE_DELAY(JJ59,JJ58,JJ38,JJ37,JJ47,JJ50,JJ45,JJ18,TRUE),IF(JJ51="Stop - Two way",1,IF(JJ51="Stop - All way",1,"Control N/A!"))))</f>
        <v>Control N/A!</v>
      </c>
      <c r="JK73" s="126" t="str">
        <f>IF(JK51="Signalized",(JK35-JK72)^2/(2*JK35),IF(JK51="Free",PEDBIKE_DELAY(JK59,JK58,JK38,JK37,JK47,JK50,JK45,JK18,TRUE),IF(JK51="Stop - Two way",1,IF(JK51="Stop - All way",1,"Control N/A!"))))</f>
        <v>Control N/A!</v>
      </c>
      <c r="JL73" s="126" t="str">
        <f>IF(JL51="Signalized",(JL35-JL72)^2/(2*JL35),IF(JL51="Free",PEDBIKE_DELAY(JL59,JL58,JL38,JL37,JL47,JL50,JL45,JL18,TRUE),IF(JL51="Stop - Two way",1,IF(JL51="Stop - All way",1,"Control N/A!"))))</f>
        <v>Control N/A!</v>
      </c>
      <c r="JM73" s="126" t="str">
        <f>IF(JM51="Signalized",(JM35-JM72)^2/(2*JM35),IF(JM51="Free",PEDBIKE_DELAY(JM59,JM58,JM38,JM37,JM47,JM50,JM45,JM18,TRUE),IF(JM51="Stop - Two way",1,IF(JM51="Stop - All way",1,"Control N/A!"))))</f>
        <v>Control N/A!</v>
      </c>
      <c r="JN73" s="126" t="str">
        <f>IF(JN51="Signalized",(JN35-JN72)^2/(2*JN35),IF(JN51="Free",PEDBIKE_DELAY(JN59,JN58,JN38,JN37,JN47,JN50,JN45,JN18,TRUE),IF(JN51="Stop - Two way",1,IF(JN51="Stop - All way",1,"Control N/A!"))))</f>
        <v>Control N/A!</v>
      </c>
      <c r="JO73" s="126" t="str">
        <f>IF(JO51="Signalized",(JO35-JO72)^2/(2*JO35),IF(JO51="Free",PEDBIKE_DELAY(JO59,JO58,JO38,JO37,JO47,JO50,JO45,JO18,TRUE),IF(JO51="Stop - Two way",1,IF(JO51="Stop - All way",1,"Control N/A!"))))</f>
        <v>Control N/A!</v>
      </c>
      <c r="JP73" s="126" t="str">
        <f>IF(JP51="Signalized",(JP35-JP72)^2/(2*JP35),IF(JP51="Free",PEDBIKE_DELAY(JP59,JP58,JP38,JP37,JP47,JP50,JP45,JP18,TRUE),IF(JP51="Stop - Two way",1,IF(JP51="Stop - All way",1,"Control N/A!"))))</f>
        <v>Control N/A!</v>
      </c>
      <c r="JQ73" s="126" t="str">
        <f>IF(JQ51="Signalized",(JQ35-JQ72)^2/(2*JQ35),IF(JQ51="Free",PEDBIKE_DELAY(JQ59,JQ58,JQ38,JQ37,JQ47,JQ50,JQ45,JQ18,TRUE),IF(JQ51="Stop - Two way",1,IF(JQ51="Stop - All way",1,"Control N/A!"))))</f>
        <v>Control N/A!</v>
      </c>
      <c r="JR73" s="126" t="str">
        <f>IF(JR51="Signalized",(JR35-JR72)^2/(2*JR35),IF(JR51="Free",PEDBIKE_DELAY(JR59,JR58,JR38,JR37,JR47,JR50,JR45,JR18,TRUE),IF(JR51="Stop - Two way",1,IF(JR51="Stop - All way",1,"Control N/A!"))))</f>
        <v>Control N/A!</v>
      </c>
      <c r="JS73" s="126" t="str">
        <f>IF(JS51="Signalized",(JS35-JS72)^2/(2*JS35),IF(JS51="Free",PEDBIKE_DELAY(JS59,JS58,JS38,JS37,JS47,JS50,JS45,JS18,TRUE),IF(JS51="Stop - Two way",1,IF(JS51="Stop - All way",1,"Control N/A!"))))</f>
        <v>Control N/A!</v>
      </c>
      <c r="JT73" s="126" t="str">
        <f>IF(JT51="Signalized",(JT35-JT72)^2/(2*JT35),IF(JT51="Free",PEDBIKE_DELAY(JT59,JT58,JT38,JT37,JT47,JT50,JT45,JT18,TRUE),IF(JT51="Stop - Two way",1,IF(JT51="Stop - All way",1,"Control N/A!"))))</f>
        <v>Control N/A!</v>
      </c>
      <c r="JU73" s="126" t="str">
        <f>IF(JU51="Signalized",(JU35-JU72)^2/(2*JU35),IF(JU51="Free",PEDBIKE_DELAY(JU59,JU58,JU38,JU37,JU47,JU50,JU45,JU18,TRUE),IF(JU51="Stop - Two way",1,IF(JU51="Stop - All way",1,"Control N/A!"))))</f>
        <v>Control N/A!</v>
      </c>
      <c r="JV73" s="126" t="str">
        <f>IF(JV51="Signalized",(JV35-JV72)^2/(2*JV35),IF(JV51="Free",PEDBIKE_DELAY(JV59,JV58,JV38,JV37,JV47,JV50,JV45,JV18,TRUE),IF(JV51="Stop - Two way",1,IF(JV51="Stop - All way",1,"Control N/A!"))))</f>
        <v>Control N/A!</v>
      </c>
      <c r="JW73" s="126" t="str">
        <f>IF(JW51="Signalized",(JW35-JW72)^2/(2*JW35),IF(JW51="Free",PEDBIKE_DELAY(JW59,JW58,JW38,JW37,JW47,JW50,JW45,JW18,TRUE),IF(JW51="Stop - Two way",1,IF(JW51="Stop - All way",1,"Control N/A!"))))</f>
        <v>Control N/A!</v>
      </c>
      <c r="JX73" s="126" t="str">
        <f>IF(JX51="Signalized",(JX35-JX72)^2/(2*JX35),IF(JX51="Free",PEDBIKE_DELAY(JX59,JX58,JX38,JX37,JX47,JX50,JX45,JX18,TRUE),IF(JX51="Stop - Two way",1,IF(JX51="Stop - All way",1,"Control N/A!"))))</f>
        <v>Control N/A!</v>
      </c>
      <c r="JY73" s="126" t="str">
        <f>IF(JY51="Signalized",(JY35-JY72)^2/(2*JY35),IF(JY51="Free",PEDBIKE_DELAY(JY59,JY58,JY38,JY37,JY47,JY50,JY45,JY18,TRUE),IF(JY51="Stop - Two way",1,IF(JY51="Stop - All way",1,"Control N/A!"))))</f>
        <v>Control N/A!</v>
      </c>
      <c r="JZ73" s="126" t="str">
        <f>IF(JZ51="Signalized",(JZ35-JZ72)^2/(2*JZ35),IF(JZ51="Free",PEDBIKE_DELAY(JZ59,JZ58,JZ38,JZ37,JZ47,JZ50,JZ45,JZ18,TRUE),IF(JZ51="Stop - Two way",1,IF(JZ51="Stop - All way",1,"Control N/A!"))))</f>
        <v>Control N/A!</v>
      </c>
      <c r="KA73" s="126" t="str">
        <f>IF(KA51="Signalized",(KA35-KA72)^2/(2*KA35),IF(KA51="Free",PEDBIKE_DELAY(KA59,KA58,KA38,KA37,KA47,KA50,KA45,KA18,TRUE),IF(KA51="Stop - Two way",1,IF(KA51="Stop - All way",1,"Control N/A!"))))</f>
        <v>Control N/A!</v>
      </c>
      <c r="KB73" s="126" t="str">
        <f>IF(KB51="Signalized",(KB35-KB72)^2/(2*KB35),IF(KB51="Free",PEDBIKE_DELAY(KB59,KB58,KB38,KB37,KB47,KB50,KB45,KB18,TRUE),IF(KB51="Stop - Two way",1,IF(KB51="Stop - All way",1,"Control N/A!"))))</f>
        <v>Control N/A!</v>
      </c>
      <c r="KC73" s="126" t="str">
        <f>IF(KC51="Signalized",(KC35-KC72)^2/(2*KC35),IF(KC51="Free",PEDBIKE_DELAY(KC59,KC58,KC38,KC37,KC47,KC50,KC45,KC18,TRUE),IF(KC51="Stop - Two way",1,IF(KC51="Stop - All way",1,"Control N/A!"))))</f>
        <v>Control N/A!</v>
      </c>
      <c r="KD73" s="126" t="str">
        <f>IF(KD51="Signalized",(KD35-KD72)^2/(2*KD35),IF(KD51="Free",PEDBIKE_DELAY(KD59,KD58,KD38,KD37,KD47,KD50,KD45,KD18,TRUE),IF(KD51="Stop - Two way",1,IF(KD51="Stop - All way",1,"Control N/A!"))))</f>
        <v>Control N/A!</v>
      </c>
      <c r="KE73" s="126" t="str">
        <f>IF(KE51="Signalized",(KE35-KE72)^2/(2*KE35),IF(KE51="Free",PEDBIKE_DELAY(KE59,KE58,KE38,KE37,KE47,KE50,KE45,KE18,TRUE),IF(KE51="Stop - Two way",1,IF(KE51="Stop - All way",1,"Control N/A!"))))</f>
        <v>Control N/A!</v>
      </c>
      <c r="KF73" s="126" t="str">
        <f>IF(KF51="Signalized",(KF35-KF72)^2/(2*KF35),IF(KF51="Free",PEDBIKE_DELAY(KF59,KF58,KF38,KF37,KF47,KF50,KF45,KF18,TRUE),IF(KF51="Stop - Two way",1,IF(KF51="Stop - All way",1,"Control N/A!"))))</f>
        <v>Control N/A!</v>
      </c>
      <c r="KG73" s="126" t="str">
        <f>IF(KG51="Signalized",(KG35-KG72)^2/(2*KG35),IF(KG51="Free",PEDBIKE_DELAY(KG59,KG58,KG38,KG37,KG47,KG50,KG45,KG18,TRUE),IF(KG51="Stop - Two way",1,IF(KG51="Stop - All way",1,"Control N/A!"))))</f>
        <v>Control N/A!</v>
      </c>
      <c r="KH73" s="126" t="str">
        <f>IF(KH51="Signalized",(KH35-KH72)^2/(2*KH35),IF(KH51="Free",PEDBIKE_DELAY(KH59,KH58,KH38,KH37,KH47,KH50,KH45,KH18,TRUE),IF(KH51="Stop - Two way",1,IF(KH51="Stop - All way",1,"Control N/A!"))))</f>
        <v>Control N/A!</v>
      </c>
      <c r="KI73" s="126" t="str">
        <f>IF(KI51="Signalized",(KI35-KI72)^2/(2*KI35),IF(KI51="Free",PEDBIKE_DELAY(KI59,KI58,KI38,KI37,KI47,KI50,KI45,KI18,TRUE),IF(KI51="Stop - Two way",1,IF(KI51="Stop - All way",1,"Control N/A!"))))</f>
        <v>Control N/A!</v>
      </c>
      <c r="KJ73" s="126" t="str">
        <f>IF(KJ51="Signalized",(KJ35-KJ72)^2/(2*KJ35),IF(KJ51="Free",PEDBIKE_DELAY(KJ59,KJ58,KJ38,KJ37,KJ47,KJ50,KJ45,KJ18,TRUE),IF(KJ51="Stop - Two way",1,IF(KJ51="Stop - All way",1,"Control N/A!"))))</f>
        <v>Control N/A!</v>
      </c>
      <c r="KK73" s="126" t="str">
        <f>IF(KK51="Signalized",(KK35-KK72)^2/(2*KK35),IF(KK51="Free",PEDBIKE_DELAY(KK59,KK58,KK38,KK37,KK47,KK50,KK45,KK18,TRUE),IF(KK51="Stop - Two way",1,IF(KK51="Stop - All way",1,"Control N/A!"))))</f>
        <v>Control N/A!</v>
      </c>
      <c r="KL73" s="126" t="str">
        <f>IF(KL51="Signalized",(KL35-KL72)^2/(2*KL35),IF(KL51="Free",PEDBIKE_DELAY(KL59,KL58,KL38,KL37,KL47,KL50,KL45,KL18,TRUE),IF(KL51="Stop - Two way",1,IF(KL51="Stop - All way",1,"Control N/A!"))))</f>
        <v>Control N/A!</v>
      </c>
      <c r="KM73" s="126" t="str">
        <f>IF(KM51="Signalized",(KM35-KM72)^2/(2*KM35),IF(KM51="Free",PEDBIKE_DELAY(KM59,KM58,KM38,KM37,KM47,KM50,KM45,KM18,TRUE),IF(KM51="Stop - Two way",1,IF(KM51="Stop - All way",1,"Control N/A!"))))</f>
        <v>Control N/A!</v>
      </c>
      <c r="KN73" s="126" t="str">
        <f>IF(KN51="Signalized",(KN35-KN72)^2/(2*KN35),IF(KN51="Free",PEDBIKE_DELAY(KN59,KN58,KN38,KN37,KN47,KN50,KN45,KN18,TRUE),IF(KN51="Stop - Two way",1,IF(KN51="Stop - All way",1,"Control N/A!"))))</f>
        <v>Control N/A!</v>
      </c>
      <c r="KO73" s="126" t="str">
        <f>IF(KO51="Signalized",(KO35-KO72)^2/(2*KO35),IF(KO51="Free",PEDBIKE_DELAY(KO59,KO58,KO38,KO37,KO47,KO50,KO45,KO18,TRUE),IF(KO51="Stop - Two way",1,IF(KO51="Stop - All way",1,"Control N/A!"))))</f>
        <v>Control N/A!</v>
      </c>
      <c r="KP73" s="126" t="str">
        <f>IF(KP51="Signalized",(KP35-KP72)^2/(2*KP35),IF(KP51="Free",PEDBIKE_DELAY(KP59,KP58,KP38,KP37,KP47,KP50,KP45,KP18,TRUE),IF(KP51="Stop - Two way",1,IF(KP51="Stop - All way",1,"Control N/A!"))))</f>
        <v>Control N/A!</v>
      </c>
      <c r="KQ73" s="126" t="str">
        <f>IF(KQ51="Signalized",(KQ35-KQ72)^2/(2*KQ35),IF(KQ51="Free",PEDBIKE_DELAY(KQ59,KQ58,KQ38,KQ37,KQ47,KQ50,KQ45,KQ18,TRUE),IF(KQ51="Stop - Two way",1,IF(KQ51="Stop - All way",1,"Control N/A!"))))</f>
        <v>Control N/A!</v>
      </c>
      <c r="KR73" s="126" t="str">
        <f>IF(KR51="Signalized",(KR35-KR72)^2/(2*KR35),IF(KR51="Free",PEDBIKE_DELAY(KR59,KR58,KR38,KR37,KR47,KR50,KR45,KR18,TRUE),IF(KR51="Stop - Two way",1,IF(KR51="Stop - All way",1,"Control N/A!"))))</f>
        <v>Control N/A!</v>
      </c>
      <c r="KS73" s="126" t="str">
        <f>IF(KS51="Signalized",(KS35-KS72)^2/(2*KS35),IF(KS51="Free",PEDBIKE_DELAY(KS59,KS58,KS38,KS37,KS47,KS50,KS45,KS18,TRUE),IF(KS51="Stop - Two way",1,IF(KS51="Stop - All way",1,"Control N/A!"))))</f>
        <v>Control N/A!</v>
      </c>
      <c r="KT73" s="126" t="str">
        <f>IF(KT51="Signalized",(KT35-KT72)^2/(2*KT35),IF(KT51="Free",PEDBIKE_DELAY(KT59,KT58,KT38,KT37,KT47,KT50,KT45,KT18,TRUE),IF(KT51="Stop - Two way",1,IF(KT51="Stop - All way",1,"Control N/A!"))))</f>
        <v>Control N/A!</v>
      </c>
      <c r="KU73" s="126" t="str">
        <f>IF(KU51="Signalized",(KU35-KU72)^2/(2*KU35),IF(KU51="Free",PEDBIKE_DELAY(KU59,KU58,KU38,KU37,KU47,KU50,KU45,KU18,TRUE),IF(KU51="Stop - Two way",1,IF(KU51="Stop - All way",1,"Control N/A!"))))</f>
        <v>Control N/A!</v>
      </c>
      <c r="KV73" s="126" t="str">
        <f>IF(KV51="Signalized",(KV35-KV72)^2/(2*KV35),IF(KV51="Free",PEDBIKE_DELAY(KV59,KV58,KV38,KV37,KV47,KV50,KV45,KV18,TRUE),IF(KV51="Stop - Two way",1,IF(KV51="Stop - All way",1,"Control N/A!"))))</f>
        <v>Control N/A!</v>
      </c>
      <c r="KW73" s="126" t="str">
        <f>IF(KW51="Signalized",(KW35-KW72)^2/(2*KW35),IF(KW51="Free",PEDBIKE_DELAY(KW59,KW58,KW38,KW37,KW47,KW50,KW45,KW18,TRUE),IF(KW51="Stop - Two way",1,IF(KW51="Stop - All way",1,"Control N/A!"))))</f>
        <v>Control N/A!</v>
      </c>
      <c r="KX73" s="126" t="str">
        <f>IF(KX51="Signalized",(KX35-KX72)^2/(2*KX35),IF(KX51="Free",PEDBIKE_DELAY(KX59,KX58,KX38,KX37,KX47,KX50,KX45,KX18,TRUE),IF(KX51="Stop - Two way",1,IF(KX51="Stop - All way",1,"Control N/A!"))))</f>
        <v>Control N/A!</v>
      </c>
      <c r="KY73" s="126" t="str">
        <f>IF(KY51="Signalized",(KY35-KY72)^2/(2*KY35),IF(KY51="Free",PEDBIKE_DELAY(KY59,KY58,KY38,KY37,KY47,KY50,KY45,KY18,TRUE),IF(KY51="Stop - Two way",1,IF(KY51="Stop - All way",1,"Control N/A!"))))</f>
        <v>Control N/A!</v>
      </c>
      <c r="KZ73" s="126" t="str">
        <f>IF(KZ51="Signalized",(KZ35-KZ72)^2/(2*KZ35),IF(KZ51="Free",PEDBIKE_DELAY(KZ59,KZ58,KZ38,KZ37,KZ47,KZ50,KZ45,KZ18,TRUE),IF(KZ51="Stop - Two way",1,IF(KZ51="Stop - All way",1,"Control N/A!"))))</f>
        <v>Control N/A!</v>
      </c>
      <c r="LA73" s="126" t="str">
        <f>IF(LA51="Signalized",(LA35-LA72)^2/(2*LA35),IF(LA51="Free",PEDBIKE_DELAY(LA59,LA58,LA38,LA37,LA47,LA50,LA45,LA18,TRUE),IF(LA51="Stop - Two way",1,IF(LA51="Stop - All way",1,"Control N/A!"))))</f>
        <v>Control N/A!</v>
      </c>
      <c r="LB73" s="126" t="str">
        <f>IF(LB51="Signalized",(LB35-LB72)^2/(2*LB35),IF(LB51="Free",PEDBIKE_DELAY(LB59,LB58,LB38,LB37,LB47,LB50,LB45,LB18,TRUE),IF(LB51="Stop - Two way",1,IF(LB51="Stop - All way",1,"Control N/A!"))))</f>
        <v>Control N/A!</v>
      </c>
      <c r="LC73" s="126" t="str">
        <f>IF(LC51="Signalized",(LC35-LC72)^2/(2*LC35),IF(LC51="Free",PEDBIKE_DELAY(LC59,LC58,LC38,LC37,LC47,LC50,LC45,LC18,TRUE),IF(LC51="Stop - Two way",1,IF(LC51="Stop - All way",1,"Control N/A!"))))</f>
        <v>Control N/A!</v>
      </c>
      <c r="LD73" s="126" t="str">
        <f>IF(LD51="Signalized",(LD35-LD72)^2/(2*LD35),IF(LD51="Free",PEDBIKE_DELAY(LD59,LD58,LD38,LD37,LD47,LD50,LD45,LD18,TRUE),IF(LD51="Stop - Two way",1,IF(LD51="Stop - All way",1,"Control N/A!"))))</f>
        <v>Control N/A!</v>
      </c>
      <c r="LE73" s="126" t="str">
        <f>IF(LE51="Signalized",(LE35-LE72)^2/(2*LE35),IF(LE51="Free",PEDBIKE_DELAY(LE59,LE58,LE38,LE37,LE47,LE50,LE45,LE18,TRUE),IF(LE51="Stop - Two way",1,IF(LE51="Stop - All way",1,"Control N/A!"))))</f>
        <v>Control N/A!</v>
      </c>
      <c r="LF73" s="126" t="str">
        <f>IF(LF51="Signalized",(LF35-LF72)^2/(2*LF35),IF(LF51="Free",PEDBIKE_DELAY(LF59,LF58,LF38,LF37,LF47,LF50,LF45,LF18,TRUE),IF(LF51="Stop - Two way",1,IF(LF51="Stop - All way",1,"Control N/A!"))))</f>
        <v>Control N/A!</v>
      </c>
      <c r="LG73" s="126" t="str">
        <f>IF(LG51="Signalized",(LG35-LG72)^2/(2*LG35),IF(LG51="Free",PEDBIKE_DELAY(LG59,LG58,LG38,LG37,LG47,LG50,LG45,LG18,TRUE),IF(LG51="Stop - Two way",1,IF(LG51="Stop - All way",1,"Control N/A!"))))</f>
        <v>Control N/A!</v>
      </c>
      <c r="LH73" s="126" t="str">
        <f>IF(LH51="Signalized",(LH35-LH72)^2/(2*LH35),IF(LH51="Free",PEDBIKE_DELAY(LH59,LH58,LH38,LH37,LH47,LH50,LH45,LH18,TRUE),IF(LH51="Stop - Two way",1,IF(LH51="Stop - All way",1,"Control N/A!"))))</f>
        <v>Control N/A!</v>
      </c>
      <c r="LI73" s="126" t="str">
        <f>IF(LI51="Signalized",(LI35-LI72)^2/(2*LI35),IF(LI51="Free",PEDBIKE_DELAY(LI59,LI58,LI38,LI37,LI47,LI50,LI45,LI18,TRUE),IF(LI51="Stop - Two way",1,IF(LI51="Stop - All way",1,"Control N/A!"))))</f>
        <v>Control N/A!</v>
      </c>
      <c r="LJ73" s="126" t="str">
        <f>IF(LJ51="Signalized",(LJ35-LJ72)^2/(2*LJ35),IF(LJ51="Free",PEDBIKE_DELAY(LJ59,LJ58,LJ38,LJ37,LJ47,LJ50,LJ45,LJ18,TRUE),IF(LJ51="Stop - Two way",1,IF(LJ51="Stop - All way",1,"Control N/A!"))))</f>
        <v>Control N/A!</v>
      </c>
      <c r="LK73" s="126" t="str">
        <f>IF(LK51="Signalized",(LK35-LK72)^2/(2*LK35),IF(LK51="Free",PEDBIKE_DELAY(LK59,LK58,LK38,LK37,LK47,LK50,LK45,LK18,TRUE),IF(LK51="Stop - Two way",1,IF(LK51="Stop - All way",1,"Control N/A!"))))</f>
        <v>Control N/A!</v>
      </c>
      <c r="LL73" s="126" t="str">
        <f>IF(LL51="Signalized",(LL35-LL72)^2/(2*LL35),IF(LL51="Free",PEDBIKE_DELAY(LL59,LL58,LL38,LL37,LL47,LL50,LL45,LL18,TRUE),IF(LL51="Stop - Two way",1,IF(LL51="Stop - All way",1,"Control N/A!"))))</f>
        <v>Control N/A!</v>
      </c>
      <c r="LM73" s="126" t="str">
        <f>IF(LM51="Signalized",(LM35-LM72)^2/(2*LM35),IF(LM51="Free",PEDBIKE_DELAY(LM59,LM58,LM38,LM37,LM47,LM50,LM45,LM18,TRUE),IF(LM51="Stop - Two way",1,IF(LM51="Stop - All way",1,"Control N/A!"))))</f>
        <v>Control N/A!</v>
      </c>
      <c r="LN73" s="126" t="str">
        <f>IF(LN51="Signalized",(LN35-LN72)^2/(2*LN35),IF(LN51="Free",PEDBIKE_DELAY(LN59,LN58,LN38,LN37,LN47,LN50,LN45,LN18,TRUE),IF(LN51="Stop - Two way",1,IF(LN51="Stop - All way",1,"Control N/A!"))))</f>
        <v>Control N/A!</v>
      </c>
      <c r="LO73" s="126" t="str">
        <f>IF(LO51="Signalized",(LO35-LO72)^2/(2*LO35),IF(LO51="Free",PEDBIKE_DELAY(LO59,LO58,LO38,LO37,LO47,LO50,LO45,LO18,TRUE),IF(LO51="Stop - Two way",1,IF(LO51="Stop - All way",1,"Control N/A!"))))</f>
        <v>Control N/A!</v>
      </c>
      <c r="LP73" s="126" t="str">
        <f>IF(LP51="Signalized",(LP35-LP72)^2/(2*LP35),IF(LP51="Free",PEDBIKE_DELAY(LP59,LP58,LP38,LP37,LP47,LP50,LP45,LP18,TRUE),IF(LP51="Stop - Two way",1,IF(LP51="Stop - All way",1,"Control N/A!"))))</f>
        <v>Control N/A!</v>
      </c>
      <c r="LQ73" s="126" t="str">
        <f>IF(LQ51="Signalized",(LQ35-LQ72)^2/(2*LQ35),IF(LQ51="Free",PEDBIKE_DELAY(LQ59,LQ58,LQ38,LQ37,LQ47,LQ50,LQ45,LQ18,TRUE),IF(LQ51="Stop - Two way",1,IF(LQ51="Stop - All way",1,"Control N/A!"))))</f>
        <v>Control N/A!</v>
      </c>
      <c r="LR73" s="126" t="str">
        <f>IF(LR51="Signalized",(LR35-LR72)^2/(2*LR35),IF(LR51="Free",PEDBIKE_DELAY(LR59,LR58,LR38,LR37,LR47,LR50,LR45,LR18,TRUE),IF(LR51="Stop - Two way",1,IF(LR51="Stop - All way",1,"Control N/A!"))))</f>
        <v>Control N/A!</v>
      </c>
      <c r="LS73" s="126" t="str">
        <f>IF(LS51="Signalized",(LS35-LS72)^2/(2*LS35),IF(LS51="Free",PEDBIKE_DELAY(LS59,LS58,LS38,LS37,LS47,LS50,LS45,LS18,TRUE),IF(LS51="Stop - Two way",1,IF(LS51="Stop - All way",1,"Control N/A!"))))</f>
        <v>Control N/A!</v>
      </c>
      <c r="LT73" s="126" t="str">
        <f>IF(LT51="Signalized",(LT35-LT72)^2/(2*LT35),IF(LT51="Free",PEDBIKE_DELAY(LT59,LT58,LT38,LT37,LT47,LT50,LT45,LT18,TRUE),IF(LT51="Stop - Two way",1,IF(LT51="Stop - All way",1,"Control N/A!"))))</f>
        <v>Control N/A!</v>
      </c>
      <c r="LU73" s="126" t="str">
        <f>IF(LU51="Signalized",(LU35-LU72)^2/(2*LU35),IF(LU51="Free",PEDBIKE_DELAY(LU59,LU58,LU38,LU37,LU47,LU50,LU45,LU18,TRUE),IF(LU51="Stop - Two way",1,IF(LU51="Stop - All way",1,"Control N/A!"))))</f>
        <v>Control N/A!</v>
      </c>
      <c r="LV73" s="126" t="str">
        <f>IF(LV51="Signalized",(LV35-LV72)^2/(2*LV35),IF(LV51="Free",PEDBIKE_DELAY(LV59,LV58,LV38,LV37,LV47,LV50,LV45,LV18,TRUE),IF(LV51="Stop - Two way",1,IF(LV51="Stop - All way",1,"Control N/A!"))))</f>
        <v>Control N/A!</v>
      </c>
      <c r="LW73" s="126" t="str">
        <f>IF(LW51="Signalized",(LW35-LW72)^2/(2*LW35),IF(LW51="Free",PEDBIKE_DELAY(LW59,LW58,LW38,LW37,LW47,LW50,LW45,LW18,TRUE),IF(LW51="Stop - Two way",1,IF(LW51="Stop - All way",1,"Control N/A!"))))</f>
        <v>Control N/A!</v>
      </c>
      <c r="LX73" s="126" t="str">
        <f>IF(LX51="Signalized",(LX35-LX72)^2/(2*LX35),IF(LX51="Free",PEDBIKE_DELAY(LX59,LX58,LX38,LX37,LX47,LX50,LX45,LX18,TRUE),IF(LX51="Stop - Two way",1,IF(LX51="Stop - All way",1,"Control N/A!"))))</f>
        <v>Control N/A!</v>
      </c>
      <c r="LY73" s="126" t="str">
        <f>IF(LY51="Signalized",(LY35-LY72)^2/(2*LY35),IF(LY51="Free",PEDBIKE_DELAY(LY59,LY58,LY38,LY37,LY47,LY50,LY45,LY18,TRUE),IF(LY51="Stop - Two way",1,IF(LY51="Stop - All way",1,"Control N/A!"))))</f>
        <v>Control N/A!</v>
      </c>
      <c r="LZ73" s="126" t="str">
        <f>IF(LZ51="Signalized",(LZ35-LZ72)^2/(2*LZ35),IF(LZ51="Free",PEDBIKE_DELAY(LZ59,LZ58,LZ38,LZ37,LZ47,LZ50,LZ45,LZ18,TRUE),IF(LZ51="Stop - Two way",1,IF(LZ51="Stop - All way",1,"Control N/A!"))))</f>
        <v>Control N/A!</v>
      </c>
      <c r="MA73" s="126" t="str">
        <f>IF(MA51="Signalized",(MA35-MA72)^2/(2*MA35),IF(MA51="Free",PEDBIKE_DELAY(MA59,MA58,MA38,MA37,MA47,MA50,MA45,MA18,TRUE),IF(MA51="Stop - Two way",1,IF(MA51="Stop - All way",1,"Control N/A!"))))</f>
        <v>Control N/A!</v>
      </c>
      <c r="MB73" s="126" t="str">
        <f>IF(MB51="Signalized",(MB35-MB72)^2/(2*MB35),IF(MB51="Free",PEDBIKE_DELAY(MB59,MB58,MB38,MB37,MB47,MB50,MB45,MB18,TRUE),IF(MB51="Stop - Two way",1,IF(MB51="Stop - All way",1,"Control N/A!"))))</f>
        <v>Control N/A!</v>
      </c>
      <c r="MC73" s="126" t="str">
        <f>IF(MC51="Signalized",(MC35-MC72)^2/(2*MC35),IF(MC51="Free",PEDBIKE_DELAY(MC59,MC58,MC38,MC37,MC47,MC50,MC45,MC18,TRUE),IF(MC51="Stop - Two way",1,IF(MC51="Stop - All way",1,"Control N/A!"))))</f>
        <v>Control N/A!</v>
      </c>
      <c r="MD73" s="126" t="str">
        <f>IF(MD51="Signalized",(MD35-MD72)^2/(2*MD35),IF(MD51="Free",PEDBIKE_DELAY(MD59,MD58,MD38,MD37,MD47,MD50,MD45,MD18,TRUE),IF(MD51="Stop - Two way",1,IF(MD51="Stop - All way",1,"Control N/A!"))))</f>
        <v>Control N/A!</v>
      </c>
      <c r="ME73" s="126" t="str">
        <f>IF(ME51="Signalized",(ME35-ME72)^2/(2*ME35),IF(ME51="Free",PEDBIKE_DELAY(ME59,ME58,ME38,ME37,ME47,ME50,ME45,ME18,TRUE),IF(ME51="Stop - Two way",1,IF(ME51="Stop - All way",1,"Control N/A!"))))</f>
        <v>Control N/A!</v>
      </c>
      <c r="MF73" s="126" t="str">
        <f>IF(MF51="Signalized",(MF35-MF72)^2/(2*MF35),IF(MF51="Free",PEDBIKE_DELAY(MF59,MF58,MF38,MF37,MF47,MF50,MF45,MF18,TRUE),IF(MF51="Stop - Two way",1,IF(MF51="Stop - All way",1,"Control N/A!"))))</f>
        <v>Control N/A!</v>
      </c>
      <c r="MG73" s="126" t="str">
        <f>IF(MG51="Signalized",(MG35-MG72)^2/(2*MG35),IF(MG51="Free",PEDBIKE_DELAY(MG59,MG58,MG38,MG37,MG47,MG50,MG45,MG18,TRUE),IF(MG51="Stop - Two way",1,IF(MG51="Stop - All way",1,"Control N/A!"))))</f>
        <v>Control N/A!</v>
      </c>
      <c r="MH73" s="126" t="str">
        <f>IF(MH51="Signalized",(MH35-MH72)^2/(2*MH35),IF(MH51="Free",PEDBIKE_DELAY(MH59,MH58,MH38,MH37,MH47,MH50,MH45,MH18,TRUE),IF(MH51="Stop - Two way",1,IF(MH51="Stop - All way",1,"Control N/A!"))))</f>
        <v>Control N/A!</v>
      </c>
      <c r="MI73" s="126" t="str">
        <f>IF(MI51="Signalized",(MI35-MI72)^2/(2*MI35),IF(MI51="Free",PEDBIKE_DELAY(MI59,MI58,MI38,MI37,MI47,MI50,MI45,MI18,TRUE),IF(MI51="Stop - Two way",1,IF(MI51="Stop - All way",1,"Control N/A!"))))</f>
        <v>Control N/A!</v>
      </c>
      <c r="MJ73" s="126" t="str">
        <f>IF(MJ51="Signalized",(MJ35-MJ72)^2/(2*MJ35),IF(MJ51="Free",PEDBIKE_DELAY(MJ59,MJ58,MJ38,MJ37,MJ47,MJ50,MJ45,MJ18,TRUE),IF(MJ51="Stop - Two way",1,IF(MJ51="Stop - All way",1,"Control N/A!"))))</f>
        <v>Control N/A!</v>
      </c>
      <c r="MK73" s="126" t="str">
        <f>IF(MK51="Signalized",(MK35-MK72)^2/(2*MK35),IF(MK51="Free",PEDBIKE_DELAY(MK59,MK58,MK38,MK37,MK47,MK50,MK45,MK18,TRUE),IF(MK51="Stop - Two way",1,IF(MK51="Stop - All way",1,"Control N/A!"))))</f>
        <v>Control N/A!</v>
      </c>
      <c r="ML73" s="126" t="str">
        <f>IF(ML51="Signalized",(ML35-ML72)^2/(2*ML35),IF(ML51="Free",PEDBIKE_DELAY(ML59,ML58,ML38,ML37,ML47,ML50,ML45,ML18,TRUE),IF(ML51="Stop - Two way",1,IF(ML51="Stop - All way",1,"Control N/A!"))))</f>
        <v>Control N/A!</v>
      </c>
      <c r="MM73" s="126" t="str">
        <f>IF(MM51="Signalized",(MM35-MM72)^2/(2*MM35),IF(MM51="Free",PEDBIKE_DELAY(MM59,MM58,MM38,MM37,MM47,MM50,MM45,MM18,TRUE),IF(MM51="Stop - Two way",1,IF(MM51="Stop - All way",1,"Control N/A!"))))</f>
        <v>Control N/A!</v>
      </c>
      <c r="MN73" s="126" t="str">
        <f>IF(MN51="Signalized",(MN35-MN72)^2/(2*MN35),IF(MN51="Free",PEDBIKE_DELAY(MN59,MN58,MN38,MN37,MN47,MN50,MN45,MN18,TRUE),IF(MN51="Stop - Two way",1,IF(MN51="Stop - All way",1,"Control N/A!"))))</f>
        <v>Control N/A!</v>
      </c>
      <c r="MO73" s="126" t="str">
        <f>IF(MO51="Signalized",(MO35-MO72)^2/(2*MO35),IF(MO51="Free",PEDBIKE_DELAY(MO59,MO58,MO38,MO37,MO47,MO50,MO45,MO18,TRUE),IF(MO51="Stop - Two way",1,IF(MO51="Stop - All way",1,"Control N/A!"))))</f>
        <v>Control N/A!</v>
      </c>
      <c r="MP73" s="126" t="str">
        <f>IF(MP51="Signalized",(MP35-MP72)^2/(2*MP35),IF(MP51="Free",PEDBIKE_DELAY(MP59,MP58,MP38,MP37,MP47,MP50,MP45,MP18,TRUE),IF(MP51="Stop - Two way",1,IF(MP51="Stop - All way",1,"Control N/A!"))))</f>
        <v>Control N/A!</v>
      </c>
      <c r="MQ73" s="126" t="str">
        <f>IF(MQ51="Signalized",(MQ35-MQ72)^2/(2*MQ35),IF(MQ51="Free",PEDBIKE_DELAY(MQ59,MQ58,MQ38,MQ37,MQ47,MQ50,MQ45,MQ18,TRUE),IF(MQ51="Stop - Two way",1,IF(MQ51="Stop - All way",1,"Control N/A!"))))</f>
        <v>Control N/A!</v>
      </c>
      <c r="MR73" s="126" t="str">
        <f>IF(MR51="Signalized",(MR35-MR72)^2/(2*MR35),IF(MR51="Free",PEDBIKE_DELAY(MR59,MR58,MR38,MR37,MR47,MR50,MR45,MR18,TRUE),IF(MR51="Stop - Two way",1,IF(MR51="Stop - All way",1,"Control N/A!"))))</f>
        <v>Control N/A!</v>
      </c>
      <c r="MS73" s="126" t="str">
        <f>IF(MS51="Signalized",(MS35-MS72)^2/(2*MS35),IF(MS51="Free",PEDBIKE_DELAY(MS59,MS58,MS38,MS37,MS47,MS50,MS45,MS18,TRUE),IF(MS51="Stop - Two way",1,IF(MS51="Stop - All way",1,"Control N/A!"))))</f>
        <v>Control N/A!</v>
      </c>
      <c r="MT73" s="126" t="str">
        <f>IF(MT51="Signalized",(MT35-MT72)^2/(2*MT35),IF(MT51="Free",PEDBIKE_DELAY(MT59,MT58,MT38,MT37,MT47,MT50,MT45,MT18,TRUE),IF(MT51="Stop - Two way",1,IF(MT51="Stop - All way",1,"Control N/A!"))))</f>
        <v>Control N/A!</v>
      </c>
      <c r="MU73" s="126" t="str">
        <f>IF(MU51="Signalized",(MU35-MU72)^2/(2*MU35),IF(MU51="Free",PEDBIKE_DELAY(MU59,MU58,MU38,MU37,MU47,MU50,MU45,MU18,TRUE),IF(MU51="Stop - Two way",1,IF(MU51="Stop - All way",1,"Control N/A!"))))</f>
        <v>Control N/A!</v>
      </c>
      <c r="MV73" s="126" t="str">
        <f>IF(MV51="Signalized",(MV35-MV72)^2/(2*MV35),IF(MV51="Free",PEDBIKE_DELAY(MV59,MV58,MV38,MV37,MV47,MV50,MV45,MV18,TRUE),IF(MV51="Stop - Two way",1,IF(MV51="Stop - All way",1,"Control N/A!"))))</f>
        <v>Control N/A!</v>
      </c>
      <c r="MW73" s="126" t="str">
        <f>IF(MW51="Signalized",(MW35-MW72)^2/(2*MW35),IF(MW51="Free",PEDBIKE_DELAY(MW59,MW58,MW38,MW37,MW47,MW50,MW45,MW18,TRUE),IF(MW51="Stop - Two way",1,IF(MW51="Stop - All way",1,"Control N/A!"))))</f>
        <v>Control N/A!</v>
      </c>
      <c r="MX73" s="126" t="str">
        <f>IF(MX51="Signalized",(MX35-MX72)^2/(2*MX35),IF(MX51="Free",PEDBIKE_DELAY(MX59,MX58,MX38,MX37,MX47,MX50,MX45,MX18,TRUE),IF(MX51="Stop - Two way",1,IF(MX51="Stop - All way",1,"Control N/A!"))))</f>
        <v>Control N/A!</v>
      </c>
      <c r="MY73" s="126" t="str">
        <f>IF(MY51="Signalized",(MY35-MY72)^2/(2*MY35),IF(MY51="Free",PEDBIKE_DELAY(MY59,MY58,MY38,MY37,MY47,MY50,MY45,MY18,TRUE),IF(MY51="Stop - Two way",1,IF(MY51="Stop - All way",1,"Control N/A!"))))</f>
        <v>Control N/A!</v>
      </c>
      <c r="MZ73" s="126" t="str">
        <f>IF(MZ51="Signalized",(MZ35-MZ72)^2/(2*MZ35),IF(MZ51="Free",PEDBIKE_DELAY(MZ59,MZ58,MZ38,MZ37,MZ47,MZ50,MZ45,MZ18,TRUE),IF(MZ51="Stop - Two way",1,IF(MZ51="Stop - All way",1,"Control N/A!"))))</f>
        <v>Control N/A!</v>
      </c>
      <c r="NA73" s="126" t="str">
        <f>IF(NA51="Signalized",(NA35-NA72)^2/(2*NA35),IF(NA51="Free",PEDBIKE_DELAY(NA59,NA58,NA38,NA37,NA47,NA50,NA45,NA18,TRUE),IF(NA51="Stop - Two way",1,IF(NA51="Stop - All way",1,"Control N/A!"))))</f>
        <v>Control N/A!</v>
      </c>
      <c r="NB73" s="126" t="str">
        <f>IF(NB51="Signalized",(NB35-NB72)^2/(2*NB35),IF(NB51="Free",PEDBIKE_DELAY(NB59,NB58,NB38,NB37,NB47,NB50,NB45,NB18,TRUE),IF(NB51="Stop - Two way",1,IF(NB51="Stop - All way",1,"Control N/A!"))))</f>
        <v>Control N/A!</v>
      </c>
      <c r="NC73" s="126" t="str">
        <f>IF(NC51="Signalized",(NC35-NC72)^2/(2*NC35),IF(NC51="Free",PEDBIKE_DELAY(NC59,NC58,NC38,NC37,NC47,NC50,NC45,NC18,TRUE),IF(NC51="Stop - Two way",1,IF(NC51="Stop - All way",1,"Control N/A!"))))</f>
        <v>Control N/A!</v>
      </c>
      <c r="ND73" s="126" t="str">
        <f>IF(ND51="Signalized",(ND35-ND72)^2/(2*ND35),IF(ND51="Free",PEDBIKE_DELAY(ND59,ND58,ND38,ND37,ND47,ND50,ND45,ND18,TRUE),IF(ND51="Stop - Two way",1,IF(ND51="Stop - All way",1,"Control N/A!"))))</f>
        <v>Control N/A!</v>
      </c>
      <c r="NE73" s="126" t="str">
        <f>IF(NE51="Signalized",(NE35-NE72)^2/(2*NE35),IF(NE51="Free",PEDBIKE_DELAY(NE59,NE58,NE38,NE37,NE47,NE50,NE45,NE18,TRUE),IF(NE51="Stop - Two way",1,IF(NE51="Stop - All way",1,"Control N/A!"))))</f>
        <v>Control N/A!</v>
      </c>
      <c r="NF73" s="126" t="str">
        <f>IF(NF51="Signalized",(NF35-NF72)^2/(2*NF35),IF(NF51="Free",PEDBIKE_DELAY(NF59,NF58,NF38,NF37,NF47,NF50,NF45,NF18,TRUE),IF(NF51="Stop - Two way",1,IF(NF51="Stop - All way",1,"Control N/A!"))))</f>
        <v>Control N/A!</v>
      </c>
      <c r="NG73" s="126" t="str">
        <f>IF(NG51="Signalized",(NG35-NG72)^2/(2*NG35),IF(NG51="Free",PEDBIKE_DELAY(NG59,NG58,NG38,NG37,NG47,NG50,NG45,NG18,TRUE),IF(NG51="Stop - Two way",1,IF(NG51="Stop - All way",1,"Control N/A!"))))</f>
        <v>Control N/A!</v>
      </c>
      <c r="NH73" s="126" t="str">
        <f>IF(NH51="Signalized",(NH35-NH72)^2/(2*NH35),IF(NH51="Free",PEDBIKE_DELAY(NH59,NH58,NH38,NH37,NH47,NH50,NH45,NH18,TRUE),IF(NH51="Stop - Two way",1,IF(NH51="Stop - All way",1,"Control N/A!"))))</f>
        <v>Control N/A!</v>
      </c>
      <c r="NI73" s="126" t="str">
        <f>IF(NI51="Signalized",(NI35-NI72)^2/(2*NI35),IF(NI51="Free",PEDBIKE_DELAY(NI59,NI58,NI38,NI37,NI47,NI50,NI45,NI18,TRUE),IF(NI51="Stop - Two way",1,IF(NI51="Stop - All way",1,"Control N/A!"))))</f>
        <v>Control N/A!</v>
      </c>
      <c r="NJ73" s="126" t="str">
        <f>IF(NJ51="Signalized",(NJ35-NJ72)^2/(2*NJ35),IF(NJ51="Free",PEDBIKE_DELAY(NJ59,NJ58,NJ38,NJ37,NJ47,NJ50,NJ45,NJ18,TRUE),IF(NJ51="Stop - Two way",1,IF(NJ51="Stop - All way",1,"Control N/A!"))))</f>
        <v>Control N/A!</v>
      </c>
      <c r="NK73" s="126" t="str">
        <f>IF(NK51="Signalized",(NK35-NK72)^2/(2*NK35),IF(NK51="Free",PEDBIKE_DELAY(NK59,NK58,NK38,NK37,NK47,NK50,NK45,NK18,TRUE),IF(NK51="Stop - Two way",1,IF(NK51="Stop - All way",1,"Control N/A!"))))</f>
        <v>Control N/A!</v>
      </c>
      <c r="NL73" s="126" t="str">
        <f>IF(NL51="Signalized",(NL35-NL72)^2/(2*NL35),IF(NL51="Free",PEDBIKE_DELAY(NL59,NL58,NL38,NL37,NL47,NL50,NL45,NL18,TRUE),IF(NL51="Stop - Two way",1,IF(NL51="Stop - All way",1,"Control N/A!"))))</f>
        <v>Control N/A!</v>
      </c>
      <c r="NM73" s="126" t="str">
        <f>IF(NM51="Signalized",(NM35-NM72)^2/(2*NM35),IF(NM51="Free",PEDBIKE_DELAY(NM59,NM58,NM38,NM37,NM47,NM50,NM45,NM18,TRUE),IF(NM51="Stop - Two way",1,IF(NM51="Stop - All way",1,"Control N/A!"))))</f>
        <v>Control N/A!</v>
      </c>
      <c r="NN73" s="126" t="str">
        <f>IF(NN51="Signalized",(NN35-NN72)^2/(2*NN35),IF(NN51="Free",PEDBIKE_DELAY(NN59,NN58,NN38,NN37,NN47,NN50,NN45,NN18,TRUE),IF(NN51="Stop - Two way",1,IF(NN51="Stop - All way",1,"Control N/A!"))))</f>
        <v>Control N/A!</v>
      </c>
      <c r="NO73" s="126" t="str">
        <f>IF(NO51="Signalized",(NO35-NO72)^2/(2*NO35),IF(NO51="Free",PEDBIKE_DELAY(NO59,NO58,NO38,NO37,NO47,NO50,NO45,NO18,TRUE),IF(NO51="Stop - Two way",1,IF(NO51="Stop - All way",1,"Control N/A!"))))</f>
        <v>Control N/A!</v>
      </c>
      <c r="NP73" s="126" t="str">
        <f>IF(NP51="Signalized",(NP35-NP72)^2/(2*NP35),IF(NP51="Free",PEDBIKE_DELAY(NP59,NP58,NP38,NP37,NP47,NP50,NP45,NP18,TRUE),IF(NP51="Stop - Two way",1,IF(NP51="Stop - All way",1,"Control N/A!"))))</f>
        <v>Control N/A!</v>
      </c>
      <c r="NQ73" s="126" t="str">
        <f>IF(NQ51="Signalized",(NQ35-NQ72)^2/(2*NQ35),IF(NQ51="Free",PEDBIKE_DELAY(NQ59,NQ58,NQ38,NQ37,NQ47,NQ50,NQ45,NQ18,TRUE),IF(NQ51="Stop - Two way",1,IF(NQ51="Stop - All way",1,"Control N/A!"))))</f>
        <v>Control N/A!</v>
      </c>
      <c r="NR73" s="126" t="str">
        <f>IF(NR51="Signalized",(NR35-NR72)^2/(2*NR35),IF(NR51="Free",PEDBIKE_DELAY(NR59,NR58,NR38,NR37,NR47,NR50,NR45,NR18,TRUE),IF(NR51="Stop - Two way",1,IF(NR51="Stop - All way",1,"Control N/A!"))))</f>
        <v>Control N/A!</v>
      </c>
      <c r="NS73" s="126" t="str">
        <f>IF(NS51="Signalized",(NS35-NS72)^2/(2*NS35),IF(NS51="Free",PEDBIKE_DELAY(NS59,NS58,NS38,NS37,NS47,NS50,NS45,NS18,TRUE),IF(NS51="Stop - Two way",1,IF(NS51="Stop - All way",1,"Control N/A!"))))</f>
        <v>Control N/A!</v>
      </c>
      <c r="NT73" s="126" t="str">
        <f>IF(NT51="Signalized",(NT35-NT72)^2/(2*NT35),IF(NT51="Free",PEDBIKE_DELAY(NT59,NT58,NT38,NT37,NT47,NT50,NT45,NT18,TRUE),IF(NT51="Stop - Two way",1,IF(NT51="Stop - All way",1,"Control N/A!"))))</f>
        <v>Control N/A!</v>
      </c>
      <c r="NU73" s="126" t="str">
        <f>IF(NU51="Signalized",(NU35-NU72)^2/(2*NU35),IF(NU51="Free",PEDBIKE_DELAY(NU59,NU58,NU38,NU37,NU47,NU50,NU45,NU18,TRUE),IF(NU51="Stop - Two way",1,IF(NU51="Stop - All way",1,"Control N/A!"))))</f>
        <v>Control N/A!</v>
      </c>
      <c r="NV73" s="126" t="str">
        <f>IF(NV51="Signalized",(NV35-NV72)^2/(2*NV35),IF(NV51="Free",PEDBIKE_DELAY(NV59,NV58,NV38,NV37,NV47,NV50,NV45,NV18,TRUE),IF(NV51="Stop - Two way",1,IF(NV51="Stop - All way",1,"Control N/A!"))))</f>
        <v>Control N/A!</v>
      </c>
      <c r="NW73" s="126" t="str">
        <f>IF(NW51="Signalized",(NW35-NW72)^2/(2*NW35),IF(NW51="Free",PEDBIKE_DELAY(NW59,NW58,NW38,NW37,NW47,NW50,NW45,NW18,TRUE),IF(NW51="Stop - Two way",1,IF(NW51="Stop - All way",1,"Control N/A!"))))</f>
        <v>Control N/A!</v>
      </c>
      <c r="NX73" s="126" t="str">
        <f>IF(NX51="Signalized",(NX35-NX72)^2/(2*NX35),IF(NX51="Free",PEDBIKE_DELAY(NX59,NX58,NX38,NX37,NX47,NX50,NX45,NX18,TRUE),IF(NX51="Stop - Two way",1,IF(NX51="Stop - All way",1,"Control N/A!"))))</f>
        <v>Control N/A!</v>
      </c>
      <c r="NY73" s="126">
        <f>IF(NY51="Signalized",(NY35-NY72)^2/(2*NY35),IF(NY51="Free",PEDBIKE_DELAY(NY59,NY58,NY38,NY37,NY47,NY50,NY45,NY18,TRUE),IF(NY51="Stop - Two way",1,IF(NY51="Stop - All way",1,"Control N/A!"))))</f>
        <v>1.2549042286059962</v>
      </c>
      <c r="NZ73" s="126">
        <f>IF(NZ51="Signalized",(NZ35-NZ72)^2/(2*NZ35),IF(NZ51="Free",PEDBIKE_DELAY(NZ59,NZ58,NZ38,NZ37,NZ47,NZ50,NZ45,NZ18,TRUE),IF(NZ51="Stop - Two way",1,IF(NZ51="Stop - All way",1,"Control N/A!"))))</f>
        <v>1.5499849520067814</v>
      </c>
      <c r="OA73" s="126">
        <f>IF(OA51="Signalized",(OA35-OA72)^2/(2*OA35),IF(OA51="Free",PEDBIKE_DELAY(OA59,OA58,OA38,OA37,OA47,OA50,OA45,OA18,TRUE),IF(OA51="Stop - Two way",1,IF(OA51="Stop - All way",1,"Control N/A!"))))</f>
        <v>1.4973129930355489</v>
      </c>
      <c r="OB73" s="126">
        <f>IF(OB51="Signalized",(OB35-OB72)^2/(2*OB35),IF(OB51="Free",PEDBIKE_DELAY(OB59,OB58,OB38,OB37,OB47,OB50,OB45,OB18,TRUE),IF(OB51="Stop - Two way",1,IF(OB51="Stop - All way",1,"Control N/A!"))))</f>
        <v>1.3411738593311773</v>
      </c>
      <c r="OC73" s="126">
        <f>IF(OC51="Signalized",(OC35-OC72)^2/(2*OC35),IF(OC51="Free",PEDBIKE_DELAY(OC59,OC58,OC38,OC37,OC47,OC50,OC45,OC18,TRUE),IF(OC51="Stop - Two way",1,IF(OC51="Stop - All way",1,"Control N/A!"))))</f>
        <v>1.1730962474810969</v>
      </c>
      <c r="OD73" s="126">
        <f>IF(OD51="Signalized",(OD35-OD72)^2/(2*OD35),IF(OD51="Free",PEDBIKE_DELAY(OD59,OD58,OD38,OD37,OD47,OD50,OD45,OD18,TRUE),IF(OD51="Stop - Two way",1,IF(OD51="Stop - All way",1,"Control N/A!"))))</f>
        <v>1.0230349460894763</v>
      </c>
      <c r="OE73" s="126">
        <f>IF(OE51="Signalized",(OE35-OE72)^2/(2*OE35),IF(OE51="Free",PEDBIKE_DELAY(OE59,OE58,OE38,OE37,OE47,OE50,OE45,OE18,TRUE),IF(OE51="Stop - Two way",1,IF(OE51="Stop - All way",1,"Control N/A!"))))</f>
        <v>0.89738660519662816</v>
      </c>
      <c r="OF73" s="126">
        <f>IF(OF51="Signalized",(OF35-OF72)^2/(2*OF35),IF(OF51="Free",PEDBIKE_DELAY(OF59,OF58,OF38,OF37,OF47,OF50,OF45,OF18,TRUE),IF(OF51="Stop - Two way",1,IF(OF51="Stop - All way",1,"Control N/A!"))))</f>
        <v>0.79442285814336999</v>
      </c>
      <c r="OG73" s="126">
        <f>IF(OG51="Signalized",(OG35-OG72)^2/(2*OG35),IF(OG51="Free",PEDBIKE_DELAY(OG59,OG58,OG38,OG37,OG47,OG50,OG45,OG18,TRUE),IF(OG51="Stop - Two way",1,IF(OG51="Stop - All way",1,"Control N/A!"))))</f>
        <v>0.71028073440420769</v>
      </c>
      <c r="OH73" s="126">
        <f>IF(OH51="Signalized",(OH35-OH72)^2/(2*OH35),IF(OH51="Free",PEDBIKE_DELAY(OH59,OH58,OH38,OH37,OH47,OH50,OH45,OH18,TRUE),IF(OH51="Stop - Two way",1,IF(OH51="Stop - All way",1,"Control N/A!"))))</f>
        <v>0.64109891555720988</v>
      </c>
      <c r="OI73" s="126">
        <f>IF(OI51="Signalized",(OI35-OI72)^2/(2*OI35),IF(OI51="Free",PEDBIKE_DELAY(OI59,OI58,OI38,OI37,OI47,OI50,OI45,OI18,TRUE),IF(OI51="Stop - Two way",1,IF(OI51="Stop - All way",1,"Control N/A!"))))</f>
        <v>0.58364208701129783</v>
      </c>
      <c r="OJ73" s="126">
        <f>IF(OJ51="Signalized",(OJ35-OJ72)^2/(2*OJ35),IF(OJ51="Free",PEDBIKE_DELAY(OJ59,OJ58,OJ38,OJ37,OJ47,OJ50,OJ45,OJ18,TRUE),IF(OJ51="Stop - Two way",1,IF(OJ51="Stop - All way",1,"Control N/A!"))))</f>
        <v>0.53537345801140734</v>
      </c>
      <c r="OK73" s="126">
        <f>IF(OK51="Signalized",(OK35-OK72)^2/(2*OK35),IF(OK51="Free",PEDBIKE_DELAY(OK59,OK58,OK38,OK37,OK47,OK50,OK45,OK18,TRUE),IF(OK51="Stop - Two way",1,IF(OK51="Stop - All way",1,"Control N/A!"))))</f>
        <v>1.2549042286059962</v>
      </c>
      <c r="OL73" s="126">
        <f>IF(OL51="Signalized",(OL35-OL72)^2/(2*OL35),IF(OL51="Free",PEDBIKE_DELAY(OL59,OL58,OL38,OL37,OL47,OL50,OL45,OL18,TRUE),IF(OL51="Stop - Two way",1,IF(OL51="Stop - All way",1,"Control N/A!"))))</f>
        <v>1.5499849520067814</v>
      </c>
      <c r="OM73" s="126">
        <f>IF(OM51="Signalized",(OM35-OM72)^2/(2*OM35),IF(OM51="Free",PEDBIKE_DELAY(OM59,OM58,OM38,OM37,OM47,OM50,OM45,OM18,TRUE),IF(OM51="Stop - Two way",1,IF(OM51="Stop - All way",1,"Control N/A!"))))</f>
        <v>1.4973129930355489</v>
      </c>
      <c r="ON73" s="126">
        <f>IF(ON51="Signalized",(ON35-ON72)^2/(2*ON35),IF(ON51="Free",PEDBIKE_DELAY(ON59,ON58,ON38,ON37,ON47,ON50,ON45,ON18,TRUE),IF(ON51="Stop - Two way",1,IF(ON51="Stop - All way",1,"Control N/A!"))))</f>
        <v>1.3411738593311773</v>
      </c>
      <c r="OO73" s="126">
        <f>IF(OO51="Signalized",(OO35-OO72)^2/(2*OO35),IF(OO51="Free",PEDBIKE_DELAY(OO59,OO58,OO38,OO37,OO47,OO50,OO45,OO18,TRUE),IF(OO51="Stop - Two way",1,IF(OO51="Stop - All way",1,"Control N/A!"))))</f>
        <v>1.1730962474810969</v>
      </c>
      <c r="OP73" s="126">
        <f>IF(OP51="Signalized",(OP35-OP72)^2/(2*OP35),IF(OP51="Free",PEDBIKE_DELAY(OP59,OP58,OP38,OP37,OP47,OP50,OP45,OP18,TRUE),IF(OP51="Stop - Two way",1,IF(OP51="Stop - All way",1,"Control N/A!"))))</f>
        <v>1.0230349460894763</v>
      </c>
      <c r="OQ73" s="126">
        <f>IF(OQ51="Signalized",(OQ35-OQ72)^2/(2*OQ35),IF(OQ51="Free",PEDBIKE_DELAY(OQ59,OQ58,OQ38,OQ37,OQ47,OQ50,OQ45,OQ18,TRUE),IF(OQ51="Stop - Two way",1,IF(OQ51="Stop - All way",1,"Control N/A!"))))</f>
        <v>0.89738660519662816</v>
      </c>
      <c r="OR73" s="126">
        <f>IF(OR51="Signalized",(OR35-OR72)^2/(2*OR35),IF(OR51="Free",PEDBIKE_DELAY(OR59,OR58,OR38,OR37,OR47,OR50,OR45,OR18,TRUE),IF(OR51="Stop - Two way",1,IF(OR51="Stop - All way",1,"Control N/A!"))))</f>
        <v>0.79442285814336999</v>
      </c>
      <c r="OS73" s="126">
        <f>IF(OS51="Signalized",(OS35-OS72)^2/(2*OS35),IF(OS51="Free",PEDBIKE_DELAY(OS59,OS58,OS38,OS37,OS47,OS50,OS45,OS18,TRUE),IF(OS51="Stop - Two way",1,IF(OS51="Stop - All way",1,"Control N/A!"))))</f>
        <v>0.71028073440420769</v>
      </c>
      <c r="OT73" s="126">
        <f>IF(OT51="Signalized",(OT35-OT72)^2/(2*OT35),IF(OT51="Free",PEDBIKE_DELAY(OT59,OT58,OT38,OT37,OT47,OT50,OT45,OT18,TRUE),IF(OT51="Stop - Two way",1,IF(OT51="Stop - All way",1,"Control N/A!"))))</f>
        <v>0.64109891555720988</v>
      </c>
      <c r="OU73" s="126">
        <f>IF(OU51="Signalized",(OU35-OU72)^2/(2*OU35),IF(OU51="Free",PEDBIKE_DELAY(OU59,OU58,OU38,OU37,OU47,OU50,OU45,OU18,TRUE),IF(OU51="Stop - Two way",1,IF(OU51="Stop - All way",1,"Control N/A!"))))</f>
        <v>0.58364208701129783</v>
      </c>
      <c r="OV73" s="126">
        <f>IF(OV51="Signalized",(OV35-OV72)^2/(2*OV35),IF(OV51="Free",PEDBIKE_DELAY(OV59,OV58,OV38,OV37,OV47,OV50,OV45,OV18,TRUE),IF(OV51="Stop - Two way",1,IF(OV51="Stop - All way",1,"Control N/A!"))))</f>
        <v>0.53537345801140734</v>
      </c>
      <c r="OW73" s="126">
        <f>IF(OW51="Signalized",(OW35-OW72)^2/(2*OW35),IF(OW51="Free",PEDBIKE_DELAY(OW59,OW58,OW38,OW37,OW47,OW50,OW45,OW18,TRUE),IF(OW51="Stop - Two way",1,IF(OW51="Stop - All way",1,"Control N/A!"))))</f>
        <v>1.2549042286059962</v>
      </c>
      <c r="OX73" s="126">
        <f>IF(OX51="Signalized",(OX35-OX72)^2/(2*OX35),IF(OX51="Free",PEDBIKE_DELAY(OX59,OX58,OX38,OX37,OX47,OX50,OX45,OX18,TRUE),IF(OX51="Stop - Two way",1,IF(OX51="Stop - All way",1,"Control N/A!"))))</f>
        <v>1.5499849520067814</v>
      </c>
      <c r="OY73" s="126">
        <f>IF(OY51="Signalized",(OY35-OY72)^2/(2*OY35),IF(OY51="Free",PEDBIKE_DELAY(OY59,OY58,OY38,OY37,OY47,OY50,OY45,OY18,TRUE),IF(OY51="Stop - Two way",1,IF(OY51="Stop - All way",1,"Control N/A!"))))</f>
        <v>1.4973129930355489</v>
      </c>
      <c r="OZ73" s="126">
        <f>IF(OZ51="Signalized",(OZ35-OZ72)^2/(2*OZ35),IF(OZ51="Free",PEDBIKE_DELAY(OZ59,OZ58,OZ38,OZ37,OZ47,OZ50,OZ45,OZ18,TRUE),IF(OZ51="Stop - Two way",1,IF(OZ51="Stop - All way",1,"Control N/A!"))))</f>
        <v>1.3411738593311773</v>
      </c>
      <c r="PA73" s="126">
        <f>IF(PA51="Signalized",(PA35-PA72)^2/(2*PA35),IF(PA51="Free",PEDBIKE_DELAY(PA59,PA58,PA38,PA37,PA47,PA50,PA45,PA18,TRUE),IF(PA51="Stop - Two way",1,IF(PA51="Stop - All way",1,"Control N/A!"))))</f>
        <v>1.1730962474810969</v>
      </c>
      <c r="PB73" s="126">
        <f>IF(PB51="Signalized",(PB35-PB72)^2/(2*PB35),IF(PB51="Free",PEDBIKE_DELAY(PB59,PB58,PB38,PB37,PB47,PB50,PB45,PB18,TRUE),IF(PB51="Stop - Two way",1,IF(PB51="Stop - All way",1,"Control N/A!"))))</f>
        <v>1.0230349460894763</v>
      </c>
      <c r="PC73" s="126">
        <f>IF(PC51="Signalized",(PC35-PC72)^2/(2*PC35),IF(PC51="Free",PEDBIKE_DELAY(PC59,PC58,PC38,PC37,PC47,PC50,PC45,PC18,TRUE),IF(PC51="Stop - Two way",1,IF(PC51="Stop - All way",1,"Control N/A!"))))</f>
        <v>0.89738660519662816</v>
      </c>
      <c r="PD73" s="126">
        <f>IF(PD51="Signalized",(PD35-PD72)^2/(2*PD35),IF(PD51="Free",PEDBIKE_DELAY(PD59,PD58,PD38,PD37,PD47,PD50,PD45,PD18,TRUE),IF(PD51="Stop - Two way",1,IF(PD51="Stop - All way",1,"Control N/A!"))))</f>
        <v>0.79442285814336999</v>
      </c>
      <c r="PE73" s="126">
        <f>IF(PE51="Signalized",(PE35-PE72)^2/(2*PE35),IF(PE51="Free",PEDBIKE_DELAY(PE59,PE58,PE38,PE37,PE47,PE50,PE45,PE18,TRUE),IF(PE51="Stop - Two way",1,IF(PE51="Stop - All way",1,"Control N/A!"))))</f>
        <v>0.71028073440420769</v>
      </c>
      <c r="PF73" s="126">
        <f>IF(PF51="Signalized",(PF35-PF72)^2/(2*PF35),IF(PF51="Free",PEDBIKE_DELAY(PF59,PF58,PF38,PF37,PF47,PF50,PF45,PF18,TRUE),IF(PF51="Stop - Two way",1,IF(PF51="Stop - All way",1,"Control N/A!"))))</f>
        <v>0.64109891555720988</v>
      </c>
      <c r="PG73" s="126">
        <f>IF(PG51="Signalized",(PG35-PG72)^2/(2*PG35),IF(PG51="Free",PEDBIKE_DELAY(PG59,PG58,PG38,PG37,PG47,PG50,PG45,PG18,TRUE),IF(PG51="Stop - Two way",1,IF(PG51="Stop - All way",1,"Control N/A!"))))</f>
        <v>0.58364208701129783</v>
      </c>
      <c r="PH73" s="126">
        <f>IF(PH51="Signalized",(PH35-PH72)^2/(2*PH35),IF(PH51="Free",PEDBIKE_DELAY(PH59,PH58,PH38,PH37,PH47,PH50,PH45,PH18,TRUE),IF(PH51="Stop - Two way",1,IF(PH51="Stop - All way",1,"Control N/A!"))))</f>
        <v>0.53537345801140734</v>
      </c>
      <c r="PI73" s="126">
        <f>IF(PI51="Signalized",(PI35-PI72)^2/(2*PI35),IF(PI51="Free",PEDBIKE_DELAY(PI59,PI58,PI38,PI37,PI47,PI50,PI45,PI18,TRUE),IF(PI51="Stop - Two way",1,IF(PI51="Stop - All way",1,"Control N/A!"))))</f>
        <v>1.2549042286059962</v>
      </c>
      <c r="PJ73" s="126">
        <f>IF(PJ51="Signalized",(PJ35-PJ72)^2/(2*PJ35),IF(PJ51="Free",PEDBIKE_DELAY(PJ59,PJ58,PJ38,PJ37,PJ47,PJ50,PJ45,PJ18,TRUE),IF(PJ51="Stop - Two way",1,IF(PJ51="Stop - All way",1,"Control N/A!"))))</f>
        <v>1.5499849520067814</v>
      </c>
      <c r="PK73" s="126">
        <f>IF(PK51="Signalized",(PK35-PK72)^2/(2*PK35),IF(PK51="Free",PEDBIKE_DELAY(PK59,PK58,PK38,PK37,PK47,PK50,PK45,PK18,TRUE),IF(PK51="Stop - Two way",1,IF(PK51="Stop - All way",1,"Control N/A!"))))</f>
        <v>1.4973129930355489</v>
      </c>
      <c r="PL73" s="126">
        <f>IF(PL51="Signalized",(PL35-PL72)^2/(2*PL35),IF(PL51="Free",PEDBIKE_DELAY(PL59,PL58,PL38,PL37,PL47,PL50,PL45,PL18,TRUE),IF(PL51="Stop - Two way",1,IF(PL51="Stop - All way",1,"Control N/A!"))))</f>
        <v>1.3411738593311773</v>
      </c>
      <c r="PM73" s="126">
        <f>IF(PM51="Signalized",(PM35-PM72)^2/(2*PM35),IF(PM51="Free",PEDBIKE_DELAY(PM59,PM58,PM38,PM37,PM47,PM50,PM45,PM18,TRUE),IF(PM51="Stop - Two way",1,IF(PM51="Stop - All way",1,"Control N/A!"))))</f>
        <v>1.1730962474810969</v>
      </c>
      <c r="PN73" s="126">
        <f>IF(PN51="Signalized",(PN35-PN72)^2/(2*PN35),IF(PN51="Free",PEDBIKE_DELAY(PN59,PN58,PN38,PN37,PN47,PN50,PN45,PN18,TRUE),IF(PN51="Stop - Two way",1,IF(PN51="Stop - All way",1,"Control N/A!"))))</f>
        <v>1.0230349460894763</v>
      </c>
      <c r="PO73" s="126">
        <f>IF(PO51="Signalized",(PO35-PO72)^2/(2*PO35),IF(PO51="Free",PEDBIKE_DELAY(PO59,PO58,PO38,PO37,PO47,PO50,PO45,PO18,TRUE),IF(PO51="Stop - Two way",1,IF(PO51="Stop - All way",1,"Control N/A!"))))</f>
        <v>0.89738660519662816</v>
      </c>
      <c r="PP73" s="126">
        <f>IF(PP51="Signalized",(PP35-PP72)^2/(2*PP35),IF(PP51="Free",PEDBIKE_DELAY(PP59,PP58,PP38,PP37,PP47,PP50,PP45,PP18,TRUE),IF(PP51="Stop - Two way",1,IF(PP51="Stop - All way",1,"Control N/A!"))))</f>
        <v>0.79442285814336999</v>
      </c>
      <c r="PQ73" s="126">
        <f>IF(PQ51="Signalized",(PQ35-PQ72)^2/(2*PQ35),IF(PQ51="Free",PEDBIKE_DELAY(PQ59,PQ58,PQ38,PQ37,PQ47,PQ50,PQ45,PQ18,TRUE),IF(PQ51="Stop - Two way",1,IF(PQ51="Stop - All way",1,"Control N/A!"))))</f>
        <v>0.71028073440420769</v>
      </c>
      <c r="PR73" s="126">
        <f>IF(PR51="Signalized",(PR35-PR72)^2/(2*PR35),IF(PR51="Free",PEDBIKE_DELAY(PR59,PR58,PR38,PR37,PR47,PR50,PR45,PR18,TRUE),IF(PR51="Stop - Two way",1,IF(PR51="Stop - All way",1,"Control N/A!"))))</f>
        <v>0.64109891555720988</v>
      </c>
      <c r="PS73" s="126">
        <f>IF(PS51="Signalized",(PS35-PS72)^2/(2*PS35),IF(PS51="Free",PEDBIKE_DELAY(PS59,PS58,PS38,PS37,PS47,PS50,PS45,PS18,TRUE),IF(PS51="Stop - Two way",1,IF(PS51="Stop - All way",1,"Control N/A!"))))</f>
        <v>0.58364208701129783</v>
      </c>
      <c r="PT73" s="126">
        <f>IF(PT51="Signalized",(PT35-PT72)^2/(2*PT35),IF(PT51="Free",PEDBIKE_DELAY(PT59,PT58,PT38,PT37,PT47,PT50,PT45,PT18,TRUE),IF(PT51="Stop - Two way",1,IF(PT51="Stop - All way",1,"Control N/A!"))))</f>
        <v>0.53537345801140734</v>
      </c>
      <c r="PU73" s="126">
        <f>IF(PU51="Signalized",(PU35-PU72)^2/(2*PU35),IF(PU51="Free",PEDBIKE_DELAY(PU59,PU58,PU38,PU37,PU47,PU50,PU45,PU18,TRUE),IF(PU51="Stop - Two way",1,IF(PU51="Stop - All way",1,"Control N/A!"))))</f>
        <v>1.2549042286059962</v>
      </c>
      <c r="PV73" s="126">
        <f>IF(PV51="Signalized",(PV35-PV72)^2/(2*PV35),IF(PV51="Free",PEDBIKE_DELAY(PV59,PV58,PV38,PV37,PV47,PV50,PV45,PV18,TRUE),IF(PV51="Stop - Two way",1,IF(PV51="Stop - All way",1,"Control N/A!"))))</f>
        <v>1.5499849520067814</v>
      </c>
      <c r="PW73" s="126">
        <f>IF(PW51="Signalized",(PW35-PW72)^2/(2*PW35),IF(PW51="Free",PEDBIKE_DELAY(PW59,PW58,PW38,PW37,PW47,PW50,PW45,PW18,TRUE),IF(PW51="Stop - Two way",1,IF(PW51="Stop - All way",1,"Control N/A!"))))</f>
        <v>1.4973129930355489</v>
      </c>
      <c r="PX73" s="126">
        <f>IF(PX51="Signalized",(PX35-PX72)^2/(2*PX35),IF(PX51="Free",PEDBIKE_DELAY(PX59,PX58,PX38,PX37,PX47,PX50,PX45,PX18,TRUE),IF(PX51="Stop - Two way",1,IF(PX51="Stop - All way",1,"Control N/A!"))))</f>
        <v>1.3411738593311773</v>
      </c>
      <c r="PY73" s="126">
        <f>IF(PY51="Signalized",(PY35-PY72)^2/(2*PY35),IF(PY51="Free",PEDBIKE_DELAY(PY59,PY58,PY38,PY37,PY47,PY50,PY45,PY18,TRUE),IF(PY51="Stop - Two way",1,IF(PY51="Stop - All way",1,"Control N/A!"))))</f>
        <v>1.1730962474810969</v>
      </c>
      <c r="PZ73" s="126">
        <f>IF(PZ51="Signalized",(PZ35-PZ72)^2/(2*PZ35),IF(PZ51="Free",PEDBIKE_DELAY(PZ59,PZ58,PZ38,PZ37,PZ47,PZ50,PZ45,PZ18,TRUE),IF(PZ51="Stop - Two way",1,IF(PZ51="Stop - All way",1,"Control N/A!"))))</f>
        <v>1.0230349460894763</v>
      </c>
      <c r="QA73" s="126">
        <f>IF(QA51="Signalized",(QA35-QA72)^2/(2*QA35),IF(QA51="Free",PEDBIKE_DELAY(QA59,QA58,QA38,QA37,QA47,QA50,QA45,QA18,TRUE),IF(QA51="Stop - Two way",1,IF(QA51="Stop - All way",1,"Control N/A!"))))</f>
        <v>0.89738660519662816</v>
      </c>
      <c r="QB73" s="126">
        <f>IF(QB51="Signalized",(QB35-QB72)^2/(2*QB35),IF(QB51="Free",PEDBIKE_DELAY(QB59,QB58,QB38,QB37,QB47,QB50,QB45,QB18,TRUE),IF(QB51="Stop - Two way",1,IF(QB51="Stop - All way",1,"Control N/A!"))))</f>
        <v>0.79442285814336999</v>
      </c>
      <c r="QC73" s="126">
        <f>IF(QC51="Signalized",(QC35-QC72)^2/(2*QC35),IF(QC51="Free",PEDBIKE_DELAY(QC59,QC58,QC38,QC37,QC47,QC50,QC45,QC18,TRUE),IF(QC51="Stop - Two way",1,IF(QC51="Stop - All way",1,"Control N/A!"))))</f>
        <v>0.71028073440420769</v>
      </c>
      <c r="QD73" s="126">
        <f>IF(QD51="Signalized",(QD35-QD72)^2/(2*QD35),IF(QD51="Free",PEDBIKE_DELAY(QD59,QD58,QD38,QD37,QD47,QD50,QD45,QD18,TRUE),IF(QD51="Stop - Two way",1,IF(QD51="Stop - All way",1,"Control N/A!"))))</f>
        <v>0.64109891555720988</v>
      </c>
      <c r="QE73" s="126">
        <f>IF(QE51="Signalized",(QE35-QE72)^2/(2*QE35),IF(QE51="Free",PEDBIKE_DELAY(QE59,QE58,QE38,QE37,QE47,QE50,QE45,QE18,TRUE),IF(QE51="Stop - Two way",1,IF(QE51="Stop - All way",1,"Control N/A!"))))</f>
        <v>0.58364208701129783</v>
      </c>
      <c r="QF73" s="126">
        <f>IF(QF51="Signalized",(QF35-QF72)^2/(2*QF35),IF(QF51="Free",PEDBIKE_DELAY(QF59,QF58,QF38,QF37,QF47,QF50,QF45,QF18,TRUE),IF(QF51="Stop - Two way",1,IF(QF51="Stop - All way",1,"Control N/A!"))))</f>
        <v>0.53537345801140734</v>
      </c>
      <c r="QG73" s="126">
        <f>IF(QG51="Signalized",(QG35-QG72)^2/(2*QG35),IF(QG51="Free",PEDBIKE_DELAY(QG59,QG58,QG38,QG37,QG47,QG50,QG45,QG18,TRUE),IF(QG51="Stop - Two way",1,IF(QG51="Stop - All way",1,"Control N/A!"))))</f>
        <v>1.2549042286059962</v>
      </c>
      <c r="QH73" s="126">
        <f>IF(QH51="Signalized",(QH35-QH72)^2/(2*QH35),IF(QH51="Free",PEDBIKE_DELAY(QH59,QH58,QH38,QH37,QH47,QH50,QH45,QH18,TRUE),IF(QH51="Stop - Two way",1,IF(QH51="Stop - All way",1,"Control N/A!"))))</f>
        <v>1.5499849520067814</v>
      </c>
      <c r="QI73" s="126">
        <f>IF(QI51="Signalized",(QI35-QI72)^2/(2*QI35),IF(QI51="Free",PEDBIKE_DELAY(QI59,QI58,QI38,QI37,QI47,QI50,QI45,QI18,TRUE),IF(QI51="Stop - Two way",1,IF(QI51="Stop - All way",1,"Control N/A!"))))</f>
        <v>1.4973129930355489</v>
      </c>
      <c r="QJ73" s="126">
        <f>IF(QJ51="Signalized",(QJ35-QJ72)^2/(2*QJ35),IF(QJ51="Free",PEDBIKE_DELAY(QJ59,QJ58,QJ38,QJ37,QJ47,QJ50,QJ45,QJ18,TRUE),IF(QJ51="Stop - Two way",1,IF(QJ51="Stop - All way",1,"Control N/A!"))))</f>
        <v>1.3411738593311773</v>
      </c>
      <c r="QK73" s="126">
        <f>IF(QK51="Signalized",(QK35-QK72)^2/(2*QK35),IF(QK51="Free",PEDBIKE_DELAY(QK59,QK58,QK38,QK37,QK47,QK50,QK45,QK18,TRUE),IF(QK51="Stop - Two way",1,IF(QK51="Stop - All way",1,"Control N/A!"))))</f>
        <v>1.1730962474810969</v>
      </c>
      <c r="QL73" s="126">
        <f>IF(QL51="Signalized",(QL35-QL72)^2/(2*QL35),IF(QL51="Free",PEDBIKE_DELAY(QL59,QL58,QL38,QL37,QL47,QL50,QL45,QL18,TRUE),IF(QL51="Stop - Two way",1,IF(QL51="Stop - All way",1,"Control N/A!"))))</f>
        <v>1.0230349460894763</v>
      </c>
      <c r="QM73" s="126">
        <f>IF(QM51="Signalized",(QM35-QM72)^2/(2*QM35),IF(QM51="Free",PEDBIKE_DELAY(QM59,QM58,QM38,QM37,QM47,QM50,QM45,QM18,TRUE),IF(QM51="Stop - Two way",1,IF(QM51="Stop - All way",1,"Control N/A!"))))</f>
        <v>0.89738660519662816</v>
      </c>
      <c r="QN73" s="126">
        <f>IF(QN51="Signalized",(QN35-QN72)^2/(2*QN35),IF(QN51="Free",PEDBIKE_DELAY(QN59,QN58,QN38,QN37,QN47,QN50,QN45,QN18,TRUE),IF(QN51="Stop - Two way",1,IF(QN51="Stop - All way",1,"Control N/A!"))))</f>
        <v>0.79442285814336999</v>
      </c>
      <c r="QO73" s="126">
        <f>IF(QO51="Signalized",(QO35-QO72)^2/(2*QO35),IF(QO51="Free",PEDBIKE_DELAY(QO59,QO58,QO38,QO37,QO47,QO50,QO45,QO18,TRUE),IF(QO51="Stop - Two way",1,IF(QO51="Stop - All way",1,"Control N/A!"))))</f>
        <v>0.71028073440420769</v>
      </c>
      <c r="QP73" s="126">
        <f>IF(QP51="Signalized",(QP35-QP72)^2/(2*QP35),IF(QP51="Free",PEDBIKE_DELAY(QP59,QP58,QP38,QP37,QP47,QP50,QP45,QP18,TRUE),IF(QP51="Stop - Two way",1,IF(QP51="Stop - All way",1,"Control N/A!"))))</f>
        <v>0.64109891555720988</v>
      </c>
      <c r="QQ73" s="126">
        <f>IF(QQ51="Signalized",(QQ35-QQ72)^2/(2*QQ35),IF(QQ51="Free",PEDBIKE_DELAY(QQ59,QQ58,QQ38,QQ37,QQ47,QQ50,QQ45,QQ18,TRUE),IF(QQ51="Stop - Two way",1,IF(QQ51="Stop - All way",1,"Control N/A!"))))</f>
        <v>0.58364208701129783</v>
      </c>
      <c r="QR73" s="126">
        <f>IF(QR51="Signalized",(QR35-QR72)^2/(2*QR35),IF(QR51="Free",PEDBIKE_DELAY(QR59,QR58,QR38,QR37,QR47,QR50,QR45,QR18,TRUE),IF(QR51="Stop - Two way",1,IF(QR51="Stop - All way",1,"Control N/A!"))))</f>
        <v>0.53537345801140734</v>
      </c>
      <c r="QS73" s="126">
        <f>IF(QS51="Signalized",(QS35-QS72)^2/(2*QS35),IF(QS51="Free",PEDBIKE_DELAY(QS59,QS58,QS38,QS37,QS47,QS50,QS45,QS18,TRUE),IF(QS51="Stop - Two way",1,IF(QS51="Stop - All way",1,"Control N/A!"))))</f>
        <v>1.2549042286059962</v>
      </c>
      <c r="QT73" s="126">
        <f>IF(QT51="Signalized",(QT35-QT72)^2/(2*QT35),IF(QT51="Free",PEDBIKE_DELAY(QT59,QT58,QT38,QT37,QT47,QT50,QT45,QT18,TRUE),IF(QT51="Stop - Two way",1,IF(QT51="Stop - All way",1,"Control N/A!"))))</f>
        <v>1.5499849520067814</v>
      </c>
      <c r="QU73" s="126">
        <f>IF(QU51="Signalized",(QU35-QU72)^2/(2*QU35),IF(QU51="Free",PEDBIKE_DELAY(QU59,QU58,QU38,QU37,QU47,QU50,QU45,QU18,TRUE),IF(QU51="Stop - Two way",1,IF(QU51="Stop - All way",1,"Control N/A!"))))</f>
        <v>1.4973129930355489</v>
      </c>
      <c r="QV73" s="126">
        <f>IF(QV51="Signalized",(QV35-QV72)^2/(2*QV35),IF(QV51="Free",PEDBIKE_DELAY(QV59,QV58,QV38,QV37,QV47,QV50,QV45,QV18,TRUE),IF(QV51="Stop - Two way",1,IF(QV51="Stop - All way",1,"Control N/A!"))))</f>
        <v>1.3411738593311773</v>
      </c>
      <c r="QW73" s="126">
        <f>IF(QW51="Signalized",(QW35-QW72)^2/(2*QW35),IF(QW51="Free",PEDBIKE_DELAY(QW59,QW58,QW38,QW37,QW47,QW50,QW45,QW18,TRUE),IF(QW51="Stop - Two way",1,IF(QW51="Stop - All way",1,"Control N/A!"))))</f>
        <v>1.1730962474810969</v>
      </c>
      <c r="QX73" s="126">
        <f>IF(QX51="Signalized",(QX35-QX72)^2/(2*QX35),IF(QX51="Free",PEDBIKE_DELAY(QX59,QX58,QX38,QX37,QX47,QX50,QX45,QX18,TRUE),IF(QX51="Stop - Two way",1,IF(QX51="Stop - All way",1,"Control N/A!"))))</f>
        <v>1.0230349460894763</v>
      </c>
      <c r="QY73" s="126">
        <f>IF(QY51="Signalized",(QY35-QY72)^2/(2*QY35),IF(QY51="Free",PEDBIKE_DELAY(QY59,QY58,QY38,QY37,QY47,QY50,QY45,QY18,TRUE),IF(QY51="Stop - Two way",1,IF(QY51="Stop - All way",1,"Control N/A!"))))</f>
        <v>0.89738660519662816</v>
      </c>
      <c r="QZ73" s="126">
        <f>IF(QZ51="Signalized",(QZ35-QZ72)^2/(2*QZ35),IF(QZ51="Free",PEDBIKE_DELAY(QZ59,QZ58,QZ38,QZ37,QZ47,QZ50,QZ45,QZ18,TRUE),IF(QZ51="Stop - Two way",1,IF(QZ51="Stop - All way",1,"Control N/A!"))))</f>
        <v>0.79442285814336999</v>
      </c>
      <c r="RA73" s="126">
        <f>IF(RA51="Signalized",(RA35-RA72)^2/(2*RA35),IF(RA51="Free",PEDBIKE_DELAY(RA59,RA58,RA38,RA37,RA47,RA50,RA45,RA18,TRUE),IF(RA51="Stop - Two way",1,IF(RA51="Stop - All way",1,"Control N/A!"))))</f>
        <v>0.71028073440420769</v>
      </c>
      <c r="RB73" s="126">
        <f>IF(RB51="Signalized",(RB35-RB72)^2/(2*RB35),IF(RB51="Free",PEDBIKE_DELAY(RB59,RB58,RB38,RB37,RB47,RB50,RB45,RB18,TRUE),IF(RB51="Stop - Two way",1,IF(RB51="Stop - All way",1,"Control N/A!"))))</f>
        <v>0.64109891555720988</v>
      </c>
      <c r="RC73" s="126">
        <f>IF(RC51="Signalized",(RC35-RC72)^2/(2*RC35),IF(RC51="Free",PEDBIKE_DELAY(RC59,RC58,RC38,RC37,RC47,RC50,RC45,RC18,TRUE),IF(RC51="Stop - Two way",1,IF(RC51="Stop - All way",1,"Control N/A!"))))</f>
        <v>0.58364208701129783</v>
      </c>
      <c r="RD73" s="126">
        <f>IF(RD51="Signalized",(RD35-RD72)^2/(2*RD35),IF(RD51="Free",PEDBIKE_DELAY(RD59,RD58,RD38,RD37,RD47,RD50,RD45,RD18,TRUE),IF(RD51="Stop - Two way",1,IF(RD51="Stop - All way",1,"Control N/A!"))))</f>
        <v>0.53537345801140734</v>
      </c>
      <c r="RE73" s="126">
        <f>IF(RE51="Signalized",(RE35-RE72)^2/(2*RE35),IF(RE51="Free",PEDBIKE_DELAY(RE59,RE58,RE38,RE37,RE47,RE50,RE45,RE18,TRUE),IF(RE51="Stop - Two way",1,IF(RE51="Stop - All way",1,"Control N/A!"))))</f>
        <v>1.2549042286059962</v>
      </c>
      <c r="RF73" s="126">
        <f>IF(RF51="Signalized",(RF35-RF72)^2/(2*RF35),IF(RF51="Free",PEDBIKE_DELAY(RF59,RF58,RF38,RF37,RF47,RF50,RF45,RF18,TRUE),IF(RF51="Stop - Two way",1,IF(RF51="Stop - All way",1,"Control N/A!"))))</f>
        <v>1.5499849520067814</v>
      </c>
      <c r="RG73" s="126">
        <f>IF(RG51="Signalized",(RG35-RG72)^2/(2*RG35),IF(RG51="Free",PEDBIKE_DELAY(RG59,RG58,RG38,RG37,RG47,RG50,RG45,RG18,TRUE),IF(RG51="Stop - Two way",1,IF(RG51="Stop - All way",1,"Control N/A!"))))</f>
        <v>1.4973129930355489</v>
      </c>
      <c r="RH73" s="126">
        <f>IF(RH51="Signalized",(RH35-RH72)^2/(2*RH35),IF(RH51="Free",PEDBIKE_DELAY(RH59,RH58,RH38,RH37,RH47,RH50,RH45,RH18,TRUE),IF(RH51="Stop - Two way",1,IF(RH51="Stop - All way",1,"Control N/A!"))))</f>
        <v>1.3411738593311773</v>
      </c>
      <c r="RI73" s="126">
        <f>IF(RI51="Signalized",(RI35-RI72)^2/(2*RI35),IF(RI51="Free",PEDBIKE_DELAY(RI59,RI58,RI38,RI37,RI47,RI50,RI45,RI18,TRUE),IF(RI51="Stop - Two way",1,IF(RI51="Stop - All way",1,"Control N/A!"))))</f>
        <v>1.1730962474810969</v>
      </c>
      <c r="RJ73" s="126">
        <f>IF(RJ51="Signalized",(RJ35-RJ72)^2/(2*RJ35),IF(RJ51="Free",PEDBIKE_DELAY(RJ59,RJ58,RJ38,RJ37,RJ47,RJ50,RJ45,RJ18,TRUE),IF(RJ51="Stop - Two way",1,IF(RJ51="Stop - All way",1,"Control N/A!"))))</f>
        <v>1.0230349460894763</v>
      </c>
      <c r="RK73" s="126">
        <f>IF(RK51="Signalized",(RK35-RK72)^2/(2*RK35),IF(RK51="Free",PEDBIKE_DELAY(RK59,RK58,RK38,RK37,RK47,RK50,RK45,RK18,TRUE),IF(RK51="Stop - Two way",1,IF(RK51="Stop - All way",1,"Control N/A!"))))</f>
        <v>0.89738660519662816</v>
      </c>
      <c r="RL73" s="126">
        <f>IF(RL51="Signalized",(RL35-RL72)^2/(2*RL35),IF(RL51="Free",PEDBIKE_DELAY(RL59,RL58,RL38,RL37,RL47,RL50,RL45,RL18,TRUE),IF(RL51="Stop - Two way",1,IF(RL51="Stop - All way",1,"Control N/A!"))))</f>
        <v>0.79442285814336999</v>
      </c>
      <c r="RM73" s="126">
        <f>IF(RM51="Signalized",(RM35-RM72)^2/(2*RM35),IF(RM51="Free",PEDBIKE_DELAY(RM59,RM58,RM38,RM37,RM47,RM50,RM45,RM18,TRUE),IF(RM51="Stop - Two way",1,IF(RM51="Stop - All way",1,"Control N/A!"))))</f>
        <v>0.71028073440420769</v>
      </c>
      <c r="RN73" s="126">
        <f>IF(RN51="Signalized",(RN35-RN72)^2/(2*RN35),IF(RN51="Free",PEDBIKE_DELAY(RN59,RN58,RN38,RN37,RN47,RN50,RN45,RN18,TRUE),IF(RN51="Stop - Two way",1,IF(RN51="Stop - All way",1,"Control N/A!"))))</f>
        <v>0.64109891555720988</v>
      </c>
      <c r="RO73" s="126">
        <f>IF(RO51="Signalized",(RO35-RO72)^2/(2*RO35),IF(RO51="Free",PEDBIKE_DELAY(RO59,RO58,RO38,RO37,RO47,RO50,RO45,RO18,TRUE),IF(RO51="Stop - Two way",1,IF(RO51="Stop - All way",1,"Control N/A!"))))</f>
        <v>0.58364208701129783</v>
      </c>
      <c r="RP73" s="126">
        <f>IF(RP51="Signalized",(RP35-RP72)^2/(2*RP35),IF(RP51="Free",PEDBIKE_DELAY(RP59,RP58,RP38,RP37,RP47,RP50,RP45,RP18,TRUE),IF(RP51="Stop - Two way",1,IF(RP51="Stop - All way",1,"Control N/A!"))))</f>
        <v>0.53537345801140734</v>
      </c>
      <c r="RQ73" s="126">
        <f>IF(RQ51="Signalized",(RQ35-RQ72)^2/(2*RQ35),IF(RQ51="Free",PEDBIKE_DELAY(RQ59,RQ58,RQ38,RQ37,RQ47,RQ50,RQ45,RQ18,TRUE),IF(RQ51="Stop - Two way",1,IF(RQ51="Stop - All way",1,"Control N/A!"))))</f>
        <v>1.2549042286059962</v>
      </c>
      <c r="RR73" s="126">
        <f>IF(RR51="Signalized",(RR35-RR72)^2/(2*RR35),IF(RR51="Free",PEDBIKE_DELAY(RR59,RR58,RR38,RR37,RR47,RR50,RR45,RR18,TRUE),IF(RR51="Stop - Two way",1,IF(RR51="Stop - All way",1,"Control N/A!"))))</f>
        <v>1.5499849520067814</v>
      </c>
      <c r="RS73" s="126">
        <f>IF(RS51="Signalized",(RS35-RS72)^2/(2*RS35),IF(RS51="Free",PEDBIKE_DELAY(RS59,RS58,RS38,RS37,RS47,RS50,RS45,RS18,TRUE),IF(RS51="Stop - Two way",1,IF(RS51="Stop - All way",1,"Control N/A!"))))</f>
        <v>1.4973129930355489</v>
      </c>
      <c r="RT73" s="126">
        <f>IF(RT51="Signalized",(RT35-RT72)^2/(2*RT35),IF(RT51="Free",PEDBIKE_DELAY(RT59,RT58,RT38,RT37,RT47,RT50,RT45,RT18,TRUE),IF(RT51="Stop - Two way",1,IF(RT51="Stop - All way",1,"Control N/A!"))))</f>
        <v>1.3411738593311773</v>
      </c>
      <c r="RU73" s="126">
        <f>IF(RU51="Signalized",(RU35-RU72)^2/(2*RU35),IF(RU51="Free",PEDBIKE_DELAY(RU59,RU58,RU38,RU37,RU47,RU50,RU45,RU18,TRUE),IF(RU51="Stop - Two way",1,IF(RU51="Stop - All way",1,"Control N/A!"))))</f>
        <v>1.1730962474810969</v>
      </c>
      <c r="RV73" s="126">
        <f>IF(RV51="Signalized",(RV35-RV72)^2/(2*RV35),IF(RV51="Free",PEDBIKE_DELAY(RV59,RV58,RV38,RV37,RV47,RV50,RV45,RV18,TRUE),IF(RV51="Stop - Two way",1,IF(RV51="Stop - All way",1,"Control N/A!"))))</f>
        <v>1.0230349460894763</v>
      </c>
      <c r="RW73" s="126">
        <f>IF(RW51="Signalized",(RW35-RW72)^2/(2*RW35),IF(RW51="Free",PEDBIKE_DELAY(RW59,RW58,RW38,RW37,RW47,RW50,RW45,RW18,TRUE),IF(RW51="Stop - Two way",1,IF(RW51="Stop - All way",1,"Control N/A!"))))</f>
        <v>0.89738660519662816</v>
      </c>
      <c r="RX73" s="126">
        <f>IF(RX51="Signalized",(RX35-RX72)^2/(2*RX35),IF(RX51="Free",PEDBIKE_DELAY(RX59,RX58,RX38,RX37,RX47,RX50,RX45,RX18,TRUE),IF(RX51="Stop - Two way",1,IF(RX51="Stop - All way",1,"Control N/A!"))))</f>
        <v>0.79442285814336999</v>
      </c>
      <c r="RY73" s="126">
        <f>IF(RY51="Signalized",(RY35-RY72)^2/(2*RY35),IF(RY51="Free",PEDBIKE_DELAY(RY59,RY58,RY38,RY37,RY47,RY50,RY45,RY18,TRUE),IF(RY51="Stop - Two way",1,IF(RY51="Stop - All way",1,"Control N/A!"))))</f>
        <v>0.71028073440420769</v>
      </c>
      <c r="RZ73" s="126">
        <f>IF(RZ51="Signalized",(RZ35-RZ72)^2/(2*RZ35),IF(RZ51="Free",PEDBIKE_DELAY(RZ59,RZ58,RZ38,RZ37,RZ47,RZ50,RZ45,RZ18,TRUE),IF(RZ51="Stop - Two way",1,IF(RZ51="Stop - All way",1,"Control N/A!"))))</f>
        <v>0.64109891555720988</v>
      </c>
      <c r="SA73" s="126">
        <f>IF(SA51="Signalized",(SA35-SA72)^2/(2*SA35),IF(SA51="Free",PEDBIKE_DELAY(SA59,SA58,SA38,SA37,SA47,SA50,SA45,SA18,TRUE),IF(SA51="Stop - Two way",1,IF(SA51="Stop - All way",1,"Control N/A!"))))</f>
        <v>0.58364208701129783</v>
      </c>
      <c r="SB73" s="126">
        <f>IF(SB51="Signalized",(SB35-SB72)^2/(2*SB35),IF(SB51="Free",PEDBIKE_DELAY(SB59,SB58,SB38,SB37,SB47,SB50,SB45,SB18,TRUE),IF(SB51="Stop - Two way",1,IF(SB51="Stop - All way",1,"Control N/A!"))))</f>
        <v>0.53537345801140734</v>
      </c>
      <c r="SC73" s="126">
        <f>IF(SC51="Signalized",(SC35-SC72)^2/(2*SC35),IF(SC51="Free",PEDBIKE_DELAY(SC59,SC58,SC38,SC37,SC47,SC50,SC45,SC18,TRUE),IF(SC51="Stop - Two way",1,IF(SC51="Stop - All way",1,"Control N/A!"))))</f>
        <v>1.2549042286059962</v>
      </c>
      <c r="SD73" s="126">
        <f>IF(SD51="Signalized",(SD35-SD72)^2/(2*SD35),IF(SD51="Free",PEDBIKE_DELAY(SD59,SD58,SD38,SD37,SD47,SD50,SD45,SD18,TRUE),IF(SD51="Stop - Two way",1,IF(SD51="Stop - All way",1,"Control N/A!"))))</f>
        <v>1.5499849520067814</v>
      </c>
      <c r="SE73" s="126">
        <f>IF(SE51="Signalized",(SE35-SE72)^2/(2*SE35),IF(SE51="Free",PEDBIKE_DELAY(SE59,SE58,SE38,SE37,SE47,SE50,SE45,SE18,TRUE),IF(SE51="Stop - Two way",1,IF(SE51="Stop - All way",1,"Control N/A!"))))</f>
        <v>1.4973129930355489</v>
      </c>
      <c r="SF73" s="126">
        <f>IF(SF51="Signalized",(SF35-SF72)^2/(2*SF35),IF(SF51="Free",PEDBIKE_DELAY(SF59,SF58,SF38,SF37,SF47,SF50,SF45,SF18,TRUE),IF(SF51="Stop - Two way",1,IF(SF51="Stop - All way",1,"Control N/A!"))))</f>
        <v>1.3411738593311773</v>
      </c>
      <c r="SG73" s="126">
        <f>IF(SG51="Signalized",(SG35-SG72)^2/(2*SG35),IF(SG51="Free",PEDBIKE_DELAY(SG59,SG58,SG38,SG37,SG47,SG50,SG45,SG18,TRUE),IF(SG51="Stop - Two way",1,IF(SG51="Stop - All way",1,"Control N/A!"))))</f>
        <v>1.1730962474810969</v>
      </c>
      <c r="SH73" s="126">
        <f>IF(SH51="Signalized",(SH35-SH72)^2/(2*SH35),IF(SH51="Free",PEDBIKE_DELAY(SH59,SH58,SH38,SH37,SH47,SH50,SH45,SH18,TRUE),IF(SH51="Stop - Two way",1,IF(SH51="Stop - All way",1,"Control N/A!"))))</f>
        <v>1.0230349460894763</v>
      </c>
      <c r="SI73" s="126">
        <f>IF(SI51="Signalized",(SI35-SI72)^2/(2*SI35),IF(SI51="Free",PEDBIKE_DELAY(SI59,SI58,SI38,SI37,SI47,SI50,SI45,SI18,TRUE),IF(SI51="Stop - Two way",1,IF(SI51="Stop - All way",1,"Control N/A!"))))</f>
        <v>0.89738660519662816</v>
      </c>
      <c r="SJ73" s="126">
        <f>IF(SJ51="Signalized",(SJ35-SJ72)^2/(2*SJ35),IF(SJ51="Free",PEDBIKE_DELAY(SJ59,SJ58,SJ38,SJ37,SJ47,SJ50,SJ45,SJ18,TRUE),IF(SJ51="Stop - Two way",1,IF(SJ51="Stop - All way",1,"Control N/A!"))))</f>
        <v>0.79442285814336999</v>
      </c>
      <c r="SK73" s="126">
        <f>IF(SK51="Signalized",(SK35-SK72)^2/(2*SK35),IF(SK51="Free",PEDBIKE_DELAY(SK59,SK58,SK38,SK37,SK47,SK50,SK45,SK18,TRUE),IF(SK51="Stop - Two way",1,IF(SK51="Stop - All way",1,"Control N/A!"))))</f>
        <v>0.71028073440420769</v>
      </c>
      <c r="SL73" s="126">
        <f>IF(SL51="Signalized",(SL35-SL72)^2/(2*SL35),IF(SL51="Free",PEDBIKE_DELAY(SL59,SL58,SL38,SL37,SL47,SL50,SL45,SL18,TRUE),IF(SL51="Stop - Two way",1,IF(SL51="Stop - All way",1,"Control N/A!"))))</f>
        <v>0.64109891555720988</v>
      </c>
      <c r="SM73" s="126">
        <f>IF(SM51="Signalized",(SM35-SM72)^2/(2*SM35),IF(SM51="Free",PEDBIKE_DELAY(SM59,SM58,SM38,SM37,SM47,SM50,SM45,SM18,TRUE),IF(SM51="Stop - Two way",1,IF(SM51="Stop - All way",1,"Control N/A!"))))</f>
        <v>0.58364208701129783</v>
      </c>
      <c r="SN73" s="126">
        <f>IF(SN51="Signalized",(SN35-SN72)^2/(2*SN35),IF(SN51="Free",PEDBIKE_DELAY(SN59,SN58,SN38,SN37,SN47,SN50,SN45,SN18,TRUE),IF(SN51="Stop - Two way",1,IF(SN51="Stop - All way",1,"Control N/A!"))))</f>
        <v>0.53537345801140734</v>
      </c>
      <c r="SO73" s="126">
        <f>IF(SO51="Signalized",(SO35-SO72)^2/(2*SO35),IF(SO51="Free",PEDBIKE_DELAY(SO59,SO58,SO38,SO37,SO47,SO50,SO45,SO18,TRUE),IF(SO51="Stop - Two way",1,IF(SO51="Stop - All way",1,"Control N/A!"))))</f>
        <v>1.2549042286059962</v>
      </c>
      <c r="SP73" s="126">
        <f>IF(SP51="Signalized",(SP35-SP72)^2/(2*SP35),IF(SP51="Free",PEDBIKE_DELAY(SP59,SP58,SP38,SP37,SP47,SP50,SP45,SP18,TRUE),IF(SP51="Stop - Two way",1,IF(SP51="Stop - All way",1,"Control N/A!"))))</f>
        <v>1.5499849520067814</v>
      </c>
      <c r="SQ73" s="126">
        <f>IF(SQ51="Signalized",(SQ35-SQ72)^2/(2*SQ35),IF(SQ51="Free",PEDBIKE_DELAY(SQ59,SQ58,SQ38,SQ37,SQ47,SQ50,SQ45,SQ18,TRUE),IF(SQ51="Stop - Two way",1,IF(SQ51="Stop - All way",1,"Control N/A!"))))</f>
        <v>1.4973129930355489</v>
      </c>
      <c r="SR73" s="126">
        <f>IF(SR51="Signalized",(SR35-SR72)^2/(2*SR35),IF(SR51="Free",PEDBIKE_DELAY(SR59,SR58,SR38,SR37,SR47,SR50,SR45,SR18,TRUE),IF(SR51="Stop - Two way",1,IF(SR51="Stop - All way",1,"Control N/A!"))))</f>
        <v>1.3411738593311773</v>
      </c>
      <c r="SS73" s="126">
        <f>IF(SS51="Signalized",(SS35-SS72)^2/(2*SS35),IF(SS51="Free",PEDBIKE_DELAY(SS59,SS58,SS38,SS37,SS47,SS50,SS45,SS18,TRUE),IF(SS51="Stop - Two way",1,IF(SS51="Stop - All way",1,"Control N/A!"))))</f>
        <v>1.1730962474810969</v>
      </c>
      <c r="ST73" s="126">
        <f>IF(ST51="Signalized",(ST35-ST72)^2/(2*ST35),IF(ST51="Free",PEDBIKE_DELAY(ST59,ST58,ST38,ST37,ST47,ST50,ST45,ST18,TRUE),IF(ST51="Stop - Two way",1,IF(ST51="Stop - All way",1,"Control N/A!"))))</f>
        <v>1.0230349460894763</v>
      </c>
      <c r="SU73" s="126">
        <f>IF(SU51="Signalized",(SU35-SU72)^2/(2*SU35),IF(SU51="Free",PEDBIKE_DELAY(SU59,SU58,SU38,SU37,SU47,SU50,SU45,SU18,TRUE),IF(SU51="Stop - Two way",1,IF(SU51="Stop - All way",1,"Control N/A!"))))</f>
        <v>0.89738660519662816</v>
      </c>
      <c r="SV73" s="126">
        <f>IF(SV51="Signalized",(SV35-SV72)^2/(2*SV35),IF(SV51="Free",PEDBIKE_DELAY(SV59,SV58,SV38,SV37,SV47,SV50,SV45,SV18,TRUE),IF(SV51="Stop - Two way",1,IF(SV51="Stop - All way",1,"Control N/A!"))))</f>
        <v>0.79442285814336999</v>
      </c>
      <c r="SW73" s="126">
        <f>IF(SW51="Signalized",(SW35-SW72)^2/(2*SW35),IF(SW51="Free",PEDBIKE_DELAY(SW59,SW58,SW38,SW37,SW47,SW50,SW45,SW18,TRUE),IF(SW51="Stop - Two way",1,IF(SW51="Stop - All way",1,"Control N/A!"))))</f>
        <v>0.71028073440420769</v>
      </c>
      <c r="SX73" s="126">
        <f>IF(SX51="Signalized",(SX35-SX72)^2/(2*SX35),IF(SX51="Free",PEDBIKE_DELAY(SX59,SX58,SX38,SX37,SX47,SX50,SX45,SX18,TRUE),IF(SX51="Stop - Two way",1,IF(SX51="Stop - All way",1,"Control N/A!"))))</f>
        <v>0.64109891555720988</v>
      </c>
      <c r="SY73" s="126">
        <f>IF(SY51="Signalized",(SY35-SY72)^2/(2*SY35),IF(SY51="Free",PEDBIKE_DELAY(SY59,SY58,SY38,SY37,SY47,SY50,SY45,SY18,TRUE),IF(SY51="Stop - Two way",1,IF(SY51="Stop - All way",1,"Control N/A!"))))</f>
        <v>0.58364208701129783</v>
      </c>
      <c r="SZ73" s="126">
        <f>IF(SZ51="Signalized",(SZ35-SZ72)^2/(2*SZ35),IF(SZ51="Free",PEDBIKE_DELAY(SZ59,SZ58,SZ38,SZ37,SZ47,SZ50,SZ45,SZ18,TRUE),IF(SZ51="Stop - Two way",1,IF(SZ51="Stop - All way",1,"Control N/A!"))))</f>
        <v>0.53537345801140734</v>
      </c>
      <c r="TA73" s="126">
        <f>IF(TA51="Signalized",(TA35-TA72)^2/(2*TA35),IF(TA51="Free",PEDBIKE_DELAY(TA59,TA58,TA38,TA37,TA47,TA50,TA45,TA18,TRUE),IF(TA51="Stop - Two way",1,IF(TA51="Stop - All way",1,"Control N/A!"))))</f>
        <v>1.2549042286059962</v>
      </c>
      <c r="TB73" s="126">
        <f>IF(TB51="Signalized",(TB35-TB72)^2/(2*TB35),IF(TB51="Free",PEDBIKE_DELAY(TB59,TB58,TB38,TB37,TB47,TB50,TB45,TB18,TRUE),IF(TB51="Stop - Two way",1,IF(TB51="Stop - All way",1,"Control N/A!"))))</f>
        <v>1.5499849520067814</v>
      </c>
      <c r="TC73" s="126">
        <f>IF(TC51="Signalized",(TC35-TC72)^2/(2*TC35),IF(TC51="Free",PEDBIKE_DELAY(TC59,TC58,TC38,TC37,TC47,TC50,TC45,TC18,TRUE),IF(TC51="Stop - Two way",1,IF(TC51="Stop - All way",1,"Control N/A!"))))</f>
        <v>1.4973129930355489</v>
      </c>
      <c r="TD73" s="126">
        <f>IF(TD51="Signalized",(TD35-TD72)^2/(2*TD35),IF(TD51="Free",PEDBIKE_DELAY(TD59,TD58,TD38,TD37,TD47,TD50,TD45,TD18,TRUE),IF(TD51="Stop - Two way",1,IF(TD51="Stop - All way",1,"Control N/A!"))))</f>
        <v>1.3411738593311773</v>
      </c>
      <c r="TE73" s="126">
        <f>IF(TE51="Signalized",(TE35-TE72)^2/(2*TE35),IF(TE51="Free",PEDBIKE_DELAY(TE59,TE58,TE38,TE37,TE47,TE50,TE45,TE18,TRUE),IF(TE51="Stop - Two way",1,IF(TE51="Stop - All way",1,"Control N/A!"))))</f>
        <v>1.1730962474810969</v>
      </c>
      <c r="TF73" s="126">
        <f>IF(TF51="Signalized",(TF35-TF72)^2/(2*TF35),IF(TF51="Free",PEDBIKE_DELAY(TF59,TF58,TF38,TF37,TF47,TF50,TF45,TF18,TRUE),IF(TF51="Stop - Two way",1,IF(TF51="Stop - All way",1,"Control N/A!"))))</f>
        <v>1.0230349460894763</v>
      </c>
      <c r="TG73" s="126">
        <f>IF(TG51="Signalized",(TG35-TG72)^2/(2*TG35),IF(TG51="Free",PEDBIKE_DELAY(TG59,TG58,TG38,TG37,TG47,TG50,TG45,TG18,TRUE),IF(TG51="Stop - Two way",1,IF(TG51="Stop - All way",1,"Control N/A!"))))</f>
        <v>0.89738660519662816</v>
      </c>
      <c r="TH73" s="126">
        <f>IF(TH51="Signalized",(TH35-TH72)^2/(2*TH35),IF(TH51="Free",PEDBIKE_DELAY(TH59,TH58,TH38,TH37,TH47,TH50,TH45,TH18,TRUE),IF(TH51="Stop - Two way",1,IF(TH51="Stop - All way",1,"Control N/A!"))))</f>
        <v>0.79442285814336999</v>
      </c>
      <c r="TI73" s="126">
        <f>IF(TI51="Signalized",(TI35-TI72)^2/(2*TI35),IF(TI51="Free",PEDBIKE_DELAY(TI59,TI58,TI38,TI37,TI47,TI50,TI45,TI18,TRUE),IF(TI51="Stop - Two way",1,IF(TI51="Stop - All way",1,"Control N/A!"))))</f>
        <v>0.71028073440420769</v>
      </c>
      <c r="TJ73" s="126">
        <f>IF(TJ51="Signalized",(TJ35-TJ72)^2/(2*TJ35),IF(TJ51="Free",PEDBIKE_DELAY(TJ59,TJ58,TJ38,TJ37,TJ47,TJ50,TJ45,TJ18,TRUE),IF(TJ51="Stop - Two way",1,IF(TJ51="Stop - All way",1,"Control N/A!"))))</f>
        <v>0.64109891555720988</v>
      </c>
      <c r="TK73" s="126">
        <f>IF(TK51="Signalized",(TK35-TK72)^2/(2*TK35),IF(TK51="Free",PEDBIKE_DELAY(TK59,TK58,TK38,TK37,TK47,TK50,TK45,TK18,TRUE),IF(TK51="Stop - Two way",1,IF(TK51="Stop - All way",1,"Control N/A!"))))</f>
        <v>0.58364208701129783</v>
      </c>
      <c r="TL73" s="126">
        <f>IF(TL51="Signalized",(TL35-TL72)^2/(2*TL35),IF(TL51="Free",PEDBIKE_DELAY(TL59,TL58,TL38,TL37,TL47,TL50,TL45,TL18,TRUE),IF(TL51="Stop - Two way",1,IF(TL51="Stop - All way",1,"Control N/A!"))))</f>
        <v>0.53537345801140734</v>
      </c>
      <c r="TM73" s="126">
        <f>IF(TM51="Signalized",(TM35-TM72)^2/(2*TM35),IF(TM51="Free",PEDBIKE_DELAY(TM59,TM58,TM38,TM37,TM47,TM50,TM45,TM18,TRUE),IF(TM51="Stop - Two way",1,IF(TM51="Stop - All way",1,"Control N/A!"))))</f>
        <v>1.2549042286059962</v>
      </c>
      <c r="TN73" s="126">
        <f>IF(TN51="Signalized",(TN35-TN72)^2/(2*TN35),IF(TN51="Free",PEDBIKE_DELAY(TN59,TN58,TN38,TN37,TN47,TN50,TN45,TN18,TRUE),IF(TN51="Stop - Two way",1,IF(TN51="Stop - All way",1,"Control N/A!"))))</f>
        <v>1.5499849520067814</v>
      </c>
      <c r="TO73" s="126">
        <f>IF(TO51="Signalized",(TO35-TO72)^2/(2*TO35),IF(TO51="Free",PEDBIKE_DELAY(TO59,TO58,TO38,TO37,TO47,TO50,TO45,TO18,TRUE),IF(TO51="Stop - Two way",1,IF(TO51="Stop - All way",1,"Control N/A!"))))</f>
        <v>1.4973129930355489</v>
      </c>
      <c r="TP73" s="126">
        <f>IF(TP51="Signalized",(TP35-TP72)^2/(2*TP35),IF(TP51="Free",PEDBIKE_DELAY(TP59,TP58,TP38,TP37,TP47,TP50,TP45,TP18,TRUE),IF(TP51="Stop - Two way",1,IF(TP51="Stop - All way",1,"Control N/A!"))))</f>
        <v>1.3411738593311773</v>
      </c>
      <c r="TQ73" s="126">
        <f>IF(TQ51="Signalized",(TQ35-TQ72)^2/(2*TQ35),IF(TQ51="Free",PEDBIKE_DELAY(TQ59,TQ58,TQ38,TQ37,TQ47,TQ50,TQ45,TQ18,TRUE),IF(TQ51="Stop - Two way",1,IF(TQ51="Stop - All way",1,"Control N/A!"))))</f>
        <v>1.1730962474810969</v>
      </c>
      <c r="TR73" s="126">
        <f>IF(TR51="Signalized",(TR35-TR72)^2/(2*TR35),IF(TR51="Free",PEDBIKE_DELAY(TR59,TR58,TR38,TR37,TR47,TR50,TR45,TR18,TRUE),IF(TR51="Stop - Two way",1,IF(TR51="Stop - All way",1,"Control N/A!"))))</f>
        <v>1.0230349460894763</v>
      </c>
      <c r="TS73" s="126">
        <f>IF(TS51="Signalized",(TS35-TS72)^2/(2*TS35),IF(TS51="Free",PEDBIKE_DELAY(TS59,TS58,TS38,TS37,TS47,TS50,TS45,TS18,TRUE),IF(TS51="Stop - Two way",1,IF(TS51="Stop - All way",1,"Control N/A!"))))</f>
        <v>0.89738660519662816</v>
      </c>
      <c r="TT73" s="126">
        <f>IF(TT51="Signalized",(TT35-TT72)^2/(2*TT35),IF(TT51="Free",PEDBIKE_DELAY(TT59,TT58,TT38,TT37,TT47,TT50,TT45,TT18,TRUE),IF(TT51="Stop - Two way",1,IF(TT51="Stop - All way",1,"Control N/A!"))))</f>
        <v>0.79442285814336999</v>
      </c>
      <c r="TU73" s="126">
        <f>IF(TU51="Signalized",(TU35-TU72)^2/(2*TU35),IF(TU51="Free",PEDBIKE_DELAY(TU59,TU58,TU38,TU37,TU47,TU50,TU45,TU18,TRUE),IF(TU51="Stop - Two way",1,IF(TU51="Stop - All way",1,"Control N/A!"))))</f>
        <v>0.71028073440420769</v>
      </c>
      <c r="TV73" s="126">
        <f>IF(TV51="Signalized",(TV35-TV72)^2/(2*TV35),IF(TV51="Free",PEDBIKE_DELAY(TV59,TV58,TV38,TV37,TV47,TV50,TV45,TV18,TRUE),IF(TV51="Stop - Two way",1,IF(TV51="Stop - All way",1,"Control N/A!"))))</f>
        <v>0.64109891555720988</v>
      </c>
      <c r="TW73" s="126">
        <f>IF(TW51="Signalized",(TW35-TW72)^2/(2*TW35),IF(TW51="Free",PEDBIKE_DELAY(TW59,TW58,TW38,TW37,TW47,TW50,TW45,TW18,TRUE),IF(TW51="Stop - Two way",1,IF(TW51="Stop - All way",1,"Control N/A!"))))</f>
        <v>0.58364208701129783</v>
      </c>
      <c r="TX73" s="126">
        <f>IF(TX51="Signalized",(TX35-TX72)^2/(2*TX35),IF(TX51="Free",PEDBIKE_DELAY(TX59,TX58,TX38,TX37,TX47,TX50,TX45,TX18,TRUE),IF(TX51="Stop - Two way",1,IF(TX51="Stop - All way",1,"Control N/A!"))))</f>
        <v>0.53537345801140734</v>
      </c>
      <c r="TY73" s="126">
        <f>IF(TY51="Signalized",(TY35-TY72)^2/(2*TY35),IF(TY51="Free",PEDBIKE_DELAY(TY59,TY58,TY38,TY37,TY47,TY50,TY45,TY18,TRUE),IF(TY51="Stop - Two way",1,IF(TY51="Stop - All way",1,"Control N/A!"))))</f>
        <v>1.2549042286059962</v>
      </c>
      <c r="TZ73" s="126">
        <f>IF(TZ51="Signalized",(TZ35-TZ72)^2/(2*TZ35),IF(TZ51="Free",PEDBIKE_DELAY(TZ59,TZ58,TZ38,TZ37,TZ47,TZ50,TZ45,TZ18,TRUE),IF(TZ51="Stop - Two way",1,IF(TZ51="Stop - All way",1,"Control N/A!"))))</f>
        <v>1.5499849520067814</v>
      </c>
      <c r="UA73" s="126">
        <f>IF(UA51="Signalized",(UA35-UA72)^2/(2*UA35),IF(UA51="Free",PEDBIKE_DELAY(UA59,UA58,UA38,UA37,UA47,UA50,UA45,UA18,TRUE),IF(UA51="Stop - Two way",1,IF(UA51="Stop - All way",1,"Control N/A!"))))</f>
        <v>1.4973129930355489</v>
      </c>
      <c r="UB73" s="126">
        <f>IF(UB51="Signalized",(UB35-UB72)^2/(2*UB35),IF(UB51="Free",PEDBIKE_DELAY(UB59,UB58,UB38,UB37,UB47,UB50,UB45,UB18,TRUE),IF(UB51="Stop - Two way",1,IF(UB51="Stop - All way",1,"Control N/A!"))))</f>
        <v>1.3411738593311773</v>
      </c>
      <c r="UC73" s="126">
        <f>IF(UC51="Signalized",(UC35-UC72)^2/(2*UC35),IF(UC51="Free",PEDBIKE_DELAY(UC59,UC58,UC38,UC37,UC47,UC50,UC45,UC18,TRUE),IF(UC51="Stop - Two way",1,IF(UC51="Stop - All way",1,"Control N/A!"))))</f>
        <v>1.1730962474810969</v>
      </c>
      <c r="UD73" s="126">
        <f>IF(UD51="Signalized",(UD35-UD72)^2/(2*UD35),IF(UD51="Free",PEDBIKE_DELAY(UD59,UD58,UD38,UD37,UD47,UD50,UD45,UD18,TRUE),IF(UD51="Stop - Two way",1,IF(UD51="Stop - All way",1,"Control N/A!"))))</f>
        <v>1.0230349460894763</v>
      </c>
      <c r="UE73" s="126">
        <f>IF(UE51="Signalized",(UE35-UE72)^2/(2*UE35),IF(UE51="Free",PEDBIKE_DELAY(UE59,UE58,UE38,UE37,UE47,UE50,UE45,UE18,TRUE),IF(UE51="Stop - Two way",1,IF(UE51="Stop - All way",1,"Control N/A!"))))</f>
        <v>0.89738660519662816</v>
      </c>
      <c r="UF73" s="126">
        <f>IF(UF51="Signalized",(UF35-UF72)^2/(2*UF35),IF(UF51="Free",PEDBIKE_DELAY(UF59,UF58,UF38,UF37,UF47,UF50,UF45,UF18,TRUE),IF(UF51="Stop - Two way",1,IF(UF51="Stop - All way",1,"Control N/A!"))))</f>
        <v>0.79442285814336999</v>
      </c>
      <c r="UG73" s="126">
        <f>IF(UG51="Signalized",(UG35-UG72)^2/(2*UG35),IF(UG51="Free",PEDBIKE_DELAY(UG59,UG58,UG38,UG37,UG47,UG50,UG45,UG18,TRUE),IF(UG51="Stop - Two way",1,IF(UG51="Stop - All way",1,"Control N/A!"))))</f>
        <v>0.71028073440420769</v>
      </c>
      <c r="UH73" s="126">
        <f>IF(UH51="Signalized",(UH35-UH72)^2/(2*UH35),IF(UH51="Free",PEDBIKE_DELAY(UH59,UH58,UH38,UH37,UH47,UH50,UH45,UH18,TRUE),IF(UH51="Stop - Two way",1,IF(UH51="Stop - All way",1,"Control N/A!"))))</f>
        <v>0.64109891555720988</v>
      </c>
      <c r="UI73" s="126">
        <f>IF(UI51="Signalized",(UI35-UI72)^2/(2*UI35),IF(UI51="Free",PEDBIKE_DELAY(UI59,UI58,UI38,UI37,UI47,UI50,UI45,UI18,TRUE),IF(UI51="Stop - Two way",1,IF(UI51="Stop - All way",1,"Control N/A!"))))</f>
        <v>0.58364208701129783</v>
      </c>
      <c r="UJ73" s="126">
        <f>IF(UJ51="Signalized",(UJ35-UJ72)^2/(2*UJ35),IF(UJ51="Free",PEDBIKE_DELAY(UJ59,UJ58,UJ38,UJ37,UJ47,UJ50,UJ45,UJ18,TRUE),IF(UJ51="Stop - Two way",1,IF(UJ51="Stop - All way",1,"Control N/A!"))))</f>
        <v>0.53537345801140734</v>
      </c>
      <c r="UK73" s="126">
        <f>IF(UK51="Signalized",(UK35-UK72)^2/(2*UK35),IF(UK51="Free",PEDBIKE_DELAY(UK59,UK58,UK38,UK37,UK47,UK50,UK45,UK18,TRUE),IF(UK51="Stop - Two way",1,IF(UK51="Stop - All way",1,"Control N/A!"))))</f>
        <v>1.2549042286059962</v>
      </c>
      <c r="UL73" s="126">
        <f>IF(UL51="Signalized",(UL35-UL72)^2/(2*UL35),IF(UL51="Free",PEDBIKE_DELAY(UL59,UL58,UL38,UL37,UL47,UL50,UL45,UL18,TRUE),IF(UL51="Stop - Two way",1,IF(UL51="Stop - All way",1,"Control N/A!"))))</f>
        <v>1.5499849520067814</v>
      </c>
      <c r="UM73" s="126">
        <f>IF(UM51="Signalized",(UM35-UM72)^2/(2*UM35),IF(UM51="Free",PEDBIKE_DELAY(UM59,UM58,UM38,UM37,UM47,UM50,UM45,UM18,TRUE),IF(UM51="Stop - Two way",1,IF(UM51="Stop - All way",1,"Control N/A!"))))</f>
        <v>1.4973129930355489</v>
      </c>
      <c r="UN73" s="126">
        <f>IF(UN51="Signalized",(UN35-UN72)^2/(2*UN35),IF(UN51="Free",PEDBIKE_DELAY(UN59,UN58,UN38,UN37,UN47,UN50,UN45,UN18,TRUE),IF(UN51="Stop - Two way",1,IF(UN51="Stop - All way",1,"Control N/A!"))))</f>
        <v>1.3411738593311773</v>
      </c>
      <c r="UO73" s="126">
        <f>IF(UO51="Signalized",(UO35-UO72)^2/(2*UO35),IF(UO51="Free",PEDBIKE_DELAY(UO59,UO58,UO38,UO37,UO47,UO50,UO45,UO18,TRUE),IF(UO51="Stop - Two way",1,IF(UO51="Stop - All way",1,"Control N/A!"))))</f>
        <v>1.1730962474810969</v>
      </c>
      <c r="UP73" s="126">
        <f>IF(UP51="Signalized",(UP35-UP72)^2/(2*UP35),IF(UP51="Free",PEDBIKE_DELAY(UP59,UP58,UP38,UP37,UP47,UP50,UP45,UP18,TRUE),IF(UP51="Stop - Two way",1,IF(UP51="Stop - All way",1,"Control N/A!"))))</f>
        <v>1.0230349460894763</v>
      </c>
      <c r="UQ73" s="126">
        <f>IF(UQ51="Signalized",(UQ35-UQ72)^2/(2*UQ35),IF(UQ51="Free",PEDBIKE_DELAY(UQ59,UQ58,UQ38,UQ37,UQ47,UQ50,UQ45,UQ18,TRUE),IF(UQ51="Stop - Two way",1,IF(UQ51="Stop - All way",1,"Control N/A!"))))</f>
        <v>0.89738660519662816</v>
      </c>
      <c r="UR73" s="126">
        <f>IF(UR51="Signalized",(UR35-UR72)^2/(2*UR35),IF(UR51="Free",PEDBIKE_DELAY(UR59,UR58,UR38,UR37,UR47,UR50,UR45,UR18,TRUE),IF(UR51="Stop - Two way",1,IF(UR51="Stop - All way",1,"Control N/A!"))))</f>
        <v>0.79442285814336999</v>
      </c>
      <c r="US73" s="126">
        <f>IF(US51="Signalized",(US35-US72)^2/(2*US35),IF(US51="Free",PEDBIKE_DELAY(US59,US58,US38,US37,US47,US50,US45,US18,TRUE),IF(US51="Stop - Two way",1,IF(US51="Stop - All way",1,"Control N/A!"))))</f>
        <v>0.71028073440420769</v>
      </c>
      <c r="UT73" s="126">
        <f>IF(UT51="Signalized",(UT35-UT72)^2/(2*UT35),IF(UT51="Free",PEDBIKE_DELAY(UT59,UT58,UT38,UT37,UT47,UT50,UT45,UT18,TRUE),IF(UT51="Stop - Two way",1,IF(UT51="Stop - All way",1,"Control N/A!"))))</f>
        <v>0.64109891555720988</v>
      </c>
      <c r="UU73" s="126">
        <f>IF(UU51="Signalized",(UU35-UU72)^2/(2*UU35),IF(UU51="Free",PEDBIKE_DELAY(UU59,UU58,UU38,UU37,UU47,UU50,UU45,UU18,TRUE),IF(UU51="Stop - Two way",1,IF(UU51="Stop - All way",1,"Control N/A!"))))</f>
        <v>0.58364208701129783</v>
      </c>
      <c r="UV73" s="126">
        <f>IF(UV51="Signalized",(UV35-UV72)^2/(2*UV35),IF(UV51="Free",PEDBIKE_DELAY(UV59,UV58,UV38,UV37,UV47,UV50,UV45,UV18,TRUE),IF(UV51="Stop - Two way",1,IF(UV51="Stop - All way",1,"Control N/A!"))))</f>
        <v>0.53537345801140734</v>
      </c>
      <c r="UW73" s="126">
        <f>IF(UW51="Signalized",(UW35-UW72)^2/(2*UW35),IF(UW51="Free",PEDBIKE_DELAY(UW59,UW58,UW38,UW37,UW47,UW50,UW45,UW18,TRUE),IF(UW51="Stop - Two way",1,IF(UW51="Stop - All way",1,"Control N/A!"))))</f>
        <v>1.2549042286059962</v>
      </c>
      <c r="UX73" s="126">
        <f>IF(UX51="Signalized",(UX35-UX72)^2/(2*UX35),IF(UX51="Free",PEDBIKE_DELAY(UX59,UX58,UX38,UX37,UX47,UX50,UX45,UX18,TRUE),IF(UX51="Stop - Two way",1,IF(UX51="Stop - All way",1,"Control N/A!"))))</f>
        <v>1.5499849520067814</v>
      </c>
      <c r="UY73" s="126">
        <f>IF(UY51="Signalized",(UY35-UY72)^2/(2*UY35),IF(UY51="Free",PEDBIKE_DELAY(UY59,UY58,UY38,UY37,UY47,UY50,UY45,UY18,TRUE),IF(UY51="Stop - Two way",1,IF(UY51="Stop - All way",1,"Control N/A!"))))</f>
        <v>1.4973129930355489</v>
      </c>
      <c r="UZ73" s="126">
        <f>IF(UZ51="Signalized",(UZ35-UZ72)^2/(2*UZ35),IF(UZ51="Free",PEDBIKE_DELAY(UZ59,UZ58,UZ38,UZ37,UZ47,UZ50,UZ45,UZ18,TRUE),IF(UZ51="Stop - Two way",1,IF(UZ51="Stop - All way",1,"Control N/A!"))))</f>
        <v>1.3411738593311773</v>
      </c>
      <c r="VA73" s="126">
        <f>IF(VA51="Signalized",(VA35-VA72)^2/(2*VA35),IF(VA51="Free",PEDBIKE_DELAY(VA59,VA58,VA38,VA37,VA47,VA50,VA45,VA18,TRUE),IF(VA51="Stop - Two way",1,IF(VA51="Stop - All way",1,"Control N/A!"))))</f>
        <v>1.1730962474810969</v>
      </c>
      <c r="VB73" s="126">
        <f>IF(VB51="Signalized",(VB35-VB72)^2/(2*VB35),IF(VB51="Free",PEDBIKE_DELAY(VB59,VB58,VB38,VB37,VB47,VB50,VB45,VB18,TRUE),IF(VB51="Stop - Two way",1,IF(VB51="Stop - All way",1,"Control N/A!"))))</f>
        <v>1.0230349460894763</v>
      </c>
      <c r="VC73" s="126">
        <f>IF(VC51="Signalized",(VC35-VC72)^2/(2*VC35),IF(VC51="Free",PEDBIKE_DELAY(VC59,VC58,VC38,VC37,VC47,VC50,VC45,VC18,TRUE),IF(VC51="Stop - Two way",1,IF(VC51="Stop - All way",1,"Control N/A!"))))</f>
        <v>0.89738660519662816</v>
      </c>
      <c r="VD73" s="126">
        <f>IF(VD51="Signalized",(VD35-VD72)^2/(2*VD35),IF(VD51="Free",PEDBIKE_DELAY(VD59,VD58,VD38,VD37,VD47,VD50,VD45,VD18,TRUE),IF(VD51="Stop - Two way",1,IF(VD51="Stop - All way",1,"Control N/A!"))))</f>
        <v>0.79442285814336999</v>
      </c>
      <c r="VE73" s="126">
        <f>IF(VE51="Signalized",(VE35-VE72)^2/(2*VE35),IF(VE51="Free",PEDBIKE_DELAY(VE59,VE58,VE38,VE37,VE47,VE50,VE45,VE18,TRUE),IF(VE51="Stop - Two way",1,IF(VE51="Stop - All way",1,"Control N/A!"))))</f>
        <v>0.71028073440420769</v>
      </c>
      <c r="VF73" s="126">
        <f>IF(VF51="Signalized",(VF35-VF72)^2/(2*VF35),IF(VF51="Free",PEDBIKE_DELAY(VF59,VF58,VF38,VF37,VF47,VF50,VF45,VF18,TRUE),IF(VF51="Stop - Two way",1,IF(VF51="Stop - All way",1,"Control N/A!"))))</f>
        <v>0.64109891555720988</v>
      </c>
      <c r="VG73" s="126">
        <f>IF(VG51="Signalized",(VG35-VG72)^2/(2*VG35),IF(VG51="Free",PEDBIKE_DELAY(VG59,VG58,VG38,VG37,VG47,VG50,VG45,VG18,TRUE),IF(VG51="Stop - Two way",1,IF(VG51="Stop - All way",1,"Control N/A!"))))</f>
        <v>0.58364208701129783</v>
      </c>
      <c r="VH73" s="126">
        <f>IF(VH51="Signalized",(VH35-VH72)^2/(2*VH35),IF(VH51="Free",PEDBIKE_DELAY(VH59,VH58,VH38,VH37,VH47,VH50,VH45,VH18,TRUE),IF(VH51="Stop - Two way",1,IF(VH51="Stop - All way",1,"Control N/A!"))))</f>
        <v>0.53537345801140734</v>
      </c>
    </row>
    <row r="74" spans="2:580" ht="14.25" x14ac:dyDescent="0.25">
      <c r="B74" s="55"/>
      <c r="C74" s="10" t="s">
        <v>167</v>
      </c>
      <c r="D74" s="93" t="s">
        <v>168</v>
      </c>
      <c r="E74" s="125">
        <f t="shared" ref="E74:S74" si="339">0.0401*LN(E73)</f>
        <v>8.959091002898803E-2</v>
      </c>
      <c r="F74" s="125">
        <f t="shared" si="339"/>
        <v>8.959091002898803E-2</v>
      </c>
      <c r="G74" s="125">
        <f t="shared" si="339"/>
        <v>8.959091002898803E-2</v>
      </c>
      <c r="H74" s="125">
        <f t="shared" si="339"/>
        <v>8.959091002898803E-2</v>
      </c>
      <c r="I74" s="125">
        <f t="shared" si="339"/>
        <v>8.959091002898803E-2</v>
      </c>
      <c r="J74" s="125">
        <f t="shared" si="339"/>
        <v>8.959091002898803E-2</v>
      </c>
      <c r="K74" s="125">
        <f t="shared" si="339"/>
        <v>8.959091002898803E-2</v>
      </c>
      <c r="L74" s="125">
        <f t="shared" si="339"/>
        <v>8.959091002898803E-2</v>
      </c>
      <c r="M74" s="125">
        <f t="shared" si="339"/>
        <v>8.959091002898803E-2</v>
      </c>
      <c r="N74" s="125">
        <f t="shared" si="339"/>
        <v>8.959091002898803E-2</v>
      </c>
      <c r="O74" s="125">
        <f t="shared" si="339"/>
        <v>8.959091002898803E-2</v>
      </c>
      <c r="P74" s="125">
        <f t="shared" si="339"/>
        <v>8.959091002898803E-2</v>
      </c>
      <c r="Q74" s="125">
        <f t="shared" si="339"/>
        <v>8.959091002898803E-2</v>
      </c>
      <c r="R74" s="125">
        <f t="shared" si="339"/>
        <v>8.959091002898803E-2</v>
      </c>
      <c r="S74" s="125">
        <f t="shared" si="339"/>
        <v>8.959091002898803E-2</v>
      </c>
      <c r="T74" s="125">
        <f t="shared" ref="T74:CE74" si="340">0.0401*LN(T73)</f>
        <v>8.959091002898803E-2</v>
      </c>
      <c r="U74" s="125">
        <f t="shared" si="340"/>
        <v>8.959091002898803E-2</v>
      </c>
      <c r="V74" s="125">
        <f t="shared" si="340"/>
        <v>8.959091002898803E-2</v>
      </c>
      <c r="W74" s="125">
        <f t="shared" si="340"/>
        <v>8.959091002898803E-2</v>
      </c>
      <c r="X74" s="125">
        <f t="shared" si="340"/>
        <v>8.959091002898803E-2</v>
      </c>
      <c r="Y74" s="125">
        <f t="shared" si="340"/>
        <v>8.959091002898803E-2</v>
      </c>
      <c r="Z74" s="125">
        <f t="shared" si="340"/>
        <v>8.959091002898803E-2</v>
      </c>
      <c r="AA74" s="125">
        <f t="shared" si="340"/>
        <v>8.959091002898803E-2</v>
      </c>
      <c r="AB74" s="125">
        <f t="shared" si="340"/>
        <v>8.959091002898803E-2</v>
      </c>
      <c r="AC74" s="125">
        <f t="shared" si="340"/>
        <v>8.959091002898803E-2</v>
      </c>
      <c r="AD74" s="125">
        <f t="shared" si="340"/>
        <v>8.959091002898803E-2</v>
      </c>
      <c r="AE74" s="125">
        <f t="shared" si="340"/>
        <v>8.959091002898803E-2</v>
      </c>
      <c r="AF74" s="125">
        <f t="shared" si="340"/>
        <v>8.959091002898803E-2</v>
      </c>
      <c r="AG74" s="125">
        <f t="shared" si="340"/>
        <v>8.959091002898803E-2</v>
      </c>
      <c r="AH74" s="125">
        <f t="shared" si="340"/>
        <v>8.959091002898803E-2</v>
      </c>
      <c r="AI74" s="125">
        <f t="shared" si="340"/>
        <v>8.959091002898803E-2</v>
      </c>
      <c r="AJ74" s="125">
        <f t="shared" si="340"/>
        <v>8.959091002898803E-2</v>
      </c>
      <c r="AK74" s="125">
        <f t="shared" si="340"/>
        <v>8.959091002898803E-2</v>
      </c>
      <c r="AL74" s="125">
        <f t="shared" si="340"/>
        <v>8.959091002898803E-2</v>
      </c>
      <c r="AM74" s="125">
        <f t="shared" si="340"/>
        <v>8.959091002898803E-2</v>
      </c>
      <c r="AN74" s="125">
        <f t="shared" si="340"/>
        <v>8.959091002898803E-2</v>
      </c>
      <c r="AO74" s="125">
        <f t="shared" si="340"/>
        <v>8.959091002898803E-2</v>
      </c>
      <c r="AP74" s="125">
        <f t="shared" si="340"/>
        <v>8.959091002898803E-2</v>
      </c>
      <c r="AQ74" s="125">
        <f t="shared" si="340"/>
        <v>8.959091002898803E-2</v>
      </c>
      <c r="AR74" s="125">
        <f t="shared" si="340"/>
        <v>8.959091002898803E-2</v>
      </c>
      <c r="AS74" s="125">
        <f t="shared" si="340"/>
        <v>8.959091002898803E-2</v>
      </c>
      <c r="AT74" s="125">
        <f t="shared" si="340"/>
        <v>8.959091002898803E-2</v>
      </c>
      <c r="AU74" s="125">
        <f t="shared" si="340"/>
        <v>8.959091002898803E-2</v>
      </c>
      <c r="AV74" s="125">
        <f t="shared" si="340"/>
        <v>8.959091002898803E-2</v>
      </c>
      <c r="AW74" s="125">
        <f t="shared" si="340"/>
        <v>8.959091002898803E-2</v>
      </c>
      <c r="AX74" s="125">
        <f t="shared" si="340"/>
        <v>8.959091002898803E-2</v>
      </c>
      <c r="AY74" s="125">
        <f t="shared" si="340"/>
        <v>8.959091002898803E-2</v>
      </c>
      <c r="AZ74" s="125">
        <f t="shared" si="340"/>
        <v>8.959091002898803E-2</v>
      </c>
      <c r="BA74" s="125">
        <f t="shared" si="340"/>
        <v>8.959091002898803E-2</v>
      </c>
      <c r="BB74" s="125">
        <f t="shared" si="340"/>
        <v>8.959091002898803E-2</v>
      </c>
      <c r="BC74" s="125">
        <f t="shared" si="340"/>
        <v>8.959091002898803E-2</v>
      </c>
      <c r="BD74" s="125">
        <f t="shared" si="340"/>
        <v>8.959091002898803E-2</v>
      </c>
      <c r="BE74" s="125">
        <f t="shared" si="340"/>
        <v>8.959091002898803E-2</v>
      </c>
      <c r="BF74" s="125">
        <f t="shared" si="340"/>
        <v>8.959091002898803E-2</v>
      </c>
      <c r="BG74" s="125">
        <f t="shared" si="340"/>
        <v>8.959091002898803E-2</v>
      </c>
      <c r="BH74" s="125">
        <f t="shared" si="340"/>
        <v>8.959091002898803E-2</v>
      </c>
      <c r="BI74" s="125">
        <f t="shared" si="340"/>
        <v>8.959091002898803E-2</v>
      </c>
      <c r="BJ74" s="125">
        <f t="shared" si="340"/>
        <v>8.959091002898803E-2</v>
      </c>
      <c r="BK74" s="125">
        <f t="shared" si="340"/>
        <v>8.959091002898803E-2</v>
      </c>
      <c r="BL74" s="125">
        <f t="shared" si="340"/>
        <v>8.959091002898803E-2</v>
      </c>
      <c r="BM74" s="125">
        <f t="shared" si="340"/>
        <v>8.959091002898803E-2</v>
      </c>
      <c r="BN74" s="125">
        <f t="shared" si="340"/>
        <v>8.959091002898803E-2</v>
      </c>
      <c r="BO74" s="125">
        <f t="shared" si="340"/>
        <v>8.959091002898803E-2</v>
      </c>
      <c r="BP74" s="125">
        <f t="shared" si="340"/>
        <v>8.959091002898803E-2</v>
      </c>
      <c r="BQ74" s="125">
        <f t="shared" si="340"/>
        <v>8.959091002898803E-2</v>
      </c>
      <c r="BR74" s="125">
        <f t="shared" si="340"/>
        <v>8.959091002898803E-2</v>
      </c>
      <c r="BS74" s="125">
        <f t="shared" si="340"/>
        <v>8.959091002898803E-2</v>
      </c>
      <c r="BT74" s="125">
        <f t="shared" si="340"/>
        <v>8.959091002898803E-2</v>
      </c>
      <c r="BU74" s="125">
        <f t="shared" si="340"/>
        <v>8.959091002898803E-2</v>
      </c>
      <c r="BV74" s="125">
        <f t="shared" si="340"/>
        <v>8.959091002898803E-2</v>
      </c>
      <c r="BW74" s="125">
        <f t="shared" si="340"/>
        <v>8.959091002898803E-2</v>
      </c>
      <c r="BX74" s="125">
        <f t="shared" si="340"/>
        <v>8.959091002898803E-2</v>
      </c>
      <c r="BY74" s="125">
        <f t="shared" si="340"/>
        <v>8.959091002898803E-2</v>
      </c>
      <c r="BZ74" s="125">
        <f t="shared" si="340"/>
        <v>8.959091002898803E-2</v>
      </c>
      <c r="CA74" s="125">
        <f t="shared" si="340"/>
        <v>8.959091002898803E-2</v>
      </c>
      <c r="CB74" s="125">
        <f t="shared" si="340"/>
        <v>8.959091002898803E-2</v>
      </c>
      <c r="CC74" s="125">
        <f t="shared" si="340"/>
        <v>8.959091002898803E-2</v>
      </c>
      <c r="CD74" s="125">
        <f t="shared" si="340"/>
        <v>8.959091002898803E-2</v>
      </c>
      <c r="CE74" s="125">
        <f t="shared" si="340"/>
        <v>8.959091002898803E-2</v>
      </c>
      <c r="CF74" s="125">
        <f t="shared" ref="CF74:CI74" si="341">0.0401*LN(CF73)</f>
        <v>8.959091002898803E-2</v>
      </c>
      <c r="CG74" s="125">
        <f t="shared" si="341"/>
        <v>8.959091002898803E-2</v>
      </c>
      <c r="CH74" s="125">
        <f t="shared" si="341"/>
        <v>8.959091002898803E-2</v>
      </c>
      <c r="CI74" s="125">
        <f t="shared" si="341"/>
        <v>8.959091002898803E-2</v>
      </c>
      <c r="CJ74" s="125">
        <f t="shared" ref="CJ74" si="342">0.0401*LN(CJ73)</f>
        <v>8.959091002898803E-2</v>
      </c>
      <c r="CK74" s="125">
        <f t="shared" ref="CK74" si="343">0.0401*LN(CK73)</f>
        <v>8.959091002898803E-2</v>
      </c>
      <c r="CL74" s="125">
        <f t="shared" ref="CL74" si="344">0.0401*LN(CL73)</f>
        <v>8.959091002898803E-2</v>
      </c>
      <c r="CM74" s="125">
        <f t="shared" ref="CM74" si="345">0.0401*LN(CM73)</f>
        <v>8.959091002898803E-2</v>
      </c>
      <c r="CN74" s="125">
        <f t="shared" ref="CN74" si="346">0.0401*LN(CN73)</f>
        <v>8.959091002898803E-2</v>
      </c>
      <c r="CO74" s="125">
        <f t="shared" ref="CO74" si="347">0.0401*LN(CO73)</f>
        <v>8.959091002898803E-2</v>
      </c>
      <c r="CP74" s="125">
        <f t="shared" ref="CP74" si="348">0.0401*LN(CP73)</f>
        <v>8.959091002898803E-2</v>
      </c>
      <c r="CQ74" s="125">
        <f t="shared" ref="CQ74" si="349">0.0401*LN(CQ73)</f>
        <v>8.959091002898803E-2</v>
      </c>
      <c r="CR74" s="125">
        <f t="shared" ref="CR74" si="350">0.0401*LN(CR73)</f>
        <v>8.959091002898803E-2</v>
      </c>
      <c r="CS74" s="125">
        <f t="shared" ref="CS74" si="351">0.0401*LN(CS73)</f>
        <v>8.959091002898803E-2</v>
      </c>
      <c r="CT74" s="125">
        <f t="shared" ref="CT74" si="352">0.0401*LN(CT73)</f>
        <v>8.959091002898803E-2</v>
      </c>
      <c r="CU74" s="125">
        <f t="shared" ref="CU74" si="353">0.0401*LN(CU73)</f>
        <v>8.959091002898803E-2</v>
      </c>
      <c r="CV74" s="125">
        <f t="shared" ref="CV74" si="354">0.0401*LN(CV73)</f>
        <v>8.959091002898803E-2</v>
      </c>
      <c r="CW74" s="125">
        <f t="shared" ref="CW74" si="355">0.0401*LN(CW73)</f>
        <v>8.959091002898803E-2</v>
      </c>
      <c r="CX74" s="125">
        <f t="shared" ref="CX74" si="356">0.0401*LN(CX73)</f>
        <v>8.959091002898803E-2</v>
      </c>
      <c r="CY74" s="125">
        <f t="shared" ref="CY74" si="357">0.0401*LN(CY73)</f>
        <v>8.959091002898803E-2</v>
      </c>
      <c r="CZ74" s="125">
        <f t="shared" ref="CZ74" si="358">0.0401*LN(CZ73)</f>
        <v>8.959091002898803E-2</v>
      </c>
      <c r="DA74" s="125">
        <f t="shared" ref="DA74" si="359">0.0401*LN(DA73)</f>
        <v>8.959091002898803E-2</v>
      </c>
      <c r="DB74" s="125">
        <f t="shared" ref="DB74" si="360">0.0401*LN(DB73)</f>
        <v>8.959091002898803E-2</v>
      </c>
      <c r="DC74" s="125">
        <f t="shared" ref="DC74" si="361">0.0401*LN(DC73)</f>
        <v>8.959091002898803E-2</v>
      </c>
      <c r="DD74" s="125">
        <f t="shared" ref="DD74" si="362">0.0401*LN(DD73)</f>
        <v>8.959091002898803E-2</v>
      </c>
      <c r="DE74" s="125">
        <f t="shared" ref="DE74" si="363">0.0401*LN(DE73)</f>
        <v>8.959091002898803E-2</v>
      </c>
      <c r="DF74" s="125">
        <f t="shared" ref="DF74" si="364">0.0401*LN(DF73)</f>
        <v>8.959091002898803E-2</v>
      </c>
      <c r="DG74" s="125">
        <f t="shared" ref="DG74" si="365">0.0401*LN(DG73)</f>
        <v>8.959091002898803E-2</v>
      </c>
      <c r="DH74" s="125">
        <f t="shared" ref="DH74" si="366">0.0401*LN(DH73)</f>
        <v>8.959091002898803E-2</v>
      </c>
      <c r="DI74" s="125">
        <f t="shared" ref="DI74" si="367">0.0401*LN(DI73)</f>
        <v>8.959091002898803E-2</v>
      </c>
      <c r="DJ74" s="125">
        <f t="shared" ref="DJ74" si="368">0.0401*LN(DJ73)</f>
        <v>8.959091002898803E-2</v>
      </c>
      <c r="DK74" s="125">
        <f t="shared" ref="DK74" si="369">0.0401*LN(DK73)</f>
        <v>8.959091002898803E-2</v>
      </c>
      <c r="DL74" s="125">
        <f t="shared" ref="DL74" si="370">0.0401*LN(DL73)</f>
        <v>8.959091002898803E-2</v>
      </c>
      <c r="DM74" s="125">
        <f t="shared" ref="DM74" si="371">0.0401*LN(DM73)</f>
        <v>8.959091002898803E-2</v>
      </c>
      <c r="DN74" s="125">
        <f t="shared" ref="DN74" si="372">0.0401*LN(DN73)</f>
        <v>8.959091002898803E-2</v>
      </c>
      <c r="DO74" s="125">
        <f t="shared" ref="DO74" si="373">0.0401*LN(DO73)</f>
        <v>8.959091002898803E-2</v>
      </c>
      <c r="DP74" s="125">
        <f t="shared" ref="DP74" si="374">0.0401*LN(DP73)</f>
        <v>8.959091002898803E-2</v>
      </c>
      <c r="DQ74" s="125">
        <f t="shared" ref="DQ74" si="375">0.0401*LN(DQ73)</f>
        <v>8.959091002898803E-2</v>
      </c>
      <c r="DR74" s="125">
        <f t="shared" ref="DR74" si="376">0.0401*LN(DR73)</f>
        <v>8.959091002898803E-2</v>
      </c>
      <c r="DS74" s="125">
        <f t="shared" ref="DS74" si="377">0.0401*LN(DS73)</f>
        <v>8.959091002898803E-2</v>
      </c>
      <c r="DT74" s="125">
        <f t="shared" ref="DT74" si="378">0.0401*LN(DT73)</f>
        <v>8.959091002898803E-2</v>
      </c>
      <c r="DU74" s="125">
        <f t="shared" ref="DU74" si="379">0.0401*LN(DU73)</f>
        <v>8.959091002898803E-2</v>
      </c>
      <c r="DV74" s="125">
        <f t="shared" ref="DV74" si="380">0.0401*LN(DV73)</f>
        <v>8.959091002898803E-2</v>
      </c>
      <c r="DW74" s="125">
        <f t="shared" ref="DW74" si="381">0.0401*LN(DW73)</f>
        <v>8.959091002898803E-2</v>
      </c>
      <c r="DX74" s="125">
        <f t="shared" ref="DX74" si="382">0.0401*LN(DX73)</f>
        <v>8.959091002898803E-2</v>
      </c>
      <c r="DY74" s="125">
        <f t="shared" ref="DY74" si="383">0.0401*LN(DY73)</f>
        <v>8.959091002898803E-2</v>
      </c>
      <c r="DZ74" s="125">
        <f t="shared" ref="DZ74" si="384">0.0401*LN(DZ73)</f>
        <v>8.959091002898803E-2</v>
      </c>
      <c r="EA74" s="125">
        <f t="shared" ref="EA74" si="385">0.0401*LN(EA73)</f>
        <v>8.959091002898803E-2</v>
      </c>
      <c r="EB74" s="125">
        <f t="shared" ref="EB74" si="386">0.0401*LN(EB73)</f>
        <v>8.959091002898803E-2</v>
      </c>
      <c r="EC74" s="125">
        <f t="shared" ref="EC74" si="387">0.0401*LN(EC73)</f>
        <v>8.959091002898803E-2</v>
      </c>
      <c r="ED74" s="125">
        <f t="shared" ref="ED74" si="388">0.0401*LN(ED73)</f>
        <v>8.959091002898803E-2</v>
      </c>
      <c r="EE74" s="125">
        <f t="shared" ref="EE74" si="389">0.0401*LN(EE73)</f>
        <v>8.959091002898803E-2</v>
      </c>
      <c r="EF74" s="125">
        <f t="shared" ref="EF74" si="390">0.0401*LN(EF73)</f>
        <v>8.959091002898803E-2</v>
      </c>
      <c r="EG74" s="125">
        <f t="shared" ref="EG74" si="391">0.0401*LN(EG73)</f>
        <v>8.959091002898803E-2</v>
      </c>
      <c r="EH74" s="125">
        <f t="shared" ref="EH74" si="392">0.0401*LN(EH73)</f>
        <v>8.959091002898803E-2</v>
      </c>
      <c r="EI74" s="125">
        <f t="shared" ref="EI74" si="393">0.0401*LN(EI73)</f>
        <v>8.959091002898803E-2</v>
      </c>
      <c r="EJ74" s="125">
        <f t="shared" ref="EJ74" si="394">0.0401*LN(EJ73)</f>
        <v>8.959091002898803E-2</v>
      </c>
      <c r="EK74" s="125">
        <f t="shared" ref="EK74" si="395">0.0401*LN(EK73)</f>
        <v>8.959091002898803E-2</v>
      </c>
      <c r="EL74" s="125">
        <f t="shared" ref="EL74" si="396">0.0401*LN(EL73)</f>
        <v>8.959091002898803E-2</v>
      </c>
      <c r="EM74" s="125">
        <f t="shared" ref="EM74" si="397">0.0401*LN(EM73)</f>
        <v>8.959091002898803E-2</v>
      </c>
      <c r="EN74" s="125">
        <f t="shared" ref="EN74" si="398">0.0401*LN(EN73)</f>
        <v>8.959091002898803E-2</v>
      </c>
      <c r="EO74" s="125">
        <f t="shared" ref="EO74" si="399">0.0401*LN(EO73)</f>
        <v>8.959091002898803E-2</v>
      </c>
      <c r="EP74" s="125">
        <f t="shared" ref="EP74" si="400">0.0401*LN(EP73)</f>
        <v>8.959091002898803E-2</v>
      </c>
      <c r="EQ74" s="125">
        <f t="shared" ref="EQ74" si="401">0.0401*LN(EQ73)</f>
        <v>8.959091002898803E-2</v>
      </c>
      <c r="ER74" s="125">
        <f t="shared" ref="ER74" si="402">0.0401*LN(ER73)</f>
        <v>8.959091002898803E-2</v>
      </c>
      <c r="ES74" s="125">
        <f t="shared" ref="ES74" si="403">0.0401*LN(ES73)</f>
        <v>8.959091002898803E-2</v>
      </c>
      <c r="ET74" s="125">
        <f t="shared" ref="ET74" si="404">0.0401*LN(ET73)</f>
        <v>8.959091002898803E-2</v>
      </c>
      <c r="EU74" s="125">
        <f t="shared" ref="EU74" si="405">0.0401*LN(EU73)</f>
        <v>8.959091002898803E-2</v>
      </c>
      <c r="EV74" s="125">
        <f t="shared" ref="EV74" si="406">0.0401*LN(EV73)</f>
        <v>8.959091002898803E-2</v>
      </c>
      <c r="EW74" s="125">
        <f t="shared" ref="EW74" si="407">0.0401*LN(EW73)</f>
        <v>8.959091002898803E-2</v>
      </c>
      <c r="EX74" s="125">
        <f t="shared" ref="EX74:EY74" si="408">0.0401*LN(EX73)</f>
        <v>8.959091002898803E-2</v>
      </c>
      <c r="EY74" s="125">
        <f t="shared" si="408"/>
        <v>8.959091002898803E-2</v>
      </c>
      <c r="EZ74" s="125">
        <f t="shared" ref="EZ74" si="409">0.0401*LN(EZ73)</f>
        <v>8.959091002898803E-2</v>
      </c>
      <c r="FA74" s="125">
        <f t="shared" ref="FA74" si="410">0.0401*LN(FA73)</f>
        <v>8.959091002898803E-2</v>
      </c>
      <c r="FB74" s="125">
        <f t="shared" ref="FB74" si="411">0.0401*LN(FB73)</f>
        <v>8.959091002898803E-2</v>
      </c>
      <c r="FC74" s="125">
        <f t="shared" ref="FC74" si="412">0.0401*LN(FC73)</f>
        <v>8.959091002898803E-2</v>
      </c>
      <c r="FD74" s="125">
        <f t="shared" ref="FD74" si="413">0.0401*LN(FD73)</f>
        <v>8.959091002898803E-2</v>
      </c>
      <c r="FE74" s="125">
        <f t="shared" ref="FE74" si="414">0.0401*LN(FE73)</f>
        <v>8.959091002898803E-2</v>
      </c>
      <c r="FF74" s="125">
        <f t="shared" ref="FF74" si="415">0.0401*LN(FF73)</f>
        <v>8.959091002898803E-2</v>
      </c>
      <c r="FG74" s="125">
        <f t="shared" ref="FG74" si="416">0.0401*LN(FG73)</f>
        <v>8.959091002898803E-2</v>
      </c>
      <c r="FH74" s="125">
        <f t="shared" ref="FH74" si="417">0.0401*LN(FH73)</f>
        <v>8.959091002898803E-2</v>
      </c>
      <c r="FI74" s="125">
        <f t="shared" ref="FI74" si="418">0.0401*LN(FI73)</f>
        <v>8.959091002898803E-2</v>
      </c>
      <c r="FJ74" s="125">
        <f t="shared" ref="FJ74" si="419">0.0401*LN(FJ73)</f>
        <v>8.959091002898803E-2</v>
      </c>
      <c r="FK74" s="125">
        <f t="shared" ref="FK74" si="420">0.0401*LN(FK73)</f>
        <v>8.959091002898803E-2</v>
      </c>
      <c r="FL74" s="125">
        <f t="shared" ref="FL74" si="421">0.0401*LN(FL73)</f>
        <v>8.959091002898803E-2</v>
      </c>
      <c r="FM74" s="125">
        <f t="shared" ref="FM74" si="422">0.0401*LN(FM73)</f>
        <v>8.959091002898803E-2</v>
      </c>
      <c r="FN74" s="125">
        <f t="shared" ref="FN74" si="423">0.0401*LN(FN73)</f>
        <v>8.959091002898803E-2</v>
      </c>
      <c r="FO74" s="125">
        <f t="shared" ref="FO74" si="424">0.0401*LN(FO73)</f>
        <v>8.959091002898803E-2</v>
      </c>
      <c r="FP74" s="125">
        <f t="shared" ref="FP74" si="425">0.0401*LN(FP73)</f>
        <v>8.959091002898803E-2</v>
      </c>
      <c r="FQ74" s="125">
        <f t="shared" ref="FQ74" si="426">0.0401*LN(FQ73)</f>
        <v>8.959091002898803E-2</v>
      </c>
      <c r="FR74" s="125">
        <f t="shared" ref="FR74" si="427">0.0401*LN(FR73)</f>
        <v>8.959091002898803E-2</v>
      </c>
      <c r="FS74" s="125">
        <f t="shared" ref="FS74" si="428">0.0401*LN(FS73)</f>
        <v>8.959091002898803E-2</v>
      </c>
      <c r="FT74" s="125">
        <f t="shared" ref="FT74" si="429">0.0401*LN(FT73)</f>
        <v>8.959091002898803E-2</v>
      </c>
      <c r="FU74" s="125">
        <f t="shared" ref="FU74" si="430">0.0401*LN(FU73)</f>
        <v>8.959091002898803E-2</v>
      </c>
      <c r="FV74" s="125">
        <f t="shared" ref="FV74" si="431">0.0401*LN(FV73)</f>
        <v>8.959091002898803E-2</v>
      </c>
      <c r="FW74" s="125">
        <f t="shared" ref="FW74" si="432">0.0401*LN(FW73)</f>
        <v>8.959091002898803E-2</v>
      </c>
      <c r="FX74" s="125">
        <f t="shared" ref="FX74" si="433">0.0401*LN(FX73)</f>
        <v>8.959091002898803E-2</v>
      </c>
      <c r="FY74" s="125">
        <f t="shared" ref="FY74" si="434">0.0401*LN(FY73)</f>
        <v>8.959091002898803E-2</v>
      </c>
      <c r="FZ74" s="125">
        <f t="shared" ref="FZ74" si="435">0.0401*LN(FZ73)</f>
        <v>8.959091002898803E-2</v>
      </c>
      <c r="GA74" s="125">
        <f t="shared" ref="GA74" si="436">0.0401*LN(GA73)</f>
        <v>8.959091002898803E-2</v>
      </c>
      <c r="GB74" s="125">
        <f t="shared" ref="GB74" si="437">0.0401*LN(GB73)</f>
        <v>8.959091002898803E-2</v>
      </c>
      <c r="GC74" s="125">
        <f t="shared" ref="GC74" si="438">0.0401*LN(GC73)</f>
        <v>8.959091002898803E-2</v>
      </c>
      <c r="GD74" s="125">
        <f t="shared" ref="GD74" si="439">0.0401*LN(GD73)</f>
        <v>8.959091002898803E-2</v>
      </c>
      <c r="GE74" s="125">
        <f t="shared" ref="GE74" si="440">0.0401*LN(GE73)</f>
        <v>8.959091002898803E-2</v>
      </c>
      <c r="GF74" s="125">
        <f t="shared" ref="GF74" si="441">0.0401*LN(GF73)</f>
        <v>8.959091002898803E-2</v>
      </c>
      <c r="GG74" s="125">
        <f t="shared" ref="GG74" si="442">0.0401*LN(GG73)</f>
        <v>8.959091002898803E-2</v>
      </c>
      <c r="GH74" s="125">
        <f t="shared" ref="GH74" si="443">0.0401*LN(GH73)</f>
        <v>8.959091002898803E-2</v>
      </c>
      <c r="GI74" s="125">
        <f t="shared" ref="GI74" si="444">0.0401*LN(GI73)</f>
        <v>8.959091002898803E-2</v>
      </c>
      <c r="GJ74" s="125">
        <f t="shared" ref="GJ74" si="445">0.0401*LN(GJ73)</f>
        <v>8.959091002898803E-2</v>
      </c>
      <c r="GK74" s="125">
        <f t="shared" ref="GK74" si="446">0.0401*LN(GK73)</f>
        <v>8.959091002898803E-2</v>
      </c>
      <c r="GL74" s="125">
        <f t="shared" ref="GL74" si="447">0.0401*LN(GL73)</f>
        <v>8.959091002898803E-2</v>
      </c>
      <c r="GM74" s="125">
        <f t="shared" ref="GM74" si="448">0.0401*LN(GM73)</f>
        <v>8.959091002898803E-2</v>
      </c>
      <c r="GN74" s="125">
        <f t="shared" ref="GN74" si="449">0.0401*LN(GN73)</f>
        <v>8.959091002898803E-2</v>
      </c>
      <c r="GO74" s="125" t="e">
        <f t="shared" ref="GO74" si="450">0.0401*LN(GO73)</f>
        <v>#VALUE!</v>
      </c>
      <c r="GP74" s="125" t="e">
        <f t="shared" ref="GP74" si="451">0.0401*LN(GP73)</f>
        <v>#VALUE!</v>
      </c>
      <c r="GQ74" s="125" t="e">
        <f t="shared" ref="GQ74" si="452">0.0401*LN(GQ73)</f>
        <v>#VALUE!</v>
      </c>
      <c r="GR74" s="125" t="e">
        <f t="shared" ref="GR74" si="453">0.0401*LN(GR73)</f>
        <v>#VALUE!</v>
      </c>
      <c r="GS74" s="125" t="e">
        <f t="shared" ref="GS74" si="454">0.0401*LN(GS73)</f>
        <v>#VALUE!</v>
      </c>
      <c r="GT74" s="125" t="e">
        <f t="shared" ref="GT74" si="455">0.0401*LN(GT73)</f>
        <v>#VALUE!</v>
      </c>
      <c r="GU74" s="125" t="e">
        <f t="shared" ref="GU74" si="456">0.0401*LN(GU73)</f>
        <v>#VALUE!</v>
      </c>
      <c r="GV74" s="125" t="e">
        <f t="shared" ref="GV74" si="457">0.0401*LN(GV73)</f>
        <v>#VALUE!</v>
      </c>
      <c r="GW74" s="125" t="e">
        <f t="shared" ref="GW74" si="458">0.0401*LN(GW73)</f>
        <v>#VALUE!</v>
      </c>
      <c r="GX74" s="125" t="e">
        <f t="shared" ref="GX74" si="459">0.0401*LN(GX73)</f>
        <v>#VALUE!</v>
      </c>
      <c r="GY74" s="125" t="e">
        <f t="shared" ref="GY74" si="460">0.0401*LN(GY73)</f>
        <v>#VALUE!</v>
      </c>
      <c r="GZ74" s="125" t="e">
        <f t="shared" ref="GZ74" si="461">0.0401*LN(GZ73)</f>
        <v>#VALUE!</v>
      </c>
      <c r="HA74" s="125" t="e">
        <f t="shared" ref="HA74" si="462">0.0401*LN(HA73)</f>
        <v>#VALUE!</v>
      </c>
      <c r="HB74" s="125" t="e">
        <f t="shared" ref="HB74" si="463">0.0401*LN(HB73)</f>
        <v>#VALUE!</v>
      </c>
      <c r="HC74" s="125" t="e">
        <f t="shared" ref="HC74" si="464">0.0401*LN(HC73)</f>
        <v>#VALUE!</v>
      </c>
      <c r="HD74" s="125" t="e">
        <f t="shared" ref="HD74" si="465">0.0401*LN(HD73)</f>
        <v>#VALUE!</v>
      </c>
      <c r="HE74" s="125" t="e">
        <f t="shared" ref="HE74" si="466">0.0401*LN(HE73)</f>
        <v>#VALUE!</v>
      </c>
      <c r="HF74" s="125" t="e">
        <f t="shared" ref="HF74" si="467">0.0401*LN(HF73)</f>
        <v>#VALUE!</v>
      </c>
      <c r="HG74" s="125" t="e">
        <f t="shared" ref="HG74" si="468">0.0401*LN(HG73)</f>
        <v>#VALUE!</v>
      </c>
      <c r="HH74" s="125" t="e">
        <f t="shared" ref="HH74" si="469">0.0401*LN(HH73)</f>
        <v>#VALUE!</v>
      </c>
      <c r="HI74" s="125" t="e">
        <f t="shared" ref="HI74" si="470">0.0401*LN(HI73)</f>
        <v>#VALUE!</v>
      </c>
      <c r="HJ74" s="125" t="e">
        <f t="shared" ref="HJ74" si="471">0.0401*LN(HJ73)</f>
        <v>#VALUE!</v>
      </c>
      <c r="HK74" s="125" t="e">
        <f t="shared" ref="HK74" si="472">0.0401*LN(HK73)</f>
        <v>#VALUE!</v>
      </c>
      <c r="HL74" s="125" t="e">
        <f t="shared" ref="HL74" si="473">0.0401*LN(HL73)</f>
        <v>#VALUE!</v>
      </c>
      <c r="HM74" s="125" t="e">
        <f t="shared" ref="HM74" si="474">0.0401*LN(HM73)</f>
        <v>#VALUE!</v>
      </c>
      <c r="HN74" s="125" t="e">
        <f t="shared" ref="HN74:HO74" si="475">0.0401*LN(HN73)</f>
        <v>#VALUE!</v>
      </c>
      <c r="HO74" s="125" t="e">
        <f t="shared" si="475"/>
        <v>#VALUE!</v>
      </c>
      <c r="HP74" s="125" t="e">
        <f t="shared" ref="HP74" si="476">0.0401*LN(HP73)</f>
        <v>#VALUE!</v>
      </c>
      <c r="HQ74" s="125" t="e">
        <f t="shared" ref="HQ74" si="477">0.0401*LN(HQ73)</f>
        <v>#VALUE!</v>
      </c>
      <c r="HR74" s="125" t="e">
        <f t="shared" ref="HR74" si="478">0.0401*LN(HR73)</f>
        <v>#VALUE!</v>
      </c>
      <c r="HS74" s="125" t="e">
        <f t="shared" ref="HS74" si="479">0.0401*LN(HS73)</f>
        <v>#VALUE!</v>
      </c>
      <c r="HT74" s="125" t="e">
        <f t="shared" ref="HT74" si="480">0.0401*LN(HT73)</f>
        <v>#VALUE!</v>
      </c>
      <c r="HU74" s="125" t="e">
        <f t="shared" ref="HU74" si="481">0.0401*LN(HU73)</f>
        <v>#VALUE!</v>
      </c>
      <c r="HV74" s="125" t="e">
        <f t="shared" ref="HV74" si="482">0.0401*LN(HV73)</f>
        <v>#VALUE!</v>
      </c>
      <c r="HW74" s="125" t="e">
        <f t="shared" ref="HW74" si="483">0.0401*LN(HW73)</f>
        <v>#VALUE!</v>
      </c>
      <c r="HX74" s="125" t="e">
        <f t="shared" ref="HX74" si="484">0.0401*LN(HX73)</f>
        <v>#VALUE!</v>
      </c>
      <c r="HY74" s="125" t="e">
        <f t="shared" ref="HY74" si="485">0.0401*LN(HY73)</f>
        <v>#VALUE!</v>
      </c>
      <c r="HZ74" s="125" t="e">
        <f t="shared" ref="HZ74" si="486">0.0401*LN(HZ73)</f>
        <v>#VALUE!</v>
      </c>
      <c r="IA74" s="125" t="e">
        <f t="shared" ref="IA74" si="487">0.0401*LN(IA73)</f>
        <v>#VALUE!</v>
      </c>
      <c r="IB74" s="125" t="e">
        <f t="shared" ref="IB74" si="488">0.0401*LN(IB73)</f>
        <v>#VALUE!</v>
      </c>
      <c r="IC74" s="125" t="e">
        <f t="shared" ref="IC74" si="489">0.0401*LN(IC73)</f>
        <v>#VALUE!</v>
      </c>
      <c r="ID74" s="125" t="e">
        <f t="shared" ref="ID74" si="490">0.0401*LN(ID73)</f>
        <v>#VALUE!</v>
      </c>
      <c r="IE74" s="125" t="e">
        <f t="shared" ref="IE74" si="491">0.0401*LN(IE73)</f>
        <v>#VALUE!</v>
      </c>
      <c r="IF74" s="125" t="e">
        <f t="shared" ref="IF74" si="492">0.0401*LN(IF73)</f>
        <v>#VALUE!</v>
      </c>
      <c r="IG74" s="125" t="e">
        <f t="shared" ref="IG74" si="493">0.0401*LN(IG73)</f>
        <v>#VALUE!</v>
      </c>
      <c r="IH74" s="125" t="e">
        <f t="shared" ref="IH74" si="494">0.0401*LN(IH73)</f>
        <v>#VALUE!</v>
      </c>
      <c r="II74" s="125" t="e">
        <f t="shared" ref="II74" si="495">0.0401*LN(II73)</f>
        <v>#VALUE!</v>
      </c>
      <c r="IJ74" s="125" t="e">
        <f t="shared" ref="IJ74" si="496">0.0401*LN(IJ73)</f>
        <v>#VALUE!</v>
      </c>
      <c r="IK74" s="125" t="e">
        <f t="shared" ref="IK74" si="497">0.0401*LN(IK73)</f>
        <v>#VALUE!</v>
      </c>
      <c r="IL74" s="125" t="e">
        <f t="shared" ref="IL74" si="498">0.0401*LN(IL73)</f>
        <v>#VALUE!</v>
      </c>
      <c r="IM74" s="125" t="e">
        <f t="shared" ref="IM74" si="499">0.0401*LN(IM73)</f>
        <v>#VALUE!</v>
      </c>
      <c r="IN74" s="125" t="e">
        <f t="shared" ref="IN74" si="500">0.0401*LN(IN73)</f>
        <v>#VALUE!</v>
      </c>
      <c r="IO74" s="125" t="e">
        <f t="shared" ref="IO74" si="501">0.0401*LN(IO73)</f>
        <v>#VALUE!</v>
      </c>
      <c r="IP74" s="125" t="e">
        <f t="shared" ref="IP74" si="502">0.0401*LN(IP73)</f>
        <v>#VALUE!</v>
      </c>
      <c r="IQ74" s="125" t="e">
        <f t="shared" ref="IQ74" si="503">0.0401*LN(IQ73)</f>
        <v>#VALUE!</v>
      </c>
      <c r="IR74" s="125" t="e">
        <f t="shared" ref="IR74" si="504">0.0401*LN(IR73)</f>
        <v>#VALUE!</v>
      </c>
      <c r="IS74" s="125" t="e">
        <f t="shared" ref="IS74" si="505">0.0401*LN(IS73)</f>
        <v>#VALUE!</v>
      </c>
      <c r="IT74" s="125" t="e">
        <f t="shared" ref="IT74" si="506">0.0401*LN(IT73)</f>
        <v>#VALUE!</v>
      </c>
      <c r="IU74" s="125" t="e">
        <f t="shared" ref="IU74" si="507">0.0401*LN(IU73)</f>
        <v>#VALUE!</v>
      </c>
      <c r="IV74" s="125" t="e">
        <f t="shared" ref="IV74" si="508">0.0401*LN(IV73)</f>
        <v>#VALUE!</v>
      </c>
      <c r="IW74" s="125" t="e">
        <f t="shared" ref="IW74" si="509">0.0401*LN(IW73)</f>
        <v>#VALUE!</v>
      </c>
      <c r="IX74" s="125" t="e">
        <f t="shared" ref="IX74" si="510">0.0401*LN(IX73)</f>
        <v>#VALUE!</v>
      </c>
      <c r="IY74" s="125" t="e">
        <f t="shared" ref="IY74" si="511">0.0401*LN(IY73)</f>
        <v>#VALUE!</v>
      </c>
      <c r="IZ74" s="125" t="e">
        <f t="shared" ref="IZ74" si="512">0.0401*LN(IZ73)</f>
        <v>#VALUE!</v>
      </c>
      <c r="JA74" s="125" t="e">
        <f t="shared" ref="JA74" si="513">0.0401*LN(JA73)</f>
        <v>#VALUE!</v>
      </c>
      <c r="JB74" s="125" t="e">
        <f t="shared" ref="JB74" si="514">0.0401*LN(JB73)</f>
        <v>#VALUE!</v>
      </c>
      <c r="JC74" s="125" t="e">
        <f t="shared" ref="JC74" si="515">0.0401*LN(JC73)</f>
        <v>#VALUE!</v>
      </c>
      <c r="JD74" s="125" t="e">
        <f t="shared" ref="JD74" si="516">0.0401*LN(JD73)</f>
        <v>#VALUE!</v>
      </c>
      <c r="JE74" s="125" t="e">
        <f t="shared" ref="JE74" si="517">0.0401*LN(JE73)</f>
        <v>#VALUE!</v>
      </c>
      <c r="JF74" s="125" t="e">
        <f t="shared" ref="JF74" si="518">0.0401*LN(JF73)</f>
        <v>#VALUE!</v>
      </c>
      <c r="JG74" s="125" t="e">
        <f t="shared" ref="JG74" si="519">0.0401*LN(JG73)</f>
        <v>#VALUE!</v>
      </c>
      <c r="JH74" s="125" t="e">
        <f t="shared" ref="JH74" si="520">0.0401*LN(JH73)</f>
        <v>#VALUE!</v>
      </c>
      <c r="JI74" s="125" t="e">
        <f t="shared" ref="JI74" si="521">0.0401*LN(JI73)</f>
        <v>#VALUE!</v>
      </c>
      <c r="JJ74" s="125" t="e">
        <f t="shared" ref="JJ74" si="522">0.0401*LN(JJ73)</f>
        <v>#VALUE!</v>
      </c>
      <c r="JK74" s="125" t="e">
        <f t="shared" ref="JK74" si="523">0.0401*LN(JK73)</f>
        <v>#VALUE!</v>
      </c>
      <c r="JL74" s="125" t="e">
        <f t="shared" ref="JL74" si="524">0.0401*LN(JL73)</f>
        <v>#VALUE!</v>
      </c>
      <c r="JM74" s="125" t="e">
        <f t="shared" ref="JM74" si="525">0.0401*LN(JM73)</f>
        <v>#VALUE!</v>
      </c>
      <c r="JN74" s="125" t="e">
        <f t="shared" ref="JN74" si="526">0.0401*LN(JN73)</f>
        <v>#VALUE!</v>
      </c>
      <c r="JO74" s="125" t="e">
        <f t="shared" ref="JO74" si="527">0.0401*LN(JO73)</f>
        <v>#VALUE!</v>
      </c>
      <c r="JP74" s="125" t="e">
        <f t="shared" ref="JP74" si="528">0.0401*LN(JP73)</f>
        <v>#VALUE!</v>
      </c>
      <c r="JQ74" s="125" t="e">
        <f t="shared" ref="JQ74" si="529">0.0401*LN(JQ73)</f>
        <v>#VALUE!</v>
      </c>
      <c r="JR74" s="125" t="e">
        <f t="shared" ref="JR74" si="530">0.0401*LN(JR73)</f>
        <v>#VALUE!</v>
      </c>
      <c r="JS74" s="125" t="e">
        <f t="shared" ref="JS74" si="531">0.0401*LN(JS73)</f>
        <v>#VALUE!</v>
      </c>
      <c r="JT74" s="125" t="e">
        <f t="shared" ref="JT74" si="532">0.0401*LN(JT73)</f>
        <v>#VALUE!</v>
      </c>
      <c r="JU74" s="125" t="e">
        <f t="shared" ref="JU74" si="533">0.0401*LN(JU73)</f>
        <v>#VALUE!</v>
      </c>
      <c r="JV74" s="125" t="e">
        <f t="shared" ref="JV74" si="534">0.0401*LN(JV73)</f>
        <v>#VALUE!</v>
      </c>
      <c r="JW74" s="125" t="e">
        <f t="shared" ref="JW74" si="535">0.0401*LN(JW73)</f>
        <v>#VALUE!</v>
      </c>
      <c r="JX74" s="125" t="e">
        <f t="shared" ref="JX74" si="536">0.0401*LN(JX73)</f>
        <v>#VALUE!</v>
      </c>
      <c r="JY74" s="125" t="e">
        <f t="shared" ref="JY74" si="537">0.0401*LN(JY73)</f>
        <v>#VALUE!</v>
      </c>
      <c r="JZ74" s="125" t="e">
        <f t="shared" ref="JZ74" si="538">0.0401*LN(JZ73)</f>
        <v>#VALUE!</v>
      </c>
      <c r="KA74" s="125" t="e">
        <f t="shared" ref="KA74" si="539">0.0401*LN(KA73)</f>
        <v>#VALUE!</v>
      </c>
      <c r="KB74" s="125" t="e">
        <f t="shared" ref="KB74" si="540">0.0401*LN(KB73)</f>
        <v>#VALUE!</v>
      </c>
      <c r="KC74" s="125" t="e">
        <f t="shared" ref="KC74" si="541">0.0401*LN(KC73)</f>
        <v>#VALUE!</v>
      </c>
      <c r="KD74" s="125" t="e">
        <f t="shared" ref="KD74:KE74" si="542">0.0401*LN(KD73)</f>
        <v>#VALUE!</v>
      </c>
      <c r="KE74" s="125" t="e">
        <f t="shared" si="542"/>
        <v>#VALUE!</v>
      </c>
      <c r="KF74" s="125" t="e">
        <f t="shared" ref="KF74" si="543">0.0401*LN(KF73)</f>
        <v>#VALUE!</v>
      </c>
      <c r="KG74" s="125" t="e">
        <f t="shared" ref="KG74" si="544">0.0401*LN(KG73)</f>
        <v>#VALUE!</v>
      </c>
      <c r="KH74" s="125" t="e">
        <f t="shared" ref="KH74" si="545">0.0401*LN(KH73)</f>
        <v>#VALUE!</v>
      </c>
      <c r="KI74" s="125" t="e">
        <f t="shared" ref="KI74" si="546">0.0401*LN(KI73)</f>
        <v>#VALUE!</v>
      </c>
      <c r="KJ74" s="125" t="e">
        <f t="shared" ref="KJ74" si="547">0.0401*LN(KJ73)</f>
        <v>#VALUE!</v>
      </c>
      <c r="KK74" s="125" t="e">
        <f t="shared" ref="KK74" si="548">0.0401*LN(KK73)</f>
        <v>#VALUE!</v>
      </c>
      <c r="KL74" s="125" t="e">
        <f t="shared" ref="KL74" si="549">0.0401*LN(KL73)</f>
        <v>#VALUE!</v>
      </c>
      <c r="KM74" s="125" t="e">
        <f t="shared" ref="KM74" si="550">0.0401*LN(KM73)</f>
        <v>#VALUE!</v>
      </c>
      <c r="KN74" s="125" t="e">
        <f t="shared" ref="KN74" si="551">0.0401*LN(KN73)</f>
        <v>#VALUE!</v>
      </c>
      <c r="KO74" s="125" t="e">
        <f t="shared" ref="KO74" si="552">0.0401*LN(KO73)</f>
        <v>#VALUE!</v>
      </c>
      <c r="KP74" s="125" t="e">
        <f t="shared" ref="KP74" si="553">0.0401*LN(KP73)</f>
        <v>#VALUE!</v>
      </c>
      <c r="KQ74" s="125" t="e">
        <f t="shared" ref="KQ74" si="554">0.0401*LN(KQ73)</f>
        <v>#VALUE!</v>
      </c>
      <c r="KR74" s="125" t="e">
        <f t="shared" ref="KR74" si="555">0.0401*LN(KR73)</f>
        <v>#VALUE!</v>
      </c>
      <c r="KS74" s="125" t="e">
        <f t="shared" ref="KS74" si="556">0.0401*LN(KS73)</f>
        <v>#VALUE!</v>
      </c>
      <c r="KT74" s="125" t="e">
        <f t="shared" ref="KT74" si="557">0.0401*LN(KT73)</f>
        <v>#VALUE!</v>
      </c>
      <c r="KU74" s="125" t="e">
        <f t="shared" ref="KU74" si="558">0.0401*LN(KU73)</f>
        <v>#VALUE!</v>
      </c>
      <c r="KV74" s="125" t="e">
        <f t="shared" ref="KV74" si="559">0.0401*LN(KV73)</f>
        <v>#VALUE!</v>
      </c>
      <c r="KW74" s="125" t="e">
        <f t="shared" ref="KW74" si="560">0.0401*LN(KW73)</f>
        <v>#VALUE!</v>
      </c>
      <c r="KX74" s="125" t="e">
        <f t="shared" ref="KX74" si="561">0.0401*LN(KX73)</f>
        <v>#VALUE!</v>
      </c>
      <c r="KY74" s="125" t="e">
        <f t="shared" ref="KY74" si="562">0.0401*LN(KY73)</f>
        <v>#VALUE!</v>
      </c>
      <c r="KZ74" s="125" t="e">
        <f t="shared" ref="KZ74" si="563">0.0401*LN(KZ73)</f>
        <v>#VALUE!</v>
      </c>
      <c r="LA74" s="125" t="e">
        <f t="shared" ref="LA74" si="564">0.0401*LN(LA73)</f>
        <v>#VALUE!</v>
      </c>
      <c r="LB74" s="125" t="e">
        <f t="shared" ref="LB74" si="565">0.0401*LN(LB73)</f>
        <v>#VALUE!</v>
      </c>
      <c r="LC74" s="125" t="e">
        <f t="shared" ref="LC74" si="566">0.0401*LN(LC73)</f>
        <v>#VALUE!</v>
      </c>
      <c r="LD74" s="125" t="e">
        <f t="shared" ref="LD74" si="567">0.0401*LN(LD73)</f>
        <v>#VALUE!</v>
      </c>
      <c r="LE74" s="125" t="e">
        <f t="shared" ref="LE74" si="568">0.0401*LN(LE73)</f>
        <v>#VALUE!</v>
      </c>
      <c r="LF74" s="125" t="e">
        <f t="shared" ref="LF74" si="569">0.0401*LN(LF73)</f>
        <v>#VALUE!</v>
      </c>
      <c r="LG74" s="125" t="e">
        <f t="shared" ref="LG74" si="570">0.0401*LN(LG73)</f>
        <v>#VALUE!</v>
      </c>
      <c r="LH74" s="125" t="e">
        <f t="shared" ref="LH74" si="571">0.0401*LN(LH73)</f>
        <v>#VALUE!</v>
      </c>
      <c r="LI74" s="125" t="e">
        <f t="shared" ref="LI74" si="572">0.0401*LN(LI73)</f>
        <v>#VALUE!</v>
      </c>
      <c r="LJ74" s="125" t="e">
        <f t="shared" ref="LJ74" si="573">0.0401*LN(LJ73)</f>
        <v>#VALUE!</v>
      </c>
      <c r="LK74" s="125" t="e">
        <f t="shared" ref="LK74" si="574">0.0401*LN(LK73)</f>
        <v>#VALUE!</v>
      </c>
      <c r="LL74" s="125" t="e">
        <f t="shared" ref="LL74" si="575">0.0401*LN(LL73)</f>
        <v>#VALUE!</v>
      </c>
      <c r="LM74" s="125" t="e">
        <f t="shared" ref="LM74" si="576">0.0401*LN(LM73)</f>
        <v>#VALUE!</v>
      </c>
      <c r="LN74" s="125" t="e">
        <f t="shared" ref="LN74" si="577">0.0401*LN(LN73)</f>
        <v>#VALUE!</v>
      </c>
      <c r="LO74" s="125" t="e">
        <f t="shared" ref="LO74" si="578">0.0401*LN(LO73)</f>
        <v>#VALUE!</v>
      </c>
      <c r="LP74" s="125" t="e">
        <f t="shared" ref="LP74" si="579">0.0401*LN(LP73)</f>
        <v>#VALUE!</v>
      </c>
      <c r="LQ74" s="125" t="e">
        <f t="shared" ref="LQ74" si="580">0.0401*LN(LQ73)</f>
        <v>#VALUE!</v>
      </c>
      <c r="LR74" s="125" t="e">
        <f t="shared" ref="LR74" si="581">0.0401*LN(LR73)</f>
        <v>#VALUE!</v>
      </c>
      <c r="LS74" s="125" t="e">
        <f t="shared" ref="LS74" si="582">0.0401*LN(LS73)</f>
        <v>#VALUE!</v>
      </c>
      <c r="LT74" s="125" t="e">
        <f t="shared" ref="LT74" si="583">0.0401*LN(LT73)</f>
        <v>#VALUE!</v>
      </c>
      <c r="LU74" s="125" t="e">
        <f t="shared" ref="LU74" si="584">0.0401*LN(LU73)</f>
        <v>#VALUE!</v>
      </c>
      <c r="LV74" s="125" t="e">
        <f t="shared" ref="LV74" si="585">0.0401*LN(LV73)</f>
        <v>#VALUE!</v>
      </c>
      <c r="LW74" s="125" t="e">
        <f t="shared" ref="LW74" si="586">0.0401*LN(LW73)</f>
        <v>#VALUE!</v>
      </c>
      <c r="LX74" s="125" t="e">
        <f t="shared" ref="LX74" si="587">0.0401*LN(LX73)</f>
        <v>#VALUE!</v>
      </c>
      <c r="LY74" s="125" t="e">
        <f t="shared" ref="LY74" si="588">0.0401*LN(LY73)</f>
        <v>#VALUE!</v>
      </c>
      <c r="LZ74" s="125" t="e">
        <f t="shared" ref="LZ74" si="589">0.0401*LN(LZ73)</f>
        <v>#VALUE!</v>
      </c>
      <c r="MA74" s="125" t="e">
        <f t="shared" ref="MA74" si="590">0.0401*LN(MA73)</f>
        <v>#VALUE!</v>
      </c>
      <c r="MB74" s="125" t="e">
        <f t="shared" ref="MB74" si="591">0.0401*LN(MB73)</f>
        <v>#VALUE!</v>
      </c>
      <c r="MC74" s="125" t="e">
        <f t="shared" ref="MC74" si="592">0.0401*LN(MC73)</f>
        <v>#VALUE!</v>
      </c>
      <c r="MD74" s="125" t="e">
        <f t="shared" ref="MD74" si="593">0.0401*LN(MD73)</f>
        <v>#VALUE!</v>
      </c>
      <c r="ME74" s="125" t="e">
        <f t="shared" ref="ME74" si="594">0.0401*LN(ME73)</f>
        <v>#VALUE!</v>
      </c>
      <c r="MF74" s="125" t="e">
        <f t="shared" ref="MF74" si="595">0.0401*LN(MF73)</f>
        <v>#VALUE!</v>
      </c>
      <c r="MG74" s="125" t="e">
        <f t="shared" ref="MG74" si="596">0.0401*LN(MG73)</f>
        <v>#VALUE!</v>
      </c>
      <c r="MH74" s="125" t="e">
        <f t="shared" ref="MH74" si="597">0.0401*LN(MH73)</f>
        <v>#VALUE!</v>
      </c>
      <c r="MI74" s="125" t="e">
        <f t="shared" ref="MI74" si="598">0.0401*LN(MI73)</f>
        <v>#VALUE!</v>
      </c>
      <c r="MJ74" s="125" t="e">
        <f t="shared" ref="MJ74" si="599">0.0401*LN(MJ73)</f>
        <v>#VALUE!</v>
      </c>
      <c r="MK74" s="125" t="e">
        <f t="shared" ref="MK74" si="600">0.0401*LN(MK73)</f>
        <v>#VALUE!</v>
      </c>
      <c r="ML74" s="125" t="e">
        <f t="shared" ref="ML74" si="601">0.0401*LN(ML73)</f>
        <v>#VALUE!</v>
      </c>
      <c r="MM74" s="125" t="e">
        <f t="shared" ref="MM74" si="602">0.0401*LN(MM73)</f>
        <v>#VALUE!</v>
      </c>
      <c r="MN74" s="125" t="e">
        <f t="shared" ref="MN74" si="603">0.0401*LN(MN73)</f>
        <v>#VALUE!</v>
      </c>
      <c r="MO74" s="125" t="e">
        <f t="shared" ref="MO74" si="604">0.0401*LN(MO73)</f>
        <v>#VALUE!</v>
      </c>
      <c r="MP74" s="125" t="e">
        <f t="shared" ref="MP74" si="605">0.0401*LN(MP73)</f>
        <v>#VALUE!</v>
      </c>
      <c r="MQ74" s="125" t="e">
        <f t="shared" ref="MQ74" si="606">0.0401*LN(MQ73)</f>
        <v>#VALUE!</v>
      </c>
      <c r="MR74" s="125" t="e">
        <f t="shared" ref="MR74" si="607">0.0401*LN(MR73)</f>
        <v>#VALUE!</v>
      </c>
      <c r="MS74" s="125" t="e">
        <f t="shared" ref="MS74" si="608">0.0401*LN(MS73)</f>
        <v>#VALUE!</v>
      </c>
      <c r="MT74" s="125" t="e">
        <f t="shared" ref="MT74:MU74" si="609">0.0401*LN(MT73)</f>
        <v>#VALUE!</v>
      </c>
      <c r="MU74" s="125" t="e">
        <f t="shared" si="609"/>
        <v>#VALUE!</v>
      </c>
      <c r="MV74" s="125" t="e">
        <f t="shared" ref="MV74" si="610">0.0401*LN(MV73)</f>
        <v>#VALUE!</v>
      </c>
      <c r="MW74" s="125" t="e">
        <f t="shared" ref="MW74" si="611">0.0401*LN(MW73)</f>
        <v>#VALUE!</v>
      </c>
      <c r="MX74" s="125" t="e">
        <f t="shared" ref="MX74" si="612">0.0401*LN(MX73)</f>
        <v>#VALUE!</v>
      </c>
      <c r="MY74" s="125" t="e">
        <f t="shared" ref="MY74" si="613">0.0401*LN(MY73)</f>
        <v>#VALUE!</v>
      </c>
      <c r="MZ74" s="125" t="e">
        <f t="shared" ref="MZ74" si="614">0.0401*LN(MZ73)</f>
        <v>#VALUE!</v>
      </c>
      <c r="NA74" s="125" t="e">
        <f t="shared" ref="NA74" si="615">0.0401*LN(NA73)</f>
        <v>#VALUE!</v>
      </c>
      <c r="NB74" s="125" t="e">
        <f t="shared" ref="NB74" si="616">0.0401*LN(NB73)</f>
        <v>#VALUE!</v>
      </c>
      <c r="NC74" s="125" t="e">
        <f t="shared" ref="NC74" si="617">0.0401*LN(NC73)</f>
        <v>#VALUE!</v>
      </c>
      <c r="ND74" s="125" t="e">
        <f t="shared" ref="ND74" si="618">0.0401*LN(ND73)</f>
        <v>#VALUE!</v>
      </c>
      <c r="NE74" s="125" t="e">
        <f t="shared" ref="NE74" si="619">0.0401*LN(NE73)</f>
        <v>#VALUE!</v>
      </c>
      <c r="NF74" s="125" t="e">
        <f t="shared" ref="NF74" si="620">0.0401*LN(NF73)</f>
        <v>#VALUE!</v>
      </c>
      <c r="NG74" s="125" t="e">
        <f t="shared" ref="NG74" si="621">0.0401*LN(NG73)</f>
        <v>#VALUE!</v>
      </c>
      <c r="NH74" s="125" t="e">
        <f t="shared" ref="NH74" si="622">0.0401*LN(NH73)</f>
        <v>#VALUE!</v>
      </c>
      <c r="NI74" s="125" t="e">
        <f t="shared" ref="NI74" si="623">0.0401*LN(NI73)</f>
        <v>#VALUE!</v>
      </c>
      <c r="NJ74" s="125" t="e">
        <f t="shared" ref="NJ74" si="624">0.0401*LN(NJ73)</f>
        <v>#VALUE!</v>
      </c>
      <c r="NK74" s="125" t="e">
        <f t="shared" ref="NK74" si="625">0.0401*LN(NK73)</f>
        <v>#VALUE!</v>
      </c>
      <c r="NL74" s="125" t="e">
        <f t="shared" ref="NL74" si="626">0.0401*LN(NL73)</f>
        <v>#VALUE!</v>
      </c>
      <c r="NM74" s="125" t="e">
        <f t="shared" ref="NM74" si="627">0.0401*LN(NM73)</f>
        <v>#VALUE!</v>
      </c>
      <c r="NN74" s="125" t="e">
        <f t="shared" ref="NN74" si="628">0.0401*LN(NN73)</f>
        <v>#VALUE!</v>
      </c>
      <c r="NO74" s="125" t="e">
        <f t="shared" ref="NO74" si="629">0.0401*LN(NO73)</f>
        <v>#VALUE!</v>
      </c>
      <c r="NP74" s="125" t="e">
        <f t="shared" ref="NP74" si="630">0.0401*LN(NP73)</f>
        <v>#VALUE!</v>
      </c>
      <c r="NQ74" s="125" t="e">
        <f t="shared" ref="NQ74" si="631">0.0401*LN(NQ73)</f>
        <v>#VALUE!</v>
      </c>
      <c r="NR74" s="125" t="e">
        <f t="shared" ref="NR74" si="632">0.0401*LN(NR73)</f>
        <v>#VALUE!</v>
      </c>
      <c r="NS74" s="125" t="e">
        <f t="shared" ref="NS74" si="633">0.0401*LN(NS73)</f>
        <v>#VALUE!</v>
      </c>
      <c r="NT74" s="125" t="e">
        <f t="shared" ref="NT74" si="634">0.0401*LN(NT73)</f>
        <v>#VALUE!</v>
      </c>
      <c r="NU74" s="125" t="e">
        <f t="shared" ref="NU74" si="635">0.0401*LN(NU73)</f>
        <v>#VALUE!</v>
      </c>
      <c r="NV74" s="125" t="e">
        <f t="shared" ref="NV74" si="636">0.0401*LN(NV73)</f>
        <v>#VALUE!</v>
      </c>
      <c r="NW74" s="125" t="e">
        <f t="shared" ref="NW74" si="637">0.0401*LN(NW73)</f>
        <v>#VALUE!</v>
      </c>
      <c r="NX74" s="125" t="e">
        <f t="shared" ref="NX74" si="638">0.0401*LN(NX73)</f>
        <v>#VALUE!</v>
      </c>
      <c r="NY74" s="125">
        <f t="shared" ref="NY74" si="639">0.0401*LN(NY73)</f>
        <v>9.1050762379450648E-3</v>
      </c>
      <c r="NZ74" s="125">
        <f t="shared" ref="NZ74" si="640">0.0401*LN(NZ73)</f>
        <v>1.7573633422302407E-2</v>
      </c>
      <c r="OA74" s="125">
        <f t="shared" ref="OA74" si="641">0.0401*LN(OA73)</f>
        <v>1.6187253767070458E-2</v>
      </c>
      <c r="OB74" s="125">
        <f t="shared" ref="OB74" si="642">0.0401*LN(OB73)</f>
        <v>1.1771164320986113E-2</v>
      </c>
      <c r="OC74" s="125">
        <f t="shared" ref="OC74" si="643">0.0401*LN(OC73)</f>
        <v>6.4018294106229006E-3</v>
      </c>
      <c r="OD74" s="125">
        <f t="shared" ref="OD74" si="644">0.0401*LN(OD73)</f>
        <v>9.1322323613088449E-4</v>
      </c>
      <c r="OE74" s="125">
        <f t="shared" ref="OE74" si="645">0.0401*LN(OE73)</f>
        <v>-4.3415673226484238E-3</v>
      </c>
      <c r="OF74" s="125">
        <f t="shared" ref="OF74" si="646">0.0401*LN(OF73)</f>
        <v>-9.2285896419464376E-3</v>
      </c>
      <c r="OG74" s="125">
        <f t="shared" ref="OG74" si="647">0.0401*LN(OG73)</f>
        <v>-1.3718008959759753E-2</v>
      </c>
      <c r="OH74" s="125">
        <f t="shared" ref="OH74" si="648">0.0401*LN(OH73)</f>
        <v>-1.7827317932948113E-2</v>
      </c>
      <c r="OI74" s="125">
        <f t="shared" ref="OI74" si="649">0.0401*LN(OI73)</f>
        <v>-2.1592540684431203E-2</v>
      </c>
      <c r="OJ74" s="125">
        <f t="shared" ref="OJ74" si="650">0.0401*LN(OJ73)</f>
        <v>-2.5054108002468739E-2</v>
      </c>
      <c r="OK74" s="125">
        <f t="shared" ref="OK74" si="651">0.0401*LN(OK73)</f>
        <v>9.1050762379450648E-3</v>
      </c>
      <c r="OL74" s="125">
        <f t="shared" ref="OL74" si="652">0.0401*LN(OL73)</f>
        <v>1.7573633422302407E-2</v>
      </c>
      <c r="OM74" s="125">
        <f t="shared" ref="OM74" si="653">0.0401*LN(OM73)</f>
        <v>1.6187253767070458E-2</v>
      </c>
      <c r="ON74" s="125">
        <f t="shared" ref="ON74" si="654">0.0401*LN(ON73)</f>
        <v>1.1771164320986113E-2</v>
      </c>
      <c r="OO74" s="125">
        <f t="shared" ref="OO74" si="655">0.0401*LN(OO73)</f>
        <v>6.4018294106229006E-3</v>
      </c>
      <c r="OP74" s="125">
        <f t="shared" ref="OP74" si="656">0.0401*LN(OP73)</f>
        <v>9.1322323613088449E-4</v>
      </c>
      <c r="OQ74" s="125">
        <f t="shared" ref="OQ74" si="657">0.0401*LN(OQ73)</f>
        <v>-4.3415673226484238E-3</v>
      </c>
      <c r="OR74" s="125">
        <f t="shared" ref="OR74" si="658">0.0401*LN(OR73)</f>
        <v>-9.2285896419464376E-3</v>
      </c>
      <c r="OS74" s="125">
        <f t="shared" ref="OS74" si="659">0.0401*LN(OS73)</f>
        <v>-1.3718008959759753E-2</v>
      </c>
      <c r="OT74" s="125">
        <f t="shared" ref="OT74" si="660">0.0401*LN(OT73)</f>
        <v>-1.7827317932948113E-2</v>
      </c>
      <c r="OU74" s="125">
        <f t="shared" ref="OU74" si="661">0.0401*LN(OU73)</f>
        <v>-2.1592540684431203E-2</v>
      </c>
      <c r="OV74" s="125">
        <f t="shared" ref="OV74" si="662">0.0401*LN(OV73)</f>
        <v>-2.5054108002468739E-2</v>
      </c>
      <c r="OW74" s="125">
        <f t="shared" ref="OW74" si="663">0.0401*LN(OW73)</f>
        <v>9.1050762379450648E-3</v>
      </c>
      <c r="OX74" s="125">
        <f t="shared" ref="OX74" si="664">0.0401*LN(OX73)</f>
        <v>1.7573633422302407E-2</v>
      </c>
      <c r="OY74" s="125">
        <f t="shared" ref="OY74" si="665">0.0401*LN(OY73)</f>
        <v>1.6187253767070458E-2</v>
      </c>
      <c r="OZ74" s="125">
        <f t="shared" ref="OZ74" si="666">0.0401*LN(OZ73)</f>
        <v>1.1771164320986113E-2</v>
      </c>
      <c r="PA74" s="125">
        <f t="shared" ref="PA74" si="667">0.0401*LN(PA73)</f>
        <v>6.4018294106229006E-3</v>
      </c>
      <c r="PB74" s="125">
        <f t="shared" ref="PB74" si="668">0.0401*LN(PB73)</f>
        <v>9.1322323613088449E-4</v>
      </c>
      <c r="PC74" s="125">
        <f t="shared" ref="PC74" si="669">0.0401*LN(PC73)</f>
        <v>-4.3415673226484238E-3</v>
      </c>
      <c r="PD74" s="125">
        <f t="shared" ref="PD74" si="670">0.0401*LN(PD73)</f>
        <v>-9.2285896419464376E-3</v>
      </c>
      <c r="PE74" s="125">
        <f t="shared" ref="PE74" si="671">0.0401*LN(PE73)</f>
        <v>-1.3718008959759753E-2</v>
      </c>
      <c r="PF74" s="125">
        <f t="shared" ref="PF74" si="672">0.0401*LN(PF73)</f>
        <v>-1.7827317932948113E-2</v>
      </c>
      <c r="PG74" s="125">
        <f t="shared" ref="PG74" si="673">0.0401*LN(PG73)</f>
        <v>-2.1592540684431203E-2</v>
      </c>
      <c r="PH74" s="125">
        <f t="shared" ref="PH74" si="674">0.0401*LN(PH73)</f>
        <v>-2.5054108002468739E-2</v>
      </c>
      <c r="PI74" s="125">
        <f t="shared" ref="PI74" si="675">0.0401*LN(PI73)</f>
        <v>9.1050762379450648E-3</v>
      </c>
      <c r="PJ74" s="125">
        <f t="shared" ref="PJ74:PK74" si="676">0.0401*LN(PJ73)</f>
        <v>1.7573633422302407E-2</v>
      </c>
      <c r="PK74" s="125">
        <f t="shared" si="676"/>
        <v>1.6187253767070458E-2</v>
      </c>
      <c r="PL74" s="125">
        <f t="shared" ref="PL74" si="677">0.0401*LN(PL73)</f>
        <v>1.1771164320986113E-2</v>
      </c>
      <c r="PM74" s="125">
        <f t="shared" ref="PM74" si="678">0.0401*LN(PM73)</f>
        <v>6.4018294106229006E-3</v>
      </c>
      <c r="PN74" s="125">
        <f t="shared" ref="PN74" si="679">0.0401*LN(PN73)</f>
        <v>9.1322323613088449E-4</v>
      </c>
      <c r="PO74" s="125">
        <f t="shared" ref="PO74" si="680">0.0401*LN(PO73)</f>
        <v>-4.3415673226484238E-3</v>
      </c>
      <c r="PP74" s="125">
        <f t="shared" ref="PP74" si="681">0.0401*LN(PP73)</f>
        <v>-9.2285896419464376E-3</v>
      </c>
      <c r="PQ74" s="125">
        <f t="shared" ref="PQ74" si="682">0.0401*LN(PQ73)</f>
        <v>-1.3718008959759753E-2</v>
      </c>
      <c r="PR74" s="125">
        <f t="shared" ref="PR74" si="683">0.0401*LN(PR73)</f>
        <v>-1.7827317932948113E-2</v>
      </c>
      <c r="PS74" s="125">
        <f t="shared" ref="PS74" si="684">0.0401*LN(PS73)</f>
        <v>-2.1592540684431203E-2</v>
      </c>
      <c r="PT74" s="125">
        <f t="shared" ref="PT74" si="685">0.0401*LN(PT73)</f>
        <v>-2.5054108002468739E-2</v>
      </c>
      <c r="PU74" s="125">
        <f t="shared" ref="PU74" si="686">0.0401*LN(PU73)</f>
        <v>9.1050762379450648E-3</v>
      </c>
      <c r="PV74" s="125">
        <f t="shared" ref="PV74" si="687">0.0401*LN(PV73)</f>
        <v>1.7573633422302407E-2</v>
      </c>
      <c r="PW74" s="125">
        <f t="shared" ref="PW74" si="688">0.0401*LN(PW73)</f>
        <v>1.6187253767070458E-2</v>
      </c>
      <c r="PX74" s="125">
        <f t="shared" ref="PX74" si="689">0.0401*LN(PX73)</f>
        <v>1.1771164320986113E-2</v>
      </c>
      <c r="PY74" s="125">
        <f t="shared" ref="PY74" si="690">0.0401*LN(PY73)</f>
        <v>6.4018294106229006E-3</v>
      </c>
      <c r="PZ74" s="125">
        <f t="shared" ref="PZ74" si="691">0.0401*LN(PZ73)</f>
        <v>9.1322323613088449E-4</v>
      </c>
      <c r="QA74" s="125">
        <f t="shared" ref="QA74" si="692">0.0401*LN(QA73)</f>
        <v>-4.3415673226484238E-3</v>
      </c>
      <c r="QB74" s="125">
        <f t="shared" ref="QB74" si="693">0.0401*LN(QB73)</f>
        <v>-9.2285896419464376E-3</v>
      </c>
      <c r="QC74" s="125">
        <f t="shared" ref="QC74" si="694">0.0401*LN(QC73)</f>
        <v>-1.3718008959759753E-2</v>
      </c>
      <c r="QD74" s="125">
        <f t="shared" ref="QD74" si="695">0.0401*LN(QD73)</f>
        <v>-1.7827317932948113E-2</v>
      </c>
      <c r="QE74" s="125">
        <f t="shared" ref="QE74" si="696">0.0401*LN(QE73)</f>
        <v>-2.1592540684431203E-2</v>
      </c>
      <c r="QF74" s="125">
        <f t="shared" ref="QF74" si="697">0.0401*LN(QF73)</f>
        <v>-2.5054108002468739E-2</v>
      </c>
      <c r="QG74" s="125">
        <f t="shared" ref="QG74" si="698">0.0401*LN(QG73)</f>
        <v>9.1050762379450648E-3</v>
      </c>
      <c r="QH74" s="125">
        <f t="shared" ref="QH74" si="699">0.0401*LN(QH73)</f>
        <v>1.7573633422302407E-2</v>
      </c>
      <c r="QI74" s="125">
        <f t="shared" ref="QI74" si="700">0.0401*LN(QI73)</f>
        <v>1.6187253767070458E-2</v>
      </c>
      <c r="QJ74" s="125">
        <f t="shared" ref="QJ74" si="701">0.0401*LN(QJ73)</f>
        <v>1.1771164320986113E-2</v>
      </c>
      <c r="QK74" s="125">
        <f t="shared" ref="QK74" si="702">0.0401*LN(QK73)</f>
        <v>6.4018294106229006E-3</v>
      </c>
      <c r="QL74" s="125">
        <f t="shared" ref="QL74" si="703">0.0401*LN(QL73)</f>
        <v>9.1322323613088449E-4</v>
      </c>
      <c r="QM74" s="125">
        <f t="shared" ref="QM74" si="704">0.0401*LN(QM73)</f>
        <v>-4.3415673226484238E-3</v>
      </c>
      <c r="QN74" s="125">
        <f t="shared" ref="QN74" si="705">0.0401*LN(QN73)</f>
        <v>-9.2285896419464376E-3</v>
      </c>
      <c r="QO74" s="125">
        <f t="shared" ref="QO74" si="706">0.0401*LN(QO73)</f>
        <v>-1.3718008959759753E-2</v>
      </c>
      <c r="QP74" s="125">
        <f t="shared" ref="QP74" si="707">0.0401*LN(QP73)</f>
        <v>-1.7827317932948113E-2</v>
      </c>
      <c r="QQ74" s="125">
        <f t="shared" ref="QQ74" si="708">0.0401*LN(QQ73)</f>
        <v>-2.1592540684431203E-2</v>
      </c>
      <c r="QR74" s="125">
        <f t="shared" ref="QR74" si="709">0.0401*LN(QR73)</f>
        <v>-2.5054108002468739E-2</v>
      </c>
      <c r="QS74" s="125">
        <f t="shared" ref="QS74" si="710">0.0401*LN(QS73)</f>
        <v>9.1050762379450648E-3</v>
      </c>
      <c r="QT74" s="125">
        <f t="shared" ref="QT74" si="711">0.0401*LN(QT73)</f>
        <v>1.7573633422302407E-2</v>
      </c>
      <c r="QU74" s="125">
        <f t="shared" ref="QU74" si="712">0.0401*LN(QU73)</f>
        <v>1.6187253767070458E-2</v>
      </c>
      <c r="QV74" s="125">
        <f t="shared" ref="QV74" si="713">0.0401*LN(QV73)</f>
        <v>1.1771164320986113E-2</v>
      </c>
      <c r="QW74" s="125">
        <f t="shared" ref="QW74" si="714">0.0401*LN(QW73)</f>
        <v>6.4018294106229006E-3</v>
      </c>
      <c r="QX74" s="125">
        <f t="shared" ref="QX74" si="715">0.0401*LN(QX73)</f>
        <v>9.1322323613088449E-4</v>
      </c>
      <c r="QY74" s="125">
        <f t="shared" ref="QY74" si="716">0.0401*LN(QY73)</f>
        <v>-4.3415673226484238E-3</v>
      </c>
      <c r="QZ74" s="125">
        <f t="shared" ref="QZ74" si="717">0.0401*LN(QZ73)</f>
        <v>-9.2285896419464376E-3</v>
      </c>
      <c r="RA74" s="125">
        <f t="shared" ref="RA74" si="718">0.0401*LN(RA73)</f>
        <v>-1.3718008959759753E-2</v>
      </c>
      <c r="RB74" s="125">
        <f t="shared" ref="RB74" si="719">0.0401*LN(RB73)</f>
        <v>-1.7827317932948113E-2</v>
      </c>
      <c r="RC74" s="125">
        <f t="shared" ref="RC74" si="720">0.0401*LN(RC73)</f>
        <v>-2.1592540684431203E-2</v>
      </c>
      <c r="RD74" s="125">
        <f t="shared" ref="RD74" si="721">0.0401*LN(RD73)</f>
        <v>-2.5054108002468739E-2</v>
      </c>
      <c r="RE74" s="125">
        <f t="shared" ref="RE74" si="722">0.0401*LN(RE73)</f>
        <v>9.1050762379450648E-3</v>
      </c>
      <c r="RF74" s="125">
        <f t="shared" ref="RF74" si="723">0.0401*LN(RF73)</f>
        <v>1.7573633422302407E-2</v>
      </c>
      <c r="RG74" s="125">
        <f t="shared" ref="RG74" si="724">0.0401*LN(RG73)</f>
        <v>1.6187253767070458E-2</v>
      </c>
      <c r="RH74" s="125">
        <f t="shared" ref="RH74" si="725">0.0401*LN(RH73)</f>
        <v>1.1771164320986113E-2</v>
      </c>
      <c r="RI74" s="125">
        <f t="shared" ref="RI74" si="726">0.0401*LN(RI73)</f>
        <v>6.4018294106229006E-3</v>
      </c>
      <c r="RJ74" s="125">
        <f t="shared" ref="RJ74" si="727">0.0401*LN(RJ73)</f>
        <v>9.1322323613088449E-4</v>
      </c>
      <c r="RK74" s="125">
        <f t="shared" ref="RK74" si="728">0.0401*LN(RK73)</f>
        <v>-4.3415673226484238E-3</v>
      </c>
      <c r="RL74" s="125">
        <f t="shared" ref="RL74" si="729">0.0401*LN(RL73)</f>
        <v>-9.2285896419464376E-3</v>
      </c>
      <c r="RM74" s="125">
        <f t="shared" ref="RM74" si="730">0.0401*LN(RM73)</f>
        <v>-1.3718008959759753E-2</v>
      </c>
      <c r="RN74" s="125">
        <f t="shared" ref="RN74" si="731">0.0401*LN(RN73)</f>
        <v>-1.7827317932948113E-2</v>
      </c>
      <c r="RO74" s="125">
        <f t="shared" ref="RO74" si="732">0.0401*LN(RO73)</f>
        <v>-2.1592540684431203E-2</v>
      </c>
      <c r="RP74" s="125">
        <f t="shared" ref="RP74" si="733">0.0401*LN(RP73)</f>
        <v>-2.5054108002468739E-2</v>
      </c>
      <c r="RQ74" s="125">
        <f t="shared" ref="RQ74" si="734">0.0401*LN(RQ73)</f>
        <v>9.1050762379450648E-3</v>
      </c>
      <c r="RR74" s="125">
        <f t="shared" ref="RR74" si="735">0.0401*LN(RR73)</f>
        <v>1.7573633422302407E-2</v>
      </c>
      <c r="RS74" s="125">
        <f t="shared" ref="RS74" si="736">0.0401*LN(RS73)</f>
        <v>1.6187253767070458E-2</v>
      </c>
      <c r="RT74" s="125">
        <f t="shared" ref="RT74" si="737">0.0401*LN(RT73)</f>
        <v>1.1771164320986113E-2</v>
      </c>
      <c r="RU74" s="125">
        <f t="shared" ref="RU74" si="738">0.0401*LN(RU73)</f>
        <v>6.4018294106229006E-3</v>
      </c>
      <c r="RV74" s="125">
        <f t="shared" ref="RV74" si="739">0.0401*LN(RV73)</f>
        <v>9.1322323613088449E-4</v>
      </c>
      <c r="RW74" s="125">
        <f t="shared" ref="RW74" si="740">0.0401*LN(RW73)</f>
        <v>-4.3415673226484238E-3</v>
      </c>
      <c r="RX74" s="125">
        <f t="shared" ref="RX74" si="741">0.0401*LN(RX73)</f>
        <v>-9.2285896419464376E-3</v>
      </c>
      <c r="RY74" s="125">
        <f t="shared" ref="RY74" si="742">0.0401*LN(RY73)</f>
        <v>-1.3718008959759753E-2</v>
      </c>
      <c r="RZ74" s="125">
        <f t="shared" ref="RZ74:SA74" si="743">0.0401*LN(RZ73)</f>
        <v>-1.7827317932948113E-2</v>
      </c>
      <c r="SA74" s="125">
        <f t="shared" si="743"/>
        <v>-2.1592540684431203E-2</v>
      </c>
      <c r="SB74" s="125">
        <f t="shared" ref="SB74" si="744">0.0401*LN(SB73)</f>
        <v>-2.5054108002468739E-2</v>
      </c>
      <c r="SC74" s="125">
        <f t="shared" ref="SC74" si="745">0.0401*LN(SC73)</f>
        <v>9.1050762379450648E-3</v>
      </c>
      <c r="SD74" s="125">
        <f t="shared" ref="SD74" si="746">0.0401*LN(SD73)</f>
        <v>1.7573633422302407E-2</v>
      </c>
      <c r="SE74" s="125">
        <f t="shared" ref="SE74" si="747">0.0401*LN(SE73)</f>
        <v>1.6187253767070458E-2</v>
      </c>
      <c r="SF74" s="125">
        <f t="shared" ref="SF74" si="748">0.0401*LN(SF73)</f>
        <v>1.1771164320986113E-2</v>
      </c>
      <c r="SG74" s="125">
        <f t="shared" ref="SG74" si="749">0.0401*LN(SG73)</f>
        <v>6.4018294106229006E-3</v>
      </c>
      <c r="SH74" s="125">
        <f t="shared" ref="SH74" si="750">0.0401*LN(SH73)</f>
        <v>9.1322323613088449E-4</v>
      </c>
      <c r="SI74" s="125">
        <f t="shared" ref="SI74" si="751">0.0401*LN(SI73)</f>
        <v>-4.3415673226484238E-3</v>
      </c>
      <c r="SJ74" s="125">
        <f t="shared" ref="SJ74" si="752">0.0401*LN(SJ73)</f>
        <v>-9.2285896419464376E-3</v>
      </c>
      <c r="SK74" s="125">
        <f t="shared" ref="SK74" si="753">0.0401*LN(SK73)</f>
        <v>-1.3718008959759753E-2</v>
      </c>
      <c r="SL74" s="125">
        <f t="shared" ref="SL74" si="754">0.0401*LN(SL73)</f>
        <v>-1.7827317932948113E-2</v>
      </c>
      <c r="SM74" s="125">
        <f t="shared" ref="SM74" si="755">0.0401*LN(SM73)</f>
        <v>-2.1592540684431203E-2</v>
      </c>
      <c r="SN74" s="125">
        <f t="shared" ref="SN74" si="756">0.0401*LN(SN73)</f>
        <v>-2.5054108002468739E-2</v>
      </c>
      <c r="SO74" s="125">
        <f t="shared" ref="SO74" si="757">0.0401*LN(SO73)</f>
        <v>9.1050762379450648E-3</v>
      </c>
      <c r="SP74" s="125">
        <f t="shared" ref="SP74" si="758">0.0401*LN(SP73)</f>
        <v>1.7573633422302407E-2</v>
      </c>
      <c r="SQ74" s="125">
        <f t="shared" ref="SQ74" si="759">0.0401*LN(SQ73)</f>
        <v>1.6187253767070458E-2</v>
      </c>
      <c r="SR74" s="125">
        <f t="shared" ref="SR74" si="760">0.0401*LN(SR73)</f>
        <v>1.1771164320986113E-2</v>
      </c>
      <c r="SS74" s="125">
        <f t="shared" ref="SS74" si="761">0.0401*LN(SS73)</f>
        <v>6.4018294106229006E-3</v>
      </c>
      <c r="ST74" s="125">
        <f t="shared" ref="ST74" si="762">0.0401*LN(ST73)</f>
        <v>9.1322323613088449E-4</v>
      </c>
      <c r="SU74" s="125">
        <f t="shared" ref="SU74" si="763">0.0401*LN(SU73)</f>
        <v>-4.3415673226484238E-3</v>
      </c>
      <c r="SV74" s="125">
        <f t="shared" ref="SV74" si="764">0.0401*LN(SV73)</f>
        <v>-9.2285896419464376E-3</v>
      </c>
      <c r="SW74" s="125">
        <f t="shared" ref="SW74" si="765">0.0401*LN(SW73)</f>
        <v>-1.3718008959759753E-2</v>
      </c>
      <c r="SX74" s="125">
        <f t="shared" ref="SX74" si="766">0.0401*LN(SX73)</f>
        <v>-1.7827317932948113E-2</v>
      </c>
      <c r="SY74" s="125">
        <f t="shared" ref="SY74" si="767">0.0401*LN(SY73)</f>
        <v>-2.1592540684431203E-2</v>
      </c>
      <c r="SZ74" s="125">
        <f t="shared" ref="SZ74" si="768">0.0401*LN(SZ73)</f>
        <v>-2.5054108002468739E-2</v>
      </c>
      <c r="TA74" s="125">
        <f t="shared" ref="TA74" si="769">0.0401*LN(TA73)</f>
        <v>9.1050762379450648E-3</v>
      </c>
      <c r="TB74" s="125">
        <f t="shared" ref="TB74" si="770">0.0401*LN(TB73)</f>
        <v>1.7573633422302407E-2</v>
      </c>
      <c r="TC74" s="125">
        <f t="shared" ref="TC74" si="771">0.0401*LN(TC73)</f>
        <v>1.6187253767070458E-2</v>
      </c>
      <c r="TD74" s="125">
        <f t="shared" ref="TD74" si="772">0.0401*LN(TD73)</f>
        <v>1.1771164320986113E-2</v>
      </c>
      <c r="TE74" s="125">
        <f t="shared" ref="TE74" si="773">0.0401*LN(TE73)</f>
        <v>6.4018294106229006E-3</v>
      </c>
      <c r="TF74" s="125">
        <f t="shared" ref="TF74" si="774">0.0401*LN(TF73)</f>
        <v>9.1322323613088449E-4</v>
      </c>
      <c r="TG74" s="125">
        <f t="shared" ref="TG74" si="775">0.0401*LN(TG73)</f>
        <v>-4.3415673226484238E-3</v>
      </c>
      <c r="TH74" s="125">
        <f t="shared" ref="TH74" si="776">0.0401*LN(TH73)</f>
        <v>-9.2285896419464376E-3</v>
      </c>
      <c r="TI74" s="125">
        <f t="shared" ref="TI74" si="777">0.0401*LN(TI73)</f>
        <v>-1.3718008959759753E-2</v>
      </c>
      <c r="TJ74" s="125">
        <f t="shared" ref="TJ74" si="778">0.0401*LN(TJ73)</f>
        <v>-1.7827317932948113E-2</v>
      </c>
      <c r="TK74" s="125">
        <f t="shared" ref="TK74" si="779">0.0401*LN(TK73)</f>
        <v>-2.1592540684431203E-2</v>
      </c>
      <c r="TL74" s="125">
        <f t="shared" ref="TL74" si="780">0.0401*LN(TL73)</f>
        <v>-2.5054108002468739E-2</v>
      </c>
      <c r="TM74" s="125">
        <f t="shared" ref="TM74" si="781">0.0401*LN(TM73)</f>
        <v>9.1050762379450648E-3</v>
      </c>
      <c r="TN74" s="125">
        <f t="shared" ref="TN74" si="782">0.0401*LN(TN73)</f>
        <v>1.7573633422302407E-2</v>
      </c>
      <c r="TO74" s="125">
        <f t="shared" ref="TO74" si="783">0.0401*LN(TO73)</f>
        <v>1.6187253767070458E-2</v>
      </c>
      <c r="TP74" s="125">
        <f t="shared" ref="TP74" si="784">0.0401*LN(TP73)</f>
        <v>1.1771164320986113E-2</v>
      </c>
      <c r="TQ74" s="125">
        <f t="shared" ref="TQ74" si="785">0.0401*LN(TQ73)</f>
        <v>6.4018294106229006E-3</v>
      </c>
      <c r="TR74" s="125">
        <f t="shared" ref="TR74" si="786">0.0401*LN(TR73)</f>
        <v>9.1322323613088449E-4</v>
      </c>
      <c r="TS74" s="125">
        <f t="shared" ref="TS74" si="787">0.0401*LN(TS73)</f>
        <v>-4.3415673226484238E-3</v>
      </c>
      <c r="TT74" s="125">
        <f t="shared" ref="TT74" si="788">0.0401*LN(TT73)</f>
        <v>-9.2285896419464376E-3</v>
      </c>
      <c r="TU74" s="125">
        <f t="shared" ref="TU74" si="789">0.0401*LN(TU73)</f>
        <v>-1.3718008959759753E-2</v>
      </c>
      <c r="TV74" s="125">
        <f t="shared" ref="TV74" si="790">0.0401*LN(TV73)</f>
        <v>-1.7827317932948113E-2</v>
      </c>
      <c r="TW74" s="125">
        <f t="shared" ref="TW74" si="791">0.0401*LN(TW73)</f>
        <v>-2.1592540684431203E-2</v>
      </c>
      <c r="TX74" s="125">
        <f t="shared" ref="TX74" si="792">0.0401*LN(TX73)</f>
        <v>-2.5054108002468739E-2</v>
      </c>
      <c r="TY74" s="125">
        <f t="shared" ref="TY74" si="793">0.0401*LN(TY73)</f>
        <v>9.1050762379450648E-3</v>
      </c>
      <c r="TZ74" s="125">
        <f t="shared" ref="TZ74" si="794">0.0401*LN(TZ73)</f>
        <v>1.7573633422302407E-2</v>
      </c>
      <c r="UA74" s="125">
        <f t="shared" ref="UA74" si="795">0.0401*LN(UA73)</f>
        <v>1.6187253767070458E-2</v>
      </c>
      <c r="UB74" s="125">
        <f t="shared" ref="UB74" si="796">0.0401*LN(UB73)</f>
        <v>1.1771164320986113E-2</v>
      </c>
      <c r="UC74" s="125">
        <f t="shared" ref="UC74" si="797">0.0401*LN(UC73)</f>
        <v>6.4018294106229006E-3</v>
      </c>
      <c r="UD74" s="125">
        <f t="shared" ref="UD74" si="798">0.0401*LN(UD73)</f>
        <v>9.1322323613088449E-4</v>
      </c>
      <c r="UE74" s="125">
        <f t="shared" ref="UE74" si="799">0.0401*LN(UE73)</f>
        <v>-4.3415673226484238E-3</v>
      </c>
      <c r="UF74" s="125">
        <f t="shared" ref="UF74" si="800">0.0401*LN(UF73)</f>
        <v>-9.2285896419464376E-3</v>
      </c>
      <c r="UG74" s="125">
        <f t="shared" ref="UG74" si="801">0.0401*LN(UG73)</f>
        <v>-1.3718008959759753E-2</v>
      </c>
      <c r="UH74" s="125">
        <f t="shared" ref="UH74" si="802">0.0401*LN(UH73)</f>
        <v>-1.7827317932948113E-2</v>
      </c>
      <c r="UI74" s="125">
        <f t="shared" ref="UI74" si="803">0.0401*LN(UI73)</f>
        <v>-2.1592540684431203E-2</v>
      </c>
      <c r="UJ74" s="125">
        <f t="shared" ref="UJ74" si="804">0.0401*LN(UJ73)</f>
        <v>-2.5054108002468739E-2</v>
      </c>
      <c r="UK74" s="125">
        <f t="shared" ref="UK74" si="805">0.0401*LN(UK73)</f>
        <v>9.1050762379450648E-3</v>
      </c>
      <c r="UL74" s="125">
        <f t="shared" ref="UL74" si="806">0.0401*LN(UL73)</f>
        <v>1.7573633422302407E-2</v>
      </c>
      <c r="UM74" s="125">
        <f t="shared" ref="UM74" si="807">0.0401*LN(UM73)</f>
        <v>1.6187253767070458E-2</v>
      </c>
      <c r="UN74" s="125">
        <f t="shared" ref="UN74" si="808">0.0401*LN(UN73)</f>
        <v>1.1771164320986113E-2</v>
      </c>
      <c r="UO74" s="125">
        <f t="shared" ref="UO74" si="809">0.0401*LN(UO73)</f>
        <v>6.4018294106229006E-3</v>
      </c>
      <c r="UP74" s="125">
        <f t="shared" ref="UP74:UQ74" si="810">0.0401*LN(UP73)</f>
        <v>9.1322323613088449E-4</v>
      </c>
      <c r="UQ74" s="125">
        <f t="shared" si="810"/>
        <v>-4.3415673226484238E-3</v>
      </c>
      <c r="UR74" s="125">
        <f t="shared" ref="UR74" si="811">0.0401*LN(UR73)</f>
        <v>-9.2285896419464376E-3</v>
      </c>
      <c r="US74" s="125">
        <f t="shared" ref="US74" si="812">0.0401*LN(US73)</f>
        <v>-1.3718008959759753E-2</v>
      </c>
      <c r="UT74" s="125">
        <f t="shared" ref="UT74" si="813">0.0401*LN(UT73)</f>
        <v>-1.7827317932948113E-2</v>
      </c>
      <c r="UU74" s="125">
        <f t="shared" ref="UU74" si="814">0.0401*LN(UU73)</f>
        <v>-2.1592540684431203E-2</v>
      </c>
      <c r="UV74" s="125">
        <f t="shared" ref="UV74" si="815">0.0401*LN(UV73)</f>
        <v>-2.5054108002468739E-2</v>
      </c>
      <c r="UW74" s="125">
        <f t="shared" ref="UW74" si="816">0.0401*LN(UW73)</f>
        <v>9.1050762379450648E-3</v>
      </c>
      <c r="UX74" s="125">
        <f t="shared" ref="UX74" si="817">0.0401*LN(UX73)</f>
        <v>1.7573633422302407E-2</v>
      </c>
      <c r="UY74" s="125">
        <f t="shared" ref="UY74" si="818">0.0401*LN(UY73)</f>
        <v>1.6187253767070458E-2</v>
      </c>
      <c r="UZ74" s="125">
        <f t="shared" ref="UZ74" si="819">0.0401*LN(UZ73)</f>
        <v>1.1771164320986113E-2</v>
      </c>
      <c r="VA74" s="125">
        <f t="shared" ref="VA74" si="820">0.0401*LN(VA73)</f>
        <v>6.4018294106229006E-3</v>
      </c>
      <c r="VB74" s="125">
        <f t="shared" ref="VB74" si="821">0.0401*LN(VB73)</f>
        <v>9.1322323613088449E-4</v>
      </c>
      <c r="VC74" s="125">
        <f t="shared" ref="VC74" si="822">0.0401*LN(VC73)</f>
        <v>-4.3415673226484238E-3</v>
      </c>
      <c r="VD74" s="125">
        <f t="shared" ref="VD74" si="823">0.0401*LN(VD73)</f>
        <v>-9.2285896419464376E-3</v>
      </c>
      <c r="VE74" s="125">
        <f t="shared" ref="VE74" si="824">0.0401*LN(VE73)</f>
        <v>-1.3718008959759753E-2</v>
      </c>
      <c r="VF74" s="125">
        <f t="shared" ref="VF74" si="825">0.0401*LN(VF73)</f>
        <v>-1.7827317932948113E-2</v>
      </c>
      <c r="VG74" s="125">
        <f t="shared" ref="VG74" si="826">0.0401*LN(VG73)</f>
        <v>-2.1592540684431203E-2</v>
      </c>
      <c r="VH74" s="125">
        <f t="shared" ref="VH74" si="827">0.0401*LN(VH73)</f>
        <v>-2.5054108002468739E-2</v>
      </c>
    </row>
    <row r="75" spans="2:580" ht="14.25" x14ac:dyDescent="0.25">
      <c r="B75" s="55"/>
      <c r="C75" s="10" t="s">
        <v>48</v>
      </c>
      <c r="D75" s="93" t="s">
        <v>40</v>
      </c>
      <c r="E75" s="125">
        <f t="shared" ref="E75:S75" si="828">IF(E16&gt;0,0.5997+E68+E70+E71+E74,0)</f>
        <v>1.7442366201945168</v>
      </c>
      <c r="F75" s="125">
        <f t="shared" si="828"/>
        <v>1.826711620194517</v>
      </c>
      <c r="G75" s="125">
        <f t="shared" si="828"/>
        <v>1.9091866201945169</v>
      </c>
      <c r="H75" s="125">
        <f t="shared" si="828"/>
        <v>1.9916616201945168</v>
      </c>
      <c r="I75" s="125">
        <f t="shared" si="828"/>
        <v>2.0741366201945168</v>
      </c>
      <c r="J75" s="125">
        <f t="shared" si="828"/>
        <v>2.1566116201945169</v>
      </c>
      <c r="K75" s="125">
        <f t="shared" si="828"/>
        <v>2.239086620194517</v>
      </c>
      <c r="L75" s="125">
        <f t="shared" si="828"/>
        <v>2.3215616201945166</v>
      </c>
      <c r="M75" s="125">
        <f t="shared" si="828"/>
        <v>2.4040366201945167</v>
      </c>
      <c r="N75" s="125">
        <f t="shared" si="828"/>
        <v>2.4865116201945168</v>
      </c>
      <c r="O75" s="125">
        <f t="shared" si="828"/>
        <v>2.5689866201945168</v>
      </c>
      <c r="P75" s="125">
        <f t="shared" si="828"/>
        <v>2.6514616201945169</v>
      </c>
      <c r="Q75" s="125">
        <f t="shared" si="828"/>
        <v>1.7897366201945168</v>
      </c>
      <c r="R75" s="125">
        <f t="shared" si="828"/>
        <v>1.917711620194517</v>
      </c>
      <c r="S75" s="125">
        <f t="shared" si="828"/>
        <v>2.045686620194517</v>
      </c>
      <c r="T75" s="125">
        <f t="shared" ref="T75:CE75" si="829">IF(T16&gt;0,0.5997+T68+T70+T71+T74,0)</f>
        <v>2.1736616201945171</v>
      </c>
      <c r="U75" s="125">
        <f t="shared" si="829"/>
        <v>2.3016366201945169</v>
      </c>
      <c r="V75" s="125">
        <f t="shared" si="829"/>
        <v>2.429611620194517</v>
      </c>
      <c r="W75" s="125">
        <f t="shared" si="829"/>
        <v>2.5575866201945168</v>
      </c>
      <c r="X75" s="125">
        <f t="shared" si="829"/>
        <v>2.6855616201945169</v>
      </c>
      <c r="Y75" s="125">
        <f t="shared" si="829"/>
        <v>2.8135366201945167</v>
      </c>
      <c r="Z75" s="125">
        <f t="shared" si="829"/>
        <v>2.9415116201945168</v>
      </c>
      <c r="AA75" s="125">
        <f t="shared" si="829"/>
        <v>3.0694866201945166</v>
      </c>
      <c r="AB75" s="125">
        <f t="shared" si="829"/>
        <v>3.1974616201945172</v>
      </c>
      <c r="AC75" s="125">
        <f t="shared" si="829"/>
        <v>1.8352366201945167</v>
      </c>
      <c r="AD75" s="125">
        <f t="shared" si="829"/>
        <v>2.008711620194517</v>
      </c>
      <c r="AE75" s="125">
        <f t="shared" si="829"/>
        <v>2.1821866201945168</v>
      </c>
      <c r="AF75" s="125">
        <f t="shared" si="829"/>
        <v>2.3556616201945171</v>
      </c>
      <c r="AG75" s="125">
        <f t="shared" si="829"/>
        <v>2.5291366201945169</v>
      </c>
      <c r="AH75" s="125">
        <f t="shared" si="829"/>
        <v>2.7026116201945167</v>
      </c>
      <c r="AI75" s="125">
        <f t="shared" si="829"/>
        <v>2.876086620194517</v>
      </c>
      <c r="AJ75" s="125">
        <f t="shared" si="829"/>
        <v>3.0495616201945168</v>
      </c>
      <c r="AK75" s="125">
        <f t="shared" si="829"/>
        <v>3.2230366201945166</v>
      </c>
      <c r="AL75" s="125">
        <f t="shared" si="829"/>
        <v>3.3965116201945169</v>
      </c>
      <c r="AM75" s="125">
        <f t="shared" si="829"/>
        <v>3.5699866201945167</v>
      </c>
      <c r="AN75" s="125">
        <f t="shared" si="829"/>
        <v>3.7434616201945166</v>
      </c>
      <c r="AO75" s="125">
        <f t="shared" si="829"/>
        <v>1.8807366201945168</v>
      </c>
      <c r="AP75" s="125">
        <f t="shared" si="829"/>
        <v>2.0997116201945167</v>
      </c>
      <c r="AQ75" s="125">
        <f t="shared" si="829"/>
        <v>2.3186866201945171</v>
      </c>
      <c r="AR75" s="125">
        <f t="shared" si="829"/>
        <v>2.537661620194517</v>
      </c>
      <c r="AS75" s="125">
        <f t="shared" si="829"/>
        <v>2.7566366201945165</v>
      </c>
      <c r="AT75" s="125">
        <f t="shared" si="829"/>
        <v>2.9756116201945169</v>
      </c>
      <c r="AU75" s="125">
        <f t="shared" si="829"/>
        <v>3.1945866201945172</v>
      </c>
      <c r="AV75" s="125">
        <f t="shared" si="829"/>
        <v>3.4135616201945167</v>
      </c>
      <c r="AW75" s="125">
        <f t="shared" si="829"/>
        <v>3.6325366201945166</v>
      </c>
      <c r="AX75" s="125">
        <f t="shared" si="829"/>
        <v>3.851511620194517</v>
      </c>
      <c r="AY75" s="125">
        <f t="shared" si="829"/>
        <v>4.0704866201945169</v>
      </c>
      <c r="AZ75" s="125">
        <f t="shared" si="829"/>
        <v>4.2894616201945173</v>
      </c>
      <c r="BA75" s="125">
        <f t="shared" si="829"/>
        <v>1.7442366201945168</v>
      </c>
      <c r="BB75" s="125">
        <f t="shared" si="829"/>
        <v>1.826711620194517</v>
      </c>
      <c r="BC75" s="125">
        <f t="shared" si="829"/>
        <v>1.9091866201945169</v>
      </c>
      <c r="BD75" s="125">
        <f t="shared" si="829"/>
        <v>1.9916616201945168</v>
      </c>
      <c r="BE75" s="125">
        <f t="shared" si="829"/>
        <v>2.0741366201945168</v>
      </c>
      <c r="BF75" s="125">
        <f t="shared" si="829"/>
        <v>2.1566116201945169</v>
      </c>
      <c r="BG75" s="125">
        <f t="shared" si="829"/>
        <v>2.239086620194517</v>
      </c>
      <c r="BH75" s="125">
        <f t="shared" si="829"/>
        <v>2.3215616201945166</v>
      </c>
      <c r="BI75" s="125">
        <f t="shared" si="829"/>
        <v>2.4040366201945167</v>
      </c>
      <c r="BJ75" s="125">
        <f t="shared" si="829"/>
        <v>2.4865116201945168</v>
      </c>
      <c r="BK75" s="125">
        <f t="shared" si="829"/>
        <v>2.5689866201945168</v>
      </c>
      <c r="BL75" s="125">
        <f t="shared" si="829"/>
        <v>2.6514616201945169</v>
      </c>
      <c r="BM75" s="125">
        <f t="shared" si="829"/>
        <v>1.7897366201945168</v>
      </c>
      <c r="BN75" s="125">
        <f t="shared" si="829"/>
        <v>1.917711620194517</v>
      </c>
      <c r="BO75" s="125">
        <f t="shared" si="829"/>
        <v>2.045686620194517</v>
      </c>
      <c r="BP75" s="125">
        <f t="shared" si="829"/>
        <v>2.1736616201945171</v>
      </c>
      <c r="BQ75" s="125">
        <f t="shared" si="829"/>
        <v>2.3016366201945169</v>
      </c>
      <c r="BR75" s="125">
        <f t="shared" si="829"/>
        <v>2.429611620194517</v>
      </c>
      <c r="BS75" s="125">
        <f t="shared" si="829"/>
        <v>2.5575866201945168</v>
      </c>
      <c r="BT75" s="125">
        <f t="shared" si="829"/>
        <v>2.6855616201945169</v>
      </c>
      <c r="BU75" s="125">
        <f t="shared" si="829"/>
        <v>2.8135366201945167</v>
      </c>
      <c r="BV75" s="125">
        <f t="shared" si="829"/>
        <v>2.9415116201945168</v>
      </c>
      <c r="BW75" s="125">
        <f t="shared" si="829"/>
        <v>3.0694866201945166</v>
      </c>
      <c r="BX75" s="125">
        <f t="shared" si="829"/>
        <v>3.1974616201945172</v>
      </c>
      <c r="BY75" s="125">
        <f t="shared" si="829"/>
        <v>1.8352366201945167</v>
      </c>
      <c r="BZ75" s="125">
        <f t="shared" si="829"/>
        <v>2.008711620194517</v>
      </c>
      <c r="CA75" s="125">
        <f t="shared" si="829"/>
        <v>2.1821866201945168</v>
      </c>
      <c r="CB75" s="125">
        <f t="shared" si="829"/>
        <v>2.3556616201945171</v>
      </c>
      <c r="CC75" s="125">
        <f t="shared" si="829"/>
        <v>2.5291366201945169</v>
      </c>
      <c r="CD75" s="125">
        <f t="shared" si="829"/>
        <v>2.7026116201945167</v>
      </c>
      <c r="CE75" s="125">
        <f t="shared" si="829"/>
        <v>2.876086620194517</v>
      </c>
      <c r="CF75" s="125">
        <f t="shared" ref="CF75:CI75" si="830">IF(CF16&gt;0,0.5997+CF68+CF70+CF71+CF74,0)</f>
        <v>3.0495616201945168</v>
      </c>
      <c r="CG75" s="125">
        <f t="shared" si="830"/>
        <v>3.2230366201945166</v>
      </c>
      <c r="CH75" s="125">
        <f t="shared" si="830"/>
        <v>3.3965116201945169</v>
      </c>
      <c r="CI75" s="125">
        <f t="shared" si="830"/>
        <v>3.5699866201945167</v>
      </c>
      <c r="CJ75" s="125">
        <f t="shared" ref="CJ75" si="831">IF(CJ16&gt;0,0.5997+CJ68+CJ70+CJ71+CJ74,0)</f>
        <v>3.7434616201945166</v>
      </c>
      <c r="CK75" s="125">
        <f t="shared" ref="CK75" si="832">IF(CK16&gt;0,0.5997+CK68+CK70+CK71+CK74,0)</f>
        <v>1.8807366201945168</v>
      </c>
      <c r="CL75" s="125">
        <f t="shared" ref="CL75" si="833">IF(CL16&gt;0,0.5997+CL68+CL70+CL71+CL74,0)</f>
        <v>2.0997116201945167</v>
      </c>
      <c r="CM75" s="125">
        <f t="shared" ref="CM75" si="834">IF(CM16&gt;0,0.5997+CM68+CM70+CM71+CM74,0)</f>
        <v>2.3186866201945171</v>
      </c>
      <c r="CN75" s="125">
        <f t="shared" ref="CN75" si="835">IF(CN16&gt;0,0.5997+CN68+CN70+CN71+CN74,0)</f>
        <v>2.537661620194517</v>
      </c>
      <c r="CO75" s="125">
        <f t="shared" ref="CO75" si="836">IF(CO16&gt;0,0.5997+CO68+CO70+CO71+CO74,0)</f>
        <v>2.7566366201945165</v>
      </c>
      <c r="CP75" s="125">
        <f t="shared" ref="CP75" si="837">IF(CP16&gt;0,0.5997+CP68+CP70+CP71+CP74,0)</f>
        <v>2.9756116201945169</v>
      </c>
      <c r="CQ75" s="125">
        <f t="shared" ref="CQ75" si="838">IF(CQ16&gt;0,0.5997+CQ68+CQ70+CQ71+CQ74,0)</f>
        <v>3.1945866201945172</v>
      </c>
      <c r="CR75" s="125">
        <f t="shared" ref="CR75" si="839">IF(CR16&gt;0,0.5997+CR68+CR70+CR71+CR74,0)</f>
        <v>3.4135616201945167</v>
      </c>
      <c r="CS75" s="125">
        <f t="shared" ref="CS75" si="840">IF(CS16&gt;0,0.5997+CS68+CS70+CS71+CS74,0)</f>
        <v>3.6325366201945166</v>
      </c>
      <c r="CT75" s="125">
        <f t="shared" ref="CT75" si="841">IF(CT16&gt;0,0.5997+CT68+CT70+CT71+CT74,0)</f>
        <v>3.851511620194517</v>
      </c>
      <c r="CU75" s="125">
        <f t="shared" ref="CU75" si="842">IF(CU16&gt;0,0.5997+CU68+CU70+CU71+CU74,0)</f>
        <v>4.0704866201945169</v>
      </c>
      <c r="CV75" s="125">
        <f t="shared" ref="CV75" si="843">IF(CV16&gt;0,0.5997+CV68+CV70+CV71+CV74,0)</f>
        <v>4.2894616201945173</v>
      </c>
      <c r="CW75" s="125">
        <f t="shared" ref="CW75" si="844">IF(CW16&gt;0,0.5997+CW68+CW70+CW71+CW74,0)</f>
        <v>1.7442366201945168</v>
      </c>
      <c r="CX75" s="125">
        <f t="shared" ref="CX75" si="845">IF(CX16&gt;0,0.5997+CX68+CX70+CX71+CX74,0)</f>
        <v>1.826711620194517</v>
      </c>
      <c r="CY75" s="125">
        <f t="shared" ref="CY75" si="846">IF(CY16&gt;0,0.5997+CY68+CY70+CY71+CY74,0)</f>
        <v>1.9091866201945169</v>
      </c>
      <c r="CZ75" s="125">
        <f t="shared" ref="CZ75" si="847">IF(CZ16&gt;0,0.5997+CZ68+CZ70+CZ71+CZ74,0)</f>
        <v>1.9916616201945168</v>
      </c>
      <c r="DA75" s="125">
        <f t="shared" ref="DA75" si="848">IF(DA16&gt;0,0.5997+DA68+DA70+DA71+DA74,0)</f>
        <v>2.0741366201945168</v>
      </c>
      <c r="DB75" s="125">
        <f t="shared" ref="DB75" si="849">IF(DB16&gt;0,0.5997+DB68+DB70+DB71+DB74,0)</f>
        <v>2.1566116201945169</v>
      </c>
      <c r="DC75" s="125">
        <f t="shared" ref="DC75" si="850">IF(DC16&gt;0,0.5997+DC68+DC70+DC71+DC74,0)</f>
        <v>2.239086620194517</v>
      </c>
      <c r="DD75" s="125">
        <f t="shared" ref="DD75" si="851">IF(DD16&gt;0,0.5997+DD68+DD70+DD71+DD74,0)</f>
        <v>2.3215616201945166</v>
      </c>
      <c r="DE75" s="125">
        <f t="shared" ref="DE75" si="852">IF(DE16&gt;0,0.5997+DE68+DE70+DE71+DE74,0)</f>
        <v>2.4040366201945167</v>
      </c>
      <c r="DF75" s="125">
        <f t="shared" ref="DF75" si="853">IF(DF16&gt;0,0.5997+DF68+DF70+DF71+DF74,0)</f>
        <v>2.4865116201945168</v>
      </c>
      <c r="DG75" s="125">
        <f t="shared" ref="DG75" si="854">IF(DG16&gt;0,0.5997+DG68+DG70+DG71+DG74,0)</f>
        <v>2.5689866201945168</v>
      </c>
      <c r="DH75" s="125">
        <f t="shared" ref="DH75" si="855">IF(DH16&gt;0,0.5997+DH68+DH70+DH71+DH74,0)</f>
        <v>2.6514616201945169</v>
      </c>
      <c r="DI75" s="125">
        <f t="shared" ref="DI75" si="856">IF(DI16&gt;0,0.5997+DI68+DI70+DI71+DI74,0)</f>
        <v>1.7897366201945168</v>
      </c>
      <c r="DJ75" s="125">
        <f t="shared" ref="DJ75" si="857">IF(DJ16&gt;0,0.5997+DJ68+DJ70+DJ71+DJ74,0)</f>
        <v>1.917711620194517</v>
      </c>
      <c r="DK75" s="125">
        <f t="shared" ref="DK75" si="858">IF(DK16&gt;0,0.5997+DK68+DK70+DK71+DK74,0)</f>
        <v>2.045686620194517</v>
      </c>
      <c r="DL75" s="125">
        <f t="shared" ref="DL75" si="859">IF(DL16&gt;0,0.5997+DL68+DL70+DL71+DL74,0)</f>
        <v>2.1736616201945171</v>
      </c>
      <c r="DM75" s="125">
        <f t="shared" ref="DM75" si="860">IF(DM16&gt;0,0.5997+DM68+DM70+DM71+DM74,0)</f>
        <v>2.3016366201945169</v>
      </c>
      <c r="DN75" s="125">
        <f t="shared" ref="DN75" si="861">IF(DN16&gt;0,0.5997+DN68+DN70+DN71+DN74,0)</f>
        <v>2.429611620194517</v>
      </c>
      <c r="DO75" s="125">
        <f t="shared" ref="DO75" si="862">IF(DO16&gt;0,0.5997+DO68+DO70+DO71+DO74,0)</f>
        <v>2.5575866201945168</v>
      </c>
      <c r="DP75" s="125">
        <f t="shared" ref="DP75" si="863">IF(DP16&gt;0,0.5997+DP68+DP70+DP71+DP74,0)</f>
        <v>2.6855616201945169</v>
      </c>
      <c r="DQ75" s="125">
        <f t="shared" ref="DQ75" si="864">IF(DQ16&gt;0,0.5997+DQ68+DQ70+DQ71+DQ74,0)</f>
        <v>2.8135366201945167</v>
      </c>
      <c r="DR75" s="125">
        <f t="shared" ref="DR75" si="865">IF(DR16&gt;0,0.5997+DR68+DR70+DR71+DR74,0)</f>
        <v>2.9415116201945168</v>
      </c>
      <c r="DS75" s="125">
        <f t="shared" ref="DS75" si="866">IF(DS16&gt;0,0.5997+DS68+DS70+DS71+DS74,0)</f>
        <v>3.0694866201945166</v>
      </c>
      <c r="DT75" s="125">
        <f t="shared" ref="DT75" si="867">IF(DT16&gt;0,0.5997+DT68+DT70+DT71+DT74,0)</f>
        <v>3.1974616201945172</v>
      </c>
      <c r="DU75" s="125">
        <f t="shared" ref="DU75" si="868">IF(DU16&gt;0,0.5997+DU68+DU70+DU71+DU74,0)</f>
        <v>1.8352366201945167</v>
      </c>
      <c r="DV75" s="125">
        <f t="shared" ref="DV75" si="869">IF(DV16&gt;0,0.5997+DV68+DV70+DV71+DV74,0)</f>
        <v>2.008711620194517</v>
      </c>
      <c r="DW75" s="125">
        <f t="shared" ref="DW75" si="870">IF(DW16&gt;0,0.5997+DW68+DW70+DW71+DW74,0)</f>
        <v>2.1821866201945168</v>
      </c>
      <c r="DX75" s="125">
        <f t="shared" ref="DX75" si="871">IF(DX16&gt;0,0.5997+DX68+DX70+DX71+DX74,0)</f>
        <v>2.3556616201945171</v>
      </c>
      <c r="DY75" s="125">
        <f t="shared" ref="DY75" si="872">IF(DY16&gt;0,0.5997+DY68+DY70+DY71+DY74,0)</f>
        <v>2.5291366201945169</v>
      </c>
      <c r="DZ75" s="125">
        <f t="shared" ref="DZ75" si="873">IF(DZ16&gt;0,0.5997+DZ68+DZ70+DZ71+DZ74,0)</f>
        <v>2.7026116201945167</v>
      </c>
      <c r="EA75" s="125">
        <f t="shared" ref="EA75" si="874">IF(EA16&gt;0,0.5997+EA68+EA70+EA71+EA74,0)</f>
        <v>2.876086620194517</v>
      </c>
      <c r="EB75" s="125">
        <f t="shared" ref="EB75" si="875">IF(EB16&gt;0,0.5997+EB68+EB70+EB71+EB74,0)</f>
        <v>3.0495616201945168</v>
      </c>
      <c r="EC75" s="125">
        <f t="shared" ref="EC75" si="876">IF(EC16&gt;0,0.5997+EC68+EC70+EC71+EC74,0)</f>
        <v>3.2230366201945166</v>
      </c>
      <c r="ED75" s="125">
        <f t="shared" ref="ED75" si="877">IF(ED16&gt;0,0.5997+ED68+ED70+ED71+ED74,0)</f>
        <v>3.3965116201945169</v>
      </c>
      <c r="EE75" s="125">
        <f t="shared" ref="EE75" si="878">IF(EE16&gt;0,0.5997+EE68+EE70+EE71+EE74,0)</f>
        <v>3.5699866201945167</v>
      </c>
      <c r="EF75" s="125">
        <f t="shared" ref="EF75" si="879">IF(EF16&gt;0,0.5997+EF68+EF70+EF71+EF74,0)</f>
        <v>3.7434616201945166</v>
      </c>
      <c r="EG75" s="125">
        <f t="shared" ref="EG75" si="880">IF(EG16&gt;0,0.5997+EG68+EG70+EG71+EG74,0)</f>
        <v>1.8807366201945168</v>
      </c>
      <c r="EH75" s="125">
        <f t="shared" ref="EH75" si="881">IF(EH16&gt;0,0.5997+EH68+EH70+EH71+EH74,0)</f>
        <v>2.0997116201945167</v>
      </c>
      <c r="EI75" s="125">
        <f t="shared" ref="EI75" si="882">IF(EI16&gt;0,0.5997+EI68+EI70+EI71+EI74,0)</f>
        <v>2.3186866201945171</v>
      </c>
      <c r="EJ75" s="125">
        <f t="shared" ref="EJ75" si="883">IF(EJ16&gt;0,0.5997+EJ68+EJ70+EJ71+EJ74,0)</f>
        <v>2.537661620194517</v>
      </c>
      <c r="EK75" s="125">
        <f t="shared" ref="EK75" si="884">IF(EK16&gt;0,0.5997+EK68+EK70+EK71+EK74,0)</f>
        <v>2.7566366201945165</v>
      </c>
      <c r="EL75" s="125">
        <f t="shared" ref="EL75" si="885">IF(EL16&gt;0,0.5997+EL68+EL70+EL71+EL74,0)</f>
        <v>2.9756116201945169</v>
      </c>
      <c r="EM75" s="125">
        <f t="shared" ref="EM75" si="886">IF(EM16&gt;0,0.5997+EM68+EM70+EM71+EM74,0)</f>
        <v>3.1945866201945172</v>
      </c>
      <c r="EN75" s="125">
        <f t="shared" ref="EN75" si="887">IF(EN16&gt;0,0.5997+EN68+EN70+EN71+EN74,0)</f>
        <v>3.4135616201945167</v>
      </c>
      <c r="EO75" s="125">
        <f t="shared" ref="EO75" si="888">IF(EO16&gt;0,0.5997+EO68+EO70+EO71+EO74,0)</f>
        <v>3.6325366201945166</v>
      </c>
      <c r="EP75" s="125">
        <f t="shared" ref="EP75" si="889">IF(EP16&gt;0,0.5997+EP68+EP70+EP71+EP74,0)</f>
        <v>3.851511620194517</v>
      </c>
      <c r="EQ75" s="125">
        <f t="shared" ref="EQ75" si="890">IF(EQ16&gt;0,0.5997+EQ68+EQ70+EQ71+EQ74,0)</f>
        <v>4.0704866201945169</v>
      </c>
      <c r="ER75" s="125">
        <f t="shared" ref="ER75" si="891">IF(ER16&gt;0,0.5997+ER68+ER70+ER71+ER74,0)</f>
        <v>4.2894616201945173</v>
      </c>
      <c r="ES75" s="125">
        <f t="shared" ref="ES75" si="892">IF(ES16&gt;0,0.5997+ES68+ES70+ES71+ES74,0)</f>
        <v>1.7442366201945168</v>
      </c>
      <c r="ET75" s="125">
        <f t="shared" ref="ET75" si="893">IF(ET16&gt;0,0.5997+ET68+ET70+ET71+ET74,0)</f>
        <v>1.826711620194517</v>
      </c>
      <c r="EU75" s="125">
        <f t="shared" ref="EU75" si="894">IF(EU16&gt;0,0.5997+EU68+EU70+EU71+EU74,0)</f>
        <v>1.9091866201945169</v>
      </c>
      <c r="EV75" s="125">
        <f t="shared" ref="EV75" si="895">IF(EV16&gt;0,0.5997+EV68+EV70+EV71+EV74,0)</f>
        <v>1.9916616201945168</v>
      </c>
      <c r="EW75" s="125">
        <f t="shared" ref="EW75" si="896">IF(EW16&gt;0,0.5997+EW68+EW70+EW71+EW74,0)</f>
        <v>2.0741366201945168</v>
      </c>
      <c r="EX75" s="125">
        <f t="shared" ref="EX75:EY75" si="897">IF(EX16&gt;0,0.5997+EX68+EX70+EX71+EX74,0)</f>
        <v>2.1566116201945169</v>
      </c>
      <c r="EY75" s="125">
        <f t="shared" si="897"/>
        <v>2.239086620194517</v>
      </c>
      <c r="EZ75" s="125">
        <f t="shared" ref="EZ75" si="898">IF(EZ16&gt;0,0.5997+EZ68+EZ70+EZ71+EZ74,0)</f>
        <v>2.3215616201945166</v>
      </c>
      <c r="FA75" s="125">
        <f t="shared" ref="FA75" si="899">IF(FA16&gt;0,0.5997+FA68+FA70+FA71+FA74,0)</f>
        <v>2.4040366201945167</v>
      </c>
      <c r="FB75" s="125">
        <f t="shared" ref="FB75" si="900">IF(FB16&gt;0,0.5997+FB68+FB70+FB71+FB74,0)</f>
        <v>2.4865116201945168</v>
      </c>
      <c r="FC75" s="125">
        <f t="shared" ref="FC75" si="901">IF(FC16&gt;0,0.5997+FC68+FC70+FC71+FC74,0)</f>
        <v>2.5689866201945168</v>
      </c>
      <c r="FD75" s="125">
        <f t="shared" ref="FD75" si="902">IF(FD16&gt;0,0.5997+FD68+FD70+FD71+FD74,0)</f>
        <v>2.6514616201945169</v>
      </c>
      <c r="FE75" s="125">
        <f t="shared" ref="FE75" si="903">IF(FE16&gt;0,0.5997+FE68+FE70+FE71+FE74,0)</f>
        <v>1.7897366201945168</v>
      </c>
      <c r="FF75" s="125">
        <f t="shared" ref="FF75" si="904">IF(FF16&gt;0,0.5997+FF68+FF70+FF71+FF74,0)</f>
        <v>1.917711620194517</v>
      </c>
      <c r="FG75" s="125">
        <f t="shared" ref="FG75" si="905">IF(FG16&gt;0,0.5997+FG68+FG70+FG71+FG74,0)</f>
        <v>2.045686620194517</v>
      </c>
      <c r="FH75" s="125">
        <f t="shared" ref="FH75" si="906">IF(FH16&gt;0,0.5997+FH68+FH70+FH71+FH74,0)</f>
        <v>2.1736616201945171</v>
      </c>
      <c r="FI75" s="125">
        <f t="shared" ref="FI75" si="907">IF(FI16&gt;0,0.5997+FI68+FI70+FI71+FI74,0)</f>
        <v>2.3016366201945169</v>
      </c>
      <c r="FJ75" s="125">
        <f t="shared" ref="FJ75" si="908">IF(FJ16&gt;0,0.5997+FJ68+FJ70+FJ71+FJ74,0)</f>
        <v>2.429611620194517</v>
      </c>
      <c r="FK75" s="125">
        <f t="shared" ref="FK75" si="909">IF(FK16&gt;0,0.5997+FK68+FK70+FK71+FK74,0)</f>
        <v>2.5575866201945168</v>
      </c>
      <c r="FL75" s="125">
        <f t="shared" ref="FL75" si="910">IF(FL16&gt;0,0.5997+FL68+FL70+FL71+FL74,0)</f>
        <v>2.6855616201945169</v>
      </c>
      <c r="FM75" s="125">
        <f t="shared" ref="FM75" si="911">IF(FM16&gt;0,0.5997+FM68+FM70+FM71+FM74,0)</f>
        <v>2.8135366201945167</v>
      </c>
      <c r="FN75" s="125">
        <f t="shared" ref="FN75" si="912">IF(FN16&gt;0,0.5997+FN68+FN70+FN71+FN74,0)</f>
        <v>2.9415116201945168</v>
      </c>
      <c r="FO75" s="125">
        <f t="shared" ref="FO75" si="913">IF(FO16&gt;0,0.5997+FO68+FO70+FO71+FO74,0)</f>
        <v>3.0694866201945166</v>
      </c>
      <c r="FP75" s="125">
        <f t="shared" ref="FP75" si="914">IF(FP16&gt;0,0.5997+FP68+FP70+FP71+FP74,0)</f>
        <v>3.1974616201945172</v>
      </c>
      <c r="FQ75" s="125">
        <f t="shared" ref="FQ75" si="915">IF(FQ16&gt;0,0.5997+FQ68+FQ70+FQ71+FQ74,0)</f>
        <v>1.8352366201945167</v>
      </c>
      <c r="FR75" s="125">
        <f t="shared" ref="FR75" si="916">IF(FR16&gt;0,0.5997+FR68+FR70+FR71+FR74,0)</f>
        <v>2.008711620194517</v>
      </c>
      <c r="FS75" s="125">
        <f t="shared" ref="FS75" si="917">IF(FS16&gt;0,0.5997+FS68+FS70+FS71+FS74,0)</f>
        <v>2.1821866201945168</v>
      </c>
      <c r="FT75" s="125">
        <f t="shared" ref="FT75" si="918">IF(FT16&gt;0,0.5997+FT68+FT70+FT71+FT74,0)</f>
        <v>2.3556616201945171</v>
      </c>
      <c r="FU75" s="125">
        <f t="shared" ref="FU75" si="919">IF(FU16&gt;0,0.5997+FU68+FU70+FU71+FU74,0)</f>
        <v>2.5291366201945169</v>
      </c>
      <c r="FV75" s="125">
        <f t="shared" ref="FV75" si="920">IF(FV16&gt;0,0.5997+FV68+FV70+FV71+FV74,0)</f>
        <v>2.7026116201945167</v>
      </c>
      <c r="FW75" s="125">
        <f t="shared" ref="FW75" si="921">IF(FW16&gt;0,0.5997+FW68+FW70+FW71+FW74,0)</f>
        <v>2.876086620194517</v>
      </c>
      <c r="FX75" s="125">
        <f t="shared" ref="FX75" si="922">IF(FX16&gt;0,0.5997+FX68+FX70+FX71+FX74,0)</f>
        <v>3.0495616201945168</v>
      </c>
      <c r="FY75" s="125">
        <f t="shared" ref="FY75" si="923">IF(FY16&gt;0,0.5997+FY68+FY70+FY71+FY74,0)</f>
        <v>3.2230366201945166</v>
      </c>
      <c r="FZ75" s="125">
        <f t="shared" ref="FZ75" si="924">IF(FZ16&gt;0,0.5997+FZ68+FZ70+FZ71+FZ74,0)</f>
        <v>3.3965116201945169</v>
      </c>
      <c r="GA75" s="125">
        <f t="shared" ref="GA75" si="925">IF(GA16&gt;0,0.5997+GA68+GA70+GA71+GA74,0)</f>
        <v>3.5699866201945167</v>
      </c>
      <c r="GB75" s="125">
        <f t="shared" ref="GB75" si="926">IF(GB16&gt;0,0.5997+GB68+GB70+GB71+GB74,0)</f>
        <v>3.7434616201945166</v>
      </c>
      <c r="GC75" s="125">
        <f t="shared" ref="GC75" si="927">IF(GC16&gt;0,0.5997+GC68+GC70+GC71+GC74,0)</f>
        <v>1.8807366201945168</v>
      </c>
      <c r="GD75" s="125">
        <f t="shared" ref="GD75" si="928">IF(GD16&gt;0,0.5997+GD68+GD70+GD71+GD74,0)</f>
        <v>2.0997116201945167</v>
      </c>
      <c r="GE75" s="125">
        <f t="shared" ref="GE75" si="929">IF(GE16&gt;0,0.5997+GE68+GE70+GE71+GE74,0)</f>
        <v>2.3186866201945171</v>
      </c>
      <c r="GF75" s="125">
        <f t="shared" ref="GF75" si="930">IF(GF16&gt;0,0.5997+GF68+GF70+GF71+GF74,0)</f>
        <v>2.537661620194517</v>
      </c>
      <c r="GG75" s="125">
        <f t="shared" ref="GG75" si="931">IF(GG16&gt;0,0.5997+GG68+GG70+GG71+GG74,0)</f>
        <v>2.7566366201945165</v>
      </c>
      <c r="GH75" s="125">
        <f t="shared" ref="GH75" si="932">IF(GH16&gt;0,0.5997+GH68+GH70+GH71+GH74,0)</f>
        <v>2.9756116201945169</v>
      </c>
      <c r="GI75" s="125">
        <f t="shared" ref="GI75" si="933">IF(GI16&gt;0,0.5997+GI68+GI70+GI71+GI74,0)</f>
        <v>3.1945866201945172</v>
      </c>
      <c r="GJ75" s="125">
        <f t="shared" ref="GJ75" si="934">IF(GJ16&gt;0,0.5997+GJ68+GJ70+GJ71+GJ74,0)</f>
        <v>3.4135616201945167</v>
      </c>
      <c r="GK75" s="125">
        <f t="shared" ref="GK75" si="935">IF(GK16&gt;0,0.5997+GK68+GK70+GK71+GK74,0)</f>
        <v>3.6325366201945166</v>
      </c>
      <c r="GL75" s="125">
        <f t="shared" ref="GL75" si="936">IF(GL16&gt;0,0.5997+GL68+GL70+GL71+GL74,0)</f>
        <v>3.851511620194517</v>
      </c>
      <c r="GM75" s="125">
        <f t="shared" ref="GM75" si="937">IF(GM16&gt;0,0.5997+GM68+GM70+GM71+GM74,0)</f>
        <v>4.0704866201945169</v>
      </c>
      <c r="GN75" s="125">
        <f t="shared" ref="GN75" si="938">IF(GN16&gt;0,0.5997+GN68+GN70+GN71+GN74,0)</f>
        <v>4.2894616201945173</v>
      </c>
      <c r="GO75" s="125" t="e">
        <f t="shared" ref="GO75" si="939">IF(GO16&gt;0,0.5997+GO68+GO70+GO71+GO74,0)</f>
        <v>#VALUE!</v>
      </c>
      <c r="GP75" s="125" t="e">
        <f t="shared" ref="GP75" si="940">IF(GP16&gt;0,0.5997+GP68+GP70+GP71+GP74,0)</f>
        <v>#VALUE!</v>
      </c>
      <c r="GQ75" s="125" t="e">
        <f t="shared" ref="GQ75" si="941">IF(GQ16&gt;0,0.5997+GQ68+GQ70+GQ71+GQ74,0)</f>
        <v>#VALUE!</v>
      </c>
      <c r="GR75" s="125" t="e">
        <f t="shared" ref="GR75" si="942">IF(GR16&gt;0,0.5997+GR68+GR70+GR71+GR74,0)</f>
        <v>#VALUE!</v>
      </c>
      <c r="GS75" s="125" t="e">
        <f t="shared" ref="GS75" si="943">IF(GS16&gt;0,0.5997+GS68+GS70+GS71+GS74,0)</f>
        <v>#VALUE!</v>
      </c>
      <c r="GT75" s="125" t="e">
        <f t="shared" ref="GT75" si="944">IF(GT16&gt;0,0.5997+GT68+GT70+GT71+GT74,0)</f>
        <v>#VALUE!</v>
      </c>
      <c r="GU75" s="125" t="e">
        <f t="shared" ref="GU75" si="945">IF(GU16&gt;0,0.5997+GU68+GU70+GU71+GU74,0)</f>
        <v>#VALUE!</v>
      </c>
      <c r="GV75" s="125" t="e">
        <f t="shared" ref="GV75" si="946">IF(GV16&gt;0,0.5997+GV68+GV70+GV71+GV74,0)</f>
        <v>#VALUE!</v>
      </c>
      <c r="GW75" s="125" t="e">
        <f t="shared" ref="GW75" si="947">IF(GW16&gt;0,0.5997+GW68+GW70+GW71+GW74,0)</f>
        <v>#VALUE!</v>
      </c>
      <c r="GX75" s="125" t="e">
        <f t="shared" ref="GX75" si="948">IF(GX16&gt;0,0.5997+GX68+GX70+GX71+GX74,0)</f>
        <v>#VALUE!</v>
      </c>
      <c r="GY75" s="125" t="e">
        <f t="shared" ref="GY75" si="949">IF(GY16&gt;0,0.5997+GY68+GY70+GY71+GY74,0)</f>
        <v>#VALUE!</v>
      </c>
      <c r="GZ75" s="125" t="e">
        <f t="shared" ref="GZ75" si="950">IF(GZ16&gt;0,0.5997+GZ68+GZ70+GZ71+GZ74,0)</f>
        <v>#VALUE!</v>
      </c>
      <c r="HA75" s="125" t="e">
        <f t="shared" ref="HA75" si="951">IF(HA16&gt;0,0.5997+HA68+HA70+HA71+HA74,0)</f>
        <v>#VALUE!</v>
      </c>
      <c r="HB75" s="125" t="e">
        <f t="shared" ref="HB75" si="952">IF(HB16&gt;0,0.5997+HB68+HB70+HB71+HB74,0)</f>
        <v>#VALUE!</v>
      </c>
      <c r="HC75" s="125" t="e">
        <f t="shared" ref="HC75" si="953">IF(HC16&gt;0,0.5997+HC68+HC70+HC71+HC74,0)</f>
        <v>#VALUE!</v>
      </c>
      <c r="HD75" s="125" t="e">
        <f t="shared" ref="HD75" si="954">IF(HD16&gt;0,0.5997+HD68+HD70+HD71+HD74,0)</f>
        <v>#VALUE!</v>
      </c>
      <c r="HE75" s="125" t="e">
        <f t="shared" ref="HE75" si="955">IF(HE16&gt;0,0.5997+HE68+HE70+HE71+HE74,0)</f>
        <v>#VALUE!</v>
      </c>
      <c r="HF75" s="125" t="e">
        <f t="shared" ref="HF75" si="956">IF(HF16&gt;0,0.5997+HF68+HF70+HF71+HF74,0)</f>
        <v>#VALUE!</v>
      </c>
      <c r="HG75" s="125" t="e">
        <f t="shared" ref="HG75" si="957">IF(HG16&gt;0,0.5997+HG68+HG70+HG71+HG74,0)</f>
        <v>#VALUE!</v>
      </c>
      <c r="HH75" s="125" t="e">
        <f t="shared" ref="HH75" si="958">IF(HH16&gt;0,0.5997+HH68+HH70+HH71+HH74,0)</f>
        <v>#VALUE!</v>
      </c>
      <c r="HI75" s="125" t="e">
        <f t="shared" ref="HI75" si="959">IF(HI16&gt;0,0.5997+HI68+HI70+HI71+HI74,0)</f>
        <v>#VALUE!</v>
      </c>
      <c r="HJ75" s="125" t="e">
        <f t="shared" ref="HJ75" si="960">IF(HJ16&gt;0,0.5997+HJ68+HJ70+HJ71+HJ74,0)</f>
        <v>#VALUE!</v>
      </c>
      <c r="HK75" s="125" t="e">
        <f t="shared" ref="HK75" si="961">IF(HK16&gt;0,0.5997+HK68+HK70+HK71+HK74,0)</f>
        <v>#VALUE!</v>
      </c>
      <c r="HL75" s="125" t="e">
        <f t="shared" ref="HL75" si="962">IF(HL16&gt;0,0.5997+HL68+HL70+HL71+HL74,0)</f>
        <v>#VALUE!</v>
      </c>
      <c r="HM75" s="125" t="e">
        <f t="shared" ref="HM75" si="963">IF(HM16&gt;0,0.5997+HM68+HM70+HM71+HM74,0)</f>
        <v>#VALUE!</v>
      </c>
      <c r="HN75" s="125" t="e">
        <f t="shared" ref="HN75:HO75" si="964">IF(HN16&gt;0,0.5997+HN68+HN70+HN71+HN74,0)</f>
        <v>#VALUE!</v>
      </c>
      <c r="HO75" s="125" t="e">
        <f t="shared" si="964"/>
        <v>#VALUE!</v>
      </c>
      <c r="HP75" s="125" t="e">
        <f t="shared" ref="HP75" si="965">IF(HP16&gt;0,0.5997+HP68+HP70+HP71+HP74,0)</f>
        <v>#VALUE!</v>
      </c>
      <c r="HQ75" s="125" t="e">
        <f t="shared" ref="HQ75" si="966">IF(HQ16&gt;0,0.5997+HQ68+HQ70+HQ71+HQ74,0)</f>
        <v>#VALUE!</v>
      </c>
      <c r="HR75" s="125" t="e">
        <f t="shared" ref="HR75" si="967">IF(HR16&gt;0,0.5997+HR68+HR70+HR71+HR74,0)</f>
        <v>#VALUE!</v>
      </c>
      <c r="HS75" s="125" t="e">
        <f t="shared" ref="HS75" si="968">IF(HS16&gt;0,0.5997+HS68+HS70+HS71+HS74,0)</f>
        <v>#VALUE!</v>
      </c>
      <c r="HT75" s="125" t="e">
        <f t="shared" ref="HT75" si="969">IF(HT16&gt;0,0.5997+HT68+HT70+HT71+HT74,0)</f>
        <v>#VALUE!</v>
      </c>
      <c r="HU75" s="125" t="e">
        <f t="shared" ref="HU75" si="970">IF(HU16&gt;0,0.5997+HU68+HU70+HU71+HU74,0)</f>
        <v>#VALUE!</v>
      </c>
      <c r="HV75" s="125" t="e">
        <f t="shared" ref="HV75" si="971">IF(HV16&gt;0,0.5997+HV68+HV70+HV71+HV74,0)</f>
        <v>#VALUE!</v>
      </c>
      <c r="HW75" s="125" t="e">
        <f t="shared" ref="HW75" si="972">IF(HW16&gt;0,0.5997+HW68+HW70+HW71+HW74,0)</f>
        <v>#VALUE!</v>
      </c>
      <c r="HX75" s="125" t="e">
        <f t="shared" ref="HX75" si="973">IF(HX16&gt;0,0.5997+HX68+HX70+HX71+HX74,0)</f>
        <v>#VALUE!</v>
      </c>
      <c r="HY75" s="125" t="e">
        <f t="shared" ref="HY75" si="974">IF(HY16&gt;0,0.5997+HY68+HY70+HY71+HY74,0)</f>
        <v>#VALUE!</v>
      </c>
      <c r="HZ75" s="125" t="e">
        <f t="shared" ref="HZ75" si="975">IF(HZ16&gt;0,0.5997+HZ68+HZ70+HZ71+HZ74,0)</f>
        <v>#VALUE!</v>
      </c>
      <c r="IA75" s="125" t="e">
        <f t="shared" ref="IA75" si="976">IF(IA16&gt;0,0.5997+IA68+IA70+IA71+IA74,0)</f>
        <v>#VALUE!</v>
      </c>
      <c r="IB75" s="125" t="e">
        <f t="shared" ref="IB75" si="977">IF(IB16&gt;0,0.5997+IB68+IB70+IB71+IB74,0)</f>
        <v>#VALUE!</v>
      </c>
      <c r="IC75" s="125" t="e">
        <f t="shared" ref="IC75" si="978">IF(IC16&gt;0,0.5997+IC68+IC70+IC71+IC74,0)</f>
        <v>#VALUE!</v>
      </c>
      <c r="ID75" s="125" t="e">
        <f t="shared" ref="ID75" si="979">IF(ID16&gt;0,0.5997+ID68+ID70+ID71+ID74,0)</f>
        <v>#VALUE!</v>
      </c>
      <c r="IE75" s="125" t="e">
        <f t="shared" ref="IE75" si="980">IF(IE16&gt;0,0.5997+IE68+IE70+IE71+IE74,0)</f>
        <v>#VALUE!</v>
      </c>
      <c r="IF75" s="125" t="e">
        <f t="shared" ref="IF75" si="981">IF(IF16&gt;0,0.5997+IF68+IF70+IF71+IF74,0)</f>
        <v>#VALUE!</v>
      </c>
      <c r="IG75" s="125" t="e">
        <f t="shared" ref="IG75" si="982">IF(IG16&gt;0,0.5997+IG68+IG70+IG71+IG74,0)</f>
        <v>#VALUE!</v>
      </c>
      <c r="IH75" s="125" t="e">
        <f t="shared" ref="IH75" si="983">IF(IH16&gt;0,0.5997+IH68+IH70+IH71+IH74,0)</f>
        <v>#VALUE!</v>
      </c>
      <c r="II75" s="125" t="e">
        <f t="shared" ref="II75" si="984">IF(II16&gt;0,0.5997+II68+II70+II71+II74,0)</f>
        <v>#VALUE!</v>
      </c>
      <c r="IJ75" s="125" t="e">
        <f t="shared" ref="IJ75" si="985">IF(IJ16&gt;0,0.5997+IJ68+IJ70+IJ71+IJ74,0)</f>
        <v>#VALUE!</v>
      </c>
      <c r="IK75" s="125" t="e">
        <f t="shared" ref="IK75" si="986">IF(IK16&gt;0,0.5997+IK68+IK70+IK71+IK74,0)</f>
        <v>#VALUE!</v>
      </c>
      <c r="IL75" s="125" t="e">
        <f t="shared" ref="IL75" si="987">IF(IL16&gt;0,0.5997+IL68+IL70+IL71+IL74,0)</f>
        <v>#VALUE!</v>
      </c>
      <c r="IM75" s="125" t="e">
        <f t="shared" ref="IM75" si="988">IF(IM16&gt;0,0.5997+IM68+IM70+IM71+IM74,0)</f>
        <v>#VALUE!</v>
      </c>
      <c r="IN75" s="125" t="e">
        <f t="shared" ref="IN75" si="989">IF(IN16&gt;0,0.5997+IN68+IN70+IN71+IN74,0)</f>
        <v>#VALUE!</v>
      </c>
      <c r="IO75" s="125" t="e">
        <f t="shared" ref="IO75" si="990">IF(IO16&gt;0,0.5997+IO68+IO70+IO71+IO74,0)</f>
        <v>#VALUE!</v>
      </c>
      <c r="IP75" s="125" t="e">
        <f t="shared" ref="IP75" si="991">IF(IP16&gt;0,0.5997+IP68+IP70+IP71+IP74,0)</f>
        <v>#VALUE!</v>
      </c>
      <c r="IQ75" s="125" t="e">
        <f t="shared" ref="IQ75" si="992">IF(IQ16&gt;0,0.5997+IQ68+IQ70+IQ71+IQ74,0)</f>
        <v>#VALUE!</v>
      </c>
      <c r="IR75" s="125" t="e">
        <f t="shared" ref="IR75" si="993">IF(IR16&gt;0,0.5997+IR68+IR70+IR71+IR74,0)</f>
        <v>#VALUE!</v>
      </c>
      <c r="IS75" s="125" t="e">
        <f t="shared" ref="IS75" si="994">IF(IS16&gt;0,0.5997+IS68+IS70+IS71+IS74,0)</f>
        <v>#VALUE!</v>
      </c>
      <c r="IT75" s="125" t="e">
        <f t="shared" ref="IT75" si="995">IF(IT16&gt;0,0.5997+IT68+IT70+IT71+IT74,0)</f>
        <v>#VALUE!</v>
      </c>
      <c r="IU75" s="125" t="e">
        <f t="shared" ref="IU75" si="996">IF(IU16&gt;0,0.5997+IU68+IU70+IU71+IU74,0)</f>
        <v>#VALUE!</v>
      </c>
      <c r="IV75" s="125" t="e">
        <f t="shared" ref="IV75" si="997">IF(IV16&gt;0,0.5997+IV68+IV70+IV71+IV74,0)</f>
        <v>#VALUE!</v>
      </c>
      <c r="IW75" s="125" t="e">
        <f t="shared" ref="IW75" si="998">IF(IW16&gt;0,0.5997+IW68+IW70+IW71+IW74,0)</f>
        <v>#VALUE!</v>
      </c>
      <c r="IX75" s="125" t="e">
        <f t="shared" ref="IX75" si="999">IF(IX16&gt;0,0.5997+IX68+IX70+IX71+IX74,0)</f>
        <v>#VALUE!</v>
      </c>
      <c r="IY75" s="125" t="e">
        <f t="shared" ref="IY75" si="1000">IF(IY16&gt;0,0.5997+IY68+IY70+IY71+IY74,0)</f>
        <v>#VALUE!</v>
      </c>
      <c r="IZ75" s="125" t="e">
        <f t="shared" ref="IZ75" si="1001">IF(IZ16&gt;0,0.5997+IZ68+IZ70+IZ71+IZ74,0)</f>
        <v>#VALUE!</v>
      </c>
      <c r="JA75" s="125" t="e">
        <f t="shared" ref="JA75" si="1002">IF(JA16&gt;0,0.5997+JA68+JA70+JA71+JA74,0)</f>
        <v>#VALUE!</v>
      </c>
      <c r="JB75" s="125" t="e">
        <f t="shared" ref="JB75" si="1003">IF(JB16&gt;0,0.5997+JB68+JB70+JB71+JB74,0)</f>
        <v>#VALUE!</v>
      </c>
      <c r="JC75" s="125" t="e">
        <f t="shared" ref="JC75" si="1004">IF(JC16&gt;0,0.5997+JC68+JC70+JC71+JC74,0)</f>
        <v>#VALUE!</v>
      </c>
      <c r="JD75" s="125" t="e">
        <f t="shared" ref="JD75" si="1005">IF(JD16&gt;0,0.5997+JD68+JD70+JD71+JD74,0)</f>
        <v>#VALUE!</v>
      </c>
      <c r="JE75" s="125" t="e">
        <f t="shared" ref="JE75" si="1006">IF(JE16&gt;0,0.5997+JE68+JE70+JE71+JE74,0)</f>
        <v>#VALUE!</v>
      </c>
      <c r="JF75" s="125" t="e">
        <f t="shared" ref="JF75" si="1007">IF(JF16&gt;0,0.5997+JF68+JF70+JF71+JF74,0)</f>
        <v>#VALUE!</v>
      </c>
      <c r="JG75" s="125" t="e">
        <f t="shared" ref="JG75" si="1008">IF(JG16&gt;0,0.5997+JG68+JG70+JG71+JG74,0)</f>
        <v>#VALUE!</v>
      </c>
      <c r="JH75" s="125" t="e">
        <f t="shared" ref="JH75" si="1009">IF(JH16&gt;0,0.5997+JH68+JH70+JH71+JH74,0)</f>
        <v>#VALUE!</v>
      </c>
      <c r="JI75" s="125" t="e">
        <f t="shared" ref="JI75" si="1010">IF(JI16&gt;0,0.5997+JI68+JI70+JI71+JI74,0)</f>
        <v>#VALUE!</v>
      </c>
      <c r="JJ75" s="125" t="e">
        <f t="shared" ref="JJ75" si="1011">IF(JJ16&gt;0,0.5997+JJ68+JJ70+JJ71+JJ74,0)</f>
        <v>#VALUE!</v>
      </c>
      <c r="JK75" s="125" t="e">
        <f t="shared" ref="JK75" si="1012">IF(JK16&gt;0,0.5997+JK68+JK70+JK71+JK74,0)</f>
        <v>#VALUE!</v>
      </c>
      <c r="JL75" s="125" t="e">
        <f t="shared" ref="JL75" si="1013">IF(JL16&gt;0,0.5997+JL68+JL70+JL71+JL74,0)</f>
        <v>#VALUE!</v>
      </c>
      <c r="JM75" s="125" t="e">
        <f t="shared" ref="JM75" si="1014">IF(JM16&gt;0,0.5997+JM68+JM70+JM71+JM74,0)</f>
        <v>#VALUE!</v>
      </c>
      <c r="JN75" s="125" t="e">
        <f t="shared" ref="JN75" si="1015">IF(JN16&gt;0,0.5997+JN68+JN70+JN71+JN74,0)</f>
        <v>#VALUE!</v>
      </c>
      <c r="JO75" s="125" t="e">
        <f t="shared" ref="JO75" si="1016">IF(JO16&gt;0,0.5997+JO68+JO70+JO71+JO74,0)</f>
        <v>#VALUE!</v>
      </c>
      <c r="JP75" s="125" t="e">
        <f t="shared" ref="JP75" si="1017">IF(JP16&gt;0,0.5997+JP68+JP70+JP71+JP74,0)</f>
        <v>#VALUE!</v>
      </c>
      <c r="JQ75" s="125" t="e">
        <f t="shared" ref="JQ75" si="1018">IF(JQ16&gt;0,0.5997+JQ68+JQ70+JQ71+JQ74,0)</f>
        <v>#VALUE!</v>
      </c>
      <c r="JR75" s="125" t="e">
        <f t="shared" ref="JR75" si="1019">IF(JR16&gt;0,0.5997+JR68+JR70+JR71+JR74,0)</f>
        <v>#VALUE!</v>
      </c>
      <c r="JS75" s="125" t="e">
        <f t="shared" ref="JS75" si="1020">IF(JS16&gt;0,0.5997+JS68+JS70+JS71+JS74,0)</f>
        <v>#VALUE!</v>
      </c>
      <c r="JT75" s="125" t="e">
        <f t="shared" ref="JT75" si="1021">IF(JT16&gt;0,0.5997+JT68+JT70+JT71+JT74,0)</f>
        <v>#VALUE!</v>
      </c>
      <c r="JU75" s="125" t="e">
        <f t="shared" ref="JU75" si="1022">IF(JU16&gt;0,0.5997+JU68+JU70+JU71+JU74,0)</f>
        <v>#VALUE!</v>
      </c>
      <c r="JV75" s="125" t="e">
        <f t="shared" ref="JV75" si="1023">IF(JV16&gt;0,0.5997+JV68+JV70+JV71+JV74,0)</f>
        <v>#VALUE!</v>
      </c>
      <c r="JW75" s="125" t="e">
        <f t="shared" ref="JW75" si="1024">IF(JW16&gt;0,0.5997+JW68+JW70+JW71+JW74,0)</f>
        <v>#VALUE!</v>
      </c>
      <c r="JX75" s="125" t="e">
        <f t="shared" ref="JX75" si="1025">IF(JX16&gt;0,0.5997+JX68+JX70+JX71+JX74,0)</f>
        <v>#VALUE!</v>
      </c>
      <c r="JY75" s="125" t="e">
        <f t="shared" ref="JY75" si="1026">IF(JY16&gt;0,0.5997+JY68+JY70+JY71+JY74,0)</f>
        <v>#VALUE!</v>
      </c>
      <c r="JZ75" s="125" t="e">
        <f t="shared" ref="JZ75" si="1027">IF(JZ16&gt;0,0.5997+JZ68+JZ70+JZ71+JZ74,0)</f>
        <v>#VALUE!</v>
      </c>
      <c r="KA75" s="125" t="e">
        <f t="shared" ref="KA75" si="1028">IF(KA16&gt;0,0.5997+KA68+KA70+KA71+KA74,0)</f>
        <v>#VALUE!</v>
      </c>
      <c r="KB75" s="125" t="e">
        <f t="shared" ref="KB75" si="1029">IF(KB16&gt;0,0.5997+KB68+KB70+KB71+KB74,0)</f>
        <v>#VALUE!</v>
      </c>
      <c r="KC75" s="125" t="e">
        <f t="shared" ref="KC75" si="1030">IF(KC16&gt;0,0.5997+KC68+KC70+KC71+KC74,0)</f>
        <v>#VALUE!</v>
      </c>
      <c r="KD75" s="125" t="e">
        <f t="shared" ref="KD75:KE75" si="1031">IF(KD16&gt;0,0.5997+KD68+KD70+KD71+KD74,0)</f>
        <v>#VALUE!</v>
      </c>
      <c r="KE75" s="125" t="e">
        <f t="shared" si="1031"/>
        <v>#VALUE!</v>
      </c>
      <c r="KF75" s="125" t="e">
        <f t="shared" ref="KF75" si="1032">IF(KF16&gt;0,0.5997+KF68+KF70+KF71+KF74,0)</f>
        <v>#VALUE!</v>
      </c>
      <c r="KG75" s="125" t="e">
        <f t="shared" ref="KG75" si="1033">IF(KG16&gt;0,0.5997+KG68+KG70+KG71+KG74,0)</f>
        <v>#VALUE!</v>
      </c>
      <c r="KH75" s="125" t="e">
        <f t="shared" ref="KH75" si="1034">IF(KH16&gt;0,0.5997+KH68+KH70+KH71+KH74,0)</f>
        <v>#VALUE!</v>
      </c>
      <c r="KI75" s="125" t="e">
        <f t="shared" ref="KI75" si="1035">IF(KI16&gt;0,0.5997+KI68+KI70+KI71+KI74,0)</f>
        <v>#VALUE!</v>
      </c>
      <c r="KJ75" s="125" t="e">
        <f t="shared" ref="KJ75" si="1036">IF(KJ16&gt;0,0.5997+KJ68+KJ70+KJ71+KJ74,0)</f>
        <v>#VALUE!</v>
      </c>
      <c r="KK75" s="125" t="e">
        <f t="shared" ref="KK75" si="1037">IF(KK16&gt;0,0.5997+KK68+KK70+KK71+KK74,0)</f>
        <v>#VALUE!</v>
      </c>
      <c r="KL75" s="125" t="e">
        <f t="shared" ref="KL75" si="1038">IF(KL16&gt;0,0.5997+KL68+KL70+KL71+KL74,0)</f>
        <v>#VALUE!</v>
      </c>
      <c r="KM75" s="125" t="e">
        <f t="shared" ref="KM75" si="1039">IF(KM16&gt;0,0.5997+KM68+KM70+KM71+KM74,0)</f>
        <v>#VALUE!</v>
      </c>
      <c r="KN75" s="125" t="e">
        <f t="shared" ref="KN75" si="1040">IF(KN16&gt;0,0.5997+KN68+KN70+KN71+KN74,0)</f>
        <v>#VALUE!</v>
      </c>
      <c r="KO75" s="125" t="e">
        <f t="shared" ref="KO75" si="1041">IF(KO16&gt;0,0.5997+KO68+KO70+KO71+KO74,0)</f>
        <v>#VALUE!</v>
      </c>
      <c r="KP75" s="125" t="e">
        <f t="shared" ref="KP75" si="1042">IF(KP16&gt;0,0.5997+KP68+KP70+KP71+KP74,0)</f>
        <v>#VALUE!</v>
      </c>
      <c r="KQ75" s="125" t="e">
        <f t="shared" ref="KQ75" si="1043">IF(KQ16&gt;0,0.5997+KQ68+KQ70+KQ71+KQ74,0)</f>
        <v>#VALUE!</v>
      </c>
      <c r="KR75" s="125" t="e">
        <f t="shared" ref="KR75" si="1044">IF(KR16&gt;0,0.5997+KR68+KR70+KR71+KR74,0)</f>
        <v>#VALUE!</v>
      </c>
      <c r="KS75" s="125" t="e">
        <f t="shared" ref="KS75" si="1045">IF(KS16&gt;0,0.5997+KS68+KS70+KS71+KS74,0)</f>
        <v>#VALUE!</v>
      </c>
      <c r="KT75" s="125" t="e">
        <f t="shared" ref="KT75" si="1046">IF(KT16&gt;0,0.5997+KT68+KT70+KT71+KT74,0)</f>
        <v>#VALUE!</v>
      </c>
      <c r="KU75" s="125" t="e">
        <f t="shared" ref="KU75" si="1047">IF(KU16&gt;0,0.5997+KU68+KU70+KU71+KU74,0)</f>
        <v>#VALUE!</v>
      </c>
      <c r="KV75" s="125" t="e">
        <f t="shared" ref="KV75" si="1048">IF(KV16&gt;0,0.5997+KV68+KV70+KV71+KV74,0)</f>
        <v>#VALUE!</v>
      </c>
      <c r="KW75" s="125" t="e">
        <f t="shared" ref="KW75" si="1049">IF(KW16&gt;0,0.5997+KW68+KW70+KW71+KW74,0)</f>
        <v>#VALUE!</v>
      </c>
      <c r="KX75" s="125" t="e">
        <f t="shared" ref="KX75" si="1050">IF(KX16&gt;0,0.5997+KX68+KX70+KX71+KX74,0)</f>
        <v>#VALUE!</v>
      </c>
      <c r="KY75" s="125" t="e">
        <f t="shared" ref="KY75" si="1051">IF(KY16&gt;0,0.5997+KY68+KY70+KY71+KY74,0)</f>
        <v>#VALUE!</v>
      </c>
      <c r="KZ75" s="125" t="e">
        <f t="shared" ref="KZ75" si="1052">IF(KZ16&gt;0,0.5997+KZ68+KZ70+KZ71+KZ74,0)</f>
        <v>#VALUE!</v>
      </c>
      <c r="LA75" s="125" t="e">
        <f t="shared" ref="LA75" si="1053">IF(LA16&gt;0,0.5997+LA68+LA70+LA71+LA74,0)</f>
        <v>#VALUE!</v>
      </c>
      <c r="LB75" s="125" t="e">
        <f t="shared" ref="LB75" si="1054">IF(LB16&gt;0,0.5997+LB68+LB70+LB71+LB74,0)</f>
        <v>#VALUE!</v>
      </c>
      <c r="LC75" s="125" t="e">
        <f t="shared" ref="LC75" si="1055">IF(LC16&gt;0,0.5997+LC68+LC70+LC71+LC74,0)</f>
        <v>#VALUE!</v>
      </c>
      <c r="LD75" s="125" t="e">
        <f t="shared" ref="LD75" si="1056">IF(LD16&gt;0,0.5997+LD68+LD70+LD71+LD74,0)</f>
        <v>#VALUE!</v>
      </c>
      <c r="LE75" s="125" t="e">
        <f t="shared" ref="LE75" si="1057">IF(LE16&gt;0,0.5997+LE68+LE70+LE71+LE74,0)</f>
        <v>#VALUE!</v>
      </c>
      <c r="LF75" s="125" t="e">
        <f t="shared" ref="LF75" si="1058">IF(LF16&gt;0,0.5997+LF68+LF70+LF71+LF74,0)</f>
        <v>#VALUE!</v>
      </c>
      <c r="LG75" s="125" t="e">
        <f t="shared" ref="LG75" si="1059">IF(LG16&gt;0,0.5997+LG68+LG70+LG71+LG74,0)</f>
        <v>#VALUE!</v>
      </c>
      <c r="LH75" s="125" t="e">
        <f t="shared" ref="LH75" si="1060">IF(LH16&gt;0,0.5997+LH68+LH70+LH71+LH74,0)</f>
        <v>#VALUE!</v>
      </c>
      <c r="LI75" s="125" t="e">
        <f t="shared" ref="LI75" si="1061">IF(LI16&gt;0,0.5997+LI68+LI70+LI71+LI74,0)</f>
        <v>#VALUE!</v>
      </c>
      <c r="LJ75" s="125" t="e">
        <f t="shared" ref="LJ75" si="1062">IF(LJ16&gt;0,0.5997+LJ68+LJ70+LJ71+LJ74,0)</f>
        <v>#VALUE!</v>
      </c>
      <c r="LK75" s="125" t="e">
        <f t="shared" ref="LK75" si="1063">IF(LK16&gt;0,0.5997+LK68+LK70+LK71+LK74,0)</f>
        <v>#VALUE!</v>
      </c>
      <c r="LL75" s="125" t="e">
        <f t="shared" ref="LL75" si="1064">IF(LL16&gt;0,0.5997+LL68+LL70+LL71+LL74,0)</f>
        <v>#VALUE!</v>
      </c>
      <c r="LM75" s="125" t="e">
        <f t="shared" ref="LM75" si="1065">IF(LM16&gt;0,0.5997+LM68+LM70+LM71+LM74,0)</f>
        <v>#VALUE!</v>
      </c>
      <c r="LN75" s="125" t="e">
        <f t="shared" ref="LN75" si="1066">IF(LN16&gt;0,0.5997+LN68+LN70+LN71+LN74,0)</f>
        <v>#VALUE!</v>
      </c>
      <c r="LO75" s="125" t="e">
        <f t="shared" ref="LO75" si="1067">IF(LO16&gt;0,0.5997+LO68+LO70+LO71+LO74,0)</f>
        <v>#VALUE!</v>
      </c>
      <c r="LP75" s="125" t="e">
        <f t="shared" ref="LP75" si="1068">IF(LP16&gt;0,0.5997+LP68+LP70+LP71+LP74,0)</f>
        <v>#VALUE!</v>
      </c>
      <c r="LQ75" s="125" t="e">
        <f t="shared" ref="LQ75" si="1069">IF(LQ16&gt;0,0.5997+LQ68+LQ70+LQ71+LQ74,0)</f>
        <v>#VALUE!</v>
      </c>
      <c r="LR75" s="125" t="e">
        <f t="shared" ref="LR75" si="1070">IF(LR16&gt;0,0.5997+LR68+LR70+LR71+LR74,0)</f>
        <v>#VALUE!</v>
      </c>
      <c r="LS75" s="125" t="e">
        <f t="shared" ref="LS75" si="1071">IF(LS16&gt;0,0.5997+LS68+LS70+LS71+LS74,0)</f>
        <v>#VALUE!</v>
      </c>
      <c r="LT75" s="125" t="e">
        <f t="shared" ref="LT75" si="1072">IF(LT16&gt;0,0.5997+LT68+LT70+LT71+LT74,0)</f>
        <v>#VALUE!</v>
      </c>
      <c r="LU75" s="125" t="e">
        <f t="shared" ref="LU75" si="1073">IF(LU16&gt;0,0.5997+LU68+LU70+LU71+LU74,0)</f>
        <v>#VALUE!</v>
      </c>
      <c r="LV75" s="125" t="e">
        <f t="shared" ref="LV75" si="1074">IF(LV16&gt;0,0.5997+LV68+LV70+LV71+LV74,0)</f>
        <v>#VALUE!</v>
      </c>
      <c r="LW75" s="125" t="e">
        <f t="shared" ref="LW75" si="1075">IF(LW16&gt;0,0.5997+LW68+LW70+LW71+LW74,0)</f>
        <v>#VALUE!</v>
      </c>
      <c r="LX75" s="125" t="e">
        <f t="shared" ref="LX75" si="1076">IF(LX16&gt;0,0.5997+LX68+LX70+LX71+LX74,0)</f>
        <v>#VALUE!</v>
      </c>
      <c r="LY75" s="125" t="e">
        <f t="shared" ref="LY75" si="1077">IF(LY16&gt;0,0.5997+LY68+LY70+LY71+LY74,0)</f>
        <v>#VALUE!</v>
      </c>
      <c r="LZ75" s="125" t="e">
        <f t="shared" ref="LZ75" si="1078">IF(LZ16&gt;0,0.5997+LZ68+LZ70+LZ71+LZ74,0)</f>
        <v>#VALUE!</v>
      </c>
      <c r="MA75" s="125" t="e">
        <f t="shared" ref="MA75" si="1079">IF(MA16&gt;0,0.5997+MA68+MA70+MA71+MA74,0)</f>
        <v>#VALUE!</v>
      </c>
      <c r="MB75" s="125" t="e">
        <f t="shared" ref="MB75" si="1080">IF(MB16&gt;0,0.5997+MB68+MB70+MB71+MB74,0)</f>
        <v>#VALUE!</v>
      </c>
      <c r="MC75" s="125" t="e">
        <f t="shared" ref="MC75" si="1081">IF(MC16&gt;0,0.5997+MC68+MC70+MC71+MC74,0)</f>
        <v>#VALUE!</v>
      </c>
      <c r="MD75" s="125" t="e">
        <f t="shared" ref="MD75" si="1082">IF(MD16&gt;0,0.5997+MD68+MD70+MD71+MD74,0)</f>
        <v>#VALUE!</v>
      </c>
      <c r="ME75" s="125" t="e">
        <f t="shared" ref="ME75" si="1083">IF(ME16&gt;0,0.5997+ME68+ME70+ME71+ME74,0)</f>
        <v>#VALUE!</v>
      </c>
      <c r="MF75" s="125" t="e">
        <f t="shared" ref="MF75" si="1084">IF(MF16&gt;0,0.5997+MF68+MF70+MF71+MF74,0)</f>
        <v>#VALUE!</v>
      </c>
      <c r="MG75" s="125" t="e">
        <f t="shared" ref="MG75" si="1085">IF(MG16&gt;0,0.5997+MG68+MG70+MG71+MG74,0)</f>
        <v>#VALUE!</v>
      </c>
      <c r="MH75" s="125" t="e">
        <f t="shared" ref="MH75" si="1086">IF(MH16&gt;0,0.5997+MH68+MH70+MH71+MH74,0)</f>
        <v>#VALUE!</v>
      </c>
      <c r="MI75" s="125" t="e">
        <f t="shared" ref="MI75" si="1087">IF(MI16&gt;0,0.5997+MI68+MI70+MI71+MI74,0)</f>
        <v>#VALUE!</v>
      </c>
      <c r="MJ75" s="125" t="e">
        <f t="shared" ref="MJ75" si="1088">IF(MJ16&gt;0,0.5997+MJ68+MJ70+MJ71+MJ74,0)</f>
        <v>#VALUE!</v>
      </c>
      <c r="MK75" s="125" t="e">
        <f t="shared" ref="MK75" si="1089">IF(MK16&gt;0,0.5997+MK68+MK70+MK71+MK74,0)</f>
        <v>#VALUE!</v>
      </c>
      <c r="ML75" s="125" t="e">
        <f t="shared" ref="ML75" si="1090">IF(ML16&gt;0,0.5997+ML68+ML70+ML71+ML74,0)</f>
        <v>#VALUE!</v>
      </c>
      <c r="MM75" s="125" t="e">
        <f t="shared" ref="MM75" si="1091">IF(MM16&gt;0,0.5997+MM68+MM70+MM71+MM74,0)</f>
        <v>#VALUE!</v>
      </c>
      <c r="MN75" s="125" t="e">
        <f t="shared" ref="MN75" si="1092">IF(MN16&gt;0,0.5997+MN68+MN70+MN71+MN74,0)</f>
        <v>#VALUE!</v>
      </c>
      <c r="MO75" s="125" t="e">
        <f t="shared" ref="MO75" si="1093">IF(MO16&gt;0,0.5997+MO68+MO70+MO71+MO74,0)</f>
        <v>#VALUE!</v>
      </c>
      <c r="MP75" s="125" t="e">
        <f t="shared" ref="MP75" si="1094">IF(MP16&gt;0,0.5997+MP68+MP70+MP71+MP74,0)</f>
        <v>#VALUE!</v>
      </c>
      <c r="MQ75" s="125" t="e">
        <f t="shared" ref="MQ75" si="1095">IF(MQ16&gt;0,0.5997+MQ68+MQ70+MQ71+MQ74,0)</f>
        <v>#VALUE!</v>
      </c>
      <c r="MR75" s="125" t="e">
        <f t="shared" ref="MR75" si="1096">IF(MR16&gt;0,0.5997+MR68+MR70+MR71+MR74,0)</f>
        <v>#VALUE!</v>
      </c>
      <c r="MS75" s="125" t="e">
        <f t="shared" ref="MS75" si="1097">IF(MS16&gt;0,0.5997+MS68+MS70+MS71+MS74,0)</f>
        <v>#VALUE!</v>
      </c>
      <c r="MT75" s="125" t="e">
        <f t="shared" ref="MT75:MU75" si="1098">IF(MT16&gt;0,0.5997+MT68+MT70+MT71+MT74,0)</f>
        <v>#VALUE!</v>
      </c>
      <c r="MU75" s="125" t="e">
        <f t="shared" si="1098"/>
        <v>#VALUE!</v>
      </c>
      <c r="MV75" s="125" t="e">
        <f t="shared" ref="MV75" si="1099">IF(MV16&gt;0,0.5997+MV68+MV70+MV71+MV74,0)</f>
        <v>#VALUE!</v>
      </c>
      <c r="MW75" s="125" t="e">
        <f t="shared" ref="MW75" si="1100">IF(MW16&gt;0,0.5997+MW68+MW70+MW71+MW74,0)</f>
        <v>#VALUE!</v>
      </c>
      <c r="MX75" s="125" t="e">
        <f t="shared" ref="MX75" si="1101">IF(MX16&gt;0,0.5997+MX68+MX70+MX71+MX74,0)</f>
        <v>#VALUE!</v>
      </c>
      <c r="MY75" s="125" t="e">
        <f t="shared" ref="MY75" si="1102">IF(MY16&gt;0,0.5997+MY68+MY70+MY71+MY74,0)</f>
        <v>#VALUE!</v>
      </c>
      <c r="MZ75" s="125" t="e">
        <f t="shared" ref="MZ75" si="1103">IF(MZ16&gt;0,0.5997+MZ68+MZ70+MZ71+MZ74,0)</f>
        <v>#VALUE!</v>
      </c>
      <c r="NA75" s="125" t="e">
        <f t="shared" ref="NA75" si="1104">IF(NA16&gt;0,0.5997+NA68+NA70+NA71+NA74,0)</f>
        <v>#VALUE!</v>
      </c>
      <c r="NB75" s="125" t="e">
        <f t="shared" ref="NB75" si="1105">IF(NB16&gt;0,0.5997+NB68+NB70+NB71+NB74,0)</f>
        <v>#VALUE!</v>
      </c>
      <c r="NC75" s="125" t="e">
        <f t="shared" ref="NC75" si="1106">IF(NC16&gt;0,0.5997+NC68+NC70+NC71+NC74,0)</f>
        <v>#VALUE!</v>
      </c>
      <c r="ND75" s="125" t="e">
        <f t="shared" ref="ND75" si="1107">IF(ND16&gt;0,0.5997+ND68+ND70+ND71+ND74,0)</f>
        <v>#VALUE!</v>
      </c>
      <c r="NE75" s="125" t="e">
        <f t="shared" ref="NE75" si="1108">IF(NE16&gt;0,0.5997+NE68+NE70+NE71+NE74,0)</f>
        <v>#VALUE!</v>
      </c>
      <c r="NF75" s="125" t="e">
        <f t="shared" ref="NF75" si="1109">IF(NF16&gt;0,0.5997+NF68+NF70+NF71+NF74,0)</f>
        <v>#VALUE!</v>
      </c>
      <c r="NG75" s="125" t="e">
        <f t="shared" ref="NG75" si="1110">IF(NG16&gt;0,0.5997+NG68+NG70+NG71+NG74,0)</f>
        <v>#VALUE!</v>
      </c>
      <c r="NH75" s="125" t="e">
        <f t="shared" ref="NH75" si="1111">IF(NH16&gt;0,0.5997+NH68+NH70+NH71+NH74,0)</f>
        <v>#VALUE!</v>
      </c>
      <c r="NI75" s="125" t="e">
        <f t="shared" ref="NI75" si="1112">IF(NI16&gt;0,0.5997+NI68+NI70+NI71+NI74,0)</f>
        <v>#VALUE!</v>
      </c>
      <c r="NJ75" s="125" t="e">
        <f t="shared" ref="NJ75" si="1113">IF(NJ16&gt;0,0.5997+NJ68+NJ70+NJ71+NJ74,0)</f>
        <v>#VALUE!</v>
      </c>
      <c r="NK75" s="125" t="e">
        <f t="shared" ref="NK75" si="1114">IF(NK16&gt;0,0.5997+NK68+NK70+NK71+NK74,0)</f>
        <v>#VALUE!</v>
      </c>
      <c r="NL75" s="125" t="e">
        <f t="shared" ref="NL75" si="1115">IF(NL16&gt;0,0.5997+NL68+NL70+NL71+NL74,0)</f>
        <v>#VALUE!</v>
      </c>
      <c r="NM75" s="125" t="e">
        <f t="shared" ref="NM75" si="1116">IF(NM16&gt;0,0.5997+NM68+NM70+NM71+NM74,0)</f>
        <v>#VALUE!</v>
      </c>
      <c r="NN75" s="125" t="e">
        <f t="shared" ref="NN75" si="1117">IF(NN16&gt;0,0.5997+NN68+NN70+NN71+NN74,0)</f>
        <v>#VALUE!</v>
      </c>
      <c r="NO75" s="125" t="e">
        <f t="shared" ref="NO75" si="1118">IF(NO16&gt;0,0.5997+NO68+NO70+NO71+NO74,0)</f>
        <v>#VALUE!</v>
      </c>
      <c r="NP75" s="125" t="e">
        <f t="shared" ref="NP75" si="1119">IF(NP16&gt;0,0.5997+NP68+NP70+NP71+NP74,0)</f>
        <v>#VALUE!</v>
      </c>
      <c r="NQ75" s="125" t="e">
        <f t="shared" ref="NQ75" si="1120">IF(NQ16&gt;0,0.5997+NQ68+NQ70+NQ71+NQ74,0)</f>
        <v>#VALUE!</v>
      </c>
      <c r="NR75" s="125" t="e">
        <f t="shared" ref="NR75" si="1121">IF(NR16&gt;0,0.5997+NR68+NR70+NR71+NR74,0)</f>
        <v>#VALUE!</v>
      </c>
      <c r="NS75" s="125" t="e">
        <f t="shared" ref="NS75" si="1122">IF(NS16&gt;0,0.5997+NS68+NS70+NS71+NS74,0)</f>
        <v>#VALUE!</v>
      </c>
      <c r="NT75" s="125" t="e">
        <f t="shared" ref="NT75" si="1123">IF(NT16&gt;0,0.5997+NT68+NT70+NT71+NT74,0)</f>
        <v>#VALUE!</v>
      </c>
      <c r="NU75" s="125" t="e">
        <f t="shared" ref="NU75" si="1124">IF(NU16&gt;0,0.5997+NU68+NU70+NU71+NU74,0)</f>
        <v>#VALUE!</v>
      </c>
      <c r="NV75" s="125" t="e">
        <f t="shared" ref="NV75" si="1125">IF(NV16&gt;0,0.5997+NV68+NV70+NV71+NV74,0)</f>
        <v>#VALUE!</v>
      </c>
      <c r="NW75" s="125" t="e">
        <f t="shared" ref="NW75" si="1126">IF(NW16&gt;0,0.5997+NW68+NW70+NW71+NW74,0)</f>
        <v>#VALUE!</v>
      </c>
      <c r="NX75" s="125" t="e">
        <f t="shared" ref="NX75" si="1127">IF(NX16&gt;0,0.5997+NX68+NX70+NX71+NX74,0)</f>
        <v>#VALUE!</v>
      </c>
      <c r="NY75" s="125">
        <f t="shared" ref="NY75" si="1128">IF(NY16&gt;0,0.5997+NY68+NY70+NY71+NY74,0)</f>
        <v>1.6637507864034737</v>
      </c>
      <c r="NZ75" s="125">
        <f t="shared" ref="NZ75" si="1129">IF(NZ16&gt;0,0.5997+NZ68+NZ70+NZ71+NZ74,0)</f>
        <v>1.7546943435878315</v>
      </c>
      <c r="OA75" s="125">
        <f t="shared" ref="OA75" si="1130">IF(OA16&gt;0,0.5997+OA68+OA70+OA71+OA74,0)</f>
        <v>1.8357829639325993</v>
      </c>
      <c r="OB75" s="125">
        <f t="shared" ref="OB75" si="1131">IF(OB16&gt;0,0.5997+OB68+OB70+OB71+OB74,0)</f>
        <v>1.9138418744865149</v>
      </c>
      <c r="OC75" s="125">
        <f t="shared" ref="OC75" si="1132">IF(OC16&gt;0,0.5997+OC68+OC70+OC71+OC74,0)</f>
        <v>1.9909475395761518</v>
      </c>
      <c r="OD75" s="125">
        <f t="shared" ref="OD75" si="1133">IF(OD16&gt;0,0.5997+OD68+OD70+OD71+OD74,0)</f>
        <v>2.06793393340166</v>
      </c>
      <c r="OE75" s="125">
        <f t="shared" ref="OE75" si="1134">IF(OE16&gt;0,0.5997+OE68+OE70+OE71+OE74,0)</f>
        <v>2.1451541428428804</v>
      </c>
      <c r="OF75" s="125">
        <f t="shared" ref="OF75" si="1135">IF(OF16&gt;0,0.5997+OF68+OF70+OF71+OF74,0)</f>
        <v>2.222742120523582</v>
      </c>
      <c r="OG75" s="125">
        <f t="shared" ref="OG75" si="1136">IF(OG16&gt;0,0.5997+OG68+OG70+OG71+OG74,0)</f>
        <v>2.3007277012057687</v>
      </c>
      <c r="OH75" s="125">
        <f t="shared" ref="OH75" si="1137">IF(OH16&gt;0,0.5997+OH68+OH70+OH71+OH74,0)</f>
        <v>2.3790933922325808</v>
      </c>
      <c r="OI75" s="125">
        <f t="shared" ref="OI75" si="1138">IF(OI16&gt;0,0.5997+OI68+OI70+OI71+OI74,0)</f>
        <v>2.4578031694810978</v>
      </c>
      <c r="OJ75" s="125">
        <f t="shared" ref="OJ75" si="1139">IF(OJ16&gt;0,0.5997+OJ68+OJ70+OJ71+OJ74,0)</f>
        <v>2.5368166021630603</v>
      </c>
      <c r="OK75" s="125">
        <f t="shared" ref="OK75" si="1140">IF(OK16&gt;0,0.5997+OK68+OK70+OK71+OK74,0)</f>
        <v>1.7092507864034738</v>
      </c>
      <c r="OL75" s="125">
        <f t="shared" ref="OL75" si="1141">IF(OL16&gt;0,0.5997+OL68+OL70+OL71+OL74,0)</f>
        <v>1.8456943435878315</v>
      </c>
      <c r="OM75" s="125">
        <f t="shared" ref="OM75" si="1142">IF(OM16&gt;0,0.5997+OM68+OM70+OM71+OM74,0)</f>
        <v>1.9722829639325994</v>
      </c>
      <c r="ON75" s="125">
        <f t="shared" ref="ON75" si="1143">IF(ON16&gt;0,0.5997+ON68+ON70+ON71+ON74,0)</f>
        <v>2.0958418744865153</v>
      </c>
      <c r="OO75" s="125">
        <f t="shared" ref="OO75" si="1144">IF(OO16&gt;0,0.5997+OO68+OO70+OO71+OO74,0)</f>
        <v>2.2184475395761516</v>
      </c>
      <c r="OP75" s="125">
        <f t="shared" ref="OP75" si="1145">IF(OP16&gt;0,0.5997+OP68+OP70+OP71+OP74,0)</f>
        <v>2.3409339334016601</v>
      </c>
      <c r="OQ75" s="125">
        <f t="shared" ref="OQ75" si="1146">IF(OQ16&gt;0,0.5997+OQ68+OQ70+OQ71+OQ74,0)</f>
        <v>2.4636541428428802</v>
      </c>
      <c r="OR75" s="125">
        <f t="shared" ref="OR75" si="1147">IF(OR16&gt;0,0.5997+OR68+OR70+OR71+OR74,0)</f>
        <v>2.5867421205235823</v>
      </c>
      <c r="OS75" s="125">
        <f t="shared" ref="OS75" si="1148">IF(OS16&gt;0,0.5997+OS68+OS70+OS71+OS74,0)</f>
        <v>2.7102277012057687</v>
      </c>
      <c r="OT75" s="125">
        <f t="shared" ref="OT75" si="1149">IF(OT16&gt;0,0.5997+OT68+OT70+OT71+OT74,0)</f>
        <v>2.8340933922325808</v>
      </c>
      <c r="OU75" s="125">
        <f t="shared" ref="OU75" si="1150">IF(OU16&gt;0,0.5997+OU68+OU70+OU71+OU74,0)</f>
        <v>2.9583031694810975</v>
      </c>
      <c r="OV75" s="125">
        <f t="shared" ref="OV75" si="1151">IF(OV16&gt;0,0.5997+OV68+OV70+OV71+OV74,0)</f>
        <v>3.0828166021630605</v>
      </c>
      <c r="OW75" s="125">
        <f t="shared" ref="OW75" si="1152">IF(OW16&gt;0,0.5997+OW68+OW70+OW71+OW74,0)</f>
        <v>1.7547507864034737</v>
      </c>
      <c r="OX75" s="125">
        <f t="shared" ref="OX75" si="1153">IF(OX16&gt;0,0.5997+OX68+OX70+OX71+OX74,0)</f>
        <v>1.9366943435878314</v>
      </c>
      <c r="OY75" s="125">
        <f t="shared" ref="OY75" si="1154">IF(OY16&gt;0,0.5997+OY68+OY70+OY71+OY74,0)</f>
        <v>2.1087829639325992</v>
      </c>
      <c r="OZ75" s="125">
        <f t="shared" ref="OZ75" si="1155">IF(OZ16&gt;0,0.5997+OZ68+OZ70+OZ71+OZ74,0)</f>
        <v>2.2778418744865152</v>
      </c>
      <c r="PA75" s="125">
        <f t="shared" ref="PA75" si="1156">IF(PA16&gt;0,0.5997+PA68+PA70+PA71+PA74,0)</f>
        <v>2.4459475395761516</v>
      </c>
      <c r="PB75" s="125">
        <f t="shared" ref="PB75" si="1157">IF(PB16&gt;0,0.5997+PB68+PB70+PB71+PB74,0)</f>
        <v>2.6139339334016598</v>
      </c>
      <c r="PC75" s="125">
        <f t="shared" ref="PC75" si="1158">IF(PC16&gt;0,0.5997+PC68+PC70+PC71+PC74,0)</f>
        <v>2.7821541428428804</v>
      </c>
      <c r="PD75" s="125">
        <f t="shared" ref="PD75" si="1159">IF(PD16&gt;0,0.5997+PD68+PD70+PD71+PD74,0)</f>
        <v>2.9507421205235822</v>
      </c>
      <c r="PE75" s="125">
        <f t="shared" ref="PE75" si="1160">IF(PE16&gt;0,0.5997+PE68+PE70+PE71+PE74,0)</f>
        <v>3.1197277012057687</v>
      </c>
      <c r="PF75" s="125">
        <f t="shared" ref="PF75" si="1161">IF(PF16&gt;0,0.5997+PF68+PF70+PF71+PF74,0)</f>
        <v>3.2890933922325809</v>
      </c>
      <c r="PG75" s="125">
        <f t="shared" ref="PG75" si="1162">IF(PG16&gt;0,0.5997+PG68+PG70+PG71+PG74,0)</f>
        <v>3.4588031694810977</v>
      </c>
      <c r="PH75" s="125">
        <f t="shared" ref="PH75" si="1163">IF(PH16&gt;0,0.5997+PH68+PH70+PH71+PH74,0)</f>
        <v>3.6288166021630599</v>
      </c>
      <c r="PI75" s="125">
        <f t="shared" ref="PI75" si="1164">IF(PI16&gt;0,0.5997+PI68+PI70+PI71+PI74,0)</f>
        <v>1.8002507864034738</v>
      </c>
      <c r="PJ75" s="125">
        <f t="shared" ref="PJ75:PK75" si="1165">IF(PJ16&gt;0,0.5997+PJ68+PJ70+PJ71+PJ74,0)</f>
        <v>2.027694343587831</v>
      </c>
      <c r="PK75" s="125">
        <f t="shared" si="1165"/>
        <v>2.2452829639325995</v>
      </c>
      <c r="PL75" s="125">
        <f t="shared" ref="PL75" si="1166">IF(PL16&gt;0,0.5997+PL68+PL70+PL71+PL74,0)</f>
        <v>2.4598418744865151</v>
      </c>
      <c r="PM75" s="125">
        <f t="shared" ref="PM75" si="1167">IF(PM16&gt;0,0.5997+PM68+PM70+PM71+PM74,0)</f>
        <v>2.6734475395761512</v>
      </c>
      <c r="PN75" s="125">
        <f t="shared" ref="PN75" si="1168">IF(PN16&gt;0,0.5997+PN68+PN70+PN71+PN74,0)</f>
        <v>2.8869339334016599</v>
      </c>
      <c r="PO75" s="125">
        <f t="shared" ref="PO75" si="1169">IF(PO16&gt;0,0.5997+PO68+PO70+PO71+PO74,0)</f>
        <v>3.1006541428428807</v>
      </c>
      <c r="PP75" s="125">
        <f t="shared" ref="PP75" si="1170">IF(PP16&gt;0,0.5997+PP68+PP70+PP71+PP74,0)</f>
        <v>3.3147421205235821</v>
      </c>
      <c r="PQ75" s="125">
        <f t="shared" ref="PQ75" si="1171">IF(PQ16&gt;0,0.5997+PQ68+PQ70+PQ71+PQ74,0)</f>
        <v>3.5292277012057687</v>
      </c>
      <c r="PR75" s="125">
        <f t="shared" ref="PR75" si="1172">IF(PR16&gt;0,0.5997+PR68+PR70+PR71+PR74,0)</f>
        <v>3.744093392232581</v>
      </c>
      <c r="PS75" s="125">
        <f t="shared" ref="PS75" si="1173">IF(PS16&gt;0,0.5997+PS68+PS70+PS71+PS74,0)</f>
        <v>3.9593031694810978</v>
      </c>
      <c r="PT75" s="125">
        <f t="shared" ref="PT75" si="1174">IF(PT16&gt;0,0.5997+PT68+PT70+PT71+PT74,0)</f>
        <v>4.1748166021630597</v>
      </c>
      <c r="PU75" s="125">
        <f t="shared" ref="PU75" si="1175">IF(PU16&gt;0,0.5997+PU68+PU70+PU71+PU74,0)</f>
        <v>1.6637507864034737</v>
      </c>
      <c r="PV75" s="125">
        <f t="shared" ref="PV75" si="1176">IF(PV16&gt;0,0.5997+PV68+PV70+PV71+PV74,0)</f>
        <v>1.7546943435878315</v>
      </c>
      <c r="PW75" s="125">
        <f t="shared" ref="PW75" si="1177">IF(PW16&gt;0,0.5997+PW68+PW70+PW71+PW74,0)</f>
        <v>1.8357829639325993</v>
      </c>
      <c r="PX75" s="125">
        <f t="shared" ref="PX75" si="1178">IF(PX16&gt;0,0.5997+PX68+PX70+PX71+PX74,0)</f>
        <v>1.9138418744865149</v>
      </c>
      <c r="PY75" s="125">
        <f t="shared" ref="PY75" si="1179">IF(PY16&gt;0,0.5997+PY68+PY70+PY71+PY74,0)</f>
        <v>1.9909475395761518</v>
      </c>
      <c r="PZ75" s="125">
        <f t="shared" ref="PZ75" si="1180">IF(PZ16&gt;0,0.5997+PZ68+PZ70+PZ71+PZ74,0)</f>
        <v>2.06793393340166</v>
      </c>
      <c r="QA75" s="125">
        <f t="shared" ref="QA75" si="1181">IF(QA16&gt;0,0.5997+QA68+QA70+QA71+QA74,0)</f>
        <v>2.1451541428428804</v>
      </c>
      <c r="QB75" s="125">
        <f t="shared" ref="QB75" si="1182">IF(QB16&gt;0,0.5997+QB68+QB70+QB71+QB74,0)</f>
        <v>2.222742120523582</v>
      </c>
      <c r="QC75" s="125">
        <f t="shared" ref="QC75" si="1183">IF(QC16&gt;0,0.5997+QC68+QC70+QC71+QC74,0)</f>
        <v>2.3007277012057687</v>
      </c>
      <c r="QD75" s="125">
        <f t="shared" ref="QD75" si="1184">IF(QD16&gt;0,0.5997+QD68+QD70+QD71+QD74,0)</f>
        <v>2.3790933922325808</v>
      </c>
      <c r="QE75" s="125">
        <f t="shared" ref="QE75" si="1185">IF(QE16&gt;0,0.5997+QE68+QE70+QE71+QE74,0)</f>
        <v>2.4578031694810978</v>
      </c>
      <c r="QF75" s="125">
        <f t="shared" ref="QF75" si="1186">IF(QF16&gt;0,0.5997+QF68+QF70+QF71+QF74,0)</f>
        <v>2.5368166021630603</v>
      </c>
      <c r="QG75" s="125">
        <f t="shared" ref="QG75" si="1187">IF(QG16&gt;0,0.5997+QG68+QG70+QG71+QG74,0)</f>
        <v>1.7092507864034738</v>
      </c>
      <c r="QH75" s="125">
        <f t="shared" ref="QH75" si="1188">IF(QH16&gt;0,0.5997+QH68+QH70+QH71+QH74,0)</f>
        <v>1.8456943435878315</v>
      </c>
      <c r="QI75" s="125">
        <f t="shared" ref="QI75" si="1189">IF(QI16&gt;0,0.5997+QI68+QI70+QI71+QI74,0)</f>
        <v>1.9722829639325994</v>
      </c>
      <c r="QJ75" s="125">
        <f t="shared" ref="QJ75" si="1190">IF(QJ16&gt;0,0.5997+QJ68+QJ70+QJ71+QJ74,0)</f>
        <v>2.0958418744865153</v>
      </c>
      <c r="QK75" s="125">
        <f t="shared" ref="QK75" si="1191">IF(QK16&gt;0,0.5997+QK68+QK70+QK71+QK74,0)</f>
        <v>2.2184475395761516</v>
      </c>
      <c r="QL75" s="125">
        <f t="shared" ref="QL75" si="1192">IF(QL16&gt;0,0.5997+QL68+QL70+QL71+QL74,0)</f>
        <v>2.3409339334016601</v>
      </c>
      <c r="QM75" s="125">
        <f t="shared" ref="QM75" si="1193">IF(QM16&gt;0,0.5997+QM68+QM70+QM71+QM74,0)</f>
        <v>2.4636541428428802</v>
      </c>
      <c r="QN75" s="125">
        <f t="shared" ref="QN75" si="1194">IF(QN16&gt;0,0.5997+QN68+QN70+QN71+QN74,0)</f>
        <v>2.5867421205235823</v>
      </c>
      <c r="QO75" s="125">
        <f t="shared" ref="QO75" si="1195">IF(QO16&gt;0,0.5997+QO68+QO70+QO71+QO74,0)</f>
        <v>2.7102277012057687</v>
      </c>
      <c r="QP75" s="125">
        <f t="shared" ref="QP75" si="1196">IF(QP16&gt;0,0.5997+QP68+QP70+QP71+QP74,0)</f>
        <v>2.8340933922325808</v>
      </c>
      <c r="QQ75" s="125">
        <f t="shared" ref="QQ75" si="1197">IF(QQ16&gt;0,0.5997+QQ68+QQ70+QQ71+QQ74,0)</f>
        <v>2.9583031694810975</v>
      </c>
      <c r="QR75" s="125">
        <f t="shared" ref="QR75" si="1198">IF(QR16&gt;0,0.5997+QR68+QR70+QR71+QR74,0)</f>
        <v>3.0828166021630605</v>
      </c>
      <c r="QS75" s="125">
        <f t="shared" ref="QS75" si="1199">IF(QS16&gt;0,0.5997+QS68+QS70+QS71+QS74,0)</f>
        <v>1.7547507864034737</v>
      </c>
      <c r="QT75" s="125">
        <f t="shared" ref="QT75" si="1200">IF(QT16&gt;0,0.5997+QT68+QT70+QT71+QT74,0)</f>
        <v>1.9366943435878314</v>
      </c>
      <c r="QU75" s="125">
        <f t="shared" ref="QU75" si="1201">IF(QU16&gt;0,0.5997+QU68+QU70+QU71+QU74,0)</f>
        <v>2.1087829639325992</v>
      </c>
      <c r="QV75" s="125">
        <f t="shared" ref="QV75" si="1202">IF(QV16&gt;0,0.5997+QV68+QV70+QV71+QV74,0)</f>
        <v>2.2778418744865152</v>
      </c>
      <c r="QW75" s="125">
        <f t="shared" ref="QW75" si="1203">IF(QW16&gt;0,0.5997+QW68+QW70+QW71+QW74,0)</f>
        <v>2.4459475395761516</v>
      </c>
      <c r="QX75" s="125">
        <f t="shared" ref="QX75" si="1204">IF(QX16&gt;0,0.5997+QX68+QX70+QX71+QX74,0)</f>
        <v>2.6139339334016598</v>
      </c>
      <c r="QY75" s="125">
        <f t="shared" ref="QY75" si="1205">IF(QY16&gt;0,0.5997+QY68+QY70+QY71+QY74,0)</f>
        <v>2.7821541428428804</v>
      </c>
      <c r="QZ75" s="125">
        <f t="shared" ref="QZ75" si="1206">IF(QZ16&gt;0,0.5997+QZ68+QZ70+QZ71+QZ74,0)</f>
        <v>2.9507421205235822</v>
      </c>
      <c r="RA75" s="125">
        <f t="shared" ref="RA75" si="1207">IF(RA16&gt;0,0.5997+RA68+RA70+RA71+RA74,0)</f>
        <v>3.1197277012057687</v>
      </c>
      <c r="RB75" s="125">
        <f t="shared" ref="RB75" si="1208">IF(RB16&gt;0,0.5997+RB68+RB70+RB71+RB74,0)</f>
        <v>3.2890933922325809</v>
      </c>
      <c r="RC75" s="125">
        <f t="shared" ref="RC75" si="1209">IF(RC16&gt;0,0.5997+RC68+RC70+RC71+RC74,0)</f>
        <v>3.4588031694810977</v>
      </c>
      <c r="RD75" s="125">
        <f t="shared" ref="RD75" si="1210">IF(RD16&gt;0,0.5997+RD68+RD70+RD71+RD74,0)</f>
        <v>3.6288166021630599</v>
      </c>
      <c r="RE75" s="125">
        <f t="shared" ref="RE75" si="1211">IF(RE16&gt;0,0.5997+RE68+RE70+RE71+RE74,0)</f>
        <v>1.8002507864034738</v>
      </c>
      <c r="RF75" s="125">
        <f t="shared" ref="RF75" si="1212">IF(RF16&gt;0,0.5997+RF68+RF70+RF71+RF74,0)</f>
        <v>2.027694343587831</v>
      </c>
      <c r="RG75" s="125">
        <f t="shared" ref="RG75" si="1213">IF(RG16&gt;0,0.5997+RG68+RG70+RG71+RG74,0)</f>
        <v>2.2452829639325995</v>
      </c>
      <c r="RH75" s="125">
        <f t="shared" ref="RH75" si="1214">IF(RH16&gt;0,0.5997+RH68+RH70+RH71+RH74,0)</f>
        <v>2.4598418744865151</v>
      </c>
      <c r="RI75" s="125">
        <f t="shared" ref="RI75" si="1215">IF(RI16&gt;0,0.5997+RI68+RI70+RI71+RI74,0)</f>
        <v>2.6734475395761512</v>
      </c>
      <c r="RJ75" s="125">
        <f t="shared" ref="RJ75" si="1216">IF(RJ16&gt;0,0.5997+RJ68+RJ70+RJ71+RJ74,0)</f>
        <v>2.8869339334016599</v>
      </c>
      <c r="RK75" s="125">
        <f t="shared" ref="RK75" si="1217">IF(RK16&gt;0,0.5997+RK68+RK70+RK71+RK74,0)</f>
        <v>3.1006541428428807</v>
      </c>
      <c r="RL75" s="125">
        <f t="shared" ref="RL75" si="1218">IF(RL16&gt;0,0.5997+RL68+RL70+RL71+RL74,0)</f>
        <v>3.3147421205235821</v>
      </c>
      <c r="RM75" s="125">
        <f t="shared" ref="RM75" si="1219">IF(RM16&gt;0,0.5997+RM68+RM70+RM71+RM74,0)</f>
        <v>3.5292277012057687</v>
      </c>
      <c r="RN75" s="125">
        <f t="shared" ref="RN75" si="1220">IF(RN16&gt;0,0.5997+RN68+RN70+RN71+RN74,0)</f>
        <v>3.744093392232581</v>
      </c>
      <c r="RO75" s="125">
        <f t="shared" ref="RO75" si="1221">IF(RO16&gt;0,0.5997+RO68+RO70+RO71+RO74,0)</f>
        <v>3.9593031694810978</v>
      </c>
      <c r="RP75" s="125">
        <f t="shared" ref="RP75" si="1222">IF(RP16&gt;0,0.5997+RP68+RP70+RP71+RP74,0)</f>
        <v>4.1748166021630597</v>
      </c>
      <c r="RQ75" s="125">
        <f t="shared" ref="RQ75" si="1223">IF(RQ16&gt;0,0.5997+RQ68+RQ70+RQ71+RQ74,0)</f>
        <v>1.6637507864034737</v>
      </c>
      <c r="RR75" s="125">
        <f t="shared" ref="RR75" si="1224">IF(RR16&gt;0,0.5997+RR68+RR70+RR71+RR74,0)</f>
        <v>1.7546943435878315</v>
      </c>
      <c r="RS75" s="125">
        <f t="shared" ref="RS75" si="1225">IF(RS16&gt;0,0.5997+RS68+RS70+RS71+RS74,0)</f>
        <v>1.8357829639325993</v>
      </c>
      <c r="RT75" s="125">
        <f t="shared" ref="RT75" si="1226">IF(RT16&gt;0,0.5997+RT68+RT70+RT71+RT74,0)</f>
        <v>1.9138418744865149</v>
      </c>
      <c r="RU75" s="125">
        <f t="shared" ref="RU75" si="1227">IF(RU16&gt;0,0.5997+RU68+RU70+RU71+RU74,0)</f>
        <v>1.9909475395761518</v>
      </c>
      <c r="RV75" s="125">
        <f t="shared" ref="RV75" si="1228">IF(RV16&gt;0,0.5997+RV68+RV70+RV71+RV74,0)</f>
        <v>2.06793393340166</v>
      </c>
      <c r="RW75" s="125">
        <f t="shared" ref="RW75" si="1229">IF(RW16&gt;0,0.5997+RW68+RW70+RW71+RW74,0)</f>
        <v>2.1451541428428804</v>
      </c>
      <c r="RX75" s="125">
        <f t="shared" ref="RX75" si="1230">IF(RX16&gt;0,0.5997+RX68+RX70+RX71+RX74,0)</f>
        <v>2.222742120523582</v>
      </c>
      <c r="RY75" s="125">
        <f t="shared" ref="RY75" si="1231">IF(RY16&gt;0,0.5997+RY68+RY70+RY71+RY74,0)</f>
        <v>2.3007277012057687</v>
      </c>
      <c r="RZ75" s="125">
        <f t="shared" ref="RZ75:SA75" si="1232">IF(RZ16&gt;0,0.5997+RZ68+RZ70+RZ71+RZ74,0)</f>
        <v>2.3790933922325808</v>
      </c>
      <c r="SA75" s="125">
        <f t="shared" si="1232"/>
        <v>2.4578031694810978</v>
      </c>
      <c r="SB75" s="125">
        <f t="shared" ref="SB75" si="1233">IF(SB16&gt;0,0.5997+SB68+SB70+SB71+SB74,0)</f>
        <v>2.5368166021630603</v>
      </c>
      <c r="SC75" s="125">
        <f t="shared" ref="SC75" si="1234">IF(SC16&gt;0,0.5997+SC68+SC70+SC71+SC74,0)</f>
        <v>1.7092507864034738</v>
      </c>
      <c r="SD75" s="125">
        <f t="shared" ref="SD75" si="1235">IF(SD16&gt;0,0.5997+SD68+SD70+SD71+SD74,0)</f>
        <v>1.8456943435878315</v>
      </c>
      <c r="SE75" s="125">
        <f t="shared" ref="SE75" si="1236">IF(SE16&gt;0,0.5997+SE68+SE70+SE71+SE74,0)</f>
        <v>1.9722829639325994</v>
      </c>
      <c r="SF75" s="125">
        <f t="shared" ref="SF75" si="1237">IF(SF16&gt;0,0.5997+SF68+SF70+SF71+SF74,0)</f>
        <v>2.0958418744865153</v>
      </c>
      <c r="SG75" s="125">
        <f t="shared" ref="SG75" si="1238">IF(SG16&gt;0,0.5997+SG68+SG70+SG71+SG74,0)</f>
        <v>2.2184475395761516</v>
      </c>
      <c r="SH75" s="125">
        <f t="shared" ref="SH75" si="1239">IF(SH16&gt;0,0.5997+SH68+SH70+SH71+SH74,0)</f>
        <v>2.3409339334016601</v>
      </c>
      <c r="SI75" s="125">
        <f t="shared" ref="SI75" si="1240">IF(SI16&gt;0,0.5997+SI68+SI70+SI71+SI74,0)</f>
        <v>2.4636541428428802</v>
      </c>
      <c r="SJ75" s="125">
        <f t="shared" ref="SJ75" si="1241">IF(SJ16&gt;0,0.5997+SJ68+SJ70+SJ71+SJ74,0)</f>
        <v>2.5867421205235823</v>
      </c>
      <c r="SK75" s="125">
        <f t="shared" ref="SK75" si="1242">IF(SK16&gt;0,0.5997+SK68+SK70+SK71+SK74,0)</f>
        <v>2.7102277012057687</v>
      </c>
      <c r="SL75" s="125">
        <f t="shared" ref="SL75" si="1243">IF(SL16&gt;0,0.5997+SL68+SL70+SL71+SL74,0)</f>
        <v>2.8340933922325808</v>
      </c>
      <c r="SM75" s="125">
        <f t="shared" ref="SM75" si="1244">IF(SM16&gt;0,0.5997+SM68+SM70+SM71+SM74,0)</f>
        <v>2.9583031694810975</v>
      </c>
      <c r="SN75" s="125">
        <f t="shared" ref="SN75" si="1245">IF(SN16&gt;0,0.5997+SN68+SN70+SN71+SN74,0)</f>
        <v>3.0828166021630605</v>
      </c>
      <c r="SO75" s="125">
        <f t="shared" ref="SO75" si="1246">IF(SO16&gt;0,0.5997+SO68+SO70+SO71+SO74,0)</f>
        <v>1.7547507864034737</v>
      </c>
      <c r="SP75" s="125">
        <f t="shared" ref="SP75" si="1247">IF(SP16&gt;0,0.5997+SP68+SP70+SP71+SP74,0)</f>
        <v>1.9366943435878314</v>
      </c>
      <c r="SQ75" s="125">
        <f t="shared" ref="SQ75" si="1248">IF(SQ16&gt;0,0.5997+SQ68+SQ70+SQ71+SQ74,0)</f>
        <v>2.1087829639325992</v>
      </c>
      <c r="SR75" s="125">
        <f t="shared" ref="SR75" si="1249">IF(SR16&gt;0,0.5997+SR68+SR70+SR71+SR74,0)</f>
        <v>2.2778418744865152</v>
      </c>
      <c r="SS75" s="125">
        <f t="shared" ref="SS75" si="1250">IF(SS16&gt;0,0.5997+SS68+SS70+SS71+SS74,0)</f>
        <v>2.4459475395761516</v>
      </c>
      <c r="ST75" s="125">
        <f t="shared" ref="ST75" si="1251">IF(ST16&gt;0,0.5997+ST68+ST70+ST71+ST74,0)</f>
        <v>2.6139339334016598</v>
      </c>
      <c r="SU75" s="125">
        <f t="shared" ref="SU75" si="1252">IF(SU16&gt;0,0.5997+SU68+SU70+SU71+SU74,0)</f>
        <v>2.7821541428428804</v>
      </c>
      <c r="SV75" s="125">
        <f t="shared" ref="SV75" si="1253">IF(SV16&gt;0,0.5997+SV68+SV70+SV71+SV74,0)</f>
        <v>2.9507421205235822</v>
      </c>
      <c r="SW75" s="125">
        <f t="shared" ref="SW75" si="1254">IF(SW16&gt;0,0.5997+SW68+SW70+SW71+SW74,0)</f>
        <v>3.1197277012057687</v>
      </c>
      <c r="SX75" s="125">
        <f t="shared" ref="SX75" si="1255">IF(SX16&gt;0,0.5997+SX68+SX70+SX71+SX74,0)</f>
        <v>3.2890933922325809</v>
      </c>
      <c r="SY75" s="125">
        <f t="shared" ref="SY75" si="1256">IF(SY16&gt;0,0.5997+SY68+SY70+SY71+SY74,0)</f>
        <v>3.4588031694810977</v>
      </c>
      <c r="SZ75" s="125">
        <f t="shared" ref="SZ75" si="1257">IF(SZ16&gt;0,0.5997+SZ68+SZ70+SZ71+SZ74,0)</f>
        <v>3.6288166021630599</v>
      </c>
      <c r="TA75" s="125">
        <f t="shared" ref="TA75" si="1258">IF(TA16&gt;0,0.5997+TA68+TA70+TA71+TA74,0)</f>
        <v>1.8002507864034738</v>
      </c>
      <c r="TB75" s="125">
        <f t="shared" ref="TB75" si="1259">IF(TB16&gt;0,0.5997+TB68+TB70+TB71+TB74,0)</f>
        <v>2.027694343587831</v>
      </c>
      <c r="TC75" s="125">
        <f t="shared" ref="TC75" si="1260">IF(TC16&gt;0,0.5997+TC68+TC70+TC71+TC74,0)</f>
        <v>2.2452829639325995</v>
      </c>
      <c r="TD75" s="125">
        <f t="shared" ref="TD75" si="1261">IF(TD16&gt;0,0.5997+TD68+TD70+TD71+TD74,0)</f>
        <v>2.4598418744865151</v>
      </c>
      <c r="TE75" s="125">
        <f t="shared" ref="TE75" si="1262">IF(TE16&gt;0,0.5997+TE68+TE70+TE71+TE74,0)</f>
        <v>2.6734475395761512</v>
      </c>
      <c r="TF75" s="125">
        <f t="shared" ref="TF75" si="1263">IF(TF16&gt;0,0.5997+TF68+TF70+TF71+TF74,0)</f>
        <v>2.8869339334016599</v>
      </c>
      <c r="TG75" s="125">
        <f t="shared" ref="TG75" si="1264">IF(TG16&gt;0,0.5997+TG68+TG70+TG71+TG74,0)</f>
        <v>3.1006541428428807</v>
      </c>
      <c r="TH75" s="125">
        <f t="shared" ref="TH75" si="1265">IF(TH16&gt;0,0.5997+TH68+TH70+TH71+TH74,0)</f>
        <v>3.3147421205235821</v>
      </c>
      <c r="TI75" s="125">
        <f t="shared" ref="TI75" si="1266">IF(TI16&gt;0,0.5997+TI68+TI70+TI71+TI74,0)</f>
        <v>3.5292277012057687</v>
      </c>
      <c r="TJ75" s="125">
        <f t="shared" ref="TJ75" si="1267">IF(TJ16&gt;0,0.5997+TJ68+TJ70+TJ71+TJ74,0)</f>
        <v>3.744093392232581</v>
      </c>
      <c r="TK75" s="125">
        <f t="shared" ref="TK75" si="1268">IF(TK16&gt;0,0.5997+TK68+TK70+TK71+TK74,0)</f>
        <v>3.9593031694810978</v>
      </c>
      <c r="TL75" s="125">
        <f t="shared" ref="TL75" si="1269">IF(TL16&gt;0,0.5997+TL68+TL70+TL71+TL74,0)</f>
        <v>4.1748166021630597</v>
      </c>
      <c r="TM75" s="125">
        <f t="shared" ref="TM75" si="1270">IF(TM16&gt;0,0.5997+TM68+TM70+TM71+TM74,0)</f>
        <v>1.6637507864034737</v>
      </c>
      <c r="TN75" s="125">
        <f t="shared" ref="TN75" si="1271">IF(TN16&gt;0,0.5997+TN68+TN70+TN71+TN74,0)</f>
        <v>1.7546943435878315</v>
      </c>
      <c r="TO75" s="125">
        <f t="shared" ref="TO75" si="1272">IF(TO16&gt;0,0.5997+TO68+TO70+TO71+TO74,0)</f>
        <v>1.8357829639325993</v>
      </c>
      <c r="TP75" s="125">
        <f t="shared" ref="TP75" si="1273">IF(TP16&gt;0,0.5997+TP68+TP70+TP71+TP74,0)</f>
        <v>1.9138418744865149</v>
      </c>
      <c r="TQ75" s="125">
        <f t="shared" ref="TQ75" si="1274">IF(TQ16&gt;0,0.5997+TQ68+TQ70+TQ71+TQ74,0)</f>
        <v>1.9909475395761518</v>
      </c>
      <c r="TR75" s="125">
        <f t="shared" ref="TR75" si="1275">IF(TR16&gt;0,0.5997+TR68+TR70+TR71+TR74,0)</f>
        <v>2.06793393340166</v>
      </c>
      <c r="TS75" s="125">
        <f t="shared" ref="TS75" si="1276">IF(TS16&gt;0,0.5997+TS68+TS70+TS71+TS74,0)</f>
        <v>2.1451541428428804</v>
      </c>
      <c r="TT75" s="125">
        <f t="shared" ref="TT75" si="1277">IF(TT16&gt;0,0.5997+TT68+TT70+TT71+TT74,0)</f>
        <v>2.222742120523582</v>
      </c>
      <c r="TU75" s="125">
        <f t="shared" ref="TU75" si="1278">IF(TU16&gt;0,0.5997+TU68+TU70+TU71+TU74,0)</f>
        <v>2.3007277012057687</v>
      </c>
      <c r="TV75" s="125">
        <f t="shared" ref="TV75" si="1279">IF(TV16&gt;0,0.5997+TV68+TV70+TV71+TV74,0)</f>
        <v>2.3790933922325808</v>
      </c>
      <c r="TW75" s="125">
        <f t="shared" ref="TW75" si="1280">IF(TW16&gt;0,0.5997+TW68+TW70+TW71+TW74,0)</f>
        <v>2.4578031694810978</v>
      </c>
      <c r="TX75" s="125">
        <f t="shared" ref="TX75" si="1281">IF(TX16&gt;0,0.5997+TX68+TX70+TX71+TX74,0)</f>
        <v>2.5368166021630603</v>
      </c>
      <c r="TY75" s="125">
        <f t="shared" ref="TY75" si="1282">IF(TY16&gt;0,0.5997+TY68+TY70+TY71+TY74,0)</f>
        <v>1.7092507864034738</v>
      </c>
      <c r="TZ75" s="125">
        <f t="shared" ref="TZ75" si="1283">IF(TZ16&gt;0,0.5997+TZ68+TZ70+TZ71+TZ74,0)</f>
        <v>1.8456943435878315</v>
      </c>
      <c r="UA75" s="125">
        <f t="shared" ref="UA75" si="1284">IF(UA16&gt;0,0.5997+UA68+UA70+UA71+UA74,0)</f>
        <v>1.9722829639325994</v>
      </c>
      <c r="UB75" s="125">
        <f t="shared" ref="UB75" si="1285">IF(UB16&gt;0,0.5997+UB68+UB70+UB71+UB74,0)</f>
        <v>2.0958418744865153</v>
      </c>
      <c r="UC75" s="125">
        <f t="shared" ref="UC75" si="1286">IF(UC16&gt;0,0.5997+UC68+UC70+UC71+UC74,0)</f>
        <v>2.2184475395761516</v>
      </c>
      <c r="UD75" s="125">
        <f t="shared" ref="UD75" si="1287">IF(UD16&gt;0,0.5997+UD68+UD70+UD71+UD74,0)</f>
        <v>2.3409339334016601</v>
      </c>
      <c r="UE75" s="125">
        <f t="shared" ref="UE75" si="1288">IF(UE16&gt;0,0.5997+UE68+UE70+UE71+UE74,0)</f>
        <v>2.4636541428428802</v>
      </c>
      <c r="UF75" s="125">
        <f t="shared" ref="UF75" si="1289">IF(UF16&gt;0,0.5997+UF68+UF70+UF71+UF74,0)</f>
        <v>2.5867421205235823</v>
      </c>
      <c r="UG75" s="125">
        <f t="shared" ref="UG75" si="1290">IF(UG16&gt;0,0.5997+UG68+UG70+UG71+UG74,0)</f>
        <v>2.7102277012057687</v>
      </c>
      <c r="UH75" s="125">
        <f t="shared" ref="UH75" si="1291">IF(UH16&gt;0,0.5997+UH68+UH70+UH71+UH74,0)</f>
        <v>2.8340933922325808</v>
      </c>
      <c r="UI75" s="125">
        <f t="shared" ref="UI75" si="1292">IF(UI16&gt;0,0.5997+UI68+UI70+UI71+UI74,0)</f>
        <v>2.9583031694810975</v>
      </c>
      <c r="UJ75" s="125">
        <f t="shared" ref="UJ75" si="1293">IF(UJ16&gt;0,0.5997+UJ68+UJ70+UJ71+UJ74,0)</f>
        <v>3.0828166021630605</v>
      </c>
      <c r="UK75" s="125">
        <f t="shared" ref="UK75" si="1294">IF(UK16&gt;0,0.5997+UK68+UK70+UK71+UK74,0)</f>
        <v>1.7547507864034737</v>
      </c>
      <c r="UL75" s="125">
        <f t="shared" ref="UL75" si="1295">IF(UL16&gt;0,0.5997+UL68+UL70+UL71+UL74,0)</f>
        <v>1.9366943435878314</v>
      </c>
      <c r="UM75" s="125">
        <f t="shared" ref="UM75" si="1296">IF(UM16&gt;0,0.5997+UM68+UM70+UM71+UM74,0)</f>
        <v>2.1087829639325992</v>
      </c>
      <c r="UN75" s="125">
        <f t="shared" ref="UN75" si="1297">IF(UN16&gt;0,0.5997+UN68+UN70+UN71+UN74,0)</f>
        <v>2.2778418744865152</v>
      </c>
      <c r="UO75" s="125">
        <f t="shared" ref="UO75" si="1298">IF(UO16&gt;0,0.5997+UO68+UO70+UO71+UO74,0)</f>
        <v>2.4459475395761516</v>
      </c>
      <c r="UP75" s="125">
        <f t="shared" ref="UP75:UQ75" si="1299">IF(UP16&gt;0,0.5997+UP68+UP70+UP71+UP74,0)</f>
        <v>2.6139339334016598</v>
      </c>
      <c r="UQ75" s="125">
        <f t="shared" si="1299"/>
        <v>2.7821541428428804</v>
      </c>
      <c r="UR75" s="125">
        <f t="shared" ref="UR75" si="1300">IF(UR16&gt;0,0.5997+UR68+UR70+UR71+UR74,0)</f>
        <v>2.9507421205235822</v>
      </c>
      <c r="US75" s="125">
        <f t="shared" ref="US75" si="1301">IF(US16&gt;0,0.5997+US68+US70+US71+US74,0)</f>
        <v>3.1197277012057687</v>
      </c>
      <c r="UT75" s="125">
        <f t="shared" ref="UT75" si="1302">IF(UT16&gt;0,0.5997+UT68+UT70+UT71+UT74,0)</f>
        <v>3.2890933922325809</v>
      </c>
      <c r="UU75" s="125">
        <f t="shared" ref="UU75" si="1303">IF(UU16&gt;0,0.5997+UU68+UU70+UU71+UU74,0)</f>
        <v>3.4588031694810977</v>
      </c>
      <c r="UV75" s="125">
        <f t="shared" ref="UV75" si="1304">IF(UV16&gt;0,0.5997+UV68+UV70+UV71+UV74,0)</f>
        <v>3.6288166021630599</v>
      </c>
      <c r="UW75" s="125">
        <f t="shared" ref="UW75" si="1305">IF(UW16&gt;0,0.5997+UW68+UW70+UW71+UW74,0)</f>
        <v>1.8002507864034738</v>
      </c>
      <c r="UX75" s="125">
        <f t="shared" ref="UX75" si="1306">IF(UX16&gt;0,0.5997+UX68+UX70+UX71+UX74,0)</f>
        <v>2.027694343587831</v>
      </c>
      <c r="UY75" s="125">
        <f t="shared" ref="UY75" si="1307">IF(UY16&gt;0,0.5997+UY68+UY70+UY71+UY74,0)</f>
        <v>2.2452829639325995</v>
      </c>
      <c r="UZ75" s="125">
        <f t="shared" ref="UZ75" si="1308">IF(UZ16&gt;0,0.5997+UZ68+UZ70+UZ71+UZ74,0)</f>
        <v>2.4598418744865151</v>
      </c>
      <c r="VA75" s="125">
        <f t="shared" ref="VA75" si="1309">IF(VA16&gt;0,0.5997+VA68+VA70+VA71+VA74,0)</f>
        <v>2.6734475395761512</v>
      </c>
      <c r="VB75" s="125">
        <f t="shared" ref="VB75" si="1310">IF(VB16&gt;0,0.5997+VB68+VB70+VB71+VB74,0)</f>
        <v>2.8869339334016599</v>
      </c>
      <c r="VC75" s="125">
        <f t="shared" ref="VC75" si="1311">IF(VC16&gt;0,0.5997+VC68+VC70+VC71+VC74,0)</f>
        <v>3.1006541428428807</v>
      </c>
      <c r="VD75" s="125">
        <f t="shared" ref="VD75" si="1312">IF(VD16&gt;0,0.5997+VD68+VD70+VD71+VD74,0)</f>
        <v>3.3147421205235821</v>
      </c>
      <c r="VE75" s="125">
        <f t="shared" ref="VE75" si="1313">IF(VE16&gt;0,0.5997+VE68+VE70+VE71+VE74,0)</f>
        <v>3.5292277012057687</v>
      </c>
      <c r="VF75" s="125">
        <f t="shared" ref="VF75" si="1314">IF(VF16&gt;0,0.5997+VF68+VF70+VF71+VF74,0)</f>
        <v>3.744093392232581</v>
      </c>
      <c r="VG75" s="125">
        <f t="shared" ref="VG75" si="1315">IF(VG16&gt;0,0.5997+VG68+VG70+VG71+VG74,0)</f>
        <v>3.9593031694810978</v>
      </c>
      <c r="VH75" s="125">
        <f t="shared" ref="VH75" si="1316">IF(VH16&gt;0,0.5997+VH68+VH70+VH71+VH74,0)</f>
        <v>4.1748166021630597</v>
      </c>
    </row>
    <row r="76" spans="2:580" x14ac:dyDescent="0.25">
      <c r="B76" s="55"/>
      <c r="C76" s="10"/>
      <c r="D76" s="93" t="s">
        <v>211</v>
      </c>
      <c r="E76" s="124" t="str">
        <f t="shared" ref="E76:F76" si="1317">IF(E75&lt;=2,"A",IF(E75&lt;=2.75,"B",IF(E75&lt;=3.5,"C",IF(E75&lt;=4.25,"D",IF(E75&lt;=5,"E","F")))))</f>
        <v>A</v>
      </c>
      <c r="F76" s="124" t="str">
        <f t="shared" si="1317"/>
        <v>A</v>
      </c>
      <c r="G76" s="124" t="str">
        <f t="shared" ref="G76:S76" si="1318">IF(G75&lt;=2,"A",IF(G75&lt;=2.75,"B",IF(G75&lt;=3.5,"C",IF(G75&lt;=4.25,"D",IF(G75&lt;=5,"E","F")))))</f>
        <v>A</v>
      </c>
      <c r="H76" s="124" t="str">
        <f t="shared" si="1318"/>
        <v>A</v>
      </c>
      <c r="I76" s="124" t="str">
        <f t="shared" si="1318"/>
        <v>B</v>
      </c>
      <c r="J76" s="124" t="str">
        <f t="shared" si="1318"/>
        <v>B</v>
      </c>
      <c r="K76" s="124" t="str">
        <f t="shared" si="1318"/>
        <v>B</v>
      </c>
      <c r="L76" s="124" t="str">
        <f t="shared" si="1318"/>
        <v>B</v>
      </c>
      <c r="M76" s="124" t="str">
        <f t="shared" si="1318"/>
        <v>B</v>
      </c>
      <c r="N76" s="124" t="str">
        <f t="shared" si="1318"/>
        <v>B</v>
      </c>
      <c r="O76" s="124" t="str">
        <f t="shared" si="1318"/>
        <v>B</v>
      </c>
      <c r="P76" s="124" t="str">
        <f t="shared" si="1318"/>
        <v>B</v>
      </c>
      <c r="Q76" s="124" t="str">
        <f t="shared" si="1318"/>
        <v>A</v>
      </c>
      <c r="R76" s="124" t="str">
        <f t="shared" si="1318"/>
        <v>A</v>
      </c>
      <c r="S76" s="124" t="str">
        <f t="shared" si="1318"/>
        <v>B</v>
      </c>
      <c r="T76" s="124" t="str">
        <f t="shared" ref="T76:CE76" si="1319">IF(T75&lt;=2,"A",IF(T75&lt;=2.75,"B",IF(T75&lt;=3.5,"C",IF(T75&lt;=4.25,"D",IF(T75&lt;=5,"E","F")))))</f>
        <v>B</v>
      </c>
      <c r="U76" s="124" t="str">
        <f t="shared" si="1319"/>
        <v>B</v>
      </c>
      <c r="V76" s="124" t="str">
        <f t="shared" si="1319"/>
        <v>B</v>
      </c>
      <c r="W76" s="124" t="str">
        <f t="shared" si="1319"/>
        <v>B</v>
      </c>
      <c r="X76" s="124" t="str">
        <f t="shared" si="1319"/>
        <v>B</v>
      </c>
      <c r="Y76" s="124" t="str">
        <f t="shared" si="1319"/>
        <v>C</v>
      </c>
      <c r="Z76" s="124" t="str">
        <f t="shared" si="1319"/>
        <v>C</v>
      </c>
      <c r="AA76" s="124" t="str">
        <f t="shared" si="1319"/>
        <v>C</v>
      </c>
      <c r="AB76" s="124" t="str">
        <f t="shared" si="1319"/>
        <v>C</v>
      </c>
      <c r="AC76" s="124" t="str">
        <f t="shared" si="1319"/>
        <v>A</v>
      </c>
      <c r="AD76" s="124" t="str">
        <f t="shared" si="1319"/>
        <v>B</v>
      </c>
      <c r="AE76" s="124" t="str">
        <f t="shared" si="1319"/>
        <v>B</v>
      </c>
      <c r="AF76" s="124" t="str">
        <f t="shared" si="1319"/>
        <v>B</v>
      </c>
      <c r="AG76" s="124" t="str">
        <f t="shared" si="1319"/>
        <v>B</v>
      </c>
      <c r="AH76" s="124" t="str">
        <f t="shared" si="1319"/>
        <v>B</v>
      </c>
      <c r="AI76" s="124" t="str">
        <f t="shared" si="1319"/>
        <v>C</v>
      </c>
      <c r="AJ76" s="124" t="str">
        <f t="shared" si="1319"/>
        <v>C</v>
      </c>
      <c r="AK76" s="124" t="str">
        <f t="shared" si="1319"/>
        <v>C</v>
      </c>
      <c r="AL76" s="124" t="str">
        <f t="shared" si="1319"/>
        <v>C</v>
      </c>
      <c r="AM76" s="124" t="str">
        <f t="shared" si="1319"/>
        <v>D</v>
      </c>
      <c r="AN76" s="124" t="str">
        <f t="shared" si="1319"/>
        <v>D</v>
      </c>
      <c r="AO76" s="124" t="str">
        <f t="shared" si="1319"/>
        <v>A</v>
      </c>
      <c r="AP76" s="124" t="str">
        <f t="shared" si="1319"/>
        <v>B</v>
      </c>
      <c r="AQ76" s="124" t="str">
        <f t="shared" si="1319"/>
        <v>B</v>
      </c>
      <c r="AR76" s="124" t="str">
        <f t="shared" si="1319"/>
        <v>B</v>
      </c>
      <c r="AS76" s="124" t="str">
        <f t="shared" si="1319"/>
        <v>C</v>
      </c>
      <c r="AT76" s="124" t="str">
        <f t="shared" si="1319"/>
        <v>C</v>
      </c>
      <c r="AU76" s="124" t="str">
        <f t="shared" si="1319"/>
        <v>C</v>
      </c>
      <c r="AV76" s="124" t="str">
        <f t="shared" si="1319"/>
        <v>C</v>
      </c>
      <c r="AW76" s="124" t="str">
        <f t="shared" si="1319"/>
        <v>D</v>
      </c>
      <c r="AX76" s="124" t="str">
        <f t="shared" si="1319"/>
        <v>D</v>
      </c>
      <c r="AY76" s="124" t="str">
        <f t="shared" si="1319"/>
        <v>D</v>
      </c>
      <c r="AZ76" s="124" t="str">
        <f t="shared" si="1319"/>
        <v>E</v>
      </c>
      <c r="BA76" s="124" t="str">
        <f t="shared" si="1319"/>
        <v>A</v>
      </c>
      <c r="BB76" s="124" t="str">
        <f t="shared" si="1319"/>
        <v>A</v>
      </c>
      <c r="BC76" s="124" t="str">
        <f t="shared" si="1319"/>
        <v>A</v>
      </c>
      <c r="BD76" s="124" t="str">
        <f t="shared" si="1319"/>
        <v>A</v>
      </c>
      <c r="BE76" s="124" t="str">
        <f t="shared" si="1319"/>
        <v>B</v>
      </c>
      <c r="BF76" s="124" t="str">
        <f t="shared" si="1319"/>
        <v>B</v>
      </c>
      <c r="BG76" s="124" t="str">
        <f t="shared" si="1319"/>
        <v>B</v>
      </c>
      <c r="BH76" s="124" t="str">
        <f t="shared" si="1319"/>
        <v>B</v>
      </c>
      <c r="BI76" s="124" t="str">
        <f t="shared" si="1319"/>
        <v>B</v>
      </c>
      <c r="BJ76" s="124" t="str">
        <f t="shared" si="1319"/>
        <v>B</v>
      </c>
      <c r="BK76" s="124" t="str">
        <f t="shared" si="1319"/>
        <v>B</v>
      </c>
      <c r="BL76" s="124" t="str">
        <f t="shared" si="1319"/>
        <v>B</v>
      </c>
      <c r="BM76" s="124" t="str">
        <f t="shared" si="1319"/>
        <v>A</v>
      </c>
      <c r="BN76" s="124" t="str">
        <f t="shared" si="1319"/>
        <v>A</v>
      </c>
      <c r="BO76" s="124" t="str">
        <f t="shared" si="1319"/>
        <v>B</v>
      </c>
      <c r="BP76" s="124" t="str">
        <f t="shared" si="1319"/>
        <v>B</v>
      </c>
      <c r="BQ76" s="124" t="str">
        <f t="shared" si="1319"/>
        <v>B</v>
      </c>
      <c r="BR76" s="124" t="str">
        <f t="shared" si="1319"/>
        <v>B</v>
      </c>
      <c r="BS76" s="124" t="str">
        <f t="shared" si="1319"/>
        <v>B</v>
      </c>
      <c r="BT76" s="124" t="str">
        <f t="shared" si="1319"/>
        <v>B</v>
      </c>
      <c r="BU76" s="124" t="str">
        <f t="shared" si="1319"/>
        <v>C</v>
      </c>
      <c r="BV76" s="124" t="str">
        <f t="shared" si="1319"/>
        <v>C</v>
      </c>
      <c r="BW76" s="124" t="str">
        <f t="shared" si="1319"/>
        <v>C</v>
      </c>
      <c r="BX76" s="124" t="str">
        <f t="shared" si="1319"/>
        <v>C</v>
      </c>
      <c r="BY76" s="124" t="str">
        <f t="shared" si="1319"/>
        <v>A</v>
      </c>
      <c r="BZ76" s="124" t="str">
        <f t="shared" si="1319"/>
        <v>B</v>
      </c>
      <c r="CA76" s="124" t="str">
        <f t="shared" si="1319"/>
        <v>B</v>
      </c>
      <c r="CB76" s="124" t="str">
        <f t="shared" si="1319"/>
        <v>B</v>
      </c>
      <c r="CC76" s="124" t="str">
        <f t="shared" si="1319"/>
        <v>B</v>
      </c>
      <c r="CD76" s="124" t="str">
        <f t="shared" si="1319"/>
        <v>B</v>
      </c>
      <c r="CE76" s="124" t="str">
        <f t="shared" si="1319"/>
        <v>C</v>
      </c>
      <c r="CF76" s="124" t="str">
        <f t="shared" ref="CF76:EQ76" si="1320">IF(CF75&lt;=2,"A",IF(CF75&lt;=2.75,"B",IF(CF75&lt;=3.5,"C",IF(CF75&lt;=4.25,"D",IF(CF75&lt;=5,"E","F")))))</f>
        <v>C</v>
      </c>
      <c r="CG76" s="124" t="str">
        <f t="shared" si="1320"/>
        <v>C</v>
      </c>
      <c r="CH76" s="124" t="str">
        <f t="shared" si="1320"/>
        <v>C</v>
      </c>
      <c r="CI76" s="124" t="str">
        <f t="shared" si="1320"/>
        <v>D</v>
      </c>
      <c r="CJ76" s="124" t="str">
        <f t="shared" si="1320"/>
        <v>D</v>
      </c>
      <c r="CK76" s="124" t="str">
        <f t="shared" si="1320"/>
        <v>A</v>
      </c>
      <c r="CL76" s="124" t="str">
        <f t="shared" si="1320"/>
        <v>B</v>
      </c>
      <c r="CM76" s="124" t="str">
        <f t="shared" si="1320"/>
        <v>B</v>
      </c>
      <c r="CN76" s="124" t="str">
        <f t="shared" si="1320"/>
        <v>B</v>
      </c>
      <c r="CO76" s="124" t="str">
        <f t="shared" si="1320"/>
        <v>C</v>
      </c>
      <c r="CP76" s="124" t="str">
        <f t="shared" si="1320"/>
        <v>C</v>
      </c>
      <c r="CQ76" s="124" t="str">
        <f t="shared" si="1320"/>
        <v>C</v>
      </c>
      <c r="CR76" s="124" t="str">
        <f t="shared" si="1320"/>
        <v>C</v>
      </c>
      <c r="CS76" s="124" t="str">
        <f t="shared" si="1320"/>
        <v>D</v>
      </c>
      <c r="CT76" s="124" t="str">
        <f t="shared" si="1320"/>
        <v>D</v>
      </c>
      <c r="CU76" s="124" t="str">
        <f t="shared" si="1320"/>
        <v>D</v>
      </c>
      <c r="CV76" s="124" t="str">
        <f t="shared" si="1320"/>
        <v>E</v>
      </c>
      <c r="CW76" s="124" t="str">
        <f t="shared" si="1320"/>
        <v>A</v>
      </c>
      <c r="CX76" s="124" t="str">
        <f t="shared" si="1320"/>
        <v>A</v>
      </c>
      <c r="CY76" s="124" t="str">
        <f t="shared" si="1320"/>
        <v>A</v>
      </c>
      <c r="CZ76" s="124" t="str">
        <f t="shared" si="1320"/>
        <v>A</v>
      </c>
      <c r="DA76" s="124" t="str">
        <f t="shared" si="1320"/>
        <v>B</v>
      </c>
      <c r="DB76" s="124" t="str">
        <f t="shared" si="1320"/>
        <v>B</v>
      </c>
      <c r="DC76" s="124" t="str">
        <f t="shared" si="1320"/>
        <v>B</v>
      </c>
      <c r="DD76" s="124" t="str">
        <f t="shared" si="1320"/>
        <v>B</v>
      </c>
      <c r="DE76" s="124" t="str">
        <f t="shared" si="1320"/>
        <v>B</v>
      </c>
      <c r="DF76" s="124" t="str">
        <f t="shared" si="1320"/>
        <v>B</v>
      </c>
      <c r="DG76" s="124" t="str">
        <f t="shared" si="1320"/>
        <v>B</v>
      </c>
      <c r="DH76" s="124" t="str">
        <f t="shared" si="1320"/>
        <v>B</v>
      </c>
      <c r="DI76" s="124" t="str">
        <f t="shared" si="1320"/>
        <v>A</v>
      </c>
      <c r="DJ76" s="124" t="str">
        <f t="shared" si="1320"/>
        <v>A</v>
      </c>
      <c r="DK76" s="124" t="str">
        <f t="shared" si="1320"/>
        <v>B</v>
      </c>
      <c r="DL76" s="124" t="str">
        <f t="shared" si="1320"/>
        <v>B</v>
      </c>
      <c r="DM76" s="124" t="str">
        <f t="shared" si="1320"/>
        <v>B</v>
      </c>
      <c r="DN76" s="124" t="str">
        <f t="shared" si="1320"/>
        <v>B</v>
      </c>
      <c r="DO76" s="124" t="str">
        <f t="shared" si="1320"/>
        <v>B</v>
      </c>
      <c r="DP76" s="124" t="str">
        <f t="shared" si="1320"/>
        <v>B</v>
      </c>
      <c r="DQ76" s="124" t="str">
        <f t="shared" si="1320"/>
        <v>C</v>
      </c>
      <c r="DR76" s="124" t="str">
        <f t="shared" si="1320"/>
        <v>C</v>
      </c>
      <c r="DS76" s="124" t="str">
        <f t="shared" si="1320"/>
        <v>C</v>
      </c>
      <c r="DT76" s="124" t="str">
        <f t="shared" si="1320"/>
        <v>C</v>
      </c>
      <c r="DU76" s="124" t="str">
        <f t="shared" si="1320"/>
        <v>A</v>
      </c>
      <c r="DV76" s="124" t="str">
        <f t="shared" si="1320"/>
        <v>B</v>
      </c>
      <c r="DW76" s="124" t="str">
        <f t="shared" si="1320"/>
        <v>B</v>
      </c>
      <c r="DX76" s="124" t="str">
        <f t="shared" si="1320"/>
        <v>B</v>
      </c>
      <c r="DY76" s="124" t="str">
        <f t="shared" si="1320"/>
        <v>B</v>
      </c>
      <c r="DZ76" s="124" t="str">
        <f t="shared" si="1320"/>
        <v>B</v>
      </c>
      <c r="EA76" s="124" t="str">
        <f t="shared" si="1320"/>
        <v>C</v>
      </c>
      <c r="EB76" s="124" t="str">
        <f t="shared" si="1320"/>
        <v>C</v>
      </c>
      <c r="EC76" s="124" t="str">
        <f t="shared" si="1320"/>
        <v>C</v>
      </c>
      <c r="ED76" s="124" t="str">
        <f t="shared" si="1320"/>
        <v>C</v>
      </c>
      <c r="EE76" s="124" t="str">
        <f t="shared" si="1320"/>
        <v>D</v>
      </c>
      <c r="EF76" s="124" t="str">
        <f t="shared" si="1320"/>
        <v>D</v>
      </c>
      <c r="EG76" s="124" t="str">
        <f t="shared" si="1320"/>
        <v>A</v>
      </c>
      <c r="EH76" s="124" t="str">
        <f t="shared" si="1320"/>
        <v>B</v>
      </c>
      <c r="EI76" s="124" t="str">
        <f t="shared" si="1320"/>
        <v>B</v>
      </c>
      <c r="EJ76" s="124" t="str">
        <f t="shared" si="1320"/>
        <v>B</v>
      </c>
      <c r="EK76" s="124" t="str">
        <f t="shared" si="1320"/>
        <v>C</v>
      </c>
      <c r="EL76" s="124" t="str">
        <f t="shared" si="1320"/>
        <v>C</v>
      </c>
      <c r="EM76" s="124" t="str">
        <f t="shared" si="1320"/>
        <v>C</v>
      </c>
      <c r="EN76" s="124" t="str">
        <f t="shared" si="1320"/>
        <v>C</v>
      </c>
      <c r="EO76" s="124" t="str">
        <f t="shared" si="1320"/>
        <v>D</v>
      </c>
      <c r="EP76" s="124" t="str">
        <f t="shared" si="1320"/>
        <v>D</v>
      </c>
      <c r="EQ76" s="124" t="str">
        <f t="shared" si="1320"/>
        <v>D</v>
      </c>
      <c r="ER76" s="124" t="str">
        <f t="shared" ref="ER76:HC76" si="1321">IF(ER75&lt;=2,"A",IF(ER75&lt;=2.75,"B",IF(ER75&lt;=3.5,"C",IF(ER75&lt;=4.25,"D",IF(ER75&lt;=5,"E","F")))))</f>
        <v>E</v>
      </c>
      <c r="ES76" s="124" t="str">
        <f t="shared" si="1321"/>
        <v>A</v>
      </c>
      <c r="ET76" s="124" t="str">
        <f t="shared" si="1321"/>
        <v>A</v>
      </c>
      <c r="EU76" s="124" t="str">
        <f t="shared" si="1321"/>
        <v>A</v>
      </c>
      <c r="EV76" s="124" t="str">
        <f t="shared" si="1321"/>
        <v>A</v>
      </c>
      <c r="EW76" s="124" t="str">
        <f t="shared" si="1321"/>
        <v>B</v>
      </c>
      <c r="EX76" s="124" t="str">
        <f t="shared" si="1321"/>
        <v>B</v>
      </c>
      <c r="EY76" s="124" t="str">
        <f t="shared" si="1321"/>
        <v>B</v>
      </c>
      <c r="EZ76" s="124" t="str">
        <f t="shared" si="1321"/>
        <v>B</v>
      </c>
      <c r="FA76" s="124" t="str">
        <f t="shared" si="1321"/>
        <v>B</v>
      </c>
      <c r="FB76" s="124" t="str">
        <f t="shared" si="1321"/>
        <v>B</v>
      </c>
      <c r="FC76" s="124" t="str">
        <f t="shared" si="1321"/>
        <v>B</v>
      </c>
      <c r="FD76" s="124" t="str">
        <f t="shared" si="1321"/>
        <v>B</v>
      </c>
      <c r="FE76" s="124" t="str">
        <f t="shared" si="1321"/>
        <v>A</v>
      </c>
      <c r="FF76" s="124" t="str">
        <f t="shared" si="1321"/>
        <v>A</v>
      </c>
      <c r="FG76" s="124" t="str">
        <f t="shared" si="1321"/>
        <v>B</v>
      </c>
      <c r="FH76" s="124" t="str">
        <f t="shared" si="1321"/>
        <v>B</v>
      </c>
      <c r="FI76" s="124" t="str">
        <f t="shared" si="1321"/>
        <v>B</v>
      </c>
      <c r="FJ76" s="124" t="str">
        <f t="shared" si="1321"/>
        <v>B</v>
      </c>
      <c r="FK76" s="124" t="str">
        <f t="shared" si="1321"/>
        <v>B</v>
      </c>
      <c r="FL76" s="124" t="str">
        <f t="shared" si="1321"/>
        <v>B</v>
      </c>
      <c r="FM76" s="124" t="str">
        <f t="shared" si="1321"/>
        <v>C</v>
      </c>
      <c r="FN76" s="124" t="str">
        <f t="shared" si="1321"/>
        <v>C</v>
      </c>
      <c r="FO76" s="124" t="str">
        <f t="shared" si="1321"/>
        <v>C</v>
      </c>
      <c r="FP76" s="124" t="str">
        <f t="shared" si="1321"/>
        <v>C</v>
      </c>
      <c r="FQ76" s="124" t="str">
        <f t="shared" si="1321"/>
        <v>A</v>
      </c>
      <c r="FR76" s="124" t="str">
        <f t="shared" si="1321"/>
        <v>B</v>
      </c>
      <c r="FS76" s="124" t="str">
        <f t="shared" si="1321"/>
        <v>B</v>
      </c>
      <c r="FT76" s="124" t="str">
        <f t="shared" si="1321"/>
        <v>B</v>
      </c>
      <c r="FU76" s="124" t="str">
        <f t="shared" si="1321"/>
        <v>B</v>
      </c>
      <c r="FV76" s="124" t="str">
        <f t="shared" si="1321"/>
        <v>B</v>
      </c>
      <c r="FW76" s="124" t="str">
        <f t="shared" si="1321"/>
        <v>C</v>
      </c>
      <c r="FX76" s="124" t="str">
        <f t="shared" si="1321"/>
        <v>C</v>
      </c>
      <c r="FY76" s="124" t="str">
        <f t="shared" si="1321"/>
        <v>C</v>
      </c>
      <c r="FZ76" s="124" t="str">
        <f t="shared" si="1321"/>
        <v>C</v>
      </c>
      <c r="GA76" s="124" t="str">
        <f t="shared" si="1321"/>
        <v>D</v>
      </c>
      <c r="GB76" s="124" t="str">
        <f t="shared" si="1321"/>
        <v>D</v>
      </c>
      <c r="GC76" s="124" t="str">
        <f t="shared" si="1321"/>
        <v>A</v>
      </c>
      <c r="GD76" s="124" t="str">
        <f t="shared" si="1321"/>
        <v>B</v>
      </c>
      <c r="GE76" s="124" t="str">
        <f t="shared" si="1321"/>
        <v>B</v>
      </c>
      <c r="GF76" s="124" t="str">
        <f t="shared" si="1321"/>
        <v>B</v>
      </c>
      <c r="GG76" s="124" t="str">
        <f t="shared" si="1321"/>
        <v>C</v>
      </c>
      <c r="GH76" s="124" t="str">
        <f t="shared" si="1321"/>
        <v>C</v>
      </c>
      <c r="GI76" s="124" t="str">
        <f t="shared" si="1321"/>
        <v>C</v>
      </c>
      <c r="GJ76" s="124" t="str">
        <f t="shared" si="1321"/>
        <v>C</v>
      </c>
      <c r="GK76" s="124" t="str">
        <f t="shared" si="1321"/>
        <v>D</v>
      </c>
      <c r="GL76" s="124" t="str">
        <f t="shared" si="1321"/>
        <v>D</v>
      </c>
      <c r="GM76" s="124" t="str">
        <f t="shared" si="1321"/>
        <v>D</v>
      </c>
      <c r="GN76" s="124" t="str">
        <f t="shared" si="1321"/>
        <v>E</v>
      </c>
      <c r="GO76" s="124" t="e">
        <f t="shared" si="1321"/>
        <v>#VALUE!</v>
      </c>
      <c r="GP76" s="124" t="e">
        <f t="shared" si="1321"/>
        <v>#VALUE!</v>
      </c>
      <c r="GQ76" s="124" t="e">
        <f t="shared" si="1321"/>
        <v>#VALUE!</v>
      </c>
      <c r="GR76" s="124" t="e">
        <f t="shared" si="1321"/>
        <v>#VALUE!</v>
      </c>
      <c r="GS76" s="124" t="e">
        <f t="shared" si="1321"/>
        <v>#VALUE!</v>
      </c>
      <c r="GT76" s="124" t="e">
        <f t="shared" si="1321"/>
        <v>#VALUE!</v>
      </c>
      <c r="GU76" s="124" t="e">
        <f t="shared" si="1321"/>
        <v>#VALUE!</v>
      </c>
      <c r="GV76" s="124" t="e">
        <f t="shared" si="1321"/>
        <v>#VALUE!</v>
      </c>
      <c r="GW76" s="124" t="e">
        <f t="shared" si="1321"/>
        <v>#VALUE!</v>
      </c>
      <c r="GX76" s="124" t="e">
        <f t="shared" si="1321"/>
        <v>#VALUE!</v>
      </c>
      <c r="GY76" s="124" t="e">
        <f t="shared" si="1321"/>
        <v>#VALUE!</v>
      </c>
      <c r="GZ76" s="124" t="e">
        <f t="shared" si="1321"/>
        <v>#VALUE!</v>
      </c>
      <c r="HA76" s="124" t="e">
        <f t="shared" si="1321"/>
        <v>#VALUE!</v>
      </c>
      <c r="HB76" s="124" t="e">
        <f t="shared" si="1321"/>
        <v>#VALUE!</v>
      </c>
      <c r="HC76" s="124" t="e">
        <f t="shared" si="1321"/>
        <v>#VALUE!</v>
      </c>
      <c r="HD76" s="124" t="e">
        <f t="shared" ref="HD76:JO76" si="1322">IF(HD75&lt;=2,"A",IF(HD75&lt;=2.75,"B",IF(HD75&lt;=3.5,"C",IF(HD75&lt;=4.25,"D",IF(HD75&lt;=5,"E","F")))))</f>
        <v>#VALUE!</v>
      </c>
      <c r="HE76" s="124" t="e">
        <f t="shared" si="1322"/>
        <v>#VALUE!</v>
      </c>
      <c r="HF76" s="124" t="e">
        <f t="shared" si="1322"/>
        <v>#VALUE!</v>
      </c>
      <c r="HG76" s="124" t="e">
        <f t="shared" si="1322"/>
        <v>#VALUE!</v>
      </c>
      <c r="HH76" s="124" t="e">
        <f t="shared" si="1322"/>
        <v>#VALUE!</v>
      </c>
      <c r="HI76" s="124" t="e">
        <f t="shared" si="1322"/>
        <v>#VALUE!</v>
      </c>
      <c r="HJ76" s="124" t="e">
        <f t="shared" si="1322"/>
        <v>#VALUE!</v>
      </c>
      <c r="HK76" s="124" t="e">
        <f t="shared" si="1322"/>
        <v>#VALUE!</v>
      </c>
      <c r="HL76" s="124" t="e">
        <f t="shared" si="1322"/>
        <v>#VALUE!</v>
      </c>
      <c r="HM76" s="124" t="e">
        <f t="shared" si="1322"/>
        <v>#VALUE!</v>
      </c>
      <c r="HN76" s="124" t="e">
        <f t="shared" si="1322"/>
        <v>#VALUE!</v>
      </c>
      <c r="HO76" s="124" t="e">
        <f t="shared" si="1322"/>
        <v>#VALUE!</v>
      </c>
      <c r="HP76" s="124" t="e">
        <f t="shared" si="1322"/>
        <v>#VALUE!</v>
      </c>
      <c r="HQ76" s="124" t="e">
        <f t="shared" si="1322"/>
        <v>#VALUE!</v>
      </c>
      <c r="HR76" s="124" t="e">
        <f t="shared" si="1322"/>
        <v>#VALUE!</v>
      </c>
      <c r="HS76" s="124" t="e">
        <f t="shared" si="1322"/>
        <v>#VALUE!</v>
      </c>
      <c r="HT76" s="124" t="e">
        <f t="shared" si="1322"/>
        <v>#VALUE!</v>
      </c>
      <c r="HU76" s="124" t="e">
        <f t="shared" si="1322"/>
        <v>#VALUE!</v>
      </c>
      <c r="HV76" s="124" t="e">
        <f t="shared" si="1322"/>
        <v>#VALUE!</v>
      </c>
      <c r="HW76" s="124" t="e">
        <f t="shared" si="1322"/>
        <v>#VALUE!</v>
      </c>
      <c r="HX76" s="124" t="e">
        <f t="shared" si="1322"/>
        <v>#VALUE!</v>
      </c>
      <c r="HY76" s="124" t="e">
        <f t="shared" si="1322"/>
        <v>#VALUE!</v>
      </c>
      <c r="HZ76" s="124" t="e">
        <f t="shared" si="1322"/>
        <v>#VALUE!</v>
      </c>
      <c r="IA76" s="124" t="e">
        <f t="shared" si="1322"/>
        <v>#VALUE!</v>
      </c>
      <c r="IB76" s="124" t="e">
        <f t="shared" si="1322"/>
        <v>#VALUE!</v>
      </c>
      <c r="IC76" s="124" t="e">
        <f t="shared" si="1322"/>
        <v>#VALUE!</v>
      </c>
      <c r="ID76" s="124" t="e">
        <f t="shared" si="1322"/>
        <v>#VALUE!</v>
      </c>
      <c r="IE76" s="124" t="e">
        <f t="shared" si="1322"/>
        <v>#VALUE!</v>
      </c>
      <c r="IF76" s="124" t="e">
        <f t="shared" si="1322"/>
        <v>#VALUE!</v>
      </c>
      <c r="IG76" s="124" t="e">
        <f t="shared" si="1322"/>
        <v>#VALUE!</v>
      </c>
      <c r="IH76" s="124" t="e">
        <f t="shared" si="1322"/>
        <v>#VALUE!</v>
      </c>
      <c r="II76" s="124" t="e">
        <f t="shared" si="1322"/>
        <v>#VALUE!</v>
      </c>
      <c r="IJ76" s="124" t="e">
        <f t="shared" si="1322"/>
        <v>#VALUE!</v>
      </c>
      <c r="IK76" s="124" t="e">
        <f t="shared" si="1322"/>
        <v>#VALUE!</v>
      </c>
      <c r="IL76" s="124" t="e">
        <f t="shared" si="1322"/>
        <v>#VALUE!</v>
      </c>
      <c r="IM76" s="124" t="e">
        <f t="shared" si="1322"/>
        <v>#VALUE!</v>
      </c>
      <c r="IN76" s="124" t="e">
        <f t="shared" si="1322"/>
        <v>#VALUE!</v>
      </c>
      <c r="IO76" s="124" t="e">
        <f t="shared" si="1322"/>
        <v>#VALUE!</v>
      </c>
      <c r="IP76" s="124" t="e">
        <f t="shared" si="1322"/>
        <v>#VALUE!</v>
      </c>
      <c r="IQ76" s="124" t="e">
        <f t="shared" si="1322"/>
        <v>#VALUE!</v>
      </c>
      <c r="IR76" s="124" t="e">
        <f t="shared" si="1322"/>
        <v>#VALUE!</v>
      </c>
      <c r="IS76" s="124" t="e">
        <f t="shared" si="1322"/>
        <v>#VALUE!</v>
      </c>
      <c r="IT76" s="124" t="e">
        <f t="shared" si="1322"/>
        <v>#VALUE!</v>
      </c>
      <c r="IU76" s="124" t="e">
        <f t="shared" si="1322"/>
        <v>#VALUE!</v>
      </c>
      <c r="IV76" s="124" t="e">
        <f t="shared" si="1322"/>
        <v>#VALUE!</v>
      </c>
      <c r="IW76" s="124" t="e">
        <f t="shared" si="1322"/>
        <v>#VALUE!</v>
      </c>
      <c r="IX76" s="124" t="e">
        <f t="shared" si="1322"/>
        <v>#VALUE!</v>
      </c>
      <c r="IY76" s="124" t="e">
        <f t="shared" si="1322"/>
        <v>#VALUE!</v>
      </c>
      <c r="IZ76" s="124" t="e">
        <f t="shared" si="1322"/>
        <v>#VALUE!</v>
      </c>
      <c r="JA76" s="124" t="e">
        <f t="shared" si="1322"/>
        <v>#VALUE!</v>
      </c>
      <c r="JB76" s="124" t="e">
        <f t="shared" si="1322"/>
        <v>#VALUE!</v>
      </c>
      <c r="JC76" s="124" t="e">
        <f t="shared" si="1322"/>
        <v>#VALUE!</v>
      </c>
      <c r="JD76" s="124" t="e">
        <f t="shared" si="1322"/>
        <v>#VALUE!</v>
      </c>
      <c r="JE76" s="124" t="e">
        <f t="shared" si="1322"/>
        <v>#VALUE!</v>
      </c>
      <c r="JF76" s="124" t="e">
        <f t="shared" si="1322"/>
        <v>#VALUE!</v>
      </c>
      <c r="JG76" s="124" t="e">
        <f t="shared" si="1322"/>
        <v>#VALUE!</v>
      </c>
      <c r="JH76" s="124" t="e">
        <f t="shared" si="1322"/>
        <v>#VALUE!</v>
      </c>
      <c r="JI76" s="124" t="e">
        <f t="shared" si="1322"/>
        <v>#VALUE!</v>
      </c>
      <c r="JJ76" s="124" t="e">
        <f t="shared" si="1322"/>
        <v>#VALUE!</v>
      </c>
      <c r="JK76" s="124" t="e">
        <f t="shared" si="1322"/>
        <v>#VALUE!</v>
      </c>
      <c r="JL76" s="124" t="e">
        <f t="shared" si="1322"/>
        <v>#VALUE!</v>
      </c>
      <c r="JM76" s="124" t="e">
        <f t="shared" si="1322"/>
        <v>#VALUE!</v>
      </c>
      <c r="JN76" s="124" t="e">
        <f t="shared" si="1322"/>
        <v>#VALUE!</v>
      </c>
      <c r="JO76" s="124" t="e">
        <f t="shared" si="1322"/>
        <v>#VALUE!</v>
      </c>
      <c r="JP76" s="124" t="e">
        <f t="shared" ref="JP76:MA76" si="1323">IF(JP75&lt;=2,"A",IF(JP75&lt;=2.75,"B",IF(JP75&lt;=3.5,"C",IF(JP75&lt;=4.25,"D",IF(JP75&lt;=5,"E","F")))))</f>
        <v>#VALUE!</v>
      </c>
      <c r="JQ76" s="124" t="e">
        <f t="shared" si="1323"/>
        <v>#VALUE!</v>
      </c>
      <c r="JR76" s="124" t="e">
        <f t="shared" si="1323"/>
        <v>#VALUE!</v>
      </c>
      <c r="JS76" s="124" t="e">
        <f t="shared" si="1323"/>
        <v>#VALUE!</v>
      </c>
      <c r="JT76" s="124" t="e">
        <f t="shared" si="1323"/>
        <v>#VALUE!</v>
      </c>
      <c r="JU76" s="124" t="e">
        <f t="shared" si="1323"/>
        <v>#VALUE!</v>
      </c>
      <c r="JV76" s="124" t="e">
        <f t="shared" si="1323"/>
        <v>#VALUE!</v>
      </c>
      <c r="JW76" s="124" t="e">
        <f t="shared" si="1323"/>
        <v>#VALUE!</v>
      </c>
      <c r="JX76" s="124" t="e">
        <f t="shared" si="1323"/>
        <v>#VALUE!</v>
      </c>
      <c r="JY76" s="124" t="e">
        <f t="shared" si="1323"/>
        <v>#VALUE!</v>
      </c>
      <c r="JZ76" s="124" t="e">
        <f t="shared" si="1323"/>
        <v>#VALUE!</v>
      </c>
      <c r="KA76" s="124" t="e">
        <f t="shared" si="1323"/>
        <v>#VALUE!</v>
      </c>
      <c r="KB76" s="124" t="e">
        <f t="shared" si="1323"/>
        <v>#VALUE!</v>
      </c>
      <c r="KC76" s="124" t="e">
        <f t="shared" si="1323"/>
        <v>#VALUE!</v>
      </c>
      <c r="KD76" s="124" t="e">
        <f t="shared" si="1323"/>
        <v>#VALUE!</v>
      </c>
      <c r="KE76" s="124" t="e">
        <f t="shared" si="1323"/>
        <v>#VALUE!</v>
      </c>
      <c r="KF76" s="124" t="e">
        <f t="shared" si="1323"/>
        <v>#VALUE!</v>
      </c>
      <c r="KG76" s="124" t="e">
        <f t="shared" si="1323"/>
        <v>#VALUE!</v>
      </c>
      <c r="KH76" s="124" t="e">
        <f t="shared" si="1323"/>
        <v>#VALUE!</v>
      </c>
      <c r="KI76" s="124" t="e">
        <f t="shared" si="1323"/>
        <v>#VALUE!</v>
      </c>
      <c r="KJ76" s="124" t="e">
        <f t="shared" si="1323"/>
        <v>#VALUE!</v>
      </c>
      <c r="KK76" s="124" t="e">
        <f t="shared" si="1323"/>
        <v>#VALUE!</v>
      </c>
      <c r="KL76" s="124" t="e">
        <f t="shared" si="1323"/>
        <v>#VALUE!</v>
      </c>
      <c r="KM76" s="124" t="e">
        <f t="shared" si="1323"/>
        <v>#VALUE!</v>
      </c>
      <c r="KN76" s="124" t="e">
        <f t="shared" si="1323"/>
        <v>#VALUE!</v>
      </c>
      <c r="KO76" s="124" t="e">
        <f t="shared" si="1323"/>
        <v>#VALUE!</v>
      </c>
      <c r="KP76" s="124" t="e">
        <f t="shared" si="1323"/>
        <v>#VALUE!</v>
      </c>
      <c r="KQ76" s="124" t="e">
        <f t="shared" si="1323"/>
        <v>#VALUE!</v>
      </c>
      <c r="KR76" s="124" t="e">
        <f t="shared" si="1323"/>
        <v>#VALUE!</v>
      </c>
      <c r="KS76" s="124" t="e">
        <f t="shared" si="1323"/>
        <v>#VALUE!</v>
      </c>
      <c r="KT76" s="124" t="e">
        <f t="shared" si="1323"/>
        <v>#VALUE!</v>
      </c>
      <c r="KU76" s="124" t="e">
        <f t="shared" si="1323"/>
        <v>#VALUE!</v>
      </c>
      <c r="KV76" s="124" t="e">
        <f t="shared" si="1323"/>
        <v>#VALUE!</v>
      </c>
      <c r="KW76" s="124" t="e">
        <f t="shared" si="1323"/>
        <v>#VALUE!</v>
      </c>
      <c r="KX76" s="124" t="e">
        <f t="shared" si="1323"/>
        <v>#VALUE!</v>
      </c>
      <c r="KY76" s="124" t="e">
        <f t="shared" si="1323"/>
        <v>#VALUE!</v>
      </c>
      <c r="KZ76" s="124" t="e">
        <f t="shared" si="1323"/>
        <v>#VALUE!</v>
      </c>
      <c r="LA76" s="124" t="e">
        <f t="shared" si="1323"/>
        <v>#VALUE!</v>
      </c>
      <c r="LB76" s="124" t="e">
        <f t="shared" si="1323"/>
        <v>#VALUE!</v>
      </c>
      <c r="LC76" s="124" t="e">
        <f t="shared" si="1323"/>
        <v>#VALUE!</v>
      </c>
      <c r="LD76" s="124" t="e">
        <f t="shared" si="1323"/>
        <v>#VALUE!</v>
      </c>
      <c r="LE76" s="124" t="e">
        <f t="shared" si="1323"/>
        <v>#VALUE!</v>
      </c>
      <c r="LF76" s="124" t="e">
        <f t="shared" si="1323"/>
        <v>#VALUE!</v>
      </c>
      <c r="LG76" s="124" t="e">
        <f t="shared" si="1323"/>
        <v>#VALUE!</v>
      </c>
      <c r="LH76" s="124" t="e">
        <f t="shared" si="1323"/>
        <v>#VALUE!</v>
      </c>
      <c r="LI76" s="124" t="e">
        <f t="shared" si="1323"/>
        <v>#VALUE!</v>
      </c>
      <c r="LJ76" s="124" t="e">
        <f t="shared" si="1323"/>
        <v>#VALUE!</v>
      </c>
      <c r="LK76" s="124" t="e">
        <f t="shared" si="1323"/>
        <v>#VALUE!</v>
      </c>
      <c r="LL76" s="124" t="e">
        <f t="shared" si="1323"/>
        <v>#VALUE!</v>
      </c>
      <c r="LM76" s="124" t="e">
        <f t="shared" si="1323"/>
        <v>#VALUE!</v>
      </c>
      <c r="LN76" s="124" t="e">
        <f t="shared" si="1323"/>
        <v>#VALUE!</v>
      </c>
      <c r="LO76" s="124" t="e">
        <f t="shared" si="1323"/>
        <v>#VALUE!</v>
      </c>
      <c r="LP76" s="124" t="e">
        <f t="shared" si="1323"/>
        <v>#VALUE!</v>
      </c>
      <c r="LQ76" s="124" t="e">
        <f t="shared" si="1323"/>
        <v>#VALUE!</v>
      </c>
      <c r="LR76" s="124" t="e">
        <f t="shared" si="1323"/>
        <v>#VALUE!</v>
      </c>
      <c r="LS76" s="124" t="e">
        <f t="shared" si="1323"/>
        <v>#VALUE!</v>
      </c>
      <c r="LT76" s="124" t="e">
        <f t="shared" si="1323"/>
        <v>#VALUE!</v>
      </c>
      <c r="LU76" s="124" t="e">
        <f t="shared" si="1323"/>
        <v>#VALUE!</v>
      </c>
      <c r="LV76" s="124" t="e">
        <f t="shared" si="1323"/>
        <v>#VALUE!</v>
      </c>
      <c r="LW76" s="124" t="e">
        <f t="shared" si="1323"/>
        <v>#VALUE!</v>
      </c>
      <c r="LX76" s="124" t="e">
        <f t="shared" si="1323"/>
        <v>#VALUE!</v>
      </c>
      <c r="LY76" s="124" t="e">
        <f t="shared" si="1323"/>
        <v>#VALUE!</v>
      </c>
      <c r="LZ76" s="124" t="e">
        <f t="shared" si="1323"/>
        <v>#VALUE!</v>
      </c>
      <c r="MA76" s="124" t="e">
        <f t="shared" si="1323"/>
        <v>#VALUE!</v>
      </c>
      <c r="MB76" s="124" t="e">
        <f t="shared" ref="MB76:OM76" si="1324">IF(MB75&lt;=2,"A",IF(MB75&lt;=2.75,"B",IF(MB75&lt;=3.5,"C",IF(MB75&lt;=4.25,"D",IF(MB75&lt;=5,"E","F")))))</f>
        <v>#VALUE!</v>
      </c>
      <c r="MC76" s="124" t="e">
        <f t="shared" si="1324"/>
        <v>#VALUE!</v>
      </c>
      <c r="MD76" s="124" t="e">
        <f t="shared" si="1324"/>
        <v>#VALUE!</v>
      </c>
      <c r="ME76" s="124" t="e">
        <f t="shared" si="1324"/>
        <v>#VALUE!</v>
      </c>
      <c r="MF76" s="124" t="e">
        <f t="shared" si="1324"/>
        <v>#VALUE!</v>
      </c>
      <c r="MG76" s="124" t="e">
        <f t="shared" si="1324"/>
        <v>#VALUE!</v>
      </c>
      <c r="MH76" s="124" t="e">
        <f t="shared" si="1324"/>
        <v>#VALUE!</v>
      </c>
      <c r="MI76" s="124" t="e">
        <f t="shared" si="1324"/>
        <v>#VALUE!</v>
      </c>
      <c r="MJ76" s="124" t="e">
        <f t="shared" si="1324"/>
        <v>#VALUE!</v>
      </c>
      <c r="MK76" s="124" t="e">
        <f t="shared" si="1324"/>
        <v>#VALUE!</v>
      </c>
      <c r="ML76" s="124" t="e">
        <f t="shared" si="1324"/>
        <v>#VALUE!</v>
      </c>
      <c r="MM76" s="124" t="e">
        <f t="shared" si="1324"/>
        <v>#VALUE!</v>
      </c>
      <c r="MN76" s="124" t="e">
        <f t="shared" si="1324"/>
        <v>#VALUE!</v>
      </c>
      <c r="MO76" s="124" t="e">
        <f t="shared" si="1324"/>
        <v>#VALUE!</v>
      </c>
      <c r="MP76" s="124" t="e">
        <f t="shared" si="1324"/>
        <v>#VALUE!</v>
      </c>
      <c r="MQ76" s="124" t="e">
        <f t="shared" si="1324"/>
        <v>#VALUE!</v>
      </c>
      <c r="MR76" s="124" t="e">
        <f t="shared" si="1324"/>
        <v>#VALUE!</v>
      </c>
      <c r="MS76" s="124" t="e">
        <f t="shared" si="1324"/>
        <v>#VALUE!</v>
      </c>
      <c r="MT76" s="124" t="e">
        <f t="shared" si="1324"/>
        <v>#VALUE!</v>
      </c>
      <c r="MU76" s="124" t="e">
        <f t="shared" si="1324"/>
        <v>#VALUE!</v>
      </c>
      <c r="MV76" s="124" t="e">
        <f t="shared" si="1324"/>
        <v>#VALUE!</v>
      </c>
      <c r="MW76" s="124" t="e">
        <f t="shared" si="1324"/>
        <v>#VALUE!</v>
      </c>
      <c r="MX76" s="124" t="e">
        <f t="shared" si="1324"/>
        <v>#VALUE!</v>
      </c>
      <c r="MY76" s="124" t="e">
        <f t="shared" si="1324"/>
        <v>#VALUE!</v>
      </c>
      <c r="MZ76" s="124" t="e">
        <f t="shared" si="1324"/>
        <v>#VALUE!</v>
      </c>
      <c r="NA76" s="124" t="e">
        <f t="shared" si="1324"/>
        <v>#VALUE!</v>
      </c>
      <c r="NB76" s="124" t="e">
        <f t="shared" si="1324"/>
        <v>#VALUE!</v>
      </c>
      <c r="NC76" s="124" t="e">
        <f t="shared" si="1324"/>
        <v>#VALUE!</v>
      </c>
      <c r="ND76" s="124" t="e">
        <f t="shared" si="1324"/>
        <v>#VALUE!</v>
      </c>
      <c r="NE76" s="124" t="e">
        <f t="shared" si="1324"/>
        <v>#VALUE!</v>
      </c>
      <c r="NF76" s="124" t="e">
        <f t="shared" si="1324"/>
        <v>#VALUE!</v>
      </c>
      <c r="NG76" s="124" t="e">
        <f t="shared" si="1324"/>
        <v>#VALUE!</v>
      </c>
      <c r="NH76" s="124" t="e">
        <f t="shared" si="1324"/>
        <v>#VALUE!</v>
      </c>
      <c r="NI76" s="124" t="e">
        <f t="shared" si="1324"/>
        <v>#VALUE!</v>
      </c>
      <c r="NJ76" s="124" t="e">
        <f t="shared" si="1324"/>
        <v>#VALUE!</v>
      </c>
      <c r="NK76" s="124" t="e">
        <f t="shared" si="1324"/>
        <v>#VALUE!</v>
      </c>
      <c r="NL76" s="124" t="e">
        <f t="shared" si="1324"/>
        <v>#VALUE!</v>
      </c>
      <c r="NM76" s="124" t="e">
        <f t="shared" si="1324"/>
        <v>#VALUE!</v>
      </c>
      <c r="NN76" s="124" t="e">
        <f t="shared" si="1324"/>
        <v>#VALUE!</v>
      </c>
      <c r="NO76" s="124" t="e">
        <f t="shared" si="1324"/>
        <v>#VALUE!</v>
      </c>
      <c r="NP76" s="124" t="e">
        <f t="shared" si="1324"/>
        <v>#VALUE!</v>
      </c>
      <c r="NQ76" s="124" t="e">
        <f t="shared" si="1324"/>
        <v>#VALUE!</v>
      </c>
      <c r="NR76" s="124" t="e">
        <f t="shared" si="1324"/>
        <v>#VALUE!</v>
      </c>
      <c r="NS76" s="124" t="e">
        <f t="shared" si="1324"/>
        <v>#VALUE!</v>
      </c>
      <c r="NT76" s="124" t="e">
        <f t="shared" si="1324"/>
        <v>#VALUE!</v>
      </c>
      <c r="NU76" s="124" t="e">
        <f t="shared" si="1324"/>
        <v>#VALUE!</v>
      </c>
      <c r="NV76" s="124" t="e">
        <f t="shared" si="1324"/>
        <v>#VALUE!</v>
      </c>
      <c r="NW76" s="124" t="e">
        <f t="shared" si="1324"/>
        <v>#VALUE!</v>
      </c>
      <c r="NX76" s="124" t="e">
        <f t="shared" si="1324"/>
        <v>#VALUE!</v>
      </c>
      <c r="NY76" s="124" t="str">
        <f t="shared" si="1324"/>
        <v>A</v>
      </c>
      <c r="NZ76" s="124" t="str">
        <f t="shared" si="1324"/>
        <v>A</v>
      </c>
      <c r="OA76" s="124" t="str">
        <f t="shared" si="1324"/>
        <v>A</v>
      </c>
      <c r="OB76" s="124" t="str">
        <f t="shared" si="1324"/>
        <v>A</v>
      </c>
      <c r="OC76" s="124" t="str">
        <f t="shared" si="1324"/>
        <v>A</v>
      </c>
      <c r="OD76" s="124" t="str">
        <f t="shared" si="1324"/>
        <v>B</v>
      </c>
      <c r="OE76" s="124" t="str">
        <f t="shared" si="1324"/>
        <v>B</v>
      </c>
      <c r="OF76" s="124" t="str">
        <f t="shared" si="1324"/>
        <v>B</v>
      </c>
      <c r="OG76" s="124" t="str">
        <f t="shared" si="1324"/>
        <v>B</v>
      </c>
      <c r="OH76" s="124" t="str">
        <f t="shared" si="1324"/>
        <v>B</v>
      </c>
      <c r="OI76" s="124" t="str">
        <f t="shared" si="1324"/>
        <v>B</v>
      </c>
      <c r="OJ76" s="124" t="str">
        <f t="shared" si="1324"/>
        <v>B</v>
      </c>
      <c r="OK76" s="124" t="str">
        <f t="shared" si="1324"/>
        <v>A</v>
      </c>
      <c r="OL76" s="124" t="str">
        <f t="shared" si="1324"/>
        <v>A</v>
      </c>
      <c r="OM76" s="124" t="str">
        <f t="shared" si="1324"/>
        <v>A</v>
      </c>
      <c r="ON76" s="124" t="str">
        <f t="shared" ref="ON76:QY76" si="1325">IF(ON75&lt;=2,"A",IF(ON75&lt;=2.75,"B",IF(ON75&lt;=3.5,"C",IF(ON75&lt;=4.25,"D",IF(ON75&lt;=5,"E","F")))))</f>
        <v>B</v>
      </c>
      <c r="OO76" s="124" t="str">
        <f t="shared" si="1325"/>
        <v>B</v>
      </c>
      <c r="OP76" s="124" t="str">
        <f t="shared" si="1325"/>
        <v>B</v>
      </c>
      <c r="OQ76" s="124" t="str">
        <f t="shared" si="1325"/>
        <v>B</v>
      </c>
      <c r="OR76" s="124" t="str">
        <f t="shared" si="1325"/>
        <v>B</v>
      </c>
      <c r="OS76" s="124" t="str">
        <f t="shared" si="1325"/>
        <v>B</v>
      </c>
      <c r="OT76" s="124" t="str">
        <f t="shared" si="1325"/>
        <v>C</v>
      </c>
      <c r="OU76" s="124" t="str">
        <f t="shared" si="1325"/>
        <v>C</v>
      </c>
      <c r="OV76" s="124" t="str">
        <f t="shared" si="1325"/>
        <v>C</v>
      </c>
      <c r="OW76" s="124" t="str">
        <f t="shared" si="1325"/>
        <v>A</v>
      </c>
      <c r="OX76" s="124" t="str">
        <f t="shared" si="1325"/>
        <v>A</v>
      </c>
      <c r="OY76" s="124" t="str">
        <f t="shared" si="1325"/>
        <v>B</v>
      </c>
      <c r="OZ76" s="124" t="str">
        <f t="shared" si="1325"/>
        <v>B</v>
      </c>
      <c r="PA76" s="124" t="str">
        <f t="shared" si="1325"/>
        <v>B</v>
      </c>
      <c r="PB76" s="124" t="str">
        <f t="shared" si="1325"/>
        <v>B</v>
      </c>
      <c r="PC76" s="124" t="str">
        <f t="shared" si="1325"/>
        <v>C</v>
      </c>
      <c r="PD76" s="124" t="str">
        <f t="shared" si="1325"/>
        <v>C</v>
      </c>
      <c r="PE76" s="124" t="str">
        <f t="shared" si="1325"/>
        <v>C</v>
      </c>
      <c r="PF76" s="124" t="str">
        <f t="shared" si="1325"/>
        <v>C</v>
      </c>
      <c r="PG76" s="124" t="str">
        <f t="shared" si="1325"/>
        <v>C</v>
      </c>
      <c r="PH76" s="124" t="str">
        <f t="shared" si="1325"/>
        <v>D</v>
      </c>
      <c r="PI76" s="124" t="str">
        <f t="shared" si="1325"/>
        <v>A</v>
      </c>
      <c r="PJ76" s="124" t="str">
        <f t="shared" si="1325"/>
        <v>B</v>
      </c>
      <c r="PK76" s="124" t="str">
        <f t="shared" si="1325"/>
        <v>B</v>
      </c>
      <c r="PL76" s="124" t="str">
        <f t="shared" si="1325"/>
        <v>B</v>
      </c>
      <c r="PM76" s="124" t="str">
        <f t="shared" si="1325"/>
        <v>B</v>
      </c>
      <c r="PN76" s="124" t="str">
        <f t="shared" si="1325"/>
        <v>C</v>
      </c>
      <c r="PO76" s="124" t="str">
        <f t="shared" si="1325"/>
        <v>C</v>
      </c>
      <c r="PP76" s="124" t="str">
        <f t="shared" si="1325"/>
        <v>C</v>
      </c>
      <c r="PQ76" s="124" t="str">
        <f t="shared" si="1325"/>
        <v>D</v>
      </c>
      <c r="PR76" s="124" t="str">
        <f t="shared" si="1325"/>
        <v>D</v>
      </c>
      <c r="PS76" s="124" t="str">
        <f t="shared" si="1325"/>
        <v>D</v>
      </c>
      <c r="PT76" s="124" t="str">
        <f t="shared" si="1325"/>
        <v>D</v>
      </c>
      <c r="PU76" s="124" t="str">
        <f t="shared" si="1325"/>
        <v>A</v>
      </c>
      <c r="PV76" s="124" t="str">
        <f t="shared" si="1325"/>
        <v>A</v>
      </c>
      <c r="PW76" s="124" t="str">
        <f t="shared" si="1325"/>
        <v>A</v>
      </c>
      <c r="PX76" s="124" t="str">
        <f t="shared" si="1325"/>
        <v>A</v>
      </c>
      <c r="PY76" s="124" t="str">
        <f t="shared" si="1325"/>
        <v>A</v>
      </c>
      <c r="PZ76" s="124" t="str">
        <f t="shared" si="1325"/>
        <v>B</v>
      </c>
      <c r="QA76" s="124" t="str">
        <f t="shared" si="1325"/>
        <v>B</v>
      </c>
      <c r="QB76" s="124" t="str">
        <f t="shared" si="1325"/>
        <v>B</v>
      </c>
      <c r="QC76" s="124" t="str">
        <f t="shared" si="1325"/>
        <v>B</v>
      </c>
      <c r="QD76" s="124" t="str">
        <f t="shared" si="1325"/>
        <v>B</v>
      </c>
      <c r="QE76" s="124" t="str">
        <f t="shared" si="1325"/>
        <v>B</v>
      </c>
      <c r="QF76" s="124" t="str">
        <f t="shared" si="1325"/>
        <v>B</v>
      </c>
      <c r="QG76" s="124" t="str">
        <f t="shared" si="1325"/>
        <v>A</v>
      </c>
      <c r="QH76" s="124" t="str">
        <f t="shared" si="1325"/>
        <v>A</v>
      </c>
      <c r="QI76" s="124" t="str">
        <f t="shared" si="1325"/>
        <v>A</v>
      </c>
      <c r="QJ76" s="124" t="str">
        <f t="shared" si="1325"/>
        <v>B</v>
      </c>
      <c r="QK76" s="124" t="str">
        <f t="shared" si="1325"/>
        <v>B</v>
      </c>
      <c r="QL76" s="124" t="str">
        <f t="shared" si="1325"/>
        <v>B</v>
      </c>
      <c r="QM76" s="124" t="str">
        <f t="shared" si="1325"/>
        <v>B</v>
      </c>
      <c r="QN76" s="124" t="str">
        <f t="shared" si="1325"/>
        <v>B</v>
      </c>
      <c r="QO76" s="124" t="str">
        <f t="shared" si="1325"/>
        <v>B</v>
      </c>
      <c r="QP76" s="124" t="str">
        <f t="shared" si="1325"/>
        <v>C</v>
      </c>
      <c r="QQ76" s="124" t="str">
        <f t="shared" si="1325"/>
        <v>C</v>
      </c>
      <c r="QR76" s="124" t="str">
        <f t="shared" si="1325"/>
        <v>C</v>
      </c>
      <c r="QS76" s="124" t="str">
        <f t="shared" si="1325"/>
        <v>A</v>
      </c>
      <c r="QT76" s="124" t="str">
        <f t="shared" si="1325"/>
        <v>A</v>
      </c>
      <c r="QU76" s="124" t="str">
        <f t="shared" si="1325"/>
        <v>B</v>
      </c>
      <c r="QV76" s="124" t="str">
        <f t="shared" si="1325"/>
        <v>B</v>
      </c>
      <c r="QW76" s="124" t="str">
        <f t="shared" si="1325"/>
        <v>B</v>
      </c>
      <c r="QX76" s="124" t="str">
        <f t="shared" si="1325"/>
        <v>B</v>
      </c>
      <c r="QY76" s="124" t="str">
        <f t="shared" si="1325"/>
        <v>C</v>
      </c>
      <c r="QZ76" s="124" t="str">
        <f t="shared" ref="QZ76:TK76" si="1326">IF(QZ75&lt;=2,"A",IF(QZ75&lt;=2.75,"B",IF(QZ75&lt;=3.5,"C",IF(QZ75&lt;=4.25,"D",IF(QZ75&lt;=5,"E","F")))))</f>
        <v>C</v>
      </c>
      <c r="RA76" s="124" t="str">
        <f t="shared" si="1326"/>
        <v>C</v>
      </c>
      <c r="RB76" s="124" t="str">
        <f t="shared" si="1326"/>
        <v>C</v>
      </c>
      <c r="RC76" s="124" t="str">
        <f t="shared" si="1326"/>
        <v>C</v>
      </c>
      <c r="RD76" s="124" t="str">
        <f t="shared" si="1326"/>
        <v>D</v>
      </c>
      <c r="RE76" s="124" t="str">
        <f t="shared" si="1326"/>
        <v>A</v>
      </c>
      <c r="RF76" s="124" t="str">
        <f t="shared" si="1326"/>
        <v>B</v>
      </c>
      <c r="RG76" s="124" t="str">
        <f t="shared" si="1326"/>
        <v>B</v>
      </c>
      <c r="RH76" s="124" t="str">
        <f t="shared" si="1326"/>
        <v>B</v>
      </c>
      <c r="RI76" s="124" t="str">
        <f t="shared" si="1326"/>
        <v>B</v>
      </c>
      <c r="RJ76" s="124" t="str">
        <f t="shared" si="1326"/>
        <v>C</v>
      </c>
      <c r="RK76" s="124" t="str">
        <f t="shared" si="1326"/>
        <v>C</v>
      </c>
      <c r="RL76" s="124" t="str">
        <f t="shared" si="1326"/>
        <v>C</v>
      </c>
      <c r="RM76" s="124" t="str">
        <f t="shared" si="1326"/>
        <v>D</v>
      </c>
      <c r="RN76" s="124" t="str">
        <f t="shared" si="1326"/>
        <v>D</v>
      </c>
      <c r="RO76" s="124" t="str">
        <f t="shared" si="1326"/>
        <v>D</v>
      </c>
      <c r="RP76" s="124" t="str">
        <f t="shared" si="1326"/>
        <v>D</v>
      </c>
      <c r="RQ76" s="124" t="str">
        <f t="shared" si="1326"/>
        <v>A</v>
      </c>
      <c r="RR76" s="124" t="str">
        <f t="shared" si="1326"/>
        <v>A</v>
      </c>
      <c r="RS76" s="124" t="str">
        <f t="shared" si="1326"/>
        <v>A</v>
      </c>
      <c r="RT76" s="124" t="str">
        <f t="shared" si="1326"/>
        <v>A</v>
      </c>
      <c r="RU76" s="124" t="str">
        <f t="shared" si="1326"/>
        <v>A</v>
      </c>
      <c r="RV76" s="124" t="str">
        <f t="shared" si="1326"/>
        <v>B</v>
      </c>
      <c r="RW76" s="124" t="str">
        <f t="shared" si="1326"/>
        <v>B</v>
      </c>
      <c r="RX76" s="124" t="str">
        <f t="shared" si="1326"/>
        <v>B</v>
      </c>
      <c r="RY76" s="124" t="str">
        <f t="shared" si="1326"/>
        <v>B</v>
      </c>
      <c r="RZ76" s="124" t="str">
        <f t="shared" si="1326"/>
        <v>B</v>
      </c>
      <c r="SA76" s="124" t="str">
        <f t="shared" si="1326"/>
        <v>B</v>
      </c>
      <c r="SB76" s="124" t="str">
        <f t="shared" si="1326"/>
        <v>B</v>
      </c>
      <c r="SC76" s="124" t="str">
        <f t="shared" si="1326"/>
        <v>A</v>
      </c>
      <c r="SD76" s="124" t="str">
        <f t="shared" si="1326"/>
        <v>A</v>
      </c>
      <c r="SE76" s="124" t="str">
        <f t="shared" si="1326"/>
        <v>A</v>
      </c>
      <c r="SF76" s="124" t="str">
        <f t="shared" si="1326"/>
        <v>B</v>
      </c>
      <c r="SG76" s="124" t="str">
        <f t="shared" si="1326"/>
        <v>B</v>
      </c>
      <c r="SH76" s="124" t="str">
        <f t="shared" si="1326"/>
        <v>B</v>
      </c>
      <c r="SI76" s="124" t="str">
        <f t="shared" si="1326"/>
        <v>B</v>
      </c>
      <c r="SJ76" s="124" t="str">
        <f t="shared" si="1326"/>
        <v>B</v>
      </c>
      <c r="SK76" s="124" t="str">
        <f t="shared" si="1326"/>
        <v>B</v>
      </c>
      <c r="SL76" s="124" t="str">
        <f t="shared" si="1326"/>
        <v>C</v>
      </c>
      <c r="SM76" s="124" t="str">
        <f t="shared" si="1326"/>
        <v>C</v>
      </c>
      <c r="SN76" s="124" t="str">
        <f t="shared" si="1326"/>
        <v>C</v>
      </c>
      <c r="SO76" s="124" t="str">
        <f t="shared" si="1326"/>
        <v>A</v>
      </c>
      <c r="SP76" s="124" t="str">
        <f t="shared" si="1326"/>
        <v>A</v>
      </c>
      <c r="SQ76" s="124" t="str">
        <f t="shared" si="1326"/>
        <v>B</v>
      </c>
      <c r="SR76" s="124" t="str">
        <f t="shared" si="1326"/>
        <v>B</v>
      </c>
      <c r="SS76" s="124" t="str">
        <f t="shared" si="1326"/>
        <v>B</v>
      </c>
      <c r="ST76" s="124" t="str">
        <f t="shared" si="1326"/>
        <v>B</v>
      </c>
      <c r="SU76" s="124" t="str">
        <f t="shared" si="1326"/>
        <v>C</v>
      </c>
      <c r="SV76" s="124" t="str">
        <f t="shared" si="1326"/>
        <v>C</v>
      </c>
      <c r="SW76" s="124" t="str">
        <f t="shared" si="1326"/>
        <v>C</v>
      </c>
      <c r="SX76" s="124" t="str">
        <f t="shared" si="1326"/>
        <v>C</v>
      </c>
      <c r="SY76" s="124" t="str">
        <f t="shared" si="1326"/>
        <v>C</v>
      </c>
      <c r="SZ76" s="124" t="str">
        <f t="shared" si="1326"/>
        <v>D</v>
      </c>
      <c r="TA76" s="124" t="str">
        <f t="shared" si="1326"/>
        <v>A</v>
      </c>
      <c r="TB76" s="124" t="str">
        <f t="shared" si="1326"/>
        <v>B</v>
      </c>
      <c r="TC76" s="124" t="str">
        <f t="shared" si="1326"/>
        <v>B</v>
      </c>
      <c r="TD76" s="124" t="str">
        <f t="shared" si="1326"/>
        <v>B</v>
      </c>
      <c r="TE76" s="124" t="str">
        <f t="shared" si="1326"/>
        <v>B</v>
      </c>
      <c r="TF76" s="124" t="str">
        <f t="shared" si="1326"/>
        <v>C</v>
      </c>
      <c r="TG76" s="124" t="str">
        <f t="shared" si="1326"/>
        <v>C</v>
      </c>
      <c r="TH76" s="124" t="str">
        <f t="shared" si="1326"/>
        <v>C</v>
      </c>
      <c r="TI76" s="124" t="str">
        <f t="shared" si="1326"/>
        <v>D</v>
      </c>
      <c r="TJ76" s="124" t="str">
        <f t="shared" si="1326"/>
        <v>D</v>
      </c>
      <c r="TK76" s="124" t="str">
        <f t="shared" si="1326"/>
        <v>D</v>
      </c>
      <c r="TL76" s="124" t="str">
        <f t="shared" ref="TL76:VH76" si="1327">IF(TL75&lt;=2,"A",IF(TL75&lt;=2.75,"B",IF(TL75&lt;=3.5,"C",IF(TL75&lt;=4.25,"D",IF(TL75&lt;=5,"E","F")))))</f>
        <v>D</v>
      </c>
      <c r="TM76" s="124" t="str">
        <f t="shared" si="1327"/>
        <v>A</v>
      </c>
      <c r="TN76" s="124" t="str">
        <f t="shared" si="1327"/>
        <v>A</v>
      </c>
      <c r="TO76" s="124" t="str">
        <f t="shared" si="1327"/>
        <v>A</v>
      </c>
      <c r="TP76" s="124" t="str">
        <f t="shared" si="1327"/>
        <v>A</v>
      </c>
      <c r="TQ76" s="124" t="str">
        <f t="shared" si="1327"/>
        <v>A</v>
      </c>
      <c r="TR76" s="124" t="str">
        <f t="shared" si="1327"/>
        <v>B</v>
      </c>
      <c r="TS76" s="124" t="str">
        <f t="shared" si="1327"/>
        <v>B</v>
      </c>
      <c r="TT76" s="124" t="str">
        <f t="shared" si="1327"/>
        <v>B</v>
      </c>
      <c r="TU76" s="124" t="str">
        <f t="shared" si="1327"/>
        <v>B</v>
      </c>
      <c r="TV76" s="124" t="str">
        <f t="shared" si="1327"/>
        <v>B</v>
      </c>
      <c r="TW76" s="124" t="str">
        <f t="shared" si="1327"/>
        <v>B</v>
      </c>
      <c r="TX76" s="124" t="str">
        <f t="shared" si="1327"/>
        <v>B</v>
      </c>
      <c r="TY76" s="124" t="str">
        <f t="shared" si="1327"/>
        <v>A</v>
      </c>
      <c r="TZ76" s="124" t="str">
        <f t="shared" si="1327"/>
        <v>A</v>
      </c>
      <c r="UA76" s="124" t="str">
        <f t="shared" si="1327"/>
        <v>A</v>
      </c>
      <c r="UB76" s="124" t="str">
        <f t="shared" si="1327"/>
        <v>B</v>
      </c>
      <c r="UC76" s="124" t="str">
        <f t="shared" si="1327"/>
        <v>B</v>
      </c>
      <c r="UD76" s="124" t="str">
        <f t="shared" si="1327"/>
        <v>B</v>
      </c>
      <c r="UE76" s="124" t="str">
        <f t="shared" si="1327"/>
        <v>B</v>
      </c>
      <c r="UF76" s="124" t="str">
        <f t="shared" si="1327"/>
        <v>B</v>
      </c>
      <c r="UG76" s="124" t="str">
        <f t="shared" si="1327"/>
        <v>B</v>
      </c>
      <c r="UH76" s="124" t="str">
        <f t="shared" si="1327"/>
        <v>C</v>
      </c>
      <c r="UI76" s="124" t="str">
        <f t="shared" si="1327"/>
        <v>C</v>
      </c>
      <c r="UJ76" s="124" t="str">
        <f t="shared" si="1327"/>
        <v>C</v>
      </c>
      <c r="UK76" s="124" t="str">
        <f t="shared" si="1327"/>
        <v>A</v>
      </c>
      <c r="UL76" s="124" t="str">
        <f t="shared" si="1327"/>
        <v>A</v>
      </c>
      <c r="UM76" s="124" t="str">
        <f t="shared" si="1327"/>
        <v>B</v>
      </c>
      <c r="UN76" s="124" t="str">
        <f t="shared" si="1327"/>
        <v>B</v>
      </c>
      <c r="UO76" s="124" t="str">
        <f t="shared" si="1327"/>
        <v>B</v>
      </c>
      <c r="UP76" s="124" t="str">
        <f t="shared" si="1327"/>
        <v>B</v>
      </c>
      <c r="UQ76" s="124" t="str">
        <f t="shared" si="1327"/>
        <v>C</v>
      </c>
      <c r="UR76" s="124" t="str">
        <f t="shared" si="1327"/>
        <v>C</v>
      </c>
      <c r="US76" s="124" t="str">
        <f t="shared" si="1327"/>
        <v>C</v>
      </c>
      <c r="UT76" s="124" t="str">
        <f t="shared" si="1327"/>
        <v>C</v>
      </c>
      <c r="UU76" s="124" t="str">
        <f t="shared" si="1327"/>
        <v>C</v>
      </c>
      <c r="UV76" s="124" t="str">
        <f t="shared" si="1327"/>
        <v>D</v>
      </c>
      <c r="UW76" s="124" t="str">
        <f t="shared" si="1327"/>
        <v>A</v>
      </c>
      <c r="UX76" s="124" t="str">
        <f t="shared" si="1327"/>
        <v>B</v>
      </c>
      <c r="UY76" s="124" t="str">
        <f t="shared" si="1327"/>
        <v>B</v>
      </c>
      <c r="UZ76" s="124" t="str">
        <f t="shared" si="1327"/>
        <v>B</v>
      </c>
      <c r="VA76" s="124" t="str">
        <f t="shared" si="1327"/>
        <v>B</v>
      </c>
      <c r="VB76" s="124" t="str">
        <f t="shared" si="1327"/>
        <v>C</v>
      </c>
      <c r="VC76" s="124" t="str">
        <f t="shared" si="1327"/>
        <v>C</v>
      </c>
      <c r="VD76" s="124" t="str">
        <f t="shared" si="1327"/>
        <v>C</v>
      </c>
      <c r="VE76" s="124" t="str">
        <f t="shared" si="1327"/>
        <v>D</v>
      </c>
      <c r="VF76" s="124" t="str">
        <f t="shared" si="1327"/>
        <v>D</v>
      </c>
      <c r="VG76" s="124" t="str">
        <f t="shared" si="1327"/>
        <v>D</v>
      </c>
      <c r="VH76" s="124" t="str">
        <f t="shared" si="1327"/>
        <v>D</v>
      </c>
    </row>
    <row r="77" spans="2:580" x14ac:dyDescent="0.25">
      <c r="B77" s="55"/>
      <c r="C77" s="10"/>
      <c r="D77" s="93" t="s">
        <v>176</v>
      </c>
      <c r="E77" s="131"/>
      <c r="F77" s="131"/>
      <c r="G77" s="131"/>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c r="DU77" s="131"/>
      <c r="DV77" s="131"/>
      <c r="DW77" s="131"/>
      <c r="DX77" s="131"/>
      <c r="DY77" s="131"/>
      <c r="DZ77" s="131"/>
      <c r="EA77" s="131"/>
      <c r="EB77" s="131"/>
      <c r="EC77" s="131"/>
      <c r="ED77" s="131"/>
      <c r="EE77" s="131"/>
      <c r="EF77" s="131"/>
      <c r="EG77" s="131"/>
      <c r="EH77" s="131"/>
      <c r="EI77" s="131"/>
      <c r="EJ77" s="131"/>
      <c r="EK77" s="131"/>
      <c r="EL77" s="131"/>
      <c r="EM77" s="131"/>
      <c r="EN77" s="131"/>
      <c r="EO77" s="131"/>
      <c r="EP77" s="131"/>
      <c r="EQ77" s="131"/>
      <c r="ER77" s="131"/>
      <c r="ES77" s="131"/>
      <c r="ET77" s="131"/>
      <c r="EU77" s="131"/>
      <c r="EV77" s="131"/>
      <c r="EW77" s="131"/>
      <c r="EX77" s="131"/>
      <c r="EY77" s="131"/>
      <c r="EZ77" s="131"/>
      <c r="FA77" s="131"/>
      <c r="FB77" s="131"/>
      <c r="FC77" s="131"/>
      <c r="FD77" s="131"/>
      <c r="FE77" s="131"/>
      <c r="FF77" s="131"/>
      <c r="FG77" s="131"/>
      <c r="FH77" s="131"/>
      <c r="FI77" s="131"/>
      <c r="FJ77" s="131"/>
      <c r="FK77" s="131"/>
      <c r="FL77" s="131"/>
      <c r="FM77" s="131"/>
      <c r="FN77" s="131"/>
      <c r="FO77" s="131"/>
      <c r="FP77" s="131"/>
      <c r="FQ77" s="131"/>
      <c r="FR77" s="131"/>
      <c r="FS77" s="131"/>
      <c r="FT77" s="131"/>
      <c r="FU77" s="131"/>
      <c r="FV77" s="131"/>
      <c r="FW77" s="131"/>
      <c r="FX77" s="131"/>
      <c r="FY77" s="131"/>
      <c r="FZ77" s="131"/>
      <c r="GA77" s="131"/>
      <c r="GB77" s="131"/>
      <c r="GC77" s="131"/>
      <c r="GD77" s="131"/>
      <c r="GE77" s="131"/>
      <c r="GF77" s="131"/>
      <c r="GG77" s="131"/>
      <c r="GH77" s="131"/>
      <c r="GI77" s="131"/>
      <c r="GJ77" s="131"/>
      <c r="GK77" s="131"/>
      <c r="GL77" s="131"/>
      <c r="GM77" s="131"/>
      <c r="GN77" s="131"/>
      <c r="GO77" s="131"/>
      <c r="GP77" s="131"/>
      <c r="GQ77" s="131"/>
      <c r="GR77" s="131"/>
      <c r="GS77" s="131"/>
      <c r="GT77" s="131"/>
      <c r="GU77" s="131"/>
      <c r="GV77" s="131"/>
      <c r="GW77" s="131"/>
      <c r="GX77" s="131"/>
      <c r="GY77" s="131"/>
      <c r="GZ77" s="131"/>
      <c r="HA77" s="131"/>
      <c r="HB77" s="131"/>
      <c r="HC77" s="131"/>
      <c r="HD77" s="131"/>
      <c r="HE77" s="131"/>
      <c r="HF77" s="131"/>
      <c r="HG77" s="131"/>
      <c r="HH77" s="131"/>
      <c r="HI77" s="131"/>
      <c r="HJ77" s="131"/>
      <c r="HK77" s="131"/>
      <c r="HL77" s="131"/>
      <c r="HM77" s="131"/>
      <c r="HN77" s="131"/>
      <c r="HO77" s="131"/>
      <c r="HP77" s="131"/>
      <c r="HQ77" s="131"/>
      <c r="HR77" s="131"/>
      <c r="HS77" s="131"/>
      <c r="HT77" s="131"/>
      <c r="HU77" s="131"/>
      <c r="HV77" s="131"/>
      <c r="HW77" s="131"/>
      <c r="HX77" s="131"/>
      <c r="HY77" s="131"/>
      <c r="HZ77" s="131"/>
      <c r="IA77" s="131"/>
      <c r="IB77" s="131"/>
      <c r="IC77" s="131"/>
      <c r="ID77" s="131"/>
      <c r="IE77" s="131"/>
      <c r="IF77" s="131"/>
      <c r="IG77" s="131"/>
      <c r="IH77" s="131"/>
      <c r="II77" s="131"/>
      <c r="IJ77" s="131"/>
      <c r="IK77" s="131"/>
      <c r="IL77" s="131"/>
      <c r="IM77" s="131"/>
      <c r="IN77" s="131"/>
      <c r="IO77" s="131"/>
      <c r="IP77" s="131"/>
      <c r="IQ77" s="131"/>
      <c r="IR77" s="131"/>
      <c r="IS77" s="131"/>
      <c r="IT77" s="131"/>
      <c r="IU77" s="131"/>
      <c r="IV77" s="131"/>
      <c r="IW77" s="131"/>
      <c r="IX77" s="131"/>
      <c r="IY77" s="131"/>
      <c r="IZ77" s="131"/>
      <c r="JA77" s="131"/>
      <c r="JB77" s="131"/>
      <c r="JC77" s="131"/>
      <c r="JD77" s="131"/>
      <c r="JE77" s="131"/>
      <c r="JF77" s="131"/>
      <c r="JG77" s="131"/>
      <c r="JH77" s="131"/>
      <c r="JI77" s="131"/>
      <c r="JJ77" s="131"/>
      <c r="JK77" s="131"/>
      <c r="JL77" s="131"/>
      <c r="JM77" s="131"/>
      <c r="JN77" s="131"/>
      <c r="JO77" s="131"/>
      <c r="JP77" s="131"/>
      <c r="JQ77" s="131"/>
      <c r="JR77" s="131"/>
      <c r="JS77" s="131"/>
      <c r="JT77" s="131"/>
      <c r="JU77" s="131"/>
      <c r="JV77" s="131"/>
      <c r="JW77" s="131"/>
      <c r="JX77" s="131"/>
      <c r="JY77" s="131"/>
      <c r="JZ77" s="131"/>
      <c r="KA77" s="131"/>
      <c r="KB77" s="131"/>
      <c r="KC77" s="131"/>
      <c r="KD77" s="131"/>
      <c r="KE77" s="131"/>
      <c r="KF77" s="131"/>
      <c r="KG77" s="131"/>
      <c r="KH77" s="131"/>
      <c r="KI77" s="131"/>
      <c r="KJ77" s="131"/>
      <c r="KK77" s="131"/>
      <c r="KL77" s="131"/>
      <c r="KM77" s="131"/>
      <c r="KN77" s="131"/>
      <c r="KO77" s="131"/>
      <c r="KP77" s="131"/>
      <c r="KQ77" s="131"/>
      <c r="KR77" s="131"/>
      <c r="KS77" s="131"/>
      <c r="KT77" s="131"/>
      <c r="KU77" s="131"/>
      <c r="KV77" s="131"/>
      <c r="KW77" s="131"/>
      <c r="KX77" s="131"/>
      <c r="KY77" s="131"/>
      <c r="KZ77" s="131"/>
      <c r="LA77" s="131"/>
      <c r="LB77" s="131"/>
      <c r="LC77" s="131"/>
      <c r="LD77" s="131"/>
      <c r="LE77" s="131"/>
      <c r="LF77" s="131"/>
      <c r="LG77" s="131"/>
      <c r="LH77" s="131"/>
      <c r="LI77" s="131"/>
      <c r="LJ77" s="131"/>
      <c r="LK77" s="131"/>
      <c r="LL77" s="131"/>
      <c r="LM77" s="131"/>
      <c r="LN77" s="131"/>
      <c r="LO77" s="131"/>
      <c r="LP77" s="131"/>
      <c r="LQ77" s="131"/>
      <c r="LR77" s="131"/>
      <c r="LS77" s="131"/>
      <c r="LT77" s="131"/>
      <c r="LU77" s="131"/>
      <c r="LV77" s="131"/>
      <c r="LW77" s="131"/>
      <c r="LX77" s="131"/>
      <c r="LY77" s="131"/>
      <c r="LZ77" s="131"/>
      <c r="MA77" s="131"/>
      <c r="MB77" s="131"/>
      <c r="MC77" s="131"/>
      <c r="MD77" s="131"/>
      <c r="ME77" s="131"/>
      <c r="MF77" s="131"/>
      <c r="MG77" s="131"/>
      <c r="MH77" s="131"/>
      <c r="MI77" s="131"/>
      <c r="MJ77" s="131"/>
      <c r="MK77" s="131"/>
      <c r="ML77" s="131"/>
      <c r="MM77" s="131"/>
      <c r="MN77" s="131"/>
      <c r="MO77" s="131"/>
      <c r="MP77" s="131"/>
      <c r="MQ77" s="131"/>
      <c r="MR77" s="131"/>
      <c r="MS77" s="131"/>
      <c r="MT77" s="131"/>
      <c r="MU77" s="131"/>
      <c r="MV77" s="131"/>
      <c r="MW77" s="131"/>
      <c r="MX77" s="131"/>
      <c r="MY77" s="131"/>
      <c r="MZ77" s="131"/>
      <c r="NA77" s="131"/>
      <c r="NB77" s="131"/>
      <c r="NC77" s="131"/>
      <c r="ND77" s="131"/>
      <c r="NE77" s="131"/>
      <c r="NF77" s="131"/>
      <c r="NG77" s="131"/>
      <c r="NH77" s="131"/>
      <c r="NI77" s="131"/>
      <c r="NJ77" s="131"/>
      <c r="NK77" s="131"/>
      <c r="NL77" s="131"/>
      <c r="NM77" s="131"/>
      <c r="NN77" s="131"/>
      <c r="NO77" s="131"/>
      <c r="NP77" s="131"/>
      <c r="NQ77" s="131"/>
      <c r="NR77" s="131"/>
      <c r="NS77" s="131"/>
      <c r="NT77" s="131"/>
      <c r="NU77" s="131"/>
      <c r="NV77" s="131"/>
      <c r="NW77" s="131"/>
      <c r="NX77" s="131"/>
      <c r="NY77" s="131"/>
      <c r="NZ77" s="131"/>
      <c r="OA77" s="131"/>
      <c r="OB77" s="131"/>
      <c r="OC77" s="131"/>
      <c r="OD77" s="131"/>
      <c r="OE77" s="131"/>
      <c r="OF77" s="131"/>
      <c r="OG77" s="131"/>
      <c r="OH77" s="131"/>
      <c r="OI77" s="131"/>
      <c r="OJ77" s="131"/>
      <c r="OK77" s="131"/>
      <c r="OL77" s="131"/>
      <c r="OM77" s="131"/>
      <c r="ON77" s="131"/>
      <c r="OO77" s="131"/>
      <c r="OP77" s="131"/>
      <c r="OQ77" s="131"/>
      <c r="OR77" s="131"/>
      <c r="OS77" s="131"/>
      <c r="OT77" s="131"/>
      <c r="OU77" s="131"/>
      <c r="OV77" s="131"/>
      <c r="OW77" s="131"/>
      <c r="OX77" s="131"/>
      <c r="OY77" s="131"/>
      <c r="OZ77" s="131"/>
      <c r="PA77" s="131"/>
      <c r="PB77" s="131"/>
      <c r="PC77" s="131"/>
      <c r="PD77" s="131"/>
      <c r="PE77" s="131"/>
      <c r="PF77" s="131"/>
      <c r="PG77" s="131"/>
      <c r="PH77" s="131"/>
      <c r="PI77" s="131"/>
      <c r="PJ77" s="131"/>
      <c r="PK77" s="131"/>
      <c r="PL77" s="131"/>
      <c r="PM77" s="131"/>
      <c r="PN77" s="131"/>
      <c r="PO77" s="131"/>
      <c r="PP77" s="131"/>
      <c r="PQ77" s="131"/>
      <c r="PR77" s="131"/>
      <c r="PS77" s="131"/>
      <c r="PT77" s="131"/>
      <c r="PU77" s="131"/>
      <c r="PV77" s="131"/>
      <c r="PW77" s="131"/>
      <c r="PX77" s="131"/>
      <c r="PY77" s="131"/>
      <c r="PZ77" s="131"/>
      <c r="QA77" s="131"/>
      <c r="QB77" s="131"/>
      <c r="QC77" s="131"/>
      <c r="QD77" s="131"/>
      <c r="QE77" s="131"/>
      <c r="QF77" s="131"/>
      <c r="QG77" s="131"/>
      <c r="QH77" s="131"/>
      <c r="QI77" s="131"/>
      <c r="QJ77" s="131"/>
      <c r="QK77" s="131"/>
      <c r="QL77" s="131"/>
      <c r="QM77" s="131"/>
      <c r="QN77" s="131"/>
      <c r="QO77" s="131"/>
      <c r="QP77" s="131"/>
      <c r="QQ77" s="131"/>
      <c r="QR77" s="131"/>
      <c r="QS77" s="131"/>
      <c r="QT77" s="131"/>
      <c r="QU77" s="131"/>
      <c r="QV77" s="131"/>
      <c r="QW77" s="131"/>
      <c r="QX77" s="131"/>
      <c r="QY77" s="131"/>
      <c r="QZ77" s="131"/>
      <c r="RA77" s="131"/>
      <c r="RB77" s="131"/>
      <c r="RC77" s="131"/>
      <c r="RD77" s="131"/>
      <c r="RE77" s="131"/>
      <c r="RF77" s="131"/>
      <c r="RG77" s="131"/>
      <c r="RH77" s="131"/>
      <c r="RI77" s="131"/>
      <c r="RJ77" s="131"/>
      <c r="RK77" s="131"/>
      <c r="RL77" s="131"/>
      <c r="RM77" s="131"/>
      <c r="RN77" s="131"/>
      <c r="RO77" s="131"/>
      <c r="RP77" s="131"/>
      <c r="RQ77" s="131"/>
      <c r="RR77" s="131"/>
      <c r="RS77" s="131"/>
      <c r="RT77" s="131"/>
      <c r="RU77" s="131"/>
      <c r="RV77" s="131"/>
      <c r="RW77" s="131"/>
      <c r="RX77" s="131"/>
      <c r="RY77" s="131"/>
      <c r="RZ77" s="131"/>
      <c r="SA77" s="131"/>
      <c r="SB77" s="131"/>
      <c r="SC77" s="131"/>
      <c r="SD77" s="131"/>
      <c r="SE77" s="131"/>
      <c r="SF77" s="131"/>
      <c r="SG77" s="131"/>
      <c r="SH77" s="131"/>
      <c r="SI77" s="131"/>
      <c r="SJ77" s="131"/>
      <c r="SK77" s="131"/>
      <c r="SL77" s="131"/>
      <c r="SM77" s="131"/>
      <c r="SN77" s="131"/>
      <c r="SO77" s="131"/>
      <c r="SP77" s="131"/>
      <c r="SQ77" s="131"/>
      <c r="SR77" s="131"/>
      <c r="SS77" s="131"/>
      <c r="ST77" s="131"/>
      <c r="SU77" s="131"/>
      <c r="SV77" s="131"/>
      <c r="SW77" s="131"/>
      <c r="SX77" s="131"/>
      <c r="SY77" s="131"/>
      <c r="SZ77" s="131"/>
      <c r="TA77" s="131"/>
      <c r="TB77" s="131"/>
      <c r="TC77" s="131"/>
      <c r="TD77" s="131"/>
      <c r="TE77" s="131"/>
      <c r="TF77" s="131"/>
      <c r="TG77" s="131"/>
      <c r="TH77" s="131"/>
      <c r="TI77" s="131"/>
      <c r="TJ77" s="131"/>
      <c r="TK77" s="131"/>
      <c r="TL77" s="131"/>
      <c r="TM77" s="131"/>
      <c r="TN77" s="131"/>
      <c r="TO77" s="131"/>
      <c r="TP77" s="131"/>
      <c r="TQ77" s="131"/>
      <c r="TR77" s="131"/>
      <c r="TS77" s="131"/>
      <c r="TT77" s="131"/>
      <c r="TU77" s="131"/>
      <c r="TV77" s="131"/>
      <c r="TW77" s="131"/>
      <c r="TX77" s="131"/>
      <c r="TY77" s="131"/>
      <c r="TZ77" s="131"/>
      <c r="UA77" s="131"/>
      <c r="UB77" s="131"/>
      <c r="UC77" s="131"/>
      <c r="UD77" s="131"/>
      <c r="UE77" s="131"/>
      <c r="UF77" s="131"/>
      <c r="UG77" s="131"/>
      <c r="UH77" s="131"/>
      <c r="UI77" s="131"/>
      <c r="UJ77" s="131"/>
      <c r="UK77" s="131"/>
      <c r="UL77" s="131"/>
      <c r="UM77" s="131"/>
      <c r="UN77" s="131"/>
      <c r="UO77" s="131"/>
      <c r="UP77" s="131"/>
      <c r="UQ77" s="131"/>
      <c r="UR77" s="131"/>
      <c r="US77" s="131"/>
      <c r="UT77" s="131"/>
      <c r="UU77" s="131"/>
      <c r="UV77" s="131"/>
      <c r="UW77" s="131"/>
      <c r="UX77" s="131"/>
      <c r="UY77" s="131"/>
      <c r="UZ77" s="131"/>
      <c r="VA77" s="131"/>
      <c r="VB77" s="131"/>
      <c r="VC77" s="131"/>
      <c r="VD77" s="131"/>
      <c r="VE77" s="131"/>
      <c r="VF77" s="131"/>
      <c r="VG77" s="131"/>
      <c r="VH77" s="131"/>
    </row>
    <row r="78" spans="2:580" ht="15.75" x14ac:dyDescent="0.25">
      <c r="B78" s="55"/>
      <c r="C78" s="4"/>
      <c r="D78" s="77" t="s">
        <v>226</v>
      </c>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34"/>
      <c r="AY78" s="134"/>
      <c r="AZ78" s="134"/>
      <c r="BA78" s="134"/>
      <c r="BB78" s="134"/>
      <c r="BC78" s="134"/>
      <c r="BD78" s="134"/>
      <c r="BE78" s="134"/>
      <c r="BF78" s="134"/>
      <c r="BG78" s="134"/>
      <c r="BH78" s="134"/>
      <c r="BI78" s="134"/>
      <c r="BJ78" s="134"/>
      <c r="BK78" s="134"/>
      <c r="BL78" s="134"/>
      <c r="BM78" s="134"/>
      <c r="BN78" s="134"/>
      <c r="BO78" s="134"/>
      <c r="BP78" s="134"/>
      <c r="BQ78" s="134"/>
      <c r="BR78" s="134"/>
      <c r="BS78" s="134"/>
      <c r="BT78" s="134"/>
      <c r="BU78" s="134"/>
      <c r="BV78" s="134"/>
      <c r="BW78" s="134"/>
      <c r="BX78" s="134"/>
      <c r="BY78" s="134"/>
      <c r="BZ78" s="134"/>
      <c r="CA78" s="134"/>
      <c r="CB78" s="134"/>
      <c r="CC78" s="134"/>
      <c r="CD78" s="134"/>
      <c r="CE78" s="134"/>
      <c r="CF78" s="134"/>
      <c r="CG78" s="134"/>
      <c r="CH78" s="134"/>
      <c r="CI78" s="134"/>
      <c r="CJ78" s="134"/>
      <c r="CK78" s="134"/>
      <c r="CL78" s="134"/>
      <c r="CM78" s="134"/>
      <c r="CN78" s="134"/>
      <c r="CO78" s="134"/>
      <c r="CP78" s="134"/>
      <c r="CQ78" s="134"/>
      <c r="CR78" s="134"/>
      <c r="CS78" s="134"/>
      <c r="CT78" s="134"/>
      <c r="CU78" s="134"/>
      <c r="CV78" s="134"/>
      <c r="CW78" s="134"/>
      <c r="CX78" s="134"/>
      <c r="CY78" s="134"/>
      <c r="CZ78" s="134"/>
      <c r="DA78" s="134"/>
      <c r="DB78" s="134"/>
      <c r="DC78" s="134"/>
      <c r="DD78" s="134"/>
      <c r="DE78" s="134"/>
      <c r="DF78" s="134"/>
      <c r="DG78" s="134"/>
      <c r="DH78" s="134"/>
      <c r="DI78" s="134"/>
      <c r="DJ78" s="134"/>
      <c r="DK78" s="134"/>
      <c r="DL78" s="134"/>
      <c r="DM78" s="134"/>
      <c r="DN78" s="134"/>
      <c r="DO78" s="134"/>
      <c r="DP78" s="134"/>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P78" s="134"/>
      <c r="FQ78" s="134"/>
      <c r="FR78" s="134"/>
      <c r="FS78" s="134"/>
      <c r="FT78" s="134"/>
      <c r="FU78" s="134"/>
      <c r="FV78" s="134"/>
      <c r="FW78" s="134"/>
      <c r="FX78" s="134"/>
      <c r="FY78" s="134"/>
      <c r="FZ78" s="134"/>
      <c r="GA78" s="134"/>
      <c r="GB78" s="134"/>
      <c r="GC78" s="134"/>
      <c r="GD78" s="134"/>
      <c r="GE78" s="134"/>
      <c r="GF78" s="134"/>
      <c r="GG78" s="134"/>
      <c r="GH78" s="134"/>
      <c r="GI78" s="134"/>
      <c r="GJ78" s="134"/>
      <c r="GK78" s="134"/>
      <c r="GL78" s="134"/>
      <c r="GM78" s="134"/>
      <c r="GN78" s="134"/>
      <c r="GO78" s="134"/>
      <c r="GP78" s="134"/>
      <c r="GQ78" s="134"/>
      <c r="GR78" s="134"/>
      <c r="GS78" s="134"/>
      <c r="GT78" s="134"/>
      <c r="GU78" s="134"/>
      <c r="GV78" s="134"/>
      <c r="GW78" s="134"/>
      <c r="GX78" s="134"/>
      <c r="GY78" s="134"/>
      <c r="GZ78" s="134"/>
      <c r="HA78" s="134"/>
      <c r="HB78" s="134"/>
      <c r="HC78" s="134"/>
      <c r="HD78" s="134"/>
      <c r="HE78" s="134"/>
      <c r="HF78" s="134"/>
      <c r="HG78" s="134"/>
      <c r="HH78" s="134"/>
      <c r="HI78" s="134"/>
      <c r="HJ78" s="134"/>
      <c r="HK78" s="134"/>
      <c r="HL78" s="134"/>
      <c r="HM78" s="134"/>
      <c r="HN78" s="134"/>
      <c r="HO78" s="134"/>
      <c r="HP78" s="134"/>
      <c r="HQ78" s="134"/>
      <c r="HR78" s="134"/>
      <c r="HS78" s="134"/>
      <c r="HT78" s="134"/>
      <c r="HU78" s="134"/>
      <c r="HV78" s="134"/>
      <c r="HW78" s="134"/>
      <c r="HX78" s="134"/>
      <c r="HY78" s="134"/>
      <c r="HZ78" s="134"/>
      <c r="IA78" s="134"/>
      <c r="IB78" s="134"/>
      <c r="IC78" s="134"/>
      <c r="ID78" s="134"/>
      <c r="IE78" s="134"/>
      <c r="IF78" s="134"/>
      <c r="IG78" s="134"/>
      <c r="IH78" s="134"/>
      <c r="II78" s="134"/>
      <c r="IJ78" s="134"/>
      <c r="IK78" s="134"/>
      <c r="IL78" s="134"/>
      <c r="IM78" s="134"/>
      <c r="IN78" s="134"/>
      <c r="IO78" s="134"/>
      <c r="IP78" s="134"/>
      <c r="IQ78" s="134"/>
      <c r="IR78" s="134"/>
      <c r="IS78" s="134"/>
      <c r="IT78" s="134"/>
      <c r="IU78" s="134"/>
      <c r="IV78" s="134"/>
      <c r="IW78" s="134"/>
      <c r="IX78" s="134"/>
      <c r="IY78" s="134"/>
      <c r="IZ78" s="134"/>
      <c r="JA78" s="134"/>
      <c r="JB78" s="134"/>
      <c r="JC78" s="134"/>
      <c r="JD78" s="134"/>
      <c r="JE78" s="134"/>
      <c r="JF78" s="134"/>
      <c r="JG78" s="134"/>
      <c r="JH78" s="134"/>
      <c r="JI78" s="134"/>
      <c r="JJ78" s="134"/>
      <c r="JK78" s="134"/>
      <c r="JL78" s="134"/>
      <c r="JM78" s="134"/>
      <c r="JN78" s="134"/>
      <c r="JO78" s="134"/>
      <c r="JP78" s="134"/>
      <c r="JQ78" s="134"/>
      <c r="JR78" s="134"/>
      <c r="JS78" s="134"/>
      <c r="JT78" s="134"/>
      <c r="JU78" s="134"/>
      <c r="JV78" s="134"/>
      <c r="JW78" s="134"/>
      <c r="JX78" s="134"/>
      <c r="JY78" s="134"/>
      <c r="JZ78" s="134"/>
      <c r="KA78" s="134"/>
      <c r="KB78" s="134"/>
      <c r="KC78" s="134"/>
      <c r="KD78" s="134"/>
      <c r="KE78" s="134"/>
      <c r="KF78" s="134"/>
      <c r="KG78" s="134"/>
      <c r="KH78" s="134"/>
      <c r="KI78" s="134"/>
      <c r="KJ78" s="134"/>
      <c r="KK78" s="134"/>
      <c r="KL78" s="134"/>
      <c r="KM78" s="134"/>
      <c r="KN78" s="134"/>
      <c r="KO78" s="134"/>
      <c r="KP78" s="134"/>
      <c r="KQ78" s="134"/>
      <c r="KR78" s="134"/>
      <c r="KS78" s="134"/>
      <c r="KT78" s="134"/>
      <c r="KU78" s="134"/>
      <c r="KV78" s="134"/>
      <c r="KW78" s="134"/>
      <c r="KX78" s="134"/>
      <c r="KY78" s="134"/>
      <c r="KZ78" s="134"/>
      <c r="LA78" s="134"/>
      <c r="LB78" s="134"/>
      <c r="LC78" s="134"/>
      <c r="LD78" s="134"/>
      <c r="LE78" s="134"/>
      <c r="LF78" s="134"/>
      <c r="LG78" s="134"/>
      <c r="LH78" s="134"/>
      <c r="LI78" s="134"/>
      <c r="LJ78" s="134"/>
      <c r="LK78" s="134"/>
      <c r="LL78" s="134"/>
      <c r="LM78" s="134"/>
      <c r="LN78" s="134"/>
      <c r="LO78" s="134"/>
      <c r="LP78" s="134"/>
      <c r="LQ78" s="134"/>
      <c r="LR78" s="134"/>
      <c r="LS78" s="134"/>
      <c r="LT78" s="134"/>
      <c r="LU78" s="134"/>
      <c r="LV78" s="134"/>
      <c r="LW78" s="134"/>
      <c r="LX78" s="134"/>
      <c r="LY78" s="134"/>
      <c r="LZ78" s="134"/>
      <c r="MA78" s="134"/>
      <c r="MB78" s="134"/>
      <c r="MC78" s="134"/>
      <c r="MD78" s="134"/>
      <c r="ME78" s="134"/>
      <c r="MF78" s="134"/>
      <c r="MG78" s="134"/>
      <c r="MH78" s="134"/>
      <c r="MI78" s="134"/>
      <c r="MJ78" s="134"/>
      <c r="MK78" s="134"/>
      <c r="ML78" s="134"/>
      <c r="MM78" s="134"/>
      <c r="MN78" s="134"/>
      <c r="MO78" s="134"/>
      <c r="MP78" s="134"/>
      <c r="MQ78" s="134"/>
      <c r="MR78" s="134"/>
      <c r="MS78" s="134"/>
      <c r="MT78" s="134"/>
      <c r="MU78" s="134"/>
      <c r="MV78" s="134"/>
      <c r="MW78" s="134"/>
      <c r="MX78" s="134"/>
      <c r="MY78" s="134"/>
      <c r="MZ78" s="134"/>
      <c r="NA78" s="134"/>
      <c r="NB78" s="134"/>
      <c r="NC78" s="134"/>
      <c r="ND78" s="134"/>
      <c r="NE78" s="134"/>
      <c r="NF78" s="134"/>
      <c r="NG78" s="134"/>
      <c r="NH78" s="134"/>
      <c r="NI78" s="134"/>
      <c r="NJ78" s="134"/>
      <c r="NK78" s="134"/>
      <c r="NL78" s="134"/>
      <c r="NM78" s="134"/>
      <c r="NN78" s="134"/>
      <c r="NO78" s="134"/>
      <c r="NP78" s="134"/>
      <c r="NQ78" s="134"/>
      <c r="NR78" s="134"/>
      <c r="NS78" s="134"/>
      <c r="NT78" s="134"/>
      <c r="NU78" s="134"/>
      <c r="NV78" s="134"/>
      <c r="NW78" s="134"/>
      <c r="NX78" s="134"/>
      <c r="NY78" s="134"/>
      <c r="NZ78" s="134"/>
      <c r="OA78" s="134"/>
      <c r="OB78" s="134"/>
      <c r="OC78" s="134"/>
      <c r="OD78" s="134"/>
      <c r="OE78" s="134"/>
      <c r="OF78" s="134"/>
      <c r="OG78" s="134"/>
      <c r="OH78" s="134"/>
      <c r="OI78" s="134"/>
      <c r="OJ78" s="134"/>
      <c r="OK78" s="134"/>
      <c r="OL78" s="134"/>
      <c r="OM78" s="134"/>
      <c r="ON78" s="134"/>
      <c r="OO78" s="134"/>
      <c r="OP78" s="134"/>
      <c r="OQ78" s="134"/>
      <c r="OR78" s="134"/>
      <c r="OS78" s="134"/>
      <c r="OT78" s="134"/>
      <c r="OU78" s="134"/>
      <c r="OV78" s="134"/>
      <c r="OW78" s="134"/>
      <c r="OX78" s="134"/>
      <c r="OY78" s="134"/>
      <c r="OZ78" s="134"/>
      <c r="PA78" s="134"/>
      <c r="PB78" s="134"/>
      <c r="PC78" s="134"/>
      <c r="PD78" s="134"/>
      <c r="PE78" s="134"/>
      <c r="PF78" s="134"/>
      <c r="PG78" s="134"/>
      <c r="PH78" s="134"/>
      <c r="PI78" s="134"/>
      <c r="PJ78" s="134"/>
      <c r="PK78" s="134"/>
      <c r="PL78" s="134"/>
      <c r="PM78" s="134"/>
      <c r="PN78" s="134"/>
      <c r="PO78" s="134"/>
      <c r="PP78" s="134"/>
      <c r="PQ78" s="134"/>
      <c r="PR78" s="134"/>
      <c r="PS78" s="134"/>
      <c r="PT78" s="134"/>
      <c r="PU78" s="134"/>
      <c r="PV78" s="134"/>
      <c r="PW78" s="134"/>
      <c r="PX78" s="134"/>
      <c r="PY78" s="134"/>
      <c r="PZ78" s="134"/>
      <c r="QA78" s="134"/>
      <c r="QB78" s="134"/>
      <c r="QC78" s="134"/>
      <c r="QD78" s="134"/>
      <c r="QE78" s="134"/>
      <c r="QF78" s="134"/>
      <c r="QG78" s="134"/>
      <c r="QH78" s="134"/>
      <c r="QI78" s="134"/>
      <c r="QJ78" s="134"/>
      <c r="QK78" s="134"/>
      <c r="QL78" s="134"/>
      <c r="QM78" s="134"/>
      <c r="QN78" s="134"/>
      <c r="QO78" s="134"/>
      <c r="QP78" s="134"/>
      <c r="QQ78" s="134"/>
      <c r="QR78" s="134"/>
      <c r="QS78" s="134"/>
      <c r="QT78" s="134"/>
      <c r="QU78" s="134"/>
      <c r="QV78" s="134"/>
      <c r="QW78" s="134"/>
      <c r="QX78" s="134"/>
      <c r="QY78" s="134"/>
      <c r="QZ78" s="134"/>
      <c r="RA78" s="134"/>
      <c r="RB78" s="134"/>
      <c r="RC78" s="134"/>
      <c r="RD78" s="134"/>
      <c r="RE78" s="134"/>
      <c r="RF78" s="134"/>
      <c r="RG78" s="134"/>
      <c r="RH78" s="134"/>
      <c r="RI78" s="134"/>
      <c r="RJ78" s="134"/>
      <c r="RK78" s="134"/>
      <c r="RL78" s="134"/>
      <c r="RM78" s="134"/>
      <c r="RN78" s="134"/>
      <c r="RO78" s="134"/>
      <c r="RP78" s="134"/>
      <c r="RQ78" s="134"/>
      <c r="RR78" s="134"/>
      <c r="RS78" s="134"/>
      <c r="RT78" s="134"/>
      <c r="RU78" s="134"/>
      <c r="RV78" s="134"/>
      <c r="RW78" s="134"/>
      <c r="RX78" s="134"/>
      <c r="RY78" s="134"/>
      <c r="RZ78" s="134"/>
      <c r="SA78" s="134"/>
      <c r="SB78" s="134"/>
      <c r="SC78" s="134"/>
      <c r="SD78" s="134"/>
      <c r="SE78" s="134"/>
      <c r="SF78" s="134"/>
      <c r="SG78" s="134"/>
      <c r="SH78" s="134"/>
      <c r="SI78" s="134"/>
      <c r="SJ78" s="134"/>
      <c r="SK78" s="134"/>
      <c r="SL78" s="134"/>
      <c r="SM78" s="134"/>
      <c r="SN78" s="134"/>
      <c r="SO78" s="134"/>
      <c r="SP78" s="134"/>
      <c r="SQ78" s="134"/>
      <c r="SR78" s="134"/>
      <c r="SS78" s="134"/>
      <c r="ST78" s="134"/>
      <c r="SU78" s="134"/>
      <c r="SV78" s="134"/>
      <c r="SW78" s="134"/>
      <c r="SX78" s="134"/>
      <c r="SY78" s="134"/>
      <c r="SZ78" s="134"/>
      <c r="TA78" s="134"/>
      <c r="TB78" s="134"/>
      <c r="TC78" s="134"/>
      <c r="TD78" s="134"/>
      <c r="TE78" s="134"/>
      <c r="TF78" s="134"/>
      <c r="TG78" s="134"/>
      <c r="TH78" s="134"/>
      <c r="TI78" s="134"/>
      <c r="TJ78" s="134"/>
      <c r="TK78" s="134"/>
      <c r="TL78" s="134"/>
      <c r="TM78" s="134"/>
      <c r="TN78" s="134"/>
      <c r="TO78" s="134"/>
      <c r="TP78" s="134"/>
      <c r="TQ78" s="134"/>
      <c r="TR78" s="134"/>
      <c r="TS78" s="134"/>
      <c r="TT78" s="134"/>
      <c r="TU78" s="134"/>
      <c r="TV78" s="134"/>
      <c r="TW78" s="134"/>
      <c r="TX78" s="134"/>
      <c r="TY78" s="134"/>
      <c r="TZ78" s="134"/>
      <c r="UA78" s="134"/>
      <c r="UB78" s="134"/>
      <c r="UC78" s="134"/>
      <c r="UD78" s="134"/>
      <c r="UE78" s="134"/>
      <c r="UF78" s="134"/>
      <c r="UG78" s="134"/>
      <c r="UH78" s="134"/>
      <c r="UI78" s="134"/>
      <c r="UJ78" s="134"/>
      <c r="UK78" s="134"/>
      <c r="UL78" s="134"/>
      <c r="UM78" s="134"/>
      <c r="UN78" s="134"/>
      <c r="UO78" s="134"/>
      <c r="UP78" s="134"/>
      <c r="UQ78" s="134"/>
      <c r="UR78" s="134"/>
      <c r="US78" s="134"/>
      <c r="UT78" s="134"/>
      <c r="UU78" s="134"/>
      <c r="UV78" s="134"/>
      <c r="UW78" s="134"/>
      <c r="UX78" s="134"/>
      <c r="UY78" s="134"/>
      <c r="UZ78" s="134"/>
      <c r="VA78" s="134"/>
      <c r="VB78" s="134"/>
      <c r="VC78" s="134"/>
      <c r="VD78" s="134"/>
      <c r="VE78" s="134"/>
      <c r="VF78" s="134"/>
      <c r="VG78" s="134"/>
      <c r="VH78" s="134"/>
    </row>
    <row r="79" spans="2:580" ht="14.25" x14ac:dyDescent="0.25">
      <c r="B79" s="55"/>
      <c r="C79" s="10" t="s">
        <v>309</v>
      </c>
      <c r="D79" s="93" t="s">
        <v>382</v>
      </c>
      <c r="E79" s="126">
        <f t="shared" ref="E79:F79" si="1328">MAX(1500*ROUNDDOWN(E40/2.5,0),1500)</f>
        <v>1500</v>
      </c>
      <c r="F79" s="126">
        <f t="shared" si="1328"/>
        <v>1500</v>
      </c>
      <c r="G79" s="126">
        <f t="shared" ref="G79:S79" si="1329">MAX(1500*ROUNDDOWN(G40/2.5,0),1500)</f>
        <v>1500</v>
      </c>
      <c r="H79" s="126">
        <f t="shared" si="1329"/>
        <v>1500</v>
      </c>
      <c r="I79" s="126">
        <f t="shared" si="1329"/>
        <v>1500</v>
      </c>
      <c r="J79" s="126">
        <f t="shared" si="1329"/>
        <v>1500</v>
      </c>
      <c r="K79" s="126">
        <f t="shared" si="1329"/>
        <v>1500</v>
      </c>
      <c r="L79" s="126">
        <f t="shared" si="1329"/>
        <v>1500</v>
      </c>
      <c r="M79" s="126">
        <f t="shared" si="1329"/>
        <v>1500</v>
      </c>
      <c r="N79" s="126">
        <f t="shared" si="1329"/>
        <v>1500</v>
      </c>
      <c r="O79" s="126">
        <f t="shared" si="1329"/>
        <v>1500</v>
      </c>
      <c r="P79" s="126">
        <f t="shared" si="1329"/>
        <v>1500</v>
      </c>
      <c r="Q79" s="126">
        <f t="shared" si="1329"/>
        <v>1500</v>
      </c>
      <c r="R79" s="126">
        <f t="shared" si="1329"/>
        <v>1500</v>
      </c>
      <c r="S79" s="126">
        <f t="shared" si="1329"/>
        <v>1500</v>
      </c>
      <c r="T79" s="126">
        <f t="shared" ref="T79:CE79" si="1330">MAX(1500*ROUNDDOWN(T40/2.5,0),1500)</f>
        <v>1500</v>
      </c>
      <c r="U79" s="126">
        <f t="shared" si="1330"/>
        <v>1500</v>
      </c>
      <c r="V79" s="126">
        <f t="shared" si="1330"/>
        <v>1500</v>
      </c>
      <c r="W79" s="126">
        <f t="shared" si="1330"/>
        <v>1500</v>
      </c>
      <c r="X79" s="126">
        <f t="shared" si="1330"/>
        <v>1500</v>
      </c>
      <c r="Y79" s="126">
        <f t="shared" si="1330"/>
        <v>1500</v>
      </c>
      <c r="Z79" s="126">
        <f t="shared" si="1330"/>
        <v>1500</v>
      </c>
      <c r="AA79" s="126">
        <f t="shared" si="1330"/>
        <v>1500</v>
      </c>
      <c r="AB79" s="126">
        <f t="shared" si="1330"/>
        <v>1500</v>
      </c>
      <c r="AC79" s="126">
        <f t="shared" si="1330"/>
        <v>1500</v>
      </c>
      <c r="AD79" s="126">
        <f t="shared" si="1330"/>
        <v>1500</v>
      </c>
      <c r="AE79" s="126">
        <f t="shared" si="1330"/>
        <v>1500</v>
      </c>
      <c r="AF79" s="126">
        <f t="shared" si="1330"/>
        <v>1500</v>
      </c>
      <c r="AG79" s="126">
        <f t="shared" si="1330"/>
        <v>1500</v>
      </c>
      <c r="AH79" s="126">
        <f t="shared" si="1330"/>
        <v>1500</v>
      </c>
      <c r="AI79" s="126">
        <f t="shared" si="1330"/>
        <v>1500</v>
      </c>
      <c r="AJ79" s="126">
        <f t="shared" si="1330"/>
        <v>1500</v>
      </c>
      <c r="AK79" s="126">
        <f t="shared" si="1330"/>
        <v>1500</v>
      </c>
      <c r="AL79" s="126">
        <f t="shared" si="1330"/>
        <v>1500</v>
      </c>
      <c r="AM79" s="126">
        <f t="shared" si="1330"/>
        <v>1500</v>
      </c>
      <c r="AN79" s="126">
        <f t="shared" si="1330"/>
        <v>1500</v>
      </c>
      <c r="AO79" s="126">
        <f t="shared" si="1330"/>
        <v>1500</v>
      </c>
      <c r="AP79" s="126">
        <f t="shared" si="1330"/>
        <v>1500</v>
      </c>
      <c r="AQ79" s="126">
        <f t="shared" si="1330"/>
        <v>1500</v>
      </c>
      <c r="AR79" s="126">
        <f t="shared" si="1330"/>
        <v>1500</v>
      </c>
      <c r="AS79" s="126">
        <f t="shared" si="1330"/>
        <v>1500</v>
      </c>
      <c r="AT79" s="126">
        <f t="shared" si="1330"/>
        <v>1500</v>
      </c>
      <c r="AU79" s="126">
        <f t="shared" si="1330"/>
        <v>1500</v>
      </c>
      <c r="AV79" s="126">
        <f t="shared" si="1330"/>
        <v>1500</v>
      </c>
      <c r="AW79" s="126">
        <f t="shared" si="1330"/>
        <v>1500</v>
      </c>
      <c r="AX79" s="126">
        <f t="shared" si="1330"/>
        <v>1500</v>
      </c>
      <c r="AY79" s="126">
        <f t="shared" si="1330"/>
        <v>1500</v>
      </c>
      <c r="AZ79" s="126">
        <f t="shared" si="1330"/>
        <v>1500</v>
      </c>
      <c r="BA79" s="126">
        <f t="shared" si="1330"/>
        <v>1500</v>
      </c>
      <c r="BB79" s="126">
        <f t="shared" si="1330"/>
        <v>1500</v>
      </c>
      <c r="BC79" s="126">
        <f t="shared" si="1330"/>
        <v>1500</v>
      </c>
      <c r="BD79" s="126">
        <f t="shared" si="1330"/>
        <v>1500</v>
      </c>
      <c r="BE79" s="126">
        <f t="shared" si="1330"/>
        <v>1500</v>
      </c>
      <c r="BF79" s="126">
        <f t="shared" si="1330"/>
        <v>1500</v>
      </c>
      <c r="BG79" s="126">
        <f t="shared" si="1330"/>
        <v>1500</v>
      </c>
      <c r="BH79" s="126">
        <f t="shared" si="1330"/>
        <v>1500</v>
      </c>
      <c r="BI79" s="126">
        <f t="shared" si="1330"/>
        <v>1500</v>
      </c>
      <c r="BJ79" s="126">
        <f t="shared" si="1330"/>
        <v>1500</v>
      </c>
      <c r="BK79" s="126">
        <f t="shared" si="1330"/>
        <v>1500</v>
      </c>
      <c r="BL79" s="126">
        <f t="shared" si="1330"/>
        <v>1500</v>
      </c>
      <c r="BM79" s="126">
        <f t="shared" si="1330"/>
        <v>1500</v>
      </c>
      <c r="BN79" s="126">
        <f t="shared" si="1330"/>
        <v>1500</v>
      </c>
      <c r="BO79" s="126">
        <f t="shared" si="1330"/>
        <v>1500</v>
      </c>
      <c r="BP79" s="126">
        <f t="shared" si="1330"/>
        <v>1500</v>
      </c>
      <c r="BQ79" s="126">
        <f t="shared" si="1330"/>
        <v>1500</v>
      </c>
      <c r="BR79" s="126">
        <f t="shared" si="1330"/>
        <v>1500</v>
      </c>
      <c r="BS79" s="126">
        <f t="shared" si="1330"/>
        <v>1500</v>
      </c>
      <c r="BT79" s="126">
        <f t="shared" si="1330"/>
        <v>1500</v>
      </c>
      <c r="BU79" s="126">
        <f t="shared" si="1330"/>
        <v>1500</v>
      </c>
      <c r="BV79" s="126">
        <f t="shared" si="1330"/>
        <v>1500</v>
      </c>
      <c r="BW79" s="126">
        <f t="shared" si="1330"/>
        <v>1500</v>
      </c>
      <c r="BX79" s="126">
        <f t="shared" si="1330"/>
        <v>1500</v>
      </c>
      <c r="BY79" s="126">
        <f t="shared" si="1330"/>
        <v>1500</v>
      </c>
      <c r="BZ79" s="126">
        <f t="shared" si="1330"/>
        <v>1500</v>
      </c>
      <c r="CA79" s="126">
        <f t="shared" si="1330"/>
        <v>1500</v>
      </c>
      <c r="CB79" s="126">
        <f t="shared" si="1330"/>
        <v>1500</v>
      </c>
      <c r="CC79" s="126">
        <f t="shared" si="1330"/>
        <v>1500</v>
      </c>
      <c r="CD79" s="126">
        <f t="shared" si="1330"/>
        <v>1500</v>
      </c>
      <c r="CE79" s="126">
        <f t="shared" si="1330"/>
        <v>1500</v>
      </c>
      <c r="CF79" s="126">
        <f t="shared" ref="CF79:EQ79" si="1331">MAX(1500*ROUNDDOWN(CF40/2.5,0),1500)</f>
        <v>1500</v>
      </c>
      <c r="CG79" s="126">
        <f t="shared" si="1331"/>
        <v>1500</v>
      </c>
      <c r="CH79" s="126">
        <f t="shared" si="1331"/>
        <v>1500</v>
      </c>
      <c r="CI79" s="126">
        <f t="shared" si="1331"/>
        <v>1500</v>
      </c>
      <c r="CJ79" s="126">
        <f t="shared" si="1331"/>
        <v>1500</v>
      </c>
      <c r="CK79" s="126">
        <f t="shared" si="1331"/>
        <v>1500</v>
      </c>
      <c r="CL79" s="126">
        <f t="shared" si="1331"/>
        <v>1500</v>
      </c>
      <c r="CM79" s="126">
        <f t="shared" si="1331"/>
        <v>1500</v>
      </c>
      <c r="CN79" s="126">
        <f t="shared" si="1331"/>
        <v>1500</v>
      </c>
      <c r="CO79" s="126">
        <f t="shared" si="1331"/>
        <v>1500</v>
      </c>
      <c r="CP79" s="126">
        <f t="shared" si="1331"/>
        <v>1500</v>
      </c>
      <c r="CQ79" s="126">
        <f t="shared" si="1331"/>
        <v>1500</v>
      </c>
      <c r="CR79" s="126">
        <f t="shared" si="1331"/>
        <v>1500</v>
      </c>
      <c r="CS79" s="126">
        <f t="shared" si="1331"/>
        <v>1500</v>
      </c>
      <c r="CT79" s="126">
        <f t="shared" si="1331"/>
        <v>1500</v>
      </c>
      <c r="CU79" s="126">
        <f t="shared" si="1331"/>
        <v>1500</v>
      </c>
      <c r="CV79" s="126">
        <f t="shared" si="1331"/>
        <v>1500</v>
      </c>
      <c r="CW79" s="126">
        <f t="shared" si="1331"/>
        <v>1500</v>
      </c>
      <c r="CX79" s="126">
        <f t="shared" si="1331"/>
        <v>1500</v>
      </c>
      <c r="CY79" s="126">
        <f t="shared" si="1331"/>
        <v>1500</v>
      </c>
      <c r="CZ79" s="126">
        <f t="shared" si="1331"/>
        <v>1500</v>
      </c>
      <c r="DA79" s="126">
        <f t="shared" si="1331"/>
        <v>1500</v>
      </c>
      <c r="DB79" s="126">
        <f t="shared" si="1331"/>
        <v>1500</v>
      </c>
      <c r="DC79" s="126">
        <f t="shared" si="1331"/>
        <v>1500</v>
      </c>
      <c r="DD79" s="126">
        <f t="shared" si="1331"/>
        <v>1500</v>
      </c>
      <c r="DE79" s="126">
        <f t="shared" si="1331"/>
        <v>1500</v>
      </c>
      <c r="DF79" s="126">
        <f t="shared" si="1331"/>
        <v>1500</v>
      </c>
      <c r="DG79" s="126">
        <f t="shared" si="1331"/>
        <v>1500</v>
      </c>
      <c r="DH79" s="126">
        <f t="shared" si="1331"/>
        <v>1500</v>
      </c>
      <c r="DI79" s="126">
        <f t="shared" si="1331"/>
        <v>1500</v>
      </c>
      <c r="DJ79" s="126">
        <f t="shared" si="1331"/>
        <v>1500</v>
      </c>
      <c r="DK79" s="126">
        <f t="shared" si="1331"/>
        <v>1500</v>
      </c>
      <c r="DL79" s="126">
        <f t="shared" si="1331"/>
        <v>1500</v>
      </c>
      <c r="DM79" s="126">
        <f t="shared" si="1331"/>
        <v>1500</v>
      </c>
      <c r="DN79" s="126">
        <f t="shared" si="1331"/>
        <v>1500</v>
      </c>
      <c r="DO79" s="126">
        <f t="shared" si="1331"/>
        <v>1500</v>
      </c>
      <c r="DP79" s="126">
        <f t="shared" si="1331"/>
        <v>1500</v>
      </c>
      <c r="DQ79" s="126">
        <f t="shared" si="1331"/>
        <v>1500</v>
      </c>
      <c r="DR79" s="126">
        <f t="shared" si="1331"/>
        <v>1500</v>
      </c>
      <c r="DS79" s="126">
        <f t="shared" si="1331"/>
        <v>1500</v>
      </c>
      <c r="DT79" s="126">
        <f t="shared" si="1331"/>
        <v>1500</v>
      </c>
      <c r="DU79" s="126">
        <f t="shared" si="1331"/>
        <v>1500</v>
      </c>
      <c r="DV79" s="126">
        <f t="shared" si="1331"/>
        <v>1500</v>
      </c>
      <c r="DW79" s="126">
        <f t="shared" si="1331"/>
        <v>1500</v>
      </c>
      <c r="DX79" s="126">
        <f t="shared" si="1331"/>
        <v>1500</v>
      </c>
      <c r="DY79" s="126">
        <f t="shared" si="1331"/>
        <v>1500</v>
      </c>
      <c r="DZ79" s="126">
        <f t="shared" si="1331"/>
        <v>1500</v>
      </c>
      <c r="EA79" s="126">
        <f t="shared" si="1331"/>
        <v>1500</v>
      </c>
      <c r="EB79" s="126">
        <f t="shared" si="1331"/>
        <v>1500</v>
      </c>
      <c r="EC79" s="126">
        <f t="shared" si="1331"/>
        <v>1500</v>
      </c>
      <c r="ED79" s="126">
        <f t="shared" si="1331"/>
        <v>1500</v>
      </c>
      <c r="EE79" s="126">
        <f t="shared" si="1331"/>
        <v>1500</v>
      </c>
      <c r="EF79" s="126">
        <f t="shared" si="1331"/>
        <v>1500</v>
      </c>
      <c r="EG79" s="126">
        <f t="shared" si="1331"/>
        <v>1500</v>
      </c>
      <c r="EH79" s="126">
        <f t="shared" si="1331"/>
        <v>1500</v>
      </c>
      <c r="EI79" s="126">
        <f t="shared" si="1331"/>
        <v>1500</v>
      </c>
      <c r="EJ79" s="126">
        <f t="shared" si="1331"/>
        <v>1500</v>
      </c>
      <c r="EK79" s="126">
        <f t="shared" si="1331"/>
        <v>1500</v>
      </c>
      <c r="EL79" s="126">
        <f t="shared" si="1331"/>
        <v>1500</v>
      </c>
      <c r="EM79" s="126">
        <f t="shared" si="1331"/>
        <v>1500</v>
      </c>
      <c r="EN79" s="126">
        <f t="shared" si="1331"/>
        <v>1500</v>
      </c>
      <c r="EO79" s="126">
        <f t="shared" si="1331"/>
        <v>1500</v>
      </c>
      <c r="EP79" s="126">
        <f t="shared" si="1331"/>
        <v>1500</v>
      </c>
      <c r="EQ79" s="126">
        <f t="shared" si="1331"/>
        <v>1500</v>
      </c>
      <c r="ER79" s="126">
        <f t="shared" ref="ER79:HC79" si="1332">MAX(1500*ROUNDDOWN(ER40/2.5,0),1500)</f>
        <v>1500</v>
      </c>
      <c r="ES79" s="126">
        <f t="shared" si="1332"/>
        <v>1500</v>
      </c>
      <c r="ET79" s="126">
        <f t="shared" si="1332"/>
        <v>1500</v>
      </c>
      <c r="EU79" s="126">
        <f t="shared" si="1332"/>
        <v>1500</v>
      </c>
      <c r="EV79" s="126">
        <f t="shared" si="1332"/>
        <v>1500</v>
      </c>
      <c r="EW79" s="126">
        <f t="shared" si="1332"/>
        <v>1500</v>
      </c>
      <c r="EX79" s="126">
        <f t="shared" si="1332"/>
        <v>1500</v>
      </c>
      <c r="EY79" s="126">
        <f t="shared" si="1332"/>
        <v>1500</v>
      </c>
      <c r="EZ79" s="126">
        <f t="shared" si="1332"/>
        <v>1500</v>
      </c>
      <c r="FA79" s="126">
        <f t="shared" si="1332"/>
        <v>1500</v>
      </c>
      <c r="FB79" s="126">
        <f t="shared" si="1332"/>
        <v>1500</v>
      </c>
      <c r="FC79" s="126">
        <f t="shared" si="1332"/>
        <v>1500</v>
      </c>
      <c r="FD79" s="126">
        <f t="shared" si="1332"/>
        <v>1500</v>
      </c>
      <c r="FE79" s="126">
        <f t="shared" si="1332"/>
        <v>1500</v>
      </c>
      <c r="FF79" s="126">
        <f t="shared" si="1332"/>
        <v>1500</v>
      </c>
      <c r="FG79" s="126">
        <f t="shared" si="1332"/>
        <v>1500</v>
      </c>
      <c r="FH79" s="126">
        <f t="shared" si="1332"/>
        <v>1500</v>
      </c>
      <c r="FI79" s="126">
        <f t="shared" si="1332"/>
        <v>1500</v>
      </c>
      <c r="FJ79" s="126">
        <f t="shared" si="1332"/>
        <v>1500</v>
      </c>
      <c r="FK79" s="126">
        <f t="shared" si="1332"/>
        <v>1500</v>
      </c>
      <c r="FL79" s="126">
        <f t="shared" si="1332"/>
        <v>1500</v>
      </c>
      <c r="FM79" s="126">
        <f t="shared" si="1332"/>
        <v>1500</v>
      </c>
      <c r="FN79" s="126">
        <f t="shared" si="1332"/>
        <v>1500</v>
      </c>
      <c r="FO79" s="126">
        <f t="shared" si="1332"/>
        <v>1500</v>
      </c>
      <c r="FP79" s="126">
        <f t="shared" si="1332"/>
        <v>1500</v>
      </c>
      <c r="FQ79" s="126">
        <f t="shared" si="1332"/>
        <v>1500</v>
      </c>
      <c r="FR79" s="126">
        <f t="shared" si="1332"/>
        <v>1500</v>
      </c>
      <c r="FS79" s="126">
        <f t="shared" si="1332"/>
        <v>1500</v>
      </c>
      <c r="FT79" s="126">
        <f t="shared" si="1332"/>
        <v>1500</v>
      </c>
      <c r="FU79" s="126">
        <f t="shared" si="1332"/>
        <v>1500</v>
      </c>
      <c r="FV79" s="126">
        <f t="shared" si="1332"/>
        <v>1500</v>
      </c>
      <c r="FW79" s="126">
        <f t="shared" si="1332"/>
        <v>1500</v>
      </c>
      <c r="FX79" s="126">
        <f t="shared" si="1332"/>
        <v>1500</v>
      </c>
      <c r="FY79" s="126">
        <f t="shared" si="1332"/>
        <v>1500</v>
      </c>
      <c r="FZ79" s="126">
        <f t="shared" si="1332"/>
        <v>1500</v>
      </c>
      <c r="GA79" s="126">
        <f t="shared" si="1332"/>
        <v>1500</v>
      </c>
      <c r="GB79" s="126">
        <f t="shared" si="1332"/>
        <v>1500</v>
      </c>
      <c r="GC79" s="126">
        <f t="shared" si="1332"/>
        <v>1500</v>
      </c>
      <c r="GD79" s="126">
        <f t="shared" si="1332"/>
        <v>1500</v>
      </c>
      <c r="GE79" s="126">
        <f t="shared" si="1332"/>
        <v>1500</v>
      </c>
      <c r="GF79" s="126">
        <f t="shared" si="1332"/>
        <v>1500</v>
      </c>
      <c r="GG79" s="126">
        <f t="shared" si="1332"/>
        <v>1500</v>
      </c>
      <c r="GH79" s="126">
        <f t="shared" si="1332"/>
        <v>1500</v>
      </c>
      <c r="GI79" s="126">
        <f t="shared" si="1332"/>
        <v>1500</v>
      </c>
      <c r="GJ79" s="126">
        <f t="shared" si="1332"/>
        <v>1500</v>
      </c>
      <c r="GK79" s="126">
        <f t="shared" si="1332"/>
        <v>1500</v>
      </c>
      <c r="GL79" s="126">
        <f t="shared" si="1332"/>
        <v>1500</v>
      </c>
      <c r="GM79" s="126">
        <f t="shared" si="1332"/>
        <v>1500</v>
      </c>
      <c r="GN79" s="126">
        <f t="shared" si="1332"/>
        <v>1500</v>
      </c>
      <c r="GO79" s="126">
        <f t="shared" si="1332"/>
        <v>1500</v>
      </c>
      <c r="GP79" s="126">
        <f t="shared" si="1332"/>
        <v>1500</v>
      </c>
      <c r="GQ79" s="126">
        <f t="shared" si="1332"/>
        <v>1500</v>
      </c>
      <c r="GR79" s="126">
        <f t="shared" si="1332"/>
        <v>1500</v>
      </c>
      <c r="GS79" s="126">
        <f t="shared" si="1332"/>
        <v>1500</v>
      </c>
      <c r="GT79" s="126">
        <f t="shared" si="1332"/>
        <v>1500</v>
      </c>
      <c r="GU79" s="126">
        <f t="shared" si="1332"/>
        <v>1500</v>
      </c>
      <c r="GV79" s="126">
        <f t="shared" si="1332"/>
        <v>1500</v>
      </c>
      <c r="GW79" s="126">
        <f t="shared" si="1332"/>
        <v>1500</v>
      </c>
      <c r="GX79" s="126">
        <f t="shared" si="1332"/>
        <v>1500</v>
      </c>
      <c r="GY79" s="126">
        <f t="shared" si="1332"/>
        <v>1500</v>
      </c>
      <c r="GZ79" s="126">
        <f t="shared" si="1332"/>
        <v>1500</v>
      </c>
      <c r="HA79" s="126">
        <f t="shared" si="1332"/>
        <v>1500</v>
      </c>
      <c r="HB79" s="126">
        <f t="shared" si="1332"/>
        <v>1500</v>
      </c>
      <c r="HC79" s="126">
        <f t="shared" si="1332"/>
        <v>1500</v>
      </c>
      <c r="HD79" s="126">
        <f t="shared" ref="HD79:JO79" si="1333">MAX(1500*ROUNDDOWN(HD40/2.5,0),1500)</f>
        <v>1500</v>
      </c>
      <c r="HE79" s="126">
        <f t="shared" si="1333"/>
        <v>1500</v>
      </c>
      <c r="HF79" s="126">
        <f t="shared" si="1333"/>
        <v>1500</v>
      </c>
      <c r="HG79" s="126">
        <f t="shared" si="1333"/>
        <v>1500</v>
      </c>
      <c r="HH79" s="126">
        <f t="shared" si="1333"/>
        <v>1500</v>
      </c>
      <c r="HI79" s="126">
        <f t="shared" si="1333"/>
        <v>1500</v>
      </c>
      <c r="HJ79" s="126">
        <f t="shared" si="1333"/>
        <v>1500</v>
      </c>
      <c r="HK79" s="126">
        <f t="shared" si="1333"/>
        <v>1500</v>
      </c>
      <c r="HL79" s="126">
        <f t="shared" si="1333"/>
        <v>1500</v>
      </c>
      <c r="HM79" s="126">
        <f t="shared" si="1333"/>
        <v>1500</v>
      </c>
      <c r="HN79" s="126">
        <f t="shared" si="1333"/>
        <v>1500</v>
      </c>
      <c r="HO79" s="126">
        <f t="shared" si="1333"/>
        <v>1500</v>
      </c>
      <c r="HP79" s="126">
        <f t="shared" si="1333"/>
        <v>1500</v>
      </c>
      <c r="HQ79" s="126">
        <f t="shared" si="1333"/>
        <v>1500</v>
      </c>
      <c r="HR79" s="126">
        <f t="shared" si="1333"/>
        <v>1500</v>
      </c>
      <c r="HS79" s="126">
        <f t="shared" si="1333"/>
        <v>1500</v>
      </c>
      <c r="HT79" s="126">
        <f t="shared" si="1333"/>
        <v>1500</v>
      </c>
      <c r="HU79" s="126">
        <f t="shared" si="1333"/>
        <v>1500</v>
      </c>
      <c r="HV79" s="126">
        <f t="shared" si="1333"/>
        <v>1500</v>
      </c>
      <c r="HW79" s="126">
        <f t="shared" si="1333"/>
        <v>1500</v>
      </c>
      <c r="HX79" s="126">
        <f t="shared" si="1333"/>
        <v>1500</v>
      </c>
      <c r="HY79" s="126">
        <f t="shared" si="1333"/>
        <v>1500</v>
      </c>
      <c r="HZ79" s="126">
        <f t="shared" si="1333"/>
        <v>1500</v>
      </c>
      <c r="IA79" s="126">
        <f t="shared" si="1333"/>
        <v>1500</v>
      </c>
      <c r="IB79" s="126">
        <f t="shared" si="1333"/>
        <v>1500</v>
      </c>
      <c r="IC79" s="126">
        <f t="shared" si="1333"/>
        <v>1500</v>
      </c>
      <c r="ID79" s="126">
        <f t="shared" si="1333"/>
        <v>1500</v>
      </c>
      <c r="IE79" s="126">
        <f t="shared" si="1333"/>
        <v>1500</v>
      </c>
      <c r="IF79" s="126">
        <f t="shared" si="1333"/>
        <v>1500</v>
      </c>
      <c r="IG79" s="126">
        <f t="shared" si="1333"/>
        <v>1500</v>
      </c>
      <c r="IH79" s="126">
        <f t="shared" si="1333"/>
        <v>1500</v>
      </c>
      <c r="II79" s="126">
        <f t="shared" si="1333"/>
        <v>1500</v>
      </c>
      <c r="IJ79" s="126">
        <f t="shared" si="1333"/>
        <v>1500</v>
      </c>
      <c r="IK79" s="126">
        <f t="shared" si="1333"/>
        <v>1500</v>
      </c>
      <c r="IL79" s="126">
        <f t="shared" si="1333"/>
        <v>1500</v>
      </c>
      <c r="IM79" s="126">
        <f t="shared" si="1333"/>
        <v>1500</v>
      </c>
      <c r="IN79" s="126">
        <f t="shared" si="1333"/>
        <v>1500</v>
      </c>
      <c r="IO79" s="126">
        <f t="shared" si="1333"/>
        <v>1500</v>
      </c>
      <c r="IP79" s="126">
        <f t="shared" si="1333"/>
        <v>1500</v>
      </c>
      <c r="IQ79" s="126">
        <f t="shared" si="1333"/>
        <v>1500</v>
      </c>
      <c r="IR79" s="126">
        <f t="shared" si="1333"/>
        <v>1500</v>
      </c>
      <c r="IS79" s="126">
        <f t="shared" si="1333"/>
        <v>1500</v>
      </c>
      <c r="IT79" s="126">
        <f t="shared" si="1333"/>
        <v>1500</v>
      </c>
      <c r="IU79" s="126">
        <f t="shared" si="1333"/>
        <v>1500</v>
      </c>
      <c r="IV79" s="126">
        <f t="shared" si="1333"/>
        <v>1500</v>
      </c>
      <c r="IW79" s="126">
        <f t="shared" si="1333"/>
        <v>1500</v>
      </c>
      <c r="IX79" s="126">
        <f t="shared" si="1333"/>
        <v>1500</v>
      </c>
      <c r="IY79" s="126">
        <f t="shared" si="1333"/>
        <v>1500</v>
      </c>
      <c r="IZ79" s="126">
        <f t="shared" si="1333"/>
        <v>1500</v>
      </c>
      <c r="JA79" s="126">
        <f t="shared" si="1333"/>
        <v>1500</v>
      </c>
      <c r="JB79" s="126">
        <f t="shared" si="1333"/>
        <v>1500</v>
      </c>
      <c r="JC79" s="126">
        <f t="shared" si="1333"/>
        <v>1500</v>
      </c>
      <c r="JD79" s="126">
        <f t="shared" si="1333"/>
        <v>1500</v>
      </c>
      <c r="JE79" s="126">
        <f t="shared" si="1333"/>
        <v>1500</v>
      </c>
      <c r="JF79" s="126">
        <f t="shared" si="1333"/>
        <v>1500</v>
      </c>
      <c r="JG79" s="126">
        <f t="shared" si="1333"/>
        <v>1500</v>
      </c>
      <c r="JH79" s="126">
        <f t="shared" si="1333"/>
        <v>1500</v>
      </c>
      <c r="JI79" s="126">
        <f t="shared" si="1333"/>
        <v>1500</v>
      </c>
      <c r="JJ79" s="126">
        <f t="shared" si="1333"/>
        <v>1500</v>
      </c>
      <c r="JK79" s="126">
        <f t="shared" si="1333"/>
        <v>1500</v>
      </c>
      <c r="JL79" s="126">
        <f t="shared" si="1333"/>
        <v>1500</v>
      </c>
      <c r="JM79" s="126">
        <f t="shared" si="1333"/>
        <v>1500</v>
      </c>
      <c r="JN79" s="126">
        <f t="shared" si="1333"/>
        <v>1500</v>
      </c>
      <c r="JO79" s="126">
        <f t="shared" si="1333"/>
        <v>1500</v>
      </c>
      <c r="JP79" s="126">
        <f t="shared" ref="JP79:MA79" si="1334">MAX(1500*ROUNDDOWN(JP40/2.5,0),1500)</f>
        <v>1500</v>
      </c>
      <c r="JQ79" s="126">
        <f t="shared" si="1334"/>
        <v>1500</v>
      </c>
      <c r="JR79" s="126">
        <f t="shared" si="1334"/>
        <v>1500</v>
      </c>
      <c r="JS79" s="126">
        <f t="shared" si="1334"/>
        <v>1500</v>
      </c>
      <c r="JT79" s="126">
        <f t="shared" si="1334"/>
        <v>1500</v>
      </c>
      <c r="JU79" s="126">
        <f t="shared" si="1334"/>
        <v>1500</v>
      </c>
      <c r="JV79" s="126">
        <f t="shared" si="1334"/>
        <v>1500</v>
      </c>
      <c r="JW79" s="126">
        <f t="shared" si="1334"/>
        <v>1500</v>
      </c>
      <c r="JX79" s="126">
        <f t="shared" si="1334"/>
        <v>1500</v>
      </c>
      <c r="JY79" s="126">
        <f t="shared" si="1334"/>
        <v>1500</v>
      </c>
      <c r="JZ79" s="126">
        <f t="shared" si="1334"/>
        <v>1500</v>
      </c>
      <c r="KA79" s="126">
        <f t="shared" si="1334"/>
        <v>1500</v>
      </c>
      <c r="KB79" s="126">
        <f t="shared" si="1334"/>
        <v>1500</v>
      </c>
      <c r="KC79" s="126">
        <f t="shared" si="1334"/>
        <v>1500</v>
      </c>
      <c r="KD79" s="126">
        <f t="shared" si="1334"/>
        <v>1500</v>
      </c>
      <c r="KE79" s="126">
        <f t="shared" si="1334"/>
        <v>1500</v>
      </c>
      <c r="KF79" s="126">
        <f t="shared" si="1334"/>
        <v>1500</v>
      </c>
      <c r="KG79" s="126">
        <f t="shared" si="1334"/>
        <v>1500</v>
      </c>
      <c r="KH79" s="126">
        <f t="shared" si="1334"/>
        <v>1500</v>
      </c>
      <c r="KI79" s="126">
        <f t="shared" si="1334"/>
        <v>1500</v>
      </c>
      <c r="KJ79" s="126">
        <f t="shared" si="1334"/>
        <v>1500</v>
      </c>
      <c r="KK79" s="126">
        <f t="shared" si="1334"/>
        <v>1500</v>
      </c>
      <c r="KL79" s="126">
        <f t="shared" si="1334"/>
        <v>1500</v>
      </c>
      <c r="KM79" s="126">
        <f t="shared" si="1334"/>
        <v>1500</v>
      </c>
      <c r="KN79" s="126">
        <f t="shared" si="1334"/>
        <v>1500</v>
      </c>
      <c r="KO79" s="126">
        <f t="shared" si="1334"/>
        <v>1500</v>
      </c>
      <c r="KP79" s="126">
        <f t="shared" si="1334"/>
        <v>1500</v>
      </c>
      <c r="KQ79" s="126">
        <f t="shared" si="1334"/>
        <v>1500</v>
      </c>
      <c r="KR79" s="126">
        <f t="shared" si="1334"/>
        <v>1500</v>
      </c>
      <c r="KS79" s="126">
        <f t="shared" si="1334"/>
        <v>1500</v>
      </c>
      <c r="KT79" s="126">
        <f t="shared" si="1334"/>
        <v>1500</v>
      </c>
      <c r="KU79" s="126">
        <f t="shared" si="1334"/>
        <v>1500</v>
      </c>
      <c r="KV79" s="126">
        <f t="shared" si="1334"/>
        <v>1500</v>
      </c>
      <c r="KW79" s="126">
        <f t="shared" si="1334"/>
        <v>1500</v>
      </c>
      <c r="KX79" s="126">
        <f t="shared" si="1334"/>
        <v>1500</v>
      </c>
      <c r="KY79" s="126">
        <f t="shared" si="1334"/>
        <v>1500</v>
      </c>
      <c r="KZ79" s="126">
        <f t="shared" si="1334"/>
        <v>1500</v>
      </c>
      <c r="LA79" s="126">
        <f t="shared" si="1334"/>
        <v>1500</v>
      </c>
      <c r="LB79" s="126">
        <f t="shared" si="1334"/>
        <v>1500</v>
      </c>
      <c r="LC79" s="126">
        <f t="shared" si="1334"/>
        <v>1500</v>
      </c>
      <c r="LD79" s="126">
        <f t="shared" si="1334"/>
        <v>1500</v>
      </c>
      <c r="LE79" s="126">
        <f t="shared" si="1334"/>
        <v>1500</v>
      </c>
      <c r="LF79" s="126">
        <f t="shared" si="1334"/>
        <v>1500</v>
      </c>
      <c r="LG79" s="126">
        <f t="shared" si="1334"/>
        <v>1500</v>
      </c>
      <c r="LH79" s="126">
        <f t="shared" si="1334"/>
        <v>1500</v>
      </c>
      <c r="LI79" s="126">
        <f t="shared" si="1334"/>
        <v>1500</v>
      </c>
      <c r="LJ79" s="126">
        <f t="shared" si="1334"/>
        <v>1500</v>
      </c>
      <c r="LK79" s="126">
        <f t="shared" si="1334"/>
        <v>1500</v>
      </c>
      <c r="LL79" s="126">
        <f t="shared" si="1334"/>
        <v>1500</v>
      </c>
      <c r="LM79" s="126">
        <f t="shared" si="1334"/>
        <v>1500</v>
      </c>
      <c r="LN79" s="126">
        <f t="shared" si="1334"/>
        <v>1500</v>
      </c>
      <c r="LO79" s="126">
        <f t="shared" si="1334"/>
        <v>1500</v>
      </c>
      <c r="LP79" s="126">
        <f t="shared" si="1334"/>
        <v>1500</v>
      </c>
      <c r="LQ79" s="126">
        <f t="shared" si="1334"/>
        <v>1500</v>
      </c>
      <c r="LR79" s="126">
        <f t="shared" si="1334"/>
        <v>1500</v>
      </c>
      <c r="LS79" s="126">
        <f t="shared" si="1334"/>
        <v>1500</v>
      </c>
      <c r="LT79" s="126">
        <f t="shared" si="1334"/>
        <v>1500</v>
      </c>
      <c r="LU79" s="126">
        <f t="shared" si="1334"/>
        <v>1500</v>
      </c>
      <c r="LV79" s="126">
        <f t="shared" si="1334"/>
        <v>1500</v>
      </c>
      <c r="LW79" s="126">
        <f t="shared" si="1334"/>
        <v>1500</v>
      </c>
      <c r="LX79" s="126">
        <f t="shared" si="1334"/>
        <v>1500</v>
      </c>
      <c r="LY79" s="126">
        <f t="shared" si="1334"/>
        <v>1500</v>
      </c>
      <c r="LZ79" s="126">
        <f t="shared" si="1334"/>
        <v>1500</v>
      </c>
      <c r="MA79" s="126">
        <f t="shared" si="1334"/>
        <v>1500</v>
      </c>
      <c r="MB79" s="126">
        <f t="shared" ref="MB79:OM79" si="1335">MAX(1500*ROUNDDOWN(MB40/2.5,0),1500)</f>
        <v>1500</v>
      </c>
      <c r="MC79" s="126">
        <f t="shared" si="1335"/>
        <v>1500</v>
      </c>
      <c r="MD79" s="126">
        <f t="shared" si="1335"/>
        <v>1500</v>
      </c>
      <c r="ME79" s="126">
        <f t="shared" si="1335"/>
        <v>1500</v>
      </c>
      <c r="MF79" s="126">
        <f t="shared" si="1335"/>
        <v>1500</v>
      </c>
      <c r="MG79" s="126">
        <f t="shared" si="1335"/>
        <v>1500</v>
      </c>
      <c r="MH79" s="126">
        <f t="shared" si="1335"/>
        <v>1500</v>
      </c>
      <c r="MI79" s="126">
        <f t="shared" si="1335"/>
        <v>1500</v>
      </c>
      <c r="MJ79" s="126">
        <f t="shared" si="1335"/>
        <v>1500</v>
      </c>
      <c r="MK79" s="126">
        <f t="shared" si="1335"/>
        <v>1500</v>
      </c>
      <c r="ML79" s="126">
        <f t="shared" si="1335"/>
        <v>1500</v>
      </c>
      <c r="MM79" s="126">
        <f t="shared" si="1335"/>
        <v>1500</v>
      </c>
      <c r="MN79" s="126">
        <f t="shared" si="1335"/>
        <v>1500</v>
      </c>
      <c r="MO79" s="126">
        <f t="shared" si="1335"/>
        <v>1500</v>
      </c>
      <c r="MP79" s="126">
        <f t="shared" si="1335"/>
        <v>1500</v>
      </c>
      <c r="MQ79" s="126">
        <f t="shared" si="1335"/>
        <v>1500</v>
      </c>
      <c r="MR79" s="126">
        <f t="shared" si="1335"/>
        <v>1500</v>
      </c>
      <c r="MS79" s="126">
        <f t="shared" si="1335"/>
        <v>1500</v>
      </c>
      <c r="MT79" s="126">
        <f t="shared" si="1335"/>
        <v>1500</v>
      </c>
      <c r="MU79" s="126">
        <f t="shared" si="1335"/>
        <v>1500</v>
      </c>
      <c r="MV79" s="126">
        <f t="shared" si="1335"/>
        <v>1500</v>
      </c>
      <c r="MW79" s="126">
        <f t="shared" si="1335"/>
        <v>1500</v>
      </c>
      <c r="MX79" s="126">
        <f t="shared" si="1335"/>
        <v>1500</v>
      </c>
      <c r="MY79" s="126">
        <f t="shared" si="1335"/>
        <v>1500</v>
      </c>
      <c r="MZ79" s="126">
        <f t="shared" si="1335"/>
        <v>1500</v>
      </c>
      <c r="NA79" s="126">
        <f t="shared" si="1335"/>
        <v>1500</v>
      </c>
      <c r="NB79" s="126">
        <f t="shared" si="1335"/>
        <v>1500</v>
      </c>
      <c r="NC79" s="126">
        <f t="shared" si="1335"/>
        <v>1500</v>
      </c>
      <c r="ND79" s="126">
        <f t="shared" si="1335"/>
        <v>1500</v>
      </c>
      <c r="NE79" s="126">
        <f t="shared" si="1335"/>
        <v>1500</v>
      </c>
      <c r="NF79" s="126">
        <f t="shared" si="1335"/>
        <v>1500</v>
      </c>
      <c r="NG79" s="126">
        <f t="shared" si="1335"/>
        <v>1500</v>
      </c>
      <c r="NH79" s="126">
        <f t="shared" si="1335"/>
        <v>1500</v>
      </c>
      <c r="NI79" s="126">
        <f t="shared" si="1335"/>
        <v>1500</v>
      </c>
      <c r="NJ79" s="126">
        <f t="shared" si="1335"/>
        <v>1500</v>
      </c>
      <c r="NK79" s="126">
        <f t="shared" si="1335"/>
        <v>1500</v>
      </c>
      <c r="NL79" s="126">
        <f t="shared" si="1335"/>
        <v>1500</v>
      </c>
      <c r="NM79" s="126">
        <f t="shared" si="1335"/>
        <v>1500</v>
      </c>
      <c r="NN79" s="126">
        <f t="shared" si="1335"/>
        <v>1500</v>
      </c>
      <c r="NO79" s="126">
        <f t="shared" si="1335"/>
        <v>1500</v>
      </c>
      <c r="NP79" s="126">
        <f t="shared" si="1335"/>
        <v>1500</v>
      </c>
      <c r="NQ79" s="126">
        <f t="shared" si="1335"/>
        <v>1500</v>
      </c>
      <c r="NR79" s="126">
        <f t="shared" si="1335"/>
        <v>1500</v>
      </c>
      <c r="NS79" s="126">
        <f t="shared" si="1335"/>
        <v>1500</v>
      </c>
      <c r="NT79" s="126">
        <f t="shared" si="1335"/>
        <v>1500</v>
      </c>
      <c r="NU79" s="126">
        <f t="shared" si="1335"/>
        <v>1500</v>
      </c>
      <c r="NV79" s="126">
        <f t="shared" si="1335"/>
        <v>1500</v>
      </c>
      <c r="NW79" s="126">
        <f t="shared" si="1335"/>
        <v>1500</v>
      </c>
      <c r="NX79" s="126">
        <f t="shared" si="1335"/>
        <v>1500</v>
      </c>
      <c r="NY79" s="126">
        <f t="shared" si="1335"/>
        <v>1500</v>
      </c>
      <c r="NZ79" s="126">
        <f t="shared" si="1335"/>
        <v>1500</v>
      </c>
      <c r="OA79" s="126">
        <f t="shared" si="1335"/>
        <v>1500</v>
      </c>
      <c r="OB79" s="126">
        <f t="shared" si="1335"/>
        <v>1500</v>
      </c>
      <c r="OC79" s="126">
        <f t="shared" si="1335"/>
        <v>1500</v>
      </c>
      <c r="OD79" s="126">
        <f t="shared" si="1335"/>
        <v>1500</v>
      </c>
      <c r="OE79" s="126">
        <f t="shared" si="1335"/>
        <v>1500</v>
      </c>
      <c r="OF79" s="126">
        <f t="shared" si="1335"/>
        <v>1500</v>
      </c>
      <c r="OG79" s="126">
        <f t="shared" si="1335"/>
        <v>1500</v>
      </c>
      <c r="OH79" s="126">
        <f t="shared" si="1335"/>
        <v>1500</v>
      </c>
      <c r="OI79" s="126">
        <f t="shared" si="1335"/>
        <v>1500</v>
      </c>
      <c r="OJ79" s="126">
        <f t="shared" si="1335"/>
        <v>1500</v>
      </c>
      <c r="OK79" s="126">
        <f t="shared" si="1335"/>
        <v>1500</v>
      </c>
      <c r="OL79" s="126">
        <f t="shared" si="1335"/>
        <v>1500</v>
      </c>
      <c r="OM79" s="126">
        <f t="shared" si="1335"/>
        <v>1500</v>
      </c>
      <c r="ON79" s="126">
        <f t="shared" ref="ON79:QY79" si="1336">MAX(1500*ROUNDDOWN(ON40/2.5,0),1500)</f>
        <v>1500</v>
      </c>
      <c r="OO79" s="126">
        <f t="shared" si="1336"/>
        <v>1500</v>
      </c>
      <c r="OP79" s="126">
        <f t="shared" si="1336"/>
        <v>1500</v>
      </c>
      <c r="OQ79" s="126">
        <f t="shared" si="1336"/>
        <v>1500</v>
      </c>
      <c r="OR79" s="126">
        <f t="shared" si="1336"/>
        <v>1500</v>
      </c>
      <c r="OS79" s="126">
        <f t="shared" si="1336"/>
        <v>1500</v>
      </c>
      <c r="OT79" s="126">
        <f t="shared" si="1336"/>
        <v>1500</v>
      </c>
      <c r="OU79" s="126">
        <f t="shared" si="1336"/>
        <v>1500</v>
      </c>
      <c r="OV79" s="126">
        <f t="shared" si="1336"/>
        <v>1500</v>
      </c>
      <c r="OW79" s="126">
        <f t="shared" si="1336"/>
        <v>1500</v>
      </c>
      <c r="OX79" s="126">
        <f t="shared" si="1336"/>
        <v>1500</v>
      </c>
      <c r="OY79" s="126">
        <f t="shared" si="1336"/>
        <v>1500</v>
      </c>
      <c r="OZ79" s="126">
        <f t="shared" si="1336"/>
        <v>1500</v>
      </c>
      <c r="PA79" s="126">
        <f t="shared" si="1336"/>
        <v>1500</v>
      </c>
      <c r="PB79" s="126">
        <f t="shared" si="1336"/>
        <v>1500</v>
      </c>
      <c r="PC79" s="126">
        <f t="shared" si="1336"/>
        <v>1500</v>
      </c>
      <c r="PD79" s="126">
        <f t="shared" si="1336"/>
        <v>1500</v>
      </c>
      <c r="PE79" s="126">
        <f t="shared" si="1336"/>
        <v>1500</v>
      </c>
      <c r="PF79" s="126">
        <f t="shared" si="1336"/>
        <v>1500</v>
      </c>
      <c r="PG79" s="126">
        <f t="shared" si="1336"/>
        <v>1500</v>
      </c>
      <c r="PH79" s="126">
        <f t="shared" si="1336"/>
        <v>1500</v>
      </c>
      <c r="PI79" s="126">
        <f t="shared" si="1336"/>
        <v>1500</v>
      </c>
      <c r="PJ79" s="126">
        <f t="shared" si="1336"/>
        <v>1500</v>
      </c>
      <c r="PK79" s="126">
        <f t="shared" si="1336"/>
        <v>1500</v>
      </c>
      <c r="PL79" s="126">
        <f t="shared" si="1336"/>
        <v>1500</v>
      </c>
      <c r="PM79" s="126">
        <f t="shared" si="1336"/>
        <v>1500</v>
      </c>
      <c r="PN79" s="126">
        <f t="shared" si="1336"/>
        <v>1500</v>
      </c>
      <c r="PO79" s="126">
        <f t="shared" si="1336"/>
        <v>1500</v>
      </c>
      <c r="PP79" s="126">
        <f t="shared" si="1336"/>
        <v>1500</v>
      </c>
      <c r="PQ79" s="126">
        <f t="shared" si="1336"/>
        <v>1500</v>
      </c>
      <c r="PR79" s="126">
        <f t="shared" si="1336"/>
        <v>1500</v>
      </c>
      <c r="PS79" s="126">
        <f t="shared" si="1336"/>
        <v>1500</v>
      </c>
      <c r="PT79" s="126">
        <f t="shared" si="1336"/>
        <v>1500</v>
      </c>
      <c r="PU79" s="126">
        <f t="shared" si="1336"/>
        <v>1500</v>
      </c>
      <c r="PV79" s="126">
        <f t="shared" si="1336"/>
        <v>1500</v>
      </c>
      <c r="PW79" s="126">
        <f t="shared" si="1336"/>
        <v>1500</v>
      </c>
      <c r="PX79" s="126">
        <f t="shared" si="1336"/>
        <v>1500</v>
      </c>
      <c r="PY79" s="126">
        <f t="shared" si="1336"/>
        <v>1500</v>
      </c>
      <c r="PZ79" s="126">
        <f t="shared" si="1336"/>
        <v>1500</v>
      </c>
      <c r="QA79" s="126">
        <f t="shared" si="1336"/>
        <v>1500</v>
      </c>
      <c r="QB79" s="126">
        <f t="shared" si="1336"/>
        <v>1500</v>
      </c>
      <c r="QC79" s="126">
        <f t="shared" si="1336"/>
        <v>1500</v>
      </c>
      <c r="QD79" s="126">
        <f t="shared" si="1336"/>
        <v>1500</v>
      </c>
      <c r="QE79" s="126">
        <f t="shared" si="1336"/>
        <v>1500</v>
      </c>
      <c r="QF79" s="126">
        <f t="shared" si="1336"/>
        <v>1500</v>
      </c>
      <c r="QG79" s="126">
        <f t="shared" si="1336"/>
        <v>1500</v>
      </c>
      <c r="QH79" s="126">
        <f t="shared" si="1336"/>
        <v>1500</v>
      </c>
      <c r="QI79" s="126">
        <f t="shared" si="1336"/>
        <v>1500</v>
      </c>
      <c r="QJ79" s="126">
        <f t="shared" si="1336"/>
        <v>1500</v>
      </c>
      <c r="QK79" s="126">
        <f t="shared" si="1336"/>
        <v>1500</v>
      </c>
      <c r="QL79" s="126">
        <f t="shared" si="1336"/>
        <v>1500</v>
      </c>
      <c r="QM79" s="126">
        <f t="shared" si="1336"/>
        <v>1500</v>
      </c>
      <c r="QN79" s="126">
        <f t="shared" si="1336"/>
        <v>1500</v>
      </c>
      <c r="QO79" s="126">
        <f t="shared" si="1336"/>
        <v>1500</v>
      </c>
      <c r="QP79" s="126">
        <f t="shared" si="1336"/>
        <v>1500</v>
      </c>
      <c r="QQ79" s="126">
        <f t="shared" si="1336"/>
        <v>1500</v>
      </c>
      <c r="QR79" s="126">
        <f t="shared" si="1336"/>
        <v>1500</v>
      </c>
      <c r="QS79" s="126">
        <f t="shared" si="1336"/>
        <v>1500</v>
      </c>
      <c r="QT79" s="126">
        <f t="shared" si="1336"/>
        <v>1500</v>
      </c>
      <c r="QU79" s="126">
        <f t="shared" si="1336"/>
        <v>1500</v>
      </c>
      <c r="QV79" s="126">
        <f t="shared" si="1336"/>
        <v>1500</v>
      </c>
      <c r="QW79" s="126">
        <f t="shared" si="1336"/>
        <v>1500</v>
      </c>
      <c r="QX79" s="126">
        <f t="shared" si="1336"/>
        <v>1500</v>
      </c>
      <c r="QY79" s="126">
        <f t="shared" si="1336"/>
        <v>1500</v>
      </c>
      <c r="QZ79" s="126">
        <f t="shared" ref="QZ79:TK79" si="1337">MAX(1500*ROUNDDOWN(QZ40/2.5,0),1500)</f>
        <v>1500</v>
      </c>
      <c r="RA79" s="126">
        <f t="shared" si="1337"/>
        <v>1500</v>
      </c>
      <c r="RB79" s="126">
        <f t="shared" si="1337"/>
        <v>1500</v>
      </c>
      <c r="RC79" s="126">
        <f t="shared" si="1337"/>
        <v>1500</v>
      </c>
      <c r="RD79" s="126">
        <f t="shared" si="1337"/>
        <v>1500</v>
      </c>
      <c r="RE79" s="126">
        <f t="shared" si="1337"/>
        <v>1500</v>
      </c>
      <c r="RF79" s="126">
        <f t="shared" si="1337"/>
        <v>1500</v>
      </c>
      <c r="RG79" s="126">
        <f t="shared" si="1337"/>
        <v>1500</v>
      </c>
      <c r="RH79" s="126">
        <f t="shared" si="1337"/>
        <v>1500</v>
      </c>
      <c r="RI79" s="126">
        <f t="shared" si="1337"/>
        <v>1500</v>
      </c>
      <c r="RJ79" s="126">
        <f t="shared" si="1337"/>
        <v>1500</v>
      </c>
      <c r="RK79" s="126">
        <f t="shared" si="1337"/>
        <v>1500</v>
      </c>
      <c r="RL79" s="126">
        <f t="shared" si="1337"/>
        <v>1500</v>
      </c>
      <c r="RM79" s="126">
        <f t="shared" si="1337"/>
        <v>1500</v>
      </c>
      <c r="RN79" s="126">
        <f t="shared" si="1337"/>
        <v>1500</v>
      </c>
      <c r="RO79" s="126">
        <f t="shared" si="1337"/>
        <v>1500</v>
      </c>
      <c r="RP79" s="126">
        <f t="shared" si="1337"/>
        <v>1500</v>
      </c>
      <c r="RQ79" s="126">
        <f t="shared" si="1337"/>
        <v>1500</v>
      </c>
      <c r="RR79" s="126">
        <f t="shared" si="1337"/>
        <v>1500</v>
      </c>
      <c r="RS79" s="126">
        <f t="shared" si="1337"/>
        <v>1500</v>
      </c>
      <c r="RT79" s="126">
        <f t="shared" si="1337"/>
        <v>1500</v>
      </c>
      <c r="RU79" s="126">
        <f t="shared" si="1337"/>
        <v>1500</v>
      </c>
      <c r="RV79" s="126">
        <f t="shared" si="1337"/>
        <v>1500</v>
      </c>
      <c r="RW79" s="126">
        <f t="shared" si="1337"/>
        <v>1500</v>
      </c>
      <c r="RX79" s="126">
        <f t="shared" si="1337"/>
        <v>1500</v>
      </c>
      <c r="RY79" s="126">
        <f t="shared" si="1337"/>
        <v>1500</v>
      </c>
      <c r="RZ79" s="126">
        <f t="shared" si="1337"/>
        <v>1500</v>
      </c>
      <c r="SA79" s="126">
        <f t="shared" si="1337"/>
        <v>1500</v>
      </c>
      <c r="SB79" s="126">
        <f t="shared" si="1337"/>
        <v>1500</v>
      </c>
      <c r="SC79" s="126">
        <f t="shared" si="1337"/>
        <v>1500</v>
      </c>
      <c r="SD79" s="126">
        <f t="shared" si="1337"/>
        <v>1500</v>
      </c>
      <c r="SE79" s="126">
        <f t="shared" si="1337"/>
        <v>1500</v>
      </c>
      <c r="SF79" s="126">
        <f t="shared" si="1337"/>
        <v>1500</v>
      </c>
      <c r="SG79" s="126">
        <f t="shared" si="1337"/>
        <v>1500</v>
      </c>
      <c r="SH79" s="126">
        <f t="shared" si="1337"/>
        <v>1500</v>
      </c>
      <c r="SI79" s="126">
        <f t="shared" si="1337"/>
        <v>1500</v>
      </c>
      <c r="SJ79" s="126">
        <f t="shared" si="1337"/>
        <v>1500</v>
      </c>
      <c r="SK79" s="126">
        <f t="shared" si="1337"/>
        <v>1500</v>
      </c>
      <c r="SL79" s="126">
        <f t="shared" si="1337"/>
        <v>1500</v>
      </c>
      <c r="SM79" s="126">
        <f t="shared" si="1337"/>
        <v>1500</v>
      </c>
      <c r="SN79" s="126">
        <f t="shared" si="1337"/>
        <v>1500</v>
      </c>
      <c r="SO79" s="126">
        <f t="shared" si="1337"/>
        <v>1500</v>
      </c>
      <c r="SP79" s="126">
        <f t="shared" si="1337"/>
        <v>1500</v>
      </c>
      <c r="SQ79" s="126">
        <f t="shared" si="1337"/>
        <v>1500</v>
      </c>
      <c r="SR79" s="126">
        <f t="shared" si="1337"/>
        <v>1500</v>
      </c>
      <c r="SS79" s="126">
        <f t="shared" si="1337"/>
        <v>1500</v>
      </c>
      <c r="ST79" s="126">
        <f t="shared" si="1337"/>
        <v>1500</v>
      </c>
      <c r="SU79" s="126">
        <f t="shared" si="1337"/>
        <v>1500</v>
      </c>
      <c r="SV79" s="126">
        <f t="shared" si="1337"/>
        <v>1500</v>
      </c>
      <c r="SW79" s="126">
        <f t="shared" si="1337"/>
        <v>1500</v>
      </c>
      <c r="SX79" s="126">
        <f t="shared" si="1337"/>
        <v>1500</v>
      </c>
      <c r="SY79" s="126">
        <f t="shared" si="1337"/>
        <v>1500</v>
      </c>
      <c r="SZ79" s="126">
        <f t="shared" si="1337"/>
        <v>1500</v>
      </c>
      <c r="TA79" s="126">
        <f t="shared" si="1337"/>
        <v>1500</v>
      </c>
      <c r="TB79" s="126">
        <f t="shared" si="1337"/>
        <v>1500</v>
      </c>
      <c r="TC79" s="126">
        <f t="shared" si="1337"/>
        <v>1500</v>
      </c>
      <c r="TD79" s="126">
        <f t="shared" si="1337"/>
        <v>1500</v>
      </c>
      <c r="TE79" s="126">
        <f t="shared" si="1337"/>
        <v>1500</v>
      </c>
      <c r="TF79" s="126">
        <f t="shared" si="1337"/>
        <v>1500</v>
      </c>
      <c r="TG79" s="126">
        <f t="shared" si="1337"/>
        <v>1500</v>
      </c>
      <c r="TH79" s="126">
        <f t="shared" si="1337"/>
        <v>1500</v>
      </c>
      <c r="TI79" s="126">
        <f t="shared" si="1337"/>
        <v>1500</v>
      </c>
      <c r="TJ79" s="126">
        <f t="shared" si="1337"/>
        <v>1500</v>
      </c>
      <c r="TK79" s="126">
        <f t="shared" si="1337"/>
        <v>1500</v>
      </c>
      <c r="TL79" s="126">
        <f t="shared" ref="TL79:VH79" si="1338">MAX(1500*ROUNDDOWN(TL40/2.5,0),1500)</f>
        <v>1500</v>
      </c>
      <c r="TM79" s="126">
        <f t="shared" si="1338"/>
        <v>1500</v>
      </c>
      <c r="TN79" s="126">
        <f t="shared" si="1338"/>
        <v>1500</v>
      </c>
      <c r="TO79" s="126">
        <f t="shared" si="1338"/>
        <v>1500</v>
      </c>
      <c r="TP79" s="126">
        <f t="shared" si="1338"/>
        <v>1500</v>
      </c>
      <c r="TQ79" s="126">
        <f t="shared" si="1338"/>
        <v>1500</v>
      </c>
      <c r="TR79" s="126">
        <f t="shared" si="1338"/>
        <v>1500</v>
      </c>
      <c r="TS79" s="126">
        <f t="shared" si="1338"/>
        <v>1500</v>
      </c>
      <c r="TT79" s="126">
        <f t="shared" si="1338"/>
        <v>1500</v>
      </c>
      <c r="TU79" s="126">
        <f t="shared" si="1338"/>
        <v>1500</v>
      </c>
      <c r="TV79" s="126">
        <f t="shared" si="1338"/>
        <v>1500</v>
      </c>
      <c r="TW79" s="126">
        <f t="shared" si="1338"/>
        <v>1500</v>
      </c>
      <c r="TX79" s="126">
        <f t="shared" si="1338"/>
        <v>1500</v>
      </c>
      <c r="TY79" s="126">
        <f t="shared" si="1338"/>
        <v>1500</v>
      </c>
      <c r="TZ79" s="126">
        <f t="shared" si="1338"/>
        <v>1500</v>
      </c>
      <c r="UA79" s="126">
        <f t="shared" si="1338"/>
        <v>1500</v>
      </c>
      <c r="UB79" s="126">
        <f t="shared" si="1338"/>
        <v>1500</v>
      </c>
      <c r="UC79" s="126">
        <f t="shared" si="1338"/>
        <v>1500</v>
      </c>
      <c r="UD79" s="126">
        <f t="shared" si="1338"/>
        <v>1500</v>
      </c>
      <c r="UE79" s="126">
        <f t="shared" si="1338"/>
        <v>1500</v>
      </c>
      <c r="UF79" s="126">
        <f t="shared" si="1338"/>
        <v>1500</v>
      </c>
      <c r="UG79" s="126">
        <f t="shared" si="1338"/>
        <v>1500</v>
      </c>
      <c r="UH79" s="126">
        <f t="shared" si="1338"/>
        <v>1500</v>
      </c>
      <c r="UI79" s="126">
        <f t="shared" si="1338"/>
        <v>1500</v>
      </c>
      <c r="UJ79" s="126">
        <f t="shared" si="1338"/>
        <v>1500</v>
      </c>
      <c r="UK79" s="126">
        <f t="shared" si="1338"/>
        <v>1500</v>
      </c>
      <c r="UL79" s="126">
        <f t="shared" si="1338"/>
        <v>1500</v>
      </c>
      <c r="UM79" s="126">
        <f t="shared" si="1338"/>
        <v>1500</v>
      </c>
      <c r="UN79" s="126">
        <f t="shared" si="1338"/>
        <v>1500</v>
      </c>
      <c r="UO79" s="126">
        <f t="shared" si="1338"/>
        <v>1500</v>
      </c>
      <c r="UP79" s="126">
        <f t="shared" si="1338"/>
        <v>1500</v>
      </c>
      <c r="UQ79" s="126">
        <f t="shared" si="1338"/>
        <v>1500</v>
      </c>
      <c r="UR79" s="126">
        <f t="shared" si="1338"/>
        <v>1500</v>
      </c>
      <c r="US79" s="126">
        <f t="shared" si="1338"/>
        <v>1500</v>
      </c>
      <c r="UT79" s="126">
        <f t="shared" si="1338"/>
        <v>1500</v>
      </c>
      <c r="UU79" s="126">
        <f t="shared" si="1338"/>
        <v>1500</v>
      </c>
      <c r="UV79" s="126">
        <f t="shared" si="1338"/>
        <v>1500</v>
      </c>
      <c r="UW79" s="126">
        <f t="shared" si="1338"/>
        <v>1500</v>
      </c>
      <c r="UX79" s="126">
        <f t="shared" si="1338"/>
        <v>1500</v>
      </c>
      <c r="UY79" s="126">
        <f t="shared" si="1338"/>
        <v>1500</v>
      </c>
      <c r="UZ79" s="126">
        <f t="shared" si="1338"/>
        <v>1500</v>
      </c>
      <c r="VA79" s="126">
        <f t="shared" si="1338"/>
        <v>1500</v>
      </c>
      <c r="VB79" s="126">
        <f t="shared" si="1338"/>
        <v>1500</v>
      </c>
      <c r="VC79" s="126">
        <f t="shared" si="1338"/>
        <v>1500</v>
      </c>
      <c r="VD79" s="126">
        <f t="shared" si="1338"/>
        <v>1500</v>
      </c>
      <c r="VE79" s="126">
        <f t="shared" si="1338"/>
        <v>1500</v>
      </c>
      <c r="VF79" s="126">
        <f t="shared" si="1338"/>
        <v>1500</v>
      </c>
      <c r="VG79" s="126">
        <f t="shared" si="1338"/>
        <v>1500</v>
      </c>
      <c r="VH79" s="126">
        <f t="shared" si="1338"/>
        <v>1500</v>
      </c>
    </row>
    <row r="80" spans="2:580" ht="14.25" x14ac:dyDescent="0.25">
      <c r="B80" s="55"/>
      <c r="C80" s="10" t="s">
        <v>314</v>
      </c>
      <c r="D80" s="93" t="s">
        <v>383</v>
      </c>
      <c r="E80" s="126">
        <v>5</v>
      </c>
      <c r="F80" s="126">
        <v>5</v>
      </c>
      <c r="G80" s="126">
        <v>5</v>
      </c>
      <c r="H80" s="126">
        <v>5</v>
      </c>
      <c r="I80" s="126">
        <v>5</v>
      </c>
      <c r="J80" s="126">
        <v>5</v>
      </c>
      <c r="K80" s="126">
        <v>5</v>
      </c>
      <c r="L80" s="126">
        <v>5</v>
      </c>
      <c r="M80" s="126">
        <v>5</v>
      </c>
      <c r="N80" s="126">
        <v>5</v>
      </c>
      <c r="O80" s="126">
        <v>5</v>
      </c>
      <c r="P80" s="126">
        <v>5</v>
      </c>
      <c r="Q80" s="126">
        <v>5</v>
      </c>
      <c r="R80" s="126">
        <v>5</v>
      </c>
      <c r="S80" s="126">
        <v>5</v>
      </c>
      <c r="T80" s="126">
        <v>6</v>
      </c>
      <c r="U80" s="126">
        <v>7</v>
      </c>
      <c r="V80" s="126">
        <v>8</v>
      </c>
      <c r="W80" s="126">
        <v>9</v>
      </c>
      <c r="X80" s="126">
        <v>10</v>
      </c>
      <c r="Y80" s="126">
        <v>11</v>
      </c>
      <c r="Z80" s="126">
        <v>12</v>
      </c>
      <c r="AA80" s="126">
        <v>13</v>
      </c>
      <c r="AB80" s="126">
        <v>14</v>
      </c>
      <c r="AC80" s="126">
        <v>15</v>
      </c>
      <c r="AD80" s="126">
        <v>16</v>
      </c>
      <c r="AE80" s="126">
        <v>17</v>
      </c>
      <c r="AF80" s="126">
        <v>18</v>
      </c>
      <c r="AG80" s="126">
        <v>19</v>
      </c>
      <c r="AH80" s="126">
        <v>20</v>
      </c>
      <c r="AI80" s="126">
        <v>21</v>
      </c>
      <c r="AJ80" s="126">
        <v>22</v>
      </c>
      <c r="AK80" s="126">
        <v>23</v>
      </c>
      <c r="AL80" s="126">
        <v>24</v>
      </c>
      <c r="AM80" s="126">
        <v>25</v>
      </c>
      <c r="AN80" s="126">
        <v>26</v>
      </c>
      <c r="AO80" s="126">
        <v>27</v>
      </c>
      <c r="AP80" s="126">
        <v>28</v>
      </c>
      <c r="AQ80" s="126">
        <v>29</v>
      </c>
      <c r="AR80" s="126">
        <v>30</v>
      </c>
      <c r="AS80" s="126">
        <v>31</v>
      </c>
      <c r="AT80" s="126">
        <v>32</v>
      </c>
      <c r="AU80" s="126">
        <v>33</v>
      </c>
      <c r="AV80" s="126">
        <v>34</v>
      </c>
      <c r="AW80" s="126">
        <v>35</v>
      </c>
      <c r="AX80" s="126">
        <v>36</v>
      </c>
      <c r="AY80" s="126">
        <v>37</v>
      </c>
      <c r="AZ80" s="126">
        <v>38</v>
      </c>
      <c r="BA80" s="126">
        <v>39</v>
      </c>
      <c r="BB80" s="126">
        <v>40</v>
      </c>
      <c r="BC80" s="126">
        <v>41</v>
      </c>
      <c r="BD80" s="126">
        <v>42</v>
      </c>
      <c r="BE80" s="126">
        <v>43</v>
      </c>
      <c r="BF80" s="126">
        <v>44</v>
      </c>
      <c r="BG80" s="126">
        <v>45</v>
      </c>
      <c r="BH80" s="126">
        <v>46</v>
      </c>
      <c r="BI80" s="126">
        <v>47</v>
      </c>
      <c r="BJ80" s="126">
        <v>48</v>
      </c>
      <c r="BK80" s="126">
        <v>49</v>
      </c>
      <c r="BL80" s="126">
        <v>50</v>
      </c>
      <c r="BM80" s="126">
        <v>51</v>
      </c>
      <c r="BN80" s="126">
        <v>52</v>
      </c>
      <c r="BO80" s="126">
        <v>53</v>
      </c>
      <c r="BP80" s="126">
        <v>54</v>
      </c>
      <c r="BQ80" s="126">
        <v>55</v>
      </c>
      <c r="BR80" s="126">
        <v>56</v>
      </c>
      <c r="BS80" s="126">
        <v>57</v>
      </c>
      <c r="BT80" s="126">
        <v>58</v>
      </c>
      <c r="BU80" s="126">
        <v>59</v>
      </c>
      <c r="BV80" s="126">
        <v>60</v>
      </c>
      <c r="BW80" s="126">
        <v>61</v>
      </c>
      <c r="BX80" s="126">
        <v>62</v>
      </c>
      <c r="BY80" s="126">
        <v>63</v>
      </c>
      <c r="BZ80" s="126">
        <v>64</v>
      </c>
      <c r="CA80" s="126">
        <v>65</v>
      </c>
      <c r="CB80" s="126">
        <v>66</v>
      </c>
      <c r="CC80" s="126">
        <v>67</v>
      </c>
      <c r="CD80" s="126">
        <v>68</v>
      </c>
      <c r="CE80" s="126">
        <v>69</v>
      </c>
      <c r="CF80" s="126">
        <v>70</v>
      </c>
      <c r="CG80" s="126">
        <v>71</v>
      </c>
      <c r="CH80" s="126">
        <v>72</v>
      </c>
      <c r="CI80" s="126">
        <v>73</v>
      </c>
      <c r="CJ80" s="126">
        <v>74</v>
      </c>
      <c r="CK80" s="126">
        <v>75</v>
      </c>
      <c r="CL80" s="126">
        <v>76</v>
      </c>
      <c r="CM80" s="126">
        <v>77</v>
      </c>
      <c r="CN80" s="126">
        <v>78</v>
      </c>
      <c r="CO80" s="126">
        <v>79</v>
      </c>
      <c r="CP80" s="126">
        <v>80</v>
      </c>
      <c r="CQ80" s="126">
        <v>81</v>
      </c>
      <c r="CR80" s="126">
        <v>82</v>
      </c>
      <c r="CS80" s="126">
        <v>83</v>
      </c>
      <c r="CT80" s="126">
        <v>84</v>
      </c>
      <c r="CU80" s="126">
        <v>85</v>
      </c>
      <c r="CV80" s="126">
        <v>86</v>
      </c>
      <c r="CW80" s="126">
        <v>87</v>
      </c>
      <c r="CX80" s="126">
        <v>88</v>
      </c>
      <c r="CY80" s="126">
        <v>89</v>
      </c>
      <c r="CZ80" s="126">
        <v>90</v>
      </c>
      <c r="DA80" s="126">
        <v>91</v>
      </c>
      <c r="DB80" s="126">
        <v>92</v>
      </c>
      <c r="DC80" s="126">
        <v>93</v>
      </c>
      <c r="DD80" s="126">
        <v>94</v>
      </c>
      <c r="DE80" s="126">
        <v>95</v>
      </c>
      <c r="DF80" s="126">
        <v>96</v>
      </c>
      <c r="DG80" s="126">
        <v>97</v>
      </c>
      <c r="DH80" s="126">
        <v>98</v>
      </c>
      <c r="DI80" s="126">
        <v>99</v>
      </c>
      <c r="DJ80" s="126">
        <v>100</v>
      </c>
      <c r="DK80" s="126">
        <v>101</v>
      </c>
      <c r="DL80" s="126">
        <v>102</v>
      </c>
      <c r="DM80" s="126">
        <v>103</v>
      </c>
      <c r="DN80" s="126">
        <v>104</v>
      </c>
      <c r="DO80" s="126">
        <v>105</v>
      </c>
      <c r="DP80" s="126">
        <v>106</v>
      </c>
      <c r="DQ80" s="126">
        <v>107</v>
      </c>
      <c r="DR80" s="126">
        <v>108</v>
      </c>
      <c r="DS80" s="126">
        <v>109</v>
      </c>
      <c r="DT80" s="126">
        <v>110</v>
      </c>
      <c r="DU80" s="126">
        <v>111</v>
      </c>
      <c r="DV80" s="126">
        <v>112</v>
      </c>
      <c r="DW80" s="126">
        <v>113</v>
      </c>
      <c r="DX80" s="126">
        <v>114</v>
      </c>
      <c r="DY80" s="126">
        <v>115</v>
      </c>
      <c r="DZ80" s="126">
        <v>116</v>
      </c>
      <c r="EA80" s="126">
        <v>117</v>
      </c>
      <c r="EB80" s="126">
        <v>118</v>
      </c>
      <c r="EC80" s="126">
        <v>119</v>
      </c>
      <c r="ED80" s="126">
        <v>120</v>
      </c>
      <c r="EE80" s="126">
        <v>121</v>
      </c>
      <c r="EF80" s="126">
        <v>122</v>
      </c>
      <c r="EG80" s="126">
        <v>123</v>
      </c>
      <c r="EH80" s="126">
        <v>124</v>
      </c>
      <c r="EI80" s="126">
        <v>125</v>
      </c>
      <c r="EJ80" s="126">
        <v>126</v>
      </c>
      <c r="EK80" s="126">
        <v>127</v>
      </c>
      <c r="EL80" s="126">
        <v>128</v>
      </c>
      <c r="EM80" s="126">
        <v>129</v>
      </c>
      <c r="EN80" s="126">
        <v>130</v>
      </c>
      <c r="EO80" s="126">
        <v>131</v>
      </c>
      <c r="EP80" s="126">
        <v>132</v>
      </c>
      <c r="EQ80" s="126">
        <v>133</v>
      </c>
      <c r="ER80" s="126">
        <v>134</v>
      </c>
      <c r="ES80" s="126">
        <v>135</v>
      </c>
      <c r="ET80" s="126">
        <v>136</v>
      </c>
      <c r="EU80" s="126">
        <v>137</v>
      </c>
      <c r="EV80" s="126">
        <v>138</v>
      </c>
      <c r="EW80" s="126">
        <v>139</v>
      </c>
      <c r="EX80" s="126">
        <v>140</v>
      </c>
      <c r="EY80" s="126">
        <v>141</v>
      </c>
      <c r="EZ80" s="126">
        <v>142</v>
      </c>
      <c r="FA80" s="126">
        <v>143</v>
      </c>
      <c r="FB80" s="126">
        <v>144</v>
      </c>
      <c r="FC80" s="126">
        <v>145</v>
      </c>
      <c r="FD80" s="126">
        <v>146</v>
      </c>
      <c r="FE80" s="126">
        <v>147</v>
      </c>
      <c r="FF80" s="126">
        <v>148</v>
      </c>
      <c r="FG80" s="126">
        <v>149</v>
      </c>
      <c r="FH80" s="126">
        <v>150</v>
      </c>
      <c r="FI80" s="126">
        <v>151</v>
      </c>
      <c r="FJ80" s="126">
        <v>152</v>
      </c>
      <c r="FK80" s="126">
        <v>153</v>
      </c>
      <c r="FL80" s="126">
        <v>154</v>
      </c>
      <c r="FM80" s="126">
        <v>155</v>
      </c>
      <c r="FN80" s="126">
        <v>156</v>
      </c>
      <c r="FO80" s="126">
        <v>157</v>
      </c>
      <c r="FP80" s="126">
        <v>158</v>
      </c>
      <c r="FQ80" s="126">
        <v>159</v>
      </c>
      <c r="FR80" s="126">
        <v>160</v>
      </c>
      <c r="FS80" s="126">
        <v>161</v>
      </c>
      <c r="FT80" s="126">
        <v>162</v>
      </c>
      <c r="FU80" s="126">
        <v>163</v>
      </c>
      <c r="FV80" s="126">
        <v>164</v>
      </c>
      <c r="FW80" s="126">
        <v>165</v>
      </c>
      <c r="FX80" s="126">
        <v>166</v>
      </c>
      <c r="FY80" s="126">
        <v>167</v>
      </c>
      <c r="FZ80" s="126">
        <v>168</v>
      </c>
      <c r="GA80" s="126">
        <v>169</v>
      </c>
      <c r="GB80" s="126">
        <v>170</v>
      </c>
      <c r="GC80" s="126">
        <v>171</v>
      </c>
      <c r="GD80" s="126">
        <v>172</v>
      </c>
      <c r="GE80" s="126">
        <v>173</v>
      </c>
      <c r="GF80" s="126">
        <v>174</v>
      </c>
      <c r="GG80" s="126">
        <v>175</v>
      </c>
      <c r="GH80" s="126">
        <v>176</v>
      </c>
      <c r="GI80" s="126">
        <v>177</v>
      </c>
      <c r="GJ80" s="126">
        <v>178</v>
      </c>
      <c r="GK80" s="126">
        <v>179</v>
      </c>
      <c r="GL80" s="126">
        <v>180</v>
      </c>
      <c r="GM80" s="126">
        <v>181</v>
      </c>
      <c r="GN80" s="126">
        <v>182</v>
      </c>
      <c r="GO80" s="126">
        <v>183</v>
      </c>
      <c r="GP80" s="126">
        <v>184</v>
      </c>
      <c r="GQ80" s="126">
        <v>185</v>
      </c>
      <c r="GR80" s="126">
        <v>186</v>
      </c>
      <c r="GS80" s="126">
        <v>187</v>
      </c>
      <c r="GT80" s="126">
        <v>188</v>
      </c>
      <c r="GU80" s="126">
        <v>189</v>
      </c>
      <c r="GV80" s="126">
        <v>190</v>
      </c>
      <c r="GW80" s="126">
        <v>191</v>
      </c>
      <c r="GX80" s="126">
        <v>192</v>
      </c>
      <c r="GY80" s="126">
        <v>193</v>
      </c>
      <c r="GZ80" s="126">
        <v>194</v>
      </c>
      <c r="HA80" s="126">
        <v>195</v>
      </c>
      <c r="HB80" s="126">
        <v>196</v>
      </c>
      <c r="HC80" s="126">
        <v>197</v>
      </c>
      <c r="HD80" s="126">
        <v>198</v>
      </c>
      <c r="HE80" s="126">
        <v>199</v>
      </c>
      <c r="HF80" s="126">
        <v>200</v>
      </c>
      <c r="HG80" s="126">
        <v>201</v>
      </c>
      <c r="HH80" s="126">
        <v>202</v>
      </c>
      <c r="HI80" s="126">
        <v>203</v>
      </c>
      <c r="HJ80" s="126">
        <v>204</v>
      </c>
      <c r="HK80" s="126">
        <v>205</v>
      </c>
      <c r="HL80" s="126">
        <v>206</v>
      </c>
      <c r="HM80" s="126">
        <v>207</v>
      </c>
      <c r="HN80" s="126">
        <v>208</v>
      </c>
      <c r="HO80" s="126">
        <v>209</v>
      </c>
      <c r="HP80" s="126">
        <v>210</v>
      </c>
      <c r="HQ80" s="126">
        <v>211</v>
      </c>
      <c r="HR80" s="126">
        <v>212</v>
      </c>
      <c r="HS80" s="126">
        <v>213</v>
      </c>
      <c r="HT80" s="126">
        <v>214</v>
      </c>
      <c r="HU80" s="126">
        <v>215</v>
      </c>
      <c r="HV80" s="126">
        <v>216</v>
      </c>
      <c r="HW80" s="126">
        <v>217</v>
      </c>
      <c r="HX80" s="126">
        <v>218</v>
      </c>
      <c r="HY80" s="126">
        <v>219</v>
      </c>
      <c r="HZ80" s="126">
        <v>220</v>
      </c>
      <c r="IA80" s="126">
        <v>221</v>
      </c>
      <c r="IB80" s="126">
        <v>222</v>
      </c>
      <c r="IC80" s="126">
        <v>223</v>
      </c>
      <c r="ID80" s="126">
        <v>224</v>
      </c>
      <c r="IE80" s="126">
        <v>225</v>
      </c>
      <c r="IF80" s="126">
        <v>226</v>
      </c>
      <c r="IG80" s="126">
        <v>227</v>
      </c>
      <c r="IH80" s="126">
        <v>228</v>
      </c>
      <c r="II80" s="126">
        <v>229</v>
      </c>
      <c r="IJ80" s="126">
        <v>230</v>
      </c>
      <c r="IK80" s="126">
        <v>231</v>
      </c>
      <c r="IL80" s="126">
        <v>232</v>
      </c>
      <c r="IM80" s="126">
        <v>233</v>
      </c>
      <c r="IN80" s="126">
        <v>234</v>
      </c>
      <c r="IO80" s="126">
        <v>235</v>
      </c>
      <c r="IP80" s="126">
        <v>236</v>
      </c>
      <c r="IQ80" s="126">
        <v>237</v>
      </c>
      <c r="IR80" s="126">
        <v>238</v>
      </c>
      <c r="IS80" s="126">
        <v>239</v>
      </c>
      <c r="IT80" s="126">
        <v>240</v>
      </c>
      <c r="IU80" s="126">
        <v>241</v>
      </c>
      <c r="IV80" s="126">
        <v>242</v>
      </c>
      <c r="IW80" s="126">
        <v>243</v>
      </c>
      <c r="IX80" s="126">
        <v>244</v>
      </c>
      <c r="IY80" s="126">
        <v>245</v>
      </c>
      <c r="IZ80" s="126">
        <v>246</v>
      </c>
      <c r="JA80" s="126">
        <v>247</v>
      </c>
      <c r="JB80" s="126">
        <v>248</v>
      </c>
      <c r="JC80" s="126">
        <v>249</v>
      </c>
      <c r="JD80" s="126">
        <v>250</v>
      </c>
      <c r="JE80" s="126">
        <v>251</v>
      </c>
      <c r="JF80" s="126">
        <v>252</v>
      </c>
      <c r="JG80" s="126">
        <v>253</v>
      </c>
      <c r="JH80" s="126">
        <v>254</v>
      </c>
      <c r="JI80" s="126">
        <v>255</v>
      </c>
      <c r="JJ80" s="126">
        <v>256</v>
      </c>
      <c r="JK80" s="126">
        <v>257</v>
      </c>
      <c r="JL80" s="126">
        <v>258</v>
      </c>
      <c r="JM80" s="126">
        <v>259</v>
      </c>
      <c r="JN80" s="126">
        <v>260</v>
      </c>
      <c r="JO80" s="126">
        <v>261</v>
      </c>
      <c r="JP80" s="126">
        <v>262</v>
      </c>
      <c r="JQ80" s="126">
        <v>263</v>
      </c>
      <c r="JR80" s="126">
        <v>264</v>
      </c>
      <c r="JS80" s="126">
        <v>265</v>
      </c>
      <c r="JT80" s="126">
        <v>266</v>
      </c>
      <c r="JU80" s="126">
        <v>267</v>
      </c>
      <c r="JV80" s="126">
        <v>268</v>
      </c>
      <c r="JW80" s="126">
        <v>269</v>
      </c>
      <c r="JX80" s="126">
        <v>270</v>
      </c>
      <c r="JY80" s="126">
        <v>271</v>
      </c>
      <c r="JZ80" s="126">
        <v>272</v>
      </c>
      <c r="KA80" s="126">
        <v>273</v>
      </c>
      <c r="KB80" s="126">
        <v>274</v>
      </c>
      <c r="KC80" s="126">
        <v>275</v>
      </c>
      <c r="KD80" s="126">
        <v>276</v>
      </c>
      <c r="KE80" s="126">
        <v>277</v>
      </c>
      <c r="KF80" s="126">
        <v>278</v>
      </c>
      <c r="KG80" s="126">
        <v>279</v>
      </c>
      <c r="KH80" s="126">
        <v>280</v>
      </c>
      <c r="KI80" s="126">
        <v>281</v>
      </c>
      <c r="KJ80" s="126">
        <v>282</v>
      </c>
      <c r="KK80" s="126">
        <v>283</v>
      </c>
      <c r="KL80" s="126">
        <v>284</v>
      </c>
      <c r="KM80" s="126">
        <v>285</v>
      </c>
      <c r="KN80" s="126">
        <v>286</v>
      </c>
      <c r="KO80" s="126">
        <v>287</v>
      </c>
      <c r="KP80" s="126">
        <v>288</v>
      </c>
      <c r="KQ80" s="126">
        <v>289</v>
      </c>
      <c r="KR80" s="126">
        <v>290</v>
      </c>
      <c r="KS80" s="126">
        <v>291</v>
      </c>
      <c r="KT80" s="126">
        <v>292</v>
      </c>
      <c r="KU80" s="126">
        <v>293</v>
      </c>
      <c r="KV80" s="126">
        <v>294</v>
      </c>
      <c r="KW80" s="126">
        <v>295</v>
      </c>
      <c r="KX80" s="126">
        <v>296</v>
      </c>
      <c r="KY80" s="126">
        <v>297</v>
      </c>
      <c r="KZ80" s="126">
        <v>298</v>
      </c>
      <c r="LA80" s="126">
        <v>299</v>
      </c>
      <c r="LB80" s="126">
        <v>300</v>
      </c>
      <c r="LC80" s="126">
        <v>301</v>
      </c>
      <c r="LD80" s="126">
        <v>302</v>
      </c>
      <c r="LE80" s="126">
        <v>303</v>
      </c>
      <c r="LF80" s="126">
        <v>304</v>
      </c>
      <c r="LG80" s="126">
        <v>305</v>
      </c>
      <c r="LH80" s="126">
        <v>306</v>
      </c>
      <c r="LI80" s="126">
        <v>307</v>
      </c>
      <c r="LJ80" s="126">
        <v>308</v>
      </c>
      <c r="LK80" s="126">
        <v>309</v>
      </c>
      <c r="LL80" s="126">
        <v>310</v>
      </c>
      <c r="LM80" s="126">
        <v>311</v>
      </c>
      <c r="LN80" s="126">
        <v>312</v>
      </c>
      <c r="LO80" s="126">
        <v>313</v>
      </c>
      <c r="LP80" s="126">
        <v>314</v>
      </c>
      <c r="LQ80" s="126">
        <v>315</v>
      </c>
      <c r="LR80" s="126">
        <v>316</v>
      </c>
      <c r="LS80" s="126">
        <v>317</v>
      </c>
      <c r="LT80" s="126">
        <v>318</v>
      </c>
      <c r="LU80" s="126">
        <v>319</v>
      </c>
      <c r="LV80" s="126">
        <v>320</v>
      </c>
      <c r="LW80" s="126">
        <v>321</v>
      </c>
      <c r="LX80" s="126">
        <v>322</v>
      </c>
      <c r="LY80" s="126">
        <v>323</v>
      </c>
      <c r="LZ80" s="126">
        <v>324</v>
      </c>
      <c r="MA80" s="126">
        <v>325</v>
      </c>
      <c r="MB80" s="126">
        <v>326</v>
      </c>
      <c r="MC80" s="126">
        <v>327</v>
      </c>
      <c r="MD80" s="126">
        <v>328</v>
      </c>
      <c r="ME80" s="126">
        <v>329</v>
      </c>
      <c r="MF80" s="126">
        <v>330</v>
      </c>
      <c r="MG80" s="126">
        <v>331</v>
      </c>
      <c r="MH80" s="126">
        <v>332</v>
      </c>
      <c r="MI80" s="126">
        <v>333</v>
      </c>
      <c r="MJ80" s="126">
        <v>334</v>
      </c>
      <c r="MK80" s="126">
        <v>335</v>
      </c>
      <c r="ML80" s="126">
        <v>336</v>
      </c>
      <c r="MM80" s="126">
        <v>337</v>
      </c>
      <c r="MN80" s="126">
        <v>338</v>
      </c>
      <c r="MO80" s="126">
        <v>339</v>
      </c>
      <c r="MP80" s="126">
        <v>340</v>
      </c>
      <c r="MQ80" s="126">
        <v>341</v>
      </c>
      <c r="MR80" s="126">
        <v>342</v>
      </c>
      <c r="MS80" s="126">
        <v>343</v>
      </c>
      <c r="MT80" s="126">
        <v>344</v>
      </c>
      <c r="MU80" s="126">
        <v>345</v>
      </c>
      <c r="MV80" s="126">
        <v>346</v>
      </c>
      <c r="MW80" s="126">
        <v>347</v>
      </c>
      <c r="MX80" s="126">
        <v>348</v>
      </c>
      <c r="MY80" s="126">
        <v>349</v>
      </c>
      <c r="MZ80" s="126">
        <v>350</v>
      </c>
      <c r="NA80" s="126">
        <v>351</v>
      </c>
      <c r="NB80" s="126">
        <v>352</v>
      </c>
      <c r="NC80" s="126">
        <v>353</v>
      </c>
      <c r="ND80" s="126">
        <v>354</v>
      </c>
      <c r="NE80" s="126">
        <v>355</v>
      </c>
      <c r="NF80" s="126">
        <v>356</v>
      </c>
      <c r="NG80" s="126">
        <v>357</v>
      </c>
      <c r="NH80" s="126">
        <v>358</v>
      </c>
      <c r="NI80" s="126">
        <v>359</v>
      </c>
      <c r="NJ80" s="126">
        <v>360</v>
      </c>
      <c r="NK80" s="126">
        <v>361</v>
      </c>
      <c r="NL80" s="126">
        <v>362</v>
      </c>
      <c r="NM80" s="126">
        <v>363</v>
      </c>
      <c r="NN80" s="126">
        <v>364</v>
      </c>
      <c r="NO80" s="126">
        <v>365</v>
      </c>
      <c r="NP80" s="126">
        <v>366</v>
      </c>
      <c r="NQ80" s="126">
        <v>367</v>
      </c>
      <c r="NR80" s="126">
        <v>368</v>
      </c>
      <c r="NS80" s="126">
        <v>369</v>
      </c>
      <c r="NT80" s="126">
        <v>370</v>
      </c>
      <c r="NU80" s="126">
        <v>371</v>
      </c>
      <c r="NV80" s="126">
        <v>372</v>
      </c>
      <c r="NW80" s="126">
        <v>373</v>
      </c>
      <c r="NX80" s="126">
        <v>374</v>
      </c>
      <c r="NY80" s="126">
        <v>375</v>
      </c>
      <c r="NZ80" s="126">
        <v>376</v>
      </c>
      <c r="OA80" s="126">
        <v>377</v>
      </c>
      <c r="OB80" s="126">
        <v>378</v>
      </c>
      <c r="OC80" s="126">
        <v>379</v>
      </c>
      <c r="OD80" s="126">
        <v>380</v>
      </c>
      <c r="OE80" s="126">
        <v>381</v>
      </c>
      <c r="OF80" s="126">
        <v>382</v>
      </c>
      <c r="OG80" s="126">
        <v>383</v>
      </c>
      <c r="OH80" s="126">
        <v>384</v>
      </c>
      <c r="OI80" s="126">
        <v>385</v>
      </c>
      <c r="OJ80" s="126">
        <v>386</v>
      </c>
      <c r="OK80" s="126">
        <v>387</v>
      </c>
      <c r="OL80" s="126">
        <v>388</v>
      </c>
      <c r="OM80" s="126">
        <v>389</v>
      </c>
      <c r="ON80" s="126">
        <v>390</v>
      </c>
      <c r="OO80" s="126">
        <v>391</v>
      </c>
      <c r="OP80" s="126">
        <v>392</v>
      </c>
      <c r="OQ80" s="126">
        <v>393</v>
      </c>
      <c r="OR80" s="126">
        <v>394</v>
      </c>
      <c r="OS80" s="126">
        <v>395</v>
      </c>
      <c r="OT80" s="126">
        <v>396</v>
      </c>
      <c r="OU80" s="126">
        <v>397</v>
      </c>
      <c r="OV80" s="126">
        <v>398</v>
      </c>
      <c r="OW80" s="126">
        <v>399</v>
      </c>
      <c r="OX80" s="126">
        <v>400</v>
      </c>
      <c r="OY80" s="126">
        <v>401</v>
      </c>
      <c r="OZ80" s="126">
        <v>402</v>
      </c>
      <c r="PA80" s="126">
        <v>403</v>
      </c>
      <c r="PB80" s="126">
        <v>404</v>
      </c>
      <c r="PC80" s="126">
        <v>405</v>
      </c>
      <c r="PD80" s="126">
        <v>406</v>
      </c>
      <c r="PE80" s="126">
        <v>407</v>
      </c>
      <c r="PF80" s="126">
        <v>408</v>
      </c>
      <c r="PG80" s="126">
        <v>409</v>
      </c>
      <c r="PH80" s="126">
        <v>410</v>
      </c>
      <c r="PI80" s="126">
        <v>411</v>
      </c>
      <c r="PJ80" s="126">
        <v>412</v>
      </c>
      <c r="PK80" s="126">
        <v>413</v>
      </c>
      <c r="PL80" s="126">
        <v>414</v>
      </c>
      <c r="PM80" s="126">
        <v>415</v>
      </c>
      <c r="PN80" s="126">
        <v>416</v>
      </c>
      <c r="PO80" s="126">
        <v>417</v>
      </c>
      <c r="PP80" s="126">
        <v>418</v>
      </c>
      <c r="PQ80" s="126">
        <v>419</v>
      </c>
      <c r="PR80" s="126">
        <v>420</v>
      </c>
      <c r="PS80" s="126">
        <v>421</v>
      </c>
      <c r="PT80" s="126">
        <v>422</v>
      </c>
      <c r="PU80" s="126">
        <v>423</v>
      </c>
      <c r="PV80" s="126">
        <v>424</v>
      </c>
      <c r="PW80" s="126">
        <v>425</v>
      </c>
      <c r="PX80" s="126">
        <v>426</v>
      </c>
      <c r="PY80" s="126">
        <v>427</v>
      </c>
      <c r="PZ80" s="126">
        <v>428</v>
      </c>
      <c r="QA80" s="126">
        <v>429</v>
      </c>
      <c r="QB80" s="126">
        <v>430</v>
      </c>
      <c r="QC80" s="126">
        <v>431</v>
      </c>
      <c r="QD80" s="126">
        <v>432</v>
      </c>
      <c r="QE80" s="126">
        <v>433</v>
      </c>
      <c r="QF80" s="126">
        <v>434</v>
      </c>
      <c r="QG80" s="126">
        <v>435</v>
      </c>
      <c r="QH80" s="126">
        <v>436</v>
      </c>
      <c r="QI80" s="126">
        <v>437</v>
      </c>
      <c r="QJ80" s="126">
        <v>438</v>
      </c>
      <c r="QK80" s="126">
        <v>439</v>
      </c>
      <c r="QL80" s="126">
        <v>440</v>
      </c>
      <c r="QM80" s="126">
        <v>441</v>
      </c>
      <c r="QN80" s="126">
        <v>442</v>
      </c>
      <c r="QO80" s="126">
        <v>443</v>
      </c>
      <c r="QP80" s="126">
        <v>444</v>
      </c>
      <c r="QQ80" s="126">
        <v>445</v>
      </c>
      <c r="QR80" s="126">
        <v>446</v>
      </c>
      <c r="QS80" s="126">
        <v>447</v>
      </c>
      <c r="QT80" s="126">
        <v>448</v>
      </c>
      <c r="QU80" s="126">
        <v>449</v>
      </c>
      <c r="QV80" s="126">
        <v>450</v>
      </c>
      <c r="QW80" s="126">
        <v>451</v>
      </c>
      <c r="QX80" s="126">
        <v>452</v>
      </c>
      <c r="QY80" s="126">
        <v>453</v>
      </c>
      <c r="QZ80" s="126">
        <v>454</v>
      </c>
      <c r="RA80" s="126">
        <v>455</v>
      </c>
      <c r="RB80" s="126">
        <v>456</v>
      </c>
      <c r="RC80" s="126">
        <v>457</v>
      </c>
      <c r="RD80" s="126">
        <v>458</v>
      </c>
      <c r="RE80" s="126">
        <v>459</v>
      </c>
      <c r="RF80" s="126">
        <v>460</v>
      </c>
      <c r="RG80" s="126">
        <v>461</v>
      </c>
      <c r="RH80" s="126">
        <v>462</v>
      </c>
      <c r="RI80" s="126">
        <v>463</v>
      </c>
      <c r="RJ80" s="126">
        <v>464</v>
      </c>
      <c r="RK80" s="126">
        <v>465</v>
      </c>
      <c r="RL80" s="126">
        <v>466</v>
      </c>
      <c r="RM80" s="126">
        <v>467</v>
      </c>
      <c r="RN80" s="126">
        <v>468</v>
      </c>
      <c r="RO80" s="126">
        <v>469</v>
      </c>
      <c r="RP80" s="126">
        <v>470</v>
      </c>
      <c r="RQ80" s="126">
        <v>471</v>
      </c>
      <c r="RR80" s="126">
        <v>472</v>
      </c>
      <c r="RS80" s="126">
        <v>473</v>
      </c>
      <c r="RT80" s="126">
        <v>474</v>
      </c>
      <c r="RU80" s="126">
        <v>475</v>
      </c>
      <c r="RV80" s="126">
        <v>476</v>
      </c>
      <c r="RW80" s="126">
        <v>477</v>
      </c>
      <c r="RX80" s="126">
        <v>478</v>
      </c>
      <c r="RY80" s="126">
        <v>479</v>
      </c>
      <c r="RZ80" s="126">
        <v>480</v>
      </c>
      <c r="SA80" s="126">
        <v>481</v>
      </c>
      <c r="SB80" s="126">
        <v>482</v>
      </c>
      <c r="SC80" s="126">
        <v>483</v>
      </c>
      <c r="SD80" s="126">
        <v>484</v>
      </c>
      <c r="SE80" s="126">
        <v>485</v>
      </c>
      <c r="SF80" s="126">
        <v>486</v>
      </c>
      <c r="SG80" s="126">
        <v>487</v>
      </c>
      <c r="SH80" s="126">
        <v>488</v>
      </c>
      <c r="SI80" s="126">
        <v>489</v>
      </c>
      <c r="SJ80" s="126">
        <v>490</v>
      </c>
      <c r="SK80" s="126">
        <v>491</v>
      </c>
      <c r="SL80" s="126">
        <v>492</v>
      </c>
      <c r="SM80" s="126">
        <v>493</v>
      </c>
      <c r="SN80" s="126">
        <v>494</v>
      </c>
      <c r="SO80" s="126">
        <v>495</v>
      </c>
      <c r="SP80" s="126">
        <v>496</v>
      </c>
      <c r="SQ80" s="126">
        <v>497</v>
      </c>
      <c r="SR80" s="126">
        <v>498</v>
      </c>
      <c r="SS80" s="126">
        <v>499</v>
      </c>
      <c r="ST80" s="126">
        <v>500</v>
      </c>
      <c r="SU80" s="126">
        <v>501</v>
      </c>
      <c r="SV80" s="126">
        <v>502</v>
      </c>
      <c r="SW80" s="126">
        <v>503</v>
      </c>
      <c r="SX80" s="126">
        <v>504</v>
      </c>
      <c r="SY80" s="126">
        <v>505</v>
      </c>
      <c r="SZ80" s="126">
        <v>506</v>
      </c>
      <c r="TA80" s="126">
        <v>507</v>
      </c>
      <c r="TB80" s="126">
        <v>508</v>
      </c>
      <c r="TC80" s="126">
        <v>509</v>
      </c>
      <c r="TD80" s="126">
        <v>510</v>
      </c>
      <c r="TE80" s="126">
        <v>511</v>
      </c>
      <c r="TF80" s="126">
        <v>512</v>
      </c>
      <c r="TG80" s="126">
        <v>513</v>
      </c>
      <c r="TH80" s="126">
        <v>514</v>
      </c>
      <c r="TI80" s="126">
        <v>515</v>
      </c>
      <c r="TJ80" s="126">
        <v>516</v>
      </c>
      <c r="TK80" s="126">
        <v>517</v>
      </c>
      <c r="TL80" s="126">
        <v>518</v>
      </c>
      <c r="TM80" s="126">
        <v>519</v>
      </c>
      <c r="TN80" s="126">
        <v>520</v>
      </c>
      <c r="TO80" s="126">
        <v>521</v>
      </c>
      <c r="TP80" s="126">
        <v>522</v>
      </c>
      <c r="TQ80" s="126">
        <v>523</v>
      </c>
      <c r="TR80" s="126">
        <v>524</v>
      </c>
      <c r="TS80" s="126">
        <v>525</v>
      </c>
      <c r="TT80" s="126">
        <v>526</v>
      </c>
      <c r="TU80" s="126">
        <v>527</v>
      </c>
      <c r="TV80" s="126">
        <v>528</v>
      </c>
      <c r="TW80" s="126">
        <v>529</v>
      </c>
      <c r="TX80" s="126">
        <v>530</v>
      </c>
      <c r="TY80" s="126">
        <v>531</v>
      </c>
      <c r="TZ80" s="126">
        <v>532</v>
      </c>
      <c r="UA80" s="126">
        <v>533</v>
      </c>
      <c r="UB80" s="126">
        <v>534</v>
      </c>
      <c r="UC80" s="126">
        <v>535</v>
      </c>
      <c r="UD80" s="126">
        <v>536</v>
      </c>
      <c r="UE80" s="126">
        <v>537</v>
      </c>
      <c r="UF80" s="126">
        <v>538</v>
      </c>
      <c r="UG80" s="126">
        <v>539</v>
      </c>
      <c r="UH80" s="126">
        <v>540</v>
      </c>
      <c r="UI80" s="126">
        <v>541</v>
      </c>
      <c r="UJ80" s="126">
        <v>542</v>
      </c>
      <c r="UK80" s="126">
        <v>543</v>
      </c>
      <c r="UL80" s="126">
        <v>544</v>
      </c>
      <c r="UM80" s="126">
        <v>545</v>
      </c>
      <c r="UN80" s="126">
        <v>546</v>
      </c>
      <c r="UO80" s="126">
        <v>547</v>
      </c>
      <c r="UP80" s="126">
        <v>548</v>
      </c>
      <c r="UQ80" s="126">
        <v>549</v>
      </c>
      <c r="UR80" s="126">
        <v>550</v>
      </c>
      <c r="US80" s="126">
        <v>551</v>
      </c>
      <c r="UT80" s="126">
        <v>552</v>
      </c>
      <c r="UU80" s="126">
        <v>553</v>
      </c>
      <c r="UV80" s="126">
        <v>554</v>
      </c>
      <c r="UW80" s="126">
        <v>555</v>
      </c>
      <c r="UX80" s="126">
        <v>556</v>
      </c>
      <c r="UY80" s="126">
        <v>557</v>
      </c>
      <c r="UZ80" s="126">
        <v>558</v>
      </c>
      <c r="VA80" s="126">
        <v>559</v>
      </c>
      <c r="VB80" s="126">
        <v>560</v>
      </c>
      <c r="VC80" s="126">
        <v>561</v>
      </c>
      <c r="VD80" s="126">
        <v>562</v>
      </c>
      <c r="VE80" s="126">
        <v>563</v>
      </c>
      <c r="VF80" s="126">
        <v>564</v>
      </c>
      <c r="VG80" s="126">
        <v>565</v>
      </c>
      <c r="VH80" s="126">
        <v>566</v>
      </c>
    </row>
    <row r="81" spans="2:580" ht="14.25" x14ac:dyDescent="0.25">
      <c r="B81" s="55"/>
      <c r="C81" s="10" t="s">
        <v>298</v>
      </c>
      <c r="D81" s="93" t="s">
        <v>385</v>
      </c>
      <c r="E81" s="127">
        <f t="shared" ref="E81:F81" si="1339">E79*EXP(-(E20/3600)*E80)*E33/E35</f>
        <v>729.45335783726125</v>
      </c>
      <c r="F81" s="127">
        <f t="shared" si="1339"/>
        <v>709.46960168007411</v>
      </c>
      <c r="G81" s="127">
        <f t="shared" ref="G81:S81" si="1340">G79*EXP(-(G20/3600)*G80)*G33/G35</f>
        <v>690.03331097199248</v>
      </c>
      <c r="H81" s="127">
        <f t="shared" si="1340"/>
        <v>671.12948761077735</v>
      </c>
      <c r="I81" s="127">
        <f t="shared" si="1340"/>
        <v>652.74354437504292</v>
      </c>
      <c r="J81" s="127">
        <f t="shared" si="1340"/>
        <v>634.86129366796058</v>
      </c>
      <c r="K81" s="127">
        <f t="shared" si="1340"/>
        <v>617.46893656933526</v>
      </c>
      <c r="L81" s="127">
        <f t="shared" si="1340"/>
        <v>600.553052187606</v>
      </c>
      <c r="M81" s="127">
        <f t="shared" si="1340"/>
        <v>584.10058730355365</v>
      </c>
      <c r="N81" s="127">
        <f t="shared" si="1340"/>
        <v>568.09884629772489</v>
      </c>
      <c r="O81" s="127">
        <f t="shared" si="1340"/>
        <v>552.53548135379936</v>
      </c>
      <c r="P81" s="127">
        <f t="shared" si="1340"/>
        <v>537.39848293034197</v>
      </c>
      <c r="Q81" s="127">
        <f t="shared" si="1340"/>
        <v>729.45335783726125</v>
      </c>
      <c r="R81" s="127">
        <f t="shared" si="1340"/>
        <v>709.46960168007411</v>
      </c>
      <c r="S81" s="127">
        <f t="shared" si="1340"/>
        <v>690.03331097199248</v>
      </c>
      <c r="T81" s="127">
        <f t="shared" ref="T81:CE81" si="1341">T79*EXP(-(T20/3600)*T80)*T33/T35</f>
        <v>656.37998928221066</v>
      </c>
      <c r="U81" s="127">
        <f t="shared" si="1341"/>
        <v>617.46893656933526</v>
      </c>
      <c r="V81" s="127">
        <f t="shared" si="1341"/>
        <v>574.44625377348655</v>
      </c>
      <c r="W81" s="127">
        <f t="shared" si="1341"/>
        <v>528.51606728903505</v>
      </c>
      <c r="X81" s="127">
        <f t="shared" si="1341"/>
        <v>480.885291322466</v>
      </c>
      <c r="Y81" s="127">
        <f t="shared" si="1341"/>
        <v>432.71235778536504</v>
      </c>
      <c r="Z81" s="127">
        <f t="shared" si="1341"/>
        <v>385.062839274444</v>
      </c>
      <c r="AA81" s="127">
        <f t="shared" si="1341"/>
        <v>338.87413731585553</v>
      </c>
      <c r="AB81" s="127">
        <f t="shared" si="1341"/>
        <v>294.93054065144867</v>
      </c>
      <c r="AC81" s="127">
        <f t="shared" si="1341"/>
        <v>690.03331097199248</v>
      </c>
      <c r="AD81" s="127">
        <f t="shared" si="1341"/>
        <v>627.8463235205727</v>
      </c>
      <c r="AE81" s="127">
        <f t="shared" si="1341"/>
        <v>564.95149234099256</v>
      </c>
      <c r="AF81" s="127">
        <f t="shared" si="1341"/>
        <v>502.74003452672957</v>
      </c>
      <c r="AG81" s="127">
        <f t="shared" si="1341"/>
        <v>442.43582635862975</v>
      </c>
      <c r="AH81" s="127">
        <f t="shared" si="1341"/>
        <v>385.062839274444</v>
      </c>
      <c r="AI81" s="127">
        <f t="shared" si="1341"/>
        <v>331.42665718839396</v>
      </c>
      <c r="AJ81" s="127">
        <f t="shared" si="1341"/>
        <v>282.10953817230495</v>
      </c>
      <c r="AK81" s="127">
        <f t="shared" si="1341"/>
        <v>237.47757703428988</v>
      </c>
      <c r="AL81" s="127">
        <f t="shared" si="1341"/>
        <v>197.69785358679505</v>
      </c>
      <c r="AM81" s="127">
        <f t="shared" si="1341"/>
        <v>162.76304455503802</v>
      </c>
      <c r="AN81" s="127">
        <f t="shared" si="1341"/>
        <v>132.52083431744754</v>
      </c>
      <c r="AO81" s="127">
        <f t="shared" si="1341"/>
        <v>645.53098231879335</v>
      </c>
      <c r="AP81" s="127">
        <f t="shared" si="1341"/>
        <v>549.47435080441187</v>
      </c>
      <c r="AQ81" s="127">
        <f t="shared" si="1341"/>
        <v>462.54316077687059</v>
      </c>
      <c r="AR81" s="127">
        <f t="shared" si="1341"/>
        <v>385.062839274444</v>
      </c>
      <c r="AS81" s="127">
        <f t="shared" si="1341"/>
        <v>317.01912250554648</v>
      </c>
      <c r="AT81" s="127">
        <f t="shared" si="1341"/>
        <v>258.11534014905925</v>
      </c>
      <c r="AU81" s="127">
        <f t="shared" si="1341"/>
        <v>207.83403929137671</v>
      </c>
      <c r="AV81" s="127">
        <f t="shared" si="1341"/>
        <v>165.49849405650369</v>
      </c>
      <c r="AW81" s="127">
        <f t="shared" si="1341"/>
        <v>130.33045758783385</v>
      </c>
      <c r="AX81" s="127">
        <f t="shared" si="1341"/>
        <v>101.50146242745953</v>
      </c>
      <c r="AY81" s="127">
        <f t="shared" si="1341"/>
        <v>78.175953121299969</v>
      </c>
      <c r="AZ81" s="127">
        <f t="shared" si="1341"/>
        <v>59.545449207808666</v>
      </c>
      <c r="BA81" s="127">
        <f t="shared" si="1341"/>
        <v>603.89874301355292</v>
      </c>
      <c r="BB81" s="127">
        <f t="shared" si="1341"/>
        <v>480.885291322466</v>
      </c>
      <c r="BC81" s="127">
        <f t="shared" si="1341"/>
        <v>378.69831035391729</v>
      </c>
      <c r="BD81" s="127">
        <f t="shared" si="1341"/>
        <v>294.93054065144867</v>
      </c>
      <c r="BE81" s="127">
        <f t="shared" si="1341"/>
        <v>227.15412732585185</v>
      </c>
      <c r="BF81" s="127">
        <f t="shared" si="1341"/>
        <v>173.01988669122213</v>
      </c>
      <c r="BG81" s="127">
        <f t="shared" si="1341"/>
        <v>130.33045758783385</v>
      </c>
      <c r="BH81" s="127">
        <f t="shared" si="1341"/>
        <v>97.089065872851322</v>
      </c>
      <c r="BI81" s="127">
        <f t="shared" si="1341"/>
        <v>71.526871661662213</v>
      </c>
      <c r="BJ81" s="127">
        <f t="shared" si="1341"/>
        <v>52.112588417101165</v>
      </c>
      <c r="BK81" s="127">
        <f t="shared" si="1341"/>
        <v>37.548324701908015</v>
      </c>
      <c r="BL81" s="127">
        <f t="shared" si="1341"/>
        <v>26.755495010439294</v>
      </c>
      <c r="BM81" s="127">
        <f t="shared" si="1341"/>
        <v>564.95149234099256</v>
      </c>
      <c r="BN81" s="127">
        <f t="shared" si="1341"/>
        <v>420.8579764856172</v>
      </c>
      <c r="BO81" s="127">
        <f t="shared" si="1341"/>
        <v>310.05195282542201</v>
      </c>
      <c r="BP81" s="127">
        <f t="shared" si="1341"/>
        <v>225.89565893415161</v>
      </c>
      <c r="BQ81" s="127">
        <f t="shared" si="1341"/>
        <v>162.76304455503802</v>
      </c>
      <c r="BR81" s="127">
        <f t="shared" si="1341"/>
        <v>115.97869841194111</v>
      </c>
      <c r="BS81" s="127">
        <f t="shared" si="1341"/>
        <v>81.728807431973564</v>
      </c>
      <c r="BT81" s="127">
        <f t="shared" si="1341"/>
        <v>56.956933450068675</v>
      </c>
      <c r="BU81" s="127">
        <f t="shared" si="1341"/>
        <v>39.254779461324283</v>
      </c>
      <c r="BV81" s="127">
        <f t="shared" si="1341"/>
        <v>26.755495010439311</v>
      </c>
      <c r="BW81" s="127">
        <f t="shared" si="1341"/>
        <v>18.034659401367477</v>
      </c>
      <c r="BX81" s="127">
        <f t="shared" si="1341"/>
        <v>12.022018857484186</v>
      </c>
      <c r="BY81" s="127">
        <f t="shared" si="1341"/>
        <v>528.51606728903505</v>
      </c>
      <c r="BZ81" s="127">
        <f t="shared" si="1341"/>
        <v>368.32367212661632</v>
      </c>
      <c r="CA81" s="127">
        <f t="shared" si="1341"/>
        <v>253.84906883005667</v>
      </c>
      <c r="CB81" s="127">
        <f t="shared" si="1341"/>
        <v>173.0198866912221</v>
      </c>
      <c r="CC81" s="127">
        <f t="shared" si="1341"/>
        <v>116.62481762800145</v>
      </c>
      <c r="CD81" s="127">
        <f t="shared" si="1341"/>
        <v>77.7428464586459</v>
      </c>
      <c r="CE81" s="127">
        <f t="shared" si="1341"/>
        <v>51.251243092974043</v>
      </c>
      <c r="CF81" s="127">
        <f t="shared" ref="CF81:EQ81" si="1342">CF79*EXP(-(CF20/3600)*CF80)*CF33/CF35</f>
        <v>33.413569683367271</v>
      </c>
      <c r="CG81" s="127">
        <f t="shared" si="1342"/>
        <v>21.543479740679569</v>
      </c>
      <c r="CH81" s="127">
        <f t="shared" si="1342"/>
        <v>13.736729166550633</v>
      </c>
      <c r="CI81" s="127">
        <f t="shared" si="1342"/>
        <v>8.6621425138257866</v>
      </c>
      <c r="CJ81" s="127">
        <f t="shared" si="1342"/>
        <v>5.4018412798310695</v>
      </c>
      <c r="CK81" s="127">
        <f t="shared" si="1342"/>
        <v>494.43047265033289</v>
      </c>
      <c r="CL81" s="127">
        <f t="shared" si="1342"/>
        <v>322.3470506171372</v>
      </c>
      <c r="CM81" s="127">
        <f t="shared" si="1342"/>
        <v>207.83403929137677</v>
      </c>
      <c r="CN81" s="127">
        <f t="shared" si="1342"/>
        <v>132.52083431744754</v>
      </c>
      <c r="CO81" s="127">
        <f t="shared" si="1342"/>
        <v>83.565333420421041</v>
      </c>
      <c r="CP81" s="127">
        <f t="shared" si="1342"/>
        <v>52.112588417101165</v>
      </c>
      <c r="CQ81" s="127">
        <f t="shared" si="1342"/>
        <v>32.139095150280141</v>
      </c>
      <c r="CR81" s="127">
        <f t="shared" si="1342"/>
        <v>19.601944335082418</v>
      </c>
      <c r="CS81" s="127">
        <f t="shared" si="1342"/>
        <v>11.823312363640865</v>
      </c>
      <c r="CT81" s="127">
        <f t="shared" si="1342"/>
        <v>7.0526719136214098</v>
      </c>
      <c r="CU81" s="127">
        <f t="shared" si="1342"/>
        <v>4.1604729681858466</v>
      </c>
      <c r="CV81" s="127">
        <f t="shared" si="1342"/>
        <v>2.4272037465921414</v>
      </c>
      <c r="CW81" s="127">
        <f t="shared" si="1342"/>
        <v>462.54316077687059</v>
      </c>
      <c r="CX81" s="127">
        <f t="shared" si="1342"/>
        <v>282.10953817230495</v>
      </c>
      <c r="CY81" s="127">
        <f t="shared" si="1342"/>
        <v>170.16011950426773</v>
      </c>
      <c r="CZ81" s="127">
        <f t="shared" si="1342"/>
        <v>101.50146242745953</v>
      </c>
      <c r="DA81" s="127">
        <f t="shared" si="1342"/>
        <v>59.877177874269947</v>
      </c>
      <c r="DB81" s="127">
        <f t="shared" si="1342"/>
        <v>34.932112666787575</v>
      </c>
      <c r="DC81" s="127">
        <f t="shared" si="1342"/>
        <v>20.154075779292882</v>
      </c>
      <c r="DD81" s="127">
        <f t="shared" si="1342"/>
        <v>11.49940653922218</v>
      </c>
      <c r="DE81" s="127">
        <f t="shared" si="1342"/>
        <v>6.4887714023404754</v>
      </c>
      <c r="DF81" s="127">
        <f t="shared" si="1342"/>
        <v>3.6209624953735808</v>
      </c>
      <c r="DG81" s="127">
        <f t="shared" si="1342"/>
        <v>1.9982972216604757</v>
      </c>
      <c r="DH81" s="127">
        <f t="shared" si="1342"/>
        <v>1.0906129451576863</v>
      </c>
      <c r="DI81" s="127">
        <f t="shared" si="1342"/>
        <v>432.71235778536504</v>
      </c>
      <c r="DJ81" s="127">
        <f t="shared" si="1342"/>
        <v>246.89474085592914</v>
      </c>
      <c r="DK81" s="127">
        <f t="shared" si="1342"/>
        <v>139.31532278556853</v>
      </c>
      <c r="DL81" s="127">
        <f t="shared" si="1342"/>
        <v>77.7428464586459</v>
      </c>
      <c r="DM81" s="127">
        <f t="shared" si="1342"/>
        <v>42.903872735710543</v>
      </c>
      <c r="DN81" s="127">
        <f t="shared" si="1342"/>
        <v>23.415695370923174</v>
      </c>
      <c r="DO81" s="127">
        <f t="shared" si="1342"/>
        <v>12.638400944960633</v>
      </c>
      <c r="DP81" s="127">
        <f t="shared" si="1342"/>
        <v>6.746083372843632</v>
      </c>
      <c r="DQ81" s="127">
        <f t="shared" si="1342"/>
        <v>3.5611132495586046</v>
      </c>
      <c r="DR81" s="127">
        <f t="shared" si="1342"/>
        <v>1.859064132499769</v>
      </c>
      <c r="DS81" s="127">
        <f t="shared" si="1342"/>
        <v>0.9597927487165443</v>
      </c>
      <c r="DT81" s="127">
        <f t="shared" si="1342"/>
        <v>0.49004398490053547</v>
      </c>
      <c r="DU81" s="127">
        <f t="shared" si="1342"/>
        <v>404.80543321770944</v>
      </c>
      <c r="DV81" s="127">
        <f t="shared" si="1342"/>
        <v>216.07568980913194</v>
      </c>
      <c r="DW81" s="127">
        <f t="shared" si="1342"/>
        <v>114.06173913953066</v>
      </c>
      <c r="DX81" s="127">
        <f t="shared" si="1342"/>
        <v>59.545449207808666</v>
      </c>
      <c r="DY81" s="127">
        <f t="shared" si="1342"/>
        <v>30.741968160009751</v>
      </c>
      <c r="DZ81" s="127">
        <f t="shared" si="1342"/>
        <v>15.696009998993731</v>
      </c>
      <c r="EA81" s="127">
        <f t="shared" si="1342"/>
        <v>7.9254032878894902</v>
      </c>
      <c r="EB81" s="127">
        <f t="shared" si="1342"/>
        <v>3.9575643071782007</v>
      </c>
      <c r="EC81" s="127">
        <f t="shared" si="1342"/>
        <v>1.9543803888063738</v>
      </c>
      <c r="ED81" s="127">
        <f t="shared" si="1342"/>
        <v>0.9544753510048567</v>
      </c>
      <c r="EE81" s="127">
        <f t="shared" si="1342"/>
        <v>0.46099354515610602</v>
      </c>
      <c r="EF81" s="127">
        <f t="shared" si="1342"/>
        <v>0.22019095610723302</v>
      </c>
      <c r="EG81" s="127">
        <f t="shared" si="1342"/>
        <v>378.69831035391729</v>
      </c>
      <c r="EH81" s="127">
        <f t="shared" si="1342"/>
        <v>189.1036786147524</v>
      </c>
      <c r="EI81" s="127">
        <f t="shared" si="1342"/>
        <v>93.385853583092228</v>
      </c>
      <c r="EJ81" s="127">
        <f t="shared" si="1342"/>
        <v>45.607546968913461</v>
      </c>
      <c r="EK81" s="127">
        <f t="shared" si="1342"/>
        <v>22.02758273530948</v>
      </c>
      <c r="EL81" s="127">
        <f t="shared" si="1342"/>
        <v>10.521350145101334</v>
      </c>
      <c r="EM81" s="127">
        <f t="shared" si="1342"/>
        <v>4.9699338982226919</v>
      </c>
      <c r="EN81" s="127">
        <f t="shared" si="1342"/>
        <v>2.32169013927393</v>
      </c>
      <c r="EO81" s="127">
        <f t="shared" si="1342"/>
        <v>1.0725866987309047</v>
      </c>
      <c r="EP81" s="127">
        <f t="shared" si="1342"/>
        <v>0.49004398490053547</v>
      </c>
      <c r="EQ81" s="127">
        <f t="shared" si="1342"/>
        <v>0.22141764350665727</v>
      </c>
      <c r="ER81" s="127">
        <f t="shared" ref="ER81:HC81" si="1343">ER79*EXP(-(ER20/3600)*ER80)*ER33/ER35</f>
        <v>9.8938174215643548E-2</v>
      </c>
      <c r="ES81" s="127">
        <f t="shared" si="1343"/>
        <v>354.27491455576103</v>
      </c>
      <c r="ET81" s="127">
        <f t="shared" si="1343"/>
        <v>165.49849405650369</v>
      </c>
      <c r="EU81" s="127">
        <f t="shared" si="1343"/>
        <v>76.457870230915262</v>
      </c>
      <c r="EV81" s="127">
        <f t="shared" si="1343"/>
        <v>34.93211266678756</v>
      </c>
      <c r="EW81" s="127">
        <f t="shared" si="1343"/>
        <v>15.78345272610388</v>
      </c>
      <c r="EX81" s="127">
        <f t="shared" si="1343"/>
        <v>7.0526719136214044</v>
      </c>
      <c r="EY81" s="127">
        <f t="shared" si="1343"/>
        <v>3.1165913021040215</v>
      </c>
      <c r="EZ81" s="127">
        <f t="shared" si="1343"/>
        <v>1.3620107430787691</v>
      </c>
      <c r="FA81" s="127">
        <f t="shared" si="1343"/>
        <v>0.58864806098319877</v>
      </c>
      <c r="FB81" s="127">
        <f t="shared" si="1343"/>
        <v>0.25159697092688388</v>
      </c>
      <c r="FC81" s="127">
        <f t="shared" si="1343"/>
        <v>0.10634806793105896</v>
      </c>
      <c r="FD81" s="127">
        <f t="shared" si="1343"/>
        <v>4.4455787331964362E-2</v>
      </c>
      <c r="FE81" s="127">
        <f t="shared" si="1343"/>
        <v>331.42665718839396</v>
      </c>
      <c r="FF81" s="127">
        <f t="shared" si="1343"/>
        <v>144.83986634003983</v>
      </c>
      <c r="FG81" s="127">
        <f t="shared" si="1343"/>
        <v>62.598409672895855</v>
      </c>
      <c r="FH81" s="127">
        <f t="shared" si="1343"/>
        <v>26.755495010439294</v>
      </c>
      <c r="FI81" s="127">
        <f t="shared" si="1343"/>
        <v>11.309338067214654</v>
      </c>
      <c r="FJ81" s="127">
        <f t="shared" si="1343"/>
        <v>4.7275473618129622</v>
      </c>
      <c r="FK81" s="127">
        <f t="shared" si="1343"/>
        <v>1.9543803888063738</v>
      </c>
      <c r="FL81" s="127">
        <f t="shared" si="1343"/>
        <v>0.79901845335920918</v>
      </c>
      <c r="FM81" s="127">
        <f t="shared" si="1343"/>
        <v>0.32305690543176563</v>
      </c>
      <c r="FN81" s="127">
        <f t="shared" si="1343"/>
        <v>0.12917419197060762</v>
      </c>
      <c r="FO81" s="127">
        <f t="shared" si="1343"/>
        <v>5.1079540787945674E-2</v>
      </c>
      <c r="FP81" s="127">
        <f t="shared" si="1343"/>
        <v>1.9975272870887038E-2</v>
      </c>
      <c r="FQ81" s="127">
        <f t="shared" si="1343"/>
        <v>310.05195282542201</v>
      </c>
      <c r="FR81" s="127">
        <f t="shared" si="1343"/>
        <v>126.75998655454957</v>
      </c>
      <c r="FS81" s="127">
        <f t="shared" si="1343"/>
        <v>51.251243092974065</v>
      </c>
      <c r="FT81" s="127">
        <f t="shared" si="1343"/>
        <v>20.492791835469419</v>
      </c>
      <c r="FU81" s="127">
        <f t="shared" si="1343"/>
        <v>8.1034948270233631</v>
      </c>
      <c r="FV81" s="127">
        <f t="shared" si="1343"/>
        <v>3.1689697652061288</v>
      </c>
      <c r="FW81" s="127">
        <f t="shared" si="1343"/>
        <v>1.2255706102921884</v>
      </c>
      <c r="FX81" s="127">
        <f t="shared" si="1343"/>
        <v>0.46874115498193275</v>
      </c>
      <c r="FY81" s="127">
        <f t="shared" si="1343"/>
        <v>0.17729738882148055</v>
      </c>
      <c r="FZ81" s="127">
        <f t="shared" si="1343"/>
        <v>6.6320241494912391E-2</v>
      </c>
      <c r="GA81" s="127">
        <f t="shared" si="1343"/>
        <v>2.4533774217682953E-2</v>
      </c>
      <c r="GB81" s="127">
        <f t="shared" si="1343"/>
        <v>8.9754686670345044E-3</v>
      </c>
      <c r="GC81" s="127">
        <f t="shared" si="1343"/>
        <v>290.05576759087586</v>
      </c>
      <c r="GD81" s="127">
        <f t="shared" si="1343"/>
        <v>110.93695815478453</v>
      </c>
      <c r="GE81" s="127">
        <f t="shared" si="1343"/>
        <v>41.960968853693366</v>
      </c>
      <c r="GF81" s="127">
        <f t="shared" si="1343"/>
        <v>15.696009998993731</v>
      </c>
      <c r="GG81" s="127">
        <f t="shared" si="1343"/>
        <v>5.8064077686349735</v>
      </c>
      <c r="GH81" s="127">
        <f t="shared" si="1343"/>
        <v>2.1242239588985226</v>
      </c>
      <c r="GI81" s="127">
        <f t="shared" si="1343"/>
        <v>0.76854195294566963</v>
      </c>
      <c r="GJ81" s="127">
        <f t="shared" si="1343"/>
        <v>0.27498522649891682</v>
      </c>
      <c r="GK81" s="127">
        <f t="shared" si="1343"/>
        <v>9.7302870034315342E-2</v>
      </c>
      <c r="GL81" s="127">
        <f t="shared" si="1343"/>
        <v>3.4049947321863644E-2</v>
      </c>
      <c r="GM81" s="127">
        <f t="shared" si="1343"/>
        <v>1.1783701812493377E-2</v>
      </c>
      <c r="GN81" s="127">
        <f t="shared" si="1343"/>
        <v>4.0329380386251983E-3</v>
      </c>
      <c r="GO81" s="127">
        <f t="shared" si="1343"/>
        <v>271.34919662997197</v>
      </c>
      <c r="GP81" s="127">
        <f t="shared" si="1343"/>
        <v>97.089065872851322</v>
      </c>
      <c r="GQ81" s="127">
        <f t="shared" si="1343"/>
        <v>34.354735629466106</v>
      </c>
      <c r="GR81" s="127">
        <f t="shared" si="1343"/>
        <v>12.022018857484177</v>
      </c>
      <c r="GS81" s="127">
        <f t="shared" si="1343"/>
        <v>4.1604729681858501</v>
      </c>
      <c r="GT81" s="127">
        <f t="shared" si="1343"/>
        <v>1.423909901918865</v>
      </c>
      <c r="GU81" s="127">
        <f t="shared" si="1343"/>
        <v>0.48194427026666803</v>
      </c>
      <c r="GV81" s="127">
        <f t="shared" si="1343"/>
        <v>0.16131904354669938</v>
      </c>
      <c r="GW81" s="127">
        <f t="shared" si="1343"/>
        <v>5.3400947300177047E-2</v>
      </c>
      <c r="GX81" s="127">
        <f t="shared" si="1343"/>
        <v>1.7481825857202763E-2</v>
      </c>
      <c r="GY81" s="127">
        <f t="shared" si="1343"/>
        <v>5.6597744470020415E-3</v>
      </c>
      <c r="GZ81" s="127">
        <f t="shared" si="1343"/>
        <v>1.8121158712443985E-3</v>
      </c>
      <c r="HA81" s="127">
        <f t="shared" si="1343"/>
        <v>253.84906883005664</v>
      </c>
      <c r="HB81" s="127">
        <f t="shared" si="1343"/>
        <v>84.969760022722653</v>
      </c>
      <c r="HC81" s="127">
        <f t="shared" si="1343"/>
        <v>28.127278573707766</v>
      </c>
      <c r="HD81" s="127">
        <f t="shared" ref="HD81:JO81" si="1344">HD79*EXP(-(HD20/3600)*HD80)*HD33/HD35</f>
        <v>9.2080049273013262</v>
      </c>
      <c r="HE81" s="127">
        <f t="shared" si="1344"/>
        <v>2.9811091485010275</v>
      </c>
      <c r="HF81" s="127">
        <f t="shared" si="1344"/>
        <v>0.95447535100485592</v>
      </c>
      <c r="HG81" s="127">
        <f t="shared" si="1344"/>
        <v>0.30222199159411561</v>
      </c>
      <c r="HH81" s="127">
        <f t="shared" si="1344"/>
        <v>9.4637207031645396E-2</v>
      </c>
      <c r="HI81" s="127">
        <f t="shared" si="1344"/>
        <v>2.9307061256781057E-2</v>
      </c>
      <c r="HJ81" s="127">
        <f t="shared" si="1344"/>
        <v>8.9754686670345217E-3</v>
      </c>
      <c r="HK81" s="127">
        <f t="shared" si="1344"/>
        <v>2.7184196698676701E-3</v>
      </c>
      <c r="HL81" s="127">
        <f t="shared" si="1344"/>
        <v>8.1423614728662287E-4</v>
      </c>
      <c r="HM81" s="127">
        <f t="shared" si="1344"/>
        <v>237.47757703428988</v>
      </c>
      <c r="HN81" s="127">
        <f t="shared" si="1344"/>
        <v>74.363266897368945</v>
      </c>
      <c r="HO81" s="127">
        <f t="shared" si="1344"/>
        <v>23.028667968685937</v>
      </c>
      <c r="HP81" s="127">
        <f t="shared" si="1344"/>
        <v>7.0526719136214044</v>
      </c>
      <c r="HQ81" s="127">
        <f t="shared" si="1344"/>
        <v>2.1360580451389555</v>
      </c>
      <c r="HR81" s="127">
        <f t="shared" si="1344"/>
        <v>0.63980396122545835</v>
      </c>
      <c r="HS81" s="127">
        <f t="shared" si="1344"/>
        <v>0.18952011225815518</v>
      </c>
      <c r="HT81" s="127">
        <f t="shared" si="1344"/>
        <v>5.5518559730102959E-2</v>
      </c>
      <c r="HU81" s="127">
        <f t="shared" si="1344"/>
        <v>1.6084056237441871E-2</v>
      </c>
      <c r="HV81" s="127">
        <f t="shared" si="1344"/>
        <v>4.6081592649961575E-3</v>
      </c>
      <c r="HW81" s="127">
        <f t="shared" si="1344"/>
        <v>1.305671378024223E-3</v>
      </c>
      <c r="HX81" s="127">
        <f t="shared" si="1344"/>
        <v>3.6585988460709554E-4</v>
      </c>
      <c r="HY81" s="127">
        <f t="shared" si="1344"/>
        <v>222.16193210396227</v>
      </c>
      <c r="HZ81" s="127">
        <f t="shared" si="1344"/>
        <v>65.080747105446918</v>
      </c>
      <c r="IA81" s="127">
        <f t="shared" si="1344"/>
        <v>18.854278668385042</v>
      </c>
      <c r="IB81" s="127">
        <f t="shared" si="1344"/>
        <v>5.4018412798310695</v>
      </c>
      <c r="IC81" s="127">
        <f t="shared" si="1344"/>
        <v>1.5305524705451026</v>
      </c>
      <c r="ID81" s="127">
        <f t="shared" si="1344"/>
        <v>0.42887342074243351</v>
      </c>
      <c r="IE81" s="127">
        <f t="shared" si="1344"/>
        <v>0.11884599383681343</v>
      </c>
      <c r="IF81" s="127">
        <f t="shared" si="1344"/>
        <v>3.25697531783068E-2</v>
      </c>
      <c r="IG81" s="127">
        <f t="shared" si="1344"/>
        <v>8.8271172186987924E-3</v>
      </c>
      <c r="IH81" s="127">
        <f t="shared" si="1344"/>
        <v>2.3659078538776752E-3</v>
      </c>
      <c r="II81" s="127">
        <f t="shared" si="1344"/>
        <v>6.2712088434625833E-4</v>
      </c>
      <c r="IJ81" s="127">
        <f t="shared" si="1344"/>
        <v>1.6439144296255233E-4</v>
      </c>
      <c r="IK81" s="127">
        <f t="shared" si="1344"/>
        <v>207.83403929137671</v>
      </c>
      <c r="IL81" s="127">
        <f t="shared" si="1344"/>
        <v>56.956933450068675</v>
      </c>
      <c r="IM81" s="127">
        <f t="shared" si="1344"/>
        <v>15.436577772909011</v>
      </c>
      <c r="IN81" s="127">
        <f t="shared" si="1344"/>
        <v>4.1374233155705786</v>
      </c>
      <c r="IO81" s="127">
        <f t="shared" si="1344"/>
        <v>1.0966887676216326</v>
      </c>
      <c r="IP81" s="127">
        <f t="shared" si="1344"/>
        <v>0.28748245113553028</v>
      </c>
      <c r="IQ81" s="127">
        <f t="shared" si="1344"/>
        <v>7.4527025563494595E-2</v>
      </c>
      <c r="IR81" s="127">
        <f t="shared" si="1344"/>
        <v>1.910692257242853E-2</v>
      </c>
      <c r="IS81" s="127">
        <f t="shared" si="1344"/>
        <v>4.8444246427878385E-3</v>
      </c>
      <c r="IT81" s="127">
        <f t="shared" si="1344"/>
        <v>1.2146975942344594E-3</v>
      </c>
      <c r="IU81" s="127">
        <f t="shared" si="1344"/>
        <v>3.0120948517563056E-4</v>
      </c>
      <c r="IV81" s="127">
        <f t="shared" si="1344"/>
        <v>7.3865836776099025E-5</v>
      </c>
      <c r="IW81" s="127">
        <f t="shared" si="1344"/>
        <v>194.43019548441865</v>
      </c>
      <c r="IX81" s="127">
        <f t="shared" si="1344"/>
        <v>49.847188490004889</v>
      </c>
      <c r="IY81" s="127">
        <f t="shared" si="1344"/>
        <v>12.638400944960633</v>
      </c>
      <c r="IZ81" s="127">
        <f t="shared" si="1344"/>
        <v>3.1689697652061288</v>
      </c>
      <c r="JA81" s="127">
        <f t="shared" si="1344"/>
        <v>0.78581183995548243</v>
      </c>
      <c r="JB81" s="127">
        <f t="shared" si="1344"/>
        <v>0.19270524987960719</v>
      </c>
      <c r="JC81" s="127">
        <f t="shared" si="1344"/>
        <v>4.6735084288733492E-2</v>
      </c>
      <c r="JD81" s="127">
        <f t="shared" si="1344"/>
        <v>1.1209003893586087E-2</v>
      </c>
      <c r="JE81" s="127">
        <f t="shared" si="1344"/>
        <v>2.6586766141426139E-3</v>
      </c>
      <c r="JF81" s="127">
        <f t="shared" si="1344"/>
        <v>6.2364653932767589E-4</v>
      </c>
      <c r="JG81" s="127">
        <f t="shared" si="1344"/>
        <v>1.4467251246838483E-4</v>
      </c>
      <c r="JH81" s="127">
        <f t="shared" si="1344"/>
        <v>3.3190059922256324E-5</v>
      </c>
      <c r="JI81" s="127">
        <f t="shared" si="1344"/>
        <v>181.89080597673652</v>
      </c>
      <c r="JJ81" s="127">
        <f t="shared" si="1344"/>
        <v>43.624929395756986</v>
      </c>
      <c r="JK81" s="127">
        <f t="shared" si="1344"/>
        <v>10.347447523369096</v>
      </c>
      <c r="JL81" s="127">
        <f t="shared" si="1344"/>
        <v>2.4272037465921414</v>
      </c>
      <c r="JM81" s="127">
        <f t="shared" si="1344"/>
        <v>0.56305878754770278</v>
      </c>
      <c r="JN81" s="127">
        <f t="shared" si="1344"/>
        <v>0.12917419197060762</v>
      </c>
      <c r="JO81" s="127">
        <f t="shared" si="1344"/>
        <v>2.9307061256781057E-2</v>
      </c>
      <c r="JP81" s="127">
        <f t="shared" ref="JP81:MA81" si="1345">JP79*EXP(-(JP20/3600)*JP80)*JP33/JP35</f>
        <v>6.5757197586454944E-3</v>
      </c>
      <c r="JQ81" s="127">
        <f t="shared" si="1345"/>
        <v>1.4591126624525351E-3</v>
      </c>
      <c r="JR81" s="127">
        <f t="shared" si="1345"/>
        <v>3.2019080951626168E-4</v>
      </c>
      <c r="JS81" s="127">
        <f t="shared" si="1345"/>
        <v>6.9486974660545379E-5</v>
      </c>
      <c r="JT81" s="127">
        <f t="shared" si="1345"/>
        <v>1.4913255243855936E-5</v>
      </c>
      <c r="JU81" s="127">
        <f t="shared" si="1345"/>
        <v>170.16011950426773</v>
      </c>
      <c r="JV81" s="127">
        <f t="shared" si="1345"/>
        <v>38.179374252298885</v>
      </c>
      <c r="JW81" s="127">
        <f t="shared" si="1345"/>
        <v>8.4717735032428774</v>
      </c>
      <c r="JX81" s="127">
        <f t="shared" si="1345"/>
        <v>1.859064132499769</v>
      </c>
      <c r="JY81" s="127">
        <f t="shared" si="1345"/>
        <v>0.40344925097164402</v>
      </c>
      <c r="JZ81" s="127">
        <f t="shared" si="1345"/>
        <v>8.6588050308354175E-2</v>
      </c>
      <c r="KA81" s="127">
        <f t="shared" si="1345"/>
        <v>1.8378138235556254E-2</v>
      </c>
      <c r="KB81" s="127">
        <f t="shared" si="1345"/>
        <v>3.8576211369667985E-3</v>
      </c>
      <c r="KC81" s="127">
        <f t="shared" si="1345"/>
        <v>8.00778007526087E-4</v>
      </c>
      <c r="KD81" s="127">
        <f t="shared" si="1345"/>
        <v>1.6439144296255263E-4</v>
      </c>
      <c r="KE81" s="127">
        <f t="shared" si="1345"/>
        <v>3.3374962286152477E-5</v>
      </c>
      <c r="KF81" s="127">
        <f t="shared" si="1345"/>
        <v>6.7009575303375288E-6</v>
      </c>
      <c r="KG81" s="127">
        <f t="shared" si="1345"/>
        <v>159.18598037005728</v>
      </c>
      <c r="KH81" s="127">
        <f t="shared" si="1345"/>
        <v>33.413569683367271</v>
      </c>
      <c r="KI81" s="127">
        <f t="shared" si="1345"/>
        <v>6.9361015002161315</v>
      </c>
      <c r="KJ81" s="127">
        <f t="shared" si="1345"/>
        <v>1.423909901918865</v>
      </c>
      <c r="KK81" s="127">
        <f t="shared" si="1345"/>
        <v>0.28908402054872573</v>
      </c>
      <c r="KL81" s="127">
        <f t="shared" si="1345"/>
        <v>5.8041705868832207E-2</v>
      </c>
      <c r="KM81" s="127">
        <f t="shared" si="1345"/>
        <v>1.1524729895156748E-2</v>
      </c>
      <c r="KN81" s="127">
        <f t="shared" si="1345"/>
        <v>2.2630588563035629E-3</v>
      </c>
      <c r="KO81" s="127">
        <f t="shared" si="1345"/>
        <v>4.3947628845850584E-4</v>
      </c>
      <c r="KP81" s="127">
        <f t="shared" si="1345"/>
        <v>8.4401381039444335E-5</v>
      </c>
      <c r="KQ81" s="127">
        <f t="shared" si="1345"/>
        <v>1.6030171309711148E-5</v>
      </c>
      <c r="KR81" s="127">
        <f t="shared" si="1345"/>
        <v>3.0109343057000559E-6</v>
      </c>
      <c r="KS81" s="127">
        <f t="shared" si="1345"/>
        <v>148.91959655529459</v>
      </c>
      <c r="KT81" s="127">
        <f t="shared" si="1345"/>
        <v>29.242664680865342</v>
      </c>
      <c r="KU81" s="127">
        <f t="shared" si="1345"/>
        <v>5.6787996046972777</v>
      </c>
      <c r="KV81" s="127">
        <f t="shared" si="1345"/>
        <v>1.0906129451576863</v>
      </c>
      <c r="KW81" s="127">
        <f t="shared" si="1345"/>
        <v>0.20713775210971855</v>
      </c>
      <c r="KX81" s="127">
        <f t="shared" si="1345"/>
        <v>3.8906518949982621E-2</v>
      </c>
      <c r="KY81" s="127">
        <f t="shared" si="1345"/>
        <v>7.227032327972888E-3</v>
      </c>
      <c r="KZ81" s="127">
        <f t="shared" si="1345"/>
        <v>1.3276149225791816E-3</v>
      </c>
      <c r="LA81" s="127">
        <f t="shared" si="1345"/>
        <v>2.4118970089344297E-4</v>
      </c>
      <c r="LB81" s="127">
        <f t="shared" si="1345"/>
        <v>4.3333113895643649E-5</v>
      </c>
      <c r="LC81" s="127">
        <f t="shared" si="1345"/>
        <v>7.6993762574318971E-6</v>
      </c>
      <c r="LD81" s="127">
        <f t="shared" si="1345"/>
        <v>1.3528999926052107E-6</v>
      </c>
      <c r="LE81" s="127">
        <f t="shared" si="1345"/>
        <v>139.31532278556853</v>
      </c>
      <c r="LF81" s="127">
        <f t="shared" si="1345"/>
        <v>25.592399906412894</v>
      </c>
      <c r="LG81" s="127">
        <f t="shared" si="1345"/>
        <v>4.6494078769327469</v>
      </c>
      <c r="LH81" s="127">
        <f t="shared" si="1345"/>
        <v>0.83533136088360238</v>
      </c>
      <c r="LI81" s="127">
        <f t="shared" si="1345"/>
        <v>0.14842068498848551</v>
      </c>
      <c r="LJ81" s="127">
        <f t="shared" si="1345"/>
        <v>2.6079819573638863E-2</v>
      </c>
      <c r="LK81" s="127">
        <f t="shared" si="1345"/>
        <v>4.5319930917873232E-3</v>
      </c>
      <c r="LL81" s="127">
        <f t="shared" si="1345"/>
        <v>7.7884027529618054E-4</v>
      </c>
      <c r="LM81" s="127">
        <f t="shared" si="1345"/>
        <v>1.3236771435635935E-4</v>
      </c>
      <c r="LN81" s="127">
        <f t="shared" si="1345"/>
        <v>2.2247962495012519E-5</v>
      </c>
      <c r="LO81" s="127">
        <f t="shared" si="1345"/>
        <v>3.6980512315294757E-6</v>
      </c>
      <c r="LP81" s="127">
        <f t="shared" si="1345"/>
        <v>6.0789715223149567E-7</v>
      </c>
      <c r="LQ81" s="127">
        <f t="shared" si="1345"/>
        <v>130.33045758783385</v>
      </c>
      <c r="LR81" s="127">
        <f t="shared" si="1345"/>
        <v>22.397785568369788</v>
      </c>
      <c r="LS81" s="127">
        <f t="shared" si="1345"/>
        <v>3.8066132124478478</v>
      </c>
      <c r="LT81" s="127">
        <f t="shared" si="1345"/>
        <v>0.6398039612254578</v>
      </c>
      <c r="LU81" s="127">
        <f t="shared" si="1345"/>
        <v>0.10634806793105896</v>
      </c>
      <c r="LV81" s="127">
        <f t="shared" si="1345"/>
        <v>1.7481825857202763E-2</v>
      </c>
      <c r="LW81" s="127">
        <f t="shared" si="1345"/>
        <v>2.8419634023927219E-3</v>
      </c>
      <c r="LX81" s="127">
        <f t="shared" si="1345"/>
        <v>4.5690370310465678E-4</v>
      </c>
      <c r="LY81" s="127">
        <f t="shared" si="1345"/>
        <v>7.2644941881940217E-5</v>
      </c>
      <c r="LZ81" s="127">
        <f t="shared" si="1345"/>
        <v>1.1422484808534472E-5</v>
      </c>
      <c r="MA81" s="127">
        <f t="shared" si="1345"/>
        <v>1.7761936102052667E-6</v>
      </c>
      <c r="MB81" s="127">
        <f t="shared" ref="MB81:OM81" si="1346">MB79*EXP(-(MB20/3600)*MB80)*MB33/MB35</f>
        <v>2.7314579770198674E-7</v>
      </c>
      <c r="MC81" s="127">
        <f t="shared" si="1346"/>
        <v>121.92505343578557</v>
      </c>
      <c r="MD81" s="127">
        <f t="shared" si="1346"/>
        <v>19.601944335082418</v>
      </c>
      <c r="ME81" s="127">
        <f t="shared" si="1346"/>
        <v>3.1165913021040215</v>
      </c>
      <c r="MF81" s="127">
        <f t="shared" si="1346"/>
        <v>0.49004398490053508</v>
      </c>
      <c r="MG81" s="127">
        <f t="shared" si="1346"/>
        <v>7.6201720491632013E-2</v>
      </c>
      <c r="MH81" s="127">
        <f t="shared" si="1346"/>
        <v>1.171841831338718E-2</v>
      </c>
      <c r="MI81" s="127">
        <f t="shared" si="1346"/>
        <v>1.7821642303859542E-3</v>
      </c>
      <c r="MJ81" s="127">
        <f t="shared" si="1346"/>
        <v>2.6804083010648088E-4</v>
      </c>
      <c r="MK81" s="127">
        <f t="shared" si="1346"/>
        <v>3.9868389408183161E-5</v>
      </c>
      <c r="ML81" s="127">
        <f t="shared" si="1346"/>
        <v>5.8644992425913306E-6</v>
      </c>
      <c r="MM81" s="127">
        <f t="shared" si="1346"/>
        <v>8.5311520674341756E-7</v>
      </c>
      <c r="MN81" s="127">
        <f t="shared" si="1346"/>
        <v>1.227323183344062E-7</v>
      </c>
      <c r="MO81" s="127">
        <f t="shared" si="1346"/>
        <v>114.06173913953066</v>
      </c>
      <c r="MP81" s="127">
        <f t="shared" si="1346"/>
        <v>17.155098683429173</v>
      </c>
      <c r="MQ81" s="127">
        <f t="shared" si="1346"/>
        <v>2.551649143807913</v>
      </c>
      <c r="MR81" s="127">
        <f t="shared" si="1346"/>
        <v>0.37533857508045781</v>
      </c>
      <c r="MS81" s="127">
        <f t="shared" si="1346"/>
        <v>5.4600918651846728E-2</v>
      </c>
      <c r="MT81" s="127">
        <f t="shared" si="1346"/>
        <v>7.8550907032945705E-3</v>
      </c>
      <c r="MU81" s="127">
        <f t="shared" si="1346"/>
        <v>1.1175757370390897E-3</v>
      </c>
      <c r="MV81" s="127">
        <f t="shared" si="1346"/>
        <v>1.5724513965629776E-4</v>
      </c>
      <c r="MW81" s="127">
        <f t="shared" si="1346"/>
        <v>2.1880236019538722E-5</v>
      </c>
      <c r="MX81" s="127">
        <f t="shared" si="1346"/>
        <v>3.0109343057000559E-6</v>
      </c>
      <c r="MY81" s="127">
        <f t="shared" si="1346"/>
        <v>4.0975575623918468E-7</v>
      </c>
      <c r="MZ81" s="127">
        <f t="shared" si="1346"/>
        <v>5.5147185460903793E-8</v>
      </c>
      <c r="NA81" s="127">
        <f t="shared" si="1346"/>
        <v>106.70555368988515</v>
      </c>
      <c r="NB81" s="127">
        <f t="shared" si="1346"/>
        <v>15.01368465328601</v>
      </c>
      <c r="NC81" s="127">
        <f t="shared" si="1346"/>
        <v>2.0891136251006417</v>
      </c>
      <c r="ND81" s="127">
        <f t="shared" si="1346"/>
        <v>0.28748245113553</v>
      </c>
      <c r="NE81" s="127">
        <f t="shared" si="1346"/>
        <v>3.9123267800140561E-2</v>
      </c>
      <c r="NF81" s="127">
        <f t="shared" si="1346"/>
        <v>5.2654247618465367E-3</v>
      </c>
      <c r="NG81" s="127">
        <f t="shared" si="1346"/>
        <v>7.0081954666320427E-4</v>
      </c>
      <c r="NH81" s="127">
        <f t="shared" si="1346"/>
        <v>9.2247266715694059E-5</v>
      </c>
      <c r="NI81" s="127">
        <f t="shared" si="1346"/>
        <v>1.2008128128006522E-5</v>
      </c>
      <c r="NJ81" s="127">
        <f t="shared" si="1346"/>
        <v>1.5458652168289184E-6</v>
      </c>
      <c r="NK81" s="127">
        <f t="shared" si="1346"/>
        <v>1.9680786187373984E-7</v>
      </c>
      <c r="NL81" s="127">
        <f t="shared" si="1346"/>
        <v>2.4779227717128182E-8</v>
      </c>
      <c r="NM81" s="127">
        <f t="shared" si="1346"/>
        <v>99.823790818553917</v>
      </c>
      <c r="NN81" s="127">
        <f t="shared" si="1346"/>
        <v>13.139576229080488</v>
      </c>
      <c r="NO81" s="127">
        <f t="shared" si="1346"/>
        <v>1.7104215715441209</v>
      </c>
      <c r="NP81" s="127">
        <f t="shared" si="1346"/>
        <v>0.22019095610723302</v>
      </c>
      <c r="NQ81" s="127">
        <f t="shared" si="1346"/>
        <v>2.8033046350764031E-2</v>
      </c>
      <c r="NR81" s="127">
        <f t="shared" si="1346"/>
        <v>3.5295197687581709E-3</v>
      </c>
      <c r="NS81" s="127">
        <f t="shared" si="1346"/>
        <v>4.3947628845850654E-4</v>
      </c>
      <c r="NT81" s="127">
        <f t="shared" si="1346"/>
        <v>5.4116510278895413E-5</v>
      </c>
      <c r="NU81" s="127">
        <f t="shared" si="1346"/>
        <v>6.5902004443579472E-6</v>
      </c>
      <c r="NV81" s="127">
        <f t="shared" si="1346"/>
        <v>7.936736660369984E-7</v>
      </c>
      <c r="NW81" s="127">
        <f t="shared" si="1346"/>
        <v>9.4527859354106189E-8</v>
      </c>
      <c r="NX81" s="127">
        <f t="shared" si="1346"/>
        <v>1.1134024721761944E-8</v>
      </c>
      <c r="NY81" s="127">
        <f t="shared" si="1346"/>
        <v>93.385853583092228</v>
      </c>
      <c r="NZ81" s="127">
        <f t="shared" si="1346"/>
        <v>11.49940653922218</v>
      </c>
      <c r="OA81" s="127">
        <f t="shared" si="1346"/>
        <v>1.4003747413511431</v>
      </c>
      <c r="OB81" s="127">
        <f t="shared" si="1346"/>
        <v>0.16865049313413616</v>
      </c>
      <c r="OC81" s="127">
        <f t="shared" si="1346"/>
        <v>2.0086555441088755E-2</v>
      </c>
      <c r="OD81" s="127">
        <f t="shared" si="1346"/>
        <v>2.3659078538776752E-3</v>
      </c>
      <c r="OE81" s="127">
        <f t="shared" si="1346"/>
        <v>2.7559078372864262E-4</v>
      </c>
      <c r="OF81" s="127">
        <f t="shared" si="1346"/>
        <v>3.1747246168189829E-5</v>
      </c>
      <c r="OG81" s="127">
        <f t="shared" si="1346"/>
        <v>3.6167786880556607E-6</v>
      </c>
      <c r="OH81" s="127">
        <f t="shared" si="1346"/>
        <v>4.074856470687508E-7</v>
      </c>
      <c r="OI81" s="127">
        <f t="shared" si="1346"/>
        <v>4.5402231948448139E-8</v>
      </c>
      <c r="OJ81" s="127">
        <f t="shared" si="1346"/>
        <v>5.0028397946848273E-9</v>
      </c>
      <c r="OK81" s="127">
        <f t="shared" si="1346"/>
        <v>87.363118330122731</v>
      </c>
      <c r="OL81" s="127">
        <f t="shared" si="1346"/>
        <v>10.063973787955256</v>
      </c>
      <c r="OM81" s="127">
        <f t="shared" si="1346"/>
        <v>1.1465298665778052</v>
      </c>
      <c r="ON81" s="127">
        <f t="shared" ref="ON81:QY81" si="1347">ON79*EXP(-(ON20/3600)*ON80)*ON33/ON35</f>
        <v>0.12917419197060737</v>
      </c>
      <c r="OO81" s="127">
        <f t="shared" si="1347"/>
        <v>1.4392645895116397E-2</v>
      </c>
      <c r="OP81" s="127">
        <f t="shared" si="1347"/>
        <v>1.5859154615273632E-3</v>
      </c>
      <c r="OQ81" s="127">
        <f t="shared" si="1347"/>
        <v>1.7281997247807913E-4</v>
      </c>
      <c r="OR81" s="127">
        <f t="shared" si="1347"/>
        <v>1.8624401944422878E-5</v>
      </c>
      <c r="OS81" s="127">
        <f t="shared" si="1347"/>
        <v>1.9849302291818378E-6</v>
      </c>
      <c r="OT81" s="127">
        <f t="shared" si="1347"/>
        <v>2.0921010696516937E-7</v>
      </c>
      <c r="OU81" s="127">
        <f t="shared" si="1347"/>
        <v>2.1806932686148346E-8</v>
      </c>
      <c r="OV81" s="127">
        <f t="shared" si="1347"/>
        <v>2.2479208225901533E-9</v>
      </c>
      <c r="OW81" s="127">
        <f t="shared" si="1347"/>
        <v>81.728807431973564</v>
      </c>
      <c r="OX81" s="127">
        <f t="shared" si="1347"/>
        <v>8.8077213427660208</v>
      </c>
      <c r="OY81" s="127">
        <f t="shared" si="1347"/>
        <v>0.93869926108964441</v>
      </c>
      <c r="OZ81" s="127">
        <f t="shared" si="1347"/>
        <v>9.8938174215643548E-2</v>
      </c>
      <c r="PA81" s="127">
        <f t="shared" si="1347"/>
        <v>1.0312781425852211E-2</v>
      </c>
      <c r="PB81" s="127">
        <f t="shared" si="1347"/>
        <v>1.063070925179654E-3</v>
      </c>
      <c r="PC81" s="127">
        <f t="shared" si="1347"/>
        <v>1.0837351845819334E-4</v>
      </c>
      <c r="PD81" s="127">
        <f t="shared" si="1347"/>
        <v>1.0925934991330984E-5</v>
      </c>
      <c r="PE81" s="127">
        <f t="shared" si="1347"/>
        <v>1.0893528066097737E-6</v>
      </c>
      <c r="PF81" s="127">
        <f t="shared" si="1347"/>
        <v>1.0741205039055791E-7</v>
      </c>
      <c r="PG81" s="127">
        <f t="shared" si="1347"/>
        <v>1.0473985369665459E-8</v>
      </c>
      <c r="PH81" s="127">
        <f t="shared" si="1347"/>
        <v>1.0100559346319655E-9</v>
      </c>
      <c r="PI81" s="127">
        <f t="shared" si="1347"/>
        <v>76.457870230915262</v>
      </c>
      <c r="PJ81" s="127">
        <f t="shared" si="1347"/>
        <v>7.7082827207539415</v>
      </c>
      <c r="PK81" s="127">
        <f t="shared" si="1347"/>
        <v>0.76854195294567029</v>
      </c>
      <c r="PL81" s="127">
        <f t="shared" si="1347"/>
        <v>7.5779551377819929E-2</v>
      </c>
      <c r="PM81" s="127">
        <f t="shared" si="1347"/>
        <v>7.3894307907269256E-3</v>
      </c>
      <c r="PN81" s="127">
        <f t="shared" si="1347"/>
        <v>7.1259775150557504E-4</v>
      </c>
      <c r="PO81" s="127">
        <f t="shared" si="1347"/>
        <v>6.7959850557771016E-5</v>
      </c>
      <c r="PP81" s="127">
        <f t="shared" si="1347"/>
        <v>6.4096584572766844E-6</v>
      </c>
      <c r="PQ81" s="127">
        <f t="shared" si="1347"/>
        <v>5.9784949607912865E-7</v>
      </c>
      <c r="PR81" s="127">
        <f t="shared" si="1347"/>
        <v>5.5147185460903793E-8</v>
      </c>
      <c r="PS81" s="127">
        <f t="shared" si="1347"/>
        <v>5.0307106965873168E-9</v>
      </c>
      <c r="PT81" s="127">
        <f t="shared" si="1347"/>
        <v>4.5384738680863281E-10</v>
      </c>
      <c r="PU81" s="127">
        <f t="shared" si="1347"/>
        <v>71.526871661662213</v>
      </c>
      <c r="PV81" s="127">
        <f t="shared" si="1347"/>
        <v>6.746083372843632</v>
      </c>
      <c r="PW81" s="127">
        <f t="shared" si="1347"/>
        <v>0.62922893190723139</v>
      </c>
      <c r="PX81" s="127">
        <f t="shared" si="1347"/>
        <v>5.8041705868832207E-2</v>
      </c>
      <c r="PY81" s="127">
        <f t="shared" si="1347"/>
        <v>5.2947585288738719E-3</v>
      </c>
      <c r="PZ81" s="127">
        <f t="shared" si="1347"/>
        <v>4.7766855759411085E-4</v>
      </c>
      <c r="QA81" s="127">
        <f t="shared" si="1347"/>
        <v>4.2616880521566284E-5</v>
      </c>
      <c r="QB81" s="127">
        <f t="shared" si="1347"/>
        <v>3.7602019023118766E-6</v>
      </c>
      <c r="QC81" s="127">
        <f t="shared" si="1347"/>
        <v>3.2810676008117651E-7</v>
      </c>
      <c r="QD81" s="127">
        <f t="shared" si="1347"/>
        <v>2.8313509082093232E-8</v>
      </c>
      <c r="QE81" s="127">
        <f t="shared" si="1347"/>
        <v>2.4162770158200519E-9</v>
      </c>
      <c r="QF81" s="127">
        <f t="shared" si="1347"/>
        <v>2.039267761820308E-10</v>
      </c>
      <c r="QG81" s="127">
        <f t="shared" si="1347"/>
        <v>66.913888056945055</v>
      </c>
      <c r="QH81" s="127">
        <f t="shared" si="1347"/>
        <v>5.9039921759519993</v>
      </c>
      <c r="QI81" s="127">
        <f t="shared" si="1347"/>
        <v>0.51516907727886163</v>
      </c>
      <c r="QJ81" s="127">
        <f t="shared" si="1347"/>
        <v>4.4455787331964279E-2</v>
      </c>
      <c r="QK81" s="127">
        <f t="shared" si="1347"/>
        <v>3.7938602678657422E-3</v>
      </c>
      <c r="QL81" s="127">
        <f t="shared" si="1347"/>
        <v>3.2019080951626168E-4</v>
      </c>
      <c r="QM81" s="127">
        <f t="shared" si="1347"/>
        <v>2.672458062346017E-5</v>
      </c>
      <c r="QN81" s="127">
        <f t="shared" si="1347"/>
        <v>2.2059082305856885E-6</v>
      </c>
      <c r="QO81" s="127">
        <f t="shared" si="1347"/>
        <v>1.8006880781366044E-7</v>
      </c>
      <c r="QP81" s="127">
        <f t="shared" si="1347"/>
        <v>1.4536640262631468E-8</v>
      </c>
      <c r="QQ81" s="127">
        <f t="shared" si="1347"/>
        <v>1.1605506595998108E-9</v>
      </c>
      <c r="QR81" s="127">
        <f t="shared" si="1347"/>
        <v>9.1630207097636362E-11</v>
      </c>
      <c r="QS81" s="127">
        <f t="shared" si="1347"/>
        <v>62.598409672895855</v>
      </c>
      <c r="QT81" s="127">
        <f t="shared" si="1347"/>
        <v>5.1670164282315074</v>
      </c>
      <c r="QU81" s="127">
        <f t="shared" si="1347"/>
        <v>0.42178476660301134</v>
      </c>
      <c r="QV81" s="127">
        <f t="shared" si="1347"/>
        <v>3.4049947321863644E-2</v>
      </c>
      <c r="QW81" s="127">
        <f t="shared" si="1347"/>
        <v>2.7184196698676701E-3</v>
      </c>
      <c r="QX81" s="127">
        <f t="shared" si="1347"/>
        <v>2.1463031817512906E-4</v>
      </c>
      <c r="QY81" s="127">
        <f t="shared" si="1347"/>
        <v>1.6758692817471644E-5</v>
      </c>
      <c r="QZ81" s="127">
        <f t="shared" ref="QZ81:TK81" si="1348">QZ79*EXP(-(QZ20/3600)*QZ80)*QZ33/QZ35</f>
        <v>1.2940877240591599E-6</v>
      </c>
      <c r="RA81" s="127">
        <f t="shared" si="1348"/>
        <v>9.8823857025715996E-8</v>
      </c>
      <c r="RB81" s="127">
        <f t="shared" si="1348"/>
        <v>7.4633599640534232E-9</v>
      </c>
      <c r="RC81" s="127">
        <f t="shared" si="1348"/>
        <v>5.5741863398905185E-10</v>
      </c>
      <c r="RD81" s="127">
        <f t="shared" si="1348"/>
        <v>4.1172106037027544E-11</v>
      </c>
      <c r="RE81" s="127">
        <f t="shared" si="1348"/>
        <v>58.561249500864847</v>
      </c>
      <c r="RF81" s="127">
        <f t="shared" si="1348"/>
        <v>4.5220349170448015</v>
      </c>
      <c r="RG81" s="127">
        <f t="shared" si="1348"/>
        <v>0.34532815959770424</v>
      </c>
      <c r="RH81" s="127">
        <f t="shared" si="1348"/>
        <v>2.6079819573638821E-2</v>
      </c>
      <c r="RI81" s="127">
        <f t="shared" si="1348"/>
        <v>1.9478328087398481E-3</v>
      </c>
      <c r="RJ81" s="127">
        <f t="shared" si="1348"/>
        <v>1.4387100475979638E-4</v>
      </c>
      <c r="RK81" s="127">
        <f t="shared" si="1348"/>
        <v>1.0509193349280448E-5</v>
      </c>
      <c r="RL81" s="127">
        <f t="shared" si="1348"/>
        <v>7.5917167103364617E-7</v>
      </c>
      <c r="RM81" s="127">
        <f t="shared" si="1348"/>
        <v>5.4235682659405271E-8</v>
      </c>
      <c r="RN81" s="127">
        <f t="shared" si="1348"/>
        <v>3.8318167710474935E-9</v>
      </c>
      <c r="RO81" s="127">
        <f t="shared" si="1348"/>
        <v>2.6773112483117596E-10</v>
      </c>
      <c r="RP81" s="127">
        <f t="shared" si="1348"/>
        <v>1.8499819756141979E-11</v>
      </c>
      <c r="RQ81" s="127">
        <f t="shared" si="1348"/>
        <v>54.78445796023842</v>
      </c>
      <c r="RR81" s="127">
        <f t="shared" si="1348"/>
        <v>3.9575643071782007</v>
      </c>
      <c r="RS81" s="127">
        <f t="shared" si="1348"/>
        <v>0.28273078416646208</v>
      </c>
      <c r="RT81" s="127">
        <f t="shared" si="1348"/>
        <v>1.9975272870887038E-2</v>
      </c>
      <c r="RU81" s="127">
        <f t="shared" si="1348"/>
        <v>1.3956831952249898E-3</v>
      </c>
      <c r="RV81" s="127">
        <f t="shared" si="1348"/>
        <v>9.6439618533780363E-5</v>
      </c>
      <c r="RW81" s="127">
        <f t="shared" si="1348"/>
        <v>6.5902004443579472E-6</v>
      </c>
      <c r="RX81" s="127">
        <f t="shared" si="1348"/>
        <v>4.4536519077100284E-7</v>
      </c>
      <c r="RY81" s="127">
        <f t="shared" si="1348"/>
        <v>2.9765173734984585E-8</v>
      </c>
      <c r="RZ81" s="127">
        <f t="shared" si="1348"/>
        <v>1.967320327251978E-9</v>
      </c>
      <c r="SA81" s="127">
        <f t="shared" si="1348"/>
        <v>1.2859267852314898E-10</v>
      </c>
      <c r="SB81" s="127">
        <f t="shared" si="1348"/>
        <v>8.3125048473825792E-12</v>
      </c>
      <c r="SC81" s="127">
        <f t="shared" si="1348"/>
        <v>51.251243092974043</v>
      </c>
      <c r="SD81" s="127">
        <f t="shared" si="1348"/>
        <v>3.463554690039047</v>
      </c>
      <c r="SE81" s="127">
        <f t="shared" si="1348"/>
        <v>0.23148038783893557</v>
      </c>
      <c r="SF81" s="127">
        <f t="shared" si="1348"/>
        <v>1.5299627558378943E-2</v>
      </c>
      <c r="SG81" s="127">
        <f t="shared" si="1348"/>
        <v>1.0000507090203753E-3</v>
      </c>
      <c r="SH81" s="127">
        <f t="shared" si="1348"/>
        <v>6.4645409535223227E-5</v>
      </c>
      <c r="SI81" s="127">
        <f t="shared" si="1348"/>
        <v>4.1326427684185208E-6</v>
      </c>
      <c r="SJ81" s="127">
        <f t="shared" si="1348"/>
        <v>2.6127180546717249E-7</v>
      </c>
      <c r="SK81" s="127">
        <f t="shared" si="1348"/>
        <v>1.6335473696119869E-8</v>
      </c>
      <c r="SL81" s="127">
        <f t="shared" si="1348"/>
        <v>1.0100559346319655E-9</v>
      </c>
      <c r="SM81" s="127">
        <f t="shared" si="1348"/>
        <v>6.1763745176004788E-11</v>
      </c>
      <c r="SN81" s="127">
        <f t="shared" si="1348"/>
        <v>3.7350491922938084E-12</v>
      </c>
      <c r="SO81" s="127">
        <f t="shared" si="1348"/>
        <v>47.945895905030675</v>
      </c>
      <c r="SP81" s="127">
        <f t="shared" si="1348"/>
        <v>3.0312106537682415</v>
      </c>
      <c r="SQ81" s="127">
        <f t="shared" si="1348"/>
        <v>0.18952011225815518</v>
      </c>
      <c r="SR81" s="127">
        <f t="shared" si="1348"/>
        <v>1.171841831338718E-2</v>
      </c>
      <c r="SS81" s="127">
        <f t="shared" si="1348"/>
        <v>7.165676451746163E-4</v>
      </c>
      <c r="ST81" s="127">
        <f t="shared" si="1348"/>
        <v>4.33331138956435E-5</v>
      </c>
      <c r="SU81" s="127">
        <f t="shared" si="1348"/>
        <v>2.5915351734078757E-6</v>
      </c>
      <c r="SV81" s="127">
        <f t="shared" si="1348"/>
        <v>1.5327411694187694E-7</v>
      </c>
      <c r="SW81" s="127">
        <f t="shared" si="1348"/>
        <v>8.9650980455384642E-9</v>
      </c>
      <c r="SX81" s="127">
        <f t="shared" si="1348"/>
        <v>5.1858000802051525E-10</v>
      </c>
      <c r="SY81" s="127">
        <f t="shared" si="1348"/>
        <v>2.9665454223194596E-11</v>
      </c>
      <c r="SZ81" s="127">
        <f t="shared" si="1348"/>
        <v>1.6782657845002352E-12</v>
      </c>
      <c r="TA81" s="127">
        <f t="shared" si="1348"/>
        <v>44.853720522755033</v>
      </c>
      <c r="TB81" s="127">
        <f t="shared" si="1348"/>
        <v>2.6528346885766934</v>
      </c>
      <c r="TC81" s="127">
        <f t="shared" si="1348"/>
        <v>0.15516594423254318</v>
      </c>
      <c r="TD81" s="127">
        <f t="shared" si="1348"/>
        <v>8.9754686670345044E-3</v>
      </c>
      <c r="TE81" s="127">
        <f t="shared" si="1348"/>
        <v>5.1344315391174244E-4</v>
      </c>
      <c r="TF81" s="127">
        <f t="shared" si="1348"/>
        <v>2.9047054901395392E-5</v>
      </c>
      <c r="TG81" s="127">
        <f t="shared" si="1348"/>
        <v>1.6251234213452979E-6</v>
      </c>
      <c r="TH81" s="127">
        <f t="shared" si="1348"/>
        <v>8.9917681252690805E-8</v>
      </c>
      <c r="TI81" s="127">
        <f t="shared" si="1348"/>
        <v>4.9201501261153338E-9</v>
      </c>
      <c r="TJ81" s="127">
        <f t="shared" si="1348"/>
        <v>2.6624785370579202E-10</v>
      </c>
      <c r="TK81" s="127">
        <f t="shared" si="1348"/>
        <v>1.4248474922637126E-11</v>
      </c>
      <c r="TL81" s="127">
        <f t="shared" ref="TL81:VH81" si="1349">TL79*EXP(-(TL20/3600)*TL80)*TL33/TL35</f>
        <v>7.5409342646286894E-13</v>
      </c>
      <c r="TM81" s="127">
        <f t="shared" si="1349"/>
        <v>41.960968853693366</v>
      </c>
      <c r="TN81" s="127">
        <f t="shared" si="1349"/>
        <v>2.32169013927393</v>
      </c>
      <c r="TO81" s="127">
        <f t="shared" si="1349"/>
        <v>0.12703913037356607</v>
      </c>
      <c r="TP81" s="127">
        <f t="shared" si="1349"/>
        <v>6.8745658021857137E-3</v>
      </c>
      <c r="TQ81" s="127">
        <f t="shared" si="1349"/>
        <v>3.6789809597752039E-4</v>
      </c>
      <c r="TR81" s="127">
        <f t="shared" si="1349"/>
        <v>1.9470823178703128E-5</v>
      </c>
      <c r="TS81" s="127">
        <f t="shared" si="1349"/>
        <v>1.0190971597472405E-6</v>
      </c>
      <c r="TT81" s="127">
        <f t="shared" si="1349"/>
        <v>5.2749867773999027E-8</v>
      </c>
      <c r="TU81" s="127">
        <f t="shared" si="1349"/>
        <v>2.7002356405415831E-9</v>
      </c>
      <c r="TV81" s="127">
        <f t="shared" si="1349"/>
        <v>1.3669620599823862E-10</v>
      </c>
      <c r="TW81" s="127">
        <f t="shared" si="1349"/>
        <v>6.8436180377876989E-12</v>
      </c>
      <c r="TX81" s="127">
        <f t="shared" si="1349"/>
        <v>3.3883601816016567E-13</v>
      </c>
      <c r="TY81" s="127">
        <f t="shared" si="1349"/>
        <v>39.254779461324283</v>
      </c>
      <c r="TZ81" s="127">
        <f t="shared" si="1349"/>
        <v>2.0318812649776472</v>
      </c>
      <c r="UA81" s="127">
        <f t="shared" si="1349"/>
        <v>0.10401084288112175</v>
      </c>
      <c r="UB81" s="127">
        <f t="shared" si="1349"/>
        <v>5.2654247618465367E-3</v>
      </c>
      <c r="UC81" s="127">
        <f t="shared" si="1349"/>
        <v>2.6361050486837422E-4</v>
      </c>
      <c r="UD81" s="127">
        <f t="shared" si="1349"/>
        <v>1.3051683089500045E-5</v>
      </c>
      <c r="UE81" s="127">
        <f t="shared" si="1349"/>
        <v>6.3906470571026775E-7</v>
      </c>
      <c r="UF81" s="127">
        <f t="shared" si="1349"/>
        <v>3.0945510509270646E-8</v>
      </c>
      <c r="UG81" s="127">
        <f t="shared" si="1349"/>
        <v>1.4819207397250255E-9</v>
      </c>
      <c r="UH81" s="127">
        <f t="shared" si="1349"/>
        <v>7.0182172266301309E-11</v>
      </c>
      <c r="UI81" s="127">
        <f t="shared" si="1349"/>
        <v>3.2870260221831997E-12</v>
      </c>
      <c r="UJ81" s="127">
        <f t="shared" si="1349"/>
        <v>1.5224883704551175E-13</v>
      </c>
      <c r="UK81" s="127">
        <f t="shared" si="1349"/>
        <v>36.723120381944561</v>
      </c>
      <c r="UL81" s="127">
        <f t="shared" si="1349"/>
        <v>1.7782482705716711</v>
      </c>
      <c r="UM81" s="127">
        <f t="shared" si="1349"/>
        <v>8.5156875720336353E-2</v>
      </c>
      <c r="UN81" s="127">
        <f t="shared" si="1349"/>
        <v>4.0329380386251905E-3</v>
      </c>
      <c r="UO81" s="127">
        <f t="shared" si="1349"/>
        <v>1.888851805343546E-4</v>
      </c>
      <c r="UP81" s="127">
        <f t="shared" si="1349"/>
        <v>8.7488048093962572E-6</v>
      </c>
      <c r="UQ81" s="127">
        <f t="shared" si="1349"/>
        <v>4.007505017341458E-7</v>
      </c>
      <c r="UR81" s="127">
        <f t="shared" si="1349"/>
        <v>1.8154066751071552E-8</v>
      </c>
      <c r="US81" s="127">
        <f t="shared" si="1349"/>
        <v>8.13295345730163E-10</v>
      </c>
      <c r="UT81" s="127">
        <f t="shared" si="1349"/>
        <v>3.6032728692413583E-11</v>
      </c>
      <c r="UU81" s="127">
        <f t="shared" si="1349"/>
        <v>1.5787760232747056E-12</v>
      </c>
      <c r="UV81" s="127">
        <f t="shared" si="1349"/>
        <v>6.8409812237711664E-14</v>
      </c>
      <c r="UW81" s="127">
        <f t="shared" si="1349"/>
        <v>34.354735629466106</v>
      </c>
      <c r="UX81" s="127">
        <f t="shared" si="1349"/>
        <v>1.5562754410385899</v>
      </c>
      <c r="UY81" s="127">
        <f t="shared" si="1349"/>
        <v>6.9720552988279144E-2</v>
      </c>
      <c r="UZ81" s="127">
        <f t="shared" si="1349"/>
        <v>3.0889415306517812E-3</v>
      </c>
      <c r="VA81" s="127">
        <f t="shared" si="1349"/>
        <v>1.3534214595624781E-4</v>
      </c>
      <c r="VB81" s="127">
        <f t="shared" si="1349"/>
        <v>5.8644992425913102E-6</v>
      </c>
      <c r="VC81" s="127">
        <f t="shared" si="1349"/>
        <v>2.5130626555518419E-7</v>
      </c>
      <c r="VD81" s="127">
        <f t="shared" si="1349"/>
        <v>1.065001462824891E-8</v>
      </c>
      <c r="VE81" s="127">
        <f t="shared" si="1349"/>
        <v>4.4634594931782701E-10</v>
      </c>
      <c r="VF81" s="127">
        <f t="shared" si="1349"/>
        <v>1.8499819756141979E-11</v>
      </c>
      <c r="VG81" s="127">
        <f t="shared" si="1349"/>
        <v>7.5829449321231287E-13</v>
      </c>
      <c r="VH81" s="127">
        <f t="shared" si="1349"/>
        <v>3.0738510068224478E-14</v>
      </c>
    </row>
    <row r="82" spans="2:580" ht="14.25" x14ac:dyDescent="0.25">
      <c r="B82" s="55"/>
      <c r="C82" s="203" t="s">
        <v>408</v>
      </c>
      <c r="D82" s="177" t="s">
        <v>409</v>
      </c>
      <c r="E82" s="126">
        <f t="shared" ref="E82:F82" si="1350">0.5*E35*(1-E33/E35)^2/(1-MIN(E28/E81,1)*(E33/E35))</f>
        <v>11.446142466539532</v>
      </c>
      <c r="F82" s="126">
        <f t="shared" si="1350"/>
        <v>11.451766331933296</v>
      </c>
      <c r="G82" s="126">
        <f t="shared" ref="G82:S82" si="1351">0.5*G35*(1-G33/G35)^2/(1-MIN(G28/G81,1)*(G33/G35))</f>
        <v>11.457554370719071</v>
      </c>
      <c r="H82" s="126">
        <f t="shared" si="1351"/>
        <v>11.463511545785973</v>
      </c>
      <c r="I82" s="126">
        <f t="shared" si="1351"/>
        <v>11.469642979980794</v>
      </c>
      <c r="J82" s="126">
        <f t="shared" si="1351"/>
        <v>11.475953961839769</v>
      </c>
      <c r="K82" s="126">
        <f t="shared" si="1351"/>
        <v>11.4824499515586</v>
      </c>
      <c r="L82" s="126">
        <f t="shared" si="1351"/>
        <v>11.489136587212434</v>
      </c>
      <c r="M82" s="126">
        <f t="shared" si="1351"/>
        <v>11.49601969123821</v>
      </c>
      <c r="N82" s="126">
        <f t="shared" si="1351"/>
        <v>11.503105277192466</v>
      </c>
      <c r="O82" s="126">
        <f t="shared" si="1351"/>
        <v>11.510399556798511</v>
      </c>
      <c r="P82" s="126">
        <f t="shared" si="1351"/>
        <v>11.517908947297647</v>
      </c>
      <c r="Q82" s="126">
        <f t="shared" si="1351"/>
        <v>11.446142466539532</v>
      </c>
      <c r="R82" s="126">
        <f t="shared" si="1351"/>
        <v>11.451766331933296</v>
      </c>
      <c r="S82" s="126">
        <f t="shared" si="1351"/>
        <v>11.457554370719071</v>
      </c>
      <c r="T82" s="126">
        <f t="shared" ref="T82:CE82" si="1352">0.5*T35*(1-T33/T35)^2/(1-MIN(T28/T81,1)*(T33/T35))</f>
        <v>11.468402500995204</v>
      </c>
      <c r="U82" s="126">
        <f t="shared" si="1352"/>
        <v>11.4824499515586</v>
      </c>
      <c r="V82" s="126">
        <f t="shared" si="1352"/>
        <v>11.500246351952164</v>
      </c>
      <c r="W82" s="126">
        <f t="shared" si="1352"/>
        <v>11.5225205839787</v>
      </c>
      <c r="X82" s="126">
        <f t="shared" si="1352"/>
        <v>11.55023359530132</v>
      </c>
      <c r="Y82" s="126">
        <f t="shared" si="1352"/>
        <v>11.584652223797349</v>
      </c>
      <c r="Z82" s="126">
        <f t="shared" si="1352"/>
        <v>11.627453103680075</v>
      </c>
      <c r="AA82" s="126">
        <f t="shared" si="1352"/>
        <v>11.680870537587685</v>
      </c>
      <c r="AB82" s="126">
        <f t="shared" si="1352"/>
        <v>11.747910033651593</v>
      </c>
      <c r="AC82" s="126">
        <f t="shared" si="1352"/>
        <v>11.457554370719071</v>
      </c>
      <c r="AD82" s="126">
        <f t="shared" si="1352"/>
        <v>11.478529845104857</v>
      </c>
      <c r="AE82" s="126">
        <f t="shared" si="1352"/>
        <v>11.504547235276904</v>
      </c>
      <c r="AF82" s="126">
        <f t="shared" si="1352"/>
        <v>11.53684927810059</v>
      </c>
      <c r="AG82" s="126">
        <f t="shared" si="1352"/>
        <v>11.577083698027756</v>
      </c>
      <c r="AH82" s="126">
        <f t="shared" si="1352"/>
        <v>11.627453103680075</v>
      </c>
      <c r="AI82" s="126">
        <f t="shared" si="1352"/>
        <v>11.690932097804954</v>
      </c>
      <c r="AJ82" s="126">
        <f t="shared" si="1352"/>
        <v>11.771587629849089</v>
      </c>
      <c r="AK82" s="126">
        <f t="shared" si="1352"/>
        <v>11.875062292223756</v>
      </c>
      <c r="AL82" s="126">
        <f t="shared" si="1352"/>
        <v>12.00932305518916</v>
      </c>
      <c r="AM82" s="126">
        <f t="shared" si="1352"/>
        <v>12.185858849502361</v>
      </c>
      <c r="AN82" s="126">
        <f t="shared" si="1352"/>
        <v>12.421671575187151</v>
      </c>
      <c r="AO82" s="126">
        <f t="shared" si="1352"/>
        <v>11.472145525144583</v>
      </c>
      <c r="AP82" s="126">
        <f t="shared" si="1352"/>
        <v>11.511884016972761</v>
      </c>
      <c r="AQ82" s="126">
        <f t="shared" si="1352"/>
        <v>11.562470030112781</v>
      </c>
      <c r="AR82" s="126">
        <f t="shared" si="1352"/>
        <v>11.627453103680075</v>
      </c>
      <c r="AS82" s="126">
        <f t="shared" si="1352"/>
        <v>11.711793659599945</v>
      </c>
      <c r="AT82" s="126">
        <f t="shared" si="1352"/>
        <v>11.822541600677944</v>
      </c>
      <c r="AU82" s="126">
        <f t="shared" si="1352"/>
        <v>11.969920606311897</v>
      </c>
      <c r="AV82" s="126">
        <f t="shared" si="1352"/>
        <v>12.169126693809588</v>
      </c>
      <c r="AW82" s="126">
        <f t="shared" si="1352"/>
        <v>12.44345204014993</v>
      </c>
      <c r="AX82" s="126">
        <f t="shared" si="1352"/>
        <v>12.830030217083413</v>
      </c>
      <c r="AY82" s="126">
        <f t="shared" si="1352"/>
        <v>13.391194658268198</v>
      </c>
      <c r="AZ82" s="126">
        <f t="shared" si="1352"/>
        <v>14.239130773921039</v>
      </c>
      <c r="BA82" s="126">
        <f t="shared" si="1352"/>
        <v>11.487783731638363</v>
      </c>
      <c r="BB82" s="126">
        <f t="shared" si="1352"/>
        <v>11.55023359530132</v>
      </c>
      <c r="BC82" s="126">
        <f t="shared" si="1352"/>
        <v>11.634013240978888</v>
      </c>
      <c r="BD82" s="126">
        <f t="shared" si="1352"/>
        <v>11.747910033651593</v>
      </c>
      <c r="BE82" s="126">
        <f t="shared" si="1352"/>
        <v>11.90512367151705</v>
      </c>
      <c r="BF82" s="126">
        <f t="shared" si="1352"/>
        <v>12.126059676459327</v>
      </c>
      <c r="BG82" s="126">
        <f t="shared" si="1352"/>
        <v>12.44345204014993</v>
      </c>
      <c r="BH82" s="126">
        <f t="shared" si="1352"/>
        <v>12.912448905764938</v>
      </c>
      <c r="BI82" s="126">
        <f t="shared" si="1352"/>
        <v>13.632389512458873</v>
      </c>
      <c r="BJ82" s="126">
        <f t="shared" si="1352"/>
        <v>14.800007854051032</v>
      </c>
      <c r="BK82" s="126">
        <f t="shared" si="1352"/>
        <v>16.864147919013845</v>
      </c>
      <c r="BL82" s="126">
        <f t="shared" si="1352"/>
        <v>21.114617110596324</v>
      </c>
      <c r="BM82" s="126">
        <f t="shared" si="1352"/>
        <v>11.504547235276904</v>
      </c>
      <c r="BN82" s="126">
        <f t="shared" si="1352"/>
        <v>11.594366972356552</v>
      </c>
      <c r="BO82" s="126">
        <f t="shared" si="1352"/>
        <v>11.722606543713415</v>
      </c>
      <c r="BP82" s="126">
        <f t="shared" si="1352"/>
        <v>11.908987163573901</v>
      </c>
      <c r="BQ82" s="126">
        <f t="shared" si="1352"/>
        <v>12.185858849502361</v>
      </c>
      <c r="BR82" s="126">
        <f t="shared" si="1352"/>
        <v>12.608975346212629</v>
      </c>
      <c r="BS82" s="126">
        <f t="shared" si="1352"/>
        <v>13.281307561352731</v>
      </c>
      <c r="BT82" s="126">
        <f t="shared" si="1352"/>
        <v>14.41317363989897</v>
      </c>
      <c r="BU82" s="126">
        <f t="shared" si="1352"/>
        <v>16.506070236096779</v>
      </c>
      <c r="BV82" s="126">
        <f t="shared" si="1352"/>
        <v>21.114617110596313</v>
      </c>
      <c r="BW82" s="126">
        <f t="shared" si="1352"/>
        <v>22.5</v>
      </c>
      <c r="BX82" s="126">
        <f t="shared" si="1352"/>
        <v>22.5</v>
      </c>
      <c r="BY82" s="126">
        <f t="shared" si="1352"/>
        <v>11.5225205839787</v>
      </c>
      <c r="BZ82" s="126">
        <f t="shared" si="1352"/>
        <v>11.64520979354617</v>
      </c>
      <c r="CA82" s="126">
        <f t="shared" si="1352"/>
        <v>11.832662285301874</v>
      </c>
      <c r="CB82" s="126">
        <f t="shared" si="1352"/>
        <v>12.126059676459327</v>
      </c>
      <c r="CC82" s="126">
        <f t="shared" si="1352"/>
        <v>12.600542581523646</v>
      </c>
      <c r="CD82" s="126">
        <f t="shared" si="1352"/>
        <v>13.405408717324052</v>
      </c>
      <c r="CE82" s="126">
        <f t="shared" si="1352"/>
        <v>14.878915843102247</v>
      </c>
      <c r="CF82" s="126">
        <f t="shared" ref="CF82:EQ82" si="1353">0.5*CF35*(1-CF33/CF35)^2/(1-MIN(CF28/CF81,1)*(CF33/CF35))</f>
        <v>17.974103160248159</v>
      </c>
      <c r="CG82" s="126">
        <f t="shared" si="1353"/>
        <v>22.5</v>
      </c>
      <c r="CH82" s="126">
        <f t="shared" si="1353"/>
        <v>22.5</v>
      </c>
      <c r="CI82" s="126">
        <f t="shared" si="1353"/>
        <v>22.5</v>
      </c>
      <c r="CJ82" s="126">
        <f t="shared" si="1353"/>
        <v>22.5</v>
      </c>
      <c r="CK82" s="126">
        <f t="shared" si="1353"/>
        <v>11.541795202794805</v>
      </c>
      <c r="CL82" s="126">
        <f t="shared" si="1353"/>
        <v>11.703852956547143</v>
      </c>
      <c r="CM82" s="126">
        <f t="shared" si="1353"/>
        <v>11.969920606311897</v>
      </c>
      <c r="CN82" s="126">
        <f t="shared" si="1353"/>
        <v>12.421671575187151</v>
      </c>
      <c r="CO82" s="126">
        <f t="shared" si="1353"/>
        <v>13.228812920894431</v>
      </c>
      <c r="CP82" s="126">
        <f t="shared" si="1353"/>
        <v>14.800007854051032</v>
      </c>
      <c r="CQ82" s="126">
        <f t="shared" si="1353"/>
        <v>18.410462278120487</v>
      </c>
      <c r="CR82" s="126">
        <f t="shared" si="1353"/>
        <v>22.5</v>
      </c>
      <c r="CS82" s="126">
        <f t="shared" si="1353"/>
        <v>22.5</v>
      </c>
      <c r="CT82" s="126">
        <f t="shared" si="1353"/>
        <v>22.5</v>
      </c>
      <c r="CU82" s="126">
        <f t="shared" si="1353"/>
        <v>22.5</v>
      </c>
      <c r="CV82" s="126">
        <f t="shared" si="1353"/>
        <v>22.5</v>
      </c>
      <c r="CW82" s="126">
        <f t="shared" si="1353"/>
        <v>11.562470030112781</v>
      </c>
      <c r="CX82" s="126">
        <f t="shared" si="1353"/>
        <v>11.771587629849089</v>
      </c>
      <c r="CY82" s="126">
        <f t="shared" si="1353"/>
        <v>12.141950357783367</v>
      </c>
      <c r="CZ82" s="126">
        <f t="shared" si="1353"/>
        <v>12.830030217083413</v>
      </c>
      <c r="DA82" s="126">
        <f t="shared" si="1353"/>
        <v>14.218201279805902</v>
      </c>
      <c r="DB82" s="126">
        <f t="shared" si="1353"/>
        <v>17.518914662157783</v>
      </c>
      <c r="DC82" s="126">
        <f t="shared" si="1353"/>
        <v>22.5</v>
      </c>
      <c r="DD82" s="126">
        <f t="shared" si="1353"/>
        <v>22.5</v>
      </c>
      <c r="DE82" s="126">
        <f t="shared" si="1353"/>
        <v>22.5</v>
      </c>
      <c r="DF82" s="126">
        <f t="shared" si="1353"/>
        <v>22.5</v>
      </c>
      <c r="DG82" s="126">
        <f t="shared" si="1353"/>
        <v>22.5</v>
      </c>
      <c r="DH82" s="126">
        <f t="shared" si="1353"/>
        <v>22.5</v>
      </c>
      <c r="DI82" s="126">
        <f t="shared" si="1353"/>
        <v>11.584652223797349</v>
      </c>
      <c r="DJ82" s="126">
        <f t="shared" si="1353"/>
        <v>11.849949467665041</v>
      </c>
      <c r="DK82" s="126">
        <f t="shared" si="1353"/>
        <v>12.358895967073176</v>
      </c>
      <c r="DL82" s="126">
        <f t="shared" si="1353"/>
        <v>13.405408717324052</v>
      </c>
      <c r="DM82" s="126">
        <f t="shared" si="1353"/>
        <v>15.875233147842723</v>
      </c>
      <c r="DN82" s="126">
        <f t="shared" si="1353"/>
        <v>22.5</v>
      </c>
      <c r="DO82" s="126">
        <f t="shared" si="1353"/>
        <v>22.5</v>
      </c>
      <c r="DP82" s="126">
        <f t="shared" si="1353"/>
        <v>22.5</v>
      </c>
      <c r="DQ82" s="126">
        <f t="shared" si="1353"/>
        <v>22.5</v>
      </c>
      <c r="DR82" s="126">
        <f t="shared" si="1353"/>
        <v>22.5</v>
      </c>
      <c r="DS82" s="126">
        <f t="shared" si="1353"/>
        <v>22.5</v>
      </c>
      <c r="DT82" s="126">
        <f t="shared" si="1353"/>
        <v>22.5</v>
      </c>
      <c r="DU82" s="126">
        <f t="shared" si="1353"/>
        <v>11.608457946520359</v>
      </c>
      <c r="DV82" s="126">
        <f t="shared" si="1353"/>
        <v>11.940775014108251</v>
      </c>
      <c r="DW82" s="126">
        <f t="shared" si="1353"/>
        <v>12.634625757607422</v>
      </c>
      <c r="DX82" s="126">
        <f t="shared" si="1353"/>
        <v>14.239130773921039</v>
      </c>
      <c r="DY82" s="126">
        <f t="shared" si="1353"/>
        <v>18.958872133012473</v>
      </c>
      <c r="DZ82" s="126">
        <f t="shared" si="1353"/>
        <v>22.5</v>
      </c>
      <c r="EA82" s="126">
        <f t="shared" si="1353"/>
        <v>22.5</v>
      </c>
      <c r="EB82" s="126">
        <f t="shared" si="1353"/>
        <v>22.5</v>
      </c>
      <c r="EC82" s="126">
        <f t="shared" si="1353"/>
        <v>22.5</v>
      </c>
      <c r="ED82" s="126">
        <f t="shared" si="1353"/>
        <v>22.5</v>
      </c>
      <c r="EE82" s="126">
        <f t="shared" si="1353"/>
        <v>22.5</v>
      </c>
      <c r="EF82" s="126">
        <f t="shared" si="1353"/>
        <v>22.5</v>
      </c>
      <c r="EG82" s="126">
        <f t="shared" si="1353"/>
        <v>11.634013240978888</v>
      </c>
      <c r="EH82" s="126">
        <f t="shared" si="1353"/>
        <v>12.046274466664778</v>
      </c>
      <c r="EI82" s="126">
        <f t="shared" si="1353"/>
        <v>12.988561117557339</v>
      </c>
      <c r="EJ82" s="126">
        <f t="shared" si="1353"/>
        <v>15.497520969525187</v>
      </c>
      <c r="EK82" s="126">
        <f t="shared" si="1353"/>
        <v>22.5</v>
      </c>
      <c r="EL82" s="126">
        <f t="shared" si="1353"/>
        <v>22.5</v>
      </c>
      <c r="EM82" s="126">
        <f t="shared" si="1353"/>
        <v>22.5</v>
      </c>
      <c r="EN82" s="126">
        <f t="shared" si="1353"/>
        <v>22.5</v>
      </c>
      <c r="EO82" s="126">
        <f t="shared" si="1353"/>
        <v>22.5</v>
      </c>
      <c r="EP82" s="126">
        <f t="shared" si="1353"/>
        <v>22.5</v>
      </c>
      <c r="EQ82" s="126">
        <f t="shared" si="1353"/>
        <v>22.5</v>
      </c>
      <c r="ER82" s="126">
        <f t="shared" ref="ER82:HC82" si="1354">0.5*ER35*(1-ER33/ER35)^2/(1-MIN(ER28/ER81,1)*(ER33/ER35))</f>
        <v>22.5</v>
      </c>
      <c r="ES82" s="126">
        <f t="shared" si="1354"/>
        <v>11.661455007406802</v>
      </c>
      <c r="ET82" s="126">
        <f t="shared" si="1354"/>
        <v>12.169126693809588</v>
      </c>
      <c r="EU82" s="126">
        <f t="shared" si="1354"/>
        <v>13.448712988601459</v>
      </c>
      <c r="EV82" s="126">
        <f t="shared" si="1354"/>
        <v>17.51891466215779</v>
      </c>
      <c r="EW82" s="126">
        <f t="shared" si="1354"/>
        <v>22.5</v>
      </c>
      <c r="EX82" s="126">
        <f t="shared" si="1354"/>
        <v>22.5</v>
      </c>
      <c r="EY82" s="126">
        <f t="shared" si="1354"/>
        <v>22.5</v>
      </c>
      <c r="EZ82" s="126">
        <f t="shared" si="1354"/>
        <v>22.5</v>
      </c>
      <c r="FA82" s="126">
        <f t="shared" si="1354"/>
        <v>22.5</v>
      </c>
      <c r="FB82" s="126">
        <f t="shared" si="1354"/>
        <v>22.5</v>
      </c>
      <c r="FC82" s="126">
        <f t="shared" si="1354"/>
        <v>22.5</v>
      </c>
      <c r="FD82" s="126">
        <f t="shared" si="1354"/>
        <v>22.5</v>
      </c>
      <c r="FE82" s="126">
        <f t="shared" si="1354"/>
        <v>11.690932097804954</v>
      </c>
      <c r="FF82" s="126">
        <f t="shared" si="1354"/>
        <v>12.312604972251309</v>
      </c>
      <c r="FG82" s="126">
        <f t="shared" si="1354"/>
        <v>14.056975329519902</v>
      </c>
      <c r="FH82" s="126">
        <f t="shared" si="1354"/>
        <v>21.114617110596324</v>
      </c>
      <c r="FI82" s="126">
        <f t="shared" si="1354"/>
        <v>22.5</v>
      </c>
      <c r="FJ82" s="126">
        <f t="shared" si="1354"/>
        <v>22.5</v>
      </c>
      <c r="FK82" s="126">
        <f t="shared" si="1354"/>
        <v>22.5</v>
      </c>
      <c r="FL82" s="126">
        <f t="shared" si="1354"/>
        <v>22.5</v>
      </c>
      <c r="FM82" s="126">
        <f t="shared" si="1354"/>
        <v>22.5</v>
      </c>
      <c r="FN82" s="126">
        <f t="shared" si="1354"/>
        <v>22.5</v>
      </c>
      <c r="FO82" s="126">
        <f t="shared" si="1354"/>
        <v>22.5</v>
      </c>
      <c r="FP82" s="126">
        <f t="shared" si="1354"/>
        <v>22.5</v>
      </c>
      <c r="FQ82" s="126">
        <f t="shared" si="1354"/>
        <v>11.722606543713415</v>
      </c>
      <c r="FR82" s="126">
        <f t="shared" si="1354"/>
        <v>12.480745812602239</v>
      </c>
      <c r="FS82" s="126">
        <f t="shared" si="1354"/>
        <v>14.878915843102243</v>
      </c>
      <c r="FT82" s="126">
        <f t="shared" si="1354"/>
        <v>22.5</v>
      </c>
      <c r="FU82" s="126">
        <f t="shared" si="1354"/>
        <v>22.5</v>
      </c>
      <c r="FV82" s="126">
        <f t="shared" si="1354"/>
        <v>22.5</v>
      </c>
      <c r="FW82" s="126">
        <f t="shared" si="1354"/>
        <v>22.5</v>
      </c>
      <c r="FX82" s="126">
        <f t="shared" si="1354"/>
        <v>22.5</v>
      </c>
      <c r="FY82" s="126">
        <f t="shared" si="1354"/>
        <v>22.5</v>
      </c>
      <c r="FZ82" s="126">
        <f t="shared" si="1354"/>
        <v>22.5</v>
      </c>
      <c r="GA82" s="126">
        <f t="shared" si="1354"/>
        <v>22.5</v>
      </c>
      <c r="GB82" s="126">
        <f t="shared" si="1354"/>
        <v>22.5</v>
      </c>
      <c r="GC82" s="126">
        <f t="shared" si="1354"/>
        <v>11.756654937206294</v>
      </c>
      <c r="GD82" s="126">
        <f t="shared" si="1354"/>
        <v>12.678579292128044</v>
      </c>
      <c r="GE82" s="126">
        <f t="shared" si="1354"/>
        <v>16.023264609808329</v>
      </c>
      <c r="GF82" s="126">
        <f t="shared" si="1354"/>
        <v>22.5</v>
      </c>
      <c r="GG82" s="126">
        <f t="shared" si="1354"/>
        <v>22.5</v>
      </c>
      <c r="GH82" s="126">
        <f t="shared" si="1354"/>
        <v>22.5</v>
      </c>
      <c r="GI82" s="126">
        <f t="shared" si="1354"/>
        <v>22.5</v>
      </c>
      <c r="GJ82" s="126">
        <f t="shared" si="1354"/>
        <v>22.5</v>
      </c>
      <c r="GK82" s="126">
        <f t="shared" si="1354"/>
        <v>22.5</v>
      </c>
      <c r="GL82" s="126">
        <f t="shared" si="1354"/>
        <v>22.5</v>
      </c>
      <c r="GM82" s="126">
        <f t="shared" si="1354"/>
        <v>22.5</v>
      </c>
      <c r="GN82" s="126">
        <f t="shared" si="1354"/>
        <v>22.5</v>
      </c>
      <c r="GO82" s="126">
        <f t="shared" si="1354"/>
        <v>11.793269988204852</v>
      </c>
      <c r="GP82" s="126">
        <f t="shared" si="1354"/>
        <v>12.912448905764938</v>
      </c>
      <c r="GQ82" s="126">
        <f t="shared" si="1354"/>
        <v>17.684532194038503</v>
      </c>
      <c r="GR82" s="126">
        <f t="shared" si="1354"/>
        <v>22.5</v>
      </c>
      <c r="GS82" s="126">
        <f t="shared" si="1354"/>
        <v>22.5</v>
      </c>
      <c r="GT82" s="126">
        <f t="shared" si="1354"/>
        <v>22.5</v>
      </c>
      <c r="GU82" s="126">
        <f t="shared" si="1354"/>
        <v>22.5</v>
      </c>
      <c r="GV82" s="126">
        <f t="shared" si="1354"/>
        <v>22.5</v>
      </c>
      <c r="GW82" s="126">
        <f t="shared" si="1354"/>
        <v>22.5</v>
      </c>
      <c r="GX82" s="126">
        <f t="shared" si="1354"/>
        <v>22.5</v>
      </c>
      <c r="GY82" s="126">
        <f t="shared" si="1354"/>
        <v>22.5</v>
      </c>
      <c r="GZ82" s="126">
        <f t="shared" si="1354"/>
        <v>22.5</v>
      </c>
      <c r="HA82" s="126">
        <f t="shared" si="1354"/>
        <v>11.832662285301874</v>
      </c>
      <c r="HB82" s="126">
        <f t="shared" si="1354"/>
        <v>13.190464546259124</v>
      </c>
      <c r="HC82" s="126">
        <f t="shared" si="1354"/>
        <v>20.248687732910554</v>
      </c>
      <c r="HD82" s="126">
        <f t="shared" ref="HD82:JO82" si="1355">0.5*HD35*(1-HD33/HD35)^2/(1-MIN(HD28/HD81,1)*(HD33/HD35))</f>
        <v>22.5</v>
      </c>
      <c r="HE82" s="126">
        <f t="shared" si="1355"/>
        <v>22.5</v>
      </c>
      <c r="HF82" s="126">
        <f t="shared" si="1355"/>
        <v>22.5</v>
      </c>
      <c r="HG82" s="126">
        <f t="shared" si="1355"/>
        <v>22.5</v>
      </c>
      <c r="HH82" s="126">
        <f t="shared" si="1355"/>
        <v>22.5</v>
      </c>
      <c r="HI82" s="126">
        <f t="shared" si="1355"/>
        <v>22.5</v>
      </c>
      <c r="HJ82" s="126">
        <f t="shared" si="1355"/>
        <v>22.5</v>
      </c>
      <c r="HK82" s="126">
        <f t="shared" si="1355"/>
        <v>22.5</v>
      </c>
      <c r="HL82" s="126">
        <f t="shared" si="1355"/>
        <v>22.5</v>
      </c>
      <c r="HM82" s="126">
        <f t="shared" si="1355"/>
        <v>11.875062292223756</v>
      </c>
      <c r="HN82" s="126">
        <f t="shared" si="1355"/>
        <v>13.523158322422523</v>
      </c>
      <c r="HO82" s="126">
        <f t="shared" si="1355"/>
        <v>22.5</v>
      </c>
      <c r="HP82" s="126">
        <f t="shared" si="1355"/>
        <v>22.5</v>
      </c>
      <c r="HQ82" s="126">
        <f t="shared" si="1355"/>
        <v>22.5</v>
      </c>
      <c r="HR82" s="126">
        <f t="shared" si="1355"/>
        <v>22.5</v>
      </c>
      <c r="HS82" s="126">
        <f t="shared" si="1355"/>
        <v>22.5</v>
      </c>
      <c r="HT82" s="126">
        <f t="shared" si="1355"/>
        <v>22.5</v>
      </c>
      <c r="HU82" s="126">
        <f t="shared" si="1355"/>
        <v>22.5</v>
      </c>
      <c r="HV82" s="126">
        <f t="shared" si="1355"/>
        <v>22.5</v>
      </c>
      <c r="HW82" s="126">
        <f t="shared" si="1355"/>
        <v>22.5</v>
      </c>
      <c r="HX82" s="126">
        <f t="shared" si="1355"/>
        <v>22.5</v>
      </c>
      <c r="HY82" s="126">
        <f t="shared" si="1355"/>
        <v>11.920722618020472</v>
      </c>
      <c r="HZ82" s="126">
        <f t="shared" si="1355"/>
        <v>13.924458004904089</v>
      </c>
      <c r="IA82" s="126">
        <f t="shared" si="1355"/>
        <v>22.5</v>
      </c>
      <c r="IB82" s="126">
        <f t="shared" si="1355"/>
        <v>22.5</v>
      </c>
      <c r="IC82" s="126">
        <f t="shared" si="1355"/>
        <v>22.5</v>
      </c>
      <c r="ID82" s="126">
        <f t="shared" si="1355"/>
        <v>22.5</v>
      </c>
      <c r="IE82" s="126">
        <f t="shared" si="1355"/>
        <v>22.5</v>
      </c>
      <c r="IF82" s="126">
        <f t="shared" si="1355"/>
        <v>22.5</v>
      </c>
      <c r="IG82" s="126">
        <f t="shared" si="1355"/>
        <v>22.5</v>
      </c>
      <c r="IH82" s="126">
        <f t="shared" si="1355"/>
        <v>22.5</v>
      </c>
      <c r="II82" s="126">
        <f t="shared" si="1355"/>
        <v>22.5</v>
      </c>
      <c r="IJ82" s="126">
        <f t="shared" si="1355"/>
        <v>22.5</v>
      </c>
      <c r="IK82" s="126">
        <f t="shared" si="1355"/>
        <v>11.969920606311897</v>
      </c>
      <c r="IL82" s="126">
        <f t="shared" si="1355"/>
        <v>14.41317363989897</v>
      </c>
      <c r="IM82" s="126">
        <f t="shared" si="1355"/>
        <v>22.5</v>
      </c>
      <c r="IN82" s="126">
        <f t="shared" si="1355"/>
        <v>22.5</v>
      </c>
      <c r="IO82" s="126">
        <f t="shared" si="1355"/>
        <v>22.5</v>
      </c>
      <c r="IP82" s="126">
        <f t="shared" si="1355"/>
        <v>22.5</v>
      </c>
      <c r="IQ82" s="126">
        <f t="shared" si="1355"/>
        <v>22.5</v>
      </c>
      <c r="IR82" s="126">
        <f t="shared" si="1355"/>
        <v>22.5</v>
      </c>
      <c r="IS82" s="126">
        <f t="shared" si="1355"/>
        <v>22.5</v>
      </c>
      <c r="IT82" s="126">
        <f t="shared" si="1355"/>
        <v>22.5</v>
      </c>
      <c r="IU82" s="126">
        <f t="shared" si="1355"/>
        <v>22.5</v>
      </c>
      <c r="IV82" s="126">
        <f t="shared" si="1355"/>
        <v>22.5</v>
      </c>
      <c r="IW82" s="126">
        <f t="shared" si="1355"/>
        <v>12.022961297741494</v>
      </c>
      <c r="IX82" s="126">
        <f t="shared" si="1355"/>
        <v>15.015343676074441</v>
      </c>
      <c r="IY82" s="126">
        <f t="shared" si="1355"/>
        <v>22.5</v>
      </c>
      <c r="IZ82" s="126">
        <f t="shared" si="1355"/>
        <v>22.5</v>
      </c>
      <c r="JA82" s="126">
        <f t="shared" si="1355"/>
        <v>22.5</v>
      </c>
      <c r="JB82" s="126">
        <f t="shared" si="1355"/>
        <v>22.5</v>
      </c>
      <c r="JC82" s="126">
        <f t="shared" si="1355"/>
        <v>22.5</v>
      </c>
      <c r="JD82" s="126">
        <f t="shared" si="1355"/>
        <v>22.5</v>
      </c>
      <c r="JE82" s="126">
        <f t="shared" si="1355"/>
        <v>22.5</v>
      </c>
      <c r="JF82" s="126">
        <f t="shared" si="1355"/>
        <v>22.5</v>
      </c>
      <c r="JG82" s="126">
        <f t="shared" si="1355"/>
        <v>22.5</v>
      </c>
      <c r="JH82" s="126">
        <f t="shared" si="1355"/>
        <v>22.5</v>
      </c>
      <c r="JI82" s="126">
        <f t="shared" si="1355"/>
        <v>12.080180830589548</v>
      </c>
      <c r="JJ82" s="126">
        <f t="shared" si="1355"/>
        <v>15.768082538017591</v>
      </c>
      <c r="JK82" s="126">
        <f t="shared" si="1355"/>
        <v>22.5</v>
      </c>
      <c r="JL82" s="126">
        <f t="shared" si="1355"/>
        <v>22.5</v>
      </c>
      <c r="JM82" s="126">
        <f t="shared" si="1355"/>
        <v>22.5</v>
      </c>
      <c r="JN82" s="126">
        <f t="shared" si="1355"/>
        <v>22.5</v>
      </c>
      <c r="JO82" s="126">
        <f t="shared" si="1355"/>
        <v>22.5</v>
      </c>
      <c r="JP82" s="126">
        <f t="shared" ref="JP82:MA82" si="1356">0.5*JP35*(1-JP33/JP35)^2/(1-MIN(JP28/JP81,1)*(JP33/JP35))</f>
        <v>22.5</v>
      </c>
      <c r="JQ82" s="126">
        <f t="shared" si="1356"/>
        <v>22.5</v>
      </c>
      <c r="JR82" s="126">
        <f t="shared" si="1356"/>
        <v>22.5</v>
      </c>
      <c r="JS82" s="126">
        <f t="shared" si="1356"/>
        <v>22.5</v>
      </c>
      <c r="JT82" s="126">
        <f t="shared" si="1356"/>
        <v>22.5</v>
      </c>
      <c r="JU82" s="126">
        <f t="shared" si="1356"/>
        <v>12.141950357783367</v>
      </c>
      <c r="JV82" s="126">
        <f t="shared" si="1356"/>
        <v>16.726184840735005</v>
      </c>
      <c r="JW82" s="126">
        <f t="shared" si="1356"/>
        <v>22.5</v>
      </c>
      <c r="JX82" s="126">
        <f t="shared" si="1356"/>
        <v>22.5</v>
      </c>
      <c r="JY82" s="126">
        <f t="shared" si="1356"/>
        <v>22.5</v>
      </c>
      <c r="JZ82" s="126">
        <f t="shared" si="1356"/>
        <v>22.5</v>
      </c>
      <c r="KA82" s="126">
        <f t="shared" si="1356"/>
        <v>22.5</v>
      </c>
      <c r="KB82" s="126">
        <f t="shared" si="1356"/>
        <v>22.5</v>
      </c>
      <c r="KC82" s="126">
        <f t="shared" si="1356"/>
        <v>22.5</v>
      </c>
      <c r="KD82" s="126">
        <f t="shared" si="1356"/>
        <v>22.5</v>
      </c>
      <c r="KE82" s="126">
        <f t="shared" si="1356"/>
        <v>22.5</v>
      </c>
      <c r="KF82" s="126">
        <f t="shared" si="1356"/>
        <v>22.5</v>
      </c>
      <c r="KG82" s="126">
        <f t="shared" si="1356"/>
        <v>12.208680574961788</v>
      </c>
      <c r="KH82" s="126">
        <f t="shared" si="1356"/>
        <v>17.974103160248159</v>
      </c>
      <c r="KI82" s="126">
        <f t="shared" si="1356"/>
        <v>22.5</v>
      </c>
      <c r="KJ82" s="126">
        <f t="shared" si="1356"/>
        <v>22.5</v>
      </c>
      <c r="KK82" s="126">
        <f t="shared" si="1356"/>
        <v>22.5</v>
      </c>
      <c r="KL82" s="126">
        <f t="shared" si="1356"/>
        <v>22.5</v>
      </c>
      <c r="KM82" s="126">
        <f t="shared" si="1356"/>
        <v>22.5</v>
      </c>
      <c r="KN82" s="126">
        <f t="shared" si="1356"/>
        <v>22.5</v>
      </c>
      <c r="KO82" s="126">
        <f t="shared" si="1356"/>
        <v>22.5</v>
      </c>
      <c r="KP82" s="126">
        <f t="shared" si="1356"/>
        <v>22.5</v>
      </c>
      <c r="KQ82" s="126">
        <f t="shared" si="1356"/>
        <v>22.5</v>
      </c>
      <c r="KR82" s="126">
        <f t="shared" si="1356"/>
        <v>22.5</v>
      </c>
      <c r="KS82" s="126">
        <f t="shared" si="1356"/>
        <v>12.280826974649502</v>
      </c>
      <c r="KT82" s="126">
        <f t="shared" si="1356"/>
        <v>19.649200645803759</v>
      </c>
      <c r="KU82" s="126">
        <f t="shared" si="1356"/>
        <v>22.5</v>
      </c>
      <c r="KV82" s="126">
        <f t="shared" si="1356"/>
        <v>22.5</v>
      </c>
      <c r="KW82" s="126">
        <f t="shared" si="1356"/>
        <v>22.5</v>
      </c>
      <c r="KX82" s="126">
        <f t="shared" si="1356"/>
        <v>22.5</v>
      </c>
      <c r="KY82" s="126">
        <f t="shared" si="1356"/>
        <v>22.5</v>
      </c>
      <c r="KZ82" s="126">
        <f t="shared" si="1356"/>
        <v>22.5</v>
      </c>
      <c r="LA82" s="126">
        <f t="shared" si="1356"/>
        <v>22.5</v>
      </c>
      <c r="LB82" s="126">
        <f t="shared" si="1356"/>
        <v>22.5</v>
      </c>
      <c r="LC82" s="126">
        <f t="shared" si="1356"/>
        <v>22.5</v>
      </c>
      <c r="LD82" s="126">
        <f t="shared" si="1356"/>
        <v>22.5</v>
      </c>
      <c r="LE82" s="126">
        <f t="shared" si="1356"/>
        <v>12.358895967073176</v>
      </c>
      <c r="LF82" s="126">
        <f t="shared" si="1356"/>
        <v>21.990964300297556</v>
      </c>
      <c r="LG82" s="126">
        <f t="shared" si="1356"/>
        <v>22.5</v>
      </c>
      <c r="LH82" s="126">
        <f t="shared" si="1356"/>
        <v>22.5</v>
      </c>
      <c r="LI82" s="126">
        <f t="shared" si="1356"/>
        <v>22.5</v>
      </c>
      <c r="LJ82" s="126">
        <f t="shared" si="1356"/>
        <v>22.5</v>
      </c>
      <c r="LK82" s="126">
        <f t="shared" si="1356"/>
        <v>22.5</v>
      </c>
      <c r="LL82" s="126">
        <f t="shared" si="1356"/>
        <v>22.5</v>
      </c>
      <c r="LM82" s="126">
        <f t="shared" si="1356"/>
        <v>22.5</v>
      </c>
      <c r="LN82" s="126">
        <f t="shared" si="1356"/>
        <v>22.5</v>
      </c>
      <c r="LO82" s="126">
        <f t="shared" si="1356"/>
        <v>22.5</v>
      </c>
      <c r="LP82" s="126">
        <f t="shared" si="1356"/>
        <v>22.5</v>
      </c>
      <c r="LQ82" s="126">
        <f t="shared" si="1356"/>
        <v>12.44345204014993</v>
      </c>
      <c r="LR82" s="126">
        <f t="shared" si="1356"/>
        <v>22.5</v>
      </c>
      <c r="LS82" s="126">
        <f t="shared" si="1356"/>
        <v>22.5</v>
      </c>
      <c r="LT82" s="126">
        <f t="shared" si="1356"/>
        <v>22.5</v>
      </c>
      <c r="LU82" s="126">
        <f t="shared" si="1356"/>
        <v>22.5</v>
      </c>
      <c r="LV82" s="126">
        <f t="shared" si="1356"/>
        <v>22.5</v>
      </c>
      <c r="LW82" s="126">
        <f t="shared" si="1356"/>
        <v>22.5</v>
      </c>
      <c r="LX82" s="126">
        <f t="shared" si="1356"/>
        <v>22.5</v>
      </c>
      <c r="LY82" s="126">
        <f t="shared" si="1356"/>
        <v>22.5</v>
      </c>
      <c r="LZ82" s="126">
        <f t="shared" si="1356"/>
        <v>22.5</v>
      </c>
      <c r="MA82" s="126">
        <f t="shared" si="1356"/>
        <v>22.5</v>
      </c>
      <c r="MB82" s="126">
        <f t="shared" ref="MB82:OM82" si="1357">0.5*MB35*(1-MB33/MB35)^2/(1-MIN(MB28/MB81,1)*(MB33/MB35))</f>
        <v>22.5</v>
      </c>
      <c r="MC82" s="126">
        <f t="shared" si="1357"/>
        <v>12.535126171608622</v>
      </c>
      <c r="MD82" s="126">
        <f t="shared" si="1357"/>
        <v>22.5</v>
      </c>
      <c r="ME82" s="126">
        <f t="shared" si="1357"/>
        <v>22.5</v>
      </c>
      <c r="MF82" s="126">
        <f t="shared" si="1357"/>
        <v>22.5</v>
      </c>
      <c r="MG82" s="126">
        <f t="shared" si="1357"/>
        <v>22.5</v>
      </c>
      <c r="MH82" s="126">
        <f t="shared" si="1357"/>
        <v>22.5</v>
      </c>
      <c r="MI82" s="126">
        <f t="shared" si="1357"/>
        <v>22.5</v>
      </c>
      <c r="MJ82" s="126">
        <f t="shared" si="1357"/>
        <v>22.5</v>
      </c>
      <c r="MK82" s="126">
        <f t="shared" si="1357"/>
        <v>22.5</v>
      </c>
      <c r="ML82" s="126">
        <f t="shared" si="1357"/>
        <v>22.5</v>
      </c>
      <c r="MM82" s="126">
        <f t="shared" si="1357"/>
        <v>22.5</v>
      </c>
      <c r="MN82" s="126">
        <f t="shared" si="1357"/>
        <v>22.5</v>
      </c>
      <c r="MO82" s="126">
        <f t="shared" si="1357"/>
        <v>12.634625757607422</v>
      </c>
      <c r="MP82" s="126">
        <f t="shared" si="1357"/>
        <v>22.5</v>
      </c>
      <c r="MQ82" s="126">
        <f t="shared" si="1357"/>
        <v>22.5</v>
      </c>
      <c r="MR82" s="126">
        <f t="shared" si="1357"/>
        <v>22.5</v>
      </c>
      <c r="MS82" s="126">
        <f t="shared" si="1357"/>
        <v>22.5</v>
      </c>
      <c r="MT82" s="126">
        <f t="shared" si="1357"/>
        <v>22.5</v>
      </c>
      <c r="MU82" s="126">
        <f t="shared" si="1357"/>
        <v>22.5</v>
      </c>
      <c r="MV82" s="126">
        <f t="shared" si="1357"/>
        <v>22.5</v>
      </c>
      <c r="MW82" s="126">
        <f t="shared" si="1357"/>
        <v>22.5</v>
      </c>
      <c r="MX82" s="126">
        <f t="shared" si="1357"/>
        <v>22.5</v>
      </c>
      <c r="MY82" s="126">
        <f t="shared" si="1357"/>
        <v>22.5</v>
      </c>
      <c r="MZ82" s="126">
        <f t="shared" si="1357"/>
        <v>22.5</v>
      </c>
      <c r="NA82" s="126">
        <f t="shared" si="1357"/>
        <v>12.742746387998768</v>
      </c>
      <c r="NB82" s="126">
        <f t="shared" si="1357"/>
        <v>22.5</v>
      </c>
      <c r="NC82" s="126">
        <f t="shared" si="1357"/>
        <v>22.5</v>
      </c>
      <c r="ND82" s="126">
        <f t="shared" si="1357"/>
        <v>22.5</v>
      </c>
      <c r="NE82" s="126">
        <f t="shared" si="1357"/>
        <v>22.5</v>
      </c>
      <c r="NF82" s="126">
        <f t="shared" si="1357"/>
        <v>22.5</v>
      </c>
      <c r="NG82" s="126">
        <f t="shared" si="1357"/>
        <v>22.5</v>
      </c>
      <c r="NH82" s="126">
        <f t="shared" si="1357"/>
        <v>22.5</v>
      </c>
      <c r="NI82" s="126">
        <f t="shared" si="1357"/>
        <v>22.5</v>
      </c>
      <c r="NJ82" s="126">
        <f t="shared" si="1357"/>
        <v>22.5</v>
      </c>
      <c r="NK82" s="126">
        <f t="shared" si="1357"/>
        <v>22.5</v>
      </c>
      <c r="NL82" s="126">
        <f t="shared" si="1357"/>
        <v>22.5</v>
      </c>
      <c r="NM82" s="126">
        <f t="shared" si="1357"/>
        <v>12.860385883180429</v>
      </c>
      <c r="NN82" s="126">
        <f t="shared" si="1357"/>
        <v>22.5</v>
      </c>
      <c r="NO82" s="126">
        <f t="shared" si="1357"/>
        <v>22.5</v>
      </c>
      <c r="NP82" s="126">
        <f t="shared" si="1357"/>
        <v>22.5</v>
      </c>
      <c r="NQ82" s="126">
        <f t="shared" si="1357"/>
        <v>22.5</v>
      </c>
      <c r="NR82" s="126">
        <f t="shared" si="1357"/>
        <v>22.5</v>
      </c>
      <c r="NS82" s="126">
        <f t="shared" si="1357"/>
        <v>22.5</v>
      </c>
      <c r="NT82" s="126">
        <f t="shared" si="1357"/>
        <v>22.5</v>
      </c>
      <c r="NU82" s="126">
        <f t="shared" si="1357"/>
        <v>22.5</v>
      </c>
      <c r="NV82" s="126">
        <f t="shared" si="1357"/>
        <v>22.5</v>
      </c>
      <c r="NW82" s="126">
        <f t="shared" si="1357"/>
        <v>22.5</v>
      </c>
      <c r="NX82" s="126">
        <f t="shared" si="1357"/>
        <v>22.5</v>
      </c>
      <c r="NY82" s="126">
        <f t="shared" si="1357"/>
        <v>12.988561117557339</v>
      </c>
      <c r="NZ82" s="126">
        <f t="shared" si="1357"/>
        <v>22.5</v>
      </c>
      <c r="OA82" s="126">
        <f t="shared" si="1357"/>
        <v>22.5</v>
      </c>
      <c r="OB82" s="126">
        <f t="shared" si="1357"/>
        <v>22.5</v>
      </c>
      <c r="OC82" s="126">
        <f t="shared" si="1357"/>
        <v>22.5</v>
      </c>
      <c r="OD82" s="126">
        <f t="shared" si="1357"/>
        <v>22.5</v>
      </c>
      <c r="OE82" s="126">
        <f t="shared" si="1357"/>
        <v>22.5</v>
      </c>
      <c r="OF82" s="126">
        <f t="shared" si="1357"/>
        <v>22.5</v>
      </c>
      <c r="OG82" s="126">
        <f t="shared" si="1357"/>
        <v>22.5</v>
      </c>
      <c r="OH82" s="126">
        <f t="shared" si="1357"/>
        <v>22.5</v>
      </c>
      <c r="OI82" s="126">
        <f t="shared" si="1357"/>
        <v>22.5</v>
      </c>
      <c r="OJ82" s="126">
        <f t="shared" si="1357"/>
        <v>22.5</v>
      </c>
      <c r="OK82" s="126">
        <f t="shared" si="1357"/>
        <v>13.128428298696939</v>
      </c>
      <c r="OL82" s="126">
        <f t="shared" si="1357"/>
        <v>22.5</v>
      </c>
      <c r="OM82" s="126">
        <f t="shared" si="1357"/>
        <v>22.5</v>
      </c>
      <c r="ON82" s="126">
        <f t="shared" ref="ON82:QY82" si="1358">0.5*ON35*(1-ON33/ON35)^2/(1-MIN(ON28/ON81,1)*(ON33/ON35))</f>
        <v>22.5</v>
      </c>
      <c r="OO82" s="126">
        <f t="shared" si="1358"/>
        <v>22.5</v>
      </c>
      <c r="OP82" s="126">
        <f t="shared" si="1358"/>
        <v>22.5</v>
      </c>
      <c r="OQ82" s="126">
        <f t="shared" si="1358"/>
        <v>22.5</v>
      </c>
      <c r="OR82" s="126">
        <f t="shared" si="1358"/>
        <v>22.5</v>
      </c>
      <c r="OS82" s="126">
        <f t="shared" si="1358"/>
        <v>22.5</v>
      </c>
      <c r="OT82" s="126">
        <f t="shared" si="1358"/>
        <v>22.5</v>
      </c>
      <c r="OU82" s="126">
        <f t="shared" si="1358"/>
        <v>22.5</v>
      </c>
      <c r="OV82" s="126">
        <f t="shared" si="1358"/>
        <v>22.5</v>
      </c>
      <c r="OW82" s="126">
        <f t="shared" si="1358"/>
        <v>13.281307561352731</v>
      </c>
      <c r="OX82" s="126">
        <f t="shared" si="1358"/>
        <v>22.5</v>
      </c>
      <c r="OY82" s="126">
        <f t="shared" si="1358"/>
        <v>22.5</v>
      </c>
      <c r="OZ82" s="126">
        <f t="shared" si="1358"/>
        <v>22.5</v>
      </c>
      <c r="PA82" s="126">
        <f t="shared" si="1358"/>
        <v>22.5</v>
      </c>
      <c r="PB82" s="126">
        <f t="shared" si="1358"/>
        <v>22.5</v>
      </c>
      <c r="PC82" s="126">
        <f t="shared" si="1358"/>
        <v>22.5</v>
      </c>
      <c r="PD82" s="126">
        <f t="shared" si="1358"/>
        <v>22.5</v>
      </c>
      <c r="PE82" s="126">
        <f t="shared" si="1358"/>
        <v>22.5</v>
      </c>
      <c r="PF82" s="126">
        <f t="shared" si="1358"/>
        <v>22.5</v>
      </c>
      <c r="PG82" s="126">
        <f t="shared" si="1358"/>
        <v>22.5</v>
      </c>
      <c r="PH82" s="126">
        <f t="shared" si="1358"/>
        <v>22.5</v>
      </c>
      <c r="PI82" s="126">
        <f t="shared" si="1358"/>
        <v>13.448712988601459</v>
      </c>
      <c r="PJ82" s="126">
        <f t="shared" si="1358"/>
        <v>22.5</v>
      </c>
      <c r="PK82" s="126">
        <f t="shared" si="1358"/>
        <v>22.5</v>
      </c>
      <c r="PL82" s="126">
        <f t="shared" si="1358"/>
        <v>22.5</v>
      </c>
      <c r="PM82" s="126">
        <f t="shared" si="1358"/>
        <v>22.5</v>
      </c>
      <c r="PN82" s="126">
        <f t="shared" si="1358"/>
        <v>22.5</v>
      </c>
      <c r="PO82" s="126">
        <f t="shared" si="1358"/>
        <v>22.5</v>
      </c>
      <c r="PP82" s="126">
        <f t="shared" si="1358"/>
        <v>22.5</v>
      </c>
      <c r="PQ82" s="126">
        <f t="shared" si="1358"/>
        <v>22.5</v>
      </c>
      <c r="PR82" s="126">
        <f t="shared" si="1358"/>
        <v>22.5</v>
      </c>
      <c r="PS82" s="126">
        <f t="shared" si="1358"/>
        <v>22.5</v>
      </c>
      <c r="PT82" s="126">
        <f t="shared" si="1358"/>
        <v>22.5</v>
      </c>
      <c r="PU82" s="126">
        <f t="shared" si="1358"/>
        <v>13.632389512458873</v>
      </c>
      <c r="PV82" s="126">
        <f t="shared" si="1358"/>
        <v>22.5</v>
      </c>
      <c r="PW82" s="126">
        <f t="shared" si="1358"/>
        <v>22.5</v>
      </c>
      <c r="PX82" s="126">
        <f t="shared" si="1358"/>
        <v>22.5</v>
      </c>
      <c r="PY82" s="126">
        <f t="shared" si="1358"/>
        <v>22.5</v>
      </c>
      <c r="PZ82" s="126">
        <f t="shared" si="1358"/>
        <v>22.5</v>
      </c>
      <c r="QA82" s="126">
        <f t="shared" si="1358"/>
        <v>22.5</v>
      </c>
      <c r="QB82" s="126">
        <f t="shared" si="1358"/>
        <v>22.5</v>
      </c>
      <c r="QC82" s="126">
        <f t="shared" si="1358"/>
        <v>22.5</v>
      </c>
      <c r="QD82" s="126">
        <f t="shared" si="1358"/>
        <v>22.5</v>
      </c>
      <c r="QE82" s="126">
        <f t="shared" si="1358"/>
        <v>22.5</v>
      </c>
      <c r="QF82" s="126">
        <f t="shared" si="1358"/>
        <v>22.5</v>
      </c>
      <c r="QG82" s="126">
        <f t="shared" si="1358"/>
        <v>13.834358608097137</v>
      </c>
      <c r="QH82" s="126">
        <f t="shared" si="1358"/>
        <v>22.5</v>
      </c>
      <c r="QI82" s="126">
        <f t="shared" si="1358"/>
        <v>22.5</v>
      </c>
      <c r="QJ82" s="126">
        <f t="shared" si="1358"/>
        <v>22.5</v>
      </c>
      <c r="QK82" s="126">
        <f t="shared" si="1358"/>
        <v>22.5</v>
      </c>
      <c r="QL82" s="126">
        <f t="shared" si="1358"/>
        <v>22.5</v>
      </c>
      <c r="QM82" s="126">
        <f t="shared" si="1358"/>
        <v>22.5</v>
      </c>
      <c r="QN82" s="126">
        <f t="shared" si="1358"/>
        <v>22.5</v>
      </c>
      <c r="QO82" s="126">
        <f t="shared" si="1358"/>
        <v>22.5</v>
      </c>
      <c r="QP82" s="126">
        <f t="shared" si="1358"/>
        <v>22.5</v>
      </c>
      <c r="QQ82" s="126">
        <f t="shared" si="1358"/>
        <v>22.5</v>
      </c>
      <c r="QR82" s="126">
        <f t="shared" si="1358"/>
        <v>22.5</v>
      </c>
      <c r="QS82" s="126">
        <f t="shared" si="1358"/>
        <v>14.056975329519902</v>
      </c>
      <c r="QT82" s="126">
        <f t="shared" si="1358"/>
        <v>22.5</v>
      </c>
      <c r="QU82" s="126">
        <f t="shared" si="1358"/>
        <v>22.5</v>
      </c>
      <c r="QV82" s="126">
        <f t="shared" si="1358"/>
        <v>22.5</v>
      </c>
      <c r="QW82" s="126">
        <f t="shared" si="1358"/>
        <v>22.5</v>
      </c>
      <c r="QX82" s="126">
        <f t="shared" si="1358"/>
        <v>22.5</v>
      </c>
      <c r="QY82" s="126">
        <f t="shared" si="1358"/>
        <v>22.5</v>
      </c>
      <c r="QZ82" s="126">
        <f t="shared" ref="QZ82:TK82" si="1359">0.5*QZ35*(1-QZ33/QZ35)^2/(1-MIN(QZ28/QZ81,1)*(QZ33/QZ35))</f>
        <v>22.5</v>
      </c>
      <c r="RA82" s="126">
        <f t="shared" si="1359"/>
        <v>22.5</v>
      </c>
      <c r="RB82" s="126">
        <f t="shared" si="1359"/>
        <v>22.5</v>
      </c>
      <c r="RC82" s="126">
        <f t="shared" si="1359"/>
        <v>22.5</v>
      </c>
      <c r="RD82" s="126">
        <f t="shared" si="1359"/>
        <v>22.5</v>
      </c>
      <c r="RE82" s="126">
        <f t="shared" si="1359"/>
        <v>14.303000114496667</v>
      </c>
      <c r="RF82" s="126">
        <f t="shared" si="1359"/>
        <v>22.5</v>
      </c>
      <c r="RG82" s="126">
        <f t="shared" si="1359"/>
        <v>22.5</v>
      </c>
      <c r="RH82" s="126">
        <f t="shared" si="1359"/>
        <v>22.5</v>
      </c>
      <c r="RI82" s="126">
        <f t="shared" si="1359"/>
        <v>22.5</v>
      </c>
      <c r="RJ82" s="126">
        <f t="shared" si="1359"/>
        <v>22.5</v>
      </c>
      <c r="RK82" s="126">
        <f t="shared" si="1359"/>
        <v>22.5</v>
      </c>
      <c r="RL82" s="126">
        <f t="shared" si="1359"/>
        <v>22.5</v>
      </c>
      <c r="RM82" s="126">
        <f t="shared" si="1359"/>
        <v>22.5</v>
      </c>
      <c r="RN82" s="126">
        <f t="shared" si="1359"/>
        <v>22.5</v>
      </c>
      <c r="RO82" s="126">
        <f t="shared" si="1359"/>
        <v>22.5</v>
      </c>
      <c r="RP82" s="126">
        <f t="shared" si="1359"/>
        <v>22.5</v>
      </c>
      <c r="RQ82" s="126">
        <f t="shared" si="1359"/>
        <v>14.575690023796325</v>
      </c>
      <c r="RR82" s="126">
        <f t="shared" si="1359"/>
        <v>22.5</v>
      </c>
      <c r="RS82" s="126">
        <f t="shared" si="1359"/>
        <v>22.5</v>
      </c>
      <c r="RT82" s="126">
        <f t="shared" si="1359"/>
        <v>22.5</v>
      </c>
      <c r="RU82" s="126">
        <f t="shared" si="1359"/>
        <v>22.5</v>
      </c>
      <c r="RV82" s="126">
        <f t="shared" si="1359"/>
        <v>22.5</v>
      </c>
      <c r="RW82" s="126">
        <f t="shared" si="1359"/>
        <v>22.5</v>
      </c>
      <c r="RX82" s="126">
        <f t="shared" si="1359"/>
        <v>22.5</v>
      </c>
      <c r="RY82" s="126">
        <f t="shared" si="1359"/>
        <v>22.5</v>
      </c>
      <c r="RZ82" s="126">
        <f t="shared" si="1359"/>
        <v>22.5</v>
      </c>
      <c r="SA82" s="126">
        <f t="shared" si="1359"/>
        <v>22.5</v>
      </c>
      <c r="SB82" s="126">
        <f t="shared" si="1359"/>
        <v>22.5</v>
      </c>
      <c r="SC82" s="126">
        <f t="shared" si="1359"/>
        <v>14.878915843102247</v>
      </c>
      <c r="SD82" s="126">
        <f t="shared" si="1359"/>
        <v>22.5</v>
      </c>
      <c r="SE82" s="126">
        <f t="shared" si="1359"/>
        <v>22.5</v>
      </c>
      <c r="SF82" s="126">
        <f t="shared" si="1359"/>
        <v>22.5</v>
      </c>
      <c r="SG82" s="126">
        <f t="shared" si="1359"/>
        <v>22.5</v>
      </c>
      <c r="SH82" s="126">
        <f t="shared" si="1359"/>
        <v>22.5</v>
      </c>
      <c r="SI82" s="126">
        <f t="shared" si="1359"/>
        <v>22.5</v>
      </c>
      <c r="SJ82" s="126">
        <f t="shared" si="1359"/>
        <v>22.5</v>
      </c>
      <c r="SK82" s="126">
        <f t="shared" si="1359"/>
        <v>22.5</v>
      </c>
      <c r="SL82" s="126">
        <f t="shared" si="1359"/>
        <v>22.5</v>
      </c>
      <c r="SM82" s="126">
        <f t="shared" si="1359"/>
        <v>22.5</v>
      </c>
      <c r="SN82" s="126">
        <f t="shared" si="1359"/>
        <v>22.5</v>
      </c>
      <c r="SO82" s="126">
        <f t="shared" si="1359"/>
        <v>15.217314026333911</v>
      </c>
      <c r="SP82" s="126">
        <f t="shared" si="1359"/>
        <v>22.5</v>
      </c>
      <c r="SQ82" s="126">
        <f t="shared" si="1359"/>
        <v>22.5</v>
      </c>
      <c r="SR82" s="126">
        <f t="shared" si="1359"/>
        <v>22.5</v>
      </c>
      <c r="SS82" s="126">
        <f t="shared" si="1359"/>
        <v>22.5</v>
      </c>
      <c r="ST82" s="126">
        <f t="shared" si="1359"/>
        <v>22.5</v>
      </c>
      <c r="SU82" s="126">
        <f t="shared" si="1359"/>
        <v>22.5</v>
      </c>
      <c r="SV82" s="126">
        <f t="shared" si="1359"/>
        <v>22.5</v>
      </c>
      <c r="SW82" s="126">
        <f t="shared" si="1359"/>
        <v>22.5</v>
      </c>
      <c r="SX82" s="126">
        <f t="shared" si="1359"/>
        <v>22.5</v>
      </c>
      <c r="SY82" s="126">
        <f t="shared" si="1359"/>
        <v>22.5</v>
      </c>
      <c r="SZ82" s="126">
        <f t="shared" si="1359"/>
        <v>22.5</v>
      </c>
      <c r="TA82" s="126">
        <f t="shared" si="1359"/>
        <v>15.596486207083837</v>
      </c>
      <c r="TB82" s="126">
        <f t="shared" si="1359"/>
        <v>22.5</v>
      </c>
      <c r="TC82" s="126">
        <f t="shared" si="1359"/>
        <v>22.5</v>
      </c>
      <c r="TD82" s="126">
        <f t="shared" si="1359"/>
        <v>22.5</v>
      </c>
      <c r="TE82" s="126">
        <f t="shared" si="1359"/>
        <v>22.5</v>
      </c>
      <c r="TF82" s="126">
        <f t="shared" si="1359"/>
        <v>22.5</v>
      </c>
      <c r="TG82" s="126">
        <f t="shared" si="1359"/>
        <v>22.5</v>
      </c>
      <c r="TH82" s="126">
        <f t="shared" si="1359"/>
        <v>22.5</v>
      </c>
      <c r="TI82" s="126">
        <f t="shared" si="1359"/>
        <v>22.5</v>
      </c>
      <c r="TJ82" s="126">
        <f t="shared" si="1359"/>
        <v>22.5</v>
      </c>
      <c r="TK82" s="126">
        <f t="shared" si="1359"/>
        <v>22.5</v>
      </c>
      <c r="TL82" s="126">
        <f t="shared" ref="TL82:VH82" si="1360">0.5*TL35*(1-TL33/TL35)^2/(1-MIN(TL28/TL81,1)*(TL33/TL35))</f>
        <v>22.5</v>
      </c>
      <c r="TM82" s="126">
        <f t="shared" si="1360"/>
        <v>16.023264609808329</v>
      </c>
      <c r="TN82" s="126">
        <f t="shared" si="1360"/>
        <v>22.5</v>
      </c>
      <c r="TO82" s="126">
        <f t="shared" si="1360"/>
        <v>22.5</v>
      </c>
      <c r="TP82" s="126">
        <f t="shared" si="1360"/>
        <v>22.5</v>
      </c>
      <c r="TQ82" s="126">
        <f t="shared" si="1360"/>
        <v>22.5</v>
      </c>
      <c r="TR82" s="126">
        <f t="shared" si="1360"/>
        <v>22.5</v>
      </c>
      <c r="TS82" s="126">
        <f t="shared" si="1360"/>
        <v>22.5</v>
      </c>
      <c r="TT82" s="126">
        <f t="shared" si="1360"/>
        <v>22.5</v>
      </c>
      <c r="TU82" s="126">
        <f t="shared" si="1360"/>
        <v>22.5</v>
      </c>
      <c r="TV82" s="126">
        <f t="shared" si="1360"/>
        <v>22.5</v>
      </c>
      <c r="TW82" s="126">
        <f t="shared" si="1360"/>
        <v>22.5</v>
      </c>
      <c r="TX82" s="126">
        <f t="shared" si="1360"/>
        <v>22.5</v>
      </c>
      <c r="TY82" s="126">
        <f t="shared" si="1360"/>
        <v>16.506070236096779</v>
      </c>
      <c r="TZ82" s="126">
        <f t="shared" si="1360"/>
        <v>22.5</v>
      </c>
      <c r="UA82" s="126">
        <f t="shared" si="1360"/>
        <v>22.5</v>
      </c>
      <c r="UB82" s="126">
        <f t="shared" si="1360"/>
        <v>22.5</v>
      </c>
      <c r="UC82" s="126">
        <f t="shared" si="1360"/>
        <v>22.5</v>
      </c>
      <c r="UD82" s="126">
        <f t="shared" si="1360"/>
        <v>22.5</v>
      </c>
      <c r="UE82" s="126">
        <f t="shared" si="1360"/>
        <v>22.5</v>
      </c>
      <c r="UF82" s="126">
        <f t="shared" si="1360"/>
        <v>22.5</v>
      </c>
      <c r="UG82" s="126">
        <f t="shared" si="1360"/>
        <v>22.5</v>
      </c>
      <c r="UH82" s="126">
        <f t="shared" si="1360"/>
        <v>22.5</v>
      </c>
      <c r="UI82" s="126">
        <f t="shared" si="1360"/>
        <v>22.5</v>
      </c>
      <c r="UJ82" s="126">
        <f t="shared" si="1360"/>
        <v>22.5</v>
      </c>
      <c r="UK82" s="126">
        <f t="shared" si="1360"/>
        <v>17.055404001741209</v>
      </c>
      <c r="UL82" s="126">
        <f t="shared" si="1360"/>
        <v>22.5</v>
      </c>
      <c r="UM82" s="126">
        <f t="shared" si="1360"/>
        <v>22.5</v>
      </c>
      <c r="UN82" s="126">
        <f t="shared" si="1360"/>
        <v>22.5</v>
      </c>
      <c r="UO82" s="126">
        <f t="shared" si="1360"/>
        <v>22.5</v>
      </c>
      <c r="UP82" s="126">
        <f t="shared" si="1360"/>
        <v>22.5</v>
      </c>
      <c r="UQ82" s="126">
        <f t="shared" si="1360"/>
        <v>22.5</v>
      </c>
      <c r="UR82" s="126">
        <f t="shared" si="1360"/>
        <v>22.5</v>
      </c>
      <c r="US82" s="126">
        <f t="shared" si="1360"/>
        <v>22.5</v>
      </c>
      <c r="UT82" s="126">
        <f t="shared" si="1360"/>
        <v>22.5</v>
      </c>
      <c r="UU82" s="126">
        <f t="shared" si="1360"/>
        <v>22.5</v>
      </c>
      <c r="UV82" s="126">
        <f t="shared" si="1360"/>
        <v>22.5</v>
      </c>
      <c r="UW82" s="126">
        <f t="shared" si="1360"/>
        <v>17.684532194038503</v>
      </c>
      <c r="UX82" s="126">
        <f t="shared" si="1360"/>
        <v>22.5</v>
      </c>
      <c r="UY82" s="126">
        <f t="shared" si="1360"/>
        <v>22.5</v>
      </c>
      <c r="UZ82" s="126">
        <f t="shared" si="1360"/>
        <v>22.5</v>
      </c>
      <c r="VA82" s="126">
        <f t="shared" si="1360"/>
        <v>22.5</v>
      </c>
      <c r="VB82" s="126">
        <f t="shared" si="1360"/>
        <v>22.5</v>
      </c>
      <c r="VC82" s="126">
        <f t="shared" si="1360"/>
        <v>22.5</v>
      </c>
      <c r="VD82" s="126">
        <f t="shared" si="1360"/>
        <v>22.5</v>
      </c>
      <c r="VE82" s="126">
        <f t="shared" si="1360"/>
        <v>22.5</v>
      </c>
      <c r="VF82" s="126">
        <f t="shared" si="1360"/>
        <v>22.5</v>
      </c>
      <c r="VG82" s="126">
        <f t="shared" si="1360"/>
        <v>22.5</v>
      </c>
      <c r="VH82" s="126">
        <f t="shared" si="1360"/>
        <v>22.5</v>
      </c>
    </row>
    <row r="83" spans="2:580" x14ac:dyDescent="0.25">
      <c r="B83" s="55"/>
      <c r="C83" s="372" t="s">
        <v>421</v>
      </c>
      <c r="D83" s="373"/>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c r="AE83" s="236"/>
      <c r="AF83" s="236"/>
      <c r="AG83" s="236"/>
      <c r="AH83" s="236"/>
      <c r="AI83" s="236"/>
      <c r="AJ83" s="236"/>
      <c r="AK83" s="236"/>
      <c r="AL83" s="236"/>
      <c r="AM83" s="236"/>
      <c r="AN83" s="236"/>
      <c r="AO83" s="236"/>
      <c r="AP83" s="236"/>
      <c r="AQ83" s="236"/>
      <c r="AR83" s="236"/>
      <c r="AS83" s="236"/>
      <c r="AT83" s="236"/>
      <c r="AU83" s="236"/>
      <c r="AV83" s="236"/>
      <c r="AW83" s="236"/>
      <c r="AX83" s="236"/>
      <c r="AY83" s="236"/>
      <c r="AZ83" s="236"/>
      <c r="BA83" s="236"/>
      <c r="BB83" s="236"/>
      <c r="BC83" s="236"/>
      <c r="BD83" s="236"/>
      <c r="BE83" s="236"/>
      <c r="BF83" s="236"/>
      <c r="BG83" s="236"/>
      <c r="BH83" s="236"/>
      <c r="BI83" s="236"/>
      <c r="BJ83" s="236"/>
      <c r="BK83" s="236"/>
      <c r="BL83" s="236"/>
      <c r="BM83" s="236"/>
      <c r="BN83" s="236"/>
      <c r="BO83" s="236"/>
      <c r="BP83" s="236"/>
      <c r="BQ83" s="236"/>
      <c r="BR83" s="236"/>
      <c r="BS83" s="236"/>
      <c r="BT83" s="236"/>
      <c r="BU83" s="236"/>
      <c r="BV83" s="236"/>
      <c r="BW83" s="236"/>
      <c r="BX83" s="236"/>
      <c r="BY83" s="236"/>
      <c r="BZ83" s="236"/>
      <c r="CA83" s="236"/>
      <c r="CB83" s="236"/>
      <c r="CC83" s="236"/>
      <c r="CD83" s="236"/>
      <c r="CE83" s="236"/>
      <c r="CF83" s="236"/>
      <c r="CG83" s="236"/>
      <c r="CH83" s="236"/>
      <c r="CI83" s="236"/>
      <c r="CJ83" s="236"/>
      <c r="CK83" s="236"/>
      <c r="CL83" s="236"/>
      <c r="CM83" s="236"/>
      <c r="CN83" s="236"/>
      <c r="CO83" s="236"/>
      <c r="CP83" s="236"/>
      <c r="CQ83" s="236"/>
      <c r="CR83" s="236"/>
      <c r="CS83" s="236"/>
      <c r="CT83" s="236"/>
      <c r="CU83" s="236"/>
      <c r="CV83" s="236"/>
      <c r="CW83" s="236"/>
      <c r="CX83" s="236"/>
      <c r="CY83" s="236"/>
      <c r="CZ83" s="236"/>
      <c r="DA83" s="236"/>
      <c r="DB83" s="236"/>
      <c r="DC83" s="236"/>
      <c r="DD83" s="236"/>
      <c r="DE83" s="236"/>
      <c r="DF83" s="236"/>
      <c r="DG83" s="236"/>
      <c r="DH83" s="236"/>
      <c r="DI83" s="236"/>
      <c r="DJ83" s="236"/>
      <c r="DK83" s="236"/>
      <c r="DL83" s="236"/>
      <c r="DM83" s="236"/>
      <c r="DN83" s="236"/>
      <c r="DO83" s="236"/>
      <c r="DP83" s="236"/>
      <c r="DQ83" s="236"/>
      <c r="DR83" s="236"/>
      <c r="DS83" s="236"/>
      <c r="DT83" s="236"/>
      <c r="DU83" s="236"/>
      <c r="DV83" s="236"/>
      <c r="DW83" s="236"/>
      <c r="DX83" s="236"/>
      <c r="DY83" s="236"/>
      <c r="DZ83" s="236"/>
      <c r="EA83" s="236"/>
      <c r="EB83" s="236"/>
      <c r="EC83" s="236"/>
      <c r="ED83" s="236"/>
      <c r="EE83" s="236"/>
      <c r="EF83" s="236"/>
      <c r="EG83" s="236"/>
      <c r="EH83" s="236"/>
      <c r="EI83" s="236"/>
      <c r="EJ83" s="236"/>
      <c r="EK83" s="236"/>
      <c r="EL83" s="236"/>
      <c r="EM83" s="236"/>
      <c r="EN83" s="236"/>
      <c r="EO83" s="236"/>
      <c r="EP83" s="236"/>
      <c r="EQ83" s="236"/>
      <c r="ER83" s="236"/>
      <c r="ES83" s="236"/>
      <c r="ET83" s="236"/>
      <c r="EU83" s="236"/>
      <c r="EV83" s="236"/>
      <c r="EW83" s="236"/>
      <c r="EX83" s="236"/>
      <c r="EY83" s="236"/>
      <c r="EZ83" s="236"/>
      <c r="FA83" s="236"/>
      <c r="FB83" s="236"/>
      <c r="FC83" s="236"/>
      <c r="FD83" s="236"/>
      <c r="FE83" s="236"/>
      <c r="FF83" s="236"/>
      <c r="FG83" s="236"/>
      <c r="FH83" s="236"/>
      <c r="FI83" s="236"/>
      <c r="FJ83" s="236"/>
      <c r="FK83" s="236"/>
      <c r="FL83" s="236"/>
      <c r="FM83" s="236"/>
      <c r="FN83" s="236"/>
      <c r="FO83" s="236"/>
      <c r="FP83" s="236"/>
      <c r="FQ83" s="236"/>
      <c r="FR83" s="236"/>
      <c r="FS83" s="236"/>
      <c r="FT83" s="236"/>
      <c r="FU83" s="236"/>
      <c r="FV83" s="236"/>
      <c r="FW83" s="236"/>
      <c r="FX83" s="236"/>
      <c r="FY83" s="236"/>
      <c r="FZ83" s="236"/>
      <c r="GA83" s="236"/>
      <c r="GB83" s="236"/>
      <c r="GC83" s="236"/>
      <c r="GD83" s="236"/>
      <c r="GE83" s="236"/>
      <c r="GF83" s="236"/>
      <c r="GG83" s="236"/>
      <c r="GH83" s="236"/>
      <c r="GI83" s="236"/>
      <c r="GJ83" s="236"/>
      <c r="GK83" s="236"/>
      <c r="GL83" s="236"/>
      <c r="GM83" s="236"/>
      <c r="GN83" s="236"/>
      <c r="GO83" s="236"/>
      <c r="GP83" s="236"/>
      <c r="GQ83" s="236"/>
      <c r="GR83" s="236"/>
      <c r="GS83" s="236"/>
      <c r="GT83" s="236"/>
      <c r="GU83" s="236"/>
      <c r="GV83" s="236"/>
      <c r="GW83" s="236"/>
      <c r="GX83" s="236"/>
      <c r="GY83" s="236"/>
      <c r="GZ83" s="236"/>
      <c r="HA83" s="236"/>
      <c r="HB83" s="236"/>
      <c r="HC83" s="236"/>
      <c r="HD83" s="236"/>
      <c r="HE83" s="236"/>
      <c r="HF83" s="236"/>
      <c r="HG83" s="236"/>
      <c r="HH83" s="236"/>
      <c r="HI83" s="236"/>
      <c r="HJ83" s="236"/>
      <c r="HK83" s="236"/>
      <c r="HL83" s="236"/>
      <c r="HM83" s="236"/>
      <c r="HN83" s="236"/>
      <c r="HO83" s="236"/>
      <c r="HP83" s="236"/>
      <c r="HQ83" s="236"/>
      <c r="HR83" s="236"/>
      <c r="HS83" s="236"/>
      <c r="HT83" s="236"/>
      <c r="HU83" s="236"/>
      <c r="HV83" s="236"/>
      <c r="HW83" s="236"/>
      <c r="HX83" s="236"/>
      <c r="HY83" s="236"/>
      <c r="HZ83" s="236"/>
      <c r="IA83" s="236"/>
      <c r="IB83" s="236"/>
      <c r="IC83" s="236"/>
      <c r="ID83" s="236"/>
      <c r="IE83" s="236"/>
      <c r="IF83" s="236"/>
      <c r="IG83" s="236"/>
      <c r="IH83" s="236"/>
      <c r="II83" s="236"/>
      <c r="IJ83" s="236"/>
      <c r="IK83" s="236"/>
      <c r="IL83" s="236"/>
      <c r="IM83" s="236"/>
      <c r="IN83" s="236"/>
      <c r="IO83" s="236"/>
      <c r="IP83" s="236"/>
      <c r="IQ83" s="236"/>
      <c r="IR83" s="236"/>
      <c r="IS83" s="236"/>
      <c r="IT83" s="236"/>
      <c r="IU83" s="236"/>
      <c r="IV83" s="236"/>
      <c r="IW83" s="236"/>
      <c r="IX83" s="236"/>
      <c r="IY83" s="236"/>
      <c r="IZ83" s="236"/>
      <c r="JA83" s="236"/>
      <c r="JB83" s="236"/>
      <c r="JC83" s="236"/>
      <c r="JD83" s="236"/>
      <c r="JE83" s="236"/>
      <c r="JF83" s="236"/>
      <c r="JG83" s="236"/>
      <c r="JH83" s="236"/>
      <c r="JI83" s="236"/>
      <c r="JJ83" s="236"/>
      <c r="JK83" s="236"/>
      <c r="JL83" s="236"/>
      <c r="JM83" s="236"/>
      <c r="JN83" s="236"/>
      <c r="JO83" s="236"/>
      <c r="JP83" s="236"/>
      <c r="JQ83" s="236"/>
      <c r="JR83" s="236"/>
      <c r="JS83" s="236"/>
      <c r="JT83" s="236"/>
      <c r="JU83" s="236"/>
      <c r="JV83" s="236"/>
      <c r="JW83" s="236"/>
      <c r="JX83" s="236"/>
      <c r="JY83" s="236"/>
      <c r="JZ83" s="236"/>
      <c r="KA83" s="236"/>
      <c r="KB83" s="236"/>
      <c r="KC83" s="236"/>
      <c r="KD83" s="236"/>
      <c r="KE83" s="236"/>
      <c r="KF83" s="236"/>
      <c r="KG83" s="236"/>
      <c r="KH83" s="236"/>
      <c r="KI83" s="236"/>
      <c r="KJ83" s="236"/>
      <c r="KK83" s="236"/>
      <c r="KL83" s="236"/>
      <c r="KM83" s="236"/>
      <c r="KN83" s="236"/>
      <c r="KO83" s="236"/>
      <c r="KP83" s="236"/>
      <c r="KQ83" s="236"/>
      <c r="KR83" s="236"/>
      <c r="KS83" s="236"/>
      <c r="KT83" s="236"/>
      <c r="KU83" s="236"/>
      <c r="KV83" s="236"/>
      <c r="KW83" s="236"/>
      <c r="KX83" s="236"/>
      <c r="KY83" s="236"/>
      <c r="KZ83" s="236"/>
      <c r="LA83" s="236"/>
      <c r="LB83" s="236"/>
      <c r="LC83" s="236"/>
      <c r="LD83" s="236"/>
      <c r="LE83" s="236"/>
      <c r="LF83" s="236"/>
      <c r="LG83" s="236"/>
      <c r="LH83" s="236"/>
      <c r="LI83" s="236"/>
      <c r="LJ83" s="236"/>
      <c r="LK83" s="236"/>
      <c r="LL83" s="236"/>
      <c r="LM83" s="236"/>
      <c r="LN83" s="236"/>
      <c r="LO83" s="236"/>
      <c r="LP83" s="236"/>
      <c r="LQ83" s="236"/>
      <c r="LR83" s="236"/>
      <c r="LS83" s="236"/>
      <c r="LT83" s="236"/>
      <c r="LU83" s="236"/>
      <c r="LV83" s="236"/>
      <c r="LW83" s="236"/>
      <c r="LX83" s="236"/>
      <c r="LY83" s="236"/>
      <c r="LZ83" s="236"/>
      <c r="MA83" s="236"/>
      <c r="MB83" s="236"/>
      <c r="MC83" s="236"/>
      <c r="MD83" s="236"/>
      <c r="ME83" s="236"/>
      <c r="MF83" s="236"/>
      <c r="MG83" s="236"/>
      <c r="MH83" s="236"/>
      <c r="MI83" s="236"/>
      <c r="MJ83" s="236"/>
      <c r="MK83" s="236"/>
      <c r="ML83" s="236"/>
      <c r="MM83" s="236"/>
      <c r="MN83" s="236"/>
      <c r="MO83" s="236"/>
      <c r="MP83" s="236"/>
      <c r="MQ83" s="236"/>
      <c r="MR83" s="236"/>
      <c r="MS83" s="236"/>
      <c r="MT83" s="236"/>
      <c r="MU83" s="236"/>
      <c r="MV83" s="236"/>
      <c r="MW83" s="236"/>
      <c r="MX83" s="236"/>
      <c r="MY83" s="236"/>
      <c r="MZ83" s="236"/>
      <c r="NA83" s="236"/>
      <c r="NB83" s="236"/>
      <c r="NC83" s="236"/>
      <c r="ND83" s="236"/>
      <c r="NE83" s="236"/>
      <c r="NF83" s="236"/>
      <c r="NG83" s="236"/>
      <c r="NH83" s="236"/>
      <c r="NI83" s="236"/>
      <c r="NJ83" s="236"/>
      <c r="NK83" s="236"/>
      <c r="NL83" s="236"/>
      <c r="NM83" s="236"/>
      <c r="NN83" s="236"/>
      <c r="NO83" s="236"/>
      <c r="NP83" s="236"/>
      <c r="NQ83" s="236"/>
      <c r="NR83" s="236"/>
      <c r="NS83" s="236"/>
      <c r="NT83" s="236"/>
      <c r="NU83" s="236"/>
      <c r="NV83" s="236"/>
      <c r="NW83" s="236"/>
      <c r="NX83" s="236"/>
      <c r="NY83" s="236"/>
      <c r="NZ83" s="236"/>
      <c r="OA83" s="236"/>
      <c r="OB83" s="236"/>
      <c r="OC83" s="236"/>
      <c r="OD83" s="236"/>
      <c r="OE83" s="236"/>
      <c r="OF83" s="236"/>
      <c r="OG83" s="236"/>
      <c r="OH83" s="236"/>
      <c r="OI83" s="236"/>
      <c r="OJ83" s="236"/>
      <c r="OK83" s="236"/>
      <c r="OL83" s="236"/>
      <c r="OM83" s="236"/>
      <c r="ON83" s="236"/>
      <c r="OO83" s="236"/>
      <c r="OP83" s="236"/>
      <c r="OQ83" s="236"/>
      <c r="OR83" s="236"/>
      <c r="OS83" s="236"/>
      <c r="OT83" s="236"/>
      <c r="OU83" s="236"/>
      <c r="OV83" s="236"/>
      <c r="OW83" s="236"/>
      <c r="OX83" s="236"/>
      <c r="OY83" s="236"/>
      <c r="OZ83" s="236"/>
      <c r="PA83" s="236"/>
      <c r="PB83" s="236"/>
      <c r="PC83" s="236"/>
      <c r="PD83" s="236"/>
      <c r="PE83" s="236"/>
      <c r="PF83" s="236"/>
      <c r="PG83" s="236"/>
      <c r="PH83" s="236"/>
      <c r="PI83" s="236"/>
      <c r="PJ83" s="236"/>
      <c r="PK83" s="236"/>
      <c r="PL83" s="236"/>
      <c r="PM83" s="236"/>
      <c r="PN83" s="236"/>
      <c r="PO83" s="236"/>
      <c r="PP83" s="236"/>
      <c r="PQ83" s="236"/>
      <c r="PR83" s="236"/>
      <c r="PS83" s="236"/>
      <c r="PT83" s="236"/>
      <c r="PU83" s="236"/>
      <c r="PV83" s="236"/>
      <c r="PW83" s="236"/>
      <c r="PX83" s="236"/>
      <c r="PY83" s="236"/>
      <c r="PZ83" s="236"/>
      <c r="QA83" s="236"/>
      <c r="QB83" s="236"/>
      <c r="QC83" s="236"/>
      <c r="QD83" s="236"/>
      <c r="QE83" s="236"/>
      <c r="QF83" s="236"/>
      <c r="QG83" s="236"/>
      <c r="QH83" s="236"/>
      <c r="QI83" s="236"/>
      <c r="QJ83" s="236"/>
      <c r="QK83" s="236"/>
      <c r="QL83" s="236"/>
      <c r="QM83" s="236"/>
      <c r="QN83" s="236"/>
      <c r="QO83" s="236"/>
      <c r="QP83" s="236"/>
      <c r="QQ83" s="236"/>
      <c r="QR83" s="236"/>
      <c r="QS83" s="236"/>
      <c r="QT83" s="236"/>
      <c r="QU83" s="236"/>
      <c r="QV83" s="236"/>
      <c r="QW83" s="236"/>
      <c r="QX83" s="236"/>
      <c r="QY83" s="236"/>
      <c r="QZ83" s="236"/>
      <c r="RA83" s="236"/>
      <c r="RB83" s="236"/>
      <c r="RC83" s="236"/>
      <c r="RD83" s="236"/>
      <c r="RE83" s="236"/>
      <c r="RF83" s="236"/>
      <c r="RG83" s="236"/>
      <c r="RH83" s="236"/>
      <c r="RI83" s="236"/>
      <c r="RJ83" s="236"/>
      <c r="RK83" s="236"/>
      <c r="RL83" s="236"/>
      <c r="RM83" s="236"/>
      <c r="RN83" s="236"/>
      <c r="RO83" s="236"/>
      <c r="RP83" s="236"/>
      <c r="RQ83" s="236"/>
      <c r="RR83" s="236"/>
      <c r="RS83" s="236"/>
      <c r="RT83" s="236"/>
      <c r="RU83" s="236"/>
      <c r="RV83" s="236"/>
      <c r="RW83" s="236"/>
      <c r="RX83" s="236"/>
      <c r="RY83" s="236"/>
      <c r="RZ83" s="236"/>
      <c r="SA83" s="236"/>
      <c r="SB83" s="236"/>
      <c r="SC83" s="236"/>
      <c r="SD83" s="236"/>
      <c r="SE83" s="236"/>
      <c r="SF83" s="236"/>
      <c r="SG83" s="236"/>
      <c r="SH83" s="236"/>
      <c r="SI83" s="236"/>
      <c r="SJ83" s="236"/>
      <c r="SK83" s="236"/>
      <c r="SL83" s="236"/>
      <c r="SM83" s="236"/>
      <c r="SN83" s="236"/>
      <c r="SO83" s="236"/>
      <c r="SP83" s="236"/>
      <c r="SQ83" s="236"/>
      <c r="SR83" s="236"/>
      <c r="SS83" s="236"/>
      <c r="ST83" s="236"/>
      <c r="SU83" s="236"/>
      <c r="SV83" s="236"/>
      <c r="SW83" s="236"/>
      <c r="SX83" s="236"/>
      <c r="SY83" s="236"/>
      <c r="SZ83" s="236"/>
      <c r="TA83" s="236"/>
      <c r="TB83" s="236"/>
      <c r="TC83" s="236"/>
      <c r="TD83" s="236"/>
      <c r="TE83" s="236"/>
      <c r="TF83" s="236"/>
      <c r="TG83" s="236"/>
      <c r="TH83" s="236"/>
      <c r="TI83" s="236"/>
      <c r="TJ83" s="236"/>
      <c r="TK83" s="236"/>
      <c r="TL83" s="236"/>
      <c r="TM83" s="236"/>
      <c r="TN83" s="236"/>
      <c r="TO83" s="236"/>
      <c r="TP83" s="236"/>
      <c r="TQ83" s="236"/>
      <c r="TR83" s="236"/>
      <c r="TS83" s="236"/>
      <c r="TT83" s="236"/>
      <c r="TU83" s="236"/>
      <c r="TV83" s="236"/>
      <c r="TW83" s="236"/>
      <c r="TX83" s="236"/>
      <c r="TY83" s="236"/>
      <c r="TZ83" s="236"/>
      <c r="UA83" s="236"/>
      <c r="UB83" s="236"/>
      <c r="UC83" s="236"/>
      <c r="UD83" s="236"/>
      <c r="UE83" s="236"/>
      <c r="UF83" s="236"/>
      <c r="UG83" s="236"/>
      <c r="UH83" s="236"/>
      <c r="UI83" s="236"/>
      <c r="UJ83" s="236"/>
      <c r="UK83" s="236"/>
      <c r="UL83" s="236"/>
      <c r="UM83" s="236"/>
      <c r="UN83" s="236"/>
      <c r="UO83" s="236"/>
      <c r="UP83" s="236"/>
      <c r="UQ83" s="236"/>
      <c r="UR83" s="236"/>
      <c r="US83" s="236"/>
      <c r="UT83" s="236"/>
      <c r="UU83" s="236"/>
      <c r="UV83" s="236"/>
      <c r="UW83" s="236"/>
      <c r="UX83" s="236"/>
      <c r="UY83" s="236"/>
      <c r="UZ83" s="236"/>
      <c r="VA83" s="236"/>
      <c r="VB83" s="236"/>
      <c r="VC83" s="236"/>
      <c r="VD83" s="236"/>
      <c r="VE83" s="236"/>
      <c r="VF83" s="236"/>
      <c r="VG83" s="236"/>
      <c r="VH83" s="236"/>
    </row>
    <row r="84" spans="2:580" ht="14.25" x14ac:dyDescent="0.25">
      <c r="B84" s="55"/>
      <c r="C84" s="10" t="s">
        <v>410</v>
      </c>
      <c r="D84" s="93" t="s">
        <v>411</v>
      </c>
      <c r="E84" s="125">
        <f t="shared" ref="E84:F84" si="1361">E39/E48 +E49</f>
        <v>6.3</v>
      </c>
      <c r="F84" s="125">
        <f t="shared" si="1361"/>
        <v>6.3</v>
      </c>
      <c r="G84" s="125">
        <f t="shared" ref="G84:S84" si="1362">G39/G48 +G49</f>
        <v>6.3</v>
      </c>
      <c r="H84" s="125">
        <f t="shared" si="1362"/>
        <v>6.3</v>
      </c>
      <c r="I84" s="125">
        <f t="shared" si="1362"/>
        <v>6.3</v>
      </c>
      <c r="J84" s="125">
        <f t="shared" si="1362"/>
        <v>6.3</v>
      </c>
      <c r="K84" s="125">
        <f t="shared" si="1362"/>
        <v>6.3</v>
      </c>
      <c r="L84" s="125">
        <f t="shared" si="1362"/>
        <v>6.3</v>
      </c>
      <c r="M84" s="125">
        <f t="shared" si="1362"/>
        <v>6.3</v>
      </c>
      <c r="N84" s="125">
        <f t="shared" si="1362"/>
        <v>6.3</v>
      </c>
      <c r="O84" s="125">
        <f t="shared" si="1362"/>
        <v>6.3</v>
      </c>
      <c r="P84" s="125">
        <f t="shared" si="1362"/>
        <v>6.3</v>
      </c>
      <c r="Q84" s="125">
        <f t="shared" si="1362"/>
        <v>6.3</v>
      </c>
      <c r="R84" s="125">
        <f t="shared" si="1362"/>
        <v>6.3</v>
      </c>
      <c r="S84" s="125">
        <f t="shared" si="1362"/>
        <v>6.3</v>
      </c>
      <c r="T84" s="125">
        <f t="shared" ref="T84:CE84" si="1363">T39/T48 +T49</f>
        <v>6.3</v>
      </c>
      <c r="U84" s="125">
        <f t="shared" si="1363"/>
        <v>6.3</v>
      </c>
      <c r="V84" s="125">
        <f t="shared" si="1363"/>
        <v>6.3</v>
      </c>
      <c r="W84" s="125">
        <f t="shared" si="1363"/>
        <v>6.3</v>
      </c>
      <c r="X84" s="125">
        <f t="shared" si="1363"/>
        <v>6.3</v>
      </c>
      <c r="Y84" s="125">
        <f t="shared" si="1363"/>
        <v>6.3</v>
      </c>
      <c r="Z84" s="125">
        <f t="shared" si="1363"/>
        <v>6.3</v>
      </c>
      <c r="AA84" s="125">
        <f t="shared" si="1363"/>
        <v>6.3</v>
      </c>
      <c r="AB84" s="125">
        <f t="shared" si="1363"/>
        <v>6.3</v>
      </c>
      <c r="AC84" s="125">
        <f t="shared" si="1363"/>
        <v>6.3</v>
      </c>
      <c r="AD84" s="125">
        <f t="shared" si="1363"/>
        <v>6.3</v>
      </c>
      <c r="AE84" s="125">
        <f t="shared" si="1363"/>
        <v>6.3</v>
      </c>
      <c r="AF84" s="125">
        <f t="shared" si="1363"/>
        <v>6.3</v>
      </c>
      <c r="AG84" s="125">
        <f t="shared" si="1363"/>
        <v>6.3</v>
      </c>
      <c r="AH84" s="125">
        <f t="shared" si="1363"/>
        <v>6.3</v>
      </c>
      <c r="AI84" s="125">
        <f t="shared" si="1363"/>
        <v>6.3</v>
      </c>
      <c r="AJ84" s="125">
        <f t="shared" si="1363"/>
        <v>6.3</v>
      </c>
      <c r="AK84" s="125">
        <f t="shared" si="1363"/>
        <v>6.3</v>
      </c>
      <c r="AL84" s="125">
        <f t="shared" si="1363"/>
        <v>6.3</v>
      </c>
      <c r="AM84" s="125">
        <f t="shared" si="1363"/>
        <v>6.3</v>
      </c>
      <c r="AN84" s="125">
        <f t="shared" si="1363"/>
        <v>6.3</v>
      </c>
      <c r="AO84" s="125">
        <f t="shared" si="1363"/>
        <v>6.3</v>
      </c>
      <c r="AP84" s="125">
        <f t="shared" si="1363"/>
        <v>6.3</v>
      </c>
      <c r="AQ84" s="125">
        <f t="shared" si="1363"/>
        <v>6.3</v>
      </c>
      <c r="AR84" s="125">
        <f t="shared" si="1363"/>
        <v>6.3</v>
      </c>
      <c r="AS84" s="125">
        <f t="shared" si="1363"/>
        <v>6.3</v>
      </c>
      <c r="AT84" s="125">
        <f t="shared" si="1363"/>
        <v>6.3</v>
      </c>
      <c r="AU84" s="125">
        <f t="shared" si="1363"/>
        <v>6.3</v>
      </c>
      <c r="AV84" s="125">
        <f t="shared" si="1363"/>
        <v>6.3</v>
      </c>
      <c r="AW84" s="125">
        <f t="shared" si="1363"/>
        <v>6.3</v>
      </c>
      <c r="AX84" s="125">
        <f t="shared" si="1363"/>
        <v>6.3</v>
      </c>
      <c r="AY84" s="125">
        <f t="shared" si="1363"/>
        <v>6.3</v>
      </c>
      <c r="AZ84" s="125">
        <f t="shared" si="1363"/>
        <v>6.3</v>
      </c>
      <c r="BA84" s="125">
        <f t="shared" si="1363"/>
        <v>6.3</v>
      </c>
      <c r="BB84" s="125">
        <f t="shared" si="1363"/>
        <v>6.3</v>
      </c>
      <c r="BC84" s="125">
        <f t="shared" si="1363"/>
        <v>6.3</v>
      </c>
      <c r="BD84" s="125">
        <f t="shared" si="1363"/>
        <v>6.3</v>
      </c>
      <c r="BE84" s="125">
        <f t="shared" si="1363"/>
        <v>6.3</v>
      </c>
      <c r="BF84" s="125">
        <f t="shared" si="1363"/>
        <v>6.3</v>
      </c>
      <c r="BG84" s="125">
        <f t="shared" si="1363"/>
        <v>6.3</v>
      </c>
      <c r="BH84" s="125">
        <f t="shared" si="1363"/>
        <v>6.3</v>
      </c>
      <c r="BI84" s="125">
        <f t="shared" si="1363"/>
        <v>6.3</v>
      </c>
      <c r="BJ84" s="125">
        <f t="shared" si="1363"/>
        <v>6.3</v>
      </c>
      <c r="BK84" s="125">
        <f t="shared" si="1363"/>
        <v>6.3</v>
      </c>
      <c r="BL84" s="125">
        <f t="shared" si="1363"/>
        <v>6.3</v>
      </c>
      <c r="BM84" s="125">
        <f t="shared" si="1363"/>
        <v>6.3</v>
      </c>
      <c r="BN84" s="125">
        <f t="shared" si="1363"/>
        <v>6.3</v>
      </c>
      <c r="BO84" s="125">
        <f t="shared" si="1363"/>
        <v>6.3</v>
      </c>
      <c r="BP84" s="125">
        <f t="shared" si="1363"/>
        <v>6.3</v>
      </c>
      <c r="BQ84" s="125">
        <f t="shared" si="1363"/>
        <v>6.3</v>
      </c>
      <c r="BR84" s="125">
        <f t="shared" si="1363"/>
        <v>6.3</v>
      </c>
      <c r="BS84" s="125">
        <f t="shared" si="1363"/>
        <v>6.3</v>
      </c>
      <c r="BT84" s="125">
        <f t="shared" si="1363"/>
        <v>6.3</v>
      </c>
      <c r="BU84" s="125">
        <f t="shared" si="1363"/>
        <v>6.3</v>
      </c>
      <c r="BV84" s="125">
        <f t="shared" si="1363"/>
        <v>6.3</v>
      </c>
      <c r="BW84" s="125">
        <f t="shared" si="1363"/>
        <v>6.3</v>
      </c>
      <c r="BX84" s="125">
        <f t="shared" si="1363"/>
        <v>6.3</v>
      </c>
      <c r="BY84" s="125">
        <f t="shared" si="1363"/>
        <v>6.3</v>
      </c>
      <c r="BZ84" s="125">
        <f t="shared" si="1363"/>
        <v>6.3</v>
      </c>
      <c r="CA84" s="125">
        <f t="shared" si="1363"/>
        <v>6.3</v>
      </c>
      <c r="CB84" s="125">
        <f t="shared" si="1363"/>
        <v>6.3</v>
      </c>
      <c r="CC84" s="125">
        <f t="shared" si="1363"/>
        <v>6.3</v>
      </c>
      <c r="CD84" s="125">
        <f t="shared" si="1363"/>
        <v>6.3</v>
      </c>
      <c r="CE84" s="125">
        <f t="shared" si="1363"/>
        <v>6.3</v>
      </c>
      <c r="CF84" s="125">
        <f t="shared" ref="CF84:EQ84" si="1364">CF39/CF48 +CF49</f>
        <v>6.3</v>
      </c>
      <c r="CG84" s="125">
        <f t="shared" si="1364"/>
        <v>6.3</v>
      </c>
      <c r="CH84" s="125">
        <f t="shared" si="1364"/>
        <v>6.3</v>
      </c>
      <c r="CI84" s="125">
        <f t="shared" si="1364"/>
        <v>6.3</v>
      </c>
      <c r="CJ84" s="125">
        <f t="shared" si="1364"/>
        <v>6.3</v>
      </c>
      <c r="CK84" s="125">
        <f t="shared" si="1364"/>
        <v>6.3</v>
      </c>
      <c r="CL84" s="125">
        <f t="shared" si="1364"/>
        <v>6.3</v>
      </c>
      <c r="CM84" s="125">
        <f t="shared" si="1364"/>
        <v>6.3</v>
      </c>
      <c r="CN84" s="125">
        <f t="shared" si="1364"/>
        <v>6.3</v>
      </c>
      <c r="CO84" s="125">
        <f t="shared" si="1364"/>
        <v>6.3</v>
      </c>
      <c r="CP84" s="125">
        <f t="shared" si="1364"/>
        <v>6.3</v>
      </c>
      <c r="CQ84" s="125">
        <f t="shared" si="1364"/>
        <v>6.3</v>
      </c>
      <c r="CR84" s="125">
        <f t="shared" si="1364"/>
        <v>6.3</v>
      </c>
      <c r="CS84" s="125">
        <f t="shared" si="1364"/>
        <v>6.3</v>
      </c>
      <c r="CT84" s="125">
        <f t="shared" si="1364"/>
        <v>6.3</v>
      </c>
      <c r="CU84" s="125">
        <f t="shared" si="1364"/>
        <v>6.3</v>
      </c>
      <c r="CV84" s="125">
        <f t="shared" si="1364"/>
        <v>6.3</v>
      </c>
      <c r="CW84" s="125">
        <f t="shared" si="1364"/>
        <v>6.3</v>
      </c>
      <c r="CX84" s="125">
        <f t="shared" si="1364"/>
        <v>6.3</v>
      </c>
      <c r="CY84" s="125">
        <f t="shared" si="1364"/>
        <v>6.3</v>
      </c>
      <c r="CZ84" s="125">
        <f t="shared" si="1364"/>
        <v>6.3</v>
      </c>
      <c r="DA84" s="125">
        <f t="shared" si="1364"/>
        <v>6.3</v>
      </c>
      <c r="DB84" s="125">
        <f t="shared" si="1364"/>
        <v>6.3</v>
      </c>
      <c r="DC84" s="125">
        <f t="shared" si="1364"/>
        <v>6.3</v>
      </c>
      <c r="DD84" s="125">
        <f t="shared" si="1364"/>
        <v>6.3</v>
      </c>
      <c r="DE84" s="125">
        <f t="shared" si="1364"/>
        <v>6.3</v>
      </c>
      <c r="DF84" s="125">
        <f t="shared" si="1364"/>
        <v>6.3</v>
      </c>
      <c r="DG84" s="125">
        <f t="shared" si="1364"/>
        <v>6.3</v>
      </c>
      <c r="DH84" s="125">
        <f t="shared" si="1364"/>
        <v>6.3</v>
      </c>
      <c r="DI84" s="125">
        <f t="shared" si="1364"/>
        <v>6.3</v>
      </c>
      <c r="DJ84" s="125">
        <f t="shared" si="1364"/>
        <v>6.3</v>
      </c>
      <c r="DK84" s="125">
        <f t="shared" si="1364"/>
        <v>6.3</v>
      </c>
      <c r="DL84" s="125">
        <f t="shared" si="1364"/>
        <v>6.3</v>
      </c>
      <c r="DM84" s="125">
        <f t="shared" si="1364"/>
        <v>6.3</v>
      </c>
      <c r="DN84" s="125">
        <f t="shared" si="1364"/>
        <v>6.3</v>
      </c>
      <c r="DO84" s="125">
        <f t="shared" si="1364"/>
        <v>6.3</v>
      </c>
      <c r="DP84" s="125">
        <f t="shared" si="1364"/>
        <v>6.3</v>
      </c>
      <c r="DQ84" s="125">
        <f t="shared" si="1364"/>
        <v>6.3</v>
      </c>
      <c r="DR84" s="125">
        <f t="shared" si="1364"/>
        <v>6.3</v>
      </c>
      <c r="DS84" s="125">
        <f t="shared" si="1364"/>
        <v>6.3</v>
      </c>
      <c r="DT84" s="125">
        <f t="shared" si="1364"/>
        <v>6.3</v>
      </c>
      <c r="DU84" s="125">
        <f t="shared" si="1364"/>
        <v>6.3</v>
      </c>
      <c r="DV84" s="125">
        <f t="shared" si="1364"/>
        <v>6.3</v>
      </c>
      <c r="DW84" s="125">
        <f t="shared" si="1364"/>
        <v>6.3</v>
      </c>
      <c r="DX84" s="125">
        <f t="shared" si="1364"/>
        <v>6.3</v>
      </c>
      <c r="DY84" s="125">
        <f t="shared" si="1364"/>
        <v>6.3</v>
      </c>
      <c r="DZ84" s="125">
        <f t="shared" si="1364"/>
        <v>6.3</v>
      </c>
      <c r="EA84" s="125">
        <f t="shared" si="1364"/>
        <v>6.3</v>
      </c>
      <c r="EB84" s="125">
        <f t="shared" si="1364"/>
        <v>6.3</v>
      </c>
      <c r="EC84" s="125">
        <f t="shared" si="1364"/>
        <v>6.3</v>
      </c>
      <c r="ED84" s="125">
        <f t="shared" si="1364"/>
        <v>6.3</v>
      </c>
      <c r="EE84" s="125">
        <f t="shared" si="1364"/>
        <v>6.3</v>
      </c>
      <c r="EF84" s="125">
        <f t="shared" si="1364"/>
        <v>6.3</v>
      </c>
      <c r="EG84" s="125">
        <f t="shared" si="1364"/>
        <v>6.3</v>
      </c>
      <c r="EH84" s="125">
        <f t="shared" si="1364"/>
        <v>6.3</v>
      </c>
      <c r="EI84" s="125">
        <f t="shared" si="1364"/>
        <v>6.3</v>
      </c>
      <c r="EJ84" s="125">
        <f t="shared" si="1364"/>
        <v>6.3</v>
      </c>
      <c r="EK84" s="125">
        <f t="shared" si="1364"/>
        <v>6.3</v>
      </c>
      <c r="EL84" s="125">
        <f t="shared" si="1364"/>
        <v>6.3</v>
      </c>
      <c r="EM84" s="125">
        <f t="shared" si="1364"/>
        <v>6.3</v>
      </c>
      <c r="EN84" s="125">
        <f t="shared" si="1364"/>
        <v>6.3</v>
      </c>
      <c r="EO84" s="125">
        <f t="shared" si="1364"/>
        <v>6.3</v>
      </c>
      <c r="EP84" s="125">
        <f t="shared" si="1364"/>
        <v>6.3</v>
      </c>
      <c r="EQ84" s="125">
        <f t="shared" si="1364"/>
        <v>6.3</v>
      </c>
      <c r="ER84" s="125">
        <f t="shared" ref="ER84:HC84" si="1365">ER39/ER48 +ER49</f>
        <v>6.3</v>
      </c>
      <c r="ES84" s="125">
        <f t="shared" si="1365"/>
        <v>6.3</v>
      </c>
      <c r="ET84" s="125">
        <f t="shared" si="1365"/>
        <v>6.3</v>
      </c>
      <c r="EU84" s="125">
        <f t="shared" si="1365"/>
        <v>6.3</v>
      </c>
      <c r="EV84" s="125">
        <f t="shared" si="1365"/>
        <v>6.3</v>
      </c>
      <c r="EW84" s="125">
        <f t="shared" si="1365"/>
        <v>6.3</v>
      </c>
      <c r="EX84" s="125">
        <f t="shared" si="1365"/>
        <v>6.3</v>
      </c>
      <c r="EY84" s="125">
        <f t="shared" si="1365"/>
        <v>6.3</v>
      </c>
      <c r="EZ84" s="125">
        <f t="shared" si="1365"/>
        <v>6.3</v>
      </c>
      <c r="FA84" s="125">
        <f t="shared" si="1365"/>
        <v>6.3</v>
      </c>
      <c r="FB84" s="125">
        <f t="shared" si="1365"/>
        <v>6.3</v>
      </c>
      <c r="FC84" s="125">
        <f t="shared" si="1365"/>
        <v>6.3</v>
      </c>
      <c r="FD84" s="125">
        <f t="shared" si="1365"/>
        <v>6.3</v>
      </c>
      <c r="FE84" s="125">
        <f t="shared" si="1365"/>
        <v>6.3</v>
      </c>
      <c r="FF84" s="125">
        <f t="shared" si="1365"/>
        <v>6.3</v>
      </c>
      <c r="FG84" s="125">
        <f t="shared" si="1365"/>
        <v>6.3</v>
      </c>
      <c r="FH84" s="125">
        <f t="shared" si="1365"/>
        <v>6.3</v>
      </c>
      <c r="FI84" s="125">
        <f t="shared" si="1365"/>
        <v>6.3</v>
      </c>
      <c r="FJ84" s="125">
        <f t="shared" si="1365"/>
        <v>6.3</v>
      </c>
      <c r="FK84" s="125">
        <f t="shared" si="1365"/>
        <v>6.3</v>
      </c>
      <c r="FL84" s="125">
        <f t="shared" si="1365"/>
        <v>6.3</v>
      </c>
      <c r="FM84" s="125">
        <f t="shared" si="1365"/>
        <v>6.3</v>
      </c>
      <c r="FN84" s="125">
        <f t="shared" si="1365"/>
        <v>6.3</v>
      </c>
      <c r="FO84" s="125">
        <f t="shared" si="1365"/>
        <v>6.3</v>
      </c>
      <c r="FP84" s="125">
        <f t="shared" si="1365"/>
        <v>6.3</v>
      </c>
      <c r="FQ84" s="125">
        <f t="shared" si="1365"/>
        <v>6.3</v>
      </c>
      <c r="FR84" s="125">
        <f t="shared" si="1365"/>
        <v>6.3</v>
      </c>
      <c r="FS84" s="125">
        <f t="shared" si="1365"/>
        <v>6.3</v>
      </c>
      <c r="FT84" s="125">
        <f t="shared" si="1365"/>
        <v>6.3</v>
      </c>
      <c r="FU84" s="125">
        <f t="shared" si="1365"/>
        <v>6.3</v>
      </c>
      <c r="FV84" s="125">
        <f t="shared" si="1365"/>
        <v>6.3</v>
      </c>
      <c r="FW84" s="125">
        <f t="shared" si="1365"/>
        <v>6.3</v>
      </c>
      <c r="FX84" s="125">
        <f t="shared" si="1365"/>
        <v>6.3</v>
      </c>
      <c r="FY84" s="125">
        <f t="shared" si="1365"/>
        <v>6.3</v>
      </c>
      <c r="FZ84" s="125">
        <f t="shared" si="1365"/>
        <v>6.3</v>
      </c>
      <c r="GA84" s="125">
        <f t="shared" si="1365"/>
        <v>6.3</v>
      </c>
      <c r="GB84" s="125">
        <f t="shared" si="1365"/>
        <v>6.3</v>
      </c>
      <c r="GC84" s="125">
        <f t="shared" si="1365"/>
        <v>6.3</v>
      </c>
      <c r="GD84" s="125">
        <f t="shared" si="1365"/>
        <v>6.3</v>
      </c>
      <c r="GE84" s="125">
        <f t="shared" si="1365"/>
        <v>6.3</v>
      </c>
      <c r="GF84" s="125">
        <f t="shared" si="1365"/>
        <v>6.3</v>
      </c>
      <c r="GG84" s="125">
        <f t="shared" si="1365"/>
        <v>6.3</v>
      </c>
      <c r="GH84" s="125">
        <f t="shared" si="1365"/>
        <v>6.3</v>
      </c>
      <c r="GI84" s="125">
        <f t="shared" si="1365"/>
        <v>6.3</v>
      </c>
      <c r="GJ84" s="125">
        <f t="shared" si="1365"/>
        <v>6.3</v>
      </c>
      <c r="GK84" s="125">
        <f t="shared" si="1365"/>
        <v>6.3</v>
      </c>
      <c r="GL84" s="125">
        <f t="shared" si="1365"/>
        <v>6.3</v>
      </c>
      <c r="GM84" s="125">
        <f t="shared" si="1365"/>
        <v>6.3</v>
      </c>
      <c r="GN84" s="125">
        <f t="shared" si="1365"/>
        <v>6.3</v>
      </c>
      <c r="GO84" s="125">
        <f t="shared" si="1365"/>
        <v>6.3</v>
      </c>
      <c r="GP84" s="125">
        <f t="shared" si="1365"/>
        <v>6.3</v>
      </c>
      <c r="GQ84" s="125">
        <f t="shared" si="1365"/>
        <v>6.3</v>
      </c>
      <c r="GR84" s="125">
        <f t="shared" si="1365"/>
        <v>6.3</v>
      </c>
      <c r="GS84" s="125">
        <f t="shared" si="1365"/>
        <v>6.3</v>
      </c>
      <c r="GT84" s="125">
        <f t="shared" si="1365"/>
        <v>6.3</v>
      </c>
      <c r="GU84" s="125">
        <f t="shared" si="1365"/>
        <v>6.3</v>
      </c>
      <c r="GV84" s="125">
        <f t="shared" si="1365"/>
        <v>6.3</v>
      </c>
      <c r="GW84" s="125">
        <f t="shared" si="1365"/>
        <v>6.3</v>
      </c>
      <c r="GX84" s="125">
        <f t="shared" si="1365"/>
        <v>6.3</v>
      </c>
      <c r="GY84" s="125">
        <f t="shared" si="1365"/>
        <v>6.3</v>
      </c>
      <c r="GZ84" s="125">
        <f t="shared" si="1365"/>
        <v>6.3</v>
      </c>
      <c r="HA84" s="125">
        <f t="shared" si="1365"/>
        <v>6.3</v>
      </c>
      <c r="HB84" s="125">
        <f t="shared" si="1365"/>
        <v>6.3</v>
      </c>
      <c r="HC84" s="125">
        <f t="shared" si="1365"/>
        <v>6.3</v>
      </c>
      <c r="HD84" s="125">
        <f t="shared" ref="HD84:JO84" si="1366">HD39/HD48 +HD49</f>
        <v>6.3</v>
      </c>
      <c r="HE84" s="125">
        <f t="shared" si="1366"/>
        <v>6.3</v>
      </c>
      <c r="HF84" s="125">
        <f t="shared" si="1366"/>
        <v>6.3</v>
      </c>
      <c r="HG84" s="125">
        <f t="shared" si="1366"/>
        <v>6.3</v>
      </c>
      <c r="HH84" s="125">
        <f t="shared" si="1366"/>
        <v>6.3</v>
      </c>
      <c r="HI84" s="125">
        <f t="shared" si="1366"/>
        <v>6.3</v>
      </c>
      <c r="HJ84" s="125">
        <f t="shared" si="1366"/>
        <v>6.3</v>
      </c>
      <c r="HK84" s="125">
        <f t="shared" si="1366"/>
        <v>6.3</v>
      </c>
      <c r="HL84" s="125">
        <f t="shared" si="1366"/>
        <v>6.3</v>
      </c>
      <c r="HM84" s="125">
        <f t="shared" si="1366"/>
        <v>6.3</v>
      </c>
      <c r="HN84" s="125">
        <f t="shared" si="1366"/>
        <v>6.3</v>
      </c>
      <c r="HO84" s="125">
        <f t="shared" si="1366"/>
        <v>6.3</v>
      </c>
      <c r="HP84" s="125">
        <f t="shared" si="1366"/>
        <v>6.3</v>
      </c>
      <c r="HQ84" s="125">
        <f t="shared" si="1366"/>
        <v>6.3</v>
      </c>
      <c r="HR84" s="125">
        <f t="shared" si="1366"/>
        <v>6.3</v>
      </c>
      <c r="HS84" s="125">
        <f t="shared" si="1366"/>
        <v>6.3</v>
      </c>
      <c r="HT84" s="125">
        <f t="shared" si="1366"/>
        <v>6.3</v>
      </c>
      <c r="HU84" s="125">
        <f t="shared" si="1366"/>
        <v>6.3</v>
      </c>
      <c r="HV84" s="125">
        <f t="shared" si="1366"/>
        <v>6.3</v>
      </c>
      <c r="HW84" s="125">
        <f t="shared" si="1366"/>
        <v>6.3</v>
      </c>
      <c r="HX84" s="125">
        <f t="shared" si="1366"/>
        <v>6.3</v>
      </c>
      <c r="HY84" s="125">
        <f t="shared" si="1366"/>
        <v>6.3</v>
      </c>
      <c r="HZ84" s="125">
        <f t="shared" si="1366"/>
        <v>6.3</v>
      </c>
      <c r="IA84" s="125">
        <f t="shared" si="1366"/>
        <v>6.3</v>
      </c>
      <c r="IB84" s="125">
        <f t="shared" si="1366"/>
        <v>6.3</v>
      </c>
      <c r="IC84" s="125">
        <f t="shared" si="1366"/>
        <v>6.3</v>
      </c>
      <c r="ID84" s="125">
        <f t="shared" si="1366"/>
        <v>6.3</v>
      </c>
      <c r="IE84" s="125">
        <f t="shared" si="1366"/>
        <v>6.3</v>
      </c>
      <c r="IF84" s="125">
        <f t="shared" si="1366"/>
        <v>6.3</v>
      </c>
      <c r="IG84" s="125">
        <f t="shared" si="1366"/>
        <v>6.3</v>
      </c>
      <c r="IH84" s="125">
        <f t="shared" si="1366"/>
        <v>6.3</v>
      </c>
      <c r="II84" s="125">
        <f t="shared" si="1366"/>
        <v>6.3</v>
      </c>
      <c r="IJ84" s="125">
        <f t="shared" si="1366"/>
        <v>6.3</v>
      </c>
      <c r="IK84" s="125">
        <f t="shared" si="1366"/>
        <v>6.3</v>
      </c>
      <c r="IL84" s="125">
        <f t="shared" si="1366"/>
        <v>6.3</v>
      </c>
      <c r="IM84" s="125">
        <f t="shared" si="1366"/>
        <v>6.3</v>
      </c>
      <c r="IN84" s="125">
        <f t="shared" si="1366"/>
        <v>6.3</v>
      </c>
      <c r="IO84" s="125">
        <f t="shared" si="1366"/>
        <v>6.3</v>
      </c>
      <c r="IP84" s="125">
        <f t="shared" si="1366"/>
        <v>6.3</v>
      </c>
      <c r="IQ84" s="125">
        <f t="shared" si="1366"/>
        <v>6.3</v>
      </c>
      <c r="IR84" s="125">
        <f t="shared" si="1366"/>
        <v>6.3</v>
      </c>
      <c r="IS84" s="125">
        <f t="shared" si="1366"/>
        <v>6.3</v>
      </c>
      <c r="IT84" s="125">
        <f t="shared" si="1366"/>
        <v>6.3</v>
      </c>
      <c r="IU84" s="125">
        <f t="shared" si="1366"/>
        <v>6.3</v>
      </c>
      <c r="IV84" s="125">
        <f t="shared" si="1366"/>
        <v>6.3</v>
      </c>
      <c r="IW84" s="125">
        <f t="shared" si="1366"/>
        <v>6.3</v>
      </c>
      <c r="IX84" s="125">
        <f t="shared" si="1366"/>
        <v>6.3</v>
      </c>
      <c r="IY84" s="125">
        <f t="shared" si="1366"/>
        <v>6.3</v>
      </c>
      <c r="IZ84" s="125">
        <f t="shared" si="1366"/>
        <v>6.3</v>
      </c>
      <c r="JA84" s="125">
        <f t="shared" si="1366"/>
        <v>6.3</v>
      </c>
      <c r="JB84" s="125">
        <f t="shared" si="1366"/>
        <v>6.3</v>
      </c>
      <c r="JC84" s="125">
        <f t="shared" si="1366"/>
        <v>6.3</v>
      </c>
      <c r="JD84" s="125">
        <f t="shared" si="1366"/>
        <v>6.3</v>
      </c>
      <c r="JE84" s="125">
        <f t="shared" si="1366"/>
        <v>6.3</v>
      </c>
      <c r="JF84" s="125">
        <f t="shared" si="1366"/>
        <v>6.3</v>
      </c>
      <c r="JG84" s="125">
        <f t="shared" si="1366"/>
        <v>6.3</v>
      </c>
      <c r="JH84" s="125">
        <f t="shared" si="1366"/>
        <v>6.3</v>
      </c>
      <c r="JI84" s="125">
        <f t="shared" si="1366"/>
        <v>6.3</v>
      </c>
      <c r="JJ84" s="125">
        <f t="shared" si="1366"/>
        <v>6.3</v>
      </c>
      <c r="JK84" s="125">
        <f t="shared" si="1366"/>
        <v>6.3</v>
      </c>
      <c r="JL84" s="125">
        <f t="shared" si="1366"/>
        <v>6.3</v>
      </c>
      <c r="JM84" s="125">
        <f t="shared" si="1366"/>
        <v>6.3</v>
      </c>
      <c r="JN84" s="125">
        <f t="shared" si="1366"/>
        <v>6.3</v>
      </c>
      <c r="JO84" s="125">
        <f t="shared" si="1366"/>
        <v>6.3</v>
      </c>
      <c r="JP84" s="125">
        <f t="shared" ref="JP84:MA84" si="1367">JP39/JP48 +JP49</f>
        <v>6.3</v>
      </c>
      <c r="JQ84" s="125">
        <f t="shared" si="1367"/>
        <v>6.3</v>
      </c>
      <c r="JR84" s="125">
        <f t="shared" si="1367"/>
        <v>6.3</v>
      </c>
      <c r="JS84" s="125">
        <f t="shared" si="1367"/>
        <v>6.3</v>
      </c>
      <c r="JT84" s="125">
        <f t="shared" si="1367"/>
        <v>6.3</v>
      </c>
      <c r="JU84" s="125">
        <f t="shared" si="1367"/>
        <v>6.3</v>
      </c>
      <c r="JV84" s="125">
        <f t="shared" si="1367"/>
        <v>6.3</v>
      </c>
      <c r="JW84" s="125">
        <f t="shared" si="1367"/>
        <v>6.3</v>
      </c>
      <c r="JX84" s="125">
        <f t="shared" si="1367"/>
        <v>6.3</v>
      </c>
      <c r="JY84" s="125">
        <f t="shared" si="1367"/>
        <v>6.3</v>
      </c>
      <c r="JZ84" s="125">
        <f t="shared" si="1367"/>
        <v>6.3</v>
      </c>
      <c r="KA84" s="125">
        <f t="shared" si="1367"/>
        <v>6.3</v>
      </c>
      <c r="KB84" s="125">
        <f t="shared" si="1367"/>
        <v>6.3</v>
      </c>
      <c r="KC84" s="125">
        <f t="shared" si="1367"/>
        <v>6.3</v>
      </c>
      <c r="KD84" s="125">
        <f t="shared" si="1367"/>
        <v>6.3</v>
      </c>
      <c r="KE84" s="125">
        <f t="shared" si="1367"/>
        <v>6.3</v>
      </c>
      <c r="KF84" s="125">
        <f t="shared" si="1367"/>
        <v>6.3</v>
      </c>
      <c r="KG84" s="125">
        <f t="shared" si="1367"/>
        <v>6.3</v>
      </c>
      <c r="KH84" s="125">
        <f t="shared" si="1367"/>
        <v>6.3</v>
      </c>
      <c r="KI84" s="125">
        <f t="shared" si="1367"/>
        <v>6.3</v>
      </c>
      <c r="KJ84" s="125">
        <f t="shared" si="1367"/>
        <v>6.3</v>
      </c>
      <c r="KK84" s="125">
        <f t="shared" si="1367"/>
        <v>6.3</v>
      </c>
      <c r="KL84" s="125">
        <f t="shared" si="1367"/>
        <v>6.3</v>
      </c>
      <c r="KM84" s="125">
        <f t="shared" si="1367"/>
        <v>6.3</v>
      </c>
      <c r="KN84" s="125">
        <f t="shared" si="1367"/>
        <v>6.3</v>
      </c>
      <c r="KO84" s="125">
        <f t="shared" si="1367"/>
        <v>6.3</v>
      </c>
      <c r="KP84" s="125">
        <f t="shared" si="1367"/>
        <v>6.3</v>
      </c>
      <c r="KQ84" s="125">
        <f t="shared" si="1367"/>
        <v>6.3</v>
      </c>
      <c r="KR84" s="125">
        <f t="shared" si="1367"/>
        <v>6.3</v>
      </c>
      <c r="KS84" s="125">
        <f t="shared" si="1367"/>
        <v>6.3</v>
      </c>
      <c r="KT84" s="125">
        <f t="shared" si="1367"/>
        <v>6.3</v>
      </c>
      <c r="KU84" s="125">
        <f t="shared" si="1367"/>
        <v>6.3</v>
      </c>
      <c r="KV84" s="125">
        <f t="shared" si="1367"/>
        <v>6.3</v>
      </c>
      <c r="KW84" s="125">
        <f t="shared" si="1367"/>
        <v>6.3</v>
      </c>
      <c r="KX84" s="125">
        <f t="shared" si="1367"/>
        <v>6.3</v>
      </c>
      <c r="KY84" s="125">
        <f t="shared" si="1367"/>
        <v>6.3</v>
      </c>
      <c r="KZ84" s="125">
        <f t="shared" si="1367"/>
        <v>6.3</v>
      </c>
      <c r="LA84" s="125">
        <f t="shared" si="1367"/>
        <v>6.3</v>
      </c>
      <c r="LB84" s="125">
        <f t="shared" si="1367"/>
        <v>6.3</v>
      </c>
      <c r="LC84" s="125">
        <f t="shared" si="1367"/>
        <v>6.3</v>
      </c>
      <c r="LD84" s="125">
        <f t="shared" si="1367"/>
        <v>6.3</v>
      </c>
      <c r="LE84" s="125">
        <f t="shared" si="1367"/>
        <v>6.3</v>
      </c>
      <c r="LF84" s="125">
        <f t="shared" si="1367"/>
        <v>6.3</v>
      </c>
      <c r="LG84" s="125">
        <f t="shared" si="1367"/>
        <v>6.3</v>
      </c>
      <c r="LH84" s="125">
        <f t="shared" si="1367"/>
        <v>6.3</v>
      </c>
      <c r="LI84" s="125">
        <f t="shared" si="1367"/>
        <v>6.3</v>
      </c>
      <c r="LJ84" s="125">
        <f t="shared" si="1367"/>
        <v>6.3</v>
      </c>
      <c r="LK84" s="125">
        <f t="shared" si="1367"/>
        <v>6.3</v>
      </c>
      <c r="LL84" s="125">
        <f t="shared" si="1367"/>
        <v>6.3</v>
      </c>
      <c r="LM84" s="125">
        <f t="shared" si="1367"/>
        <v>6.3</v>
      </c>
      <c r="LN84" s="125">
        <f t="shared" si="1367"/>
        <v>6.3</v>
      </c>
      <c r="LO84" s="125">
        <f t="shared" si="1367"/>
        <v>6.3</v>
      </c>
      <c r="LP84" s="125">
        <f t="shared" si="1367"/>
        <v>6.3</v>
      </c>
      <c r="LQ84" s="125">
        <f t="shared" si="1367"/>
        <v>6.3</v>
      </c>
      <c r="LR84" s="125">
        <f t="shared" si="1367"/>
        <v>6.3</v>
      </c>
      <c r="LS84" s="125">
        <f t="shared" si="1367"/>
        <v>6.3</v>
      </c>
      <c r="LT84" s="125">
        <f t="shared" si="1367"/>
        <v>6.3</v>
      </c>
      <c r="LU84" s="125">
        <f t="shared" si="1367"/>
        <v>6.3</v>
      </c>
      <c r="LV84" s="125">
        <f t="shared" si="1367"/>
        <v>6.3</v>
      </c>
      <c r="LW84" s="125">
        <f t="shared" si="1367"/>
        <v>6.3</v>
      </c>
      <c r="LX84" s="125">
        <f t="shared" si="1367"/>
        <v>6.3</v>
      </c>
      <c r="LY84" s="125">
        <f t="shared" si="1367"/>
        <v>6.3</v>
      </c>
      <c r="LZ84" s="125">
        <f t="shared" si="1367"/>
        <v>6.3</v>
      </c>
      <c r="MA84" s="125">
        <f t="shared" si="1367"/>
        <v>6.3</v>
      </c>
      <c r="MB84" s="125">
        <f t="shared" ref="MB84:OM84" si="1368">MB39/MB48 +MB49</f>
        <v>6.3</v>
      </c>
      <c r="MC84" s="125">
        <f t="shared" si="1368"/>
        <v>6.3</v>
      </c>
      <c r="MD84" s="125">
        <f t="shared" si="1368"/>
        <v>6.3</v>
      </c>
      <c r="ME84" s="125">
        <f t="shared" si="1368"/>
        <v>6.3</v>
      </c>
      <c r="MF84" s="125">
        <f t="shared" si="1368"/>
        <v>6.3</v>
      </c>
      <c r="MG84" s="125">
        <f t="shared" si="1368"/>
        <v>6.3</v>
      </c>
      <c r="MH84" s="125">
        <f t="shared" si="1368"/>
        <v>6.3</v>
      </c>
      <c r="MI84" s="125">
        <f t="shared" si="1368"/>
        <v>6.3</v>
      </c>
      <c r="MJ84" s="125">
        <f t="shared" si="1368"/>
        <v>6.3</v>
      </c>
      <c r="MK84" s="125">
        <f t="shared" si="1368"/>
        <v>6.3</v>
      </c>
      <c r="ML84" s="125">
        <f t="shared" si="1368"/>
        <v>6.3</v>
      </c>
      <c r="MM84" s="125">
        <f t="shared" si="1368"/>
        <v>6.3</v>
      </c>
      <c r="MN84" s="125">
        <f t="shared" si="1368"/>
        <v>6.3</v>
      </c>
      <c r="MO84" s="125">
        <f t="shared" si="1368"/>
        <v>6.3</v>
      </c>
      <c r="MP84" s="125">
        <f t="shared" si="1368"/>
        <v>6.3</v>
      </c>
      <c r="MQ84" s="125">
        <f t="shared" si="1368"/>
        <v>6.3</v>
      </c>
      <c r="MR84" s="125">
        <f t="shared" si="1368"/>
        <v>6.3</v>
      </c>
      <c r="MS84" s="125">
        <f t="shared" si="1368"/>
        <v>6.3</v>
      </c>
      <c r="MT84" s="125">
        <f t="shared" si="1368"/>
        <v>6.3</v>
      </c>
      <c r="MU84" s="125">
        <f t="shared" si="1368"/>
        <v>6.3</v>
      </c>
      <c r="MV84" s="125">
        <f t="shared" si="1368"/>
        <v>6.3</v>
      </c>
      <c r="MW84" s="125">
        <f t="shared" si="1368"/>
        <v>6.3</v>
      </c>
      <c r="MX84" s="125">
        <f t="shared" si="1368"/>
        <v>6.3</v>
      </c>
      <c r="MY84" s="125">
        <f t="shared" si="1368"/>
        <v>6.3</v>
      </c>
      <c r="MZ84" s="125">
        <f t="shared" si="1368"/>
        <v>6.3</v>
      </c>
      <c r="NA84" s="125">
        <f t="shared" si="1368"/>
        <v>6.3</v>
      </c>
      <c r="NB84" s="125">
        <f t="shared" si="1368"/>
        <v>6.3</v>
      </c>
      <c r="NC84" s="125">
        <f t="shared" si="1368"/>
        <v>6.3</v>
      </c>
      <c r="ND84" s="125">
        <f t="shared" si="1368"/>
        <v>6.3</v>
      </c>
      <c r="NE84" s="125">
        <f t="shared" si="1368"/>
        <v>6.3</v>
      </c>
      <c r="NF84" s="125">
        <f t="shared" si="1368"/>
        <v>6.3</v>
      </c>
      <c r="NG84" s="125">
        <f t="shared" si="1368"/>
        <v>6.3</v>
      </c>
      <c r="NH84" s="125">
        <f t="shared" si="1368"/>
        <v>6.3</v>
      </c>
      <c r="NI84" s="125">
        <f t="shared" si="1368"/>
        <v>6.3</v>
      </c>
      <c r="NJ84" s="125">
        <f t="shared" si="1368"/>
        <v>6.3</v>
      </c>
      <c r="NK84" s="125">
        <f t="shared" si="1368"/>
        <v>6.3</v>
      </c>
      <c r="NL84" s="125">
        <f t="shared" si="1368"/>
        <v>6.3</v>
      </c>
      <c r="NM84" s="125">
        <f t="shared" si="1368"/>
        <v>6.3</v>
      </c>
      <c r="NN84" s="125">
        <f t="shared" si="1368"/>
        <v>6.3</v>
      </c>
      <c r="NO84" s="125">
        <f t="shared" si="1368"/>
        <v>6.3</v>
      </c>
      <c r="NP84" s="125">
        <f t="shared" si="1368"/>
        <v>6.3</v>
      </c>
      <c r="NQ84" s="125">
        <f t="shared" si="1368"/>
        <v>6.3</v>
      </c>
      <c r="NR84" s="125">
        <f t="shared" si="1368"/>
        <v>6.3</v>
      </c>
      <c r="NS84" s="125">
        <f t="shared" si="1368"/>
        <v>6.3</v>
      </c>
      <c r="NT84" s="125">
        <f t="shared" si="1368"/>
        <v>6.3</v>
      </c>
      <c r="NU84" s="125">
        <f t="shared" si="1368"/>
        <v>6.3</v>
      </c>
      <c r="NV84" s="125">
        <f t="shared" si="1368"/>
        <v>6.3</v>
      </c>
      <c r="NW84" s="125">
        <f t="shared" si="1368"/>
        <v>6.3</v>
      </c>
      <c r="NX84" s="125">
        <f t="shared" si="1368"/>
        <v>6.3</v>
      </c>
      <c r="NY84" s="125">
        <f t="shared" si="1368"/>
        <v>6.3</v>
      </c>
      <c r="NZ84" s="125">
        <f t="shared" si="1368"/>
        <v>6.3</v>
      </c>
      <c r="OA84" s="125">
        <f t="shared" si="1368"/>
        <v>6.3</v>
      </c>
      <c r="OB84" s="125">
        <f t="shared" si="1368"/>
        <v>6.3</v>
      </c>
      <c r="OC84" s="125">
        <f t="shared" si="1368"/>
        <v>6.3</v>
      </c>
      <c r="OD84" s="125">
        <f t="shared" si="1368"/>
        <v>6.3</v>
      </c>
      <c r="OE84" s="125">
        <f t="shared" si="1368"/>
        <v>6.3</v>
      </c>
      <c r="OF84" s="125">
        <f t="shared" si="1368"/>
        <v>6.3</v>
      </c>
      <c r="OG84" s="125">
        <f t="shared" si="1368"/>
        <v>6.3</v>
      </c>
      <c r="OH84" s="125">
        <f t="shared" si="1368"/>
        <v>6.3</v>
      </c>
      <c r="OI84" s="125">
        <f t="shared" si="1368"/>
        <v>6.3</v>
      </c>
      <c r="OJ84" s="125">
        <f t="shared" si="1368"/>
        <v>6.3</v>
      </c>
      <c r="OK84" s="125">
        <f t="shared" si="1368"/>
        <v>6.3</v>
      </c>
      <c r="OL84" s="125">
        <f t="shared" si="1368"/>
        <v>6.3</v>
      </c>
      <c r="OM84" s="125">
        <f t="shared" si="1368"/>
        <v>6.3</v>
      </c>
      <c r="ON84" s="125">
        <f t="shared" ref="ON84:QY84" si="1369">ON39/ON48 +ON49</f>
        <v>6.3</v>
      </c>
      <c r="OO84" s="125">
        <f t="shared" si="1369"/>
        <v>6.3</v>
      </c>
      <c r="OP84" s="125">
        <f t="shared" si="1369"/>
        <v>6.3</v>
      </c>
      <c r="OQ84" s="125">
        <f t="shared" si="1369"/>
        <v>6.3</v>
      </c>
      <c r="OR84" s="125">
        <f t="shared" si="1369"/>
        <v>6.3</v>
      </c>
      <c r="OS84" s="125">
        <f t="shared" si="1369"/>
        <v>6.3</v>
      </c>
      <c r="OT84" s="125">
        <f t="shared" si="1369"/>
        <v>6.3</v>
      </c>
      <c r="OU84" s="125">
        <f t="shared" si="1369"/>
        <v>6.3</v>
      </c>
      <c r="OV84" s="125">
        <f t="shared" si="1369"/>
        <v>6.3</v>
      </c>
      <c r="OW84" s="125">
        <f t="shared" si="1369"/>
        <v>6.3</v>
      </c>
      <c r="OX84" s="125">
        <f t="shared" si="1369"/>
        <v>6.3</v>
      </c>
      <c r="OY84" s="125">
        <f t="shared" si="1369"/>
        <v>6.3</v>
      </c>
      <c r="OZ84" s="125">
        <f t="shared" si="1369"/>
        <v>6.3</v>
      </c>
      <c r="PA84" s="125">
        <f t="shared" si="1369"/>
        <v>6.3</v>
      </c>
      <c r="PB84" s="125">
        <f t="shared" si="1369"/>
        <v>6.3</v>
      </c>
      <c r="PC84" s="125">
        <f t="shared" si="1369"/>
        <v>6.3</v>
      </c>
      <c r="PD84" s="125">
        <f t="shared" si="1369"/>
        <v>6.3</v>
      </c>
      <c r="PE84" s="125">
        <f t="shared" si="1369"/>
        <v>6.3</v>
      </c>
      <c r="PF84" s="125">
        <f t="shared" si="1369"/>
        <v>6.3</v>
      </c>
      <c r="PG84" s="125">
        <f t="shared" si="1369"/>
        <v>6.3</v>
      </c>
      <c r="PH84" s="125">
        <f t="shared" si="1369"/>
        <v>6.3</v>
      </c>
      <c r="PI84" s="125">
        <f t="shared" si="1369"/>
        <v>6.3</v>
      </c>
      <c r="PJ84" s="125">
        <f t="shared" si="1369"/>
        <v>6.3</v>
      </c>
      <c r="PK84" s="125">
        <f t="shared" si="1369"/>
        <v>6.3</v>
      </c>
      <c r="PL84" s="125">
        <f t="shared" si="1369"/>
        <v>6.3</v>
      </c>
      <c r="PM84" s="125">
        <f t="shared" si="1369"/>
        <v>6.3</v>
      </c>
      <c r="PN84" s="125">
        <f t="shared" si="1369"/>
        <v>6.3</v>
      </c>
      <c r="PO84" s="125">
        <f t="shared" si="1369"/>
        <v>6.3</v>
      </c>
      <c r="PP84" s="125">
        <f t="shared" si="1369"/>
        <v>6.3</v>
      </c>
      <c r="PQ84" s="125">
        <f t="shared" si="1369"/>
        <v>6.3</v>
      </c>
      <c r="PR84" s="125">
        <f t="shared" si="1369"/>
        <v>6.3</v>
      </c>
      <c r="PS84" s="125">
        <f t="shared" si="1369"/>
        <v>6.3</v>
      </c>
      <c r="PT84" s="125">
        <f t="shared" si="1369"/>
        <v>6.3</v>
      </c>
      <c r="PU84" s="125">
        <f t="shared" si="1369"/>
        <v>6.3</v>
      </c>
      <c r="PV84" s="125">
        <f t="shared" si="1369"/>
        <v>6.3</v>
      </c>
      <c r="PW84" s="125">
        <f t="shared" si="1369"/>
        <v>6.3</v>
      </c>
      <c r="PX84" s="125">
        <f t="shared" si="1369"/>
        <v>6.3</v>
      </c>
      <c r="PY84" s="125">
        <f t="shared" si="1369"/>
        <v>6.3</v>
      </c>
      <c r="PZ84" s="125">
        <f t="shared" si="1369"/>
        <v>6.3</v>
      </c>
      <c r="QA84" s="125">
        <f t="shared" si="1369"/>
        <v>6.3</v>
      </c>
      <c r="QB84" s="125">
        <f t="shared" si="1369"/>
        <v>6.3</v>
      </c>
      <c r="QC84" s="125">
        <f t="shared" si="1369"/>
        <v>6.3</v>
      </c>
      <c r="QD84" s="125">
        <f t="shared" si="1369"/>
        <v>6.3</v>
      </c>
      <c r="QE84" s="125">
        <f t="shared" si="1369"/>
        <v>6.3</v>
      </c>
      <c r="QF84" s="125">
        <f t="shared" si="1369"/>
        <v>6.3</v>
      </c>
      <c r="QG84" s="125">
        <f t="shared" si="1369"/>
        <v>6.3</v>
      </c>
      <c r="QH84" s="125">
        <f t="shared" si="1369"/>
        <v>6.3</v>
      </c>
      <c r="QI84" s="125">
        <f t="shared" si="1369"/>
        <v>6.3</v>
      </c>
      <c r="QJ84" s="125">
        <f t="shared" si="1369"/>
        <v>6.3</v>
      </c>
      <c r="QK84" s="125">
        <f t="shared" si="1369"/>
        <v>6.3</v>
      </c>
      <c r="QL84" s="125">
        <f t="shared" si="1369"/>
        <v>6.3</v>
      </c>
      <c r="QM84" s="125">
        <f t="shared" si="1369"/>
        <v>6.3</v>
      </c>
      <c r="QN84" s="125">
        <f t="shared" si="1369"/>
        <v>6.3</v>
      </c>
      <c r="QO84" s="125">
        <f t="shared" si="1369"/>
        <v>6.3</v>
      </c>
      <c r="QP84" s="125">
        <f t="shared" si="1369"/>
        <v>6.3</v>
      </c>
      <c r="QQ84" s="125">
        <f t="shared" si="1369"/>
        <v>6.3</v>
      </c>
      <c r="QR84" s="125">
        <f t="shared" si="1369"/>
        <v>6.3</v>
      </c>
      <c r="QS84" s="125">
        <f t="shared" si="1369"/>
        <v>6.3</v>
      </c>
      <c r="QT84" s="125">
        <f t="shared" si="1369"/>
        <v>6.3</v>
      </c>
      <c r="QU84" s="125">
        <f t="shared" si="1369"/>
        <v>6.3</v>
      </c>
      <c r="QV84" s="125">
        <f t="shared" si="1369"/>
        <v>6.3</v>
      </c>
      <c r="QW84" s="125">
        <f t="shared" si="1369"/>
        <v>6.3</v>
      </c>
      <c r="QX84" s="125">
        <f t="shared" si="1369"/>
        <v>6.3</v>
      </c>
      <c r="QY84" s="125">
        <f t="shared" si="1369"/>
        <v>6.3</v>
      </c>
      <c r="QZ84" s="125">
        <f t="shared" ref="QZ84:TK84" si="1370">QZ39/QZ48 +QZ49</f>
        <v>6.3</v>
      </c>
      <c r="RA84" s="125">
        <f t="shared" si="1370"/>
        <v>6.3</v>
      </c>
      <c r="RB84" s="125">
        <f t="shared" si="1370"/>
        <v>6.3</v>
      </c>
      <c r="RC84" s="125">
        <f t="shared" si="1370"/>
        <v>6.3</v>
      </c>
      <c r="RD84" s="125">
        <f t="shared" si="1370"/>
        <v>6.3</v>
      </c>
      <c r="RE84" s="125">
        <f t="shared" si="1370"/>
        <v>6.3</v>
      </c>
      <c r="RF84" s="125">
        <f t="shared" si="1370"/>
        <v>6.3</v>
      </c>
      <c r="RG84" s="125">
        <f t="shared" si="1370"/>
        <v>6.3</v>
      </c>
      <c r="RH84" s="125">
        <f t="shared" si="1370"/>
        <v>6.3</v>
      </c>
      <c r="RI84" s="125">
        <f t="shared" si="1370"/>
        <v>6.3</v>
      </c>
      <c r="RJ84" s="125">
        <f t="shared" si="1370"/>
        <v>6.3</v>
      </c>
      <c r="RK84" s="125">
        <f t="shared" si="1370"/>
        <v>6.3</v>
      </c>
      <c r="RL84" s="125">
        <f t="shared" si="1370"/>
        <v>6.3</v>
      </c>
      <c r="RM84" s="125">
        <f t="shared" si="1370"/>
        <v>6.3</v>
      </c>
      <c r="RN84" s="125">
        <f t="shared" si="1370"/>
        <v>6.3</v>
      </c>
      <c r="RO84" s="125">
        <f t="shared" si="1370"/>
        <v>6.3</v>
      </c>
      <c r="RP84" s="125">
        <f t="shared" si="1370"/>
        <v>6.3</v>
      </c>
      <c r="RQ84" s="125">
        <f t="shared" si="1370"/>
        <v>6.3</v>
      </c>
      <c r="RR84" s="125">
        <f t="shared" si="1370"/>
        <v>6.3</v>
      </c>
      <c r="RS84" s="125">
        <f t="shared" si="1370"/>
        <v>6.3</v>
      </c>
      <c r="RT84" s="125">
        <f t="shared" si="1370"/>
        <v>6.3</v>
      </c>
      <c r="RU84" s="125">
        <f t="shared" si="1370"/>
        <v>6.3</v>
      </c>
      <c r="RV84" s="125">
        <f t="shared" si="1370"/>
        <v>6.3</v>
      </c>
      <c r="RW84" s="125">
        <f t="shared" si="1370"/>
        <v>6.3</v>
      </c>
      <c r="RX84" s="125">
        <f t="shared" si="1370"/>
        <v>6.3</v>
      </c>
      <c r="RY84" s="125">
        <f t="shared" si="1370"/>
        <v>6.3</v>
      </c>
      <c r="RZ84" s="125">
        <f t="shared" si="1370"/>
        <v>6.3</v>
      </c>
      <c r="SA84" s="125">
        <f t="shared" si="1370"/>
        <v>6.3</v>
      </c>
      <c r="SB84" s="125">
        <f t="shared" si="1370"/>
        <v>6.3</v>
      </c>
      <c r="SC84" s="125">
        <f t="shared" si="1370"/>
        <v>6.3</v>
      </c>
      <c r="SD84" s="125">
        <f t="shared" si="1370"/>
        <v>6.3</v>
      </c>
      <c r="SE84" s="125">
        <f t="shared" si="1370"/>
        <v>6.3</v>
      </c>
      <c r="SF84" s="125">
        <f t="shared" si="1370"/>
        <v>6.3</v>
      </c>
      <c r="SG84" s="125">
        <f t="shared" si="1370"/>
        <v>6.3</v>
      </c>
      <c r="SH84" s="125">
        <f t="shared" si="1370"/>
        <v>6.3</v>
      </c>
      <c r="SI84" s="125">
        <f t="shared" si="1370"/>
        <v>6.3</v>
      </c>
      <c r="SJ84" s="125">
        <f t="shared" si="1370"/>
        <v>6.3</v>
      </c>
      <c r="SK84" s="125">
        <f t="shared" si="1370"/>
        <v>6.3</v>
      </c>
      <c r="SL84" s="125">
        <f t="shared" si="1370"/>
        <v>6.3</v>
      </c>
      <c r="SM84" s="125">
        <f t="shared" si="1370"/>
        <v>6.3</v>
      </c>
      <c r="SN84" s="125">
        <f t="shared" si="1370"/>
        <v>6.3</v>
      </c>
      <c r="SO84" s="125">
        <f t="shared" si="1370"/>
        <v>6.3</v>
      </c>
      <c r="SP84" s="125">
        <f t="shared" si="1370"/>
        <v>6.3</v>
      </c>
      <c r="SQ84" s="125">
        <f t="shared" si="1370"/>
        <v>6.3</v>
      </c>
      <c r="SR84" s="125">
        <f t="shared" si="1370"/>
        <v>6.3</v>
      </c>
      <c r="SS84" s="125">
        <f t="shared" si="1370"/>
        <v>6.3</v>
      </c>
      <c r="ST84" s="125">
        <f t="shared" si="1370"/>
        <v>6.3</v>
      </c>
      <c r="SU84" s="125">
        <f t="shared" si="1370"/>
        <v>6.3</v>
      </c>
      <c r="SV84" s="125">
        <f t="shared" si="1370"/>
        <v>6.3</v>
      </c>
      <c r="SW84" s="125">
        <f t="shared" si="1370"/>
        <v>6.3</v>
      </c>
      <c r="SX84" s="125">
        <f t="shared" si="1370"/>
        <v>6.3</v>
      </c>
      <c r="SY84" s="125">
        <f t="shared" si="1370"/>
        <v>6.3</v>
      </c>
      <c r="SZ84" s="125">
        <f t="shared" si="1370"/>
        <v>6.3</v>
      </c>
      <c r="TA84" s="125">
        <f t="shared" si="1370"/>
        <v>6.3</v>
      </c>
      <c r="TB84" s="125">
        <f t="shared" si="1370"/>
        <v>6.3</v>
      </c>
      <c r="TC84" s="125">
        <f t="shared" si="1370"/>
        <v>6.3</v>
      </c>
      <c r="TD84" s="125">
        <f t="shared" si="1370"/>
        <v>6.3</v>
      </c>
      <c r="TE84" s="125">
        <f t="shared" si="1370"/>
        <v>6.3</v>
      </c>
      <c r="TF84" s="125">
        <f t="shared" si="1370"/>
        <v>6.3</v>
      </c>
      <c r="TG84" s="125">
        <f t="shared" si="1370"/>
        <v>6.3</v>
      </c>
      <c r="TH84" s="125">
        <f t="shared" si="1370"/>
        <v>6.3</v>
      </c>
      <c r="TI84" s="125">
        <f t="shared" si="1370"/>
        <v>6.3</v>
      </c>
      <c r="TJ84" s="125">
        <f t="shared" si="1370"/>
        <v>6.3</v>
      </c>
      <c r="TK84" s="125">
        <f t="shared" si="1370"/>
        <v>6.3</v>
      </c>
      <c r="TL84" s="125">
        <f t="shared" ref="TL84:VH84" si="1371">TL39/TL48 +TL49</f>
        <v>6.3</v>
      </c>
      <c r="TM84" s="125">
        <f t="shared" si="1371"/>
        <v>6.3</v>
      </c>
      <c r="TN84" s="125">
        <f t="shared" si="1371"/>
        <v>6.3</v>
      </c>
      <c r="TO84" s="125">
        <f t="shared" si="1371"/>
        <v>6.3</v>
      </c>
      <c r="TP84" s="125">
        <f t="shared" si="1371"/>
        <v>6.3</v>
      </c>
      <c r="TQ84" s="125">
        <f t="shared" si="1371"/>
        <v>6.3</v>
      </c>
      <c r="TR84" s="125">
        <f t="shared" si="1371"/>
        <v>6.3</v>
      </c>
      <c r="TS84" s="125">
        <f t="shared" si="1371"/>
        <v>6.3</v>
      </c>
      <c r="TT84" s="125">
        <f t="shared" si="1371"/>
        <v>6.3</v>
      </c>
      <c r="TU84" s="125">
        <f t="shared" si="1371"/>
        <v>6.3</v>
      </c>
      <c r="TV84" s="125">
        <f t="shared" si="1371"/>
        <v>6.3</v>
      </c>
      <c r="TW84" s="125">
        <f t="shared" si="1371"/>
        <v>6.3</v>
      </c>
      <c r="TX84" s="125">
        <f t="shared" si="1371"/>
        <v>6.3</v>
      </c>
      <c r="TY84" s="125">
        <f t="shared" si="1371"/>
        <v>6.3</v>
      </c>
      <c r="TZ84" s="125">
        <f t="shared" si="1371"/>
        <v>6.3</v>
      </c>
      <c r="UA84" s="125">
        <f t="shared" si="1371"/>
        <v>6.3</v>
      </c>
      <c r="UB84" s="125">
        <f t="shared" si="1371"/>
        <v>6.3</v>
      </c>
      <c r="UC84" s="125">
        <f t="shared" si="1371"/>
        <v>6.3</v>
      </c>
      <c r="UD84" s="125">
        <f t="shared" si="1371"/>
        <v>6.3</v>
      </c>
      <c r="UE84" s="125">
        <f t="shared" si="1371"/>
        <v>6.3</v>
      </c>
      <c r="UF84" s="125">
        <f t="shared" si="1371"/>
        <v>6.3</v>
      </c>
      <c r="UG84" s="125">
        <f t="shared" si="1371"/>
        <v>6.3</v>
      </c>
      <c r="UH84" s="125">
        <f t="shared" si="1371"/>
        <v>6.3</v>
      </c>
      <c r="UI84" s="125">
        <f t="shared" si="1371"/>
        <v>6.3</v>
      </c>
      <c r="UJ84" s="125">
        <f t="shared" si="1371"/>
        <v>6.3</v>
      </c>
      <c r="UK84" s="125">
        <f t="shared" si="1371"/>
        <v>6.3</v>
      </c>
      <c r="UL84" s="125">
        <f t="shared" si="1371"/>
        <v>6.3</v>
      </c>
      <c r="UM84" s="125">
        <f t="shared" si="1371"/>
        <v>6.3</v>
      </c>
      <c r="UN84" s="125">
        <f t="shared" si="1371"/>
        <v>6.3</v>
      </c>
      <c r="UO84" s="125">
        <f t="shared" si="1371"/>
        <v>6.3</v>
      </c>
      <c r="UP84" s="125">
        <f t="shared" si="1371"/>
        <v>6.3</v>
      </c>
      <c r="UQ84" s="125">
        <f t="shared" si="1371"/>
        <v>6.3</v>
      </c>
      <c r="UR84" s="125">
        <f t="shared" si="1371"/>
        <v>6.3</v>
      </c>
      <c r="US84" s="125">
        <f t="shared" si="1371"/>
        <v>6.3</v>
      </c>
      <c r="UT84" s="125">
        <f t="shared" si="1371"/>
        <v>6.3</v>
      </c>
      <c r="UU84" s="125">
        <f t="shared" si="1371"/>
        <v>6.3</v>
      </c>
      <c r="UV84" s="125">
        <f t="shared" si="1371"/>
        <v>6.3</v>
      </c>
      <c r="UW84" s="125">
        <f t="shared" si="1371"/>
        <v>6.3</v>
      </c>
      <c r="UX84" s="125">
        <f t="shared" si="1371"/>
        <v>6.3</v>
      </c>
      <c r="UY84" s="125">
        <f t="shared" si="1371"/>
        <v>6.3</v>
      </c>
      <c r="UZ84" s="125">
        <f t="shared" si="1371"/>
        <v>6.3</v>
      </c>
      <c r="VA84" s="125">
        <f t="shared" si="1371"/>
        <v>6.3</v>
      </c>
      <c r="VB84" s="125">
        <f t="shared" si="1371"/>
        <v>6.3</v>
      </c>
      <c r="VC84" s="125">
        <f t="shared" si="1371"/>
        <v>6.3</v>
      </c>
      <c r="VD84" s="125">
        <f t="shared" si="1371"/>
        <v>6.3</v>
      </c>
      <c r="VE84" s="125">
        <f t="shared" si="1371"/>
        <v>6.3</v>
      </c>
      <c r="VF84" s="125">
        <f t="shared" si="1371"/>
        <v>6.3</v>
      </c>
      <c r="VG84" s="125">
        <f t="shared" si="1371"/>
        <v>6.3</v>
      </c>
      <c r="VH84" s="125">
        <f t="shared" si="1371"/>
        <v>6.3</v>
      </c>
    </row>
    <row r="85" spans="2:580" ht="14.25" x14ac:dyDescent="0.25">
      <c r="B85" s="55"/>
      <c r="C85" s="10" t="s">
        <v>416</v>
      </c>
      <c r="D85" s="228" t="s">
        <v>417</v>
      </c>
      <c r="E85" s="276">
        <f t="shared" ref="E85:F85" si="1372">E24/3600</f>
        <v>7.7777777777777779E-2</v>
      </c>
      <c r="F85" s="276">
        <f t="shared" si="1372"/>
        <v>0.15555555555555556</v>
      </c>
      <c r="G85" s="276">
        <f t="shared" ref="G85:S85" si="1373">G24/3600</f>
        <v>0.23333333333333334</v>
      </c>
      <c r="H85" s="276">
        <f t="shared" si="1373"/>
        <v>0.31111111111111112</v>
      </c>
      <c r="I85" s="276">
        <f t="shared" si="1373"/>
        <v>0.3888888888888889</v>
      </c>
      <c r="J85" s="276">
        <f t="shared" si="1373"/>
        <v>0.46666666666666667</v>
      </c>
      <c r="K85" s="276">
        <f t="shared" si="1373"/>
        <v>0.5444444444444444</v>
      </c>
      <c r="L85" s="276">
        <f t="shared" si="1373"/>
        <v>0.62222222222222223</v>
      </c>
      <c r="M85" s="276">
        <f t="shared" si="1373"/>
        <v>0.7</v>
      </c>
      <c r="N85" s="276">
        <f t="shared" si="1373"/>
        <v>0.77777777777777779</v>
      </c>
      <c r="O85" s="276">
        <f t="shared" si="1373"/>
        <v>0.85555555555555551</v>
      </c>
      <c r="P85" s="276">
        <f t="shared" si="1373"/>
        <v>0.93333333333333335</v>
      </c>
      <c r="Q85" s="276">
        <f t="shared" si="1373"/>
        <v>7.7777777777777779E-2</v>
      </c>
      <c r="R85" s="276">
        <f t="shared" si="1373"/>
        <v>0.15555555555555556</v>
      </c>
      <c r="S85" s="276">
        <f t="shared" si="1373"/>
        <v>0.23333333333333334</v>
      </c>
      <c r="T85" s="276">
        <f t="shared" ref="T85:CE85" si="1374">T24/3600</f>
        <v>0.31111111111111112</v>
      </c>
      <c r="U85" s="276">
        <f t="shared" si="1374"/>
        <v>0.3888888888888889</v>
      </c>
      <c r="V85" s="276">
        <f t="shared" si="1374"/>
        <v>0.46666666666666667</v>
      </c>
      <c r="W85" s="276">
        <f t="shared" si="1374"/>
        <v>0.5444444444444444</v>
      </c>
      <c r="X85" s="276">
        <f t="shared" si="1374"/>
        <v>0.62222222222222223</v>
      </c>
      <c r="Y85" s="276">
        <f t="shared" si="1374"/>
        <v>0.7</v>
      </c>
      <c r="Z85" s="276">
        <f t="shared" si="1374"/>
        <v>0.77777777777777779</v>
      </c>
      <c r="AA85" s="276">
        <f t="shared" si="1374"/>
        <v>0.85555555555555551</v>
      </c>
      <c r="AB85" s="276">
        <f t="shared" si="1374"/>
        <v>0.93333333333333335</v>
      </c>
      <c r="AC85" s="276">
        <f t="shared" si="1374"/>
        <v>7.7777777777777779E-2</v>
      </c>
      <c r="AD85" s="276">
        <f t="shared" si="1374"/>
        <v>0.15555555555555556</v>
      </c>
      <c r="AE85" s="276">
        <f t="shared" si="1374"/>
        <v>0.23333333333333334</v>
      </c>
      <c r="AF85" s="276">
        <f t="shared" si="1374"/>
        <v>0.31111111111111112</v>
      </c>
      <c r="AG85" s="276">
        <f t="shared" si="1374"/>
        <v>0.3888888888888889</v>
      </c>
      <c r="AH85" s="276">
        <f t="shared" si="1374"/>
        <v>0.46666666666666667</v>
      </c>
      <c r="AI85" s="276">
        <f t="shared" si="1374"/>
        <v>0.5444444444444444</v>
      </c>
      <c r="AJ85" s="276">
        <f t="shared" si="1374"/>
        <v>0.62222222222222223</v>
      </c>
      <c r="AK85" s="276">
        <f t="shared" si="1374"/>
        <v>0.7</v>
      </c>
      <c r="AL85" s="276">
        <f t="shared" si="1374"/>
        <v>0.77777777777777779</v>
      </c>
      <c r="AM85" s="276">
        <f t="shared" si="1374"/>
        <v>0.85555555555555551</v>
      </c>
      <c r="AN85" s="276">
        <f t="shared" si="1374"/>
        <v>0.93333333333333335</v>
      </c>
      <c r="AO85" s="276">
        <f t="shared" si="1374"/>
        <v>7.7777777777777779E-2</v>
      </c>
      <c r="AP85" s="276">
        <f t="shared" si="1374"/>
        <v>0.15555555555555556</v>
      </c>
      <c r="AQ85" s="276">
        <f t="shared" si="1374"/>
        <v>0.23333333333333334</v>
      </c>
      <c r="AR85" s="276">
        <f t="shared" si="1374"/>
        <v>0.31111111111111112</v>
      </c>
      <c r="AS85" s="276">
        <f t="shared" si="1374"/>
        <v>0.3888888888888889</v>
      </c>
      <c r="AT85" s="276">
        <f t="shared" si="1374"/>
        <v>0.46666666666666667</v>
      </c>
      <c r="AU85" s="276">
        <f t="shared" si="1374"/>
        <v>0.5444444444444444</v>
      </c>
      <c r="AV85" s="276">
        <f t="shared" si="1374"/>
        <v>0.62222222222222223</v>
      </c>
      <c r="AW85" s="276">
        <f t="shared" si="1374"/>
        <v>0.7</v>
      </c>
      <c r="AX85" s="276">
        <f t="shared" si="1374"/>
        <v>0.77777777777777779</v>
      </c>
      <c r="AY85" s="276">
        <f t="shared" si="1374"/>
        <v>0.85555555555555551</v>
      </c>
      <c r="AZ85" s="276">
        <f t="shared" si="1374"/>
        <v>0.93333333333333335</v>
      </c>
      <c r="BA85" s="276">
        <f t="shared" si="1374"/>
        <v>7.7777777777777779E-2</v>
      </c>
      <c r="BB85" s="276">
        <f t="shared" si="1374"/>
        <v>0.15555555555555556</v>
      </c>
      <c r="BC85" s="276">
        <f t="shared" si="1374"/>
        <v>0.23333333333333334</v>
      </c>
      <c r="BD85" s="276">
        <f t="shared" si="1374"/>
        <v>0.31111111111111112</v>
      </c>
      <c r="BE85" s="276">
        <f t="shared" si="1374"/>
        <v>0.3888888888888889</v>
      </c>
      <c r="BF85" s="276">
        <f t="shared" si="1374"/>
        <v>0.46666666666666667</v>
      </c>
      <c r="BG85" s="276">
        <f t="shared" si="1374"/>
        <v>0.5444444444444444</v>
      </c>
      <c r="BH85" s="276">
        <f t="shared" si="1374"/>
        <v>0.62222222222222223</v>
      </c>
      <c r="BI85" s="276">
        <f t="shared" si="1374"/>
        <v>0.7</v>
      </c>
      <c r="BJ85" s="276">
        <f t="shared" si="1374"/>
        <v>0.77777777777777779</v>
      </c>
      <c r="BK85" s="276">
        <f t="shared" si="1374"/>
        <v>0.85555555555555551</v>
      </c>
      <c r="BL85" s="276">
        <f t="shared" si="1374"/>
        <v>0.93333333333333335</v>
      </c>
      <c r="BM85" s="276">
        <f t="shared" si="1374"/>
        <v>7.7777777777777779E-2</v>
      </c>
      <c r="BN85" s="276">
        <f t="shared" si="1374"/>
        <v>0.15555555555555556</v>
      </c>
      <c r="BO85" s="276">
        <f t="shared" si="1374"/>
        <v>0.23333333333333334</v>
      </c>
      <c r="BP85" s="276">
        <f t="shared" si="1374"/>
        <v>0.31111111111111112</v>
      </c>
      <c r="BQ85" s="276">
        <f t="shared" si="1374"/>
        <v>0.3888888888888889</v>
      </c>
      <c r="BR85" s="276">
        <f t="shared" si="1374"/>
        <v>0.46666666666666667</v>
      </c>
      <c r="BS85" s="276">
        <f t="shared" si="1374"/>
        <v>0.5444444444444444</v>
      </c>
      <c r="BT85" s="276">
        <f t="shared" si="1374"/>
        <v>0.62222222222222223</v>
      </c>
      <c r="BU85" s="276">
        <f t="shared" si="1374"/>
        <v>0.7</v>
      </c>
      <c r="BV85" s="276">
        <f t="shared" si="1374"/>
        <v>0.77777777777777779</v>
      </c>
      <c r="BW85" s="276">
        <f t="shared" si="1374"/>
        <v>0.85555555555555551</v>
      </c>
      <c r="BX85" s="276">
        <f t="shared" si="1374"/>
        <v>0.93333333333333335</v>
      </c>
      <c r="BY85" s="276">
        <f t="shared" si="1374"/>
        <v>7.7777777777777779E-2</v>
      </c>
      <c r="BZ85" s="276">
        <f t="shared" si="1374"/>
        <v>0.15555555555555556</v>
      </c>
      <c r="CA85" s="276">
        <f t="shared" si="1374"/>
        <v>0.23333333333333334</v>
      </c>
      <c r="CB85" s="276">
        <f t="shared" si="1374"/>
        <v>0.31111111111111112</v>
      </c>
      <c r="CC85" s="276">
        <f t="shared" si="1374"/>
        <v>0.3888888888888889</v>
      </c>
      <c r="CD85" s="276">
        <f t="shared" si="1374"/>
        <v>0.46666666666666667</v>
      </c>
      <c r="CE85" s="276">
        <f t="shared" si="1374"/>
        <v>0.5444444444444444</v>
      </c>
      <c r="CF85" s="276">
        <f t="shared" ref="CF85:EQ85" si="1375">CF24/3600</f>
        <v>0.62222222222222223</v>
      </c>
      <c r="CG85" s="276">
        <f t="shared" si="1375"/>
        <v>0.7</v>
      </c>
      <c r="CH85" s="276">
        <f t="shared" si="1375"/>
        <v>0.77777777777777779</v>
      </c>
      <c r="CI85" s="276">
        <f t="shared" si="1375"/>
        <v>0.85555555555555551</v>
      </c>
      <c r="CJ85" s="276">
        <f t="shared" si="1375"/>
        <v>0.93333333333333335</v>
      </c>
      <c r="CK85" s="276">
        <f t="shared" si="1375"/>
        <v>7.7777777777777779E-2</v>
      </c>
      <c r="CL85" s="276">
        <f t="shared" si="1375"/>
        <v>0.15555555555555556</v>
      </c>
      <c r="CM85" s="276">
        <f t="shared" si="1375"/>
        <v>0.23333333333333334</v>
      </c>
      <c r="CN85" s="276">
        <f t="shared" si="1375"/>
        <v>0.31111111111111112</v>
      </c>
      <c r="CO85" s="276">
        <f t="shared" si="1375"/>
        <v>0.3888888888888889</v>
      </c>
      <c r="CP85" s="276">
        <f t="shared" si="1375"/>
        <v>0.46666666666666667</v>
      </c>
      <c r="CQ85" s="276">
        <f t="shared" si="1375"/>
        <v>0.5444444444444444</v>
      </c>
      <c r="CR85" s="276">
        <f t="shared" si="1375"/>
        <v>0.62222222222222223</v>
      </c>
      <c r="CS85" s="276">
        <f t="shared" si="1375"/>
        <v>0.7</v>
      </c>
      <c r="CT85" s="276">
        <f t="shared" si="1375"/>
        <v>0.77777777777777779</v>
      </c>
      <c r="CU85" s="276">
        <f t="shared" si="1375"/>
        <v>0.85555555555555551</v>
      </c>
      <c r="CV85" s="276">
        <f t="shared" si="1375"/>
        <v>0.93333333333333335</v>
      </c>
      <c r="CW85" s="276">
        <f t="shared" si="1375"/>
        <v>7.7777777777777779E-2</v>
      </c>
      <c r="CX85" s="276">
        <f t="shared" si="1375"/>
        <v>0.15555555555555556</v>
      </c>
      <c r="CY85" s="276">
        <f t="shared" si="1375"/>
        <v>0.23333333333333334</v>
      </c>
      <c r="CZ85" s="276">
        <f t="shared" si="1375"/>
        <v>0.31111111111111112</v>
      </c>
      <c r="DA85" s="276">
        <f t="shared" si="1375"/>
        <v>0.3888888888888889</v>
      </c>
      <c r="DB85" s="276">
        <f t="shared" si="1375"/>
        <v>0.46666666666666667</v>
      </c>
      <c r="DC85" s="276">
        <f t="shared" si="1375"/>
        <v>0.5444444444444444</v>
      </c>
      <c r="DD85" s="276">
        <f t="shared" si="1375"/>
        <v>0.62222222222222223</v>
      </c>
      <c r="DE85" s="276">
        <f t="shared" si="1375"/>
        <v>0.7</v>
      </c>
      <c r="DF85" s="276">
        <f t="shared" si="1375"/>
        <v>0.77777777777777779</v>
      </c>
      <c r="DG85" s="276">
        <f t="shared" si="1375"/>
        <v>0.85555555555555551</v>
      </c>
      <c r="DH85" s="276">
        <f t="shared" si="1375"/>
        <v>0.93333333333333335</v>
      </c>
      <c r="DI85" s="276">
        <f t="shared" si="1375"/>
        <v>7.7777777777777779E-2</v>
      </c>
      <c r="DJ85" s="276">
        <f t="shared" si="1375"/>
        <v>0.15555555555555556</v>
      </c>
      <c r="DK85" s="276">
        <f t="shared" si="1375"/>
        <v>0.23333333333333334</v>
      </c>
      <c r="DL85" s="276">
        <f t="shared" si="1375"/>
        <v>0.31111111111111112</v>
      </c>
      <c r="DM85" s="276">
        <f t="shared" si="1375"/>
        <v>0.3888888888888889</v>
      </c>
      <c r="DN85" s="276">
        <f t="shared" si="1375"/>
        <v>0.46666666666666667</v>
      </c>
      <c r="DO85" s="276">
        <f t="shared" si="1375"/>
        <v>0.5444444444444444</v>
      </c>
      <c r="DP85" s="276">
        <f t="shared" si="1375"/>
        <v>0.62222222222222223</v>
      </c>
      <c r="DQ85" s="276">
        <f t="shared" si="1375"/>
        <v>0.7</v>
      </c>
      <c r="DR85" s="276">
        <f t="shared" si="1375"/>
        <v>0.77777777777777779</v>
      </c>
      <c r="DS85" s="276">
        <f t="shared" si="1375"/>
        <v>0.85555555555555551</v>
      </c>
      <c r="DT85" s="276">
        <f t="shared" si="1375"/>
        <v>0.93333333333333335</v>
      </c>
      <c r="DU85" s="276">
        <f t="shared" si="1375"/>
        <v>7.7777777777777779E-2</v>
      </c>
      <c r="DV85" s="276">
        <f t="shared" si="1375"/>
        <v>0.15555555555555556</v>
      </c>
      <c r="DW85" s="276">
        <f t="shared" si="1375"/>
        <v>0.23333333333333334</v>
      </c>
      <c r="DX85" s="276">
        <f t="shared" si="1375"/>
        <v>0.31111111111111112</v>
      </c>
      <c r="DY85" s="276">
        <f t="shared" si="1375"/>
        <v>0.3888888888888889</v>
      </c>
      <c r="DZ85" s="276">
        <f t="shared" si="1375"/>
        <v>0.46666666666666667</v>
      </c>
      <c r="EA85" s="276">
        <f t="shared" si="1375"/>
        <v>0.5444444444444444</v>
      </c>
      <c r="EB85" s="276">
        <f t="shared" si="1375"/>
        <v>0.62222222222222223</v>
      </c>
      <c r="EC85" s="276">
        <f t="shared" si="1375"/>
        <v>0.7</v>
      </c>
      <c r="ED85" s="276">
        <f t="shared" si="1375"/>
        <v>0.77777777777777779</v>
      </c>
      <c r="EE85" s="276">
        <f t="shared" si="1375"/>
        <v>0.85555555555555551</v>
      </c>
      <c r="EF85" s="276">
        <f t="shared" si="1375"/>
        <v>0.93333333333333335</v>
      </c>
      <c r="EG85" s="276">
        <f t="shared" si="1375"/>
        <v>7.7777777777777779E-2</v>
      </c>
      <c r="EH85" s="276">
        <f t="shared" si="1375"/>
        <v>0.15555555555555556</v>
      </c>
      <c r="EI85" s="276">
        <f t="shared" si="1375"/>
        <v>0.23333333333333334</v>
      </c>
      <c r="EJ85" s="276">
        <f t="shared" si="1375"/>
        <v>0.31111111111111112</v>
      </c>
      <c r="EK85" s="276">
        <f t="shared" si="1375"/>
        <v>0.3888888888888889</v>
      </c>
      <c r="EL85" s="276">
        <f t="shared" si="1375"/>
        <v>0.46666666666666667</v>
      </c>
      <c r="EM85" s="276">
        <f t="shared" si="1375"/>
        <v>0.5444444444444444</v>
      </c>
      <c r="EN85" s="276">
        <f t="shared" si="1375"/>
        <v>0.62222222222222223</v>
      </c>
      <c r="EO85" s="276">
        <f t="shared" si="1375"/>
        <v>0.7</v>
      </c>
      <c r="EP85" s="276">
        <f t="shared" si="1375"/>
        <v>0.77777777777777779</v>
      </c>
      <c r="EQ85" s="276">
        <f t="shared" si="1375"/>
        <v>0.85555555555555551</v>
      </c>
      <c r="ER85" s="276">
        <f t="shared" ref="ER85:HC85" si="1376">ER24/3600</f>
        <v>0.93333333333333335</v>
      </c>
      <c r="ES85" s="276">
        <f t="shared" si="1376"/>
        <v>7.7777777777777779E-2</v>
      </c>
      <c r="ET85" s="276">
        <f t="shared" si="1376"/>
        <v>0.15555555555555556</v>
      </c>
      <c r="EU85" s="276">
        <f t="shared" si="1376"/>
        <v>0.23333333333333334</v>
      </c>
      <c r="EV85" s="276">
        <f t="shared" si="1376"/>
        <v>0.31111111111111112</v>
      </c>
      <c r="EW85" s="276">
        <f t="shared" si="1376"/>
        <v>0.3888888888888889</v>
      </c>
      <c r="EX85" s="276">
        <f t="shared" si="1376"/>
        <v>0.46666666666666667</v>
      </c>
      <c r="EY85" s="276">
        <f t="shared" si="1376"/>
        <v>0.5444444444444444</v>
      </c>
      <c r="EZ85" s="276">
        <f t="shared" si="1376"/>
        <v>0.62222222222222223</v>
      </c>
      <c r="FA85" s="276">
        <f t="shared" si="1376"/>
        <v>0.7</v>
      </c>
      <c r="FB85" s="276">
        <f t="shared" si="1376"/>
        <v>0.77777777777777779</v>
      </c>
      <c r="FC85" s="276">
        <f t="shared" si="1376"/>
        <v>0.85555555555555551</v>
      </c>
      <c r="FD85" s="276">
        <f t="shared" si="1376"/>
        <v>0.93333333333333335</v>
      </c>
      <c r="FE85" s="276">
        <f t="shared" si="1376"/>
        <v>7.7777777777777779E-2</v>
      </c>
      <c r="FF85" s="276">
        <f t="shared" si="1376"/>
        <v>0.15555555555555556</v>
      </c>
      <c r="FG85" s="276">
        <f t="shared" si="1376"/>
        <v>0.23333333333333334</v>
      </c>
      <c r="FH85" s="276">
        <f t="shared" si="1376"/>
        <v>0.31111111111111112</v>
      </c>
      <c r="FI85" s="276">
        <f t="shared" si="1376"/>
        <v>0.3888888888888889</v>
      </c>
      <c r="FJ85" s="276">
        <f t="shared" si="1376"/>
        <v>0.46666666666666667</v>
      </c>
      <c r="FK85" s="276">
        <f t="shared" si="1376"/>
        <v>0.5444444444444444</v>
      </c>
      <c r="FL85" s="276">
        <f t="shared" si="1376"/>
        <v>0.62222222222222223</v>
      </c>
      <c r="FM85" s="276">
        <f t="shared" si="1376"/>
        <v>0.7</v>
      </c>
      <c r="FN85" s="276">
        <f t="shared" si="1376"/>
        <v>0.77777777777777779</v>
      </c>
      <c r="FO85" s="276">
        <f t="shared" si="1376"/>
        <v>0.85555555555555551</v>
      </c>
      <c r="FP85" s="276">
        <f t="shared" si="1376"/>
        <v>0.93333333333333335</v>
      </c>
      <c r="FQ85" s="276">
        <f t="shared" si="1376"/>
        <v>7.7777777777777779E-2</v>
      </c>
      <c r="FR85" s="276">
        <f t="shared" si="1376"/>
        <v>0.15555555555555556</v>
      </c>
      <c r="FS85" s="276">
        <f t="shared" si="1376"/>
        <v>0.23333333333333334</v>
      </c>
      <c r="FT85" s="276">
        <f t="shared" si="1376"/>
        <v>0.31111111111111112</v>
      </c>
      <c r="FU85" s="276">
        <f t="shared" si="1376"/>
        <v>0.3888888888888889</v>
      </c>
      <c r="FV85" s="276">
        <f t="shared" si="1376"/>
        <v>0.46666666666666667</v>
      </c>
      <c r="FW85" s="276">
        <f t="shared" si="1376"/>
        <v>0.5444444444444444</v>
      </c>
      <c r="FX85" s="276">
        <f t="shared" si="1376"/>
        <v>0.62222222222222223</v>
      </c>
      <c r="FY85" s="276">
        <f t="shared" si="1376"/>
        <v>0.7</v>
      </c>
      <c r="FZ85" s="276">
        <f t="shared" si="1376"/>
        <v>0.77777777777777779</v>
      </c>
      <c r="GA85" s="276">
        <f t="shared" si="1376"/>
        <v>0.85555555555555551</v>
      </c>
      <c r="GB85" s="276">
        <f t="shared" si="1376"/>
        <v>0.93333333333333335</v>
      </c>
      <c r="GC85" s="276">
        <f t="shared" si="1376"/>
        <v>7.7777777777777779E-2</v>
      </c>
      <c r="GD85" s="276">
        <f t="shared" si="1376"/>
        <v>0.15555555555555556</v>
      </c>
      <c r="GE85" s="276">
        <f t="shared" si="1376"/>
        <v>0.23333333333333334</v>
      </c>
      <c r="GF85" s="276">
        <f t="shared" si="1376"/>
        <v>0.31111111111111112</v>
      </c>
      <c r="GG85" s="276">
        <f t="shared" si="1376"/>
        <v>0.3888888888888889</v>
      </c>
      <c r="GH85" s="276">
        <f t="shared" si="1376"/>
        <v>0.46666666666666667</v>
      </c>
      <c r="GI85" s="276">
        <f t="shared" si="1376"/>
        <v>0.5444444444444444</v>
      </c>
      <c r="GJ85" s="276">
        <f t="shared" si="1376"/>
        <v>0.62222222222222223</v>
      </c>
      <c r="GK85" s="276">
        <f t="shared" si="1376"/>
        <v>0.7</v>
      </c>
      <c r="GL85" s="276">
        <f t="shared" si="1376"/>
        <v>0.77777777777777779</v>
      </c>
      <c r="GM85" s="276">
        <f t="shared" si="1376"/>
        <v>0.85555555555555551</v>
      </c>
      <c r="GN85" s="276">
        <f t="shared" si="1376"/>
        <v>0.93333333333333335</v>
      </c>
      <c r="GO85" s="276">
        <f t="shared" si="1376"/>
        <v>7.7777777777777779E-2</v>
      </c>
      <c r="GP85" s="276">
        <f t="shared" si="1376"/>
        <v>0.15555555555555556</v>
      </c>
      <c r="GQ85" s="276">
        <f t="shared" si="1376"/>
        <v>0.23333333333333334</v>
      </c>
      <c r="GR85" s="276">
        <f t="shared" si="1376"/>
        <v>0.31111111111111112</v>
      </c>
      <c r="GS85" s="276">
        <f t="shared" si="1376"/>
        <v>0.3888888888888889</v>
      </c>
      <c r="GT85" s="276">
        <f t="shared" si="1376"/>
        <v>0.46666666666666667</v>
      </c>
      <c r="GU85" s="276">
        <f t="shared" si="1376"/>
        <v>0.5444444444444444</v>
      </c>
      <c r="GV85" s="276">
        <f t="shared" si="1376"/>
        <v>0.62222222222222223</v>
      </c>
      <c r="GW85" s="276">
        <f t="shared" si="1376"/>
        <v>0.7</v>
      </c>
      <c r="GX85" s="276">
        <f t="shared" si="1376"/>
        <v>0.77777777777777779</v>
      </c>
      <c r="GY85" s="276">
        <f t="shared" si="1376"/>
        <v>0.85555555555555551</v>
      </c>
      <c r="GZ85" s="276">
        <f t="shared" si="1376"/>
        <v>0.93333333333333335</v>
      </c>
      <c r="HA85" s="276">
        <f t="shared" si="1376"/>
        <v>7.7777777777777779E-2</v>
      </c>
      <c r="HB85" s="276">
        <f t="shared" si="1376"/>
        <v>0.15555555555555556</v>
      </c>
      <c r="HC85" s="276">
        <f t="shared" si="1376"/>
        <v>0.23333333333333334</v>
      </c>
      <c r="HD85" s="276">
        <f t="shared" ref="HD85:JO85" si="1377">HD24/3600</f>
        <v>0.31111111111111112</v>
      </c>
      <c r="HE85" s="276">
        <f t="shared" si="1377"/>
        <v>0.3888888888888889</v>
      </c>
      <c r="HF85" s="276">
        <f t="shared" si="1377"/>
        <v>0.46666666666666667</v>
      </c>
      <c r="HG85" s="276">
        <f t="shared" si="1377"/>
        <v>0.5444444444444444</v>
      </c>
      <c r="HH85" s="276">
        <f t="shared" si="1377"/>
        <v>0.62222222222222223</v>
      </c>
      <c r="HI85" s="276">
        <f t="shared" si="1377"/>
        <v>0.7</v>
      </c>
      <c r="HJ85" s="276">
        <f t="shared" si="1377"/>
        <v>0.77777777777777779</v>
      </c>
      <c r="HK85" s="276">
        <f t="shared" si="1377"/>
        <v>0.85555555555555551</v>
      </c>
      <c r="HL85" s="276">
        <f t="shared" si="1377"/>
        <v>0.93333333333333335</v>
      </c>
      <c r="HM85" s="276">
        <f t="shared" si="1377"/>
        <v>7.7777777777777779E-2</v>
      </c>
      <c r="HN85" s="276">
        <f t="shared" si="1377"/>
        <v>0.15555555555555556</v>
      </c>
      <c r="HO85" s="276">
        <f t="shared" si="1377"/>
        <v>0.23333333333333334</v>
      </c>
      <c r="HP85" s="276">
        <f t="shared" si="1377"/>
        <v>0.31111111111111112</v>
      </c>
      <c r="HQ85" s="276">
        <f t="shared" si="1377"/>
        <v>0.3888888888888889</v>
      </c>
      <c r="HR85" s="276">
        <f t="shared" si="1377"/>
        <v>0.46666666666666667</v>
      </c>
      <c r="HS85" s="276">
        <f t="shared" si="1377"/>
        <v>0.5444444444444444</v>
      </c>
      <c r="HT85" s="276">
        <f t="shared" si="1377"/>
        <v>0.62222222222222223</v>
      </c>
      <c r="HU85" s="276">
        <f t="shared" si="1377"/>
        <v>0.7</v>
      </c>
      <c r="HV85" s="276">
        <f t="shared" si="1377"/>
        <v>0.77777777777777779</v>
      </c>
      <c r="HW85" s="276">
        <f t="shared" si="1377"/>
        <v>0.85555555555555551</v>
      </c>
      <c r="HX85" s="276">
        <f t="shared" si="1377"/>
        <v>0.93333333333333335</v>
      </c>
      <c r="HY85" s="276">
        <f t="shared" si="1377"/>
        <v>7.7777777777777779E-2</v>
      </c>
      <c r="HZ85" s="276">
        <f t="shared" si="1377"/>
        <v>0.15555555555555556</v>
      </c>
      <c r="IA85" s="276">
        <f t="shared" si="1377"/>
        <v>0.23333333333333334</v>
      </c>
      <c r="IB85" s="276">
        <f t="shared" si="1377"/>
        <v>0.31111111111111112</v>
      </c>
      <c r="IC85" s="276">
        <f t="shared" si="1377"/>
        <v>0.3888888888888889</v>
      </c>
      <c r="ID85" s="276">
        <f t="shared" si="1377"/>
        <v>0.46666666666666667</v>
      </c>
      <c r="IE85" s="276">
        <f t="shared" si="1377"/>
        <v>0.5444444444444444</v>
      </c>
      <c r="IF85" s="276">
        <f t="shared" si="1377"/>
        <v>0.62222222222222223</v>
      </c>
      <c r="IG85" s="276">
        <f t="shared" si="1377"/>
        <v>0.7</v>
      </c>
      <c r="IH85" s="276">
        <f t="shared" si="1377"/>
        <v>0.77777777777777779</v>
      </c>
      <c r="II85" s="276">
        <f t="shared" si="1377"/>
        <v>0.85555555555555551</v>
      </c>
      <c r="IJ85" s="276">
        <f t="shared" si="1377"/>
        <v>0.93333333333333335</v>
      </c>
      <c r="IK85" s="276">
        <f t="shared" si="1377"/>
        <v>7.7777777777777779E-2</v>
      </c>
      <c r="IL85" s="276">
        <f t="shared" si="1377"/>
        <v>0.15555555555555556</v>
      </c>
      <c r="IM85" s="276">
        <f t="shared" si="1377"/>
        <v>0.23333333333333334</v>
      </c>
      <c r="IN85" s="276">
        <f t="shared" si="1377"/>
        <v>0.31111111111111112</v>
      </c>
      <c r="IO85" s="276">
        <f t="shared" si="1377"/>
        <v>0.3888888888888889</v>
      </c>
      <c r="IP85" s="276">
        <f t="shared" si="1377"/>
        <v>0.46666666666666667</v>
      </c>
      <c r="IQ85" s="276">
        <f t="shared" si="1377"/>
        <v>0.5444444444444444</v>
      </c>
      <c r="IR85" s="276">
        <f t="shared" si="1377"/>
        <v>0.62222222222222223</v>
      </c>
      <c r="IS85" s="276">
        <f t="shared" si="1377"/>
        <v>0.7</v>
      </c>
      <c r="IT85" s="276">
        <f t="shared" si="1377"/>
        <v>0.77777777777777779</v>
      </c>
      <c r="IU85" s="276">
        <f t="shared" si="1377"/>
        <v>0.85555555555555551</v>
      </c>
      <c r="IV85" s="276">
        <f t="shared" si="1377"/>
        <v>0.93333333333333335</v>
      </c>
      <c r="IW85" s="276">
        <f t="shared" si="1377"/>
        <v>7.7777777777777779E-2</v>
      </c>
      <c r="IX85" s="276">
        <f t="shared" si="1377"/>
        <v>0.15555555555555556</v>
      </c>
      <c r="IY85" s="276">
        <f t="shared" si="1377"/>
        <v>0.23333333333333334</v>
      </c>
      <c r="IZ85" s="276">
        <f t="shared" si="1377"/>
        <v>0.31111111111111112</v>
      </c>
      <c r="JA85" s="276">
        <f t="shared" si="1377"/>
        <v>0.3888888888888889</v>
      </c>
      <c r="JB85" s="276">
        <f t="shared" si="1377"/>
        <v>0.46666666666666667</v>
      </c>
      <c r="JC85" s="276">
        <f t="shared" si="1377"/>
        <v>0.5444444444444444</v>
      </c>
      <c r="JD85" s="276">
        <f t="shared" si="1377"/>
        <v>0.62222222222222223</v>
      </c>
      <c r="JE85" s="276">
        <f t="shared" si="1377"/>
        <v>0.7</v>
      </c>
      <c r="JF85" s="276">
        <f t="shared" si="1377"/>
        <v>0.77777777777777779</v>
      </c>
      <c r="JG85" s="276">
        <f t="shared" si="1377"/>
        <v>0.85555555555555551</v>
      </c>
      <c r="JH85" s="276">
        <f t="shared" si="1377"/>
        <v>0.93333333333333335</v>
      </c>
      <c r="JI85" s="276">
        <f t="shared" si="1377"/>
        <v>7.7777777777777779E-2</v>
      </c>
      <c r="JJ85" s="276">
        <f t="shared" si="1377"/>
        <v>0.15555555555555556</v>
      </c>
      <c r="JK85" s="276">
        <f t="shared" si="1377"/>
        <v>0.23333333333333334</v>
      </c>
      <c r="JL85" s="276">
        <f t="shared" si="1377"/>
        <v>0.31111111111111112</v>
      </c>
      <c r="JM85" s="276">
        <f t="shared" si="1377"/>
        <v>0.3888888888888889</v>
      </c>
      <c r="JN85" s="276">
        <f t="shared" si="1377"/>
        <v>0.46666666666666667</v>
      </c>
      <c r="JO85" s="276">
        <f t="shared" si="1377"/>
        <v>0.5444444444444444</v>
      </c>
      <c r="JP85" s="276">
        <f t="shared" ref="JP85:MA85" si="1378">JP24/3600</f>
        <v>0.62222222222222223</v>
      </c>
      <c r="JQ85" s="276">
        <f t="shared" si="1378"/>
        <v>0.7</v>
      </c>
      <c r="JR85" s="276">
        <f t="shared" si="1378"/>
        <v>0.77777777777777779</v>
      </c>
      <c r="JS85" s="276">
        <f t="shared" si="1378"/>
        <v>0.85555555555555551</v>
      </c>
      <c r="JT85" s="276">
        <f t="shared" si="1378"/>
        <v>0.93333333333333335</v>
      </c>
      <c r="JU85" s="276">
        <f t="shared" si="1378"/>
        <v>7.7777777777777779E-2</v>
      </c>
      <c r="JV85" s="276">
        <f t="shared" si="1378"/>
        <v>0.15555555555555556</v>
      </c>
      <c r="JW85" s="276">
        <f t="shared" si="1378"/>
        <v>0.23333333333333334</v>
      </c>
      <c r="JX85" s="276">
        <f t="shared" si="1378"/>
        <v>0.31111111111111112</v>
      </c>
      <c r="JY85" s="276">
        <f t="shared" si="1378"/>
        <v>0.3888888888888889</v>
      </c>
      <c r="JZ85" s="276">
        <f t="shared" si="1378"/>
        <v>0.46666666666666667</v>
      </c>
      <c r="KA85" s="276">
        <f t="shared" si="1378"/>
        <v>0.5444444444444444</v>
      </c>
      <c r="KB85" s="276">
        <f t="shared" si="1378"/>
        <v>0.62222222222222223</v>
      </c>
      <c r="KC85" s="276">
        <f t="shared" si="1378"/>
        <v>0.7</v>
      </c>
      <c r="KD85" s="276">
        <f t="shared" si="1378"/>
        <v>0.77777777777777779</v>
      </c>
      <c r="KE85" s="276">
        <f t="shared" si="1378"/>
        <v>0.85555555555555551</v>
      </c>
      <c r="KF85" s="276">
        <f t="shared" si="1378"/>
        <v>0.93333333333333335</v>
      </c>
      <c r="KG85" s="276">
        <f t="shared" si="1378"/>
        <v>7.7777777777777779E-2</v>
      </c>
      <c r="KH85" s="276">
        <f t="shared" si="1378"/>
        <v>0.15555555555555556</v>
      </c>
      <c r="KI85" s="276">
        <f t="shared" si="1378"/>
        <v>0.23333333333333334</v>
      </c>
      <c r="KJ85" s="276">
        <f t="shared" si="1378"/>
        <v>0.31111111111111112</v>
      </c>
      <c r="KK85" s="276">
        <f t="shared" si="1378"/>
        <v>0.3888888888888889</v>
      </c>
      <c r="KL85" s="276">
        <f t="shared" si="1378"/>
        <v>0.46666666666666667</v>
      </c>
      <c r="KM85" s="276">
        <f t="shared" si="1378"/>
        <v>0.5444444444444444</v>
      </c>
      <c r="KN85" s="276">
        <f t="shared" si="1378"/>
        <v>0.62222222222222223</v>
      </c>
      <c r="KO85" s="276">
        <f t="shared" si="1378"/>
        <v>0.7</v>
      </c>
      <c r="KP85" s="276">
        <f t="shared" si="1378"/>
        <v>0.77777777777777779</v>
      </c>
      <c r="KQ85" s="276">
        <f t="shared" si="1378"/>
        <v>0.85555555555555551</v>
      </c>
      <c r="KR85" s="276">
        <f t="shared" si="1378"/>
        <v>0.93333333333333335</v>
      </c>
      <c r="KS85" s="276">
        <f t="shared" si="1378"/>
        <v>7.7777777777777779E-2</v>
      </c>
      <c r="KT85" s="276">
        <f t="shared" si="1378"/>
        <v>0.15555555555555556</v>
      </c>
      <c r="KU85" s="276">
        <f t="shared" si="1378"/>
        <v>0.23333333333333334</v>
      </c>
      <c r="KV85" s="276">
        <f t="shared" si="1378"/>
        <v>0.31111111111111112</v>
      </c>
      <c r="KW85" s="276">
        <f t="shared" si="1378"/>
        <v>0.3888888888888889</v>
      </c>
      <c r="KX85" s="276">
        <f t="shared" si="1378"/>
        <v>0.46666666666666667</v>
      </c>
      <c r="KY85" s="276">
        <f t="shared" si="1378"/>
        <v>0.5444444444444444</v>
      </c>
      <c r="KZ85" s="276">
        <f t="shared" si="1378"/>
        <v>0.62222222222222223</v>
      </c>
      <c r="LA85" s="276">
        <f t="shared" si="1378"/>
        <v>0.7</v>
      </c>
      <c r="LB85" s="276">
        <f t="shared" si="1378"/>
        <v>0.77777777777777779</v>
      </c>
      <c r="LC85" s="276">
        <f t="shared" si="1378"/>
        <v>0.85555555555555551</v>
      </c>
      <c r="LD85" s="276">
        <f t="shared" si="1378"/>
        <v>0.93333333333333335</v>
      </c>
      <c r="LE85" s="276">
        <f t="shared" si="1378"/>
        <v>7.7777777777777779E-2</v>
      </c>
      <c r="LF85" s="276">
        <f t="shared" si="1378"/>
        <v>0.15555555555555556</v>
      </c>
      <c r="LG85" s="276">
        <f t="shared" si="1378"/>
        <v>0.23333333333333334</v>
      </c>
      <c r="LH85" s="276">
        <f t="shared" si="1378"/>
        <v>0.31111111111111112</v>
      </c>
      <c r="LI85" s="276">
        <f t="shared" si="1378"/>
        <v>0.3888888888888889</v>
      </c>
      <c r="LJ85" s="276">
        <f t="shared" si="1378"/>
        <v>0.46666666666666667</v>
      </c>
      <c r="LK85" s="276">
        <f t="shared" si="1378"/>
        <v>0.5444444444444444</v>
      </c>
      <c r="LL85" s="276">
        <f t="shared" si="1378"/>
        <v>0.62222222222222223</v>
      </c>
      <c r="LM85" s="276">
        <f t="shared" si="1378"/>
        <v>0.7</v>
      </c>
      <c r="LN85" s="276">
        <f t="shared" si="1378"/>
        <v>0.77777777777777779</v>
      </c>
      <c r="LO85" s="276">
        <f t="shared" si="1378"/>
        <v>0.85555555555555551</v>
      </c>
      <c r="LP85" s="276">
        <f t="shared" si="1378"/>
        <v>0.93333333333333335</v>
      </c>
      <c r="LQ85" s="276">
        <f t="shared" si="1378"/>
        <v>7.7777777777777779E-2</v>
      </c>
      <c r="LR85" s="276">
        <f t="shared" si="1378"/>
        <v>0.15555555555555556</v>
      </c>
      <c r="LS85" s="276">
        <f t="shared" si="1378"/>
        <v>0.23333333333333334</v>
      </c>
      <c r="LT85" s="276">
        <f t="shared" si="1378"/>
        <v>0.31111111111111112</v>
      </c>
      <c r="LU85" s="276">
        <f t="shared" si="1378"/>
        <v>0.3888888888888889</v>
      </c>
      <c r="LV85" s="276">
        <f t="shared" si="1378"/>
        <v>0.46666666666666667</v>
      </c>
      <c r="LW85" s="276">
        <f t="shared" si="1378"/>
        <v>0.5444444444444444</v>
      </c>
      <c r="LX85" s="276">
        <f t="shared" si="1378"/>
        <v>0.62222222222222223</v>
      </c>
      <c r="LY85" s="276">
        <f t="shared" si="1378"/>
        <v>0.7</v>
      </c>
      <c r="LZ85" s="276">
        <f t="shared" si="1378"/>
        <v>0.77777777777777779</v>
      </c>
      <c r="MA85" s="276">
        <f t="shared" si="1378"/>
        <v>0.85555555555555551</v>
      </c>
      <c r="MB85" s="276">
        <f t="shared" ref="MB85:OM85" si="1379">MB24/3600</f>
        <v>0.93333333333333335</v>
      </c>
      <c r="MC85" s="276">
        <f t="shared" si="1379"/>
        <v>7.7777777777777779E-2</v>
      </c>
      <c r="MD85" s="276">
        <f t="shared" si="1379"/>
        <v>0.15555555555555556</v>
      </c>
      <c r="ME85" s="276">
        <f t="shared" si="1379"/>
        <v>0.23333333333333334</v>
      </c>
      <c r="MF85" s="276">
        <f t="shared" si="1379"/>
        <v>0.31111111111111112</v>
      </c>
      <c r="MG85" s="276">
        <f t="shared" si="1379"/>
        <v>0.3888888888888889</v>
      </c>
      <c r="MH85" s="276">
        <f t="shared" si="1379"/>
        <v>0.46666666666666667</v>
      </c>
      <c r="MI85" s="276">
        <f t="shared" si="1379"/>
        <v>0.5444444444444444</v>
      </c>
      <c r="MJ85" s="276">
        <f t="shared" si="1379"/>
        <v>0.62222222222222223</v>
      </c>
      <c r="MK85" s="276">
        <f t="shared" si="1379"/>
        <v>0.7</v>
      </c>
      <c r="ML85" s="276">
        <f t="shared" si="1379"/>
        <v>0.77777777777777779</v>
      </c>
      <c r="MM85" s="276">
        <f t="shared" si="1379"/>
        <v>0.85555555555555551</v>
      </c>
      <c r="MN85" s="276">
        <f t="shared" si="1379"/>
        <v>0.93333333333333335</v>
      </c>
      <c r="MO85" s="276">
        <f t="shared" si="1379"/>
        <v>7.7777777777777779E-2</v>
      </c>
      <c r="MP85" s="276">
        <f t="shared" si="1379"/>
        <v>0.15555555555555556</v>
      </c>
      <c r="MQ85" s="276">
        <f t="shared" si="1379"/>
        <v>0.23333333333333334</v>
      </c>
      <c r="MR85" s="276">
        <f t="shared" si="1379"/>
        <v>0.31111111111111112</v>
      </c>
      <c r="MS85" s="276">
        <f t="shared" si="1379"/>
        <v>0.3888888888888889</v>
      </c>
      <c r="MT85" s="276">
        <f t="shared" si="1379"/>
        <v>0.46666666666666667</v>
      </c>
      <c r="MU85" s="276">
        <f t="shared" si="1379"/>
        <v>0.5444444444444444</v>
      </c>
      <c r="MV85" s="276">
        <f t="shared" si="1379"/>
        <v>0.62222222222222223</v>
      </c>
      <c r="MW85" s="276">
        <f t="shared" si="1379"/>
        <v>0.7</v>
      </c>
      <c r="MX85" s="276">
        <f t="shared" si="1379"/>
        <v>0.77777777777777779</v>
      </c>
      <c r="MY85" s="276">
        <f t="shared" si="1379"/>
        <v>0.85555555555555551</v>
      </c>
      <c r="MZ85" s="276">
        <f t="shared" si="1379"/>
        <v>0.93333333333333335</v>
      </c>
      <c r="NA85" s="276">
        <f t="shared" si="1379"/>
        <v>7.7777777777777779E-2</v>
      </c>
      <c r="NB85" s="276">
        <f t="shared" si="1379"/>
        <v>0.15555555555555556</v>
      </c>
      <c r="NC85" s="276">
        <f t="shared" si="1379"/>
        <v>0.23333333333333334</v>
      </c>
      <c r="ND85" s="276">
        <f t="shared" si="1379"/>
        <v>0.31111111111111112</v>
      </c>
      <c r="NE85" s="276">
        <f t="shared" si="1379"/>
        <v>0.3888888888888889</v>
      </c>
      <c r="NF85" s="276">
        <f t="shared" si="1379"/>
        <v>0.46666666666666667</v>
      </c>
      <c r="NG85" s="276">
        <f t="shared" si="1379"/>
        <v>0.5444444444444444</v>
      </c>
      <c r="NH85" s="276">
        <f t="shared" si="1379"/>
        <v>0.62222222222222223</v>
      </c>
      <c r="NI85" s="276">
        <f t="shared" si="1379"/>
        <v>0.7</v>
      </c>
      <c r="NJ85" s="276">
        <f t="shared" si="1379"/>
        <v>0.77777777777777779</v>
      </c>
      <c r="NK85" s="276">
        <f t="shared" si="1379"/>
        <v>0.85555555555555551</v>
      </c>
      <c r="NL85" s="276">
        <f t="shared" si="1379"/>
        <v>0.93333333333333335</v>
      </c>
      <c r="NM85" s="276">
        <f t="shared" si="1379"/>
        <v>7.7777777777777779E-2</v>
      </c>
      <c r="NN85" s="276">
        <f t="shared" si="1379"/>
        <v>0.15555555555555556</v>
      </c>
      <c r="NO85" s="276">
        <f t="shared" si="1379"/>
        <v>0.23333333333333334</v>
      </c>
      <c r="NP85" s="276">
        <f t="shared" si="1379"/>
        <v>0.31111111111111112</v>
      </c>
      <c r="NQ85" s="276">
        <f t="shared" si="1379"/>
        <v>0.3888888888888889</v>
      </c>
      <c r="NR85" s="276">
        <f t="shared" si="1379"/>
        <v>0.46666666666666667</v>
      </c>
      <c r="NS85" s="276">
        <f t="shared" si="1379"/>
        <v>0.5444444444444444</v>
      </c>
      <c r="NT85" s="276">
        <f t="shared" si="1379"/>
        <v>0.62222222222222223</v>
      </c>
      <c r="NU85" s="276">
        <f t="shared" si="1379"/>
        <v>0.7</v>
      </c>
      <c r="NV85" s="276">
        <f t="shared" si="1379"/>
        <v>0.77777777777777779</v>
      </c>
      <c r="NW85" s="276">
        <f t="shared" si="1379"/>
        <v>0.85555555555555551</v>
      </c>
      <c r="NX85" s="276">
        <f t="shared" si="1379"/>
        <v>0.93333333333333335</v>
      </c>
      <c r="NY85" s="276">
        <f t="shared" si="1379"/>
        <v>7.7777777777777779E-2</v>
      </c>
      <c r="NZ85" s="276">
        <f t="shared" si="1379"/>
        <v>0.15555555555555556</v>
      </c>
      <c r="OA85" s="276">
        <f t="shared" si="1379"/>
        <v>0.23333333333333334</v>
      </c>
      <c r="OB85" s="276">
        <f t="shared" si="1379"/>
        <v>0.31111111111111112</v>
      </c>
      <c r="OC85" s="276">
        <f t="shared" si="1379"/>
        <v>0.3888888888888889</v>
      </c>
      <c r="OD85" s="276">
        <f t="shared" si="1379"/>
        <v>0.46666666666666667</v>
      </c>
      <c r="OE85" s="276">
        <f t="shared" si="1379"/>
        <v>0.5444444444444444</v>
      </c>
      <c r="OF85" s="276">
        <f t="shared" si="1379"/>
        <v>0.62222222222222223</v>
      </c>
      <c r="OG85" s="276">
        <f t="shared" si="1379"/>
        <v>0.7</v>
      </c>
      <c r="OH85" s="276">
        <f t="shared" si="1379"/>
        <v>0.77777777777777779</v>
      </c>
      <c r="OI85" s="276">
        <f t="shared" si="1379"/>
        <v>0.85555555555555551</v>
      </c>
      <c r="OJ85" s="276">
        <f t="shared" si="1379"/>
        <v>0.93333333333333335</v>
      </c>
      <c r="OK85" s="276">
        <f t="shared" si="1379"/>
        <v>7.7777777777777779E-2</v>
      </c>
      <c r="OL85" s="276">
        <f t="shared" si="1379"/>
        <v>0.15555555555555556</v>
      </c>
      <c r="OM85" s="276">
        <f t="shared" si="1379"/>
        <v>0.23333333333333334</v>
      </c>
      <c r="ON85" s="276">
        <f t="shared" ref="ON85:QY85" si="1380">ON24/3600</f>
        <v>0.31111111111111112</v>
      </c>
      <c r="OO85" s="276">
        <f t="shared" si="1380"/>
        <v>0.3888888888888889</v>
      </c>
      <c r="OP85" s="276">
        <f t="shared" si="1380"/>
        <v>0.46666666666666667</v>
      </c>
      <c r="OQ85" s="276">
        <f t="shared" si="1380"/>
        <v>0.5444444444444444</v>
      </c>
      <c r="OR85" s="276">
        <f t="shared" si="1380"/>
        <v>0.62222222222222223</v>
      </c>
      <c r="OS85" s="276">
        <f t="shared" si="1380"/>
        <v>0.7</v>
      </c>
      <c r="OT85" s="276">
        <f t="shared" si="1380"/>
        <v>0.77777777777777779</v>
      </c>
      <c r="OU85" s="276">
        <f t="shared" si="1380"/>
        <v>0.85555555555555551</v>
      </c>
      <c r="OV85" s="276">
        <f t="shared" si="1380"/>
        <v>0.93333333333333335</v>
      </c>
      <c r="OW85" s="276">
        <f t="shared" si="1380"/>
        <v>7.7777777777777779E-2</v>
      </c>
      <c r="OX85" s="276">
        <f t="shared" si="1380"/>
        <v>0.15555555555555556</v>
      </c>
      <c r="OY85" s="276">
        <f t="shared" si="1380"/>
        <v>0.23333333333333334</v>
      </c>
      <c r="OZ85" s="276">
        <f t="shared" si="1380"/>
        <v>0.31111111111111112</v>
      </c>
      <c r="PA85" s="276">
        <f t="shared" si="1380"/>
        <v>0.3888888888888889</v>
      </c>
      <c r="PB85" s="276">
        <f t="shared" si="1380"/>
        <v>0.46666666666666667</v>
      </c>
      <c r="PC85" s="276">
        <f t="shared" si="1380"/>
        <v>0.5444444444444444</v>
      </c>
      <c r="PD85" s="276">
        <f t="shared" si="1380"/>
        <v>0.62222222222222223</v>
      </c>
      <c r="PE85" s="276">
        <f t="shared" si="1380"/>
        <v>0.7</v>
      </c>
      <c r="PF85" s="276">
        <f t="shared" si="1380"/>
        <v>0.77777777777777779</v>
      </c>
      <c r="PG85" s="276">
        <f t="shared" si="1380"/>
        <v>0.85555555555555551</v>
      </c>
      <c r="PH85" s="276">
        <f t="shared" si="1380"/>
        <v>0.93333333333333335</v>
      </c>
      <c r="PI85" s="276">
        <f t="shared" si="1380"/>
        <v>7.7777777777777779E-2</v>
      </c>
      <c r="PJ85" s="276">
        <f t="shared" si="1380"/>
        <v>0.15555555555555556</v>
      </c>
      <c r="PK85" s="276">
        <f t="shared" si="1380"/>
        <v>0.23333333333333334</v>
      </c>
      <c r="PL85" s="276">
        <f t="shared" si="1380"/>
        <v>0.31111111111111112</v>
      </c>
      <c r="PM85" s="276">
        <f t="shared" si="1380"/>
        <v>0.3888888888888889</v>
      </c>
      <c r="PN85" s="276">
        <f t="shared" si="1380"/>
        <v>0.46666666666666667</v>
      </c>
      <c r="PO85" s="276">
        <f t="shared" si="1380"/>
        <v>0.5444444444444444</v>
      </c>
      <c r="PP85" s="276">
        <f t="shared" si="1380"/>
        <v>0.62222222222222223</v>
      </c>
      <c r="PQ85" s="276">
        <f t="shared" si="1380"/>
        <v>0.7</v>
      </c>
      <c r="PR85" s="276">
        <f t="shared" si="1380"/>
        <v>0.77777777777777779</v>
      </c>
      <c r="PS85" s="276">
        <f t="shared" si="1380"/>
        <v>0.85555555555555551</v>
      </c>
      <c r="PT85" s="276">
        <f t="shared" si="1380"/>
        <v>0.93333333333333335</v>
      </c>
      <c r="PU85" s="276">
        <f t="shared" si="1380"/>
        <v>7.7777777777777779E-2</v>
      </c>
      <c r="PV85" s="276">
        <f t="shared" si="1380"/>
        <v>0.15555555555555556</v>
      </c>
      <c r="PW85" s="276">
        <f t="shared" si="1380"/>
        <v>0.23333333333333334</v>
      </c>
      <c r="PX85" s="276">
        <f t="shared" si="1380"/>
        <v>0.31111111111111112</v>
      </c>
      <c r="PY85" s="276">
        <f t="shared" si="1380"/>
        <v>0.3888888888888889</v>
      </c>
      <c r="PZ85" s="276">
        <f t="shared" si="1380"/>
        <v>0.46666666666666667</v>
      </c>
      <c r="QA85" s="276">
        <f t="shared" si="1380"/>
        <v>0.5444444444444444</v>
      </c>
      <c r="QB85" s="276">
        <f t="shared" si="1380"/>
        <v>0.62222222222222223</v>
      </c>
      <c r="QC85" s="276">
        <f t="shared" si="1380"/>
        <v>0.7</v>
      </c>
      <c r="QD85" s="276">
        <f t="shared" si="1380"/>
        <v>0.77777777777777779</v>
      </c>
      <c r="QE85" s="276">
        <f t="shared" si="1380"/>
        <v>0.85555555555555551</v>
      </c>
      <c r="QF85" s="276">
        <f t="shared" si="1380"/>
        <v>0.93333333333333335</v>
      </c>
      <c r="QG85" s="276">
        <f t="shared" si="1380"/>
        <v>7.7777777777777779E-2</v>
      </c>
      <c r="QH85" s="276">
        <f t="shared" si="1380"/>
        <v>0.15555555555555556</v>
      </c>
      <c r="QI85" s="276">
        <f t="shared" si="1380"/>
        <v>0.23333333333333334</v>
      </c>
      <c r="QJ85" s="276">
        <f t="shared" si="1380"/>
        <v>0.31111111111111112</v>
      </c>
      <c r="QK85" s="276">
        <f t="shared" si="1380"/>
        <v>0.3888888888888889</v>
      </c>
      <c r="QL85" s="276">
        <f t="shared" si="1380"/>
        <v>0.46666666666666667</v>
      </c>
      <c r="QM85" s="276">
        <f t="shared" si="1380"/>
        <v>0.5444444444444444</v>
      </c>
      <c r="QN85" s="276">
        <f t="shared" si="1380"/>
        <v>0.62222222222222223</v>
      </c>
      <c r="QO85" s="276">
        <f t="shared" si="1380"/>
        <v>0.7</v>
      </c>
      <c r="QP85" s="276">
        <f t="shared" si="1380"/>
        <v>0.77777777777777779</v>
      </c>
      <c r="QQ85" s="276">
        <f t="shared" si="1380"/>
        <v>0.85555555555555551</v>
      </c>
      <c r="QR85" s="276">
        <f t="shared" si="1380"/>
        <v>0.93333333333333335</v>
      </c>
      <c r="QS85" s="276">
        <f t="shared" si="1380"/>
        <v>7.7777777777777779E-2</v>
      </c>
      <c r="QT85" s="276">
        <f t="shared" si="1380"/>
        <v>0.15555555555555556</v>
      </c>
      <c r="QU85" s="276">
        <f t="shared" si="1380"/>
        <v>0.23333333333333334</v>
      </c>
      <c r="QV85" s="276">
        <f t="shared" si="1380"/>
        <v>0.31111111111111112</v>
      </c>
      <c r="QW85" s="276">
        <f t="shared" si="1380"/>
        <v>0.3888888888888889</v>
      </c>
      <c r="QX85" s="276">
        <f t="shared" si="1380"/>
        <v>0.46666666666666667</v>
      </c>
      <c r="QY85" s="276">
        <f t="shared" si="1380"/>
        <v>0.5444444444444444</v>
      </c>
      <c r="QZ85" s="276">
        <f t="shared" ref="QZ85:TK85" si="1381">QZ24/3600</f>
        <v>0.62222222222222223</v>
      </c>
      <c r="RA85" s="276">
        <f t="shared" si="1381"/>
        <v>0.7</v>
      </c>
      <c r="RB85" s="276">
        <f t="shared" si="1381"/>
        <v>0.77777777777777779</v>
      </c>
      <c r="RC85" s="276">
        <f t="shared" si="1381"/>
        <v>0.85555555555555551</v>
      </c>
      <c r="RD85" s="276">
        <f t="shared" si="1381"/>
        <v>0.93333333333333335</v>
      </c>
      <c r="RE85" s="276">
        <f t="shared" si="1381"/>
        <v>7.7777777777777779E-2</v>
      </c>
      <c r="RF85" s="276">
        <f t="shared" si="1381"/>
        <v>0.15555555555555556</v>
      </c>
      <c r="RG85" s="276">
        <f t="shared" si="1381"/>
        <v>0.23333333333333334</v>
      </c>
      <c r="RH85" s="276">
        <f t="shared" si="1381"/>
        <v>0.31111111111111112</v>
      </c>
      <c r="RI85" s="276">
        <f t="shared" si="1381"/>
        <v>0.3888888888888889</v>
      </c>
      <c r="RJ85" s="276">
        <f t="shared" si="1381"/>
        <v>0.46666666666666667</v>
      </c>
      <c r="RK85" s="276">
        <f t="shared" si="1381"/>
        <v>0.5444444444444444</v>
      </c>
      <c r="RL85" s="276">
        <f t="shared" si="1381"/>
        <v>0.62222222222222223</v>
      </c>
      <c r="RM85" s="276">
        <f t="shared" si="1381"/>
        <v>0.7</v>
      </c>
      <c r="RN85" s="276">
        <f t="shared" si="1381"/>
        <v>0.77777777777777779</v>
      </c>
      <c r="RO85" s="276">
        <f t="shared" si="1381"/>
        <v>0.85555555555555551</v>
      </c>
      <c r="RP85" s="276">
        <f t="shared" si="1381"/>
        <v>0.93333333333333335</v>
      </c>
      <c r="RQ85" s="276">
        <f t="shared" si="1381"/>
        <v>7.7777777777777779E-2</v>
      </c>
      <c r="RR85" s="276">
        <f t="shared" si="1381"/>
        <v>0.15555555555555556</v>
      </c>
      <c r="RS85" s="276">
        <f t="shared" si="1381"/>
        <v>0.23333333333333334</v>
      </c>
      <c r="RT85" s="276">
        <f t="shared" si="1381"/>
        <v>0.31111111111111112</v>
      </c>
      <c r="RU85" s="276">
        <f t="shared" si="1381"/>
        <v>0.3888888888888889</v>
      </c>
      <c r="RV85" s="276">
        <f t="shared" si="1381"/>
        <v>0.46666666666666667</v>
      </c>
      <c r="RW85" s="276">
        <f t="shared" si="1381"/>
        <v>0.5444444444444444</v>
      </c>
      <c r="RX85" s="276">
        <f t="shared" si="1381"/>
        <v>0.62222222222222223</v>
      </c>
      <c r="RY85" s="276">
        <f t="shared" si="1381"/>
        <v>0.7</v>
      </c>
      <c r="RZ85" s="276">
        <f t="shared" si="1381"/>
        <v>0.77777777777777779</v>
      </c>
      <c r="SA85" s="276">
        <f t="shared" si="1381"/>
        <v>0.85555555555555551</v>
      </c>
      <c r="SB85" s="276">
        <f t="shared" si="1381"/>
        <v>0.93333333333333335</v>
      </c>
      <c r="SC85" s="276">
        <f t="shared" si="1381"/>
        <v>7.7777777777777779E-2</v>
      </c>
      <c r="SD85" s="276">
        <f t="shared" si="1381"/>
        <v>0.15555555555555556</v>
      </c>
      <c r="SE85" s="276">
        <f t="shared" si="1381"/>
        <v>0.23333333333333334</v>
      </c>
      <c r="SF85" s="276">
        <f t="shared" si="1381"/>
        <v>0.31111111111111112</v>
      </c>
      <c r="SG85" s="276">
        <f t="shared" si="1381"/>
        <v>0.3888888888888889</v>
      </c>
      <c r="SH85" s="276">
        <f t="shared" si="1381"/>
        <v>0.46666666666666667</v>
      </c>
      <c r="SI85" s="276">
        <f t="shared" si="1381"/>
        <v>0.5444444444444444</v>
      </c>
      <c r="SJ85" s="276">
        <f t="shared" si="1381"/>
        <v>0.62222222222222223</v>
      </c>
      <c r="SK85" s="276">
        <f t="shared" si="1381"/>
        <v>0.7</v>
      </c>
      <c r="SL85" s="276">
        <f t="shared" si="1381"/>
        <v>0.77777777777777779</v>
      </c>
      <c r="SM85" s="276">
        <f t="shared" si="1381"/>
        <v>0.85555555555555551</v>
      </c>
      <c r="SN85" s="276">
        <f t="shared" si="1381"/>
        <v>0.93333333333333335</v>
      </c>
      <c r="SO85" s="276">
        <f t="shared" si="1381"/>
        <v>7.7777777777777779E-2</v>
      </c>
      <c r="SP85" s="276">
        <f t="shared" si="1381"/>
        <v>0.15555555555555556</v>
      </c>
      <c r="SQ85" s="276">
        <f t="shared" si="1381"/>
        <v>0.23333333333333334</v>
      </c>
      <c r="SR85" s="276">
        <f t="shared" si="1381"/>
        <v>0.31111111111111112</v>
      </c>
      <c r="SS85" s="276">
        <f t="shared" si="1381"/>
        <v>0.3888888888888889</v>
      </c>
      <c r="ST85" s="276">
        <f t="shared" si="1381"/>
        <v>0.46666666666666667</v>
      </c>
      <c r="SU85" s="276">
        <f t="shared" si="1381"/>
        <v>0.5444444444444444</v>
      </c>
      <c r="SV85" s="276">
        <f t="shared" si="1381"/>
        <v>0.62222222222222223</v>
      </c>
      <c r="SW85" s="276">
        <f t="shared" si="1381"/>
        <v>0.7</v>
      </c>
      <c r="SX85" s="276">
        <f t="shared" si="1381"/>
        <v>0.77777777777777779</v>
      </c>
      <c r="SY85" s="276">
        <f t="shared" si="1381"/>
        <v>0.85555555555555551</v>
      </c>
      <c r="SZ85" s="276">
        <f t="shared" si="1381"/>
        <v>0.93333333333333335</v>
      </c>
      <c r="TA85" s="276">
        <f t="shared" si="1381"/>
        <v>7.7777777777777779E-2</v>
      </c>
      <c r="TB85" s="276">
        <f t="shared" si="1381"/>
        <v>0.15555555555555556</v>
      </c>
      <c r="TC85" s="276">
        <f t="shared" si="1381"/>
        <v>0.23333333333333334</v>
      </c>
      <c r="TD85" s="276">
        <f t="shared" si="1381"/>
        <v>0.31111111111111112</v>
      </c>
      <c r="TE85" s="276">
        <f t="shared" si="1381"/>
        <v>0.3888888888888889</v>
      </c>
      <c r="TF85" s="276">
        <f t="shared" si="1381"/>
        <v>0.46666666666666667</v>
      </c>
      <c r="TG85" s="276">
        <f t="shared" si="1381"/>
        <v>0.5444444444444444</v>
      </c>
      <c r="TH85" s="276">
        <f t="shared" si="1381"/>
        <v>0.62222222222222223</v>
      </c>
      <c r="TI85" s="276">
        <f t="shared" si="1381"/>
        <v>0.7</v>
      </c>
      <c r="TJ85" s="276">
        <f t="shared" si="1381"/>
        <v>0.77777777777777779</v>
      </c>
      <c r="TK85" s="276">
        <f t="shared" si="1381"/>
        <v>0.85555555555555551</v>
      </c>
      <c r="TL85" s="276">
        <f t="shared" ref="TL85:VH85" si="1382">TL24/3600</f>
        <v>0.93333333333333335</v>
      </c>
      <c r="TM85" s="276">
        <f t="shared" si="1382"/>
        <v>7.7777777777777779E-2</v>
      </c>
      <c r="TN85" s="276">
        <f t="shared" si="1382"/>
        <v>0.15555555555555556</v>
      </c>
      <c r="TO85" s="276">
        <f t="shared" si="1382"/>
        <v>0.23333333333333334</v>
      </c>
      <c r="TP85" s="276">
        <f t="shared" si="1382"/>
        <v>0.31111111111111112</v>
      </c>
      <c r="TQ85" s="276">
        <f t="shared" si="1382"/>
        <v>0.3888888888888889</v>
      </c>
      <c r="TR85" s="276">
        <f t="shared" si="1382"/>
        <v>0.46666666666666667</v>
      </c>
      <c r="TS85" s="276">
        <f t="shared" si="1382"/>
        <v>0.5444444444444444</v>
      </c>
      <c r="TT85" s="276">
        <f t="shared" si="1382"/>
        <v>0.62222222222222223</v>
      </c>
      <c r="TU85" s="276">
        <f t="shared" si="1382"/>
        <v>0.7</v>
      </c>
      <c r="TV85" s="276">
        <f t="shared" si="1382"/>
        <v>0.77777777777777779</v>
      </c>
      <c r="TW85" s="276">
        <f t="shared" si="1382"/>
        <v>0.85555555555555551</v>
      </c>
      <c r="TX85" s="276">
        <f t="shared" si="1382"/>
        <v>0.93333333333333335</v>
      </c>
      <c r="TY85" s="276">
        <f t="shared" si="1382"/>
        <v>7.7777777777777779E-2</v>
      </c>
      <c r="TZ85" s="276">
        <f t="shared" si="1382"/>
        <v>0.15555555555555556</v>
      </c>
      <c r="UA85" s="276">
        <f t="shared" si="1382"/>
        <v>0.23333333333333334</v>
      </c>
      <c r="UB85" s="276">
        <f t="shared" si="1382"/>
        <v>0.31111111111111112</v>
      </c>
      <c r="UC85" s="276">
        <f t="shared" si="1382"/>
        <v>0.3888888888888889</v>
      </c>
      <c r="UD85" s="276">
        <f t="shared" si="1382"/>
        <v>0.46666666666666667</v>
      </c>
      <c r="UE85" s="276">
        <f t="shared" si="1382"/>
        <v>0.5444444444444444</v>
      </c>
      <c r="UF85" s="276">
        <f t="shared" si="1382"/>
        <v>0.62222222222222223</v>
      </c>
      <c r="UG85" s="276">
        <f t="shared" si="1382"/>
        <v>0.7</v>
      </c>
      <c r="UH85" s="276">
        <f t="shared" si="1382"/>
        <v>0.77777777777777779</v>
      </c>
      <c r="UI85" s="276">
        <f t="shared" si="1382"/>
        <v>0.85555555555555551</v>
      </c>
      <c r="UJ85" s="276">
        <f t="shared" si="1382"/>
        <v>0.93333333333333335</v>
      </c>
      <c r="UK85" s="276">
        <f t="shared" si="1382"/>
        <v>7.7777777777777779E-2</v>
      </c>
      <c r="UL85" s="276">
        <f t="shared" si="1382"/>
        <v>0.15555555555555556</v>
      </c>
      <c r="UM85" s="276">
        <f t="shared" si="1382"/>
        <v>0.23333333333333334</v>
      </c>
      <c r="UN85" s="276">
        <f t="shared" si="1382"/>
        <v>0.31111111111111112</v>
      </c>
      <c r="UO85" s="276">
        <f t="shared" si="1382"/>
        <v>0.3888888888888889</v>
      </c>
      <c r="UP85" s="276">
        <f t="shared" si="1382"/>
        <v>0.46666666666666667</v>
      </c>
      <c r="UQ85" s="276">
        <f t="shared" si="1382"/>
        <v>0.5444444444444444</v>
      </c>
      <c r="UR85" s="276">
        <f t="shared" si="1382"/>
        <v>0.62222222222222223</v>
      </c>
      <c r="US85" s="276">
        <f t="shared" si="1382"/>
        <v>0.7</v>
      </c>
      <c r="UT85" s="276">
        <f t="shared" si="1382"/>
        <v>0.77777777777777779</v>
      </c>
      <c r="UU85" s="276">
        <f t="shared" si="1382"/>
        <v>0.85555555555555551</v>
      </c>
      <c r="UV85" s="276">
        <f t="shared" si="1382"/>
        <v>0.93333333333333335</v>
      </c>
      <c r="UW85" s="276">
        <f t="shared" si="1382"/>
        <v>7.7777777777777779E-2</v>
      </c>
      <c r="UX85" s="276">
        <f t="shared" si="1382"/>
        <v>0.15555555555555556</v>
      </c>
      <c r="UY85" s="276">
        <f t="shared" si="1382"/>
        <v>0.23333333333333334</v>
      </c>
      <c r="UZ85" s="276">
        <f t="shared" si="1382"/>
        <v>0.31111111111111112</v>
      </c>
      <c r="VA85" s="276">
        <f t="shared" si="1382"/>
        <v>0.3888888888888889</v>
      </c>
      <c r="VB85" s="276">
        <f t="shared" si="1382"/>
        <v>0.46666666666666667</v>
      </c>
      <c r="VC85" s="276">
        <f t="shared" si="1382"/>
        <v>0.5444444444444444</v>
      </c>
      <c r="VD85" s="276">
        <f t="shared" si="1382"/>
        <v>0.62222222222222223</v>
      </c>
      <c r="VE85" s="276">
        <f t="shared" si="1382"/>
        <v>0.7</v>
      </c>
      <c r="VF85" s="276">
        <f t="shared" si="1382"/>
        <v>0.77777777777777779</v>
      </c>
      <c r="VG85" s="276">
        <f t="shared" si="1382"/>
        <v>0.85555555555555551</v>
      </c>
      <c r="VH85" s="276">
        <f t="shared" si="1382"/>
        <v>0.93333333333333335</v>
      </c>
    </row>
    <row r="86" spans="2:580" ht="14.25" x14ac:dyDescent="0.25">
      <c r="B86" s="55"/>
      <c r="C86" s="10" t="s">
        <v>312</v>
      </c>
      <c r="D86" s="228" t="s">
        <v>468</v>
      </c>
      <c r="E86" s="276">
        <f t="shared" ref="E86:S86" si="1383">E28/3600</f>
        <v>6.9444444444444441E-3</v>
      </c>
      <c r="F86" s="276">
        <f t="shared" si="1383"/>
        <v>6.9444444444444441E-3</v>
      </c>
      <c r="G86" s="276">
        <f t="shared" si="1383"/>
        <v>6.9444444444444441E-3</v>
      </c>
      <c r="H86" s="276">
        <f t="shared" si="1383"/>
        <v>6.9444444444444441E-3</v>
      </c>
      <c r="I86" s="276">
        <f t="shared" si="1383"/>
        <v>6.9444444444444441E-3</v>
      </c>
      <c r="J86" s="276">
        <f t="shared" si="1383"/>
        <v>6.9444444444444441E-3</v>
      </c>
      <c r="K86" s="276">
        <f t="shared" si="1383"/>
        <v>6.9444444444444441E-3</v>
      </c>
      <c r="L86" s="276">
        <f t="shared" si="1383"/>
        <v>6.9444444444444441E-3</v>
      </c>
      <c r="M86" s="276">
        <f t="shared" si="1383"/>
        <v>6.9444444444444441E-3</v>
      </c>
      <c r="N86" s="276">
        <f t="shared" si="1383"/>
        <v>6.9444444444444441E-3</v>
      </c>
      <c r="O86" s="276">
        <f t="shared" si="1383"/>
        <v>6.9444444444444441E-3</v>
      </c>
      <c r="P86" s="276">
        <f t="shared" si="1383"/>
        <v>6.9444444444444441E-3</v>
      </c>
      <c r="Q86" s="276">
        <f t="shared" si="1383"/>
        <v>6.9444444444444441E-3</v>
      </c>
      <c r="R86" s="276">
        <f t="shared" si="1383"/>
        <v>6.9444444444444441E-3</v>
      </c>
      <c r="S86" s="276">
        <f t="shared" si="1383"/>
        <v>6.9444444444444441E-3</v>
      </c>
      <c r="T86" s="276">
        <f t="shared" ref="T86:CE86" si="1384">T28/3600</f>
        <v>6.9444444444444441E-3</v>
      </c>
      <c r="U86" s="276">
        <f t="shared" si="1384"/>
        <v>6.9444444444444441E-3</v>
      </c>
      <c r="V86" s="276">
        <f t="shared" si="1384"/>
        <v>6.9444444444444441E-3</v>
      </c>
      <c r="W86" s="276">
        <f t="shared" si="1384"/>
        <v>6.9444444444444441E-3</v>
      </c>
      <c r="X86" s="276">
        <f t="shared" si="1384"/>
        <v>6.9444444444444441E-3</v>
      </c>
      <c r="Y86" s="276">
        <f t="shared" si="1384"/>
        <v>6.9444444444444441E-3</v>
      </c>
      <c r="Z86" s="276">
        <f t="shared" si="1384"/>
        <v>6.9444444444444441E-3</v>
      </c>
      <c r="AA86" s="276">
        <f t="shared" si="1384"/>
        <v>6.9444444444444441E-3</v>
      </c>
      <c r="AB86" s="276">
        <f t="shared" si="1384"/>
        <v>6.9444444444444441E-3</v>
      </c>
      <c r="AC86" s="276">
        <f t="shared" si="1384"/>
        <v>6.9444444444444441E-3</v>
      </c>
      <c r="AD86" s="276">
        <f t="shared" si="1384"/>
        <v>6.9444444444444441E-3</v>
      </c>
      <c r="AE86" s="276">
        <f t="shared" si="1384"/>
        <v>6.9444444444444441E-3</v>
      </c>
      <c r="AF86" s="276">
        <f t="shared" si="1384"/>
        <v>6.9444444444444441E-3</v>
      </c>
      <c r="AG86" s="276">
        <f t="shared" si="1384"/>
        <v>6.9444444444444441E-3</v>
      </c>
      <c r="AH86" s="276">
        <f t="shared" si="1384"/>
        <v>6.9444444444444441E-3</v>
      </c>
      <c r="AI86" s="276">
        <f t="shared" si="1384"/>
        <v>6.9444444444444441E-3</v>
      </c>
      <c r="AJ86" s="276">
        <f t="shared" si="1384"/>
        <v>6.9444444444444441E-3</v>
      </c>
      <c r="AK86" s="276">
        <f t="shared" si="1384"/>
        <v>6.9444444444444441E-3</v>
      </c>
      <c r="AL86" s="276">
        <f t="shared" si="1384"/>
        <v>6.9444444444444441E-3</v>
      </c>
      <c r="AM86" s="276">
        <f t="shared" si="1384"/>
        <v>6.9444444444444441E-3</v>
      </c>
      <c r="AN86" s="276">
        <f t="shared" si="1384"/>
        <v>6.9444444444444441E-3</v>
      </c>
      <c r="AO86" s="276">
        <f t="shared" si="1384"/>
        <v>6.9444444444444441E-3</v>
      </c>
      <c r="AP86" s="276">
        <f t="shared" si="1384"/>
        <v>6.9444444444444441E-3</v>
      </c>
      <c r="AQ86" s="276">
        <f t="shared" si="1384"/>
        <v>6.9444444444444441E-3</v>
      </c>
      <c r="AR86" s="276">
        <f t="shared" si="1384"/>
        <v>6.9444444444444441E-3</v>
      </c>
      <c r="AS86" s="276">
        <f t="shared" si="1384"/>
        <v>6.9444444444444441E-3</v>
      </c>
      <c r="AT86" s="276">
        <f t="shared" si="1384"/>
        <v>6.9444444444444441E-3</v>
      </c>
      <c r="AU86" s="276">
        <f t="shared" si="1384"/>
        <v>6.9444444444444441E-3</v>
      </c>
      <c r="AV86" s="276">
        <f t="shared" si="1384"/>
        <v>6.9444444444444441E-3</v>
      </c>
      <c r="AW86" s="276">
        <f t="shared" si="1384"/>
        <v>6.9444444444444441E-3</v>
      </c>
      <c r="AX86" s="276">
        <f t="shared" si="1384"/>
        <v>6.9444444444444441E-3</v>
      </c>
      <c r="AY86" s="276">
        <f t="shared" si="1384"/>
        <v>6.9444444444444441E-3</v>
      </c>
      <c r="AZ86" s="276">
        <f t="shared" si="1384"/>
        <v>6.9444444444444441E-3</v>
      </c>
      <c r="BA86" s="276">
        <f t="shared" si="1384"/>
        <v>6.9444444444444441E-3</v>
      </c>
      <c r="BB86" s="276">
        <f t="shared" si="1384"/>
        <v>6.9444444444444441E-3</v>
      </c>
      <c r="BC86" s="276">
        <f t="shared" si="1384"/>
        <v>6.9444444444444441E-3</v>
      </c>
      <c r="BD86" s="276">
        <f t="shared" si="1384"/>
        <v>6.9444444444444441E-3</v>
      </c>
      <c r="BE86" s="276">
        <f t="shared" si="1384"/>
        <v>6.9444444444444441E-3</v>
      </c>
      <c r="BF86" s="276">
        <f t="shared" si="1384"/>
        <v>6.9444444444444441E-3</v>
      </c>
      <c r="BG86" s="276">
        <f t="shared" si="1384"/>
        <v>6.9444444444444441E-3</v>
      </c>
      <c r="BH86" s="276">
        <f t="shared" si="1384"/>
        <v>6.9444444444444441E-3</v>
      </c>
      <c r="BI86" s="276">
        <f t="shared" si="1384"/>
        <v>6.9444444444444441E-3</v>
      </c>
      <c r="BJ86" s="276">
        <f t="shared" si="1384"/>
        <v>6.9444444444444441E-3</v>
      </c>
      <c r="BK86" s="276">
        <f t="shared" si="1384"/>
        <v>6.9444444444444441E-3</v>
      </c>
      <c r="BL86" s="276">
        <f t="shared" si="1384"/>
        <v>6.9444444444444441E-3</v>
      </c>
      <c r="BM86" s="276">
        <f t="shared" si="1384"/>
        <v>6.9444444444444441E-3</v>
      </c>
      <c r="BN86" s="276">
        <f t="shared" si="1384"/>
        <v>6.9444444444444441E-3</v>
      </c>
      <c r="BO86" s="276">
        <f t="shared" si="1384"/>
        <v>6.9444444444444441E-3</v>
      </c>
      <c r="BP86" s="276">
        <f t="shared" si="1384"/>
        <v>6.9444444444444441E-3</v>
      </c>
      <c r="BQ86" s="276">
        <f t="shared" si="1384"/>
        <v>6.9444444444444441E-3</v>
      </c>
      <c r="BR86" s="276">
        <f t="shared" si="1384"/>
        <v>6.9444444444444441E-3</v>
      </c>
      <c r="BS86" s="276">
        <f t="shared" si="1384"/>
        <v>6.9444444444444441E-3</v>
      </c>
      <c r="BT86" s="276">
        <f t="shared" si="1384"/>
        <v>6.9444444444444441E-3</v>
      </c>
      <c r="BU86" s="276">
        <f t="shared" si="1384"/>
        <v>6.9444444444444441E-3</v>
      </c>
      <c r="BV86" s="276">
        <f t="shared" si="1384"/>
        <v>6.9444444444444441E-3</v>
      </c>
      <c r="BW86" s="276">
        <f t="shared" si="1384"/>
        <v>6.9444444444444441E-3</v>
      </c>
      <c r="BX86" s="276">
        <f t="shared" si="1384"/>
        <v>6.9444444444444441E-3</v>
      </c>
      <c r="BY86" s="276">
        <f t="shared" si="1384"/>
        <v>6.9444444444444441E-3</v>
      </c>
      <c r="BZ86" s="276">
        <f t="shared" si="1384"/>
        <v>6.9444444444444441E-3</v>
      </c>
      <c r="CA86" s="276">
        <f t="shared" si="1384"/>
        <v>6.9444444444444441E-3</v>
      </c>
      <c r="CB86" s="276">
        <f t="shared" si="1384"/>
        <v>6.9444444444444441E-3</v>
      </c>
      <c r="CC86" s="276">
        <f t="shared" si="1384"/>
        <v>6.9444444444444441E-3</v>
      </c>
      <c r="CD86" s="276">
        <f t="shared" si="1384"/>
        <v>6.9444444444444441E-3</v>
      </c>
      <c r="CE86" s="276">
        <f t="shared" si="1384"/>
        <v>6.9444444444444441E-3</v>
      </c>
      <c r="CF86" s="276">
        <f t="shared" ref="CF86:EQ86" si="1385">CF28/3600</f>
        <v>6.9444444444444441E-3</v>
      </c>
      <c r="CG86" s="276">
        <f t="shared" si="1385"/>
        <v>6.9444444444444441E-3</v>
      </c>
      <c r="CH86" s="276">
        <f t="shared" si="1385"/>
        <v>6.9444444444444441E-3</v>
      </c>
      <c r="CI86" s="276">
        <f t="shared" si="1385"/>
        <v>6.9444444444444441E-3</v>
      </c>
      <c r="CJ86" s="276">
        <f t="shared" si="1385"/>
        <v>6.9444444444444441E-3</v>
      </c>
      <c r="CK86" s="276">
        <f t="shared" si="1385"/>
        <v>6.9444444444444441E-3</v>
      </c>
      <c r="CL86" s="276">
        <f t="shared" si="1385"/>
        <v>6.9444444444444441E-3</v>
      </c>
      <c r="CM86" s="276">
        <f t="shared" si="1385"/>
        <v>6.9444444444444441E-3</v>
      </c>
      <c r="CN86" s="276">
        <f t="shared" si="1385"/>
        <v>6.9444444444444441E-3</v>
      </c>
      <c r="CO86" s="276">
        <f t="shared" si="1385"/>
        <v>6.9444444444444441E-3</v>
      </c>
      <c r="CP86" s="276">
        <f t="shared" si="1385"/>
        <v>6.9444444444444441E-3</v>
      </c>
      <c r="CQ86" s="276">
        <f t="shared" si="1385"/>
        <v>6.9444444444444441E-3</v>
      </c>
      <c r="CR86" s="276">
        <f t="shared" si="1385"/>
        <v>6.9444444444444441E-3</v>
      </c>
      <c r="CS86" s="276">
        <f t="shared" si="1385"/>
        <v>6.9444444444444441E-3</v>
      </c>
      <c r="CT86" s="276">
        <f t="shared" si="1385"/>
        <v>6.9444444444444441E-3</v>
      </c>
      <c r="CU86" s="276">
        <f t="shared" si="1385"/>
        <v>6.9444444444444441E-3</v>
      </c>
      <c r="CV86" s="276">
        <f t="shared" si="1385"/>
        <v>6.9444444444444441E-3</v>
      </c>
      <c r="CW86" s="276">
        <f t="shared" si="1385"/>
        <v>6.9444444444444441E-3</v>
      </c>
      <c r="CX86" s="276">
        <f t="shared" si="1385"/>
        <v>6.9444444444444441E-3</v>
      </c>
      <c r="CY86" s="276">
        <f t="shared" si="1385"/>
        <v>6.9444444444444441E-3</v>
      </c>
      <c r="CZ86" s="276">
        <f t="shared" si="1385"/>
        <v>6.9444444444444441E-3</v>
      </c>
      <c r="DA86" s="276">
        <f t="shared" si="1385"/>
        <v>6.9444444444444441E-3</v>
      </c>
      <c r="DB86" s="276">
        <f t="shared" si="1385"/>
        <v>6.9444444444444441E-3</v>
      </c>
      <c r="DC86" s="276">
        <f t="shared" si="1385"/>
        <v>6.9444444444444441E-3</v>
      </c>
      <c r="DD86" s="276">
        <f t="shared" si="1385"/>
        <v>6.9444444444444441E-3</v>
      </c>
      <c r="DE86" s="276">
        <f t="shared" si="1385"/>
        <v>6.9444444444444441E-3</v>
      </c>
      <c r="DF86" s="276">
        <f t="shared" si="1385"/>
        <v>6.9444444444444441E-3</v>
      </c>
      <c r="DG86" s="276">
        <f t="shared" si="1385"/>
        <v>6.9444444444444441E-3</v>
      </c>
      <c r="DH86" s="276">
        <f t="shared" si="1385"/>
        <v>6.9444444444444441E-3</v>
      </c>
      <c r="DI86" s="276">
        <f t="shared" si="1385"/>
        <v>6.9444444444444441E-3</v>
      </c>
      <c r="DJ86" s="276">
        <f t="shared" si="1385"/>
        <v>6.9444444444444441E-3</v>
      </c>
      <c r="DK86" s="276">
        <f t="shared" si="1385"/>
        <v>6.9444444444444441E-3</v>
      </c>
      <c r="DL86" s="276">
        <f t="shared" si="1385"/>
        <v>6.9444444444444441E-3</v>
      </c>
      <c r="DM86" s="276">
        <f t="shared" si="1385"/>
        <v>6.9444444444444441E-3</v>
      </c>
      <c r="DN86" s="276">
        <f t="shared" si="1385"/>
        <v>6.9444444444444441E-3</v>
      </c>
      <c r="DO86" s="276">
        <f t="shared" si="1385"/>
        <v>6.9444444444444441E-3</v>
      </c>
      <c r="DP86" s="276">
        <f t="shared" si="1385"/>
        <v>6.9444444444444441E-3</v>
      </c>
      <c r="DQ86" s="276">
        <f t="shared" si="1385"/>
        <v>6.9444444444444441E-3</v>
      </c>
      <c r="DR86" s="276">
        <f t="shared" si="1385"/>
        <v>6.9444444444444441E-3</v>
      </c>
      <c r="DS86" s="276">
        <f t="shared" si="1385"/>
        <v>6.9444444444444441E-3</v>
      </c>
      <c r="DT86" s="276">
        <f t="shared" si="1385"/>
        <v>6.9444444444444441E-3</v>
      </c>
      <c r="DU86" s="276">
        <f t="shared" si="1385"/>
        <v>6.9444444444444441E-3</v>
      </c>
      <c r="DV86" s="276">
        <f t="shared" si="1385"/>
        <v>6.9444444444444441E-3</v>
      </c>
      <c r="DW86" s="276">
        <f t="shared" si="1385"/>
        <v>6.9444444444444441E-3</v>
      </c>
      <c r="DX86" s="276">
        <f t="shared" si="1385"/>
        <v>6.9444444444444441E-3</v>
      </c>
      <c r="DY86" s="276">
        <f t="shared" si="1385"/>
        <v>6.9444444444444441E-3</v>
      </c>
      <c r="DZ86" s="276">
        <f t="shared" si="1385"/>
        <v>6.9444444444444441E-3</v>
      </c>
      <c r="EA86" s="276">
        <f t="shared" si="1385"/>
        <v>6.9444444444444441E-3</v>
      </c>
      <c r="EB86" s="276">
        <f t="shared" si="1385"/>
        <v>6.9444444444444441E-3</v>
      </c>
      <c r="EC86" s="276">
        <f t="shared" si="1385"/>
        <v>6.9444444444444441E-3</v>
      </c>
      <c r="ED86" s="276">
        <f t="shared" si="1385"/>
        <v>6.9444444444444441E-3</v>
      </c>
      <c r="EE86" s="276">
        <f t="shared" si="1385"/>
        <v>6.9444444444444441E-3</v>
      </c>
      <c r="EF86" s="276">
        <f t="shared" si="1385"/>
        <v>6.9444444444444441E-3</v>
      </c>
      <c r="EG86" s="276">
        <f t="shared" si="1385"/>
        <v>6.9444444444444441E-3</v>
      </c>
      <c r="EH86" s="276">
        <f t="shared" si="1385"/>
        <v>6.9444444444444441E-3</v>
      </c>
      <c r="EI86" s="276">
        <f t="shared" si="1385"/>
        <v>6.9444444444444441E-3</v>
      </c>
      <c r="EJ86" s="276">
        <f t="shared" si="1385"/>
        <v>6.9444444444444441E-3</v>
      </c>
      <c r="EK86" s="276">
        <f t="shared" si="1385"/>
        <v>6.9444444444444441E-3</v>
      </c>
      <c r="EL86" s="276">
        <f t="shared" si="1385"/>
        <v>6.9444444444444441E-3</v>
      </c>
      <c r="EM86" s="276">
        <f t="shared" si="1385"/>
        <v>6.9444444444444441E-3</v>
      </c>
      <c r="EN86" s="276">
        <f t="shared" si="1385"/>
        <v>6.9444444444444441E-3</v>
      </c>
      <c r="EO86" s="276">
        <f t="shared" si="1385"/>
        <v>6.9444444444444441E-3</v>
      </c>
      <c r="EP86" s="276">
        <f t="shared" si="1385"/>
        <v>6.9444444444444441E-3</v>
      </c>
      <c r="EQ86" s="276">
        <f t="shared" si="1385"/>
        <v>6.9444444444444441E-3</v>
      </c>
      <c r="ER86" s="276">
        <f t="shared" ref="ER86:HC86" si="1386">ER28/3600</f>
        <v>6.9444444444444441E-3</v>
      </c>
      <c r="ES86" s="276">
        <f t="shared" si="1386"/>
        <v>6.9444444444444441E-3</v>
      </c>
      <c r="ET86" s="276">
        <f t="shared" si="1386"/>
        <v>6.9444444444444441E-3</v>
      </c>
      <c r="EU86" s="276">
        <f t="shared" si="1386"/>
        <v>6.9444444444444441E-3</v>
      </c>
      <c r="EV86" s="276">
        <f t="shared" si="1386"/>
        <v>6.9444444444444441E-3</v>
      </c>
      <c r="EW86" s="276">
        <f t="shared" si="1386"/>
        <v>6.9444444444444441E-3</v>
      </c>
      <c r="EX86" s="276">
        <f t="shared" si="1386"/>
        <v>6.9444444444444441E-3</v>
      </c>
      <c r="EY86" s="276">
        <f t="shared" si="1386"/>
        <v>6.9444444444444441E-3</v>
      </c>
      <c r="EZ86" s="276">
        <f t="shared" si="1386"/>
        <v>6.9444444444444441E-3</v>
      </c>
      <c r="FA86" s="276">
        <f t="shared" si="1386"/>
        <v>6.9444444444444441E-3</v>
      </c>
      <c r="FB86" s="276">
        <f t="shared" si="1386"/>
        <v>6.9444444444444441E-3</v>
      </c>
      <c r="FC86" s="276">
        <f t="shared" si="1386"/>
        <v>6.9444444444444441E-3</v>
      </c>
      <c r="FD86" s="276">
        <f t="shared" si="1386"/>
        <v>6.9444444444444441E-3</v>
      </c>
      <c r="FE86" s="276">
        <f t="shared" si="1386"/>
        <v>6.9444444444444441E-3</v>
      </c>
      <c r="FF86" s="276">
        <f t="shared" si="1386"/>
        <v>6.9444444444444441E-3</v>
      </c>
      <c r="FG86" s="276">
        <f t="shared" si="1386"/>
        <v>6.9444444444444441E-3</v>
      </c>
      <c r="FH86" s="276">
        <f t="shared" si="1386"/>
        <v>6.9444444444444441E-3</v>
      </c>
      <c r="FI86" s="276">
        <f t="shared" si="1386"/>
        <v>6.9444444444444441E-3</v>
      </c>
      <c r="FJ86" s="276">
        <f t="shared" si="1386"/>
        <v>6.9444444444444441E-3</v>
      </c>
      <c r="FK86" s="276">
        <f t="shared" si="1386"/>
        <v>6.9444444444444441E-3</v>
      </c>
      <c r="FL86" s="276">
        <f t="shared" si="1386"/>
        <v>6.9444444444444441E-3</v>
      </c>
      <c r="FM86" s="276">
        <f t="shared" si="1386"/>
        <v>6.9444444444444441E-3</v>
      </c>
      <c r="FN86" s="276">
        <f t="shared" si="1386"/>
        <v>6.9444444444444441E-3</v>
      </c>
      <c r="FO86" s="276">
        <f t="shared" si="1386"/>
        <v>6.9444444444444441E-3</v>
      </c>
      <c r="FP86" s="276">
        <f t="shared" si="1386"/>
        <v>6.9444444444444441E-3</v>
      </c>
      <c r="FQ86" s="276">
        <f t="shared" si="1386"/>
        <v>6.9444444444444441E-3</v>
      </c>
      <c r="FR86" s="276">
        <f t="shared" si="1386"/>
        <v>6.9444444444444441E-3</v>
      </c>
      <c r="FS86" s="276">
        <f t="shared" si="1386"/>
        <v>6.9444444444444441E-3</v>
      </c>
      <c r="FT86" s="276">
        <f t="shared" si="1386"/>
        <v>6.9444444444444441E-3</v>
      </c>
      <c r="FU86" s="276">
        <f t="shared" si="1386"/>
        <v>6.9444444444444441E-3</v>
      </c>
      <c r="FV86" s="276">
        <f t="shared" si="1386"/>
        <v>6.9444444444444441E-3</v>
      </c>
      <c r="FW86" s="276">
        <f t="shared" si="1386"/>
        <v>6.9444444444444441E-3</v>
      </c>
      <c r="FX86" s="276">
        <f t="shared" si="1386"/>
        <v>6.9444444444444441E-3</v>
      </c>
      <c r="FY86" s="276">
        <f t="shared" si="1386"/>
        <v>6.9444444444444441E-3</v>
      </c>
      <c r="FZ86" s="276">
        <f t="shared" si="1386"/>
        <v>6.9444444444444441E-3</v>
      </c>
      <c r="GA86" s="276">
        <f t="shared" si="1386"/>
        <v>6.9444444444444441E-3</v>
      </c>
      <c r="GB86" s="276">
        <f t="shared" si="1386"/>
        <v>6.9444444444444441E-3</v>
      </c>
      <c r="GC86" s="276">
        <f t="shared" si="1386"/>
        <v>6.9444444444444441E-3</v>
      </c>
      <c r="GD86" s="276">
        <f t="shared" si="1386"/>
        <v>6.9444444444444441E-3</v>
      </c>
      <c r="GE86" s="276">
        <f t="shared" si="1386"/>
        <v>6.9444444444444441E-3</v>
      </c>
      <c r="GF86" s="276">
        <f t="shared" si="1386"/>
        <v>6.9444444444444441E-3</v>
      </c>
      <c r="GG86" s="276">
        <f t="shared" si="1386"/>
        <v>6.9444444444444441E-3</v>
      </c>
      <c r="GH86" s="276">
        <f t="shared" si="1386"/>
        <v>6.9444444444444441E-3</v>
      </c>
      <c r="GI86" s="276">
        <f t="shared" si="1386"/>
        <v>6.9444444444444441E-3</v>
      </c>
      <c r="GJ86" s="276">
        <f t="shared" si="1386"/>
        <v>6.9444444444444441E-3</v>
      </c>
      <c r="GK86" s="276">
        <f t="shared" si="1386"/>
        <v>6.9444444444444441E-3</v>
      </c>
      <c r="GL86" s="276">
        <f t="shared" si="1386"/>
        <v>6.9444444444444441E-3</v>
      </c>
      <c r="GM86" s="276">
        <f t="shared" si="1386"/>
        <v>6.9444444444444441E-3</v>
      </c>
      <c r="GN86" s="276">
        <f t="shared" si="1386"/>
        <v>6.9444444444444441E-3</v>
      </c>
      <c r="GO86" s="276">
        <f t="shared" si="1386"/>
        <v>6.9444444444444441E-3</v>
      </c>
      <c r="GP86" s="276">
        <f t="shared" si="1386"/>
        <v>6.9444444444444441E-3</v>
      </c>
      <c r="GQ86" s="276">
        <f t="shared" si="1386"/>
        <v>6.9444444444444441E-3</v>
      </c>
      <c r="GR86" s="276">
        <f t="shared" si="1386"/>
        <v>6.9444444444444441E-3</v>
      </c>
      <c r="GS86" s="276">
        <f t="shared" si="1386"/>
        <v>6.9444444444444441E-3</v>
      </c>
      <c r="GT86" s="276">
        <f t="shared" si="1386"/>
        <v>6.9444444444444441E-3</v>
      </c>
      <c r="GU86" s="276">
        <f t="shared" si="1386"/>
        <v>6.9444444444444441E-3</v>
      </c>
      <c r="GV86" s="276">
        <f t="shared" si="1386"/>
        <v>6.9444444444444441E-3</v>
      </c>
      <c r="GW86" s="276">
        <f t="shared" si="1386"/>
        <v>6.9444444444444441E-3</v>
      </c>
      <c r="GX86" s="276">
        <f t="shared" si="1386"/>
        <v>6.9444444444444441E-3</v>
      </c>
      <c r="GY86" s="276">
        <f t="shared" si="1386"/>
        <v>6.9444444444444441E-3</v>
      </c>
      <c r="GZ86" s="276">
        <f t="shared" si="1386"/>
        <v>6.9444444444444441E-3</v>
      </c>
      <c r="HA86" s="276">
        <f t="shared" si="1386"/>
        <v>6.9444444444444441E-3</v>
      </c>
      <c r="HB86" s="276">
        <f t="shared" si="1386"/>
        <v>6.9444444444444441E-3</v>
      </c>
      <c r="HC86" s="276">
        <f t="shared" si="1386"/>
        <v>6.9444444444444441E-3</v>
      </c>
      <c r="HD86" s="276">
        <f t="shared" ref="HD86:JO86" si="1387">HD28/3600</f>
        <v>6.9444444444444441E-3</v>
      </c>
      <c r="HE86" s="276">
        <f t="shared" si="1387"/>
        <v>6.9444444444444441E-3</v>
      </c>
      <c r="HF86" s="276">
        <f t="shared" si="1387"/>
        <v>6.9444444444444441E-3</v>
      </c>
      <c r="HG86" s="276">
        <f t="shared" si="1387"/>
        <v>6.9444444444444441E-3</v>
      </c>
      <c r="HH86" s="276">
        <f t="shared" si="1387"/>
        <v>6.9444444444444441E-3</v>
      </c>
      <c r="HI86" s="276">
        <f t="shared" si="1387"/>
        <v>6.9444444444444441E-3</v>
      </c>
      <c r="HJ86" s="276">
        <f t="shared" si="1387"/>
        <v>6.9444444444444441E-3</v>
      </c>
      <c r="HK86" s="276">
        <f t="shared" si="1387"/>
        <v>6.9444444444444441E-3</v>
      </c>
      <c r="HL86" s="276">
        <f t="shared" si="1387"/>
        <v>6.9444444444444441E-3</v>
      </c>
      <c r="HM86" s="276">
        <f t="shared" si="1387"/>
        <v>6.9444444444444441E-3</v>
      </c>
      <c r="HN86" s="276">
        <f t="shared" si="1387"/>
        <v>6.9444444444444441E-3</v>
      </c>
      <c r="HO86" s="276">
        <f t="shared" si="1387"/>
        <v>6.9444444444444441E-3</v>
      </c>
      <c r="HP86" s="276">
        <f t="shared" si="1387"/>
        <v>6.9444444444444441E-3</v>
      </c>
      <c r="HQ86" s="276">
        <f t="shared" si="1387"/>
        <v>6.9444444444444441E-3</v>
      </c>
      <c r="HR86" s="276">
        <f t="shared" si="1387"/>
        <v>6.9444444444444441E-3</v>
      </c>
      <c r="HS86" s="276">
        <f t="shared" si="1387"/>
        <v>6.9444444444444441E-3</v>
      </c>
      <c r="HT86" s="276">
        <f t="shared" si="1387"/>
        <v>6.9444444444444441E-3</v>
      </c>
      <c r="HU86" s="276">
        <f t="shared" si="1387"/>
        <v>6.9444444444444441E-3</v>
      </c>
      <c r="HV86" s="276">
        <f t="shared" si="1387"/>
        <v>6.9444444444444441E-3</v>
      </c>
      <c r="HW86" s="276">
        <f t="shared" si="1387"/>
        <v>6.9444444444444441E-3</v>
      </c>
      <c r="HX86" s="276">
        <f t="shared" si="1387"/>
        <v>6.9444444444444441E-3</v>
      </c>
      <c r="HY86" s="276">
        <f t="shared" si="1387"/>
        <v>6.9444444444444441E-3</v>
      </c>
      <c r="HZ86" s="276">
        <f t="shared" si="1387"/>
        <v>6.9444444444444441E-3</v>
      </c>
      <c r="IA86" s="276">
        <f t="shared" si="1387"/>
        <v>6.9444444444444441E-3</v>
      </c>
      <c r="IB86" s="276">
        <f t="shared" si="1387"/>
        <v>6.9444444444444441E-3</v>
      </c>
      <c r="IC86" s="276">
        <f t="shared" si="1387"/>
        <v>6.9444444444444441E-3</v>
      </c>
      <c r="ID86" s="276">
        <f t="shared" si="1387"/>
        <v>6.9444444444444441E-3</v>
      </c>
      <c r="IE86" s="276">
        <f t="shared" si="1387"/>
        <v>6.9444444444444441E-3</v>
      </c>
      <c r="IF86" s="276">
        <f t="shared" si="1387"/>
        <v>6.9444444444444441E-3</v>
      </c>
      <c r="IG86" s="276">
        <f t="shared" si="1387"/>
        <v>6.9444444444444441E-3</v>
      </c>
      <c r="IH86" s="276">
        <f t="shared" si="1387"/>
        <v>6.9444444444444441E-3</v>
      </c>
      <c r="II86" s="276">
        <f t="shared" si="1387"/>
        <v>6.9444444444444441E-3</v>
      </c>
      <c r="IJ86" s="276">
        <f t="shared" si="1387"/>
        <v>6.9444444444444441E-3</v>
      </c>
      <c r="IK86" s="276">
        <f t="shared" si="1387"/>
        <v>6.9444444444444441E-3</v>
      </c>
      <c r="IL86" s="276">
        <f t="shared" si="1387"/>
        <v>6.9444444444444441E-3</v>
      </c>
      <c r="IM86" s="276">
        <f t="shared" si="1387"/>
        <v>6.9444444444444441E-3</v>
      </c>
      <c r="IN86" s="276">
        <f t="shared" si="1387"/>
        <v>6.9444444444444441E-3</v>
      </c>
      <c r="IO86" s="276">
        <f t="shared" si="1387"/>
        <v>6.9444444444444441E-3</v>
      </c>
      <c r="IP86" s="276">
        <f t="shared" si="1387"/>
        <v>6.9444444444444441E-3</v>
      </c>
      <c r="IQ86" s="276">
        <f t="shared" si="1387"/>
        <v>6.9444444444444441E-3</v>
      </c>
      <c r="IR86" s="276">
        <f t="shared" si="1387"/>
        <v>6.9444444444444441E-3</v>
      </c>
      <c r="IS86" s="276">
        <f t="shared" si="1387"/>
        <v>6.9444444444444441E-3</v>
      </c>
      <c r="IT86" s="276">
        <f t="shared" si="1387"/>
        <v>6.9444444444444441E-3</v>
      </c>
      <c r="IU86" s="276">
        <f t="shared" si="1387"/>
        <v>6.9444444444444441E-3</v>
      </c>
      <c r="IV86" s="276">
        <f t="shared" si="1387"/>
        <v>6.9444444444444441E-3</v>
      </c>
      <c r="IW86" s="276">
        <f t="shared" si="1387"/>
        <v>6.9444444444444441E-3</v>
      </c>
      <c r="IX86" s="276">
        <f t="shared" si="1387"/>
        <v>6.9444444444444441E-3</v>
      </c>
      <c r="IY86" s="276">
        <f t="shared" si="1387"/>
        <v>6.9444444444444441E-3</v>
      </c>
      <c r="IZ86" s="276">
        <f t="shared" si="1387"/>
        <v>6.9444444444444441E-3</v>
      </c>
      <c r="JA86" s="276">
        <f t="shared" si="1387"/>
        <v>6.9444444444444441E-3</v>
      </c>
      <c r="JB86" s="276">
        <f t="shared" si="1387"/>
        <v>6.9444444444444441E-3</v>
      </c>
      <c r="JC86" s="276">
        <f t="shared" si="1387"/>
        <v>6.9444444444444441E-3</v>
      </c>
      <c r="JD86" s="276">
        <f t="shared" si="1387"/>
        <v>6.9444444444444441E-3</v>
      </c>
      <c r="JE86" s="276">
        <f t="shared" si="1387"/>
        <v>6.9444444444444441E-3</v>
      </c>
      <c r="JF86" s="276">
        <f t="shared" si="1387"/>
        <v>6.9444444444444441E-3</v>
      </c>
      <c r="JG86" s="276">
        <f t="shared" si="1387"/>
        <v>6.9444444444444441E-3</v>
      </c>
      <c r="JH86" s="276">
        <f t="shared" si="1387"/>
        <v>6.9444444444444441E-3</v>
      </c>
      <c r="JI86" s="276">
        <f t="shared" si="1387"/>
        <v>6.9444444444444441E-3</v>
      </c>
      <c r="JJ86" s="276">
        <f t="shared" si="1387"/>
        <v>6.9444444444444441E-3</v>
      </c>
      <c r="JK86" s="276">
        <f t="shared" si="1387"/>
        <v>6.9444444444444441E-3</v>
      </c>
      <c r="JL86" s="276">
        <f t="shared" si="1387"/>
        <v>6.9444444444444441E-3</v>
      </c>
      <c r="JM86" s="276">
        <f t="shared" si="1387"/>
        <v>6.9444444444444441E-3</v>
      </c>
      <c r="JN86" s="276">
        <f t="shared" si="1387"/>
        <v>6.9444444444444441E-3</v>
      </c>
      <c r="JO86" s="276">
        <f t="shared" si="1387"/>
        <v>6.9444444444444441E-3</v>
      </c>
      <c r="JP86" s="276">
        <f t="shared" ref="JP86:MA86" si="1388">JP28/3600</f>
        <v>6.9444444444444441E-3</v>
      </c>
      <c r="JQ86" s="276">
        <f t="shared" si="1388"/>
        <v>6.9444444444444441E-3</v>
      </c>
      <c r="JR86" s="276">
        <f t="shared" si="1388"/>
        <v>6.9444444444444441E-3</v>
      </c>
      <c r="JS86" s="276">
        <f t="shared" si="1388"/>
        <v>6.9444444444444441E-3</v>
      </c>
      <c r="JT86" s="276">
        <f t="shared" si="1388"/>
        <v>6.9444444444444441E-3</v>
      </c>
      <c r="JU86" s="276">
        <f t="shared" si="1388"/>
        <v>6.9444444444444441E-3</v>
      </c>
      <c r="JV86" s="276">
        <f t="shared" si="1388"/>
        <v>6.9444444444444441E-3</v>
      </c>
      <c r="JW86" s="276">
        <f t="shared" si="1388"/>
        <v>6.9444444444444441E-3</v>
      </c>
      <c r="JX86" s="276">
        <f t="shared" si="1388"/>
        <v>6.9444444444444441E-3</v>
      </c>
      <c r="JY86" s="276">
        <f t="shared" si="1388"/>
        <v>6.9444444444444441E-3</v>
      </c>
      <c r="JZ86" s="276">
        <f t="shared" si="1388"/>
        <v>6.9444444444444441E-3</v>
      </c>
      <c r="KA86" s="276">
        <f t="shared" si="1388"/>
        <v>6.9444444444444441E-3</v>
      </c>
      <c r="KB86" s="276">
        <f t="shared" si="1388"/>
        <v>6.9444444444444441E-3</v>
      </c>
      <c r="KC86" s="276">
        <f t="shared" si="1388"/>
        <v>6.9444444444444441E-3</v>
      </c>
      <c r="KD86" s="276">
        <f t="shared" si="1388"/>
        <v>6.9444444444444441E-3</v>
      </c>
      <c r="KE86" s="276">
        <f t="shared" si="1388"/>
        <v>6.9444444444444441E-3</v>
      </c>
      <c r="KF86" s="276">
        <f t="shared" si="1388"/>
        <v>6.9444444444444441E-3</v>
      </c>
      <c r="KG86" s="276">
        <f t="shared" si="1388"/>
        <v>6.9444444444444441E-3</v>
      </c>
      <c r="KH86" s="276">
        <f t="shared" si="1388"/>
        <v>6.9444444444444441E-3</v>
      </c>
      <c r="KI86" s="276">
        <f t="shared" si="1388"/>
        <v>6.9444444444444441E-3</v>
      </c>
      <c r="KJ86" s="276">
        <f t="shared" si="1388"/>
        <v>6.9444444444444441E-3</v>
      </c>
      <c r="KK86" s="276">
        <f t="shared" si="1388"/>
        <v>6.9444444444444441E-3</v>
      </c>
      <c r="KL86" s="276">
        <f t="shared" si="1388"/>
        <v>6.9444444444444441E-3</v>
      </c>
      <c r="KM86" s="276">
        <f t="shared" si="1388"/>
        <v>6.9444444444444441E-3</v>
      </c>
      <c r="KN86" s="276">
        <f t="shared" si="1388"/>
        <v>6.9444444444444441E-3</v>
      </c>
      <c r="KO86" s="276">
        <f t="shared" si="1388"/>
        <v>6.9444444444444441E-3</v>
      </c>
      <c r="KP86" s="276">
        <f t="shared" si="1388"/>
        <v>6.9444444444444441E-3</v>
      </c>
      <c r="KQ86" s="276">
        <f t="shared" si="1388"/>
        <v>6.9444444444444441E-3</v>
      </c>
      <c r="KR86" s="276">
        <f t="shared" si="1388"/>
        <v>6.9444444444444441E-3</v>
      </c>
      <c r="KS86" s="276">
        <f t="shared" si="1388"/>
        <v>6.9444444444444441E-3</v>
      </c>
      <c r="KT86" s="276">
        <f t="shared" si="1388"/>
        <v>6.9444444444444441E-3</v>
      </c>
      <c r="KU86" s="276">
        <f t="shared" si="1388"/>
        <v>6.9444444444444441E-3</v>
      </c>
      <c r="KV86" s="276">
        <f t="shared" si="1388"/>
        <v>6.9444444444444441E-3</v>
      </c>
      <c r="KW86" s="276">
        <f t="shared" si="1388"/>
        <v>6.9444444444444441E-3</v>
      </c>
      <c r="KX86" s="276">
        <f t="shared" si="1388"/>
        <v>6.9444444444444441E-3</v>
      </c>
      <c r="KY86" s="276">
        <f t="shared" si="1388"/>
        <v>6.9444444444444441E-3</v>
      </c>
      <c r="KZ86" s="276">
        <f t="shared" si="1388"/>
        <v>6.9444444444444441E-3</v>
      </c>
      <c r="LA86" s="276">
        <f t="shared" si="1388"/>
        <v>6.9444444444444441E-3</v>
      </c>
      <c r="LB86" s="276">
        <f t="shared" si="1388"/>
        <v>6.9444444444444441E-3</v>
      </c>
      <c r="LC86" s="276">
        <f t="shared" si="1388"/>
        <v>6.9444444444444441E-3</v>
      </c>
      <c r="LD86" s="276">
        <f t="shared" si="1388"/>
        <v>6.9444444444444441E-3</v>
      </c>
      <c r="LE86" s="276">
        <f t="shared" si="1388"/>
        <v>6.9444444444444441E-3</v>
      </c>
      <c r="LF86" s="276">
        <f t="shared" si="1388"/>
        <v>6.9444444444444441E-3</v>
      </c>
      <c r="LG86" s="276">
        <f t="shared" si="1388"/>
        <v>6.9444444444444441E-3</v>
      </c>
      <c r="LH86" s="276">
        <f t="shared" si="1388"/>
        <v>6.9444444444444441E-3</v>
      </c>
      <c r="LI86" s="276">
        <f t="shared" si="1388"/>
        <v>6.9444444444444441E-3</v>
      </c>
      <c r="LJ86" s="276">
        <f t="shared" si="1388"/>
        <v>6.9444444444444441E-3</v>
      </c>
      <c r="LK86" s="276">
        <f t="shared" si="1388"/>
        <v>6.9444444444444441E-3</v>
      </c>
      <c r="LL86" s="276">
        <f t="shared" si="1388"/>
        <v>6.9444444444444441E-3</v>
      </c>
      <c r="LM86" s="276">
        <f t="shared" si="1388"/>
        <v>6.9444444444444441E-3</v>
      </c>
      <c r="LN86" s="276">
        <f t="shared" si="1388"/>
        <v>6.9444444444444441E-3</v>
      </c>
      <c r="LO86" s="276">
        <f t="shared" si="1388"/>
        <v>6.9444444444444441E-3</v>
      </c>
      <c r="LP86" s="276">
        <f t="shared" si="1388"/>
        <v>6.9444444444444441E-3</v>
      </c>
      <c r="LQ86" s="276">
        <f t="shared" si="1388"/>
        <v>6.9444444444444441E-3</v>
      </c>
      <c r="LR86" s="276">
        <f t="shared" si="1388"/>
        <v>6.9444444444444441E-3</v>
      </c>
      <c r="LS86" s="276">
        <f t="shared" si="1388"/>
        <v>6.9444444444444441E-3</v>
      </c>
      <c r="LT86" s="276">
        <f t="shared" si="1388"/>
        <v>6.9444444444444441E-3</v>
      </c>
      <c r="LU86" s="276">
        <f t="shared" si="1388"/>
        <v>6.9444444444444441E-3</v>
      </c>
      <c r="LV86" s="276">
        <f t="shared" si="1388"/>
        <v>6.9444444444444441E-3</v>
      </c>
      <c r="LW86" s="276">
        <f t="shared" si="1388"/>
        <v>6.9444444444444441E-3</v>
      </c>
      <c r="LX86" s="276">
        <f t="shared" si="1388"/>
        <v>6.9444444444444441E-3</v>
      </c>
      <c r="LY86" s="276">
        <f t="shared" si="1388"/>
        <v>6.9444444444444441E-3</v>
      </c>
      <c r="LZ86" s="276">
        <f t="shared" si="1388"/>
        <v>6.9444444444444441E-3</v>
      </c>
      <c r="MA86" s="276">
        <f t="shared" si="1388"/>
        <v>6.9444444444444441E-3</v>
      </c>
      <c r="MB86" s="276">
        <f t="shared" ref="MB86:OM86" si="1389">MB28/3600</f>
        <v>6.9444444444444441E-3</v>
      </c>
      <c r="MC86" s="276">
        <f t="shared" si="1389"/>
        <v>6.9444444444444441E-3</v>
      </c>
      <c r="MD86" s="276">
        <f t="shared" si="1389"/>
        <v>6.9444444444444441E-3</v>
      </c>
      <c r="ME86" s="276">
        <f t="shared" si="1389"/>
        <v>6.9444444444444441E-3</v>
      </c>
      <c r="MF86" s="276">
        <f t="shared" si="1389"/>
        <v>6.9444444444444441E-3</v>
      </c>
      <c r="MG86" s="276">
        <f t="shared" si="1389"/>
        <v>6.9444444444444441E-3</v>
      </c>
      <c r="MH86" s="276">
        <f t="shared" si="1389"/>
        <v>6.9444444444444441E-3</v>
      </c>
      <c r="MI86" s="276">
        <f t="shared" si="1389"/>
        <v>6.9444444444444441E-3</v>
      </c>
      <c r="MJ86" s="276">
        <f t="shared" si="1389"/>
        <v>6.9444444444444441E-3</v>
      </c>
      <c r="MK86" s="276">
        <f t="shared" si="1389"/>
        <v>6.9444444444444441E-3</v>
      </c>
      <c r="ML86" s="276">
        <f t="shared" si="1389"/>
        <v>6.9444444444444441E-3</v>
      </c>
      <c r="MM86" s="276">
        <f t="shared" si="1389"/>
        <v>6.9444444444444441E-3</v>
      </c>
      <c r="MN86" s="276">
        <f t="shared" si="1389"/>
        <v>6.9444444444444441E-3</v>
      </c>
      <c r="MO86" s="276">
        <f t="shared" si="1389"/>
        <v>6.9444444444444441E-3</v>
      </c>
      <c r="MP86" s="276">
        <f t="shared" si="1389"/>
        <v>6.9444444444444441E-3</v>
      </c>
      <c r="MQ86" s="276">
        <f t="shared" si="1389"/>
        <v>6.9444444444444441E-3</v>
      </c>
      <c r="MR86" s="276">
        <f t="shared" si="1389"/>
        <v>6.9444444444444441E-3</v>
      </c>
      <c r="MS86" s="276">
        <f t="shared" si="1389"/>
        <v>6.9444444444444441E-3</v>
      </c>
      <c r="MT86" s="276">
        <f t="shared" si="1389"/>
        <v>6.9444444444444441E-3</v>
      </c>
      <c r="MU86" s="276">
        <f t="shared" si="1389"/>
        <v>6.9444444444444441E-3</v>
      </c>
      <c r="MV86" s="276">
        <f t="shared" si="1389"/>
        <v>6.9444444444444441E-3</v>
      </c>
      <c r="MW86" s="276">
        <f t="shared" si="1389"/>
        <v>6.9444444444444441E-3</v>
      </c>
      <c r="MX86" s="276">
        <f t="shared" si="1389"/>
        <v>6.9444444444444441E-3</v>
      </c>
      <c r="MY86" s="276">
        <f t="shared" si="1389"/>
        <v>6.9444444444444441E-3</v>
      </c>
      <c r="MZ86" s="276">
        <f t="shared" si="1389"/>
        <v>6.9444444444444441E-3</v>
      </c>
      <c r="NA86" s="276">
        <f t="shared" si="1389"/>
        <v>6.9444444444444441E-3</v>
      </c>
      <c r="NB86" s="276">
        <f t="shared" si="1389"/>
        <v>6.9444444444444441E-3</v>
      </c>
      <c r="NC86" s="276">
        <f t="shared" si="1389"/>
        <v>6.9444444444444441E-3</v>
      </c>
      <c r="ND86" s="276">
        <f t="shared" si="1389"/>
        <v>6.9444444444444441E-3</v>
      </c>
      <c r="NE86" s="276">
        <f t="shared" si="1389"/>
        <v>6.9444444444444441E-3</v>
      </c>
      <c r="NF86" s="276">
        <f t="shared" si="1389"/>
        <v>6.9444444444444441E-3</v>
      </c>
      <c r="NG86" s="276">
        <f t="shared" si="1389"/>
        <v>6.9444444444444441E-3</v>
      </c>
      <c r="NH86" s="276">
        <f t="shared" si="1389"/>
        <v>6.9444444444444441E-3</v>
      </c>
      <c r="NI86" s="276">
        <f t="shared" si="1389"/>
        <v>6.9444444444444441E-3</v>
      </c>
      <c r="NJ86" s="276">
        <f t="shared" si="1389"/>
        <v>6.9444444444444441E-3</v>
      </c>
      <c r="NK86" s="276">
        <f t="shared" si="1389"/>
        <v>6.9444444444444441E-3</v>
      </c>
      <c r="NL86" s="276">
        <f t="shared" si="1389"/>
        <v>6.9444444444444441E-3</v>
      </c>
      <c r="NM86" s="276">
        <f t="shared" si="1389"/>
        <v>6.9444444444444441E-3</v>
      </c>
      <c r="NN86" s="276">
        <f t="shared" si="1389"/>
        <v>6.9444444444444441E-3</v>
      </c>
      <c r="NO86" s="276">
        <f t="shared" si="1389"/>
        <v>6.9444444444444441E-3</v>
      </c>
      <c r="NP86" s="276">
        <f t="shared" si="1389"/>
        <v>6.9444444444444441E-3</v>
      </c>
      <c r="NQ86" s="276">
        <f t="shared" si="1389"/>
        <v>6.9444444444444441E-3</v>
      </c>
      <c r="NR86" s="276">
        <f t="shared" si="1389"/>
        <v>6.9444444444444441E-3</v>
      </c>
      <c r="NS86" s="276">
        <f t="shared" si="1389"/>
        <v>6.9444444444444441E-3</v>
      </c>
      <c r="NT86" s="276">
        <f t="shared" si="1389"/>
        <v>6.9444444444444441E-3</v>
      </c>
      <c r="NU86" s="276">
        <f t="shared" si="1389"/>
        <v>6.9444444444444441E-3</v>
      </c>
      <c r="NV86" s="276">
        <f t="shared" si="1389"/>
        <v>6.9444444444444441E-3</v>
      </c>
      <c r="NW86" s="276">
        <f t="shared" si="1389"/>
        <v>6.9444444444444441E-3</v>
      </c>
      <c r="NX86" s="276">
        <f t="shared" si="1389"/>
        <v>6.9444444444444441E-3</v>
      </c>
      <c r="NY86" s="276">
        <f t="shared" si="1389"/>
        <v>6.9444444444444441E-3</v>
      </c>
      <c r="NZ86" s="276">
        <f t="shared" si="1389"/>
        <v>6.9444444444444441E-3</v>
      </c>
      <c r="OA86" s="276">
        <f t="shared" si="1389"/>
        <v>6.9444444444444441E-3</v>
      </c>
      <c r="OB86" s="276">
        <f t="shared" si="1389"/>
        <v>6.9444444444444441E-3</v>
      </c>
      <c r="OC86" s="276">
        <f t="shared" si="1389"/>
        <v>6.9444444444444441E-3</v>
      </c>
      <c r="OD86" s="276">
        <f t="shared" si="1389"/>
        <v>6.9444444444444441E-3</v>
      </c>
      <c r="OE86" s="276">
        <f t="shared" si="1389"/>
        <v>6.9444444444444441E-3</v>
      </c>
      <c r="OF86" s="276">
        <f t="shared" si="1389"/>
        <v>6.9444444444444441E-3</v>
      </c>
      <c r="OG86" s="276">
        <f t="shared" si="1389"/>
        <v>6.9444444444444441E-3</v>
      </c>
      <c r="OH86" s="276">
        <f t="shared" si="1389"/>
        <v>6.9444444444444441E-3</v>
      </c>
      <c r="OI86" s="276">
        <f t="shared" si="1389"/>
        <v>6.9444444444444441E-3</v>
      </c>
      <c r="OJ86" s="276">
        <f t="shared" si="1389"/>
        <v>6.9444444444444441E-3</v>
      </c>
      <c r="OK86" s="276">
        <f t="shared" si="1389"/>
        <v>6.9444444444444441E-3</v>
      </c>
      <c r="OL86" s="276">
        <f t="shared" si="1389"/>
        <v>6.9444444444444441E-3</v>
      </c>
      <c r="OM86" s="276">
        <f t="shared" si="1389"/>
        <v>6.9444444444444441E-3</v>
      </c>
      <c r="ON86" s="276">
        <f t="shared" ref="ON86:QY86" si="1390">ON28/3600</f>
        <v>6.9444444444444441E-3</v>
      </c>
      <c r="OO86" s="276">
        <f t="shared" si="1390"/>
        <v>6.9444444444444441E-3</v>
      </c>
      <c r="OP86" s="276">
        <f t="shared" si="1390"/>
        <v>6.9444444444444441E-3</v>
      </c>
      <c r="OQ86" s="276">
        <f t="shared" si="1390"/>
        <v>6.9444444444444441E-3</v>
      </c>
      <c r="OR86" s="276">
        <f t="shared" si="1390"/>
        <v>6.9444444444444441E-3</v>
      </c>
      <c r="OS86" s="276">
        <f t="shared" si="1390"/>
        <v>6.9444444444444441E-3</v>
      </c>
      <c r="OT86" s="276">
        <f t="shared" si="1390"/>
        <v>6.9444444444444441E-3</v>
      </c>
      <c r="OU86" s="276">
        <f t="shared" si="1390"/>
        <v>6.9444444444444441E-3</v>
      </c>
      <c r="OV86" s="276">
        <f t="shared" si="1390"/>
        <v>6.9444444444444441E-3</v>
      </c>
      <c r="OW86" s="276">
        <f t="shared" si="1390"/>
        <v>6.9444444444444441E-3</v>
      </c>
      <c r="OX86" s="276">
        <f t="shared" si="1390"/>
        <v>6.9444444444444441E-3</v>
      </c>
      <c r="OY86" s="276">
        <f t="shared" si="1390"/>
        <v>6.9444444444444441E-3</v>
      </c>
      <c r="OZ86" s="276">
        <f t="shared" si="1390"/>
        <v>6.9444444444444441E-3</v>
      </c>
      <c r="PA86" s="276">
        <f t="shared" si="1390"/>
        <v>6.9444444444444441E-3</v>
      </c>
      <c r="PB86" s="276">
        <f t="shared" si="1390"/>
        <v>6.9444444444444441E-3</v>
      </c>
      <c r="PC86" s="276">
        <f t="shared" si="1390"/>
        <v>6.9444444444444441E-3</v>
      </c>
      <c r="PD86" s="276">
        <f t="shared" si="1390"/>
        <v>6.9444444444444441E-3</v>
      </c>
      <c r="PE86" s="276">
        <f t="shared" si="1390"/>
        <v>6.9444444444444441E-3</v>
      </c>
      <c r="PF86" s="276">
        <f t="shared" si="1390"/>
        <v>6.9444444444444441E-3</v>
      </c>
      <c r="PG86" s="276">
        <f t="shared" si="1390"/>
        <v>6.9444444444444441E-3</v>
      </c>
      <c r="PH86" s="276">
        <f t="shared" si="1390"/>
        <v>6.9444444444444441E-3</v>
      </c>
      <c r="PI86" s="276">
        <f t="shared" si="1390"/>
        <v>6.9444444444444441E-3</v>
      </c>
      <c r="PJ86" s="276">
        <f t="shared" si="1390"/>
        <v>6.9444444444444441E-3</v>
      </c>
      <c r="PK86" s="276">
        <f t="shared" si="1390"/>
        <v>6.9444444444444441E-3</v>
      </c>
      <c r="PL86" s="276">
        <f t="shared" si="1390"/>
        <v>6.9444444444444441E-3</v>
      </c>
      <c r="PM86" s="276">
        <f t="shared" si="1390"/>
        <v>6.9444444444444441E-3</v>
      </c>
      <c r="PN86" s="276">
        <f t="shared" si="1390"/>
        <v>6.9444444444444441E-3</v>
      </c>
      <c r="PO86" s="276">
        <f t="shared" si="1390"/>
        <v>6.9444444444444441E-3</v>
      </c>
      <c r="PP86" s="276">
        <f t="shared" si="1390"/>
        <v>6.9444444444444441E-3</v>
      </c>
      <c r="PQ86" s="276">
        <f t="shared" si="1390"/>
        <v>6.9444444444444441E-3</v>
      </c>
      <c r="PR86" s="276">
        <f t="shared" si="1390"/>
        <v>6.9444444444444441E-3</v>
      </c>
      <c r="PS86" s="276">
        <f t="shared" si="1390"/>
        <v>6.9444444444444441E-3</v>
      </c>
      <c r="PT86" s="276">
        <f t="shared" si="1390"/>
        <v>6.9444444444444441E-3</v>
      </c>
      <c r="PU86" s="276">
        <f t="shared" si="1390"/>
        <v>6.9444444444444441E-3</v>
      </c>
      <c r="PV86" s="276">
        <f t="shared" si="1390"/>
        <v>6.9444444444444441E-3</v>
      </c>
      <c r="PW86" s="276">
        <f t="shared" si="1390"/>
        <v>6.9444444444444441E-3</v>
      </c>
      <c r="PX86" s="276">
        <f t="shared" si="1390"/>
        <v>6.9444444444444441E-3</v>
      </c>
      <c r="PY86" s="276">
        <f t="shared" si="1390"/>
        <v>6.9444444444444441E-3</v>
      </c>
      <c r="PZ86" s="276">
        <f t="shared" si="1390"/>
        <v>6.9444444444444441E-3</v>
      </c>
      <c r="QA86" s="276">
        <f t="shared" si="1390"/>
        <v>6.9444444444444441E-3</v>
      </c>
      <c r="QB86" s="276">
        <f t="shared" si="1390"/>
        <v>6.9444444444444441E-3</v>
      </c>
      <c r="QC86" s="276">
        <f t="shared" si="1390"/>
        <v>6.9444444444444441E-3</v>
      </c>
      <c r="QD86" s="276">
        <f t="shared" si="1390"/>
        <v>6.9444444444444441E-3</v>
      </c>
      <c r="QE86" s="276">
        <f t="shared" si="1390"/>
        <v>6.9444444444444441E-3</v>
      </c>
      <c r="QF86" s="276">
        <f t="shared" si="1390"/>
        <v>6.9444444444444441E-3</v>
      </c>
      <c r="QG86" s="276">
        <f t="shared" si="1390"/>
        <v>6.9444444444444441E-3</v>
      </c>
      <c r="QH86" s="276">
        <f t="shared" si="1390"/>
        <v>6.9444444444444441E-3</v>
      </c>
      <c r="QI86" s="276">
        <f t="shared" si="1390"/>
        <v>6.9444444444444441E-3</v>
      </c>
      <c r="QJ86" s="276">
        <f t="shared" si="1390"/>
        <v>6.9444444444444441E-3</v>
      </c>
      <c r="QK86" s="276">
        <f t="shared" si="1390"/>
        <v>6.9444444444444441E-3</v>
      </c>
      <c r="QL86" s="276">
        <f t="shared" si="1390"/>
        <v>6.9444444444444441E-3</v>
      </c>
      <c r="QM86" s="276">
        <f t="shared" si="1390"/>
        <v>6.9444444444444441E-3</v>
      </c>
      <c r="QN86" s="276">
        <f t="shared" si="1390"/>
        <v>6.9444444444444441E-3</v>
      </c>
      <c r="QO86" s="276">
        <f t="shared" si="1390"/>
        <v>6.9444444444444441E-3</v>
      </c>
      <c r="QP86" s="276">
        <f t="shared" si="1390"/>
        <v>6.9444444444444441E-3</v>
      </c>
      <c r="QQ86" s="276">
        <f t="shared" si="1390"/>
        <v>6.9444444444444441E-3</v>
      </c>
      <c r="QR86" s="276">
        <f t="shared" si="1390"/>
        <v>6.9444444444444441E-3</v>
      </c>
      <c r="QS86" s="276">
        <f t="shared" si="1390"/>
        <v>6.9444444444444441E-3</v>
      </c>
      <c r="QT86" s="276">
        <f t="shared" si="1390"/>
        <v>6.9444444444444441E-3</v>
      </c>
      <c r="QU86" s="276">
        <f t="shared" si="1390"/>
        <v>6.9444444444444441E-3</v>
      </c>
      <c r="QV86" s="276">
        <f t="shared" si="1390"/>
        <v>6.9444444444444441E-3</v>
      </c>
      <c r="QW86" s="276">
        <f t="shared" si="1390"/>
        <v>6.9444444444444441E-3</v>
      </c>
      <c r="QX86" s="276">
        <f t="shared" si="1390"/>
        <v>6.9444444444444441E-3</v>
      </c>
      <c r="QY86" s="276">
        <f t="shared" si="1390"/>
        <v>6.9444444444444441E-3</v>
      </c>
      <c r="QZ86" s="276">
        <f t="shared" ref="QZ86:TK86" si="1391">QZ28/3600</f>
        <v>6.9444444444444441E-3</v>
      </c>
      <c r="RA86" s="276">
        <f t="shared" si="1391"/>
        <v>6.9444444444444441E-3</v>
      </c>
      <c r="RB86" s="276">
        <f t="shared" si="1391"/>
        <v>6.9444444444444441E-3</v>
      </c>
      <c r="RC86" s="276">
        <f t="shared" si="1391"/>
        <v>6.9444444444444441E-3</v>
      </c>
      <c r="RD86" s="276">
        <f t="shared" si="1391"/>
        <v>6.9444444444444441E-3</v>
      </c>
      <c r="RE86" s="276">
        <f t="shared" si="1391"/>
        <v>6.9444444444444441E-3</v>
      </c>
      <c r="RF86" s="276">
        <f t="shared" si="1391"/>
        <v>6.9444444444444441E-3</v>
      </c>
      <c r="RG86" s="276">
        <f t="shared" si="1391"/>
        <v>6.9444444444444441E-3</v>
      </c>
      <c r="RH86" s="276">
        <f t="shared" si="1391"/>
        <v>6.9444444444444441E-3</v>
      </c>
      <c r="RI86" s="276">
        <f t="shared" si="1391"/>
        <v>6.9444444444444441E-3</v>
      </c>
      <c r="RJ86" s="276">
        <f t="shared" si="1391"/>
        <v>6.9444444444444441E-3</v>
      </c>
      <c r="RK86" s="276">
        <f t="shared" si="1391"/>
        <v>6.9444444444444441E-3</v>
      </c>
      <c r="RL86" s="276">
        <f t="shared" si="1391"/>
        <v>6.9444444444444441E-3</v>
      </c>
      <c r="RM86" s="276">
        <f t="shared" si="1391"/>
        <v>6.9444444444444441E-3</v>
      </c>
      <c r="RN86" s="276">
        <f t="shared" si="1391"/>
        <v>6.9444444444444441E-3</v>
      </c>
      <c r="RO86" s="276">
        <f t="shared" si="1391"/>
        <v>6.9444444444444441E-3</v>
      </c>
      <c r="RP86" s="276">
        <f t="shared" si="1391"/>
        <v>6.9444444444444441E-3</v>
      </c>
      <c r="RQ86" s="276">
        <f t="shared" si="1391"/>
        <v>6.9444444444444441E-3</v>
      </c>
      <c r="RR86" s="276">
        <f t="shared" si="1391"/>
        <v>6.9444444444444441E-3</v>
      </c>
      <c r="RS86" s="276">
        <f t="shared" si="1391"/>
        <v>6.9444444444444441E-3</v>
      </c>
      <c r="RT86" s="276">
        <f t="shared" si="1391"/>
        <v>6.9444444444444441E-3</v>
      </c>
      <c r="RU86" s="276">
        <f t="shared" si="1391"/>
        <v>6.9444444444444441E-3</v>
      </c>
      <c r="RV86" s="276">
        <f t="shared" si="1391"/>
        <v>6.9444444444444441E-3</v>
      </c>
      <c r="RW86" s="276">
        <f t="shared" si="1391"/>
        <v>6.9444444444444441E-3</v>
      </c>
      <c r="RX86" s="276">
        <f t="shared" si="1391"/>
        <v>6.9444444444444441E-3</v>
      </c>
      <c r="RY86" s="276">
        <f t="shared" si="1391"/>
        <v>6.9444444444444441E-3</v>
      </c>
      <c r="RZ86" s="276">
        <f t="shared" si="1391"/>
        <v>6.9444444444444441E-3</v>
      </c>
      <c r="SA86" s="276">
        <f t="shared" si="1391"/>
        <v>6.9444444444444441E-3</v>
      </c>
      <c r="SB86" s="276">
        <f t="shared" si="1391"/>
        <v>6.9444444444444441E-3</v>
      </c>
      <c r="SC86" s="276">
        <f t="shared" si="1391"/>
        <v>6.9444444444444441E-3</v>
      </c>
      <c r="SD86" s="276">
        <f t="shared" si="1391"/>
        <v>6.9444444444444441E-3</v>
      </c>
      <c r="SE86" s="276">
        <f t="shared" si="1391"/>
        <v>6.9444444444444441E-3</v>
      </c>
      <c r="SF86" s="276">
        <f t="shared" si="1391"/>
        <v>6.9444444444444441E-3</v>
      </c>
      <c r="SG86" s="276">
        <f t="shared" si="1391"/>
        <v>6.9444444444444441E-3</v>
      </c>
      <c r="SH86" s="276">
        <f t="shared" si="1391"/>
        <v>6.9444444444444441E-3</v>
      </c>
      <c r="SI86" s="276">
        <f t="shared" si="1391"/>
        <v>6.9444444444444441E-3</v>
      </c>
      <c r="SJ86" s="276">
        <f t="shared" si="1391"/>
        <v>6.9444444444444441E-3</v>
      </c>
      <c r="SK86" s="276">
        <f t="shared" si="1391"/>
        <v>6.9444444444444441E-3</v>
      </c>
      <c r="SL86" s="276">
        <f t="shared" si="1391"/>
        <v>6.9444444444444441E-3</v>
      </c>
      <c r="SM86" s="276">
        <f t="shared" si="1391"/>
        <v>6.9444444444444441E-3</v>
      </c>
      <c r="SN86" s="276">
        <f t="shared" si="1391"/>
        <v>6.9444444444444441E-3</v>
      </c>
      <c r="SO86" s="276">
        <f t="shared" si="1391"/>
        <v>6.9444444444444441E-3</v>
      </c>
      <c r="SP86" s="276">
        <f t="shared" si="1391"/>
        <v>6.9444444444444441E-3</v>
      </c>
      <c r="SQ86" s="276">
        <f t="shared" si="1391"/>
        <v>6.9444444444444441E-3</v>
      </c>
      <c r="SR86" s="276">
        <f t="shared" si="1391"/>
        <v>6.9444444444444441E-3</v>
      </c>
      <c r="SS86" s="276">
        <f t="shared" si="1391"/>
        <v>6.9444444444444441E-3</v>
      </c>
      <c r="ST86" s="276">
        <f t="shared" si="1391"/>
        <v>6.9444444444444441E-3</v>
      </c>
      <c r="SU86" s="276">
        <f t="shared" si="1391"/>
        <v>6.9444444444444441E-3</v>
      </c>
      <c r="SV86" s="276">
        <f t="shared" si="1391"/>
        <v>6.9444444444444441E-3</v>
      </c>
      <c r="SW86" s="276">
        <f t="shared" si="1391"/>
        <v>6.9444444444444441E-3</v>
      </c>
      <c r="SX86" s="276">
        <f t="shared" si="1391"/>
        <v>6.9444444444444441E-3</v>
      </c>
      <c r="SY86" s="276">
        <f t="shared" si="1391"/>
        <v>6.9444444444444441E-3</v>
      </c>
      <c r="SZ86" s="276">
        <f t="shared" si="1391"/>
        <v>6.9444444444444441E-3</v>
      </c>
      <c r="TA86" s="276">
        <f t="shared" si="1391"/>
        <v>6.9444444444444441E-3</v>
      </c>
      <c r="TB86" s="276">
        <f t="shared" si="1391"/>
        <v>6.9444444444444441E-3</v>
      </c>
      <c r="TC86" s="276">
        <f t="shared" si="1391"/>
        <v>6.9444444444444441E-3</v>
      </c>
      <c r="TD86" s="276">
        <f t="shared" si="1391"/>
        <v>6.9444444444444441E-3</v>
      </c>
      <c r="TE86" s="276">
        <f t="shared" si="1391"/>
        <v>6.9444444444444441E-3</v>
      </c>
      <c r="TF86" s="276">
        <f t="shared" si="1391"/>
        <v>6.9444444444444441E-3</v>
      </c>
      <c r="TG86" s="276">
        <f t="shared" si="1391"/>
        <v>6.9444444444444441E-3</v>
      </c>
      <c r="TH86" s="276">
        <f t="shared" si="1391"/>
        <v>6.9444444444444441E-3</v>
      </c>
      <c r="TI86" s="276">
        <f t="shared" si="1391"/>
        <v>6.9444444444444441E-3</v>
      </c>
      <c r="TJ86" s="276">
        <f t="shared" si="1391"/>
        <v>6.9444444444444441E-3</v>
      </c>
      <c r="TK86" s="276">
        <f t="shared" si="1391"/>
        <v>6.9444444444444441E-3</v>
      </c>
      <c r="TL86" s="276">
        <f t="shared" ref="TL86:VH86" si="1392">TL28/3600</f>
        <v>6.9444444444444441E-3</v>
      </c>
      <c r="TM86" s="276">
        <f t="shared" si="1392"/>
        <v>6.9444444444444441E-3</v>
      </c>
      <c r="TN86" s="276">
        <f t="shared" si="1392"/>
        <v>6.9444444444444441E-3</v>
      </c>
      <c r="TO86" s="276">
        <f t="shared" si="1392"/>
        <v>6.9444444444444441E-3</v>
      </c>
      <c r="TP86" s="276">
        <f t="shared" si="1392"/>
        <v>6.9444444444444441E-3</v>
      </c>
      <c r="TQ86" s="276">
        <f t="shared" si="1392"/>
        <v>6.9444444444444441E-3</v>
      </c>
      <c r="TR86" s="276">
        <f t="shared" si="1392"/>
        <v>6.9444444444444441E-3</v>
      </c>
      <c r="TS86" s="276">
        <f t="shared" si="1392"/>
        <v>6.9444444444444441E-3</v>
      </c>
      <c r="TT86" s="276">
        <f t="shared" si="1392"/>
        <v>6.9444444444444441E-3</v>
      </c>
      <c r="TU86" s="276">
        <f t="shared" si="1392"/>
        <v>6.9444444444444441E-3</v>
      </c>
      <c r="TV86" s="276">
        <f t="shared" si="1392"/>
        <v>6.9444444444444441E-3</v>
      </c>
      <c r="TW86" s="276">
        <f t="shared" si="1392"/>
        <v>6.9444444444444441E-3</v>
      </c>
      <c r="TX86" s="276">
        <f t="shared" si="1392"/>
        <v>6.9444444444444441E-3</v>
      </c>
      <c r="TY86" s="276">
        <f t="shared" si="1392"/>
        <v>6.9444444444444441E-3</v>
      </c>
      <c r="TZ86" s="276">
        <f t="shared" si="1392"/>
        <v>6.9444444444444441E-3</v>
      </c>
      <c r="UA86" s="276">
        <f t="shared" si="1392"/>
        <v>6.9444444444444441E-3</v>
      </c>
      <c r="UB86" s="276">
        <f t="shared" si="1392"/>
        <v>6.9444444444444441E-3</v>
      </c>
      <c r="UC86" s="276">
        <f t="shared" si="1392"/>
        <v>6.9444444444444441E-3</v>
      </c>
      <c r="UD86" s="276">
        <f t="shared" si="1392"/>
        <v>6.9444444444444441E-3</v>
      </c>
      <c r="UE86" s="276">
        <f t="shared" si="1392"/>
        <v>6.9444444444444441E-3</v>
      </c>
      <c r="UF86" s="276">
        <f t="shared" si="1392"/>
        <v>6.9444444444444441E-3</v>
      </c>
      <c r="UG86" s="276">
        <f t="shared" si="1392"/>
        <v>6.9444444444444441E-3</v>
      </c>
      <c r="UH86" s="276">
        <f t="shared" si="1392"/>
        <v>6.9444444444444441E-3</v>
      </c>
      <c r="UI86" s="276">
        <f t="shared" si="1392"/>
        <v>6.9444444444444441E-3</v>
      </c>
      <c r="UJ86" s="276">
        <f t="shared" si="1392"/>
        <v>6.9444444444444441E-3</v>
      </c>
      <c r="UK86" s="276">
        <f t="shared" si="1392"/>
        <v>6.9444444444444441E-3</v>
      </c>
      <c r="UL86" s="276">
        <f t="shared" si="1392"/>
        <v>6.9444444444444441E-3</v>
      </c>
      <c r="UM86" s="276">
        <f t="shared" si="1392"/>
        <v>6.9444444444444441E-3</v>
      </c>
      <c r="UN86" s="276">
        <f t="shared" si="1392"/>
        <v>6.9444444444444441E-3</v>
      </c>
      <c r="UO86" s="276">
        <f t="shared" si="1392"/>
        <v>6.9444444444444441E-3</v>
      </c>
      <c r="UP86" s="276">
        <f t="shared" si="1392"/>
        <v>6.9444444444444441E-3</v>
      </c>
      <c r="UQ86" s="276">
        <f t="shared" si="1392"/>
        <v>6.9444444444444441E-3</v>
      </c>
      <c r="UR86" s="276">
        <f t="shared" si="1392"/>
        <v>6.9444444444444441E-3</v>
      </c>
      <c r="US86" s="276">
        <f t="shared" si="1392"/>
        <v>6.9444444444444441E-3</v>
      </c>
      <c r="UT86" s="276">
        <f t="shared" si="1392"/>
        <v>6.9444444444444441E-3</v>
      </c>
      <c r="UU86" s="276">
        <f t="shared" si="1392"/>
        <v>6.9444444444444441E-3</v>
      </c>
      <c r="UV86" s="276">
        <f t="shared" si="1392"/>
        <v>6.9444444444444441E-3</v>
      </c>
      <c r="UW86" s="276">
        <f t="shared" si="1392"/>
        <v>6.9444444444444441E-3</v>
      </c>
      <c r="UX86" s="276">
        <f t="shared" si="1392"/>
        <v>6.9444444444444441E-3</v>
      </c>
      <c r="UY86" s="276">
        <f t="shared" si="1392"/>
        <v>6.9444444444444441E-3</v>
      </c>
      <c r="UZ86" s="276">
        <f t="shared" si="1392"/>
        <v>6.9444444444444441E-3</v>
      </c>
      <c r="VA86" s="276">
        <f t="shared" si="1392"/>
        <v>6.9444444444444441E-3</v>
      </c>
      <c r="VB86" s="276">
        <f t="shared" si="1392"/>
        <v>6.9444444444444441E-3</v>
      </c>
      <c r="VC86" s="276">
        <f t="shared" si="1392"/>
        <v>6.9444444444444441E-3</v>
      </c>
      <c r="VD86" s="276">
        <f t="shared" si="1392"/>
        <v>6.9444444444444441E-3</v>
      </c>
      <c r="VE86" s="276">
        <f t="shared" si="1392"/>
        <v>6.9444444444444441E-3</v>
      </c>
      <c r="VF86" s="276">
        <f t="shared" si="1392"/>
        <v>6.9444444444444441E-3</v>
      </c>
      <c r="VG86" s="276">
        <f t="shared" si="1392"/>
        <v>6.9444444444444441E-3</v>
      </c>
      <c r="VH86" s="276">
        <f t="shared" si="1392"/>
        <v>6.9444444444444441E-3</v>
      </c>
    </row>
    <row r="87" spans="2:580" ht="14.25" x14ac:dyDescent="0.25">
      <c r="B87" s="55"/>
      <c r="C87" s="10" t="s">
        <v>300</v>
      </c>
      <c r="D87" s="93" t="s">
        <v>386</v>
      </c>
      <c r="E87" s="125">
        <f t="shared" ref="E87:S87" si="1393">MAX(IF(E40=0,0,4*E88/E40),1)</f>
        <v>1</v>
      </c>
      <c r="F87" s="125">
        <f t="shared" si="1393"/>
        <v>1</v>
      </c>
      <c r="G87" s="125">
        <f t="shared" si="1393"/>
        <v>1</v>
      </c>
      <c r="H87" s="125">
        <f t="shared" si="1393"/>
        <v>1</v>
      </c>
      <c r="I87" s="125">
        <f t="shared" si="1393"/>
        <v>1</v>
      </c>
      <c r="J87" s="125">
        <f t="shared" si="1393"/>
        <v>1</v>
      </c>
      <c r="K87" s="125">
        <f t="shared" si="1393"/>
        <v>1</v>
      </c>
      <c r="L87" s="125">
        <f t="shared" si="1393"/>
        <v>1</v>
      </c>
      <c r="M87" s="125">
        <f t="shared" si="1393"/>
        <v>1</v>
      </c>
      <c r="N87" s="125">
        <f t="shared" si="1393"/>
        <v>1</v>
      </c>
      <c r="O87" s="125">
        <f t="shared" si="1393"/>
        <v>1</v>
      </c>
      <c r="P87" s="125">
        <f t="shared" si="1393"/>
        <v>1</v>
      </c>
      <c r="Q87" s="125">
        <f t="shared" si="1393"/>
        <v>1</v>
      </c>
      <c r="R87" s="125">
        <f t="shared" si="1393"/>
        <v>1</v>
      </c>
      <c r="S87" s="125">
        <f t="shared" si="1393"/>
        <v>1</v>
      </c>
      <c r="T87" s="125">
        <f t="shared" ref="T87:CE87" si="1394">MAX(IF(T40=0,0,4*T88/T40),1)</f>
        <v>1</v>
      </c>
      <c r="U87" s="125">
        <f t="shared" si="1394"/>
        <v>1</v>
      </c>
      <c r="V87" s="125">
        <f t="shared" si="1394"/>
        <v>1</v>
      </c>
      <c r="W87" s="125">
        <f t="shared" si="1394"/>
        <v>1</v>
      </c>
      <c r="X87" s="125">
        <f t="shared" si="1394"/>
        <v>1</v>
      </c>
      <c r="Y87" s="125">
        <f t="shared" si="1394"/>
        <v>1</v>
      </c>
      <c r="Z87" s="125">
        <f t="shared" si="1394"/>
        <v>1</v>
      </c>
      <c r="AA87" s="125">
        <f t="shared" si="1394"/>
        <v>1</v>
      </c>
      <c r="AB87" s="125">
        <f t="shared" si="1394"/>
        <v>1</v>
      </c>
      <c r="AC87" s="125">
        <f t="shared" si="1394"/>
        <v>1</v>
      </c>
      <c r="AD87" s="125">
        <f t="shared" si="1394"/>
        <v>1</v>
      </c>
      <c r="AE87" s="125">
        <f t="shared" si="1394"/>
        <v>1</v>
      </c>
      <c r="AF87" s="125">
        <f t="shared" si="1394"/>
        <v>1</v>
      </c>
      <c r="AG87" s="125">
        <f t="shared" si="1394"/>
        <v>1</v>
      </c>
      <c r="AH87" s="125">
        <f t="shared" si="1394"/>
        <v>1</v>
      </c>
      <c r="AI87" s="125">
        <f t="shared" si="1394"/>
        <v>1</v>
      </c>
      <c r="AJ87" s="125">
        <f t="shared" si="1394"/>
        <v>1</v>
      </c>
      <c r="AK87" s="125">
        <f t="shared" si="1394"/>
        <v>1</v>
      </c>
      <c r="AL87" s="125">
        <f t="shared" si="1394"/>
        <v>1</v>
      </c>
      <c r="AM87" s="125">
        <f t="shared" si="1394"/>
        <v>1</v>
      </c>
      <c r="AN87" s="125">
        <f t="shared" si="1394"/>
        <v>1</v>
      </c>
      <c r="AO87" s="125">
        <f t="shared" si="1394"/>
        <v>1</v>
      </c>
      <c r="AP87" s="125">
        <f t="shared" si="1394"/>
        <v>1</v>
      </c>
      <c r="AQ87" s="125">
        <f t="shared" si="1394"/>
        <v>1</v>
      </c>
      <c r="AR87" s="125">
        <f t="shared" si="1394"/>
        <v>1</v>
      </c>
      <c r="AS87" s="125">
        <f t="shared" si="1394"/>
        <v>1</v>
      </c>
      <c r="AT87" s="125">
        <f t="shared" si="1394"/>
        <v>1</v>
      </c>
      <c r="AU87" s="125">
        <f t="shared" si="1394"/>
        <v>1</v>
      </c>
      <c r="AV87" s="125">
        <f t="shared" si="1394"/>
        <v>1</v>
      </c>
      <c r="AW87" s="125">
        <f t="shared" si="1394"/>
        <v>1</v>
      </c>
      <c r="AX87" s="125">
        <f t="shared" si="1394"/>
        <v>1</v>
      </c>
      <c r="AY87" s="125">
        <f t="shared" si="1394"/>
        <v>1</v>
      </c>
      <c r="AZ87" s="125">
        <f t="shared" si="1394"/>
        <v>1</v>
      </c>
      <c r="BA87" s="125">
        <f t="shared" si="1394"/>
        <v>1</v>
      </c>
      <c r="BB87" s="125">
        <f t="shared" si="1394"/>
        <v>1</v>
      </c>
      <c r="BC87" s="125">
        <f t="shared" si="1394"/>
        <v>1</v>
      </c>
      <c r="BD87" s="125">
        <f t="shared" si="1394"/>
        <v>1</v>
      </c>
      <c r="BE87" s="125">
        <f t="shared" si="1394"/>
        <v>1</v>
      </c>
      <c r="BF87" s="125">
        <f t="shared" si="1394"/>
        <v>1</v>
      </c>
      <c r="BG87" s="125">
        <f t="shared" si="1394"/>
        <v>1</v>
      </c>
      <c r="BH87" s="125">
        <f t="shared" si="1394"/>
        <v>1</v>
      </c>
      <c r="BI87" s="125">
        <f t="shared" si="1394"/>
        <v>1</v>
      </c>
      <c r="BJ87" s="125">
        <f t="shared" si="1394"/>
        <v>1</v>
      </c>
      <c r="BK87" s="125">
        <f t="shared" si="1394"/>
        <v>1</v>
      </c>
      <c r="BL87" s="125">
        <f t="shared" si="1394"/>
        <v>1</v>
      </c>
      <c r="BM87" s="125">
        <f t="shared" si="1394"/>
        <v>1</v>
      </c>
      <c r="BN87" s="125">
        <f t="shared" si="1394"/>
        <v>1</v>
      </c>
      <c r="BO87" s="125">
        <f t="shared" si="1394"/>
        <v>1</v>
      </c>
      <c r="BP87" s="125">
        <f t="shared" si="1394"/>
        <v>1</v>
      </c>
      <c r="BQ87" s="125">
        <f t="shared" si="1394"/>
        <v>1</v>
      </c>
      <c r="BR87" s="125">
        <f t="shared" si="1394"/>
        <v>1</v>
      </c>
      <c r="BS87" s="125">
        <f t="shared" si="1394"/>
        <v>1</v>
      </c>
      <c r="BT87" s="125">
        <f t="shared" si="1394"/>
        <v>1</v>
      </c>
      <c r="BU87" s="125">
        <f t="shared" si="1394"/>
        <v>1</v>
      </c>
      <c r="BV87" s="125">
        <f t="shared" si="1394"/>
        <v>1</v>
      </c>
      <c r="BW87" s="125">
        <f t="shared" si="1394"/>
        <v>1</v>
      </c>
      <c r="BX87" s="125">
        <f t="shared" si="1394"/>
        <v>1</v>
      </c>
      <c r="BY87" s="125">
        <f t="shared" si="1394"/>
        <v>1</v>
      </c>
      <c r="BZ87" s="125">
        <f t="shared" si="1394"/>
        <v>1</v>
      </c>
      <c r="CA87" s="125">
        <f t="shared" si="1394"/>
        <v>1</v>
      </c>
      <c r="CB87" s="125">
        <f t="shared" si="1394"/>
        <v>1</v>
      </c>
      <c r="CC87" s="125">
        <f t="shared" si="1394"/>
        <v>1</v>
      </c>
      <c r="CD87" s="125">
        <f t="shared" si="1394"/>
        <v>1</v>
      </c>
      <c r="CE87" s="125">
        <f t="shared" si="1394"/>
        <v>1</v>
      </c>
      <c r="CF87" s="125">
        <f t="shared" ref="CF87:CI87" si="1395">MAX(IF(CF40=0,0,4*CF88/CF40),1)</f>
        <v>1</v>
      </c>
      <c r="CG87" s="125">
        <f t="shared" si="1395"/>
        <v>1</v>
      </c>
      <c r="CH87" s="125">
        <f t="shared" si="1395"/>
        <v>1</v>
      </c>
      <c r="CI87" s="125">
        <f t="shared" si="1395"/>
        <v>1</v>
      </c>
      <c r="CJ87" s="125">
        <f t="shared" ref="CJ87" si="1396">MAX(IF(CJ40=0,0,4*CJ88/CJ40),1)</f>
        <v>1</v>
      </c>
      <c r="CK87" s="125">
        <f t="shared" ref="CK87" si="1397">MAX(IF(CK40=0,0,4*CK88/CK40),1)</f>
        <v>1</v>
      </c>
      <c r="CL87" s="125">
        <f t="shared" ref="CL87" si="1398">MAX(IF(CL40=0,0,4*CL88/CL40),1)</f>
        <v>1</v>
      </c>
      <c r="CM87" s="125">
        <f t="shared" ref="CM87" si="1399">MAX(IF(CM40=0,0,4*CM88/CM40),1)</f>
        <v>1</v>
      </c>
      <c r="CN87" s="125">
        <f t="shared" ref="CN87" si="1400">MAX(IF(CN40=0,0,4*CN88/CN40),1)</f>
        <v>1</v>
      </c>
      <c r="CO87" s="125">
        <f t="shared" ref="CO87" si="1401">MAX(IF(CO40=0,0,4*CO88/CO40),1)</f>
        <v>1</v>
      </c>
      <c r="CP87" s="125">
        <f t="shared" ref="CP87" si="1402">MAX(IF(CP40=0,0,4*CP88/CP40),1)</f>
        <v>1</v>
      </c>
      <c r="CQ87" s="125">
        <f t="shared" ref="CQ87" si="1403">MAX(IF(CQ40=0,0,4*CQ88/CQ40),1)</f>
        <v>1</v>
      </c>
      <c r="CR87" s="125">
        <f t="shared" ref="CR87" si="1404">MAX(IF(CR40=0,0,4*CR88/CR40),1)</f>
        <v>1</v>
      </c>
      <c r="CS87" s="125">
        <f t="shared" ref="CS87" si="1405">MAX(IF(CS40=0,0,4*CS88/CS40),1)</f>
        <v>1</v>
      </c>
      <c r="CT87" s="125">
        <f t="shared" ref="CT87" si="1406">MAX(IF(CT40=0,0,4*CT88/CT40),1)</f>
        <v>1</v>
      </c>
      <c r="CU87" s="125">
        <f t="shared" ref="CU87" si="1407">MAX(IF(CU40=0,0,4*CU88/CU40),1)</f>
        <v>1</v>
      </c>
      <c r="CV87" s="125">
        <f t="shared" ref="CV87" si="1408">MAX(IF(CV40=0,0,4*CV88/CV40),1)</f>
        <v>1</v>
      </c>
      <c r="CW87" s="125">
        <f t="shared" ref="CW87" si="1409">MAX(IF(CW40=0,0,4*CW88/CW40),1)</f>
        <v>1</v>
      </c>
      <c r="CX87" s="125">
        <f t="shared" ref="CX87" si="1410">MAX(IF(CX40=0,0,4*CX88/CX40),1)</f>
        <v>1</v>
      </c>
      <c r="CY87" s="125">
        <f t="shared" ref="CY87" si="1411">MAX(IF(CY40=0,0,4*CY88/CY40),1)</f>
        <v>1</v>
      </c>
      <c r="CZ87" s="125">
        <f t="shared" ref="CZ87" si="1412">MAX(IF(CZ40=0,0,4*CZ88/CZ40),1)</f>
        <v>1</v>
      </c>
      <c r="DA87" s="125">
        <f t="shared" ref="DA87" si="1413">MAX(IF(DA40=0,0,4*DA88/DA40),1)</f>
        <v>1</v>
      </c>
      <c r="DB87" s="125">
        <f t="shared" ref="DB87" si="1414">MAX(IF(DB40=0,0,4*DB88/DB40),1)</f>
        <v>1</v>
      </c>
      <c r="DC87" s="125">
        <f t="shared" ref="DC87" si="1415">MAX(IF(DC40=0,0,4*DC88/DC40),1)</f>
        <v>1</v>
      </c>
      <c r="DD87" s="125">
        <f t="shared" ref="DD87" si="1416">MAX(IF(DD40=0,0,4*DD88/DD40),1)</f>
        <v>1</v>
      </c>
      <c r="DE87" s="125">
        <f t="shared" ref="DE87" si="1417">MAX(IF(DE40=0,0,4*DE88/DE40),1)</f>
        <v>1</v>
      </c>
      <c r="DF87" s="125">
        <f t="shared" ref="DF87" si="1418">MAX(IF(DF40=0,0,4*DF88/DF40),1)</f>
        <v>1</v>
      </c>
      <c r="DG87" s="125">
        <f t="shared" ref="DG87" si="1419">MAX(IF(DG40=0,0,4*DG88/DG40),1)</f>
        <v>1</v>
      </c>
      <c r="DH87" s="125">
        <f t="shared" ref="DH87" si="1420">MAX(IF(DH40=0,0,4*DH88/DH40),1)</f>
        <v>1</v>
      </c>
      <c r="DI87" s="125">
        <f t="shared" ref="DI87" si="1421">MAX(IF(DI40=0,0,4*DI88/DI40),1)</f>
        <v>1</v>
      </c>
      <c r="DJ87" s="125">
        <f t="shared" ref="DJ87" si="1422">MAX(IF(DJ40=0,0,4*DJ88/DJ40),1)</f>
        <v>1</v>
      </c>
      <c r="DK87" s="125">
        <f t="shared" ref="DK87" si="1423">MAX(IF(DK40=0,0,4*DK88/DK40),1)</f>
        <v>1</v>
      </c>
      <c r="DL87" s="125">
        <f t="shared" ref="DL87" si="1424">MAX(IF(DL40=0,0,4*DL88/DL40),1)</f>
        <v>1</v>
      </c>
      <c r="DM87" s="125">
        <f t="shared" ref="DM87" si="1425">MAX(IF(DM40=0,0,4*DM88/DM40),1)</f>
        <v>1</v>
      </c>
      <c r="DN87" s="125">
        <f t="shared" ref="DN87" si="1426">MAX(IF(DN40=0,0,4*DN88/DN40),1)</f>
        <v>1</v>
      </c>
      <c r="DO87" s="125">
        <f t="shared" ref="DO87" si="1427">MAX(IF(DO40=0,0,4*DO88/DO40),1)</f>
        <v>1</v>
      </c>
      <c r="DP87" s="125">
        <f t="shared" ref="DP87" si="1428">MAX(IF(DP40=0,0,4*DP88/DP40),1)</f>
        <v>1</v>
      </c>
      <c r="DQ87" s="125">
        <f t="shared" ref="DQ87" si="1429">MAX(IF(DQ40=0,0,4*DQ88/DQ40),1)</f>
        <v>1</v>
      </c>
      <c r="DR87" s="125">
        <f t="shared" ref="DR87" si="1430">MAX(IF(DR40=0,0,4*DR88/DR40),1)</f>
        <v>1</v>
      </c>
      <c r="DS87" s="125">
        <f t="shared" ref="DS87" si="1431">MAX(IF(DS40=0,0,4*DS88/DS40),1)</f>
        <v>1</v>
      </c>
      <c r="DT87" s="125">
        <f t="shared" ref="DT87" si="1432">MAX(IF(DT40=0,0,4*DT88/DT40),1)</f>
        <v>1</v>
      </c>
      <c r="DU87" s="125">
        <f t="shared" ref="DU87" si="1433">MAX(IF(DU40=0,0,4*DU88/DU40),1)</f>
        <v>1</v>
      </c>
      <c r="DV87" s="125">
        <f t="shared" ref="DV87" si="1434">MAX(IF(DV40=0,0,4*DV88/DV40),1)</f>
        <v>1</v>
      </c>
      <c r="DW87" s="125">
        <f t="shared" ref="DW87" si="1435">MAX(IF(DW40=0,0,4*DW88/DW40),1)</f>
        <v>1</v>
      </c>
      <c r="DX87" s="125">
        <f t="shared" ref="DX87" si="1436">MAX(IF(DX40=0,0,4*DX88/DX40),1)</f>
        <v>1</v>
      </c>
      <c r="DY87" s="125">
        <f t="shared" ref="DY87" si="1437">MAX(IF(DY40=0,0,4*DY88/DY40),1)</f>
        <v>1</v>
      </c>
      <c r="DZ87" s="125">
        <f t="shared" ref="DZ87" si="1438">MAX(IF(DZ40=0,0,4*DZ88/DZ40),1)</f>
        <v>1</v>
      </c>
      <c r="EA87" s="125">
        <f t="shared" ref="EA87" si="1439">MAX(IF(EA40=0,0,4*EA88/EA40),1)</f>
        <v>1</v>
      </c>
      <c r="EB87" s="125">
        <f t="shared" ref="EB87" si="1440">MAX(IF(EB40=0,0,4*EB88/EB40),1)</f>
        <v>1</v>
      </c>
      <c r="EC87" s="125">
        <f t="shared" ref="EC87" si="1441">MAX(IF(EC40=0,0,4*EC88/EC40),1)</f>
        <v>1</v>
      </c>
      <c r="ED87" s="125">
        <f t="shared" ref="ED87" si="1442">MAX(IF(ED40=0,0,4*ED88/ED40),1)</f>
        <v>1</v>
      </c>
      <c r="EE87" s="125">
        <f t="shared" ref="EE87" si="1443">MAX(IF(EE40=0,0,4*EE88/EE40),1)</f>
        <v>1</v>
      </c>
      <c r="EF87" s="125">
        <f t="shared" ref="EF87" si="1444">MAX(IF(EF40=0,0,4*EF88/EF40),1)</f>
        <v>1</v>
      </c>
      <c r="EG87" s="125">
        <f t="shared" ref="EG87" si="1445">MAX(IF(EG40=0,0,4*EG88/EG40),1)</f>
        <v>1</v>
      </c>
      <c r="EH87" s="125">
        <f t="shared" ref="EH87" si="1446">MAX(IF(EH40=0,0,4*EH88/EH40),1)</f>
        <v>1</v>
      </c>
      <c r="EI87" s="125">
        <f t="shared" ref="EI87" si="1447">MAX(IF(EI40=0,0,4*EI88/EI40),1)</f>
        <v>1</v>
      </c>
      <c r="EJ87" s="125">
        <f t="shared" ref="EJ87" si="1448">MAX(IF(EJ40=0,0,4*EJ88/EJ40),1)</f>
        <v>1</v>
      </c>
      <c r="EK87" s="125">
        <f t="shared" ref="EK87" si="1449">MAX(IF(EK40=0,0,4*EK88/EK40),1)</f>
        <v>1</v>
      </c>
      <c r="EL87" s="125">
        <f t="shared" ref="EL87" si="1450">MAX(IF(EL40=0,0,4*EL88/EL40),1)</f>
        <v>1</v>
      </c>
      <c r="EM87" s="125">
        <f t="shared" ref="EM87" si="1451">MAX(IF(EM40=0,0,4*EM88/EM40),1)</f>
        <v>1</v>
      </c>
      <c r="EN87" s="125">
        <f t="shared" ref="EN87" si="1452">MAX(IF(EN40=0,0,4*EN88/EN40),1)</f>
        <v>1</v>
      </c>
      <c r="EO87" s="125">
        <f t="shared" ref="EO87" si="1453">MAX(IF(EO40=0,0,4*EO88/EO40),1)</f>
        <v>1</v>
      </c>
      <c r="EP87" s="125">
        <f t="shared" ref="EP87" si="1454">MAX(IF(EP40=0,0,4*EP88/EP40),1)</f>
        <v>1</v>
      </c>
      <c r="EQ87" s="125">
        <f t="shared" ref="EQ87" si="1455">MAX(IF(EQ40=0,0,4*EQ88/EQ40),1)</f>
        <v>1</v>
      </c>
      <c r="ER87" s="125">
        <f t="shared" ref="ER87" si="1456">MAX(IF(ER40=0,0,4*ER88/ER40),1)</f>
        <v>1</v>
      </c>
      <c r="ES87" s="125">
        <f t="shared" ref="ES87" si="1457">MAX(IF(ES40=0,0,4*ES88/ES40),1)</f>
        <v>1</v>
      </c>
      <c r="ET87" s="125">
        <f t="shared" ref="ET87" si="1458">MAX(IF(ET40=0,0,4*ET88/ET40),1)</f>
        <v>1</v>
      </c>
      <c r="EU87" s="125">
        <f t="shared" ref="EU87" si="1459">MAX(IF(EU40=0,0,4*EU88/EU40),1)</f>
        <v>1</v>
      </c>
      <c r="EV87" s="125">
        <f t="shared" ref="EV87" si="1460">MAX(IF(EV40=0,0,4*EV88/EV40),1)</f>
        <v>1</v>
      </c>
      <c r="EW87" s="125">
        <f t="shared" ref="EW87" si="1461">MAX(IF(EW40=0,0,4*EW88/EW40),1)</f>
        <v>1</v>
      </c>
      <c r="EX87" s="125">
        <f t="shared" ref="EX87:EY87" si="1462">MAX(IF(EX40=0,0,4*EX88/EX40),1)</f>
        <v>1</v>
      </c>
      <c r="EY87" s="125">
        <f t="shared" si="1462"/>
        <v>1</v>
      </c>
      <c r="EZ87" s="125">
        <f t="shared" ref="EZ87" si="1463">MAX(IF(EZ40=0,0,4*EZ88/EZ40),1)</f>
        <v>1</v>
      </c>
      <c r="FA87" s="125">
        <f t="shared" ref="FA87" si="1464">MAX(IF(FA40=0,0,4*FA88/FA40),1)</f>
        <v>1</v>
      </c>
      <c r="FB87" s="125">
        <f t="shared" ref="FB87" si="1465">MAX(IF(FB40=0,0,4*FB88/FB40),1)</f>
        <v>1</v>
      </c>
      <c r="FC87" s="125">
        <f t="shared" ref="FC87" si="1466">MAX(IF(FC40=0,0,4*FC88/FC40),1)</f>
        <v>1</v>
      </c>
      <c r="FD87" s="125">
        <f t="shared" ref="FD87" si="1467">MAX(IF(FD40=0,0,4*FD88/FD40),1)</f>
        <v>1</v>
      </c>
      <c r="FE87" s="125">
        <f t="shared" ref="FE87" si="1468">MAX(IF(FE40=0,0,4*FE88/FE40),1)</f>
        <v>1</v>
      </c>
      <c r="FF87" s="125">
        <f t="shared" ref="FF87" si="1469">MAX(IF(FF40=0,0,4*FF88/FF40),1)</f>
        <v>1</v>
      </c>
      <c r="FG87" s="125">
        <f t="shared" ref="FG87" si="1470">MAX(IF(FG40=0,0,4*FG88/FG40),1)</f>
        <v>1</v>
      </c>
      <c r="FH87" s="125">
        <f t="shared" ref="FH87" si="1471">MAX(IF(FH40=0,0,4*FH88/FH40),1)</f>
        <v>1</v>
      </c>
      <c r="FI87" s="125">
        <f t="shared" ref="FI87" si="1472">MAX(IF(FI40=0,0,4*FI88/FI40),1)</f>
        <v>1</v>
      </c>
      <c r="FJ87" s="125">
        <f t="shared" ref="FJ87" si="1473">MAX(IF(FJ40=0,0,4*FJ88/FJ40),1)</f>
        <v>1</v>
      </c>
      <c r="FK87" s="125">
        <f t="shared" ref="FK87" si="1474">MAX(IF(FK40=0,0,4*FK88/FK40),1)</f>
        <v>1</v>
      </c>
      <c r="FL87" s="125">
        <f t="shared" ref="FL87" si="1475">MAX(IF(FL40=0,0,4*FL88/FL40),1)</f>
        <v>1</v>
      </c>
      <c r="FM87" s="125">
        <f t="shared" ref="FM87" si="1476">MAX(IF(FM40=0,0,4*FM88/FM40),1)</f>
        <v>1</v>
      </c>
      <c r="FN87" s="125">
        <f t="shared" ref="FN87" si="1477">MAX(IF(FN40=0,0,4*FN88/FN40),1)</f>
        <v>1</v>
      </c>
      <c r="FO87" s="125">
        <f t="shared" ref="FO87" si="1478">MAX(IF(FO40=0,0,4*FO88/FO40),1)</f>
        <v>1</v>
      </c>
      <c r="FP87" s="125">
        <f t="shared" ref="FP87" si="1479">MAX(IF(FP40=0,0,4*FP88/FP40),1)</f>
        <v>1</v>
      </c>
      <c r="FQ87" s="125">
        <f t="shared" ref="FQ87" si="1480">MAX(IF(FQ40=0,0,4*FQ88/FQ40),1)</f>
        <v>1</v>
      </c>
      <c r="FR87" s="125">
        <f t="shared" ref="FR87" si="1481">MAX(IF(FR40=0,0,4*FR88/FR40),1)</f>
        <v>1</v>
      </c>
      <c r="FS87" s="125">
        <f t="shared" ref="FS87" si="1482">MAX(IF(FS40=0,0,4*FS88/FS40),1)</f>
        <v>1</v>
      </c>
      <c r="FT87" s="125">
        <f t="shared" ref="FT87" si="1483">MAX(IF(FT40=0,0,4*FT88/FT40),1)</f>
        <v>1</v>
      </c>
      <c r="FU87" s="125">
        <f t="shared" ref="FU87" si="1484">MAX(IF(FU40=0,0,4*FU88/FU40),1)</f>
        <v>1</v>
      </c>
      <c r="FV87" s="125">
        <f t="shared" ref="FV87" si="1485">MAX(IF(FV40=0,0,4*FV88/FV40),1)</f>
        <v>1</v>
      </c>
      <c r="FW87" s="125">
        <f t="shared" ref="FW87" si="1486">MAX(IF(FW40=0,0,4*FW88/FW40),1)</f>
        <v>1</v>
      </c>
      <c r="FX87" s="125">
        <f t="shared" ref="FX87" si="1487">MAX(IF(FX40=0,0,4*FX88/FX40),1)</f>
        <v>1</v>
      </c>
      <c r="FY87" s="125">
        <f t="shared" ref="FY87" si="1488">MAX(IF(FY40=0,0,4*FY88/FY40),1)</f>
        <v>1</v>
      </c>
      <c r="FZ87" s="125">
        <f t="shared" ref="FZ87" si="1489">MAX(IF(FZ40=0,0,4*FZ88/FZ40),1)</f>
        <v>1</v>
      </c>
      <c r="GA87" s="125">
        <f t="shared" ref="GA87" si="1490">MAX(IF(GA40=0,0,4*GA88/GA40),1)</f>
        <v>1</v>
      </c>
      <c r="GB87" s="125">
        <f t="shared" ref="GB87" si="1491">MAX(IF(GB40=0,0,4*GB88/GB40),1)</f>
        <v>1</v>
      </c>
      <c r="GC87" s="125">
        <f t="shared" ref="GC87" si="1492">MAX(IF(GC40=0,0,4*GC88/GC40),1)</f>
        <v>1</v>
      </c>
      <c r="GD87" s="125">
        <f t="shared" ref="GD87" si="1493">MAX(IF(GD40=0,0,4*GD88/GD40),1)</f>
        <v>1</v>
      </c>
      <c r="GE87" s="125">
        <f t="shared" ref="GE87" si="1494">MAX(IF(GE40=0,0,4*GE88/GE40),1)</f>
        <v>1</v>
      </c>
      <c r="GF87" s="125">
        <f t="shared" ref="GF87" si="1495">MAX(IF(GF40=0,0,4*GF88/GF40),1)</f>
        <v>1</v>
      </c>
      <c r="GG87" s="125">
        <f t="shared" ref="GG87" si="1496">MAX(IF(GG40=0,0,4*GG88/GG40),1)</f>
        <v>1</v>
      </c>
      <c r="GH87" s="125">
        <f t="shared" ref="GH87" si="1497">MAX(IF(GH40=0,0,4*GH88/GH40),1)</f>
        <v>1</v>
      </c>
      <c r="GI87" s="125">
        <f t="shared" ref="GI87" si="1498">MAX(IF(GI40=0,0,4*GI88/GI40),1)</f>
        <v>1</v>
      </c>
      <c r="GJ87" s="125">
        <f t="shared" ref="GJ87" si="1499">MAX(IF(GJ40=0,0,4*GJ88/GJ40),1)</f>
        <v>1</v>
      </c>
      <c r="GK87" s="125">
        <f t="shared" ref="GK87" si="1500">MAX(IF(GK40=0,0,4*GK88/GK40),1)</f>
        <v>1</v>
      </c>
      <c r="GL87" s="125">
        <f t="shared" ref="GL87" si="1501">MAX(IF(GL40=0,0,4*GL88/GL40),1)</f>
        <v>1</v>
      </c>
      <c r="GM87" s="125">
        <f t="shared" ref="GM87" si="1502">MAX(IF(GM40=0,0,4*GM88/GM40),1)</f>
        <v>1</v>
      </c>
      <c r="GN87" s="125">
        <f t="shared" ref="GN87" si="1503">MAX(IF(GN40=0,0,4*GN88/GN40),1)</f>
        <v>1</v>
      </c>
      <c r="GO87" s="125">
        <f t="shared" ref="GO87" si="1504">MAX(IF(GO40=0,0,4*GO88/GO40),1)</f>
        <v>1</v>
      </c>
      <c r="GP87" s="125">
        <f t="shared" ref="GP87" si="1505">MAX(IF(GP40=0,0,4*GP88/GP40),1)</f>
        <v>1</v>
      </c>
      <c r="GQ87" s="125">
        <f t="shared" ref="GQ87" si="1506">MAX(IF(GQ40=0,0,4*GQ88/GQ40),1)</f>
        <v>1</v>
      </c>
      <c r="GR87" s="125">
        <f t="shared" ref="GR87" si="1507">MAX(IF(GR40=0,0,4*GR88/GR40),1)</f>
        <v>1</v>
      </c>
      <c r="GS87" s="125">
        <f t="shared" ref="GS87" si="1508">MAX(IF(GS40=0,0,4*GS88/GS40),1)</f>
        <v>1</v>
      </c>
      <c r="GT87" s="125">
        <f t="shared" ref="GT87" si="1509">MAX(IF(GT40=0,0,4*GT88/GT40),1)</f>
        <v>1</v>
      </c>
      <c r="GU87" s="125">
        <f t="shared" ref="GU87" si="1510">MAX(IF(GU40=0,0,4*GU88/GU40),1)</f>
        <v>1</v>
      </c>
      <c r="GV87" s="125">
        <f t="shared" ref="GV87" si="1511">MAX(IF(GV40=0,0,4*GV88/GV40),1)</f>
        <v>1</v>
      </c>
      <c r="GW87" s="125">
        <f t="shared" ref="GW87" si="1512">MAX(IF(GW40=0,0,4*GW88/GW40),1)</f>
        <v>1</v>
      </c>
      <c r="GX87" s="125">
        <f t="shared" ref="GX87" si="1513">MAX(IF(GX40=0,0,4*GX88/GX40),1)</f>
        <v>1</v>
      </c>
      <c r="GY87" s="125">
        <f t="shared" ref="GY87" si="1514">MAX(IF(GY40=0,0,4*GY88/GY40),1)</f>
        <v>1</v>
      </c>
      <c r="GZ87" s="125">
        <f t="shared" ref="GZ87" si="1515">MAX(IF(GZ40=0,0,4*GZ88/GZ40),1)</f>
        <v>1</v>
      </c>
      <c r="HA87" s="125">
        <f t="shared" ref="HA87" si="1516">MAX(IF(HA40=0,0,4*HA88/HA40),1)</f>
        <v>1</v>
      </c>
      <c r="HB87" s="125">
        <f t="shared" ref="HB87" si="1517">MAX(IF(HB40=0,0,4*HB88/HB40),1)</f>
        <v>1</v>
      </c>
      <c r="HC87" s="125">
        <f t="shared" ref="HC87" si="1518">MAX(IF(HC40=0,0,4*HC88/HC40),1)</f>
        <v>1</v>
      </c>
      <c r="HD87" s="125">
        <f t="shared" ref="HD87" si="1519">MAX(IF(HD40=0,0,4*HD88/HD40),1)</f>
        <v>1</v>
      </c>
      <c r="HE87" s="125">
        <f t="shared" ref="HE87" si="1520">MAX(IF(HE40=0,0,4*HE88/HE40),1)</f>
        <v>1</v>
      </c>
      <c r="HF87" s="125">
        <f t="shared" ref="HF87" si="1521">MAX(IF(HF40=0,0,4*HF88/HF40),1)</f>
        <v>1</v>
      </c>
      <c r="HG87" s="125">
        <f t="shared" ref="HG87" si="1522">MAX(IF(HG40=0,0,4*HG88/HG40),1)</f>
        <v>1</v>
      </c>
      <c r="HH87" s="125">
        <f t="shared" ref="HH87" si="1523">MAX(IF(HH40=0,0,4*HH88/HH40),1)</f>
        <v>1</v>
      </c>
      <c r="HI87" s="125">
        <f t="shared" ref="HI87" si="1524">MAX(IF(HI40=0,0,4*HI88/HI40),1)</f>
        <v>1</v>
      </c>
      <c r="HJ87" s="125">
        <f t="shared" ref="HJ87" si="1525">MAX(IF(HJ40=0,0,4*HJ88/HJ40),1)</f>
        <v>1</v>
      </c>
      <c r="HK87" s="125">
        <f t="shared" ref="HK87" si="1526">MAX(IF(HK40=0,0,4*HK88/HK40),1)</f>
        <v>1</v>
      </c>
      <c r="HL87" s="125">
        <f t="shared" ref="HL87" si="1527">MAX(IF(HL40=0,0,4*HL88/HL40),1)</f>
        <v>1</v>
      </c>
      <c r="HM87" s="125">
        <f t="shared" ref="HM87" si="1528">MAX(IF(HM40=0,0,4*HM88/HM40),1)</f>
        <v>1</v>
      </c>
      <c r="HN87" s="125">
        <f t="shared" ref="HN87:HO87" si="1529">MAX(IF(HN40=0,0,4*HN88/HN40),1)</f>
        <v>1</v>
      </c>
      <c r="HO87" s="125">
        <f t="shared" si="1529"/>
        <v>1</v>
      </c>
      <c r="HP87" s="125">
        <f t="shared" ref="HP87" si="1530">MAX(IF(HP40=0,0,4*HP88/HP40),1)</f>
        <v>1</v>
      </c>
      <c r="HQ87" s="125">
        <f t="shared" ref="HQ87" si="1531">MAX(IF(HQ40=0,0,4*HQ88/HQ40),1)</f>
        <v>1</v>
      </c>
      <c r="HR87" s="125">
        <f t="shared" ref="HR87" si="1532">MAX(IF(HR40=0,0,4*HR88/HR40),1)</f>
        <v>1</v>
      </c>
      <c r="HS87" s="125">
        <f t="shared" ref="HS87" si="1533">MAX(IF(HS40=0,0,4*HS88/HS40),1)</f>
        <v>1</v>
      </c>
      <c r="HT87" s="125">
        <f t="shared" ref="HT87" si="1534">MAX(IF(HT40=0,0,4*HT88/HT40),1)</f>
        <v>1</v>
      </c>
      <c r="HU87" s="125">
        <f t="shared" ref="HU87" si="1535">MAX(IF(HU40=0,0,4*HU88/HU40),1)</f>
        <v>1</v>
      </c>
      <c r="HV87" s="125">
        <f t="shared" ref="HV87" si="1536">MAX(IF(HV40=0,0,4*HV88/HV40),1)</f>
        <v>1</v>
      </c>
      <c r="HW87" s="125">
        <f t="shared" ref="HW87" si="1537">MAX(IF(HW40=0,0,4*HW88/HW40),1)</f>
        <v>1</v>
      </c>
      <c r="HX87" s="125">
        <f t="shared" ref="HX87" si="1538">MAX(IF(HX40=0,0,4*HX88/HX40),1)</f>
        <v>1</v>
      </c>
      <c r="HY87" s="125">
        <f t="shared" ref="HY87" si="1539">MAX(IF(HY40=0,0,4*HY88/HY40),1)</f>
        <v>1</v>
      </c>
      <c r="HZ87" s="125">
        <f t="shared" ref="HZ87" si="1540">MAX(IF(HZ40=0,0,4*HZ88/HZ40),1)</f>
        <v>1</v>
      </c>
      <c r="IA87" s="125">
        <f t="shared" ref="IA87" si="1541">MAX(IF(IA40=0,0,4*IA88/IA40),1)</f>
        <v>1</v>
      </c>
      <c r="IB87" s="125">
        <f t="shared" ref="IB87" si="1542">MAX(IF(IB40=0,0,4*IB88/IB40),1)</f>
        <v>1</v>
      </c>
      <c r="IC87" s="125">
        <f t="shared" ref="IC87" si="1543">MAX(IF(IC40=0,0,4*IC88/IC40),1)</f>
        <v>1</v>
      </c>
      <c r="ID87" s="125">
        <f t="shared" ref="ID87" si="1544">MAX(IF(ID40=0,0,4*ID88/ID40),1)</f>
        <v>1</v>
      </c>
      <c r="IE87" s="125">
        <f t="shared" ref="IE87" si="1545">MAX(IF(IE40=0,0,4*IE88/IE40),1)</f>
        <v>1</v>
      </c>
      <c r="IF87" s="125">
        <f t="shared" ref="IF87" si="1546">MAX(IF(IF40=0,0,4*IF88/IF40),1)</f>
        <v>1</v>
      </c>
      <c r="IG87" s="125">
        <f t="shared" ref="IG87" si="1547">MAX(IF(IG40=0,0,4*IG88/IG40),1)</f>
        <v>1</v>
      </c>
      <c r="IH87" s="125">
        <f t="shared" ref="IH87" si="1548">MAX(IF(IH40=0,0,4*IH88/IH40),1)</f>
        <v>1</v>
      </c>
      <c r="II87" s="125">
        <f t="shared" ref="II87" si="1549">MAX(IF(II40=0,0,4*II88/II40),1)</f>
        <v>1</v>
      </c>
      <c r="IJ87" s="125">
        <f t="shared" ref="IJ87" si="1550">MAX(IF(IJ40=0,0,4*IJ88/IJ40),1)</f>
        <v>1</v>
      </c>
      <c r="IK87" s="125">
        <f t="shared" ref="IK87" si="1551">MAX(IF(IK40=0,0,4*IK88/IK40),1)</f>
        <v>1</v>
      </c>
      <c r="IL87" s="125">
        <f t="shared" ref="IL87" si="1552">MAX(IF(IL40=0,0,4*IL88/IL40),1)</f>
        <v>1</v>
      </c>
      <c r="IM87" s="125">
        <f t="shared" ref="IM87" si="1553">MAX(IF(IM40=0,0,4*IM88/IM40),1)</f>
        <v>1</v>
      </c>
      <c r="IN87" s="125">
        <f t="shared" ref="IN87" si="1554">MAX(IF(IN40=0,0,4*IN88/IN40),1)</f>
        <v>1</v>
      </c>
      <c r="IO87" s="125">
        <f t="shared" ref="IO87" si="1555">MAX(IF(IO40=0,0,4*IO88/IO40),1)</f>
        <v>1</v>
      </c>
      <c r="IP87" s="125">
        <f t="shared" ref="IP87" si="1556">MAX(IF(IP40=0,0,4*IP88/IP40),1)</f>
        <v>1</v>
      </c>
      <c r="IQ87" s="125">
        <f t="shared" ref="IQ87" si="1557">MAX(IF(IQ40=0,0,4*IQ88/IQ40),1)</f>
        <v>1</v>
      </c>
      <c r="IR87" s="125">
        <f t="shared" ref="IR87" si="1558">MAX(IF(IR40=0,0,4*IR88/IR40),1)</f>
        <v>1</v>
      </c>
      <c r="IS87" s="125">
        <f t="shared" ref="IS87" si="1559">MAX(IF(IS40=0,0,4*IS88/IS40),1)</f>
        <v>1</v>
      </c>
      <c r="IT87" s="125">
        <f t="shared" ref="IT87" si="1560">MAX(IF(IT40=0,0,4*IT88/IT40),1)</f>
        <v>1</v>
      </c>
      <c r="IU87" s="125">
        <f t="shared" ref="IU87" si="1561">MAX(IF(IU40=0,0,4*IU88/IU40),1)</f>
        <v>1</v>
      </c>
      <c r="IV87" s="125">
        <f t="shared" ref="IV87" si="1562">MAX(IF(IV40=0,0,4*IV88/IV40),1)</f>
        <v>1</v>
      </c>
      <c r="IW87" s="125">
        <f t="shared" ref="IW87" si="1563">MAX(IF(IW40=0,0,4*IW88/IW40),1)</f>
        <v>1</v>
      </c>
      <c r="IX87" s="125">
        <f t="shared" ref="IX87" si="1564">MAX(IF(IX40=0,0,4*IX88/IX40),1)</f>
        <v>1</v>
      </c>
      <c r="IY87" s="125">
        <f t="shared" ref="IY87" si="1565">MAX(IF(IY40=0,0,4*IY88/IY40),1)</f>
        <v>1</v>
      </c>
      <c r="IZ87" s="125">
        <f t="shared" ref="IZ87" si="1566">MAX(IF(IZ40=0,0,4*IZ88/IZ40),1)</f>
        <v>1</v>
      </c>
      <c r="JA87" s="125">
        <f t="shared" ref="JA87" si="1567">MAX(IF(JA40=0,0,4*JA88/JA40),1)</f>
        <v>1</v>
      </c>
      <c r="JB87" s="125">
        <f t="shared" ref="JB87" si="1568">MAX(IF(JB40=0,0,4*JB88/JB40),1)</f>
        <v>1</v>
      </c>
      <c r="JC87" s="125">
        <f t="shared" ref="JC87" si="1569">MAX(IF(JC40=0,0,4*JC88/JC40),1)</f>
        <v>1</v>
      </c>
      <c r="JD87" s="125">
        <f t="shared" ref="JD87" si="1570">MAX(IF(JD40=0,0,4*JD88/JD40),1)</f>
        <v>1</v>
      </c>
      <c r="JE87" s="125">
        <f t="shared" ref="JE87" si="1571">MAX(IF(JE40=0,0,4*JE88/JE40),1)</f>
        <v>1</v>
      </c>
      <c r="JF87" s="125">
        <f t="shared" ref="JF87" si="1572">MAX(IF(JF40=0,0,4*JF88/JF40),1)</f>
        <v>1</v>
      </c>
      <c r="JG87" s="125">
        <f t="shared" ref="JG87" si="1573">MAX(IF(JG40=0,0,4*JG88/JG40),1)</f>
        <v>1</v>
      </c>
      <c r="JH87" s="125">
        <f t="shared" ref="JH87" si="1574">MAX(IF(JH40=0,0,4*JH88/JH40),1)</f>
        <v>1</v>
      </c>
      <c r="JI87" s="125">
        <f t="shared" ref="JI87" si="1575">MAX(IF(JI40=0,0,4*JI88/JI40),1)</f>
        <v>1</v>
      </c>
      <c r="JJ87" s="125">
        <f t="shared" ref="JJ87" si="1576">MAX(IF(JJ40=0,0,4*JJ88/JJ40),1)</f>
        <v>1</v>
      </c>
      <c r="JK87" s="125">
        <f t="shared" ref="JK87" si="1577">MAX(IF(JK40=0,0,4*JK88/JK40),1)</f>
        <v>1</v>
      </c>
      <c r="JL87" s="125">
        <f t="shared" ref="JL87" si="1578">MAX(IF(JL40=0,0,4*JL88/JL40),1)</f>
        <v>1</v>
      </c>
      <c r="JM87" s="125">
        <f t="shared" ref="JM87" si="1579">MAX(IF(JM40=0,0,4*JM88/JM40),1)</f>
        <v>1</v>
      </c>
      <c r="JN87" s="125">
        <f t="shared" ref="JN87" si="1580">MAX(IF(JN40=0,0,4*JN88/JN40),1)</f>
        <v>1</v>
      </c>
      <c r="JO87" s="125">
        <f t="shared" ref="JO87" si="1581">MAX(IF(JO40=0,0,4*JO88/JO40),1)</f>
        <v>1</v>
      </c>
      <c r="JP87" s="125">
        <f t="shared" ref="JP87" si="1582">MAX(IF(JP40=0,0,4*JP88/JP40),1)</f>
        <v>1</v>
      </c>
      <c r="JQ87" s="125">
        <f t="shared" ref="JQ87" si="1583">MAX(IF(JQ40=0,0,4*JQ88/JQ40),1)</f>
        <v>1</v>
      </c>
      <c r="JR87" s="125">
        <f t="shared" ref="JR87" si="1584">MAX(IF(JR40=0,0,4*JR88/JR40),1)</f>
        <v>1</v>
      </c>
      <c r="JS87" s="125">
        <f t="shared" ref="JS87" si="1585">MAX(IF(JS40=0,0,4*JS88/JS40),1)</f>
        <v>1</v>
      </c>
      <c r="JT87" s="125">
        <f t="shared" ref="JT87" si="1586">MAX(IF(JT40=0,0,4*JT88/JT40),1)</f>
        <v>1</v>
      </c>
      <c r="JU87" s="125">
        <f t="shared" ref="JU87" si="1587">MAX(IF(JU40=0,0,4*JU88/JU40),1)</f>
        <v>1</v>
      </c>
      <c r="JV87" s="125">
        <f t="shared" ref="JV87" si="1588">MAX(IF(JV40=0,0,4*JV88/JV40),1)</f>
        <v>1</v>
      </c>
      <c r="JW87" s="125">
        <f t="shared" ref="JW87" si="1589">MAX(IF(JW40=0,0,4*JW88/JW40),1)</f>
        <v>1</v>
      </c>
      <c r="JX87" s="125">
        <f t="shared" ref="JX87" si="1590">MAX(IF(JX40=0,0,4*JX88/JX40),1)</f>
        <v>1</v>
      </c>
      <c r="JY87" s="125">
        <f t="shared" ref="JY87" si="1591">MAX(IF(JY40=0,0,4*JY88/JY40),1)</f>
        <v>1</v>
      </c>
      <c r="JZ87" s="125">
        <f t="shared" ref="JZ87" si="1592">MAX(IF(JZ40=0,0,4*JZ88/JZ40),1)</f>
        <v>1</v>
      </c>
      <c r="KA87" s="125">
        <f t="shared" ref="KA87" si="1593">MAX(IF(KA40=0,0,4*KA88/KA40),1)</f>
        <v>1</v>
      </c>
      <c r="KB87" s="125">
        <f t="shared" ref="KB87" si="1594">MAX(IF(KB40=0,0,4*KB88/KB40),1)</f>
        <v>1</v>
      </c>
      <c r="KC87" s="125">
        <f t="shared" ref="KC87" si="1595">MAX(IF(KC40=0,0,4*KC88/KC40),1)</f>
        <v>1</v>
      </c>
      <c r="KD87" s="125">
        <f t="shared" ref="KD87:KE87" si="1596">MAX(IF(KD40=0,0,4*KD88/KD40),1)</f>
        <v>1</v>
      </c>
      <c r="KE87" s="125">
        <f t="shared" si="1596"/>
        <v>1</v>
      </c>
      <c r="KF87" s="125">
        <f t="shared" ref="KF87" si="1597">MAX(IF(KF40=0,0,4*KF88/KF40),1)</f>
        <v>1</v>
      </c>
      <c r="KG87" s="125">
        <f t="shared" ref="KG87" si="1598">MAX(IF(KG40=0,0,4*KG88/KG40),1)</f>
        <v>1</v>
      </c>
      <c r="KH87" s="125">
        <f t="shared" ref="KH87" si="1599">MAX(IF(KH40=0,0,4*KH88/KH40),1)</f>
        <v>1</v>
      </c>
      <c r="KI87" s="125">
        <f t="shared" ref="KI87" si="1600">MAX(IF(KI40=0,0,4*KI88/KI40),1)</f>
        <v>1</v>
      </c>
      <c r="KJ87" s="125">
        <f t="shared" ref="KJ87" si="1601">MAX(IF(KJ40=0,0,4*KJ88/KJ40),1)</f>
        <v>1</v>
      </c>
      <c r="KK87" s="125">
        <f t="shared" ref="KK87" si="1602">MAX(IF(KK40=0,0,4*KK88/KK40),1)</f>
        <v>1</v>
      </c>
      <c r="KL87" s="125">
        <f t="shared" ref="KL87" si="1603">MAX(IF(KL40=0,0,4*KL88/KL40),1)</f>
        <v>1</v>
      </c>
      <c r="KM87" s="125">
        <f t="shared" ref="KM87" si="1604">MAX(IF(KM40=0,0,4*KM88/KM40),1)</f>
        <v>1</v>
      </c>
      <c r="KN87" s="125">
        <f t="shared" ref="KN87" si="1605">MAX(IF(KN40=0,0,4*KN88/KN40),1)</f>
        <v>1</v>
      </c>
      <c r="KO87" s="125">
        <f t="shared" ref="KO87" si="1606">MAX(IF(KO40=0,0,4*KO88/KO40),1)</f>
        <v>1</v>
      </c>
      <c r="KP87" s="125">
        <f t="shared" ref="KP87" si="1607">MAX(IF(KP40=0,0,4*KP88/KP40),1)</f>
        <v>1</v>
      </c>
      <c r="KQ87" s="125">
        <f t="shared" ref="KQ87" si="1608">MAX(IF(KQ40=0,0,4*KQ88/KQ40),1)</f>
        <v>1</v>
      </c>
      <c r="KR87" s="125">
        <f t="shared" ref="KR87" si="1609">MAX(IF(KR40=0,0,4*KR88/KR40),1)</f>
        <v>1</v>
      </c>
      <c r="KS87" s="125">
        <f t="shared" ref="KS87" si="1610">MAX(IF(KS40=0,0,4*KS88/KS40),1)</f>
        <v>1</v>
      </c>
      <c r="KT87" s="125">
        <f t="shared" ref="KT87" si="1611">MAX(IF(KT40=0,0,4*KT88/KT40),1)</f>
        <v>1</v>
      </c>
      <c r="KU87" s="125">
        <f t="shared" ref="KU87" si="1612">MAX(IF(KU40=0,0,4*KU88/KU40),1)</f>
        <v>1</v>
      </c>
      <c r="KV87" s="125">
        <f t="shared" ref="KV87" si="1613">MAX(IF(KV40=0,0,4*KV88/KV40),1)</f>
        <v>1</v>
      </c>
      <c r="KW87" s="125">
        <f t="shared" ref="KW87" si="1614">MAX(IF(KW40=0,0,4*KW88/KW40),1)</f>
        <v>1</v>
      </c>
      <c r="KX87" s="125">
        <f t="shared" ref="KX87" si="1615">MAX(IF(KX40=0,0,4*KX88/KX40),1)</f>
        <v>1</v>
      </c>
      <c r="KY87" s="125">
        <f t="shared" ref="KY87" si="1616">MAX(IF(KY40=0,0,4*KY88/KY40),1)</f>
        <v>1</v>
      </c>
      <c r="KZ87" s="125">
        <f t="shared" ref="KZ87" si="1617">MAX(IF(KZ40=0,0,4*KZ88/KZ40),1)</f>
        <v>1</v>
      </c>
      <c r="LA87" s="125">
        <f t="shared" ref="LA87" si="1618">MAX(IF(LA40=0,0,4*LA88/LA40),1)</f>
        <v>1</v>
      </c>
      <c r="LB87" s="125">
        <f t="shared" ref="LB87" si="1619">MAX(IF(LB40=0,0,4*LB88/LB40),1)</f>
        <v>1</v>
      </c>
      <c r="LC87" s="125">
        <f t="shared" ref="LC87" si="1620">MAX(IF(LC40=0,0,4*LC88/LC40),1)</f>
        <v>1</v>
      </c>
      <c r="LD87" s="125">
        <f t="shared" ref="LD87" si="1621">MAX(IF(LD40=0,0,4*LD88/LD40),1)</f>
        <v>1</v>
      </c>
      <c r="LE87" s="125">
        <f t="shared" ref="LE87" si="1622">MAX(IF(LE40=0,0,4*LE88/LE40),1)</f>
        <v>1</v>
      </c>
      <c r="LF87" s="125">
        <f t="shared" ref="LF87" si="1623">MAX(IF(LF40=0,0,4*LF88/LF40),1)</f>
        <v>1</v>
      </c>
      <c r="LG87" s="125">
        <f t="shared" ref="LG87" si="1624">MAX(IF(LG40=0,0,4*LG88/LG40),1)</f>
        <v>1</v>
      </c>
      <c r="LH87" s="125">
        <f t="shared" ref="LH87" si="1625">MAX(IF(LH40=0,0,4*LH88/LH40),1)</f>
        <v>1</v>
      </c>
      <c r="LI87" s="125">
        <f t="shared" ref="LI87" si="1626">MAX(IF(LI40=0,0,4*LI88/LI40),1)</f>
        <v>1</v>
      </c>
      <c r="LJ87" s="125">
        <f t="shared" ref="LJ87" si="1627">MAX(IF(LJ40=0,0,4*LJ88/LJ40),1)</f>
        <v>1</v>
      </c>
      <c r="LK87" s="125">
        <f t="shared" ref="LK87" si="1628">MAX(IF(LK40=0,0,4*LK88/LK40),1)</f>
        <v>1</v>
      </c>
      <c r="LL87" s="125">
        <f t="shared" ref="LL87" si="1629">MAX(IF(LL40=0,0,4*LL88/LL40),1)</f>
        <v>1</v>
      </c>
      <c r="LM87" s="125">
        <f t="shared" ref="LM87" si="1630">MAX(IF(LM40=0,0,4*LM88/LM40),1)</f>
        <v>1</v>
      </c>
      <c r="LN87" s="125">
        <f t="shared" ref="LN87" si="1631">MAX(IF(LN40=0,0,4*LN88/LN40),1)</f>
        <v>1</v>
      </c>
      <c r="LO87" s="125">
        <f t="shared" ref="LO87" si="1632">MAX(IF(LO40=0,0,4*LO88/LO40),1)</f>
        <v>1</v>
      </c>
      <c r="LP87" s="125">
        <f t="shared" ref="LP87" si="1633">MAX(IF(LP40=0,0,4*LP88/LP40),1)</f>
        <v>1</v>
      </c>
      <c r="LQ87" s="125">
        <f t="shared" ref="LQ87" si="1634">MAX(IF(LQ40=0,0,4*LQ88/LQ40),1)</f>
        <v>1</v>
      </c>
      <c r="LR87" s="125">
        <f t="shared" ref="LR87" si="1635">MAX(IF(LR40=0,0,4*LR88/LR40),1)</f>
        <v>1</v>
      </c>
      <c r="LS87" s="125">
        <f t="shared" ref="LS87" si="1636">MAX(IF(LS40=0,0,4*LS88/LS40),1)</f>
        <v>1</v>
      </c>
      <c r="LT87" s="125">
        <f t="shared" ref="LT87" si="1637">MAX(IF(LT40=0,0,4*LT88/LT40),1)</f>
        <v>1</v>
      </c>
      <c r="LU87" s="125">
        <f t="shared" ref="LU87" si="1638">MAX(IF(LU40=0,0,4*LU88/LU40),1)</f>
        <v>1</v>
      </c>
      <c r="LV87" s="125">
        <f t="shared" ref="LV87" si="1639">MAX(IF(LV40=0,0,4*LV88/LV40),1)</f>
        <v>1</v>
      </c>
      <c r="LW87" s="125">
        <f t="shared" ref="LW87" si="1640">MAX(IF(LW40=0,0,4*LW88/LW40),1)</f>
        <v>1</v>
      </c>
      <c r="LX87" s="125">
        <f t="shared" ref="LX87" si="1641">MAX(IF(LX40=0,0,4*LX88/LX40),1)</f>
        <v>1</v>
      </c>
      <c r="LY87" s="125">
        <f t="shared" ref="LY87" si="1642">MAX(IF(LY40=0,0,4*LY88/LY40),1)</f>
        <v>1</v>
      </c>
      <c r="LZ87" s="125">
        <f t="shared" ref="LZ87" si="1643">MAX(IF(LZ40=0,0,4*LZ88/LZ40),1)</f>
        <v>1</v>
      </c>
      <c r="MA87" s="125">
        <f t="shared" ref="MA87" si="1644">MAX(IF(MA40=0,0,4*MA88/MA40),1)</f>
        <v>1</v>
      </c>
      <c r="MB87" s="125">
        <f t="shared" ref="MB87" si="1645">MAX(IF(MB40=0,0,4*MB88/MB40),1)</f>
        <v>1</v>
      </c>
      <c r="MC87" s="125">
        <f t="shared" ref="MC87" si="1646">MAX(IF(MC40=0,0,4*MC88/MC40),1)</f>
        <v>1</v>
      </c>
      <c r="MD87" s="125">
        <f t="shared" ref="MD87" si="1647">MAX(IF(MD40=0,0,4*MD88/MD40),1)</f>
        <v>1</v>
      </c>
      <c r="ME87" s="125">
        <f t="shared" ref="ME87" si="1648">MAX(IF(ME40=0,0,4*ME88/ME40),1)</f>
        <v>1</v>
      </c>
      <c r="MF87" s="125">
        <f t="shared" ref="MF87" si="1649">MAX(IF(MF40=0,0,4*MF88/MF40),1)</f>
        <v>1</v>
      </c>
      <c r="MG87" s="125">
        <f t="shared" ref="MG87" si="1650">MAX(IF(MG40=0,0,4*MG88/MG40),1)</f>
        <v>1</v>
      </c>
      <c r="MH87" s="125">
        <f t="shared" ref="MH87" si="1651">MAX(IF(MH40=0,0,4*MH88/MH40),1)</f>
        <v>1</v>
      </c>
      <c r="MI87" s="125">
        <f t="shared" ref="MI87" si="1652">MAX(IF(MI40=0,0,4*MI88/MI40),1)</f>
        <v>1</v>
      </c>
      <c r="MJ87" s="125">
        <f t="shared" ref="MJ87" si="1653">MAX(IF(MJ40=0,0,4*MJ88/MJ40),1)</f>
        <v>1</v>
      </c>
      <c r="MK87" s="125">
        <f t="shared" ref="MK87" si="1654">MAX(IF(MK40=0,0,4*MK88/MK40),1)</f>
        <v>1</v>
      </c>
      <c r="ML87" s="125">
        <f t="shared" ref="ML87" si="1655">MAX(IF(ML40=0,0,4*ML88/ML40),1)</f>
        <v>1</v>
      </c>
      <c r="MM87" s="125">
        <f t="shared" ref="MM87" si="1656">MAX(IF(MM40=0,0,4*MM88/MM40),1)</f>
        <v>1</v>
      </c>
      <c r="MN87" s="125">
        <f t="shared" ref="MN87" si="1657">MAX(IF(MN40=0,0,4*MN88/MN40),1)</f>
        <v>1</v>
      </c>
      <c r="MO87" s="125">
        <f t="shared" ref="MO87" si="1658">MAX(IF(MO40=0,0,4*MO88/MO40),1)</f>
        <v>1</v>
      </c>
      <c r="MP87" s="125">
        <f t="shared" ref="MP87" si="1659">MAX(IF(MP40=0,0,4*MP88/MP40),1)</f>
        <v>1</v>
      </c>
      <c r="MQ87" s="125">
        <f t="shared" ref="MQ87" si="1660">MAX(IF(MQ40=0,0,4*MQ88/MQ40),1)</f>
        <v>1</v>
      </c>
      <c r="MR87" s="125">
        <f t="shared" ref="MR87" si="1661">MAX(IF(MR40=0,0,4*MR88/MR40),1)</f>
        <v>1</v>
      </c>
      <c r="MS87" s="125">
        <f t="shared" ref="MS87" si="1662">MAX(IF(MS40=0,0,4*MS88/MS40),1)</f>
        <v>1</v>
      </c>
      <c r="MT87" s="125">
        <f t="shared" ref="MT87:MU87" si="1663">MAX(IF(MT40=0,0,4*MT88/MT40),1)</f>
        <v>1</v>
      </c>
      <c r="MU87" s="125">
        <f t="shared" si="1663"/>
        <v>1</v>
      </c>
      <c r="MV87" s="125">
        <f t="shared" ref="MV87" si="1664">MAX(IF(MV40=0,0,4*MV88/MV40),1)</f>
        <v>1</v>
      </c>
      <c r="MW87" s="125">
        <f t="shared" ref="MW87" si="1665">MAX(IF(MW40=0,0,4*MW88/MW40),1)</f>
        <v>1</v>
      </c>
      <c r="MX87" s="125">
        <f t="shared" ref="MX87" si="1666">MAX(IF(MX40=0,0,4*MX88/MX40),1)</f>
        <v>1</v>
      </c>
      <c r="MY87" s="125">
        <f t="shared" ref="MY87" si="1667">MAX(IF(MY40=0,0,4*MY88/MY40),1)</f>
        <v>1</v>
      </c>
      <c r="MZ87" s="125">
        <f t="shared" ref="MZ87" si="1668">MAX(IF(MZ40=0,0,4*MZ88/MZ40),1)</f>
        <v>1</v>
      </c>
      <c r="NA87" s="125">
        <f t="shared" ref="NA87" si="1669">MAX(IF(NA40=0,0,4*NA88/NA40),1)</f>
        <v>1</v>
      </c>
      <c r="NB87" s="125">
        <f t="shared" ref="NB87" si="1670">MAX(IF(NB40=0,0,4*NB88/NB40),1)</f>
        <v>1</v>
      </c>
      <c r="NC87" s="125">
        <f t="shared" ref="NC87" si="1671">MAX(IF(NC40=0,0,4*NC88/NC40),1)</f>
        <v>1</v>
      </c>
      <c r="ND87" s="125">
        <f t="shared" ref="ND87" si="1672">MAX(IF(ND40=0,0,4*ND88/ND40),1)</f>
        <v>1</v>
      </c>
      <c r="NE87" s="125">
        <f t="shared" ref="NE87" si="1673">MAX(IF(NE40=0,0,4*NE88/NE40),1)</f>
        <v>1</v>
      </c>
      <c r="NF87" s="125">
        <f t="shared" ref="NF87" si="1674">MAX(IF(NF40=0,0,4*NF88/NF40),1)</f>
        <v>1</v>
      </c>
      <c r="NG87" s="125">
        <f t="shared" ref="NG87" si="1675">MAX(IF(NG40=0,0,4*NG88/NG40),1)</f>
        <v>1</v>
      </c>
      <c r="NH87" s="125">
        <f t="shared" ref="NH87" si="1676">MAX(IF(NH40=0,0,4*NH88/NH40),1)</f>
        <v>1</v>
      </c>
      <c r="NI87" s="125">
        <f t="shared" ref="NI87" si="1677">MAX(IF(NI40=0,0,4*NI88/NI40),1)</f>
        <v>1</v>
      </c>
      <c r="NJ87" s="125">
        <f t="shared" ref="NJ87" si="1678">MAX(IF(NJ40=0,0,4*NJ88/NJ40),1)</f>
        <v>1</v>
      </c>
      <c r="NK87" s="125">
        <f t="shared" ref="NK87" si="1679">MAX(IF(NK40=0,0,4*NK88/NK40),1)</f>
        <v>1</v>
      </c>
      <c r="NL87" s="125">
        <f t="shared" ref="NL87" si="1680">MAX(IF(NL40=0,0,4*NL88/NL40),1)</f>
        <v>1</v>
      </c>
      <c r="NM87" s="125">
        <f t="shared" ref="NM87" si="1681">MAX(IF(NM40=0,0,4*NM88/NM40),1)</f>
        <v>1</v>
      </c>
      <c r="NN87" s="125">
        <f t="shared" ref="NN87" si="1682">MAX(IF(NN40=0,0,4*NN88/NN40),1)</f>
        <v>1</v>
      </c>
      <c r="NO87" s="125">
        <f t="shared" ref="NO87" si="1683">MAX(IF(NO40=0,0,4*NO88/NO40),1)</f>
        <v>1</v>
      </c>
      <c r="NP87" s="125">
        <f t="shared" ref="NP87" si="1684">MAX(IF(NP40=0,0,4*NP88/NP40),1)</f>
        <v>1</v>
      </c>
      <c r="NQ87" s="125">
        <f t="shared" ref="NQ87" si="1685">MAX(IF(NQ40=0,0,4*NQ88/NQ40),1)</f>
        <v>1</v>
      </c>
      <c r="NR87" s="125">
        <f t="shared" ref="NR87" si="1686">MAX(IF(NR40=0,0,4*NR88/NR40),1)</f>
        <v>1</v>
      </c>
      <c r="NS87" s="125">
        <f t="shared" ref="NS87" si="1687">MAX(IF(NS40=0,0,4*NS88/NS40),1)</f>
        <v>1</v>
      </c>
      <c r="NT87" s="125">
        <f t="shared" ref="NT87" si="1688">MAX(IF(NT40=0,0,4*NT88/NT40),1)</f>
        <v>1</v>
      </c>
      <c r="NU87" s="125">
        <f t="shared" ref="NU87" si="1689">MAX(IF(NU40=0,0,4*NU88/NU40),1)</f>
        <v>1</v>
      </c>
      <c r="NV87" s="125">
        <f t="shared" ref="NV87" si="1690">MAX(IF(NV40=0,0,4*NV88/NV40),1)</f>
        <v>1</v>
      </c>
      <c r="NW87" s="125">
        <f t="shared" ref="NW87" si="1691">MAX(IF(NW40=0,0,4*NW88/NW40),1)</f>
        <v>1</v>
      </c>
      <c r="NX87" s="125">
        <f t="shared" ref="NX87" si="1692">MAX(IF(NX40=0,0,4*NX88/NX40),1)</f>
        <v>1</v>
      </c>
      <c r="NY87" s="125">
        <f t="shared" ref="NY87" si="1693">MAX(IF(NY40=0,0,4*NY88/NY40),1)</f>
        <v>1</v>
      </c>
      <c r="NZ87" s="125">
        <f t="shared" ref="NZ87" si="1694">MAX(IF(NZ40=0,0,4*NZ88/NZ40),1)</f>
        <v>1</v>
      </c>
      <c r="OA87" s="125">
        <f t="shared" ref="OA87" si="1695">MAX(IF(OA40=0,0,4*OA88/OA40),1)</f>
        <v>1</v>
      </c>
      <c r="OB87" s="125">
        <f t="shared" ref="OB87" si="1696">MAX(IF(OB40=0,0,4*OB88/OB40),1)</f>
        <v>1</v>
      </c>
      <c r="OC87" s="125">
        <f t="shared" ref="OC87" si="1697">MAX(IF(OC40=0,0,4*OC88/OC40),1)</f>
        <v>1</v>
      </c>
      <c r="OD87" s="125">
        <f t="shared" ref="OD87" si="1698">MAX(IF(OD40=0,0,4*OD88/OD40),1)</f>
        <v>1</v>
      </c>
      <c r="OE87" s="125">
        <f t="shared" ref="OE87" si="1699">MAX(IF(OE40=0,0,4*OE88/OE40),1)</f>
        <v>1</v>
      </c>
      <c r="OF87" s="125">
        <f t="shared" ref="OF87" si="1700">MAX(IF(OF40=0,0,4*OF88/OF40),1)</f>
        <v>1</v>
      </c>
      <c r="OG87" s="125">
        <f t="shared" ref="OG87" si="1701">MAX(IF(OG40=0,0,4*OG88/OG40),1)</f>
        <v>1</v>
      </c>
      <c r="OH87" s="125">
        <f t="shared" ref="OH87" si="1702">MAX(IF(OH40=0,0,4*OH88/OH40),1)</f>
        <v>1</v>
      </c>
      <c r="OI87" s="125">
        <f t="shared" ref="OI87" si="1703">MAX(IF(OI40=0,0,4*OI88/OI40),1)</f>
        <v>1</v>
      </c>
      <c r="OJ87" s="125">
        <f t="shared" ref="OJ87" si="1704">MAX(IF(OJ40=0,0,4*OJ88/OJ40),1)</f>
        <v>1</v>
      </c>
      <c r="OK87" s="125">
        <f t="shared" ref="OK87" si="1705">MAX(IF(OK40=0,0,4*OK88/OK40),1)</f>
        <v>1</v>
      </c>
      <c r="OL87" s="125">
        <f t="shared" ref="OL87" si="1706">MAX(IF(OL40=0,0,4*OL88/OL40),1)</f>
        <v>1</v>
      </c>
      <c r="OM87" s="125">
        <f t="shared" ref="OM87" si="1707">MAX(IF(OM40=0,0,4*OM88/OM40),1)</f>
        <v>1</v>
      </c>
      <c r="ON87" s="125">
        <f t="shared" ref="ON87" si="1708">MAX(IF(ON40=0,0,4*ON88/ON40),1)</f>
        <v>1</v>
      </c>
      <c r="OO87" s="125">
        <f t="shared" ref="OO87" si="1709">MAX(IF(OO40=0,0,4*OO88/OO40),1)</f>
        <v>1</v>
      </c>
      <c r="OP87" s="125">
        <f t="shared" ref="OP87" si="1710">MAX(IF(OP40=0,0,4*OP88/OP40),1)</f>
        <v>1</v>
      </c>
      <c r="OQ87" s="125">
        <f t="shared" ref="OQ87" si="1711">MAX(IF(OQ40=0,0,4*OQ88/OQ40),1)</f>
        <v>1</v>
      </c>
      <c r="OR87" s="125">
        <f t="shared" ref="OR87" si="1712">MAX(IF(OR40=0,0,4*OR88/OR40),1)</f>
        <v>1</v>
      </c>
      <c r="OS87" s="125">
        <f t="shared" ref="OS87" si="1713">MAX(IF(OS40=0,0,4*OS88/OS40),1)</f>
        <v>1</v>
      </c>
      <c r="OT87" s="125">
        <f t="shared" ref="OT87" si="1714">MAX(IF(OT40=0,0,4*OT88/OT40),1)</f>
        <v>1</v>
      </c>
      <c r="OU87" s="125">
        <f t="shared" ref="OU87" si="1715">MAX(IF(OU40=0,0,4*OU88/OU40),1)</f>
        <v>1</v>
      </c>
      <c r="OV87" s="125">
        <f t="shared" ref="OV87" si="1716">MAX(IF(OV40=0,0,4*OV88/OV40),1)</f>
        <v>1</v>
      </c>
      <c r="OW87" s="125">
        <f t="shared" ref="OW87" si="1717">MAX(IF(OW40=0,0,4*OW88/OW40),1)</f>
        <v>1</v>
      </c>
      <c r="OX87" s="125">
        <f t="shared" ref="OX87" si="1718">MAX(IF(OX40=0,0,4*OX88/OX40),1)</f>
        <v>1</v>
      </c>
      <c r="OY87" s="125">
        <f t="shared" ref="OY87" si="1719">MAX(IF(OY40=0,0,4*OY88/OY40),1)</f>
        <v>1</v>
      </c>
      <c r="OZ87" s="125">
        <f t="shared" ref="OZ87" si="1720">MAX(IF(OZ40=0,0,4*OZ88/OZ40),1)</f>
        <v>1</v>
      </c>
      <c r="PA87" s="125">
        <f t="shared" ref="PA87" si="1721">MAX(IF(PA40=0,0,4*PA88/PA40),1)</f>
        <v>1</v>
      </c>
      <c r="PB87" s="125">
        <f t="shared" ref="PB87" si="1722">MAX(IF(PB40=0,0,4*PB88/PB40),1)</f>
        <v>1</v>
      </c>
      <c r="PC87" s="125">
        <f t="shared" ref="PC87" si="1723">MAX(IF(PC40=0,0,4*PC88/PC40),1)</f>
        <v>1</v>
      </c>
      <c r="PD87" s="125">
        <f t="shared" ref="PD87" si="1724">MAX(IF(PD40=0,0,4*PD88/PD40),1)</f>
        <v>1</v>
      </c>
      <c r="PE87" s="125">
        <f t="shared" ref="PE87" si="1725">MAX(IF(PE40=0,0,4*PE88/PE40),1)</f>
        <v>1</v>
      </c>
      <c r="PF87" s="125">
        <f t="shared" ref="PF87" si="1726">MAX(IF(PF40=0,0,4*PF88/PF40),1)</f>
        <v>1</v>
      </c>
      <c r="PG87" s="125">
        <f t="shared" ref="PG87" si="1727">MAX(IF(PG40=0,0,4*PG88/PG40),1)</f>
        <v>1</v>
      </c>
      <c r="PH87" s="125">
        <f t="shared" ref="PH87" si="1728">MAX(IF(PH40=0,0,4*PH88/PH40),1)</f>
        <v>1</v>
      </c>
      <c r="PI87" s="125">
        <f t="shared" ref="PI87" si="1729">MAX(IF(PI40=0,0,4*PI88/PI40),1)</f>
        <v>1</v>
      </c>
      <c r="PJ87" s="125">
        <f t="shared" ref="PJ87:PK87" si="1730">MAX(IF(PJ40=0,0,4*PJ88/PJ40),1)</f>
        <v>1</v>
      </c>
      <c r="PK87" s="125">
        <f t="shared" si="1730"/>
        <v>1</v>
      </c>
      <c r="PL87" s="125">
        <f t="shared" ref="PL87" si="1731">MAX(IF(PL40=0,0,4*PL88/PL40),1)</f>
        <v>1</v>
      </c>
      <c r="PM87" s="125">
        <f t="shared" ref="PM87" si="1732">MAX(IF(PM40=0,0,4*PM88/PM40),1)</f>
        <v>1</v>
      </c>
      <c r="PN87" s="125">
        <f t="shared" ref="PN87" si="1733">MAX(IF(PN40=0,0,4*PN88/PN40),1)</f>
        <v>1</v>
      </c>
      <c r="PO87" s="125">
        <f t="shared" ref="PO87" si="1734">MAX(IF(PO40=0,0,4*PO88/PO40),1)</f>
        <v>1</v>
      </c>
      <c r="PP87" s="125">
        <f t="shared" ref="PP87" si="1735">MAX(IF(PP40=0,0,4*PP88/PP40),1)</f>
        <v>1</v>
      </c>
      <c r="PQ87" s="125">
        <f t="shared" ref="PQ87" si="1736">MAX(IF(PQ40=0,0,4*PQ88/PQ40),1)</f>
        <v>1</v>
      </c>
      <c r="PR87" s="125">
        <f t="shared" ref="PR87" si="1737">MAX(IF(PR40=0,0,4*PR88/PR40),1)</f>
        <v>1</v>
      </c>
      <c r="PS87" s="125">
        <f t="shared" ref="PS87" si="1738">MAX(IF(PS40=0,0,4*PS88/PS40),1)</f>
        <v>1</v>
      </c>
      <c r="PT87" s="125">
        <f t="shared" ref="PT87" si="1739">MAX(IF(PT40=0,0,4*PT88/PT40),1)</f>
        <v>1</v>
      </c>
      <c r="PU87" s="125">
        <f t="shared" ref="PU87" si="1740">MAX(IF(PU40=0,0,4*PU88/PU40),1)</f>
        <v>1</v>
      </c>
      <c r="PV87" s="125">
        <f t="shared" ref="PV87" si="1741">MAX(IF(PV40=0,0,4*PV88/PV40),1)</f>
        <v>1</v>
      </c>
      <c r="PW87" s="125">
        <f t="shared" ref="PW87" si="1742">MAX(IF(PW40=0,0,4*PW88/PW40),1)</f>
        <v>1</v>
      </c>
      <c r="PX87" s="125">
        <f t="shared" ref="PX87" si="1743">MAX(IF(PX40=0,0,4*PX88/PX40),1)</f>
        <v>1</v>
      </c>
      <c r="PY87" s="125">
        <f t="shared" ref="PY87" si="1744">MAX(IF(PY40=0,0,4*PY88/PY40),1)</f>
        <v>1</v>
      </c>
      <c r="PZ87" s="125">
        <f t="shared" ref="PZ87" si="1745">MAX(IF(PZ40=0,0,4*PZ88/PZ40),1)</f>
        <v>1</v>
      </c>
      <c r="QA87" s="125">
        <f t="shared" ref="QA87" si="1746">MAX(IF(QA40=0,0,4*QA88/QA40),1)</f>
        <v>1</v>
      </c>
      <c r="QB87" s="125">
        <f t="shared" ref="QB87" si="1747">MAX(IF(QB40=0,0,4*QB88/QB40),1)</f>
        <v>1</v>
      </c>
      <c r="QC87" s="125">
        <f t="shared" ref="QC87" si="1748">MAX(IF(QC40=0,0,4*QC88/QC40),1)</f>
        <v>1</v>
      </c>
      <c r="QD87" s="125">
        <f t="shared" ref="QD87" si="1749">MAX(IF(QD40=0,0,4*QD88/QD40),1)</f>
        <v>1</v>
      </c>
      <c r="QE87" s="125">
        <f t="shared" ref="QE87" si="1750">MAX(IF(QE40=0,0,4*QE88/QE40),1)</f>
        <v>1</v>
      </c>
      <c r="QF87" s="125">
        <f t="shared" ref="QF87" si="1751">MAX(IF(QF40=0,0,4*QF88/QF40),1)</f>
        <v>1</v>
      </c>
      <c r="QG87" s="125">
        <f t="shared" ref="QG87" si="1752">MAX(IF(QG40=0,0,4*QG88/QG40),1)</f>
        <v>1</v>
      </c>
      <c r="QH87" s="125">
        <f t="shared" ref="QH87" si="1753">MAX(IF(QH40=0,0,4*QH88/QH40),1)</f>
        <v>1</v>
      </c>
      <c r="QI87" s="125">
        <f t="shared" ref="QI87" si="1754">MAX(IF(QI40=0,0,4*QI88/QI40),1)</f>
        <v>1</v>
      </c>
      <c r="QJ87" s="125">
        <f t="shared" ref="QJ87" si="1755">MAX(IF(QJ40=0,0,4*QJ88/QJ40),1)</f>
        <v>1</v>
      </c>
      <c r="QK87" s="125">
        <f t="shared" ref="QK87" si="1756">MAX(IF(QK40=0,0,4*QK88/QK40),1)</f>
        <v>1</v>
      </c>
      <c r="QL87" s="125">
        <f t="shared" ref="QL87" si="1757">MAX(IF(QL40=0,0,4*QL88/QL40),1)</f>
        <v>1</v>
      </c>
      <c r="QM87" s="125">
        <f t="shared" ref="QM87" si="1758">MAX(IF(QM40=0,0,4*QM88/QM40),1)</f>
        <v>1</v>
      </c>
      <c r="QN87" s="125">
        <f t="shared" ref="QN87" si="1759">MAX(IF(QN40=0,0,4*QN88/QN40),1)</f>
        <v>1</v>
      </c>
      <c r="QO87" s="125">
        <f t="shared" ref="QO87" si="1760">MAX(IF(QO40=0,0,4*QO88/QO40),1)</f>
        <v>1</v>
      </c>
      <c r="QP87" s="125">
        <f t="shared" ref="QP87" si="1761">MAX(IF(QP40=0,0,4*QP88/QP40),1)</f>
        <v>1</v>
      </c>
      <c r="QQ87" s="125">
        <f t="shared" ref="QQ87" si="1762">MAX(IF(QQ40=0,0,4*QQ88/QQ40),1)</f>
        <v>1</v>
      </c>
      <c r="QR87" s="125">
        <f t="shared" ref="QR87" si="1763">MAX(IF(QR40=0,0,4*QR88/QR40),1)</f>
        <v>1</v>
      </c>
      <c r="QS87" s="125">
        <f t="shared" ref="QS87" si="1764">MAX(IF(QS40=0,0,4*QS88/QS40),1)</f>
        <v>1</v>
      </c>
      <c r="QT87" s="125">
        <f t="shared" ref="QT87" si="1765">MAX(IF(QT40=0,0,4*QT88/QT40),1)</f>
        <v>1</v>
      </c>
      <c r="QU87" s="125">
        <f t="shared" ref="QU87" si="1766">MAX(IF(QU40=0,0,4*QU88/QU40),1)</f>
        <v>1</v>
      </c>
      <c r="QV87" s="125">
        <f t="shared" ref="QV87" si="1767">MAX(IF(QV40=0,0,4*QV88/QV40),1)</f>
        <v>1</v>
      </c>
      <c r="QW87" s="125">
        <f t="shared" ref="QW87" si="1768">MAX(IF(QW40=0,0,4*QW88/QW40),1)</f>
        <v>1</v>
      </c>
      <c r="QX87" s="125">
        <f t="shared" ref="QX87" si="1769">MAX(IF(QX40=0,0,4*QX88/QX40),1)</f>
        <v>1</v>
      </c>
      <c r="QY87" s="125">
        <f t="shared" ref="QY87" si="1770">MAX(IF(QY40=0,0,4*QY88/QY40),1)</f>
        <v>1</v>
      </c>
      <c r="QZ87" s="125">
        <f t="shared" ref="QZ87" si="1771">MAX(IF(QZ40=0,0,4*QZ88/QZ40),1)</f>
        <v>1</v>
      </c>
      <c r="RA87" s="125">
        <f t="shared" ref="RA87" si="1772">MAX(IF(RA40=0,0,4*RA88/RA40),1)</f>
        <v>1</v>
      </c>
      <c r="RB87" s="125">
        <f t="shared" ref="RB87" si="1773">MAX(IF(RB40=0,0,4*RB88/RB40),1)</f>
        <v>1</v>
      </c>
      <c r="RC87" s="125">
        <f t="shared" ref="RC87" si="1774">MAX(IF(RC40=0,0,4*RC88/RC40),1)</f>
        <v>1</v>
      </c>
      <c r="RD87" s="125">
        <f t="shared" ref="RD87" si="1775">MAX(IF(RD40=0,0,4*RD88/RD40),1)</f>
        <v>1</v>
      </c>
      <c r="RE87" s="125">
        <f t="shared" ref="RE87" si="1776">MAX(IF(RE40=0,0,4*RE88/RE40),1)</f>
        <v>1</v>
      </c>
      <c r="RF87" s="125">
        <f t="shared" ref="RF87" si="1777">MAX(IF(RF40=0,0,4*RF88/RF40),1)</f>
        <v>1</v>
      </c>
      <c r="RG87" s="125">
        <f t="shared" ref="RG87" si="1778">MAX(IF(RG40=0,0,4*RG88/RG40),1)</f>
        <v>1</v>
      </c>
      <c r="RH87" s="125">
        <f t="shared" ref="RH87" si="1779">MAX(IF(RH40=0,0,4*RH88/RH40),1)</f>
        <v>1</v>
      </c>
      <c r="RI87" s="125">
        <f t="shared" ref="RI87" si="1780">MAX(IF(RI40=0,0,4*RI88/RI40),1)</f>
        <v>1</v>
      </c>
      <c r="RJ87" s="125">
        <f t="shared" ref="RJ87" si="1781">MAX(IF(RJ40=0,0,4*RJ88/RJ40),1)</f>
        <v>1</v>
      </c>
      <c r="RK87" s="125">
        <f t="shared" ref="RK87" si="1782">MAX(IF(RK40=0,0,4*RK88/RK40),1)</f>
        <v>1</v>
      </c>
      <c r="RL87" s="125">
        <f t="shared" ref="RL87" si="1783">MAX(IF(RL40=0,0,4*RL88/RL40),1)</f>
        <v>1</v>
      </c>
      <c r="RM87" s="125">
        <f t="shared" ref="RM87" si="1784">MAX(IF(RM40=0,0,4*RM88/RM40),1)</f>
        <v>1</v>
      </c>
      <c r="RN87" s="125">
        <f t="shared" ref="RN87" si="1785">MAX(IF(RN40=0,0,4*RN88/RN40),1)</f>
        <v>1</v>
      </c>
      <c r="RO87" s="125">
        <f t="shared" ref="RO87" si="1786">MAX(IF(RO40=0,0,4*RO88/RO40),1)</f>
        <v>1</v>
      </c>
      <c r="RP87" s="125">
        <f t="shared" ref="RP87" si="1787">MAX(IF(RP40=0,0,4*RP88/RP40),1)</f>
        <v>1</v>
      </c>
      <c r="RQ87" s="125">
        <f t="shared" ref="RQ87" si="1788">MAX(IF(RQ40=0,0,4*RQ88/RQ40),1)</f>
        <v>1</v>
      </c>
      <c r="RR87" s="125">
        <f t="shared" ref="RR87" si="1789">MAX(IF(RR40=0,0,4*RR88/RR40),1)</f>
        <v>1</v>
      </c>
      <c r="RS87" s="125">
        <f t="shared" ref="RS87" si="1790">MAX(IF(RS40=0,0,4*RS88/RS40),1)</f>
        <v>1</v>
      </c>
      <c r="RT87" s="125">
        <f t="shared" ref="RT87" si="1791">MAX(IF(RT40=0,0,4*RT88/RT40),1)</f>
        <v>1</v>
      </c>
      <c r="RU87" s="125">
        <f t="shared" ref="RU87" si="1792">MAX(IF(RU40=0,0,4*RU88/RU40),1)</f>
        <v>1</v>
      </c>
      <c r="RV87" s="125">
        <f t="shared" ref="RV87" si="1793">MAX(IF(RV40=0,0,4*RV88/RV40),1)</f>
        <v>1</v>
      </c>
      <c r="RW87" s="125">
        <f t="shared" ref="RW87" si="1794">MAX(IF(RW40=0,0,4*RW88/RW40),1)</f>
        <v>1</v>
      </c>
      <c r="RX87" s="125">
        <f t="shared" ref="RX87" si="1795">MAX(IF(RX40=0,0,4*RX88/RX40),1)</f>
        <v>1</v>
      </c>
      <c r="RY87" s="125">
        <f t="shared" ref="RY87" si="1796">MAX(IF(RY40=0,0,4*RY88/RY40),1)</f>
        <v>1</v>
      </c>
      <c r="RZ87" s="125">
        <f t="shared" ref="RZ87:SA87" si="1797">MAX(IF(RZ40=0,0,4*RZ88/RZ40),1)</f>
        <v>1</v>
      </c>
      <c r="SA87" s="125">
        <f t="shared" si="1797"/>
        <v>1</v>
      </c>
      <c r="SB87" s="125">
        <f t="shared" ref="SB87" si="1798">MAX(IF(SB40=0,0,4*SB88/SB40),1)</f>
        <v>1</v>
      </c>
      <c r="SC87" s="125">
        <f t="shared" ref="SC87" si="1799">MAX(IF(SC40=0,0,4*SC88/SC40),1)</f>
        <v>1</v>
      </c>
      <c r="SD87" s="125">
        <f t="shared" ref="SD87" si="1800">MAX(IF(SD40=0,0,4*SD88/SD40),1)</f>
        <v>1</v>
      </c>
      <c r="SE87" s="125">
        <f t="shared" ref="SE87" si="1801">MAX(IF(SE40=0,0,4*SE88/SE40),1)</f>
        <v>1</v>
      </c>
      <c r="SF87" s="125">
        <f t="shared" ref="SF87" si="1802">MAX(IF(SF40=0,0,4*SF88/SF40),1)</f>
        <v>1</v>
      </c>
      <c r="SG87" s="125">
        <f t="shared" ref="SG87" si="1803">MAX(IF(SG40=0,0,4*SG88/SG40),1)</f>
        <v>1</v>
      </c>
      <c r="SH87" s="125">
        <f t="shared" ref="SH87" si="1804">MAX(IF(SH40=0,0,4*SH88/SH40),1)</f>
        <v>1</v>
      </c>
      <c r="SI87" s="125">
        <f t="shared" ref="SI87" si="1805">MAX(IF(SI40=0,0,4*SI88/SI40),1)</f>
        <v>1</v>
      </c>
      <c r="SJ87" s="125">
        <f t="shared" ref="SJ87" si="1806">MAX(IF(SJ40=0,0,4*SJ88/SJ40),1)</f>
        <v>1</v>
      </c>
      <c r="SK87" s="125">
        <f t="shared" ref="SK87" si="1807">MAX(IF(SK40=0,0,4*SK88/SK40),1)</f>
        <v>1</v>
      </c>
      <c r="SL87" s="125">
        <f t="shared" ref="SL87" si="1808">MAX(IF(SL40=0,0,4*SL88/SL40),1)</f>
        <v>1</v>
      </c>
      <c r="SM87" s="125">
        <f t="shared" ref="SM87" si="1809">MAX(IF(SM40=0,0,4*SM88/SM40),1)</f>
        <v>1</v>
      </c>
      <c r="SN87" s="125">
        <f t="shared" ref="SN87" si="1810">MAX(IF(SN40=0,0,4*SN88/SN40),1)</f>
        <v>1</v>
      </c>
      <c r="SO87" s="125">
        <f t="shared" ref="SO87" si="1811">MAX(IF(SO40=0,0,4*SO88/SO40),1)</f>
        <v>1</v>
      </c>
      <c r="SP87" s="125">
        <f t="shared" ref="SP87" si="1812">MAX(IF(SP40=0,0,4*SP88/SP40),1)</f>
        <v>1</v>
      </c>
      <c r="SQ87" s="125">
        <f t="shared" ref="SQ87" si="1813">MAX(IF(SQ40=0,0,4*SQ88/SQ40),1)</f>
        <v>1</v>
      </c>
      <c r="SR87" s="125">
        <f t="shared" ref="SR87" si="1814">MAX(IF(SR40=0,0,4*SR88/SR40),1)</f>
        <v>1</v>
      </c>
      <c r="SS87" s="125">
        <f t="shared" ref="SS87" si="1815">MAX(IF(SS40=0,0,4*SS88/SS40),1)</f>
        <v>1</v>
      </c>
      <c r="ST87" s="125">
        <f t="shared" ref="ST87" si="1816">MAX(IF(ST40=0,0,4*ST88/ST40),1)</f>
        <v>1</v>
      </c>
      <c r="SU87" s="125">
        <f t="shared" ref="SU87" si="1817">MAX(IF(SU40=0,0,4*SU88/SU40),1)</f>
        <v>1</v>
      </c>
      <c r="SV87" s="125">
        <f t="shared" ref="SV87" si="1818">MAX(IF(SV40=0,0,4*SV88/SV40),1)</f>
        <v>1</v>
      </c>
      <c r="SW87" s="125">
        <f t="shared" ref="SW87" si="1819">MAX(IF(SW40=0,0,4*SW88/SW40),1)</f>
        <v>1</v>
      </c>
      <c r="SX87" s="125">
        <f t="shared" ref="SX87" si="1820">MAX(IF(SX40=0,0,4*SX88/SX40),1)</f>
        <v>1</v>
      </c>
      <c r="SY87" s="125">
        <f t="shared" ref="SY87" si="1821">MAX(IF(SY40=0,0,4*SY88/SY40),1)</f>
        <v>1</v>
      </c>
      <c r="SZ87" s="125">
        <f t="shared" ref="SZ87" si="1822">MAX(IF(SZ40=0,0,4*SZ88/SZ40),1)</f>
        <v>1</v>
      </c>
      <c r="TA87" s="125">
        <f t="shared" ref="TA87" si="1823">MAX(IF(TA40=0,0,4*TA88/TA40),1)</f>
        <v>1</v>
      </c>
      <c r="TB87" s="125">
        <f t="shared" ref="TB87" si="1824">MAX(IF(TB40=0,0,4*TB88/TB40),1)</f>
        <v>1</v>
      </c>
      <c r="TC87" s="125">
        <f t="shared" ref="TC87" si="1825">MAX(IF(TC40=0,0,4*TC88/TC40),1)</f>
        <v>1</v>
      </c>
      <c r="TD87" s="125">
        <f t="shared" ref="TD87" si="1826">MAX(IF(TD40=0,0,4*TD88/TD40),1)</f>
        <v>1</v>
      </c>
      <c r="TE87" s="125">
        <f t="shared" ref="TE87" si="1827">MAX(IF(TE40=0,0,4*TE88/TE40),1)</f>
        <v>1</v>
      </c>
      <c r="TF87" s="125">
        <f t="shared" ref="TF87" si="1828">MAX(IF(TF40=0,0,4*TF88/TF40),1)</f>
        <v>1</v>
      </c>
      <c r="TG87" s="125">
        <f t="shared" ref="TG87" si="1829">MAX(IF(TG40=0,0,4*TG88/TG40),1)</f>
        <v>1</v>
      </c>
      <c r="TH87" s="125">
        <f t="shared" ref="TH87" si="1830">MAX(IF(TH40=0,0,4*TH88/TH40),1)</f>
        <v>1</v>
      </c>
      <c r="TI87" s="125">
        <f t="shared" ref="TI87" si="1831">MAX(IF(TI40=0,0,4*TI88/TI40),1)</f>
        <v>1</v>
      </c>
      <c r="TJ87" s="125">
        <f t="shared" ref="TJ87" si="1832">MAX(IF(TJ40=0,0,4*TJ88/TJ40),1)</f>
        <v>1</v>
      </c>
      <c r="TK87" s="125">
        <f t="shared" ref="TK87" si="1833">MAX(IF(TK40=0,0,4*TK88/TK40),1)</f>
        <v>1</v>
      </c>
      <c r="TL87" s="125">
        <f t="shared" ref="TL87" si="1834">MAX(IF(TL40=0,0,4*TL88/TL40),1)</f>
        <v>1</v>
      </c>
      <c r="TM87" s="125">
        <f t="shared" ref="TM87" si="1835">MAX(IF(TM40=0,0,4*TM88/TM40),1)</f>
        <v>1</v>
      </c>
      <c r="TN87" s="125">
        <f t="shared" ref="TN87" si="1836">MAX(IF(TN40=0,0,4*TN88/TN40),1)</f>
        <v>1</v>
      </c>
      <c r="TO87" s="125">
        <f t="shared" ref="TO87" si="1837">MAX(IF(TO40=0,0,4*TO88/TO40),1)</f>
        <v>1</v>
      </c>
      <c r="TP87" s="125">
        <f t="shared" ref="TP87" si="1838">MAX(IF(TP40=0,0,4*TP88/TP40),1)</f>
        <v>1</v>
      </c>
      <c r="TQ87" s="125">
        <f t="shared" ref="TQ87" si="1839">MAX(IF(TQ40=0,0,4*TQ88/TQ40),1)</f>
        <v>1</v>
      </c>
      <c r="TR87" s="125">
        <f t="shared" ref="TR87" si="1840">MAX(IF(TR40=0,0,4*TR88/TR40),1)</f>
        <v>1</v>
      </c>
      <c r="TS87" s="125">
        <f t="shared" ref="TS87" si="1841">MAX(IF(TS40=0,0,4*TS88/TS40),1)</f>
        <v>1</v>
      </c>
      <c r="TT87" s="125">
        <f t="shared" ref="TT87" si="1842">MAX(IF(TT40=0,0,4*TT88/TT40),1)</f>
        <v>1</v>
      </c>
      <c r="TU87" s="125">
        <f t="shared" ref="TU87" si="1843">MAX(IF(TU40=0,0,4*TU88/TU40),1)</f>
        <v>1</v>
      </c>
      <c r="TV87" s="125">
        <f t="shared" ref="TV87" si="1844">MAX(IF(TV40=0,0,4*TV88/TV40),1)</f>
        <v>1</v>
      </c>
      <c r="TW87" s="125">
        <f t="shared" ref="TW87" si="1845">MAX(IF(TW40=0,0,4*TW88/TW40),1)</f>
        <v>1</v>
      </c>
      <c r="TX87" s="125">
        <f t="shared" ref="TX87" si="1846">MAX(IF(TX40=0,0,4*TX88/TX40),1)</f>
        <v>1</v>
      </c>
      <c r="TY87" s="125">
        <f t="shared" ref="TY87" si="1847">MAX(IF(TY40=0,0,4*TY88/TY40),1)</f>
        <v>1</v>
      </c>
      <c r="TZ87" s="125">
        <f t="shared" ref="TZ87" si="1848">MAX(IF(TZ40=0,0,4*TZ88/TZ40),1)</f>
        <v>1</v>
      </c>
      <c r="UA87" s="125">
        <f t="shared" ref="UA87" si="1849">MAX(IF(UA40=0,0,4*UA88/UA40),1)</f>
        <v>1</v>
      </c>
      <c r="UB87" s="125">
        <f t="shared" ref="UB87" si="1850">MAX(IF(UB40=0,0,4*UB88/UB40),1)</f>
        <v>1</v>
      </c>
      <c r="UC87" s="125">
        <f t="shared" ref="UC87" si="1851">MAX(IF(UC40=0,0,4*UC88/UC40),1)</f>
        <v>1</v>
      </c>
      <c r="UD87" s="125">
        <f t="shared" ref="UD87" si="1852">MAX(IF(UD40=0,0,4*UD88/UD40),1)</f>
        <v>1</v>
      </c>
      <c r="UE87" s="125">
        <f t="shared" ref="UE87" si="1853">MAX(IF(UE40=0,0,4*UE88/UE40),1)</f>
        <v>1</v>
      </c>
      <c r="UF87" s="125">
        <f t="shared" ref="UF87" si="1854">MAX(IF(UF40=0,0,4*UF88/UF40),1)</f>
        <v>1</v>
      </c>
      <c r="UG87" s="125">
        <f t="shared" ref="UG87" si="1855">MAX(IF(UG40=0,0,4*UG88/UG40),1)</f>
        <v>1</v>
      </c>
      <c r="UH87" s="125">
        <f t="shared" ref="UH87" si="1856">MAX(IF(UH40=0,0,4*UH88/UH40),1)</f>
        <v>1</v>
      </c>
      <c r="UI87" s="125">
        <f t="shared" ref="UI87" si="1857">MAX(IF(UI40=0,0,4*UI88/UI40),1)</f>
        <v>1</v>
      </c>
      <c r="UJ87" s="125">
        <f t="shared" ref="UJ87" si="1858">MAX(IF(UJ40=0,0,4*UJ88/UJ40),1)</f>
        <v>1</v>
      </c>
      <c r="UK87" s="125">
        <f t="shared" ref="UK87" si="1859">MAX(IF(UK40=0,0,4*UK88/UK40),1)</f>
        <v>1</v>
      </c>
      <c r="UL87" s="125">
        <f t="shared" ref="UL87" si="1860">MAX(IF(UL40=0,0,4*UL88/UL40),1)</f>
        <v>1</v>
      </c>
      <c r="UM87" s="125">
        <f t="shared" ref="UM87" si="1861">MAX(IF(UM40=0,0,4*UM88/UM40),1)</f>
        <v>1</v>
      </c>
      <c r="UN87" s="125">
        <f t="shared" ref="UN87" si="1862">MAX(IF(UN40=0,0,4*UN88/UN40),1)</f>
        <v>1</v>
      </c>
      <c r="UO87" s="125">
        <f t="shared" ref="UO87" si="1863">MAX(IF(UO40=0,0,4*UO88/UO40),1)</f>
        <v>1</v>
      </c>
      <c r="UP87" s="125">
        <f t="shared" ref="UP87:UQ87" si="1864">MAX(IF(UP40=0,0,4*UP88/UP40),1)</f>
        <v>1</v>
      </c>
      <c r="UQ87" s="125">
        <f t="shared" si="1864"/>
        <v>1</v>
      </c>
      <c r="UR87" s="125">
        <f t="shared" ref="UR87" si="1865">MAX(IF(UR40=0,0,4*UR88/UR40),1)</f>
        <v>1</v>
      </c>
      <c r="US87" s="125">
        <f t="shared" ref="US87" si="1866">MAX(IF(US40=0,0,4*US88/US40),1)</f>
        <v>1</v>
      </c>
      <c r="UT87" s="125">
        <f t="shared" ref="UT87" si="1867">MAX(IF(UT40=0,0,4*UT88/UT40),1)</f>
        <v>1</v>
      </c>
      <c r="UU87" s="125">
        <f t="shared" ref="UU87" si="1868">MAX(IF(UU40=0,0,4*UU88/UU40),1)</f>
        <v>1</v>
      </c>
      <c r="UV87" s="125">
        <f t="shared" ref="UV87" si="1869">MAX(IF(UV40=0,0,4*UV88/UV40),1)</f>
        <v>1</v>
      </c>
      <c r="UW87" s="125">
        <f t="shared" ref="UW87" si="1870">MAX(IF(UW40=0,0,4*UW88/UW40),1)</f>
        <v>1</v>
      </c>
      <c r="UX87" s="125">
        <f t="shared" ref="UX87" si="1871">MAX(IF(UX40=0,0,4*UX88/UX40),1)</f>
        <v>1</v>
      </c>
      <c r="UY87" s="125">
        <f t="shared" ref="UY87" si="1872">MAX(IF(UY40=0,0,4*UY88/UY40),1)</f>
        <v>1</v>
      </c>
      <c r="UZ87" s="125">
        <f t="shared" ref="UZ87" si="1873">MAX(IF(UZ40=0,0,4*UZ88/UZ40),1)</f>
        <v>1</v>
      </c>
      <c r="VA87" s="125">
        <f t="shared" ref="VA87" si="1874">MAX(IF(VA40=0,0,4*VA88/VA40),1)</f>
        <v>1</v>
      </c>
      <c r="VB87" s="125">
        <f t="shared" ref="VB87" si="1875">MAX(IF(VB40=0,0,4*VB88/VB40),1)</f>
        <v>1</v>
      </c>
      <c r="VC87" s="125">
        <f t="shared" ref="VC87" si="1876">MAX(IF(VC40=0,0,4*VC88/VC40),1)</f>
        <v>1</v>
      </c>
      <c r="VD87" s="125">
        <f t="shared" ref="VD87" si="1877">MAX(IF(VD40=0,0,4*VD88/VD40),1)</f>
        <v>1</v>
      </c>
      <c r="VE87" s="125">
        <f t="shared" ref="VE87" si="1878">MAX(IF(VE40=0,0,4*VE88/VE40),1)</f>
        <v>1</v>
      </c>
      <c r="VF87" s="125">
        <f t="shared" ref="VF87" si="1879">MAX(IF(VF40=0,0,4*VF88/VF40),1)</f>
        <v>1</v>
      </c>
      <c r="VG87" s="125">
        <f t="shared" ref="VG87" si="1880">MAX(IF(VG40=0,0,4*VG88/VG40),1)</f>
        <v>1</v>
      </c>
      <c r="VH87" s="125">
        <f t="shared" ref="VH87" si="1881">MAX(IF(VH40=0,0,4*VH88/VH40),1)</f>
        <v>1</v>
      </c>
    </row>
    <row r="88" spans="2:580" ht="14.25" x14ac:dyDescent="0.25">
      <c r="B88" s="55"/>
      <c r="C88" s="10" t="s">
        <v>301</v>
      </c>
      <c r="D88" s="93" t="s">
        <v>387</v>
      </c>
      <c r="E88" s="125">
        <f t="shared" ref="E88:F88" si="1882">((E28/3600)*EXP(E84*E28/3600) + E85*EXP(-E85*E84))/(((E28/3600)+E85)*EXP(((E28/3600)-E85))*E84)</f>
        <v>0.1104145909768824</v>
      </c>
      <c r="F88" s="125">
        <f t="shared" si="1882"/>
        <v>7.4386484845519102E-2</v>
      </c>
      <c r="G88" s="125">
        <f t="shared" ref="G88:S88" si="1883">((G28/3600)*EXP(G84*G28/3600) + G85*EXP(-G85*G84))/(((G28/3600)+G85)*EXP(((G28/3600)-G85))*G84)</f>
        <v>5.0456039518253067E-2</v>
      </c>
      <c r="H88" s="125">
        <f t="shared" si="1883"/>
        <v>3.455294655580711E-2</v>
      </c>
      <c r="I88" s="125">
        <f t="shared" si="1883"/>
        <v>2.3978864874429108E-2</v>
      </c>
      <c r="J88" s="125">
        <f t="shared" si="1883"/>
        <v>1.6944648600332877E-2</v>
      </c>
      <c r="K88" s="125">
        <f t="shared" si="1883"/>
        <v>1.2263740175549561E-2</v>
      </c>
      <c r="L88" s="125">
        <f t="shared" si="1883"/>
        <v>9.1490155759144029E-3</v>
      </c>
      <c r="M88" s="125">
        <f t="shared" si="1883"/>
        <v>7.0781649102053508E-3</v>
      </c>
      <c r="N88" s="125">
        <f t="shared" si="1883"/>
        <v>5.7044790949202489E-3</v>
      </c>
      <c r="O88" s="125">
        <f t="shared" si="1883"/>
        <v>4.7977208709593204E-3</v>
      </c>
      <c r="P88" s="125">
        <f t="shared" si="1883"/>
        <v>4.2049300265776255E-3</v>
      </c>
      <c r="Q88" s="125">
        <f t="shared" si="1883"/>
        <v>0.1104145909768824</v>
      </c>
      <c r="R88" s="125">
        <f t="shared" si="1883"/>
        <v>7.4386484845519102E-2</v>
      </c>
      <c r="S88" s="125">
        <f t="shared" si="1883"/>
        <v>5.0456039518253067E-2</v>
      </c>
      <c r="T88" s="125">
        <f t="shared" ref="T88:CE88" si="1884">((T28/3600)*EXP(T84*T28/3600) + T85*EXP(-T85*T84))/(((T28/3600)+T85)*EXP(((T28/3600)-T85))*T84)</f>
        <v>3.455294655580711E-2</v>
      </c>
      <c r="U88" s="125">
        <f t="shared" si="1884"/>
        <v>2.3978864874429108E-2</v>
      </c>
      <c r="V88" s="125">
        <f t="shared" si="1884"/>
        <v>1.6944648600332877E-2</v>
      </c>
      <c r="W88" s="125">
        <f t="shared" si="1884"/>
        <v>1.2263740175549561E-2</v>
      </c>
      <c r="X88" s="125">
        <f t="shared" si="1884"/>
        <v>9.1490155759144029E-3</v>
      </c>
      <c r="Y88" s="125">
        <f t="shared" si="1884"/>
        <v>7.0781649102053508E-3</v>
      </c>
      <c r="Z88" s="125">
        <f t="shared" si="1884"/>
        <v>5.7044790949202489E-3</v>
      </c>
      <c r="AA88" s="125">
        <f t="shared" si="1884"/>
        <v>4.7977208709593204E-3</v>
      </c>
      <c r="AB88" s="125">
        <f t="shared" si="1884"/>
        <v>4.2049300265776255E-3</v>
      </c>
      <c r="AC88" s="125">
        <f t="shared" si="1884"/>
        <v>0.1104145909768824</v>
      </c>
      <c r="AD88" s="125">
        <f t="shared" si="1884"/>
        <v>7.4386484845519102E-2</v>
      </c>
      <c r="AE88" s="125">
        <f t="shared" si="1884"/>
        <v>5.0456039518253067E-2</v>
      </c>
      <c r="AF88" s="125">
        <f t="shared" si="1884"/>
        <v>3.455294655580711E-2</v>
      </c>
      <c r="AG88" s="125">
        <f t="shared" si="1884"/>
        <v>2.3978864874429108E-2</v>
      </c>
      <c r="AH88" s="125">
        <f t="shared" si="1884"/>
        <v>1.6944648600332877E-2</v>
      </c>
      <c r="AI88" s="125">
        <f t="shared" si="1884"/>
        <v>1.2263740175549561E-2</v>
      </c>
      <c r="AJ88" s="125">
        <f t="shared" si="1884"/>
        <v>9.1490155759144029E-3</v>
      </c>
      <c r="AK88" s="125">
        <f t="shared" si="1884"/>
        <v>7.0781649102053508E-3</v>
      </c>
      <c r="AL88" s="125">
        <f t="shared" si="1884"/>
        <v>5.7044790949202489E-3</v>
      </c>
      <c r="AM88" s="125">
        <f t="shared" si="1884"/>
        <v>4.7977208709593204E-3</v>
      </c>
      <c r="AN88" s="125">
        <f t="shared" si="1884"/>
        <v>4.2049300265776255E-3</v>
      </c>
      <c r="AO88" s="125">
        <f t="shared" si="1884"/>
        <v>0.1104145909768824</v>
      </c>
      <c r="AP88" s="125">
        <f t="shared" si="1884"/>
        <v>7.4386484845519102E-2</v>
      </c>
      <c r="AQ88" s="125">
        <f t="shared" si="1884"/>
        <v>5.0456039518253067E-2</v>
      </c>
      <c r="AR88" s="125">
        <f t="shared" si="1884"/>
        <v>3.455294655580711E-2</v>
      </c>
      <c r="AS88" s="125">
        <f t="shared" si="1884"/>
        <v>2.3978864874429108E-2</v>
      </c>
      <c r="AT88" s="125">
        <f t="shared" si="1884"/>
        <v>1.6944648600332877E-2</v>
      </c>
      <c r="AU88" s="125">
        <f t="shared" si="1884"/>
        <v>1.2263740175549561E-2</v>
      </c>
      <c r="AV88" s="125">
        <f t="shared" si="1884"/>
        <v>9.1490155759144029E-3</v>
      </c>
      <c r="AW88" s="125">
        <f t="shared" si="1884"/>
        <v>7.0781649102053508E-3</v>
      </c>
      <c r="AX88" s="125">
        <f t="shared" si="1884"/>
        <v>5.7044790949202489E-3</v>
      </c>
      <c r="AY88" s="125">
        <f t="shared" si="1884"/>
        <v>4.7977208709593204E-3</v>
      </c>
      <c r="AZ88" s="125">
        <f t="shared" si="1884"/>
        <v>4.2049300265776255E-3</v>
      </c>
      <c r="BA88" s="125">
        <f t="shared" si="1884"/>
        <v>0.1104145909768824</v>
      </c>
      <c r="BB88" s="125">
        <f t="shared" si="1884"/>
        <v>7.4386484845519102E-2</v>
      </c>
      <c r="BC88" s="125">
        <f t="shared" si="1884"/>
        <v>5.0456039518253067E-2</v>
      </c>
      <c r="BD88" s="125">
        <f t="shared" si="1884"/>
        <v>3.455294655580711E-2</v>
      </c>
      <c r="BE88" s="125">
        <f t="shared" si="1884"/>
        <v>2.3978864874429108E-2</v>
      </c>
      <c r="BF88" s="125">
        <f t="shared" si="1884"/>
        <v>1.6944648600332877E-2</v>
      </c>
      <c r="BG88" s="125">
        <f t="shared" si="1884"/>
        <v>1.2263740175549561E-2</v>
      </c>
      <c r="BH88" s="125">
        <f t="shared" si="1884"/>
        <v>9.1490155759144029E-3</v>
      </c>
      <c r="BI88" s="125">
        <f t="shared" si="1884"/>
        <v>7.0781649102053508E-3</v>
      </c>
      <c r="BJ88" s="125">
        <f t="shared" si="1884"/>
        <v>5.7044790949202489E-3</v>
      </c>
      <c r="BK88" s="125">
        <f t="shared" si="1884"/>
        <v>4.7977208709593204E-3</v>
      </c>
      <c r="BL88" s="125">
        <f t="shared" si="1884"/>
        <v>4.2049300265776255E-3</v>
      </c>
      <c r="BM88" s="125">
        <f t="shared" si="1884"/>
        <v>0.1104145909768824</v>
      </c>
      <c r="BN88" s="125">
        <f t="shared" si="1884"/>
        <v>7.4386484845519102E-2</v>
      </c>
      <c r="BO88" s="125">
        <f t="shared" si="1884"/>
        <v>5.0456039518253067E-2</v>
      </c>
      <c r="BP88" s="125">
        <f t="shared" si="1884"/>
        <v>3.455294655580711E-2</v>
      </c>
      <c r="BQ88" s="125">
        <f t="shared" si="1884"/>
        <v>2.3978864874429108E-2</v>
      </c>
      <c r="BR88" s="125">
        <f t="shared" si="1884"/>
        <v>1.6944648600332877E-2</v>
      </c>
      <c r="BS88" s="125">
        <f t="shared" si="1884"/>
        <v>1.2263740175549561E-2</v>
      </c>
      <c r="BT88" s="125">
        <f t="shared" si="1884"/>
        <v>9.1490155759144029E-3</v>
      </c>
      <c r="BU88" s="125">
        <f t="shared" si="1884"/>
        <v>7.0781649102053508E-3</v>
      </c>
      <c r="BV88" s="125">
        <f t="shared" si="1884"/>
        <v>5.7044790949202489E-3</v>
      </c>
      <c r="BW88" s="125">
        <f t="shared" si="1884"/>
        <v>4.7977208709593204E-3</v>
      </c>
      <c r="BX88" s="125">
        <f t="shared" si="1884"/>
        <v>4.2049300265776255E-3</v>
      </c>
      <c r="BY88" s="125">
        <f t="shared" si="1884"/>
        <v>0.1104145909768824</v>
      </c>
      <c r="BZ88" s="125">
        <f t="shared" si="1884"/>
        <v>7.4386484845519102E-2</v>
      </c>
      <c r="CA88" s="125">
        <f t="shared" si="1884"/>
        <v>5.0456039518253067E-2</v>
      </c>
      <c r="CB88" s="125">
        <f t="shared" si="1884"/>
        <v>3.455294655580711E-2</v>
      </c>
      <c r="CC88" s="125">
        <f t="shared" si="1884"/>
        <v>2.3978864874429108E-2</v>
      </c>
      <c r="CD88" s="125">
        <f t="shared" si="1884"/>
        <v>1.6944648600332877E-2</v>
      </c>
      <c r="CE88" s="125">
        <f t="shared" si="1884"/>
        <v>1.2263740175549561E-2</v>
      </c>
      <c r="CF88" s="125">
        <f t="shared" ref="CF88:EQ88" si="1885">((CF28/3600)*EXP(CF84*CF28/3600) + CF85*EXP(-CF85*CF84))/(((CF28/3600)+CF85)*EXP(((CF28/3600)-CF85))*CF84)</f>
        <v>9.1490155759144029E-3</v>
      </c>
      <c r="CG88" s="125">
        <f t="shared" si="1885"/>
        <v>7.0781649102053508E-3</v>
      </c>
      <c r="CH88" s="125">
        <f t="shared" si="1885"/>
        <v>5.7044790949202489E-3</v>
      </c>
      <c r="CI88" s="125">
        <f t="shared" si="1885"/>
        <v>4.7977208709593204E-3</v>
      </c>
      <c r="CJ88" s="125">
        <f t="shared" si="1885"/>
        <v>4.2049300265776255E-3</v>
      </c>
      <c r="CK88" s="125">
        <f t="shared" si="1885"/>
        <v>0.1104145909768824</v>
      </c>
      <c r="CL88" s="125">
        <f t="shared" si="1885"/>
        <v>7.4386484845519102E-2</v>
      </c>
      <c r="CM88" s="125">
        <f t="shared" si="1885"/>
        <v>5.0456039518253067E-2</v>
      </c>
      <c r="CN88" s="125">
        <f t="shared" si="1885"/>
        <v>3.455294655580711E-2</v>
      </c>
      <c r="CO88" s="125">
        <f t="shared" si="1885"/>
        <v>2.3978864874429108E-2</v>
      </c>
      <c r="CP88" s="125">
        <f t="shared" si="1885"/>
        <v>1.6944648600332877E-2</v>
      </c>
      <c r="CQ88" s="125">
        <f t="shared" si="1885"/>
        <v>1.2263740175549561E-2</v>
      </c>
      <c r="CR88" s="125">
        <f t="shared" si="1885"/>
        <v>9.1490155759144029E-3</v>
      </c>
      <c r="CS88" s="125">
        <f t="shared" si="1885"/>
        <v>7.0781649102053508E-3</v>
      </c>
      <c r="CT88" s="125">
        <f t="shared" si="1885"/>
        <v>5.7044790949202489E-3</v>
      </c>
      <c r="CU88" s="125">
        <f t="shared" si="1885"/>
        <v>4.7977208709593204E-3</v>
      </c>
      <c r="CV88" s="125">
        <f t="shared" si="1885"/>
        <v>4.2049300265776255E-3</v>
      </c>
      <c r="CW88" s="125">
        <f t="shared" si="1885"/>
        <v>0.1104145909768824</v>
      </c>
      <c r="CX88" s="125">
        <f t="shared" si="1885"/>
        <v>7.4386484845519102E-2</v>
      </c>
      <c r="CY88" s="125">
        <f t="shared" si="1885"/>
        <v>5.0456039518253067E-2</v>
      </c>
      <c r="CZ88" s="125">
        <f t="shared" si="1885"/>
        <v>3.455294655580711E-2</v>
      </c>
      <c r="DA88" s="125">
        <f t="shared" si="1885"/>
        <v>2.3978864874429108E-2</v>
      </c>
      <c r="DB88" s="125">
        <f t="shared" si="1885"/>
        <v>1.6944648600332877E-2</v>
      </c>
      <c r="DC88" s="125">
        <f t="shared" si="1885"/>
        <v>1.2263740175549561E-2</v>
      </c>
      <c r="DD88" s="125">
        <f t="shared" si="1885"/>
        <v>9.1490155759144029E-3</v>
      </c>
      <c r="DE88" s="125">
        <f t="shared" si="1885"/>
        <v>7.0781649102053508E-3</v>
      </c>
      <c r="DF88" s="125">
        <f t="shared" si="1885"/>
        <v>5.7044790949202489E-3</v>
      </c>
      <c r="DG88" s="125">
        <f t="shared" si="1885"/>
        <v>4.7977208709593204E-3</v>
      </c>
      <c r="DH88" s="125">
        <f t="shared" si="1885"/>
        <v>4.2049300265776255E-3</v>
      </c>
      <c r="DI88" s="125">
        <f t="shared" si="1885"/>
        <v>0.1104145909768824</v>
      </c>
      <c r="DJ88" s="125">
        <f t="shared" si="1885"/>
        <v>7.4386484845519102E-2</v>
      </c>
      <c r="DK88" s="125">
        <f t="shared" si="1885"/>
        <v>5.0456039518253067E-2</v>
      </c>
      <c r="DL88" s="125">
        <f t="shared" si="1885"/>
        <v>3.455294655580711E-2</v>
      </c>
      <c r="DM88" s="125">
        <f t="shared" si="1885"/>
        <v>2.3978864874429108E-2</v>
      </c>
      <c r="DN88" s="125">
        <f t="shared" si="1885"/>
        <v>1.6944648600332877E-2</v>
      </c>
      <c r="DO88" s="125">
        <f t="shared" si="1885"/>
        <v>1.2263740175549561E-2</v>
      </c>
      <c r="DP88" s="125">
        <f t="shared" si="1885"/>
        <v>9.1490155759144029E-3</v>
      </c>
      <c r="DQ88" s="125">
        <f t="shared" si="1885"/>
        <v>7.0781649102053508E-3</v>
      </c>
      <c r="DR88" s="125">
        <f t="shared" si="1885"/>
        <v>5.7044790949202489E-3</v>
      </c>
      <c r="DS88" s="125">
        <f t="shared" si="1885"/>
        <v>4.7977208709593204E-3</v>
      </c>
      <c r="DT88" s="125">
        <f t="shared" si="1885"/>
        <v>4.2049300265776255E-3</v>
      </c>
      <c r="DU88" s="125">
        <f t="shared" si="1885"/>
        <v>0.1104145909768824</v>
      </c>
      <c r="DV88" s="125">
        <f t="shared" si="1885"/>
        <v>7.4386484845519102E-2</v>
      </c>
      <c r="DW88" s="125">
        <f t="shared" si="1885"/>
        <v>5.0456039518253067E-2</v>
      </c>
      <c r="DX88" s="125">
        <f t="shared" si="1885"/>
        <v>3.455294655580711E-2</v>
      </c>
      <c r="DY88" s="125">
        <f t="shared" si="1885"/>
        <v>2.3978864874429108E-2</v>
      </c>
      <c r="DZ88" s="125">
        <f t="shared" si="1885"/>
        <v>1.6944648600332877E-2</v>
      </c>
      <c r="EA88" s="125">
        <f t="shared" si="1885"/>
        <v>1.2263740175549561E-2</v>
      </c>
      <c r="EB88" s="125">
        <f t="shared" si="1885"/>
        <v>9.1490155759144029E-3</v>
      </c>
      <c r="EC88" s="125">
        <f t="shared" si="1885"/>
        <v>7.0781649102053508E-3</v>
      </c>
      <c r="ED88" s="125">
        <f t="shared" si="1885"/>
        <v>5.7044790949202489E-3</v>
      </c>
      <c r="EE88" s="125">
        <f t="shared" si="1885"/>
        <v>4.7977208709593204E-3</v>
      </c>
      <c r="EF88" s="125">
        <f t="shared" si="1885"/>
        <v>4.2049300265776255E-3</v>
      </c>
      <c r="EG88" s="125">
        <f t="shared" si="1885"/>
        <v>0.1104145909768824</v>
      </c>
      <c r="EH88" s="125">
        <f t="shared" si="1885"/>
        <v>7.4386484845519102E-2</v>
      </c>
      <c r="EI88" s="125">
        <f t="shared" si="1885"/>
        <v>5.0456039518253067E-2</v>
      </c>
      <c r="EJ88" s="125">
        <f t="shared" si="1885"/>
        <v>3.455294655580711E-2</v>
      </c>
      <c r="EK88" s="125">
        <f t="shared" si="1885"/>
        <v>2.3978864874429108E-2</v>
      </c>
      <c r="EL88" s="125">
        <f t="shared" si="1885"/>
        <v>1.6944648600332877E-2</v>
      </c>
      <c r="EM88" s="125">
        <f t="shared" si="1885"/>
        <v>1.2263740175549561E-2</v>
      </c>
      <c r="EN88" s="125">
        <f t="shared" si="1885"/>
        <v>9.1490155759144029E-3</v>
      </c>
      <c r="EO88" s="125">
        <f t="shared" si="1885"/>
        <v>7.0781649102053508E-3</v>
      </c>
      <c r="EP88" s="125">
        <f t="shared" si="1885"/>
        <v>5.7044790949202489E-3</v>
      </c>
      <c r="EQ88" s="125">
        <f t="shared" si="1885"/>
        <v>4.7977208709593204E-3</v>
      </c>
      <c r="ER88" s="125">
        <f t="shared" ref="ER88:HC88" si="1886">((ER28/3600)*EXP(ER84*ER28/3600) + ER85*EXP(-ER85*ER84))/(((ER28/3600)+ER85)*EXP(((ER28/3600)-ER85))*ER84)</f>
        <v>4.2049300265776255E-3</v>
      </c>
      <c r="ES88" s="125">
        <f t="shared" si="1886"/>
        <v>0.1104145909768824</v>
      </c>
      <c r="ET88" s="125">
        <f t="shared" si="1886"/>
        <v>7.4386484845519102E-2</v>
      </c>
      <c r="EU88" s="125">
        <f t="shared" si="1886"/>
        <v>5.0456039518253067E-2</v>
      </c>
      <c r="EV88" s="125">
        <f t="shared" si="1886"/>
        <v>3.455294655580711E-2</v>
      </c>
      <c r="EW88" s="125">
        <f t="shared" si="1886"/>
        <v>2.3978864874429108E-2</v>
      </c>
      <c r="EX88" s="125">
        <f t="shared" si="1886"/>
        <v>1.6944648600332877E-2</v>
      </c>
      <c r="EY88" s="125">
        <f t="shared" si="1886"/>
        <v>1.2263740175549561E-2</v>
      </c>
      <c r="EZ88" s="125">
        <f t="shared" si="1886"/>
        <v>9.1490155759144029E-3</v>
      </c>
      <c r="FA88" s="125">
        <f t="shared" si="1886"/>
        <v>7.0781649102053508E-3</v>
      </c>
      <c r="FB88" s="125">
        <f t="shared" si="1886"/>
        <v>5.7044790949202489E-3</v>
      </c>
      <c r="FC88" s="125">
        <f t="shared" si="1886"/>
        <v>4.7977208709593204E-3</v>
      </c>
      <c r="FD88" s="125">
        <f t="shared" si="1886"/>
        <v>4.2049300265776255E-3</v>
      </c>
      <c r="FE88" s="125">
        <f t="shared" si="1886"/>
        <v>0.1104145909768824</v>
      </c>
      <c r="FF88" s="125">
        <f t="shared" si="1886"/>
        <v>7.4386484845519102E-2</v>
      </c>
      <c r="FG88" s="125">
        <f t="shared" si="1886"/>
        <v>5.0456039518253067E-2</v>
      </c>
      <c r="FH88" s="125">
        <f t="shared" si="1886"/>
        <v>3.455294655580711E-2</v>
      </c>
      <c r="FI88" s="125">
        <f t="shared" si="1886"/>
        <v>2.3978864874429108E-2</v>
      </c>
      <c r="FJ88" s="125">
        <f t="shared" si="1886"/>
        <v>1.6944648600332877E-2</v>
      </c>
      <c r="FK88" s="125">
        <f t="shared" si="1886"/>
        <v>1.2263740175549561E-2</v>
      </c>
      <c r="FL88" s="125">
        <f t="shared" si="1886"/>
        <v>9.1490155759144029E-3</v>
      </c>
      <c r="FM88" s="125">
        <f t="shared" si="1886"/>
        <v>7.0781649102053508E-3</v>
      </c>
      <c r="FN88" s="125">
        <f t="shared" si="1886"/>
        <v>5.7044790949202489E-3</v>
      </c>
      <c r="FO88" s="125">
        <f t="shared" si="1886"/>
        <v>4.7977208709593204E-3</v>
      </c>
      <c r="FP88" s="125">
        <f t="shared" si="1886"/>
        <v>4.2049300265776255E-3</v>
      </c>
      <c r="FQ88" s="125">
        <f t="shared" si="1886"/>
        <v>0.1104145909768824</v>
      </c>
      <c r="FR88" s="125">
        <f t="shared" si="1886"/>
        <v>7.4386484845519102E-2</v>
      </c>
      <c r="FS88" s="125">
        <f t="shared" si="1886"/>
        <v>5.0456039518253067E-2</v>
      </c>
      <c r="FT88" s="125">
        <f t="shared" si="1886"/>
        <v>3.455294655580711E-2</v>
      </c>
      <c r="FU88" s="125">
        <f t="shared" si="1886"/>
        <v>2.3978864874429108E-2</v>
      </c>
      <c r="FV88" s="125">
        <f t="shared" si="1886"/>
        <v>1.6944648600332877E-2</v>
      </c>
      <c r="FW88" s="125">
        <f t="shared" si="1886"/>
        <v>1.2263740175549561E-2</v>
      </c>
      <c r="FX88" s="125">
        <f t="shared" si="1886"/>
        <v>9.1490155759144029E-3</v>
      </c>
      <c r="FY88" s="125">
        <f t="shared" si="1886"/>
        <v>7.0781649102053508E-3</v>
      </c>
      <c r="FZ88" s="125">
        <f t="shared" si="1886"/>
        <v>5.7044790949202489E-3</v>
      </c>
      <c r="GA88" s="125">
        <f t="shared" si="1886"/>
        <v>4.7977208709593204E-3</v>
      </c>
      <c r="GB88" s="125">
        <f t="shared" si="1886"/>
        <v>4.2049300265776255E-3</v>
      </c>
      <c r="GC88" s="125">
        <f t="shared" si="1886"/>
        <v>0.1104145909768824</v>
      </c>
      <c r="GD88" s="125">
        <f t="shared" si="1886"/>
        <v>7.4386484845519102E-2</v>
      </c>
      <c r="GE88" s="125">
        <f t="shared" si="1886"/>
        <v>5.0456039518253067E-2</v>
      </c>
      <c r="GF88" s="125">
        <f t="shared" si="1886"/>
        <v>3.455294655580711E-2</v>
      </c>
      <c r="GG88" s="125">
        <f t="shared" si="1886"/>
        <v>2.3978864874429108E-2</v>
      </c>
      <c r="GH88" s="125">
        <f t="shared" si="1886"/>
        <v>1.6944648600332877E-2</v>
      </c>
      <c r="GI88" s="125">
        <f t="shared" si="1886"/>
        <v>1.2263740175549561E-2</v>
      </c>
      <c r="GJ88" s="125">
        <f t="shared" si="1886"/>
        <v>9.1490155759144029E-3</v>
      </c>
      <c r="GK88" s="125">
        <f t="shared" si="1886"/>
        <v>7.0781649102053508E-3</v>
      </c>
      <c r="GL88" s="125">
        <f t="shared" si="1886"/>
        <v>5.7044790949202489E-3</v>
      </c>
      <c r="GM88" s="125">
        <f t="shared" si="1886"/>
        <v>4.7977208709593204E-3</v>
      </c>
      <c r="GN88" s="125">
        <f t="shared" si="1886"/>
        <v>4.2049300265776255E-3</v>
      </c>
      <c r="GO88" s="125">
        <f t="shared" si="1886"/>
        <v>0.1104145909768824</v>
      </c>
      <c r="GP88" s="125">
        <f t="shared" si="1886"/>
        <v>7.4386484845519102E-2</v>
      </c>
      <c r="GQ88" s="125">
        <f t="shared" si="1886"/>
        <v>5.0456039518253067E-2</v>
      </c>
      <c r="GR88" s="125">
        <f t="shared" si="1886"/>
        <v>3.455294655580711E-2</v>
      </c>
      <c r="GS88" s="125">
        <f t="shared" si="1886"/>
        <v>2.3978864874429108E-2</v>
      </c>
      <c r="GT88" s="125">
        <f t="shared" si="1886"/>
        <v>1.6944648600332877E-2</v>
      </c>
      <c r="GU88" s="125">
        <f t="shared" si="1886"/>
        <v>1.2263740175549561E-2</v>
      </c>
      <c r="GV88" s="125">
        <f t="shared" si="1886"/>
        <v>9.1490155759144029E-3</v>
      </c>
      <c r="GW88" s="125">
        <f t="shared" si="1886"/>
        <v>7.0781649102053508E-3</v>
      </c>
      <c r="GX88" s="125">
        <f t="shared" si="1886"/>
        <v>5.7044790949202489E-3</v>
      </c>
      <c r="GY88" s="125">
        <f t="shared" si="1886"/>
        <v>4.7977208709593204E-3</v>
      </c>
      <c r="GZ88" s="125">
        <f t="shared" si="1886"/>
        <v>4.2049300265776255E-3</v>
      </c>
      <c r="HA88" s="125">
        <f t="shared" si="1886"/>
        <v>0.1104145909768824</v>
      </c>
      <c r="HB88" s="125">
        <f t="shared" si="1886"/>
        <v>7.4386484845519102E-2</v>
      </c>
      <c r="HC88" s="125">
        <f t="shared" si="1886"/>
        <v>5.0456039518253067E-2</v>
      </c>
      <c r="HD88" s="125">
        <f t="shared" ref="HD88:JO88" si="1887">((HD28/3600)*EXP(HD84*HD28/3600) + HD85*EXP(-HD85*HD84))/(((HD28/3600)+HD85)*EXP(((HD28/3600)-HD85))*HD84)</f>
        <v>3.455294655580711E-2</v>
      </c>
      <c r="HE88" s="125">
        <f t="shared" si="1887"/>
        <v>2.3978864874429108E-2</v>
      </c>
      <c r="HF88" s="125">
        <f t="shared" si="1887"/>
        <v>1.6944648600332877E-2</v>
      </c>
      <c r="HG88" s="125">
        <f t="shared" si="1887"/>
        <v>1.2263740175549561E-2</v>
      </c>
      <c r="HH88" s="125">
        <f t="shared" si="1887"/>
        <v>9.1490155759144029E-3</v>
      </c>
      <c r="HI88" s="125">
        <f t="shared" si="1887"/>
        <v>7.0781649102053508E-3</v>
      </c>
      <c r="HJ88" s="125">
        <f t="shared" si="1887"/>
        <v>5.7044790949202489E-3</v>
      </c>
      <c r="HK88" s="125">
        <f t="shared" si="1887"/>
        <v>4.7977208709593204E-3</v>
      </c>
      <c r="HL88" s="125">
        <f t="shared" si="1887"/>
        <v>4.2049300265776255E-3</v>
      </c>
      <c r="HM88" s="125">
        <f t="shared" si="1887"/>
        <v>0.1104145909768824</v>
      </c>
      <c r="HN88" s="125">
        <f t="shared" si="1887"/>
        <v>7.4386484845519102E-2</v>
      </c>
      <c r="HO88" s="125">
        <f t="shared" si="1887"/>
        <v>5.0456039518253067E-2</v>
      </c>
      <c r="HP88" s="125">
        <f t="shared" si="1887"/>
        <v>3.455294655580711E-2</v>
      </c>
      <c r="HQ88" s="125">
        <f t="shared" si="1887"/>
        <v>2.3978864874429108E-2</v>
      </c>
      <c r="HR88" s="125">
        <f t="shared" si="1887"/>
        <v>1.6944648600332877E-2</v>
      </c>
      <c r="HS88" s="125">
        <f t="shared" si="1887"/>
        <v>1.2263740175549561E-2</v>
      </c>
      <c r="HT88" s="125">
        <f t="shared" si="1887"/>
        <v>9.1490155759144029E-3</v>
      </c>
      <c r="HU88" s="125">
        <f t="shared" si="1887"/>
        <v>7.0781649102053508E-3</v>
      </c>
      <c r="HV88" s="125">
        <f t="shared" si="1887"/>
        <v>5.7044790949202489E-3</v>
      </c>
      <c r="HW88" s="125">
        <f t="shared" si="1887"/>
        <v>4.7977208709593204E-3</v>
      </c>
      <c r="HX88" s="125">
        <f t="shared" si="1887"/>
        <v>4.2049300265776255E-3</v>
      </c>
      <c r="HY88" s="125">
        <f t="shared" si="1887"/>
        <v>0.1104145909768824</v>
      </c>
      <c r="HZ88" s="125">
        <f t="shared" si="1887"/>
        <v>7.4386484845519102E-2</v>
      </c>
      <c r="IA88" s="125">
        <f t="shared" si="1887"/>
        <v>5.0456039518253067E-2</v>
      </c>
      <c r="IB88" s="125">
        <f t="shared" si="1887"/>
        <v>3.455294655580711E-2</v>
      </c>
      <c r="IC88" s="125">
        <f t="shared" si="1887"/>
        <v>2.3978864874429108E-2</v>
      </c>
      <c r="ID88" s="125">
        <f t="shared" si="1887"/>
        <v>1.6944648600332877E-2</v>
      </c>
      <c r="IE88" s="125">
        <f t="shared" si="1887"/>
        <v>1.2263740175549561E-2</v>
      </c>
      <c r="IF88" s="125">
        <f t="shared" si="1887"/>
        <v>9.1490155759144029E-3</v>
      </c>
      <c r="IG88" s="125">
        <f t="shared" si="1887"/>
        <v>7.0781649102053508E-3</v>
      </c>
      <c r="IH88" s="125">
        <f t="shared" si="1887"/>
        <v>5.7044790949202489E-3</v>
      </c>
      <c r="II88" s="125">
        <f t="shared" si="1887"/>
        <v>4.7977208709593204E-3</v>
      </c>
      <c r="IJ88" s="125">
        <f t="shared" si="1887"/>
        <v>4.2049300265776255E-3</v>
      </c>
      <c r="IK88" s="125">
        <f t="shared" si="1887"/>
        <v>0.1104145909768824</v>
      </c>
      <c r="IL88" s="125">
        <f t="shared" si="1887"/>
        <v>7.4386484845519102E-2</v>
      </c>
      <c r="IM88" s="125">
        <f t="shared" si="1887"/>
        <v>5.0456039518253067E-2</v>
      </c>
      <c r="IN88" s="125">
        <f t="shared" si="1887"/>
        <v>3.455294655580711E-2</v>
      </c>
      <c r="IO88" s="125">
        <f t="shared" si="1887"/>
        <v>2.3978864874429108E-2</v>
      </c>
      <c r="IP88" s="125">
        <f t="shared" si="1887"/>
        <v>1.6944648600332877E-2</v>
      </c>
      <c r="IQ88" s="125">
        <f t="shared" si="1887"/>
        <v>1.2263740175549561E-2</v>
      </c>
      <c r="IR88" s="125">
        <f t="shared" si="1887"/>
        <v>9.1490155759144029E-3</v>
      </c>
      <c r="IS88" s="125">
        <f t="shared" si="1887"/>
        <v>7.0781649102053508E-3</v>
      </c>
      <c r="IT88" s="125">
        <f t="shared" si="1887"/>
        <v>5.7044790949202489E-3</v>
      </c>
      <c r="IU88" s="125">
        <f t="shared" si="1887"/>
        <v>4.7977208709593204E-3</v>
      </c>
      <c r="IV88" s="125">
        <f t="shared" si="1887"/>
        <v>4.2049300265776255E-3</v>
      </c>
      <c r="IW88" s="125">
        <f t="shared" si="1887"/>
        <v>0.1104145909768824</v>
      </c>
      <c r="IX88" s="125">
        <f t="shared" si="1887"/>
        <v>7.4386484845519102E-2</v>
      </c>
      <c r="IY88" s="125">
        <f t="shared" si="1887"/>
        <v>5.0456039518253067E-2</v>
      </c>
      <c r="IZ88" s="125">
        <f t="shared" si="1887"/>
        <v>3.455294655580711E-2</v>
      </c>
      <c r="JA88" s="125">
        <f t="shared" si="1887"/>
        <v>2.3978864874429108E-2</v>
      </c>
      <c r="JB88" s="125">
        <f t="shared" si="1887"/>
        <v>1.6944648600332877E-2</v>
      </c>
      <c r="JC88" s="125">
        <f t="shared" si="1887"/>
        <v>1.2263740175549561E-2</v>
      </c>
      <c r="JD88" s="125">
        <f t="shared" si="1887"/>
        <v>9.1490155759144029E-3</v>
      </c>
      <c r="JE88" s="125">
        <f t="shared" si="1887"/>
        <v>7.0781649102053508E-3</v>
      </c>
      <c r="JF88" s="125">
        <f t="shared" si="1887"/>
        <v>5.7044790949202489E-3</v>
      </c>
      <c r="JG88" s="125">
        <f t="shared" si="1887"/>
        <v>4.7977208709593204E-3</v>
      </c>
      <c r="JH88" s="125">
        <f t="shared" si="1887"/>
        <v>4.2049300265776255E-3</v>
      </c>
      <c r="JI88" s="125">
        <f t="shared" si="1887"/>
        <v>0.1104145909768824</v>
      </c>
      <c r="JJ88" s="125">
        <f t="shared" si="1887"/>
        <v>7.4386484845519102E-2</v>
      </c>
      <c r="JK88" s="125">
        <f t="shared" si="1887"/>
        <v>5.0456039518253067E-2</v>
      </c>
      <c r="JL88" s="125">
        <f t="shared" si="1887"/>
        <v>3.455294655580711E-2</v>
      </c>
      <c r="JM88" s="125">
        <f t="shared" si="1887"/>
        <v>2.3978864874429108E-2</v>
      </c>
      <c r="JN88" s="125">
        <f t="shared" si="1887"/>
        <v>1.6944648600332877E-2</v>
      </c>
      <c r="JO88" s="125">
        <f t="shared" si="1887"/>
        <v>1.2263740175549561E-2</v>
      </c>
      <c r="JP88" s="125">
        <f t="shared" ref="JP88:MA88" si="1888">((JP28/3600)*EXP(JP84*JP28/3600) + JP85*EXP(-JP85*JP84))/(((JP28/3600)+JP85)*EXP(((JP28/3600)-JP85))*JP84)</f>
        <v>9.1490155759144029E-3</v>
      </c>
      <c r="JQ88" s="125">
        <f t="shared" si="1888"/>
        <v>7.0781649102053508E-3</v>
      </c>
      <c r="JR88" s="125">
        <f t="shared" si="1888"/>
        <v>5.7044790949202489E-3</v>
      </c>
      <c r="JS88" s="125">
        <f t="shared" si="1888"/>
        <v>4.7977208709593204E-3</v>
      </c>
      <c r="JT88" s="125">
        <f t="shared" si="1888"/>
        <v>4.2049300265776255E-3</v>
      </c>
      <c r="JU88" s="125">
        <f t="shared" si="1888"/>
        <v>0.1104145909768824</v>
      </c>
      <c r="JV88" s="125">
        <f t="shared" si="1888"/>
        <v>7.4386484845519102E-2</v>
      </c>
      <c r="JW88" s="125">
        <f t="shared" si="1888"/>
        <v>5.0456039518253067E-2</v>
      </c>
      <c r="JX88" s="125">
        <f t="shared" si="1888"/>
        <v>3.455294655580711E-2</v>
      </c>
      <c r="JY88" s="125">
        <f t="shared" si="1888"/>
        <v>2.3978864874429108E-2</v>
      </c>
      <c r="JZ88" s="125">
        <f t="shared" si="1888"/>
        <v>1.6944648600332877E-2</v>
      </c>
      <c r="KA88" s="125">
        <f t="shared" si="1888"/>
        <v>1.2263740175549561E-2</v>
      </c>
      <c r="KB88" s="125">
        <f t="shared" si="1888"/>
        <v>9.1490155759144029E-3</v>
      </c>
      <c r="KC88" s="125">
        <f t="shared" si="1888"/>
        <v>7.0781649102053508E-3</v>
      </c>
      <c r="KD88" s="125">
        <f t="shared" si="1888"/>
        <v>5.7044790949202489E-3</v>
      </c>
      <c r="KE88" s="125">
        <f t="shared" si="1888"/>
        <v>4.7977208709593204E-3</v>
      </c>
      <c r="KF88" s="125">
        <f t="shared" si="1888"/>
        <v>4.2049300265776255E-3</v>
      </c>
      <c r="KG88" s="125">
        <f t="shared" si="1888"/>
        <v>0.1104145909768824</v>
      </c>
      <c r="KH88" s="125">
        <f t="shared" si="1888"/>
        <v>7.4386484845519102E-2</v>
      </c>
      <c r="KI88" s="125">
        <f t="shared" si="1888"/>
        <v>5.0456039518253067E-2</v>
      </c>
      <c r="KJ88" s="125">
        <f t="shared" si="1888"/>
        <v>3.455294655580711E-2</v>
      </c>
      <c r="KK88" s="125">
        <f t="shared" si="1888"/>
        <v>2.3978864874429108E-2</v>
      </c>
      <c r="KL88" s="125">
        <f t="shared" si="1888"/>
        <v>1.6944648600332877E-2</v>
      </c>
      <c r="KM88" s="125">
        <f t="shared" si="1888"/>
        <v>1.2263740175549561E-2</v>
      </c>
      <c r="KN88" s="125">
        <f t="shared" si="1888"/>
        <v>9.1490155759144029E-3</v>
      </c>
      <c r="KO88" s="125">
        <f t="shared" si="1888"/>
        <v>7.0781649102053508E-3</v>
      </c>
      <c r="KP88" s="125">
        <f t="shared" si="1888"/>
        <v>5.7044790949202489E-3</v>
      </c>
      <c r="KQ88" s="125">
        <f t="shared" si="1888"/>
        <v>4.7977208709593204E-3</v>
      </c>
      <c r="KR88" s="125">
        <f t="shared" si="1888"/>
        <v>4.2049300265776255E-3</v>
      </c>
      <c r="KS88" s="125">
        <f t="shared" si="1888"/>
        <v>0.1104145909768824</v>
      </c>
      <c r="KT88" s="125">
        <f t="shared" si="1888"/>
        <v>7.4386484845519102E-2</v>
      </c>
      <c r="KU88" s="125">
        <f t="shared" si="1888"/>
        <v>5.0456039518253067E-2</v>
      </c>
      <c r="KV88" s="125">
        <f t="shared" si="1888"/>
        <v>3.455294655580711E-2</v>
      </c>
      <c r="KW88" s="125">
        <f t="shared" si="1888"/>
        <v>2.3978864874429108E-2</v>
      </c>
      <c r="KX88" s="125">
        <f t="shared" si="1888"/>
        <v>1.6944648600332877E-2</v>
      </c>
      <c r="KY88" s="125">
        <f t="shared" si="1888"/>
        <v>1.2263740175549561E-2</v>
      </c>
      <c r="KZ88" s="125">
        <f t="shared" si="1888"/>
        <v>9.1490155759144029E-3</v>
      </c>
      <c r="LA88" s="125">
        <f t="shared" si="1888"/>
        <v>7.0781649102053508E-3</v>
      </c>
      <c r="LB88" s="125">
        <f t="shared" si="1888"/>
        <v>5.7044790949202489E-3</v>
      </c>
      <c r="LC88" s="125">
        <f t="shared" si="1888"/>
        <v>4.7977208709593204E-3</v>
      </c>
      <c r="LD88" s="125">
        <f t="shared" si="1888"/>
        <v>4.2049300265776255E-3</v>
      </c>
      <c r="LE88" s="125">
        <f t="shared" si="1888"/>
        <v>0.1104145909768824</v>
      </c>
      <c r="LF88" s="125">
        <f t="shared" si="1888"/>
        <v>7.4386484845519102E-2</v>
      </c>
      <c r="LG88" s="125">
        <f t="shared" si="1888"/>
        <v>5.0456039518253067E-2</v>
      </c>
      <c r="LH88" s="125">
        <f t="shared" si="1888"/>
        <v>3.455294655580711E-2</v>
      </c>
      <c r="LI88" s="125">
        <f t="shared" si="1888"/>
        <v>2.3978864874429108E-2</v>
      </c>
      <c r="LJ88" s="125">
        <f t="shared" si="1888"/>
        <v>1.6944648600332877E-2</v>
      </c>
      <c r="LK88" s="125">
        <f t="shared" si="1888"/>
        <v>1.2263740175549561E-2</v>
      </c>
      <c r="LL88" s="125">
        <f t="shared" si="1888"/>
        <v>9.1490155759144029E-3</v>
      </c>
      <c r="LM88" s="125">
        <f t="shared" si="1888"/>
        <v>7.0781649102053508E-3</v>
      </c>
      <c r="LN88" s="125">
        <f t="shared" si="1888"/>
        <v>5.7044790949202489E-3</v>
      </c>
      <c r="LO88" s="125">
        <f t="shared" si="1888"/>
        <v>4.7977208709593204E-3</v>
      </c>
      <c r="LP88" s="125">
        <f t="shared" si="1888"/>
        <v>4.2049300265776255E-3</v>
      </c>
      <c r="LQ88" s="125">
        <f t="shared" si="1888"/>
        <v>0.1104145909768824</v>
      </c>
      <c r="LR88" s="125">
        <f t="shared" si="1888"/>
        <v>7.4386484845519102E-2</v>
      </c>
      <c r="LS88" s="125">
        <f t="shared" si="1888"/>
        <v>5.0456039518253067E-2</v>
      </c>
      <c r="LT88" s="125">
        <f t="shared" si="1888"/>
        <v>3.455294655580711E-2</v>
      </c>
      <c r="LU88" s="125">
        <f t="shared" si="1888"/>
        <v>2.3978864874429108E-2</v>
      </c>
      <c r="LV88" s="125">
        <f t="shared" si="1888"/>
        <v>1.6944648600332877E-2</v>
      </c>
      <c r="LW88" s="125">
        <f t="shared" si="1888"/>
        <v>1.2263740175549561E-2</v>
      </c>
      <c r="LX88" s="125">
        <f t="shared" si="1888"/>
        <v>9.1490155759144029E-3</v>
      </c>
      <c r="LY88" s="125">
        <f t="shared" si="1888"/>
        <v>7.0781649102053508E-3</v>
      </c>
      <c r="LZ88" s="125">
        <f t="shared" si="1888"/>
        <v>5.7044790949202489E-3</v>
      </c>
      <c r="MA88" s="125">
        <f t="shared" si="1888"/>
        <v>4.7977208709593204E-3</v>
      </c>
      <c r="MB88" s="125">
        <f t="shared" ref="MB88:OM88" si="1889">((MB28/3600)*EXP(MB84*MB28/3600) + MB85*EXP(-MB85*MB84))/(((MB28/3600)+MB85)*EXP(((MB28/3600)-MB85))*MB84)</f>
        <v>4.2049300265776255E-3</v>
      </c>
      <c r="MC88" s="125">
        <f t="shared" si="1889"/>
        <v>0.1104145909768824</v>
      </c>
      <c r="MD88" s="125">
        <f t="shared" si="1889"/>
        <v>7.4386484845519102E-2</v>
      </c>
      <c r="ME88" s="125">
        <f t="shared" si="1889"/>
        <v>5.0456039518253067E-2</v>
      </c>
      <c r="MF88" s="125">
        <f t="shared" si="1889"/>
        <v>3.455294655580711E-2</v>
      </c>
      <c r="MG88" s="125">
        <f t="shared" si="1889"/>
        <v>2.3978864874429108E-2</v>
      </c>
      <c r="MH88" s="125">
        <f t="shared" si="1889"/>
        <v>1.6944648600332877E-2</v>
      </c>
      <c r="MI88" s="125">
        <f t="shared" si="1889"/>
        <v>1.2263740175549561E-2</v>
      </c>
      <c r="MJ88" s="125">
        <f t="shared" si="1889"/>
        <v>9.1490155759144029E-3</v>
      </c>
      <c r="MK88" s="125">
        <f t="shared" si="1889"/>
        <v>7.0781649102053508E-3</v>
      </c>
      <c r="ML88" s="125">
        <f t="shared" si="1889"/>
        <v>5.7044790949202489E-3</v>
      </c>
      <c r="MM88" s="125">
        <f t="shared" si="1889"/>
        <v>4.7977208709593204E-3</v>
      </c>
      <c r="MN88" s="125">
        <f t="shared" si="1889"/>
        <v>4.2049300265776255E-3</v>
      </c>
      <c r="MO88" s="125">
        <f t="shared" si="1889"/>
        <v>0.1104145909768824</v>
      </c>
      <c r="MP88" s="125">
        <f t="shared" si="1889"/>
        <v>7.4386484845519102E-2</v>
      </c>
      <c r="MQ88" s="125">
        <f t="shared" si="1889"/>
        <v>5.0456039518253067E-2</v>
      </c>
      <c r="MR88" s="125">
        <f t="shared" si="1889"/>
        <v>3.455294655580711E-2</v>
      </c>
      <c r="MS88" s="125">
        <f t="shared" si="1889"/>
        <v>2.3978864874429108E-2</v>
      </c>
      <c r="MT88" s="125">
        <f t="shared" si="1889"/>
        <v>1.6944648600332877E-2</v>
      </c>
      <c r="MU88" s="125">
        <f t="shared" si="1889"/>
        <v>1.2263740175549561E-2</v>
      </c>
      <c r="MV88" s="125">
        <f t="shared" si="1889"/>
        <v>9.1490155759144029E-3</v>
      </c>
      <c r="MW88" s="125">
        <f t="shared" si="1889"/>
        <v>7.0781649102053508E-3</v>
      </c>
      <c r="MX88" s="125">
        <f t="shared" si="1889"/>
        <v>5.7044790949202489E-3</v>
      </c>
      <c r="MY88" s="125">
        <f t="shared" si="1889"/>
        <v>4.7977208709593204E-3</v>
      </c>
      <c r="MZ88" s="125">
        <f t="shared" si="1889"/>
        <v>4.2049300265776255E-3</v>
      </c>
      <c r="NA88" s="125">
        <f t="shared" si="1889"/>
        <v>0.1104145909768824</v>
      </c>
      <c r="NB88" s="125">
        <f t="shared" si="1889"/>
        <v>7.4386484845519102E-2</v>
      </c>
      <c r="NC88" s="125">
        <f t="shared" si="1889"/>
        <v>5.0456039518253067E-2</v>
      </c>
      <c r="ND88" s="125">
        <f t="shared" si="1889"/>
        <v>3.455294655580711E-2</v>
      </c>
      <c r="NE88" s="125">
        <f t="shared" si="1889"/>
        <v>2.3978864874429108E-2</v>
      </c>
      <c r="NF88" s="125">
        <f t="shared" si="1889"/>
        <v>1.6944648600332877E-2</v>
      </c>
      <c r="NG88" s="125">
        <f t="shared" si="1889"/>
        <v>1.2263740175549561E-2</v>
      </c>
      <c r="NH88" s="125">
        <f t="shared" si="1889"/>
        <v>9.1490155759144029E-3</v>
      </c>
      <c r="NI88" s="125">
        <f t="shared" si="1889"/>
        <v>7.0781649102053508E-3</v>
      </c>
      <c r="NJ88" s="125">
        <f t="shared" si="1889"/>
        <v>5.7044790949202489E-3</v>
      </c>
      <c r="NK88" s="125">
        <f t="shared" si="1889"/>
        <v>4.7977208709593204E-3</v>
      </c>
      <c r="NL88" s="125">
        <f t="shared" si="1889"/>
        <v>4.2049300265776255E-3</v>
      </c>
      <c r="NM88" s="125">
        <f t="shared" si="1889"/>
        <v>0.1104145909768824</v>
      </c>
      <c r="NN88" s="125">
        <f t="shared" si="1889"/>
        <v>7.4386484845519102E-2</v>
      </c>
      <c r="NO88" s="125">
        <f t="shared" si="1889"/>
        <v>5.0456039518253067E-2</v>
      </c>
      <c r="NP88" s="125">
        <f t="shared" si="1889"/>
        <v>3.455294655580711E-2</v>
      </c>
      <c r="NQ88" s="125">
        <f t="shared" si="1889"/>
        <v>2.3978864874429108E-2</v>
      </c>
      <c r="NR88" s="125">
        <f t="shared" si="1889"/>
        <v>1.6944648600332877E-2</v>
      </c>
      <c r="NS88" s="125">
        <f t="shared" si="1889"/>
        <v>1.2263740175549561E-2</v>
      </c>
      <c r="NT88" s="125">
        <f t="shared" si="1889"/>
        <v>9.1490155759144029E-3</v>
      </c>
      <c r="NU88" s="125">
        <f t="shared" si="1889"/>
        <v>7.0781649102053508E-3</v>
      </c>
      <c r="NV88" s="125">
        <f t="shared" si="1889"/>
        <v>5.7044790949202489E-3</v>
      </c>
      <c r="NW88" s="125">
        <f t="shared" si="1889"/>
        <v>4.7977208709593204E-3</v>
      </c>
      <c r="NX88" s="125">
        <f t="shared" si="1889"/>
        <v>4.2049300265776255E-3</v>
      </c>
      <c r="NY88" s="125">
        <f t="shared" si="1889"/>
        <v>0.1104145909768824</v>
      </c>
      <c r="NZ88" s="125">
        <f t="shared" si="1889"/>
        <v>7.4386484845519102E-2</v>
      </c>
      <c r="OA88" s="125">
        <f t="shared" si="1889"/>
        <v>5.0456039518253067E-2</v>
      </c>
      <c r="OB88" s="125">
        <f t="shared" si="1889"/>
        <v>3.455294655580711E-2</v>
      </c>
      <c r="OC88" s="125">
        <f t="shared" si="1889"/>
        <v>2.3978864874429108E-2</v>
      </c>
      <c r="OD88" s="125">
        <f t="shared" si="1889"/>
        <v>1.6944648600332877E-2</v>
      </c>
      <c r="OE88" s="125">
        <f t="shared" si="1889"/>
        <v>1.2263740175549561E-2</v>
      </c>
      <c r="OF88" s="125">
        <f t="shared" si="1889"/>
        <v>9.1490155759144029E-3</v>
      </c>
      <c r="OG88" s="125">
        <f t="shared" si="1889"/>
        <v>7.0781649102053508E-3</v>
      </c>
      <c r="OH88" s="125">
        <f t="shared" si="1889"/>
        <v>5.7044790949202489E-3</v>
      </c>
      <c r="OI88" s="125">
        <f t="shared" si="1889"/>
        <v>4.7977208709593204E-3</v>
      </c>
      <c r="OJ88" s="125">
        <f t="shared" si="1889"/>
        <v>4.2049300265776255E-3</v>
      </c>
      <c r="OK88" s="125">
        <f t="shared" si="1889"/>
        <v>0.1104145909768824</v>
      </c>
      <c r="OL88" s="125">
        <f t="shared" si="1889"/>
        <v>7.4386484845519102E-2</v>
      </c>
      <c r="OM88" s="125">
        <f t="shared" si="1889"/>
        <v>5.0456039518253067E-2</v>
      </c>
      <c r="ON88" s="125">
        <f t="shared" ref="ON88:QY88" si="1890">((ON28/3600)*EXP(ON84*ON28/3600) + ON85*EXP(-ON85*ON84))/(((ON28/3600)+ON85)*EXP(((ON28/3600)-ON85))*ON84)</f>
        <v>3.455294655580711E-2</v>
      </c>
      <c r="OO88" s="125">
        <f t="shared" si="1890"/>
        <v>2.3978864874429108E-2</v>
      </c>
      <c r="OP88" s="125">
        <f t="shared" si="1890"/>
        <v>1.6944648600332877E-2</v>
      </c>
      <c r="OQ88" s="125">
        <f t="shared" si="1890"/>
        <v>1.2263740175549561E-2</v>
      </c>
      <c r="OR88" s="125">
        <f t="shared" si="1890"/>
        <v>9.1490155759144029E-3</v>
      </c>
      <c r="OS88" s="125">
        <f t="shared" si="1890"/>
        <v>7.0781649102053508E-3</v>
      </c>
      <c r="OT88" s="125">
        <f t="shared" si="1890"/>
        <v>5.7044790949202489E-3</v>
      </c>
      <c r="OU88" s="125">
        <f t="shared" si="1890"/>
        <v>4.7977208709593204E-3</v>
      </c>
      <c r="OV88" s="125">
        <f t="shared" si="1890"/>
        <v>4.2049300265776255E-3</v>
      </c>
      <c r="OW88" s="125">
        <f t="shared" si="1890"/>
        <v>0.1104145909768824</v>
      </c>
      <c r="OX88" s="125">
        <f t="shared" si="1890"/>
        <v>7.4386484845519102E-2</v>
      </c>
      <c r="OY88" s="125">
        <f t="shared" si="1890"/>
        <v>5.0456039518253067E-2</v>
      </c>
      <c r="OZ88" s="125">
        <f t="shared" si="1890"/>
        <v>3.455294655580711E-2</v>
      </c>
      <c r="PA88" s="125">
        <f t="shared" si="1890"/>
        <v>2.3978864874429108E-2</v>
      </c>
      <c r="PB88" s="125">
        <f t="shared" si="1890"/>
        <v>1.6944648600332877E-2</v>
      </c>
      <c r="PC88" s="125">
        <f t="shared" si="1890"/>
        <v>1.2263740175549561E-2</v>
      </c>
      <c r="PD88" s="125">
        <f t="shared" si="1890"/>
        <v>9.1490155759144029E-3</v>
      </c>
      <c r="PE88" s="125">
        <f t="shared" si="1890"/>
        <v>7.0781649102053508E-3</v>
      </c>
      <c r="PF88" s="125">
        <f t="shared" si="1890"/>
        <v>5.7044790949202489E-3</v>
      </c>
      <c r="PG88" s="125">
        <f t="shared" si="1890"/>
        <v>4.7977208709593204E-3</v>
      </c>
      <c r="PH88" s="125">
        <f t="shared" si="1890"/>
        <v>4.2049300265776255E-3</v>
      </c>
      <c r="PI88" s="125">
        <f t="shared" si="1890"/>
        <v>0.1104145909768824</v>
      </c>
      <c r="PJ88" s="125">
        <f t="shared" si="1890"/>
        <v>7.4386484845519102E-2</v>
      </c>
      <c r="PK88" s="125">
        <f t="shared" si="1890"/>
        <v>5.0456039518253067E-2</v>
      </c>
      <c r="PL88" s="125">
        <f t="shared" si="1890"/>
        <v>3.455294655580711E-2</v>
      </c>
      <c r="PM88" s="125">
        <f t="shared" si="1890"/>
        <v>2.3978864874429108E-2</v>
      </c>
      <c r="PN88" s="125">
        <f t="shared" si="1890"/>
        <v>1.6944648600332877E-2</v>
      </c>
      <c r="PO88" s="125">
        <f t="shared" si="1890"/>
        <v>1.2263740175549561E-2</v>
      </c>
      <c r="PP88" s="125">
        <f t="shared" si="1890"/>
        <v>9.1490155759144029E-3</v>
      </c>
      <c r="PQ88" s="125">
        <f t="shared" si="1890"/>
        <v>7.0781649102053508E-3</v>
      </c>
      <c r="PR88" s="125">
        <f t="shared" si="1890"/>
        <v>5.7044790949202489E-3</v>
      </c>
      <c r="PS88" s="125">
        <f t="shared" si="1890"/>
        <v>4.7977208709593204E-3</v>
      </c>
      <c r="PT88" s="125">
        <f t="shared" si="1890"/>
        <v>4.2049300265776255E-3</v>
      </c>
      <c r="PU88" s="125">
        <f t="shared" si="1890"/>
        <v>0.1104145909768824</v>
      </c>
      <c r="PV88" s="125">
        <f t="shared" si="1890"/>
        <v>7.4386484845519102E-2</v>
      </c>
      <c r="PW88" s="125">
        <f t="shared" si="1890"/>
        <v>5.0456039518253067E-2</v>
      </c>
      <c r="PX88" s="125">
        <f t="shared" si="1890"/>
        <v>3.455294655580711E-2</v>
      </c>
      <c r="PY88" s="125">
        <f t="shared" si="1890"/>
        <v>2.3978864874429108E-2</v>
      </c>
      <c r="PZ88" s="125">
        <f t="shared" si="1890"/>
        <v>1.6944648600332877E-2</v>
      </c>
      <c r="QA88" s="125">
        <f t="shared" si="1890"/>
        <v>1.2263740175549561E-2</v>
      </c>
      <c r="QB88" s="125">
        <f t="shared" si="1890"/>
        <v>9.1490155759144029E-3</v>
      </c>
      <c r="QC88" s="125">
        <f t="shared" si="1890"/>
        <v>7.0781649102053508E-3</v>
      </c>
      <c r="QD88" s="125">
        <f t="shared" si="1890"/>
        <v>5.7044790949202489E-3</v>
      </c>
      <c r="QE88" s="125">
        <f t="shared" si="1890"/>
        <v>4.7977208709593204E-3</v>
      </c>
      <c r="QF88" s="125">
        <f t="shared" si="1890"/>
        <v>4.2049300265776255E-3</v>
      </c>
      <c r="QG88" s="125">
        <f t="shared" si="1890"/>
        <v>0.1104145909768824</v>
      </c>
      <c r="QH88" s="125">
        <f t="shared" si="1890"/>
        <v>7.4386484845519102E-2</v>
      </c>
      <c r="QI88" s="125">
        <f t="shared" si="1890"/>
        <v>5.0456039518253067E-2</v>
      </c>
      <c r="QJ88" s="125">
        <f t="shared" si="1890"/>
        <v>3.455294655580711E-2</v>
      </c>
      <c r="QK88" s="125">
        <f t="shared" si="1890"/>
        <v>2.3978864874429108E-2</v>
      </c>
      <c r="QL88" s="125">
        <f t="shared" si="1890"/>
        <v>1.6944648600332877E-2</v>
      </c>
      <c r="QM88" s="125">
        <f t="shared" si="1890"/>
        <v>1.2263740175549561E-2</v>
      </c>
      <c r="QN88" s="125">
        <f t="shared" si="1890"/>
        <v>9.1490155759144029E-3</v>
      </c>
      <c r="QO88" s="125">
        <f t="shared" si="1890"/>
        <v>7.0781649102053508E-3</v>
      </c>
      <c r="QP88" s="125">
        <f t="shared" si="1890"/>
        <v>5.7044790949202489E-3</v>
      </c>
      <c r="QQ88" s="125">
        <f t="shared" si="1890"/>
        <v>4.7977208709593204E-3</v>
      </c>
      <c r="QR88" s="125">
        <f t="shared" si="1890"/>
        <v>4.2049300265776255E-3</v>
      </c>
      <c r="QS88" s="125">
        <f t="shared" si="1890"/>
        <v>0.1104145909768824</v>
      </c>
      <c r="QT88" s="125">
        <f t="shared" si="1890"/>
        <v>7.4386484845519102E-2</v>
      </c>
      <c r="QU88" s="125">
        <f t="shared" si="1890"/>
        <v>5.0456039518253067E-2</v>
      </c>
      <c r="QV88" s="125">
        <f t="shared" si="1890"/>
        <v>3.455294655580711E-2</v>
      </c>
      <c r="QW88" s="125">
        <f t="shared" si="1890"/>
        <v>2.3978864874429108E-2</v>
      </c>
      <c r="QX88" s="125">
        <f t="shared" si="1890"/>
        <v>1.6944648600332877E-2</v>
      </c>
      <c r="QY88" s="125">
        <f t="shared" si="1890"/>
        <v>1.2263740175549561E-2</v>
      </c>
      <c r="QZ88" s="125">
        <f t="shared" ref="QZ88:TK88" si="1891">((QZ28/3600)*EXP(QZ84*QZ28/3600) + QZ85*EXP(-QZ85*QZ84))/(((QZ28/3600)+QZ85)*EXP(((QZ28/3600)-QZ85))*QZ84)</f>
        <v>9.1490155759144029E-3</v>
      </c>
      <c r="RA88" s="125">
        <f t="shared" si="1891"/>
        <v>7.0781649102053508E-3</v>
      </c>
      <c r="RB88" s="125">
        <f t="shared" si="1891"/>
        <v>5.7044790949202489E-3</v>
      </c>
      <c r="RC88" s="125">
        <f t="shared" si="1891"/>
        <v>4.7977208709593204E-3</v>
      </c>
      <c r="RD88" s="125">
        <f t="shared" si="1891"/>
        <v>4.2049300265776255E-3</v>
      </c>
      <c r="RE88" s="125">
        <f t="shared" si="1891"/>
        <v>0.1104145909768824</v>
      </c>
      <c r="RF88" s="125">
        <f t="shared" si="1891"/>
        <v>7.4386484845519102E-2</v>
      </c>
      <c r="RG88" s="125">
        <f t="shared" si="1891"/>
        <v>5.0456039518253067E-2</v>
      </c>
      <c r="RH88" s="125">
        <f t="shared" si="1891"/>
        <v>3.455294655580711E-2</v>
      </c>
      <c r="RI88" s="125">
        <f t="shared" si="1891"/>
        <v>2.3978864874429108E-2</v>
      </c>
      <c r="RJ88" s="125">
        <f t="shared" si="1891"/>
        <v>1.6944648600332877E-2</v>
      </c>
      <c r="RK88" s="125">
        <f t="shared" si="1891"/>
        <v>1.2263740175549561E-2</v>
      </c>
      <c r="RL88" s="125">
        <f t="shared" si="1891"/>
        <v>9.1490155759144029E-3</v>
      </c>
      <c r="RM88" s="125">
        <f t="shared" si="1891"/>
        <v>7.0781649102053508E-3</v>
      </c>
      <c r="RN88" s="125">
        <f t="shared" si="1891"/>
        <v>5.7044790949202489E-3</v>
      </c>
      <c r="RO88" s="125">
        <f t="shared" si="1891"/>
        <v>4.7977208709593204E-3</v>
      </c>
      <c r="RP88" s="125">
        <f t="shared" si="1891"/>
        <v>4.2049300265776255E-3</v>
      </c>
      <c r="RQ88" s="125">
        <f t="shared" si="1891"/>
        <v>0.1104145909768824</v>
      </c>
      <c r="RR88" s="125">
        <f t="shared" si="1891"/>
        <v>7.4386484845519102E-2</v>
      </c>
      <c r="RS88" s="125">
        <f t="shared" si="1891"/>
        <v>5.0456039518253067E-2</v>
      </c>
      <c r="RT88" s="125">
        <f t="shared" si="1891"/>
        <v>3.455294655580711E-2</v>
      </c>
      <c r="RU88" s="125">
        <f t="shared" si="1891"/>
        <v>2.3978864874429108E-2</v>
      </c>
      <c r="RV88" s="125">
        <f t="shared" si="1891"/>
        <v>1.6944648600332877E-2</v>
      </c>
      <c r="RW88" s="125">
        <f t="shared" si="1891"/>
        <v>1.2263740175549561E-2</v>
      </c>
      <c r="RX88" s="125">
        <f t="shared" si="1891"/>
        <v>9.1490155759144029E-3</v>
      </c>
      <c r="RY88" s="125">
        <f t="shared" si="1891"/>
        <v>7.0781649102053508E-3</v>
      </c>
      <c r="RZ88" s="125">
        <f t="shared" si="1891"/>
        <v>5.7044790949202489E-3</v>
      </c>
      <c r="SA88" s="125">
        <f t="shared" si="1891"/>
        <v>4.7977208709593204E-3</v>
      </c>
      <c r="SB88" s="125">
        <f t="shared" si="1891"/>
        <v>4.2049300265776255E-3</v>
      </c>
      <c r="SC88" s="125">
        <f t="shared" si="1891"/>
        <v>0.1104145909768824</v>
      </c>
      <c r="SD88" s="125">
        <f t="shared" si="1891"/>
        <v>7.4386484845519102E-2</v>
      </c>
      <c r="SE88" s="125">
        <f t="shared" si="1891"/>
        <v>5.0456039518253067E-2</v>
      </c>
      <c r="SF88" s="125">
        <f t="shared" si="1891"/>
        <v>3.455294655580711E-2</v>
      </c>
      <c r="SG88" s="125">
        <f t="shared" si="1891"/>
        <v>2.3978864874429108E-2</v>
      </c>
      <c r="SH88" s="125">
        <f t="shared" si="1891"/>
        <v>1.6944648600332877E-2</v>
      </c>
      <c r="SI88" s="125">
        <f t="shared" si="1891"/>
        <v>1.2263740175549561E-2</v>
      </c>
      <c r="SJ88" s="125">
        <f t="shared" si="1891"/>
        <v>9.1490155759144029E-3</v>
      </c>
      <c r="SK88" s="125">
        <f t="shared" si="1891"/>
        <v>7.0781649102053508E-3</v>
      </c>
      <c r="SL88" s="125">
        <f t="shared" si="1891"/>
        <v>5.7044790949202489E-3</v>
      </c>
      <c r="SM88" s="125">
        <f t="shared" si="1891"/>
        <v>4.7977208709593204E-3</v>
      </c>
      <c r="SN88" s="125">
        <f t="shared" si="1891"/>
        <v>4.2049300265776255E-3</v>
      </c>
      <c r="SO88" s="125">
        <f t="shared" si="1891"/>
        <v>0.1104145909768824</v>
      </c>
      <c r="SP88" s="125">
        <f t="shared" si="1891"/>
        <v>7.4386484845519102E-2</v>
      </c>
      <c r="SQ88" s="125">
        <f t="shared" si="1891"/>
        <v>5.0456039518253067E-2</v>
      </c>
      <c r="SR88" s="125">
        <f t="shared" si="1891"/>
        <v>3.455294655580711E-2</v>
      </c>
      <c r="SS88" s="125">
        <f t="shared" si="1891"/>
        <v>2.3978864874429108E-2</v>
      </c>
      <c r="ST88" s="125">
        <f t="shared" si="1891"/>
        <v>1.6944648600332877E-2</v>
      </c>
      <c r="SU88" s="125">
        <f t="shared" si="1891"/>
        <v>1.2263740175549561E-2</v>
      </c>
      <c r="SV88" s="125">
        <f t="shared" si="1891"/>
        <v>9.1490155759144029E-3</v>
      </c>
      <c r="SW88" s="125">
        <f t="shared" si="1891"/>
        <v>7.0781649102053508E-3</v>
      </c>
      <c r="SX88" s="125">
        <f t="shared" si="1891"/>
        <v>5.7044790949202489E-3</v>
      </c>
      <c r="SY88" s="125">
        <f t="shared" si="1891"/>
        <v>4.7977208709593204E-3</v>
      </c>
      <c r="SZ88" s="125">
        <f t="shared" si="1891"/>
        <v>4.2049300265776255E-3</v>
      </c>
      <c r="TA88" s="125">
        <f t="shared" si="1891"/>
        <v>0.1104145909768824</v>
      </c>
      <c r="TB88" s="125">
        <f t="shared" si="1891"/>
        <v>7.4386484845519102E-2</v>
      </c>
      <c r="TC88" s="125">
        <f t="shared" si="1891"/>
        <v>5.0456039518253067E-2</v>
      </c>
      <c r="TD88" s="125">
        <f t="shared" si="1891"/>
        <v>3.455294655580711E-2</v>
      </c>
      <c r="TE88" s="125">
        <f t="shared" si="1891"/>
        <v>2.3978864874429108E-2</v>
      </c>
      <c r="TF88" s="125">
        <f t="shared" si="1891"/>
        <v>1.6944648600332877E-2</v>
      </c>
      <c r="TG88" s="125">
        <f t="shared" si="1891"/>
        <v>1.2263740175549561E-2</v>
      </c>
      <c r="TH88" s="125">
        <f t="shared" si="1891"/>
        <v>9.1490155759144029E-3</v>
      </c>
      <c r="TI88" s="125">
        <f t="shared" si="1891"/>
        <v>7.0781649102053508E-3</v>
      </c>
      <c r="TJ88" s="125">
        <f t="shared" si="1891"/>
        <v>5.7044790949202489E-3</v>
      </c>
      <c r="TK88" s="125">
        <f t="shared" si="1891"/>
        <v>4.7977208709593204E-3</v>
      </c>
      <c r="TL88" s="125">
        <f t="shared" ref="TL88:VH88" si="1892">((TL28/3600)*EXP(TL84*TL28/3600) + TL85*EXP(-TL85*TL84))/(((TL28/3600)+TL85)*EXP(((TL28/3600)-TL85))*TL84)</f>
        <v>4.2049300265776255E-3</v>
      </c>
      <c r="TM88" s="125">
        <f t="shared" si="1892"/>
        <v>0.1104145909768824</v>
      </c>
      <c r="TN88" s="125">
        <f t="shared" si="1892"/>
        <v>7.4386484845519102E-2</v>
      </c>
      <c r="TO88" s="125">
        <f t="shared" si="1892"/>
        <v>5.0456039518253067E-2</v>
      </c>
      <c r="TP88" s="125">
        <f t="shared" si="1892"/>
        <v>3.455294655580711E-2</v>
      </c>
      <c r="TQ88" s="125">
        <f t="shared" si="1892"/>
        <v>2.3978864874429108E-2</v>
      </c>
      <c r="TR88" s="125">
        <f t="shared" si="1892"/>
        <v>1.6944648600332877E-2</v>
      </c>
      <c r="TS88" s="125">
        <f t="shared" si="1892"/>
        <v>1.2263740175549561E-2</v>
      </c>
      <c r="TT88" s="125">
        <f t="shared" si="1892"/>
        <v>9.1490155759144029E-3</v>
      </c>
      <c r="TU88" s="125">
        <f t="shared" si="1892"/>
        <v>7.0781649102053508E-3</v>
      </c>
      <c r="TV88" s="125">
        <f t="shared" si="1892"/>
        <v>5.7044790949202489E-3</v>
      </c>
      <c r="TW88" s="125">
        <f t="shared" si="1892"/>
        <v>4.7977208709593204E-3</v>
      </c>
      <c r="TX88" s="125">
        <f t="shared" si="1892"/>
        <v>4.2049300265776255E-3</v>
      </c>
      <c r="TY88" s="125">
        <f t="shared" si="1892"/>
        <v>0.1104145909768824</v>
      </c>
      <c r="TZ88" s="125">
        <f t="shared" si="1892"/>
        <v>7.4386484845519102E-2</v>
      </c>
      <c r="UA88" s="125">
        <f t="shared" si="1892"/>
        <v>5.0456039518253067E-2</v>
      </c>
      <c r="UB88" s="125">
        <f t="shared" si="1892"/>
        <v>3.455294655580711E-2</v>
      </c>
      <c r="UC88" s="125">
        <f t="shared" si="1892"/>
        <v>2.3978864874429108E-2</v>
      </c>
      <c r="UD88" s="125">
        <f t="shared" si="1892"/>
        <v>1.6944648600332877E-2</v>
      </c>
      <c r="UE88" s="125">
        <f t="shared" si="1892"/>
        <v>1.2263740175549561E-2</v>
      </c>
      <c r="UF88" s="125">
        <f t="shared" si="1892"/>
        <v>9.1490155759144029E-3</v>
      </c>
      <c r="UG88" s="125">
        <f t="shared" si="1892"/>
        <v>7.0781649102053508E-3</v>
      </c>
      <c r="UH88" s="125">
        <f t="shared" si="1892"/>
        <v>5.7044790949202489E-3</v>
      </c>
      <c r="UI88" s="125">
        <f t="shared" si="1892"/>
        <v>4.7977208709593204E-3</v>
      </c>
      <c r="UJ88" s="125">
        <f t="shared" si="1892"/>
        <v>4.2049300265776255E-3</v>
      </c>
      <c r="UK88" s="125">
        <f t="shared" si="1892"/>
        <v>0.1104145909768824</v>
      </c>
      <c r="UL88" s="125">
        <f t="shared" si="1892"/>
        <v>7.4386484845519102E-2</v>
      </c>
      <c r="UM88" s="125">
        <f t="shared" si="1892"/>
        <v>5.0456039518253067E-2</v>
      </c>
      <c r="UN88" s="125">
        <f t="shared" si="1892"/>
        <v>3.455294655580711E-2</v>
      </c>
      <c r="UO88" s="125">
        <f t="shared" si="1892"/>
        <v>2.3978864874429108E-2</v>
      </c>
      <c r="UP88" s="125">
        <f t="shared" si="1892"/>
        <v>1.6944648600332877E-2</v>
      </c>
      <c r="UQ88" s="125">
        <f t="shared" si="1892"/>
        <v>1.2263740175549561E-2</v>
      </c>
      <c r="UR88" s="125">
        <f t="shared" si="1892"/>
        <v>9.1490155759144029E-3</v>
      </c>
      <c r="US88" s="125">
        <f t="shared" si="1892"/>
        <v>7.0781649102053508E-3</v>
      </c>
      <c r="UT88" s="125">
        <f t="shared" si="1892"/>
        <v>5.7044790949202489E-3</v>
      </c>
      <c r="UU88" s="125">
        <f t="shared" si="1892"/>
        <v>4.7977208709593204E-3</v>
      </c>
      <c r="UV88" s="125">
        <f t="shared" si="1892"/>
        <v>4.2049300265776255E-3</v>
      </c>
      <c r="UW88" s="125">
        <f t="shared" si="1892"/>
        <v>0.1104145909768824</v>
      </c>
      <c r="UX88" s="125">
        <f t="shared" si="1892"/>
        <v>7.4386484845519102E-2</v>
      </c>
      <c r="UY88" s="125">
        <f t="shared" si="1892"/>
        <v>5.0456039518253067E-2</v>
      </c>
      <c r="UZ88" s="125">
        <f t="shared" si="1892"/>
        <v>3.455294655580711E-2</v>
      </c>
      <c r="VA88" s="125">
        <f t="shared" si="1892"/>
        <v>2.3978864874429108E-2</v>
      </c>
      <c r="VB88" s="125">
        <f t="shared" si="1892"/>
        <v>1.6944648600332877E-2</v>
      </c>
      <c r="VC88" s="125">
        <f t="shared" si="1892"/>
        <v>1.2263740175549561E-2</v>
      </c>
      <c r="VD88" s="125">
        <f t="shared" si="1892"/>
        <v>9.1490155759144029E-3</v>
      </c>
      <c r="VE88" s="125">
        <f t="shared" si="1892"/>
        <v>7.0781649102053508E-3</v>
      </c>
      <c r="VF88" s="125">
        <f t="shared" si="1892"/>
        <v>5.7044790949202489E-3</v>
      </c>
      <c r="VG88" s="125">
        <f t="shared" si="1892"/>
        <v>4.7977208709593204E-3</v>
      </c>
      <c r="VH88" s="125">
        <f t="shared" si="1892"/>
        <v>4.2049300265776255E-3</v>
      </c>
    </row>
    <row r="89" spans="2:580" ht="14.25" x14ac:dyDescent="0.25">
      <c r="B89" s="55"/>
      <c r="C89" s="10" t="s">
        <v>302</v>
      </c>
      <c r="D89" s="93" t="s">
        <v>390</v>
      </c>
      <c r="E89" s="125">
        <f t="shared" ref="E89:F89" si="1893">E84+2*(E87-1)</f>
        <v>6.3</v>
      </c>
      <c r="F89" s="125">
        <f t="shared" si="1893"/>
        <v>6.3</v>
      </c>
      <c r="G89" s="125">
        <f t="shared" ref="G89:S89" si="1894">G84+2*(G87-1)</f>
        <v>6.3</v>
      </c>
      <c r="H89" s="125">
        <f t="shared" si="1894"/>
        <v>6.3</v>
      </c>
      <c r="I89" s="125">
        <f t="shared" si="1894"/>
        <v>6.3</v>
      </c>
      <c r="J89" s="125">
        <f t="shared" si="1894"/>
        <v>6.3</v>
      </c>
      <c r="K89" s="125">
        <f t="shared" si="1894"/>
        <v>6.3</v>
      </c>
      <c r="L89" s="125">
        <f t="shared" si="1894"/>
        <v>6.3</v>
      </c>
      <c r="M89" s="125">
        <f t="shared" si="1894"/>
        <v>6.3</v>
      </c>
      <c r="N89" s="125">
        <f t="shared" si="1894"/>
        <v>6.3</v>
      </c>
      <c r="O89" s="125">
        <f t="shared" si="1894"/>
        <v>6.3</v>
      </c>
      <c r="P89" s="125">
        <f t="shared" si="1894"/>
        <v>6.3</v>
      </c>
      <c r="Q89" s="125">
        <f t="shared" si="1894"/>
        <v>6.3</v>
      </c>
      <c r="R89" s="125">
        <f t="shared" si="1894"/>
        <v>6.3</v>
      </c>
      <c r="S89" s="125">
        <f t="shared" si="1894"/>
        <v>6.3</v>
      </c>
      <c r="T89" s="125">
        <f t="shared" ref="T89:CE89" si="1895">T84+2*(T87-1)</f>
        <v>6.3</v>
      </c>
      <c r="U89" s="125">
        <f t="shared" si="1895"/>
        <v>6.3</v>
      </c>
      <c r="V89" s="125">
        <f t="shared" si="1895"/>
        <v>6.3</v>
      </c>
      <c r="W89" s="125">
        <f t="shared" si="1895"/>
        <v>6.3</v>
      </c>
      <c r="X89" s="125">
        <f t="shared" si="1895"/>
        <v>6.3</v>
      </c>
      <c r="Y89" s="125">
        <f t="shared" si="1895"/>
        <v>6.3</v>
      </c>
      <c r="Z89" s="125">
        <f t="shared" si="1895"/>
        <v>6.3</v>
      </c>
      <c r="AA89" s="125">
        <f t="shared" si="1895"/>
        <v>6.3</v>
      </c>
      <c r="AB89" s="125">
        <f t="shared" si="1895"/>
        <v>6.3</v>
      </c>
      <c r="AC89" s="125">
        <f t="shared" si="1895"/>
        <v>6.3</v>
      </c>
      <c r="AD89" s="125">
        <f t="shared" si="1895"/>
        <v>6.3</v>
      </c>
      <c r="AE89" s="125">
        <f t="shared" si="1895"/>
        <v>6.3</v>
      </c>
      <c r="AF89" s="125">
        <f t="shared" si="1895"/>
        <v>6.3</v>
      </c>
      <c r="AG89" s="125">
        <f t="shared" si="1895"/>
        <v>6.3</v>
      </c>
      <c r="AH89" s="125">
        <f t="shared" si="1895"/>
        <v>6.3</v>
      </c>
      <c r="AI89" s="125">
        <f t="shared" si="1895"/>
        <v>6.3</v>
      </c>
      <c r="AJ89" s="125">
        <f t="shared" si="1895"/>
        <v>6.3</v>
      </c>
      <c r="AK89" s="125">
        <f t="shared" si="1895"/>
        <v>6.3</v>
      </c>
      <c r="AL89" s="125">
        <f t="shared" si="1895"/>
        <v>6.3</v>
      </c>
      <c r="AM89" s="125">
        <f t="shared" si="1895"/>
        <v>6.3</v>
      </c>
      <c r="AN89" s="125">
        <f t="shared" si="1895"/>
        <v>6.3</v>
      </c>
      <c r="AO89" s="125">
        <f t="shared" si="1895"/>
        <v>6.3</v>
      </c>
      <c r="AP89" s="125">
        <f t="shared" si="1895"/>
        <v>6.3</v>
      </c>
      <c r="AQ89" s="125">
        <f t="shared" si="1895"/>
        <v>6.3</v>
      </c>
      <c r="AR89" s="125">
        <f t="shared" si="1895"/>
        <v>6.3</v>
      </c>
      <c r="AS89" s="125">
        <f t="shared" si="1895"/>
        <v>6.3</v>
      </c>
      <c r="AT89" s="125">
        <f t="shared" si="1895"/>
        <v>6.3</v>
      </c>
      <c r="AU89" s="125">
        <f t="shared" si="1895"/>
        <v>6.3</v>
      </c>
      <c r="AV89" s="125">
        <f t="shared" si="1895"/>
        <v>6.3</v>
      </c>
      <c r="AW89" s="125">
        <f t="shared" si="1895"/>
        <v>6.3</v>
      </c>
      <c r="AX89" s="125">
        <f t="shared" si="1895"/>
        <v>6.3</v>
      </c>
      <c r="AY89" s="125">
        <f t="shared" si="1895"/>
        <v>6.3</v>
      </c>
      <c r="AZ89" s="125">
        <f t="shared" si="1895"/>
        <v>6.3</v>
      </c>
      <c r="BA89" s="125">
        <f t="shared" si="1895"/>
        <v>6.3</v>
      </c>
      <c r="BB89" s="125">
        <f t="shared" si="1895"/>
        <v>6.3</v>
      </c>
      <c r="BC89" s="125">
        <f t="shared" si="1895"/>
        <v>6.3</v>
      </c>
      <c r="BD89" s="125">
        <f t="shared" si="1895"/>
        <v>6.3</v>
      </c>
      <c r="BE89" s="125">
        <f t="shared" si="1895"/>
        <v>6.3</v>
      </c>
      <c r="BF89" s="125">
        <f t="shared" si="1895"/>
        <v>6.3</v>
      </c>
      <c r="BG89" s="125">
        <f t="shared" si="1895"/>
        <v>6.3</v>
      </c>
      <c r="BH89" s="125">
        <f t="shared" si="1895"/>
        <v>6.3</v>
      </c>
      <c r="BI89" s="125">
        <f t="shared" si="1895"/>
        <v>6.3</v>
      </c>
      <c r="BJ89" s="125">
        <f t="shared" si="1895"/>
        <v>6.3</v>
      </c>
      <c r="BK89" s="125">
        <f t="shared" si="1895"/>
        <v>6.3</v>
      </c>
      <c r="BL89" s="125">
        <f t="shared" si="1895"/>
        <v>6.3</v>
      </c>
      <c r="BM89" s="125">
        <f t="shared" si="1895"/>
        <v>6.3</v>
      </c>
      <c r="BN89" s="125">
        <f t="shared" si="1895"/>
        <v>6.3</v>
      </c>
      <c r="BO89" s="125">
        <f t="shared" si="1895"/>
        <v>6.3</v>
      </c>
      <c r="BP89" s="125">
        <f t="shared" si="1895"/>
        <v>6.3</v>
      </c>
      <c r="BQ89" s="125">
        <f t="shared" si="1895"/>
        <v>6.3</v>
      </c>
      <c r="BR89" s="125">
        <f t="shared" si="1895"/>
        <v>6.3</v>
      </c>
      <c r="BS89" s="125">
        <f t="shared" si="1895"/>
        <v>6.3</v>
      </c>
      <c r="BT89" s="125">
        <f t="shared" si="1895"/>
        <v>6.3</v>
      </c>
      <c r="BU89" s="125">
        <f t="shared" si="1895"/>
        <v>6.3</v>
      </c>
      <c r="BV89" s="125">
        <f t="shared" si="1895"/>
        <v>6.3</v>
      </c>
      <c r="BW89" s="125">
        <f t="shared" si="1895"/>
        <v>6.3</v>
      </c>
      <c r="BX89" s="125">
        <f t="shared" si="1895"/>
        <v>6.3</v>
      </c>
      <c r="BY89" s="125">
        <f t="shared" si="1895"/>
        <v>6.3</v>
      </c>
      <c r="BZ89" s="125">
        <f t="shared" si="1895"/>
        <v>6.3</v>
      </c>
      <c r="CA89" s="125">
        <f t="shared" si="1895"/>
        <v>6.3</v>
      </c>
      <c r="CB89" s="125">
        <f t="shared" si="1895"/>
        <v>6.3</v>
      </c>
      <c r="CC89" s="125">
        <f t="shared" si="1895"/>
        <v>6.3</v>
      </c>
      <c r="CD89" s="125">
        <f t="shared" si="1895"/>
        <v>6.3</v>
      </c>
      <c r="CE89" s="125">
        <f t="shared" si="1895"/>
        <v>6.3</v>
      </c>
      <c r="CF89" s="125">
        <f t="shared" ref="CF89:EQ89" si="1896">CF84+2*(CF87-1)</f>
        <v>6.3</v>
      </c>
      <c r="CG89" s="125">
        <f t="shared" si="1896"/>
        <v>6.3</v>
      </c>
      <c r="CH89" s="125">
        <f t="shared" si="1896"/>
        <v>6.3</v>
      </c>
      <c r="CI89" s="125">
        <f t="shared" si="1896"/>
        <v>6.3</v>
      </c>
      <c r="CJ89" s="125">
        <f t="shared" si="1896"/>
        <v>6.3</v>
      </c>
      <c r="CK89" s="125">
        <f t="shared" si="1896"/>
        <v>6.3</v>
      </c>
      <c r="CL89" s="125">
        <f t="shared" si="1896"/>
        <v>6.3</v>
      </c>
      <c r="CM89" s="125">
        <f t="shared" si="1896"/>
        <v>6.3</v>
      </c>
      <c r="CN89" s="125">
        <f t="shared" si="1896"/>
        <v>6.3</v>
      </c>
      <c r="CO89" s="125">
        <f t="shared" si="1896"/>
        <v>6.3</v>
      </c>
      <c r="CP89" s="125">
        <f t="shared" si="1896"/>
        <v>6.3</v>
      </c>
      <c r="CQ89" s="125">
        <f t="shared" si="1896"/>
        <v>6.3</v>
      </c>
      <c r="CR89" s="125">
        <f t="shared" si="1896"/>
        <v>6.3</v>
      </c>
      <c r="CS89" s="125">
        <f t="shared" si="1896"/>
        <v>6.3</v>
      </c>
      <c r="CT89" s="125">
        <f t="shared" si="1896"/>
        <v>6.3</v>
      </c>
      <c r="CU89" s="125">
        <f t="shared" si="1896"/>
        <v>6.3</v>
      </c>
      <c r="CV89" s="125">
        <f t="shared" si="1896"/>
        <v>6.3</v>
      </c>
      <c r="CW89" s="125">
        <f t="shared" si="1896"/>
        <v>6.3</v>
      </c>
      <c r="CX89" s="125">
        <f t="shared" si="1896"/>
        <v>6.3</v>
      </c>
      <c r="CY89" s="125">
        <f t="shared" si="1896"/>
        <v>6.3</v>
      </c>
      <c r="CZ89" s="125">
        <f t="shared" si="1896"/>
        <v>6.3</v>
      </c>
      <c r="DA89" s="125">
        <f t="shared" si="1896"/>
        <v>6.3</v>
      </c>
      <c r="DB89" s="125">
        <f t="shared" si="1896"/>
        <v>6.3</v>
      </c>
      <c r="DC89" s="125">
        <f t="shared" si="1896"/>
        <v>6.3</v>
      </c>
      <c r="DD89" s="125">
        <f t="shared" si="1896"/>
        <v>6.3</v>
      </c>
      <c r="DE89" s="125">
        <f t="shared" si="1896"/>
        <v>6.3</v>
      </c>
      <c r="DF89" s="125">
        <f t="shared" si="1896"/>
        <v>6.3</v>
      </c>
      <c r="DG89" s="125">
        <f t="shared" si="1896"/>
        <v>6.3</v>
      </c>
      <c r="DH89" s="125">
        <f t="shared" si="1896"/>
        <v>6.3</v>
      </c>
      <c r="DI89" s="125">
        <f t="shared" si="1896"/>
        <v>6.3</v>
      </c>
      <c r="DJ89" s="125">
        <f t="shared" si="1896"/>
        <v>6.3</v>
      </c>
      <c r="DK89" s="125">
        <f t="shared" si="1896"/>
        <v>6.3</v>
      </c>
      <c r="DL89" s="125">
        <f t="shared" si="1896"/>
        <v>6.3</v>
      </c>
      <c r="DM89" s="125">
        <f t="shared" si="1896"/>
        <v>6.3</v>
      </c>
      <c r="DN89" s="125">
        <f t="shared" si="1896"/>
        <v>6.3</v>
      </c>
      <c r="DO89" s="125">
        <f t="shared" si="1896"/>
        <v>6.3</v>
      </c>
      <c r="DP89" s="125">
        <f t="shared" si="1896"/>
        <v>6.3</v>
      </c>
      <c r="DQ89" s="125">
        <f t="shared" si="1896"/>
        <v>6.3</v>
      </c>
      <c r="DR89" s="125">
        <f t="shared" si="1896"/>
        <v>6.3</v>
      </c>
      <c r="DS89" s="125">
        <f t="shared" si="1896"/>
        <v>6.3</v>
      </c>
      <c r="DT89" s="125">
        <f t="shared" si="1896"/>
        <v>6.3</v>
      </c>
      <c r="DU89" s="125">
        <f t="shared" si="1896"/>
        <v>6.3</v>
      </c>
      <c r="DV89" s="125">
        <f t="shared" si="1896"/>
        <v>6.3</v>
      </c>
      <c r="DW89" s="125">
        <f t="shared" si="1896"/>
        <v>6.3</v>
      </c>
      <c r="DX89" s="125">
        <f t="shared" si="1896"/>
        <v>6.3</v>
      </c>
      <c r="DY89" s="125">
        <f t="shared" si="1896"/>
        <v>6.3</v>
      </c>
      <c r="DZ89" s="125">
        <f t="shared" si="1896"/>
        <v>6.3</v>
      </c>
      <c r="EA89" s="125">
        <f t="shared" si="1896"/>
        <v>6.3</v>
      </c>
      <c r="EB89" s="125">
        <f t="shared" si="1896"/>
        <v>6.3</v>
      </c>
      <c r="EC89" s="125">
        <f t="shared" si="1896"/>
        <v>6.3</v>
      </c>
      <c r="ED89" s="125">
        <f t="shared" si="1896"/>
        <v>6.3</v>
      </c>
      <c r="EE89" s="125">
        <f t="shared" si="1896"/>
        <v>6.3</v>
      </c>
      <c r="EF89" s="125">
        <f t="shared" si="1896"/>
        <v>6.3</v>
      </c>
      <c r="EG89" s="125">
        <f t="shared" si="1896"/>
        <v>6.3</v>
      </c>
      <c r="EH89" s="125">
        <f t="shared" si="1896"/>
        <v>6.3</v>
      </c>
      <c r="EI89" s="125">
        <f t="shared" si="1896"/>
        <v>6.3</v>
      </c>
      <c r="EJ89" s="125">
        <f t="shared" si="1896"/>
        <v>6.3</v>
      </c>
      <c r="EK89" s="125">
        <f t="shared" si="1896"/>
        <v>6.3</v>
      </c>
      <c r="EL89" s="125">
        <f t="shared" si="1896"/>
        <v>6.3</v>
      </c>
      <c r="EM89" s="125">
        <f t="shared" si="1896"/>
        <v>6.3</v>
      </c>
      <c r="EN89" s="125">
        <f t="shared" si="1896"/>
        <v>6.3</v>
      </c>
      <c r="EO89" s="125">
        <f t="shared" si="1896"/>
        <v>6.3</v>
      </c>
      <c r="EP89" s="125">
        <f t="shared" si="1896"/>
        <v>6.3</v>
      </c>
      <c r="EQ89" s="125">
        <f t="shared" si="1896"/>
        <v>6.3</v>
      </c>
      <c r="ER89" s="125">
        <f t="shared" ref="ER89:HC89" si="1897">ER84+2*(ER87-1)</f>
        <v>6.3</v>
      </c>
      <c r="ES89" s="125">
        <f t="shared" si="1897"/>
        <v>6.3</v>
      </c>
      <c r="ET89" s="125">
        <f t="shared" si="1897"/>
        <v>6.3</v>
      </c>
      <c r="EU89" s="125">
        <f t="shared" si="1897"/>
        <v>6.3</v>
      </c>
      <c r="EV89" s="125">
        <f t="shared" si="1897"/>
        <v>6.3</v>
      </c>
      <c r="EW89" s="125">
        <f t="shared" si="1897"/>
        <v>6.3</v>
      </c>
      <c r="EX89" s="125">
        <f t="shared" si="1897"/>
        <v>6.3</v>
      </c>
      <c r="EY89" s="125">
        <f t="shared" si="1897"/>
        <v>6.3</v>
      </c>
      <c r="EZ89" s="125">
        <f t="shared" si="1897"/>
        <v>6.3</v>
      </c>
      <c r="FA89" s="125">
        <f t="shared" si="1897"/>
        <v>6.3</v>
      </c>
      <c r="FB89" s="125">
        <f t="shared" si="1897"/>
        <v>6.3</v>
      </c>
      <c r="FC89" s="125">
        <f t="shared" si="1897"/>
        <v>6.3</v>
      </c>
      <c r="FD89" s="125">
        <f t="shared" si="1897"/>
        <v>6.3</v>
      </c>
      <c r="FE89" s="125">
        <f t="shared" si="1897"/>
        <v>6.3</v>
      </c>
      <c r="FF89" s="125">
        <f t="shared" si="1897"/>
        <v>6.3</v>
      </c>
      <c r="FG89" s="125">
        <f t="shared" si="1897"/>
        <v>6.3</v>
      </c>
      <c r="FH89" s="125">
        <f t="shared" si="1897"/>
        <v>6.3</v>
      </c>
      <c r="FI89" s="125">
        <f t="shared" si="1897"/>
        <v>6.3</v>
      </c>
      <c r="FJ89" s="125">
        <f t="shared" si="1897"/>
        <v>6.3</v>
      </c>
      <c r="FK89" s="125">
        <f t="shared" si="1897"/>
        <v>6.3</v>
      </c>
      <c r="FL89" s="125">
        <f t="shared" si="1897"/>
        <v>6.3</v>
      </c>
      <c r="FM89" s="125">
        <f t="shared" si="1897"/>
        <v>6.3</v>
      </c>
      <c r="FN89" s="125">
        <f t="shared" si="1897"/>
        <v>6.3</v>
      </c>
      <c r="FO89" s="125">
        <f t="shared" si="1897"/>
        <v>6.3</v>
      </c>
      <c r="FP89" s="125">
        <f t="shared" si="1897"/>
        <v>6.3</v>
      </c>
      <c r="FQ89" s="125">
        <f t="shared" si="1897"/>
        <v>6.3</v>
      </c>
      <c r="FR89" s="125">
        <f t="shared" si="1897"/>
        <v>6.3</v>
      </c>
      <c r="FS89" s="125">
        <f t="shared" si="1897"/>
        <v>6.3</v>
      </c>
      <c r="FT89" s="125">
        <f t="shared" si="1897"/>
        <v>6.3</v>
      </c>
      <c r="FU89" s="125">
        <f t="shared" si="1897"/>
        <v>6.3</v>
      </c>
      <c r="FV89" s="125">
        <f t="shared" si="1897"/>
        <v>6.3</v>
      </c>
      <c r="FW89" s="125">
        <f t="shared" si="1897"/>
        <v>6.3</v>
      </c>
      <c r="FX89" s="125">
        <f t="shared" si="1897"/>
        <v>6.3</v>
      </c>
      <c r="FY89" s="125">
        <f t="shared" si="1897"/>
        <v>6.3</v>
      </c>
      <c r="FZ89" s="125">
        <f t="shared" si="1897"/>
        <v>6.3</v>
      </c>
      <c r="GA89" s="125">
        <f t="shared" si="1897"/>
        <v>6.3</v>
      </c>
      <c r="GB89" s="125">
        <f t="shared" si="1897"/>
        <v>6.3</v>
      </c>
      <c r="GC89" s="125">
        <f t="shared" si="1897"/>
        <v>6.3</v>
      </c>
      <c r="GD89" s="125">
        <f t="shared" si="1897"/>
        <v>6.3</v>
      </c>
      <c r="GE89" s="125">
        <f t="shared" si="1897"/>
        <v>6.3</v>
      </c>
      <c r="GF89" s="125">
        <f t="shared" si="1897"/>
        <v>6.3</v>
      </c>
      <c r="GG89" s="125">
        <f t="shared" si="1897"/>
        <v>6.3</v>
      </c>
      <c r="GH89" s="125">
        <f t="shared" si="1897"/>
        <v>6.3</v>
      </c>
      <c r="GI89" s="125">
        <f t="shared" si="1897"/>
        <v>6.3</v>
      </c>
      <c r="GJ89" s="125">
        <f t="shared" si="1897"/>
        <v>6.3</v>
      </c>
      <c r="GK89" s="125">
        <f t="shared" si="1897"/>
        <v>6.3</v>
      </c>
      <c r="GL89" s="125">
        <f t="shared" si="1897"/>
        <v>6.3</v>
      </c>
      <c r="GM89" s="125">
        <f t="shared" si="1897"/>
        <v>6.3</v>
      </c>
      <c r="GN89" s="125">
        <f t="shared" si="1897"/>
        <v>6.3</v>
      </c>
      <c r="GO89" s="125">
        <f t="shared" si="1897"/>
        <v>6.3</v>
      </c>
      <c r="GP89" s="125">
        <f t="shared" si="1897"/>
        <v>6.3</v>
      </c>
      <c r="GQ89" s="125">
        <f t="shared" si="1897"/>
        <v>6.3</v>
      </c>
      <c r="GR89" s="125">
        <f t="shared" si="1897"/>
        <v>6.3</v>
      </c>
      <c r="GS89" s="125">
        <f t="shared" si="1897"/>
        <v>6.3</v>
      </c>
      <c r="GT89" s="125">
        <f t="shared" si="1897"/>
        <v>6.3</v>
      </c>
      <c r="GU89" s="125">
        <f t="shared" si="1897"/>
        <v>6.3</v>
      </c>
      <c r="GV89" s="125">
        <f t="shared" si="1897"/>
        <v>6.3</v>
      </c>
      <c r="GW89" s="125">
        <f t="shared" si="1897"/>
        <v>6.3</v>
      </c>
      <c r="GX89" s="125">
        <f t="shared" si="1897"/>
        <v>6.3</v>
      </c>
      <c r="GY89" s="125">
        <f t="shared" si="1897"/>
        <v>6.3</v>
      </c>
      <c r="GZ89" s="125">
        <f t="shared" si="1897"/>
        <v>6.3</v>
      </c>
      <c r="HA89" s="125">
        <f t="shared" si="1897"/>
        <v>6.3</v>
      </c>
      <c r="HB89" s="125">
        <f t="shared" si="1897"/>
        <v>6.3</v>
      </c>
      <c r="HC89" s="125">
        <f t="shared" si="1897"/>
        <v>6.3</v>
      </c>
      <c r="HD89" s="125">
        <f t="shared" ref="HD89:JO89" si="1898">HD84+2*(HD87-1)</f>
        <v>6.3</v>
      </c>
      <c r="HE89" s="125">
        <f t="shared" si="1898"/>
        <v>6.3</v>
      </c>
      <c r="HF89" s="125">
        <f t="shared" si="1898"/>
        <v>6.3</v>
      </c>
      <c r="HG89" s="125">
        <f t="shared" si="1898"/>
        <v>6.3</v>
      </c>
      <c r="HH89" s="125">
        <f t="shared" si="1898"/>
        <v>6.3</v>
      </c>
      <c r="HI89" s="125">
        <f t="shared" si="1898"/>
        <v>6.3</v>
      </c>
      <c r="HJ89" s="125">
        <f t="shared" si="1898"/>
        <v>6.3</v>
      </c>
      <c r="HK89" s="125">
        <f t="shared" si="1898"/>
        <v>6.3</v>
      </c>
      <c r="HL89" s="125">
        <f t="shared" si="1898"/>
        <v>6.3</v>
      </c>
      <c r="HM89" s="125">
        <f t="shared" si="1898"/>
        <v>6.3</v>
      </c>
      <c r="HN89" s="125">
        <f t="shared" si="1898"/>
        <v>6.3</v>
      </c>
      <c r="HO89" s="125">
        <f t="shared" si="1898"/>
        <v>6.3</v>
      </c>
      <c r="HP89" s="125">
        <f t="shared" si="1898"/>
        <v>6.3</v>
      </c>
      <c r="HQ89" s="125">
        <f t="shared" si="1898"/>
        <v>6.3</v>
      </c>
      <c r="HR89" s="125">
        <f t="shared" si="1898"/>
        <v>6.3</v>
      </c>
      <c r="HS89" s="125">
        <f t="shared" si="1898"/>
        <v>6.3</v>
      </c>
      <c r="HT89" s="125">
        <f t="shared" si="1898"/>
        <v>6.3</v>
      </c>
      <c r="HU89" s="125">
        <f t="shared" si="1898"/>
        <v>6.3</v>
      </c>
      <c r="HV89" s="125">
        <f t="shared" si="1898"/>
        <v>6.3</v>
      </c>
      <c r="HW89" s="125">
        <f t="shared" si="1898"/>
        <v>6.3</v>
      </c>
      <c r="HX89" s="125">
        <f t="shared" si="1898"/>
        <v>6.3</v>
      </c>
      <c r="HY89" s="125">
        <f t="shared" si="1898"/>
        <v>6.3</v>
      </c>
      <c r="HZ89" s="125">
        <f t="shared" si="1898"/>
        <v>6.3</v>
      </c>
      <c r="IA89" s="125">
        <f t="shared" si="1898"/>
        <v>6.3</v>
      </c>
      <c r="IB89" s="125">
        <f t="shared" si="1898"/>
        <v>6.3</v>
      </c>
      <c r="IC89" s="125">
        <f t="shared" si="1898"/>
        <v>6.3</v>
      </c>
      <c r="ID89" s="125">
        <f t="shared" si="1898"/>
        <v>6.3</v>
      </c>
      <c r="IE89" s="125">
        <f t="shared" si="1898"/>
        <v>6.3</v>
      </c>
      <c r="IF89" s="125">
        <f t="shared" si="1898"/>
        <v>6.3</v>
      </c>
      <c r="IG89" s="125">
        <f t="shared" si="1898"/>
        <v>6.3</v>
      </c>
      <c r="IH89" s="125">
        <f t="shared" si="1898"/>
        <v>6.3</v>
      </c>
      <c r="II89" s="125">
        <f t="shared" si="1898"/>
        <v>6.3</v>
      </c>
      <c r="IJ89" s="125">
        <f t="shared" si="1898"/>
        <v>6.3</v>
      </c>
      <c r="IK89" s="125">
        <f t="shared" si="1898"/>
        <v>6.3</v>
      </c>
      <c r="IL89" s="125">
        <f t="shared" si="1898"/>
        <v>6.3</v>
      </c>
      <c r="IM89" s="125">
        <f t="shared" si="1898"/>
        <v>6.3</v>
      </c>
      <c r="IN89" s="125">
        <f t="shared" si="1898"/>
        <v>6.3</v>
      </c>
      <c r="IO89" s="125">
        <f t="shared" si="1898"/>
        <v>6.3</v>
      </c>
      <c r="IP89" s="125">
        <f t="shared" si="1898"/>
        <v>6.3</v>
      </c>
      <c r="IQ89" s="125">
        <f t="shared" si="1898"/>
        <v>6.3</v>
      </c>
      <c r="IR89" s="125">
        <f t="shared" si="1898"/>
        <v>6.3</v>
      </c>
      <c r="IS89" s="125">
        <f t="shared" si="1898"/>
        <v>6.3</v>
      </c>
      <c r="IT89" s="125">
        <f t="shared" si="1898"/>
        <v>6.3</v>
      </c>
      <c r="IU89" s="125">
        <f t="shared" si="1898"/>
        <v>6.3</v>
      </c>
      <c r="IV89" s="125">
        <f t="shared" si="1898"/>
        <v>6.3</v>
      </c>
      <c r="IW89" s="125">
        <f t="shared" si="1898"/>
        <v>6.3</v>
      </c>
      <c r="IX89" s="125">
        <f t="shared" si="1898"/>
        <v>6.3</v>
      </c>
      <c r="IY89" s="125">
        <f t="shared" si="1898"/>
        <v>6.3</v>
      </c>
      <c r="IZ89" s="125">
        <f t="shared" si="1898"/>
        <v>6.3</v>
      </c>
      <c r="JA89" s="125">
        <f t="shared" si="1898"/>
        <v>6.3</v>
      </c>
      <c r="JB89" s="125">
        <f t="shared" si="1898"/>
        <v>6.3</v>
      </c>
      <c r="JC89" s="125">
        <f t="shared" si="1898"/>
        <v>6.3</v>
      </c>
      <c r="JD89" s="125">
        <f t="shared" si="1898"/>
        <v>6.3</v>
      </c>
      <c r="JE89" s="125">
        <f t="shared" si="1898"/>
        <v>6.3</v>
      </c>
      <c r="JF89" s="125">
        <f t="shared" si="1898"/>
        <v>6.3</v>
      </c>
      <c r="JG89" s="125">
        <f t="shared" si="1898"/>
        <v>6.3</v>
      </c>
      <c r="JH89" s="125">
        <f t="shared" si="1898"/>
        <v>6.3</v>
      </c>
      <c r="JI89" s="125">
        <f t="shared" si="1898"/>
        <v>6.3</v>
      </c>
      <c r="JJ89" s="125">
        <f t="shared" si="1898"/>
        <v>6.3</v>
      </c>
      <c r="JK89" s="125">
        <f t="shared" si="1898"/>
        <v>6.3</v>
      </c>
      <c r="JL89" s="125">
        <f t="shared" si="1898"/>
        <v>6.3</v>
      </c>
      <c r="JM89" s="125">
        <f t="shared" si="1898"/>
        <v>6.3</v>
      </c>
      <c r="JN89" s="125">
        <f t="shared" si="1898"/>
        <v>6.3</v>
      </c>
      <c r="JO89" s="125">
        <f t="shared" si="1898"/>
        <v>6.3</v>
      </c>
      <c r="JP89" s="125">
        <f t="shared" ref="JP89:MA89" si="1899">JP84+2*(JP87-1)</f>
        <v>6.3</v>
      </c>
      <c r="JQ89" s="125">
        <f t="shared" si="1899"/>
        <v>6.3</v>
      </c>
      <c r="JR89" s="125">
        <f t="shared" si="1899"/>
        <v>6.3</v>
      </c>
      <c r="JS89" s="125">
        <f t="shared" si="1899"/>
        <v>6.3</v>
      </c>
      <c r="JT89" s="125">
        <f t="shared" si="1899"/>
        <v>6.3</v>
      </c>
      <c r="JU89" s="125">
        <f t="shared" si="1899"/>
        <v>6.3</v>
      </c>
      <c r="JV89" s="125">
        <f t="shared" si="1899"/>
        <v>6.3</v>
      </c>
      <c r="JW89" s="125">
        <f t="shared" si="1899"/>
        <v>6.3</v>
      </c>
      <c r="JX89" s="125">
        <f t="shared" si="1899"/>
        <v>6.3</v>
      </c>
      <c r="JY89" s="125">
        <f t="shared" si="1899"/>
        <v>6.3</v>
      </c>
      <c r="JZ89" s="125">
        <f t="shared" si="1899"/>
        <v>6.3</v>
      </c>
      <c r="KA89" s="125">
        <f t="shared" si="1899"/>
        <v>6.3</v>
      </c>
      <c r="KB89" s="125">
        <f t="shared" si="1899"/>
        <v>6.3</v>
      </c>
      <c r="KC89" s="125">
        <f t="shared" si="1899"/>
        <v>6.3</v>
      </c>
      <c r="KD89" s="125">
        <f t="shared" si="1899"/>
        <v>6.3</v>
      </c>
      <c r="KE89" s="125">
        <f t="shared" si="1899"/>
        <v>6.3</v>
      </c>
      <c r="KF89" s="125">
        <f t="shared" si="1899"/>
        <v>6.3</v>
      </c>
      <c r="KG89" s="125">
        <f t="shared" si="1899"/>
        <v>6.3</v>
      </c>
      <c r="KH89" s="125">
        <f t="shared" si="1899"/>
        <v>6.3</v>
      </c>
      <c r="KI89" s="125">
        <f t="shared" si="1899"/>
        <v>6.3</v>
      </c>
      <c r="KJ89" s="125">
        <f t="shared" si="1899"/>
        <v>6.3</v>
      </c>
      <c r="KK89" s="125">
        <f t="shared" si="1899"/>
        <v>6.3</v>
      </c>
      <c r="KL89" s="125">
        <f t="shared" si="1899"/>
        <v>6.3</v>
      </c>
      <c r="KM89" s="125">
        <f t="shared" si="1899"/>
        <v>6.3</v>
      </c>
      <c r="KN89" s="125">
        <f t="shared" si="1899"/>
        <v>6.3</v>
      </c>
      <c r="KO89" s="125">
        <f t="shared" si="1899"/>
        <v>6.3</v>
      </c>
      <c r="KP89" s="125">
        <f t="shared" si="1899"/>
        <v>6.3</v>
      </c>
      <c r="KQ89" s="125">
        <f t="shared" si="1899"/>
        <v>6.3</v>
      </c>
      <c r="KR89" s="125">
        <f t="shared" si="1899"/>
        <v>6.3</v>
      </c>
      <c r="KS89" s="125">
        <f t="shared" si="1899"/>
        <v>6.3</v>
      </c>
      <c r="KT89" s="125">
        <f t="shared" si="1899"/>
        <v>6.3</v>
      </c>
      <c r="KU89" s="125">
        <f t="shared" si="1899"/>
        <v>6.3</v>
      </c>
      <c r="KV89" s="125">
        <f t="shared" si="1899"/>
        <v>6.3</v>
      </c>
      <c r="KW89" s="125">
        <f t="shared" si="1899"/>
        <v>6.3</v>
      </c>
      <c r="KX89" s="125">
        <f t="shared" si="1899"/>
        <v>6.3</v>
      </c>
      <c r="KY89" s="125">
        <f t="shared" si="1899"/>
        <v>6.3</v>
      </c>
      <c r="KZ89" s="125">
        <f t="shared" si="1899"/>
        <v>6.3</v>
      </c>
      <c r="LA89" s="125">
        <f t="shared" si="1899"/>
        <v>6.3</v>
      </c>
      <c r="LB89" s="125">
        <f t="shared" si="1899"/>
        <v>6.3</v>
      </c>
      <c r="LC89" s="125">
        <f t="shared" si="1899"/>
        <v>6.3</v>
      </c>
      <c r="LD89" s="125">
        <f t="shared" si="1899"/>
        <v>6.3</v>
      </c>
      <c r="LE89" s="125">
        <f t="shared" si="1899"/>
        <v>6.3</v>
      </c>
      <c r="LF89" s="125">
        <f t="shared" si="1899"/>
        <v>6.3</v>
      </c>
      <c r="LG89" s="125">
        <f t="shared" si="1899"/>
        <v>6.3</v>
      </c>
      <c r="LH89" s="125">
        <f t="shared" si="1899"/>
        <v>6.3</v>
      </c>
      <c r="LI89" s="125">
        <f t="shared" si="1899"/>
        <v>6.3</v>
      </c>
      <c r="LJ89" s="125">
        <f t="shared" si="1899"/>
        <v>6.3</v>
      </c>
      <c r="LK89" s="125">
        <f t="shared" si="1899"/>
        <v>6.3</v>
      </c>
      <c r="LL89" s="125">
        <f t="shared" si="1899"/>
        <v>6.3</v>
      </c>
      <c r="LM89" s="125">
        <f t="shared" si="1899"/>
        <v>6.3</v>
      </c>
      <c r="LN89" s="125">
        <f t="shared" si="1899"/>
        <v>6.3</v>
      </c>
      <c r="LO89" s="125">
        <f t="shared" si="1899"/>
        <v>6.3</v>
      </c>
      <c r="LP89" s="125">
        <f t="shared" si="1899"/>
        <v>6.3</v>
      </c>
      <c r="LQ89" s="125">
        <f t="shared" si="1899"/>
        <v>6.3</v>
      </c>
      <c r="LR89" s="125">
        <f t="shared" si="1899"/>
        <v>6.3</v>
      </c>
      <c r="LS89" s="125">
        <f t="shared" si="1899"/>
        <v>6.3</v>
      </c>
      <c r="LT89" s="125">
        <f t="shared" si="1899"/>
        <v>6.3</v>
      </c>
      <c r="LU89" s="125">
        <f t="shared" si="1899"/>
        <v>6.3</v>
      </c>
      <c r="LV89" s="125">
        <f t="shared" si="1899"/>
        <v>6.3</v>
      </c>
      <c r="LW89" s="125">
        <f t="shared" si="1899"/>
        <v>6.3</v>
      </c>
      <c r="LX89" s="125">
        <f t="shared" si="1899"/>
        <v>6.3</v>
      </c>
      <c r="LY89" s="125">
        <f t="shared" si="1899"/>
        <v>6.3</v>
      </c>
      <c r="LZ89" s="125">
        <f t="shared" si="1899"/>
        <v>6.3</v>
      </c>
      <c r="MA89" s="125">
        <f t="shared" si="1899"/>
        <v>6.3</v>
      </c>
      <c r="MB89" s="125">
        <f t="shared" ref="MB89:OM89" si="1900">MB84+2*(MB87-1)</f>
        <v>6.3</v>
      </c>
      <c r="MC89" s="125">
        <f t="shared" si="1900"/>
        <v>6.3</v>
      </c>
      <c r="MD89" s="125">
        <f t="shared" si="1900"/>
        <v>6.3</v>
      </c>
      <c r="ME89" s="125">
        <f t="shared" si="1900"/>
        <v>6.3</v>
      </c>
      <c r="MF89" s="125">
        <f t="shared" si="1900"/>
        <v>6.3</v>
      </c>
      <c r="MG89" s="125">
        <f t="shared" si="1900"/>
        <v>6.3</v>
      </c>
      <c r="MH89" s="125">
        <f t="shared" si="1900"/>
        <v>6.3</v>
      </c>
      <c r="MI89" s="125">
        <f t="shared" si="1900"/>
        <v>6.3</v>
      </c>
      <c r="MJ89" s="125">
        <f t="shared" si="1900"/>
        <v>6.3</v>
      </c>
      <c r="MK89" s="125">
        <f t="shared" si="1900"/>
        <v>6.3</v>
      </c>
      <c r="ML89" s="125">
        <f t="shared" si="1900"/>
        <v>6.3</v>
      </c>
      <c r="MM89" s="125">
        <f t="shared" si="1900"/>
        <v>6.3</v>
      </c>
      <c r="MN89" s="125">
        <f t="shared" si="1900"/>
        <v>6.3</v>
      </c>
      <c r="MO89" s="125">
        <f t="shared" si="1900"/>
        <v>6.3</v>
      </c>
      <c r="MP89" s="125">
        <f t="shared" si="1900"/>
        <v>6.3</v>
      </c>
      <c r="MQ89" s="125">
        <f t="shared" si="1900"/>
        <v>6.3</v>
      </c>
      <c r="MR89" s="125">
        <f t="shared" si="1900"/>
        <v>6.3</v>
      </c>
      <c r="MS89" s="125">
        <f t="shared" si="1900"/>
        <v>6.3</v>
      </c>
      <c r="MT89" s="125">
        <f t="shared" si="1900"/>
        <v>6.3</v>
      </c>
      <c r="MU89" s="125">
        <f t="shared" si="1900"/>
        <v>6.3</v>
      </c>
      <c r="MV89" s="125">
        <f t="shared" si="1900"/>
        <v>6.3</v>
      </c>
      <c r="MW89" s="125">
        <f t="shared" si="1900"/>
        <v>6.3</v>
      </c>
      <c r="MX89" s="125">
        <f t="shared" si="1900"/>
        <v>6.3</v>
      </c>
      <c r="MY89" s="125">
        <f t="shared" si="1900"/>
        <v>6.3</v>
      </c>
      <c r="MZ89" s="125">
        <f t="shared" si="1900"/>
        <v>6.3</v>
      </c>
      <c r="NA89" s="125">
        <f t="shared" si="1900"/>
        <v>6.3</v>
      </c>
      <c r="NB89" s="125">
        <f t="shared" si="1900"/>
        <v>6.3</v>
      </c>
      <c r="NC89" s="125">
        <f t="shared" si="1900"/>
        <v>6.3</v>
      </c>
      <c r="ND89" s="125">
        <f t="shared" si="1900"/>
        <v>6.3</v>
      </c>
      <c r="NE89" s="125">
        <f t="shared" si="1900"/>
        <v>6.3</v>
      </c>
      <c r="NF89" s="125">
        <f t="shared" si="1900"/>
        <v>6.3</v>
      </c>
      <c r="NG89" s="125">
        <f t="shared" si="1900"/>
        <v>6.3</v>
      </c>
      <c r="NH89" s="125">
        <f t="shared" si="1900"/>
        <v>6.3</v>
      </c>
      <c r="NI89" s="125">
        <f t="shared" si="1900"/>
        <v>6.3</v>
      </c>
      <c r="NJ89" s="125">
        <f t="shared" si="1900"/>
        <v>6.3</v>
      </c>
      <c r="NK89" s="125">
        <f t="shared" si="1900"/>
        <v>6.3</v>
      </c>
      <c r="NL89" s="125">
        <f t="shared" si="1900"/>
        <v>6.3</v>
      </c>
      <c r="NM89" s="125">
        <f t="shared" si="1900"/>
        <v>6.3</v>
      </c>
      <c r="NN89" s="125">
        <f t="shared" si="1900"/>
        <v>6.3</v>
      </c>
      <c r="NO89" s="125">
        <f t="shared" si="1900"/>
        <v>6.3</v>
      </c>
      <c r="NP89" s="125">
        <f t="shared" si="1900"/>
        <v>6.3</v>
      </c>
      <c r="NQ89" s="125">
        <f t="shared" si="1900"/>
        <v>6.3</v>
      </c>
      <c r="NR89" s="125">
        <f t="shared" si="1900"/>
        <v>6.3</v>
      </c>
      <c r="NS89" s="125">
        <f t="shared" si="1900"/>
        <v>6.3</v>
      </c>
      <c r="NT89" s="125">
        <f t="shared" si="1900"/>
        <v>6.3</v>
      </c>
      <c r="NU89" s="125">
        <f t="shared" si="1900"/>
        <v>6.3</v>
      </c>
      <c r="NV89" s="125">
        <f t="shared" si="1900"/>
        <v>6.3</v>
      </c>
      <c r="NW89" s="125">
        <f t="shared" si="1900"/>
        <v>6.3</v>
      </c>
      <c r="NX89" s="125">
        <f t="shared" si="1900"/>
        <v>6.3</v>
      </c>
      <c r="NY89" s="125">
        <f t="shared" si="1900"/>
        <v>6.3</v>
      </c>
      <c r="NZ89" s="125">
        <f t="shared" si="1900"/>
        <v>6.3</v>
      </c>
      <c r="OA89" s="125">
        <f t="shared" si="1900"/>
        <v>6.3</v>
      </c>
      <c r="OB89" s="125">
        <f t="shared" si="1900"/>
        <v>6.3</v>
      </c>
      <c r="OC89" s="125">
        <f t="shared" si="1900"/>
        <v>6.3</v>
      </c>
      <c r="OD89" s="125">
        <f t="shared" si="1900"/>
        <v>6.3</v>
      </c>
      <c r="OE89" s="125">
        <f t="shared" si="1900"/>
        <v>6.3</v>
      </c>
      <c r="OF89" s="125">
        <f t="shared" si="1900"/>
        <v>6.3</v>
      </c>
      <c r="OG89" s="125">
        <f t="shared" si="1900"/>
        <v>6.3</v>
      </c>
      <c r="OH89" s="125">
        <f t="shared" si="1900"/>
        <v>6.3</v>
      </c>
      <c r="OI89" s="125">
        <f t="shared" si="1900"/>
        <v>6.3</v>
      </c>
      <c r="OJ89" s="125">
        <f t="shared" si="1900"/>
        <v>6.3</v>
      </c>
      <c r="OK89" s="125">
        <f t="shared" si="1900"/>
        <v>6.3</v>
      </c>
      <c r="OL89" s="125">
        <f t="shared" si="1900"/>
        <v>6.3</v>
      </c>
      <c r="OM89" s="125">
        <f t="shared" si="1900"/>
        <v>6.3</v>
      </c>
      <c r="ON89" s="125">
        <f t="shared" ref="ON89:QY89" si="1901">ON84+2*(ON87-1)</f>
        <v>6.3</v>
      </c>
      <c r="OO89" s="125">
        <f t="shared" si="1901"/>
        <v>6.3</v>
      </c>
      <c r="OP89" s="125">
        <f t="shared" si="1901"/>
        <v>6.3</v>
      </c>
      <c r="OQ89" s="125">
        <f t="shared" si="1901"/>
        <v>6.3</v>
      </c>
      <c r="OR89" s="125">
        <f t="shared" si="1901"/>
        <v>6.3</v>
      </c>
      <c r="OS89" s="125">
        <f t="shared" si="1901"/>
        <v>6.3</v>
      </c>
      <c r="OT89" s="125">
        <f t="shared" si="1901"/>
        <v>6.3</v>
      </c>
      <c r="OU89" s="125">
        <f t="shared" si="1901"/>
        <v>6.3</v>
      </c>
      <c r="OV89" s="125">
        <f t="shared" si="1901"/>
        <v>6.3</v>
      </c>
      <c r="OW89" s="125">
        <f t="shared" si="1901"/>
        <v>6.3</v>
      </c>
      <c r="OX89" s="125">
        <f t="shared" si="1901"/>
        <v>6.3</v>
      </c>
      <c r="OY89" s="125">
        <f t="shared" si="1901"/>
        <v>6.3</v>
      </c>
      <c r="OZ89" s="125">
        <f t="shared" si="1901"/>
        <v>6.3</v>
      </c>
      <c r="PA89" s="125">
        <f t="shared" si="1901"/>
        <v>6.3</v>
      </c>
      <c r="PB89" s="125">
        <f t="shared" si="1901"/>
        <v>6.3</v>
      </c>
      <c r="PC89" s="125">
        <f t="shared" si="1901"/>
        <v>6.3</v>
      </c>
      <c r="PD89" s="125">
        <f t="shared" si="1901"/>
        <v>6.3</v>
      </c>
      <c r="PE89" s="125">
        <f t="shared" si="1901"/>
        <v>6.3</v>
      </c>
      <c r="PF89" s="125">
        <f t="shared" si="1901"/>
        <v>6.3</v>
      </c>
      <c r="PG89" s="125">
        <f t="shared" si="1901"/>
        <v>6.3</v>
      </c>
      <c r="PH89" s="125">
        <f t="shared" si="1901"/>
        <v>6.3</v>
      </c>
      <c r="PI89" s="125">
        <f t="shared" si="1901"/>
        <v>6.3</v>
      </c>
      <c r="PJ89" s="125">
        <f t="shared" si="1901"/>
        <v>6.3</v>
      </c>
      <c r="PK89" s="125">
        <f t="shared" si="1901"/>
        <v>6.3</v>
      </c>
      <c r="PL89" s="125">
        <f t="shared" si="1901"/>
        <v>6.3</v>
      </c>
      <c r="PM89" s="125">
        <f t="shared" si="1901"/>
        <v>6.3</v>
      </c>
      <c r="PN89" s="125">
        <f t="shared" si="1901"/>
        <v>6.3</v>
      </c>
      <c r="PO89" s="125">
        <f t="shared" si="1901"/>
        <v>6.3</v>
      </c>
      <c r="PP89" s="125">
        <f t="shared" si="1901"/>
        <v>6.3</v>
      </c>
      <c r="PQ89" s="125">
        <f t="shared" si="1901"/>
        <v>6.3</v>
      </c>
      <c r="PR89" s="125">
        <f t="shared" si="1901"/>
        <v>6.3</v>
      </c>
      <c r="PS89" s="125">
        <f t="shared" si="1901"/>
        <v>6.3</v>
      </c>
      <c r="PT89" s="125">
        <f t="shared" si="1901"/>
        <v>6.3</v>
      </c>
      <c r="PU89" s="125">
        <f t="shared" si="1901"/>
        <v>6.3</v>
      </c>
      <c r="PV89" s="125">
        <f t="shared" si="1901"/>
        <v>6.3</v>
      </c>
      <c r="PW89" s="125">
        <f t="shared" si="1901"/>
        <v>6.3</v>
      </c>
      <c r="PX89" s="125">
        <f t="shared" si="1901"/>
        <v>6.3</v>
      </c>
      <c r="PY89" s="125">
        <f t="shared" si="1901"/>
        <v>6.3</v>
      </c>
      <c r="PZ89" s="125">
        <f t="shared" si="1901"/>
        <v>6.3</v>
      </c>
      <c r="QA89" s="125">
        <f t="shared" si="1901"/>
        <v>6.3</v>
      </c>
      <c r="QB89" s="125">
        <f t="shared" si="1901"/>
        <v>6.3</v>
      </c>
      <c r="QC89" s="125">
        <f t="shared" si="1901"/>
        <v>6.3</v>
      </c>
      <c r="QD89" s="125">
        <f t="shared" si="1901"/>
        <v>6.3</v>
      </c>
      <c r="QE89" s="125">
        <f t="shared" si="1901"/>
        <v>6.3</v>
      </c>
      <c r="QF89" s="125">
        <f t="shared" si="1901"/>
        <v>6.3</v>
      </c>
      <c r="QG89" s="125">
        <f t="shared" si="1901"/>
        <v>6.3</v>
      </c>
      <c r="QH89" s="125">
        <f t="shared" si="1901"/>
        <v>6.3</v>
      </c>
      <c r="QI89" s="125">
        <f t="shared" si="1901"/>
        <v>6.3</v>
      </c>
      <c r="QJ89" s="125">
        <f t="shared" si="1901"/>
        <v>6.3</v>
      </c>
      <c r="QK89" s="125">
        <f t="shared" si="1901"/>
        <v>6.3</v>
      </c>
      <c r="QL89" s="125">
        <f t="shared" si="1901"/>
        <v>6.3</v>
      </c>
      <c r="QM89" s="125">
        <f t="shared" si="1901"/>
        <v>6.3</v>
      </c>
      <c r="QN89" s="125">
        <f t="shared" si="1901"/>
        <v>6.3</v>
      </c>
      <c r="QO89" s="125">
        <f t="shared" si="1901"/>
        <v>6.3</v>
      </c>
      <c r="QP89" s="125">
        <f t="shared" si="1901"/>
        <v>6.3</v>
      </c>
      <c r="QQ89" s="125">
        <f t="shared" si="1901"/>
        <v>6.3</v>
      </c>
      <c r="QR89" s="125">
        <f t="shared" si="1901"/>
        <v>6.3</v>
      </c>
      <c r="QS89" s="125">
        <f t="shared" si="1901"/>
        <v>6.3</v>
      </c>
      <c r="QT89" s="125">
        <f t="shared" si="1901"/>
        <v>6.3</v>
      </c>
      <c r="QU89" s="125">
        <f t="shared" si="1901"/>
        <v>6.3</v>
      </c>
      <c r="QV89" s="125">
        <f t="shared" si="1901"/>
        <v>6.3</v>
      </c>
      <c r="QW89" s="125">
        <f t="shared" si="1901"/>
        <v>6.3</v>
      </c>
      <c r="QX89" s="125">
        <f t="shared" si="1901"/>
        <v>6.3</v>
      </c>
      <c r="QY89" s="125">
        <f t="shared" si="1901"/>
        <v>6.3</v>
      </c>
      <c r="QZ89" s="125">
        <f t="shared" ref="QZ89:TK89" si="1902">QZ84+2*(QZ87-1)</f>
        <v>6.3</v>
      </c>
      <c r="RA89" s="125">
        <f t="shared" si="1902"/>
        <v>6.3</v>
      </c>
      <c r="RB89" s="125">
        <f t="shared" si="1902"/>
        <v>6.3</v>
      </c>
      <c r="RC89" s="125">
        <f t="shared" si="1902"/>
        <v>6.3</v>
      </c>
      <c r="RD89" s="125">
        <f t="shared" si="1902"/>
        <v>6.3</v>
      </c>
      <c r="RE89" s="125">
        <f t="shared" si="1902"/>
        <v>6.3</v>
      </c>
      <c r="RF89" s="125">
        <f t="shared" si="1902"/>
        <v>6.3</v>
      </c>
      <c r="RG89" s="125">
        <f t="shared" si="1902"/>
        <v>6.3</v>
      </c>
      <c r="RH89" s="125">
        <f t="shared" si="1902"/>
        <v>6.3</v>
      </c>
      <c r="RI89" s="125">
        <f t="shared" si="1902"/>
        <v>6.3</v>
      </c>
      <c r="RJ89" s="125">
        <f t="shared" si="1902"/>
        <v>6.3</v>
      </c>
      <c r="RK89" s="125">
        <f t="shared" si="1902"/>
        <v>6.3</v>
      </c>
      <c r="RL89" s="125">
        <f t="shared" si="1902"/>
        <v>6.3</v>
      </c>
      <c r="RM89" s="125">
        <f t="shared" si="1902"/>
        <v>6.3</v>
      </c>
      <c r="RN89" s="125">
        <f t="shared" si="1902"/>
        <v>6.3</v>
      </c>
      <c r="RO89" s="125">
        <f t="shared" si="1902"/>
        <v>6.3</v>
      </c>
      <c r="RP89" s="125">
        <f t="shared" si="1902"/>
        <v>6.3</v>
      </c>
      <c r="RQ89" s="125">
        <f t="shared" si="1902"/>
        <v>6.3</v>
      </c>
      <c r="RR89" s="125">
        <f t="shared" si="1902"/>
        <v>6.3</v>
      </c>
      <c r="RS89" s="125">
        <f t="shared" si="1902"/>
        <v>6.3</v>
      </c>
      <c r="RT89" s="125">
        <f t="shared" si="1902"/>
        <v>6.3</v>
      </c>
      <c r="RU89" s="125">
        <f t="shared" si="1902"/>
        <v>6.3</v>
      </c>
      <c r="RV89" s="125">
        <f t="shared" si="1902"/>
        <v>6.3</v>
      </c>
      <c r="RW89" s="125">
        <f t="shared" si="1902"/>
        <v>6.3</v>
      </c>
      <c r="RX89" s="125">
        <f t="shared" si="1902"/>
        <v>6.3</v>
      </c>
      <c r="RY89" s="125">
        <f t="shared" si="1902"/>
        <v>6.3</v>
      </c>
      <c r="RZ89" s="125">
        <f t="shared" si="1902"/>
        <v>6.3</v>
      </c>
      <c r="SA89" s="125">
        <f t="shared" si="1902"/>
        <v>6.3</v>
      </c>
      <c r="SB89" s="125">
        <f t="shared" si="1902"/>
        <v>6.3</v>
      </c>
      <c r="SC89" s="125">
        <f t="shared" si="1902"/>
        <v>6.3</v>
      </c>
      <c r="SD89" s="125">
        <f t="shared" si="1902"/>
        <v>6.3</v>
      </c>
      <c r="SE89" s="125">
        <f t="shared" si="1902"/>
        <v>6.3</v>
      </c>
      <c r="SF89" s="125">
        <f t="shared" si="1902"/>
        <v>6.3</v>
      </c>
      <c r="SG89" s="125">
        <f t="shared" si="1902"/>
        <v>6.3</v>
      </c>
      <c r="SH89" s="125">
        <f t="shared" si="1902"/>
        <v>6.3</v>
      </c>
      <c r="SI89" s="125">
        <f t="shared" si="1902"/>
        <v>6.3</v>
      </c>
      <c r="SJ89" s="125">
        <f t="shared" si="1902"/>
        <v>6.3</v>
      </c>
      <c r="SK89" s="125">
        <f t="shared" si="1902"/>
        <v>6.3</v>
      </c>
      <c r="SL89" s="125">
        <f t="shared" si="1902"/>
        <v>6.3</v>
      </c>
      <c r="SM89" s="125">
        <f t="shared" si="1902"/>
        <v>6.3</v>
      </c>
      <c r="SN89" s="125">
        <f t="shared" si="1902"/>
        <v>6.3</v>
      </c>
      <c r="SO89" s="125">
        <f t="shared" si="1902"/>
        <v>6.3</v>
      </c>
      <c r="SP89" s="125">
        <f t="shared" si="1902"/>
        <v>6.3</v>
      </c>
      <c r="SQ89" s="125">
        <f t="shared" si="1902"/>
        <v>6.3</v>
      </c>
      <c r="SR89" s="125">
        <f t="shared" si="1902"/>
        <v>6.3</v>
      </c>
      <c r="SS89" s="125">
        <f t="shared" si="1902"/>
        <v>6.3</v>
      </c>
      <c r="ST89" s="125">
        <f t="shared" si="1902"/>
        <v>6.3</v>
      </c>
      <c r="SU89" s="125">
        <f t="shared" si="1902"/>
        <v>6.3</v>
      </c>
      <c r="SV89" s="125">
        <f t="shared" si="1902"/>
        <v>6.3</v>
      </c>
      <c r="SW89" s="125">
        <f t="shared" si="1902"/>
        <v>6.3</v>
      </c>
      <c r="SX89" s="125">
        <f t="shared" si="1902"/>
        <v>6.3</v>
      </c>
      <c r="SY89" s="125">
        <f t="shared" si="1902"/>
        <v>6.3</v>
      </c>
      <c r="SZ89" s="125">
        <f t="shared" si="1902"/>
        <v>6.3</v>
      </c>
      <c r="TA89" s="125">
        <f t="shared" si="1902"/>
        <v>6.3</v>
      </c>
      <c r="TB89" s="125">
        <f t="shared" si="1902"/>
        <v>6.3</v>
      </c>
      <c r="TC89" s="125">
        <f t="shared" si="1902"/>
        <v>6.3</v>
      </c>
      <c r="TD89" s="125">
        <f t="shared" si="1902"/>
        <v>6.3</v>
      </c>
      <c r="TE89" s="125">
        <f t="shared" si="1902"/>
        <v>6.3</v>
      </c>
      <c r="TF89" s="125">
        <f t="shared" si="1902"/>
        <v>6.3</v>
      </c>
      <c r="TG89" s="125">
        <f t="shared" si="1902"/>
        <v>6.3</v>
      </c>
      <c r="TH89" s="125">
        <f t="shared" si="1902"/>
        <v>6.3</v>
      </c>
      <c r="TI89" s="125">
        <f t="shared" si="1902"/>
        <v>6.3</v>
      </c>
      <c r="TJ89" s="125">
        <f t="shared" si="1902"/>
        <v>6.3</v>
      </c>
      <c r="TK89" s="125">
        <f t="shared" si="1902"/>
        <v>6.3</v>
      </c>
      <c r="TL89" s="125">
        <f t="shared" ref="TL89:VH89" si="1903">TL84+2*(TL87-1)</f>
        <v>6.3</v>
      </c>
      <c r="TM89" s="125">
        <f t="shared" si="1903"/>
        <v>6.3</v>
      </c>
      <c r="TN89" s="125">
        <f t="shared" si="1903"/>
        <v>6.3</v>
      </c>
      <c r="TO89" s="125">
        <f t="shared" si="1903"/>
        <v>6.3</v>
      </c>
      <c r="TP89" s="125">
        <f t="shared" si="1903"/>
        <v>6.3</v>
      </c>
      <c r="TQ89" s="125">
        <f t="shared" si="1903"/>
        <v>6.3</v>
      </c>
      <c r="TR89" s="125">
        <f t="shared" si="1903"/>
        <v>6.3</v>
      </c>
      <c r="TS89" s="125">
        <f t="shared" si="1903"/>
        <v>6.3</v>
      </c>
      <c r="TT89" s="125">
        <f t="shared" si="1903"/>
        <v>6.3</v>
      </c>
      <c r="TU89" s="125">
        <f t="shared" si="1903"/>
        <v>6.3</v>
      </c>
      <c r="TV89" s="125">
        <f t="shared" si="1903"/>
        <v>6.3</v>
      </c>
      <c r="TW89" s="125">
        <f t="shared" si="1903"/>
        <v>6.3</v>
      </c>
      <c r="TX89" s="125">
        <f t="shared" si="1903"/>
        <v>6.3</v>
      </c>
      <c r="TY89" s="125">
        <f t="shared" si="1903"/>
        <v>6.3</v>
      </c>
      <c r="TZ89" s="125">
        <f t="shared" si="1903"/>
        <v>6.3</v>
      </c>
      <c r="UA89" s="125">
        <f t="shared" si="1903"/>
        <v>6.3</v>
      </c>
      <c r="UB89" s="125">
        <f t="shared" si="1903"/>
        <v>6.3</v>
      </c>
      <c r="UC89" s="125">
        <f t="shared" si="1903"/>
        <v>6.3</v>
      </c>
      <c r="UD89" s="125">
        <f t="shared" si="1903"/>
        <v>6.3</v>
      </c>
      <c r="UE89" s="125">
        <f t="shared" si="1903"/>
        <v>6.3</v>
      </c>
      <c r="UF89" s="125">
        <f t="shared" si="1903"/>
        <v>6.3</v>
      </c>
      <c r="UG89" s="125">
        <f t="shared" si="1903"/>
        <v>6.3</v>
      </c>
      <c r="UH89" s="125">
        <f t="shared" si="1903"/>
        <v>6.3</v>
      </c>
      <c r="UI89" s="125">
        <f t="shared" si="1903"/>
        <v>6.3</v>
      </c>
      <c r="UJ89" s="125">
        <f t="shared" si="1903"/>
        <v>6.3</v>
      </c>
      <c r="UK89" s="125">
        <f t="shared" si="1903"/>
        <v>6.3</v>
      </c>
      <c r="UL89" s="125">
        <f t="shared" si="1903"/>
        <v>6.3</v>
      </c>
      <c r="UM89" s="125">
        <f t="shared" si="1903"/>
        <v>6.3</v>
      </c>
      <c r="UN89" s="125">
        <f t="shared" si="1903"/>
        <v>6.3</v>
      </c>
      <c r="UO89" s="125">
        <f t="shared" si="1903"/>
        <v>6.3</v>
      </c>
      <c r="UP89" s="125">
        <f t="shared" si="1903"/>
        <v>6.3</v>
      </c>
      <c r="UQ89" s="125">
        <f t="shared" si="1903"/>
        <v>6.3</v>
      </c>
      <c r="UR89" s="125">
        <f t="shared" si="1903"/>
        <v>6.3</v>
      </c>
      <c r="US89" s="125">
        <f t="shared" si="1903"/>
        <v>6.3</v>
      </c>
      <c r="UT89" s="125">
        <f t="shared" si="1903"/>
        <v>6.3</v>
      </c>
      <c r="UU89" s="125">
        <f t="shared" si="1903"/>
        <v>6.3</v>
      </c>
      <c r="UV89" s="125">
        <f t="shared" si="1903"/>
        <v>6.3</v>
      </c>
      <c r="UW89" s="125">
        <f t="shared" si="1903"/>
        <v>6.3</v>
      </c>
      <c r="UX89" s="125">
        <f t="shared" si="1903"/>
        <v>6.3</v>
      </c>
      <c r="UY89" s="125">
        <f t="shared" si="1903"/>
        <v>6.3</v>
      </c>
      <c r="UZ89" s="125">
        <f t="shared" si="1903"/>
        <v>6.3</v>
      </c>
      <c r="VA89" s="125">
        <f t="shared" si="1903"/>
        <v>6.3</v>
      </c>
      <c r="VB89" s="125">
        <f t="shared" si="1903"/>
        <v>6.3</v>
      </c>
      <c r="VC89" s="125">
        <f t="shared" si="1903"/>
        <v>6.3</v>
      </c>
      <c r="VD89" s="125">
        <f t="shared" si="1903"/>
        <v>6.3</v>
      </c>
      <c r="VE89" s="125">
        <f t="shared" si="1903"/>
        <v>6.3</v>
      </c>
      <c r="VF89" s="125">
        <f t="shared" si="1903"/>
        <v>6.3</v>
      </c>
      <c r="VG89" s="125">
        <f t="shared" si="1903"/>
        <v>6.3</v>
      </c>
      <c r="VH89" s="125">
        <f t="shared" si="1903"/>
        <v>6.3</v>
      </c>
    </row>
    <row r="90" spans="2:580" ht="14.25" x14ac:dyDescent="0.25">
      <c r="B90" s="55"/>
      <c r="C90" s="10" t="s">
        <v>303</v>
      </c>
      <c r="D90" s="93" t="s">
        <v>388</v>
      </c>
      <c r="E90" s="125">
        <f t="shared" ref="E90:F90" si="1904">1-EXP(-E89*E85/E39)</f>
        <v>1.4738789704048738E-2</v>
      </c>
      <c r="F90" s="125">
        <f t="shared" si="1904"/>
        <v>2.9260347486157245E-2</v>
      </c>
      <c r="G90" s="125">
        <f t="shared" ref="G90:S90" si="1905">1-EXP(-G89*G85/G39)</f>
        <v>4.3567875081940155E-2</v>
      </c>
      <c r="H90" s="125">
        <f t="shared" si="1905"/>
        <v>5.7664527037303959E-2</v>
      </c>
      <c r="I90" s="125">
        <f t="shared" si="1905"/>
        <v>7.1553411403966427E-2</v>
      </c>
      <c r="J90" s="125">
        <f t="shared" si="1905"/>
        <v>8.5237590424724785E-2</v>
      </c>
      <c r="K90" s="125">
        <f t="shared" si="1905"/>
        <v>9.8720081208623633E-2</v>
      </c>
      <c r="L90" s="125">
        <f t="shared" si="1905"/>
        <v>0.11200385639617194</v>
      </c>
      <c r="M90" s="125">
        <f t="shared" si="1905"/>
        <v>0.12509184481475499</v>
      </c>
      <c r="N90" s="125">
        <f t="shared" si="1905"/>
        <v>0.13798693212438751</v>
      </c>
      <c r="O90" s="125">
        <f t="shared" si="1905"/>
        <v>0.15069196145394803</v>
      </c>
      <c r="P90" s="125">
        <f t="shared" si="1905"/>
        <v>0.16320973402803651</v>
      </c>
      <c r="Q90" s="125">
        <f t="shared" si="1905"/>
        <v>1.4738789704048738E-2</v>
      </c>
      <c r="R90" s="125">
        <f t="shared" si="1905"/>
        <v>2.9260347486157245E-2</v>
      </c>
      <c r="S90" s="125">
        <f t="shared" si="1905"/>
        <v>4.3567875081940155E-2</v>
      </c>
      <c r="T90" s="125">
        <f t="shared" ref="T90:CE90" si="1906">1-EXP(-T89*T85/T39)</f>
        <v>5.7664527037303959E-2</v>
      </c>
      <c r="U90" s="125">
        <f t="shared" si="1906"/>
        <v>7.1553411403966427E-2</v>
      </c>
      <c r="V90" s="125">
        <f t="shared" si="1906"/>
        <v>8.5237590424724785E-2</v>
      </c>
      <c r="W90" s="125">
        <f t="shared" si="1906"/>
        <v>9.8720081208623633E-2</v>
      </c>
      <c r="X90" s="125">
        <f t="shared" si="1906"/>
        <v>0.11200385639617194</v>
      </c>
      <c r="Y90" s="125">
        <f t="shared" si="1906"/>
        <v>0.12509184481475499</v>
      </c>
      <c r="Z90" s="125">
        <f t="shared" si="1906"/>
        <v>0.13798693212438751</v>
      </c>
      <c r="AA90" s="125">
        <f t="shared" si="1906"/>
        <v>0.15069196145394803</v>
      </c>
      <c r="AB90" s="125">
        <f t="shared" si="1906"/>
        <v>0.16320973402803651</v>
      </c>
      <c r="AC90" s="125">
        <f t="shared" si="1906"/>
        <v>1.4738789704048738E-2</v>
      </c>
      <c r="AD90" s="125">
        <f t="shared" si="1906"/>
        <v>2.9260347486157245E-2</v>
      </c>
      <c r="AE90" s="125">
        <f t="shared" si="1906"/>
        <v>4.3567875081940155E-2</v>
      </c>
      <c r="AF90" s="125">
        <f t="shared" si="1906"/>
        <v>5.7664527037303959E-2</v>
      </c>
      <c r="AG90" s="125">
        <f t="shared" si="1906"/>
        <v>7.1553411403966427E-2</v>
      </c>
      <c r="AH90" s="125">
        <f t="shared" si="1906"/>
        <v>8.5237590424724785E-2</v>
      </c>
      <c r="AI90" s="125">
        <f t="shared" si="1906"/>
        <v>9.8720081208623633E-2</v>
      </c>
      <c r="AJ90" s="125">
        <f t="shared" si="1906"/>
        <v>0.11200385639617194</v>
      </c>
      <c r="AK90" s="125">
        <f t="shared" si="1906"/>
        <v>0.12509184481475499</v>
      </c>
      <c r="AL90" s="125">
        <f t="shared" si="1906"/>
        <v>0.13798693212438751</v>
      </c>
      <c r="AM90" s="125">
        <f t="shared" si="1906"/>
        <v>0.15069196145394803</v>
      </c>
      <c r="AN90" s="125">
        <f t="shared" si="1906"/>
        <v>0.16320973402803651</v>
      </c>
      <c r="AO90" s="125">
        <f t="shared" si="1906"/>
        <v>1.4738789704048738E-2</v>
      </c>
      <c r="AP90" s="125">
        <f t="shared" si="1906"/>
        <v>2.9260347486157245E-2</v>
      </c>
      <c r="AQ90" s="125">
        <f t="shared" si="1906"/>
        <v>4.3567875081940155E-2</v>
      </c>
      <c r="AR90" s="125">
        <f t="shared" si="1906"/>
        <v>5.7664527037303959E-2</v>
      </c>
      <c r="AS90" s="125">
        <f t="shared" si="1906"/>
        <v>7.1553411403966427E-2</v>
      </c>
      <c r="AT90" s="125">
        <f t="shared" si="1906"/>
        <v>8.5237590424724785E-2</v>
      </c>
      <c r="AU90" s="125">
        <f t="shared" si="1906"/>
        <v>9.8720081208623633E-2</v>
      </c>
      <c r="AV90" s="125">
        <f t="shared" si="1906"/>
        <v>0.11200385639617194</v>
      </c>
      <c r="AW90" s="125">
        <f t="shared" si="1906"/>
        <v>0.12509184481475499</v>
      </c>
      <c r="AX90" s="125">
        <f t="shared" si="1906"/>
        <v>0.13798693212438751</v>
      </c>
      <c r="AY90" s="125">
        <f t="shared" si="1906"/>
        <v>0.15069196145394803</v>
      </c>
      <c r="AZ90" s="125">
        <f t="shared" si="1906"/>
        <v>0.16320973402803651</v>
      </c>
      <c r="BA90" s="125">
        <f t="shared" si="1906"/>
        <v>1.4738789704048738E-2</v>
      </c>
      <c r="BB90" s="125">
        <f t="shared" si="1906"/>
        <v>2.9260347486157245E-2</v>
      </c>
      <c r="BC90" s="125">
        <f t="shared" si="1906"/>
        <v>4.3567875081940155E-2</v>
      </c>
      <c r="BD90" s="125">
        <f t="shared" si="1906"/>
        <v>5.7664527037303959E-2</v>
      </c>
      <c r="BE90" s="125">
        <f t="shared" si="1906"/>
        <v>7.1553411403966427E-2</v>
      </c>
      <c r="BF90" s="125">
        <f t="shared" si="1906"/>
        <v>8.5237590424724785E-2</v>
      </c>
      <c r="BG90" s="125">
        <f t="shared" si="1906"/>
        <v>9.8720081208623633E-2</v>
      </c>
      <c r="BH90" s="125">
        <f t="shared" si="1906"/>
        <v>0.11200385639617194</v>
      </c>
      <c r="BI90" s="125">
        <f t="shared" si="1906"/>
        <v>0.12509184481475499</v>
      </c>
      <c r="BJ90" s="125">
        <f t="shared" si="1906"/>
        <v>0.13798693212438751</v>
      </c>
      <c r="BK90" s="125">
        <f t="shared" si="1906"/>
        <v>0.15069196145394803</v>
      </c>
      <c r="BL90" s="125">
        <f t="shared" si="1906"/>
        <v>0.16320973402803651</v>
      </c>
      <c r="BM90" s="125">
        <f t="shared" si="1906"/>
        <v>1.4738789704048738E-2</v>
      </c>
      <c r="BN90" s="125">
        <f t="shared" si="1906"/>
        <v>2.9260347486157245E-2</v>
      </c>
      <c r="BO90" s="125">
        <f t="shared" si="1906"/>
        <v>4.3567875081940155E-2</v>
      </c>
      <c r="BP90" s="125">
        <f t="shared" si="1906"/>
        <v>5.7664527037303959E-2</v>
      </c>
      <c r="BQ90" s="125">
        <f t="shared" si="1906"/>
        <v>7.1553411403966427E-2</v>
      </c>
      <c r="BR90" s="125">
        <f t="shared" si="1906"/>
        <v>8.5237590424724785E-2</v>
      </c>
      <c r="BS90" s="125">
        <f t="shared" si="1906"/>
        <v>9.8720081208623633E-2</v>
      </c>
      <c r="BT90" s="125">
        <f t="shared" si="1906"/>
        <v>0.11200385639617194</v>
      </c>
      <c r="BU90" s="125">
        <f t="shared" si="1906"/>
        <v>0.12509184481475499</v>
      </c>
      <c r="BV90" s="125">
        <f t="shared" si="1906"/>
        <v>0.13798693212438751</v>
      </c>
      <c r="BW90" s="125">
        <f t="shared" si="1906"/>
        <v>0.15069196145394803</v>
      </c>
      <c r="BX90" s="125">
        <f t="shared" si="1906"/>
        <v>0.16320973402803651</v>
      </c>
      <c r="BY90" s="125">
        <f t="shared" si="1906"/>
        <v>1.4738789704048738E-2</v>
      </c>
      <c r="BZ90" s="125">
        <f t="shared" si="1906"/>
        <v>2.9260347486157245E-2</v>
      </c>
      <c r="CA90" s="125">
        <f t="shared" si="1906"/>
        <v>4.3567875081940155E-2</v>
      </c>
      <c r="CB90" s="125">
        <f t="shared" si="1906"/>
        <v>5.7664527037303959E-2</v>
      </c>
      <c r="CC90" s="125">
        <f t="shared" si="1906"/>
        <v>7.1553411403966427E-2</v>
      </c>
      <c r="CD90" s="125">
        <f t="shared" si="1906"/>
        <v>8.5237590424724785E-2</v>
      </c>
      <c r="CE90" s="125">
        <f t="shared" si="1906"/>
        <v>9.8720081208623633E-2</v>
      </c>
      <c r="CF90" s="125">
        <f t="shared" ref="CF90:EQ90" si="1907">1-EXP(-CF89*CF85/CF39)</f>
        <v>0.11200385639617194</v>
      </c>
      <c r="CG90" s="125">
        <f t="shared" si="1907"/>
        <v>0.12509184481475499</v>
      </c>
      <c r="CH90" s="125">
        <f t="shared" si="1907"/>
        <v>0.13798693212438751</v>
      </c>
      <c r="CI90" s="125">
        <f t="shared" si="1907"/>
        <v>0.15069196145394803</v>
      </c>
      <c r="CJ90" s="125">
        <f t="shared" si="1907"/>
        <v>0.16320973402803651</v>
      </c>
      <c r="CK90" s="125">
        <f t="shared" si="1907"/>
        <v>1.4738789704048738E-2</v>
      </c>
      <c r="CL90" s="125">
        <f t="shared" si="1907"/>
        <v>2.9260347486157245E-2</v>
      </c>
      <c r="CM90" s="125">
        <f t="shared" si="1907"/>
        <v>4.3567875081940155E-2</v>
      </c>
      <c r="CN90" s="125">
        <f t="shared" si="1907"/>
        <v>5.7664527037303959E-2</v>
      </c>
      <c r="CO90" s="125">
        <f t="shared" si="1907"/>
        <v>7.1553411403966427E-2</v>
      </c>
      <c r="CP90" s="125">
        <f t="shared" si="1907"/>
        <v>8.5237590424724785E-2</v>
      </c>
      <c r="CQ90" s="125">
        <f t="shared" si="1907"/>
        <v>9.8720081208623633E-2</v>
      </c>
      <c r="CR90" s="125">
        <f t="shared" si="1907"/>
        <v>0.11200385639617194</v>
      </c>
      <c r="CS90" s="125">
        <f t="shared" si="1907"/>
        <v>0.12509184481475499</v>
      </c>
      <c r="CT90" s="125">
        <f t="shared" si="1907"/>
        <v>0.13798693212438751</v>
      </c>
      <c r="CU90" s="125">
        <f t="shared" si="1907"/>
        <v>0.15069196145394803</v>
      </c>
      <c r="CV90" s="125">
        <f t="shared" si="1907"/>
        <v>0.16320973402803651</v>
      </c>
      <c r="CW90" s="125">
        <f t="shared" si="1907"/>
        <v>1.4738789704048738E-2</v>
      </c>
      <c r="CX90" s="125">
        <f t="shared" si="1907"/>
        <v>2.9260347486157245E-2</v>
      </c>
      <c r="CY90" s="125">
        <f t="shared" si="1907"/>
        <v>4.3567875081940155E-2</v>
      </c>
      <c r="CZ90" s="125">
        <f t="shared" si="1907"/>
        <v>5.7664527037303959E-2</v>
      </c>
      <c r="DA90" s="125">
        <f t="shared" si="1907"/>
        <v>7.1553411403966427E-2</v>
      </c>
      <c r="DB90" s="125">
        <f t="shared" si="1907"/>
        <v>8.5237590424724785E-2</v>
      </c>
      <c r="DC90" s="125">
        <f t="shared" si="1907"/>
        <v>9.8720081208623633E-2</v>
      </c>
      <c r="DD90" s="125">
        <f t="shared" si="1907"/>
        <v>0.11200385639617194</v>
      </c>
      <c r="DE90" s="125">
        <f t="shared" si="1907"/>
        <v>0.12509184481475499</v>
      </c>
      <c r="DF90" s="125">
        <f t="shared" si="1907"/>
        <v>0.13798693212438751</v>
      </c>
      <c r="DG90" s="125">
        <f t="shared" si="1907"/>
        <v>0.15069196145394803</v>
      </c>
      <c r="DH90" s="125">
        <f t="shared" si="1907"/>
        <v>0.16320973402803651</v>
      </c>
      <c r="DI90" s="125">
        <f t="shared" si="1907"/>
        <v>1.4738789704048738E-2</v>
      </c>
      <c r="DJ90" s="125">
        <f t="shared" si="1907"/>
        <v>2.9260347486157245E-2</v>
      </c>
      <c r="DK90" s="125">
        <f t="shared" si="1907"/>
        <v>4.3567875081940155E-2</v>
      </c>
      <c r="DL90" s="125">
        <f t="shared" si="1907"/>
        <v>5.7664527037303959E-2</v>
      </c>
      <c r="DM90" s="125">
        <f t="shared" si="1907"/>
        <v>7.1553411403966427E-2</v>
      </c>
      <c r="DN90" s="125">
        <f t="shared" si="1907"/>
        <v>8.5237590424724785E-2</v>
      </c>
      <c r="DO90" s="125">
        <f t="shared" si="1907"/>
        <v>9.8720081208623633E-2</v>
      </c>
      <c r="DP90" s="125">
        <f t="shared" si="1907"/>
        <v>0.11200385639617194</v>
      </c>
      <c r="DQ90" s="125">
        <f t="shared" si="1907"/>
        <v>0.12509184481475499</v>
      </c>
      <c r="DR90" s="125">
        <f t="shared" si="1907"/>
        <v>0.13798693212438751</v>
      </c>
      <c r="DS90" s="125">
        <f t="shared" si="1907"/>
        <v>0.15069196145394803</v>
      </c>
      <c r="DT90" s="125">
        <f t="shared" si="1907"/>
        <v>0.16320973402803651</v>
      </c>
      <c r="DU90" s="125">
        <f t="shared" si="1907"/>
        <v>1.4738789704048738E-2</v>
      </c>
      <c r="DV90" s="125">
        <f t="shared" si="1907"/>
        <v>2.9260347486157245E-2</v>
      </c>
      <c r="DW90" s="125">
        <f t="shared" si="1907"/>
        <v>4.3567875081940155E-2</v>
      </c>
      <c r="DX90" s="125">
        <f t="shared" si="1907"/>
        <v>5.7664527037303959E-2</v>
      </c>
      <c r="DY90" s="125">
        <f t="shared" si="1907"/>
        <v>7.1553411403966427E-2</v>
      </c>
      <c r="DZ90" s="125">
        <f t="shared" si="1907"/>
        <v>8.5237590424724785E-2</v>
      </c>
      <c r="EA90" s="125">
        <f t="shared" si="1907"/>
        <v>9.8720081208623633E-2</v>
      </c>
      <c r="EB90" s="125">
        <f t="shared" si="1907"/>
        <v>0.11200385639617194</v>
      </c>
      <c r="EC90" s="125">
        <f t="shared" si="1907"/>
        <v>0.12509184481475499</v>
      </c>
      <c r="ED90" s="125">
        <f t="shared" si="1907"/>
        <v>0.13798693212438751</v>
      </c>
      <c r="EE90" s="125">
        <f t="shared" si="1907"/>
        <v>0.15069196145394803</v>
      </c>
      <c r="EF90" s="125">
        <f t="shared" si="1907"/>
        <v>0.16320973402803651</v>
      </c>
      <c r="EG90" s="125">
        <f t="shared" si="1907"/>
        <v>1.4738789704048738E-2</v>
      </c>
      <c r="EH90" s="125">
        <f t="shared" si="1907"/>
        <v>2.9260347486157245E-2</v>
      </c>
      <c r="EI90" s="125">
        <f t="shared" si="1907"/>
        <v>4.3567875081940155E-2</v>
      </c>
      <c r="EJ90" s="125">
        <f t="shared" si="1907"/>
        <v>5.7664527037303959E-2</v>
      </c>
      <c r="EK90" s="125">
        <f t="shared" si="1907"/>
        <v>7.1553411403966427E-2</v>
      </c>
      <c r="EL90" s="125">
        <f t="shared" si="1907"/>
        <v>8.5237590424724785E-2</v>
      </c>
      <c r="EM90" s="125">
        <f t="shared" si="1907"/>
        <v>9.8720081208623633E-2</v>
      </c>
      <c r="EN90" s="125">
        <f t="shared" si="1907"/>
        <v>0.11200385639617194</v>
      </c>
      <c r="EO90" s="125">
        <f t="shared" si="1907"/>
        <v>0.12509184481475499</v>
      </c>
      <c r="EP90" s="125">
        <f t="shared" si="1907"/>
        <v>0.13798693212438751</v>
      </c>
      <c r="EQ90" s="125">
        <f t="shared" si="1907"/>
        <v>0.15069196145394803</v>
      </c>
      <c r="ER90" s="125">
        <f t="shared" ref="ER90:HC90" si="1908">1-EXP(-ER89*ER85/ER39)</f>
        <v>0.16320973402803651</v>
      </c>
      <c r="ES90" s="125">
        <f t="shared" si="1908"/>
        <v>1.4738789704048738E-2</v>
      </c>
      <c r="ET90" s="125">
        <f t="shared" si="1908"/>
        <v>2.9260347486157245E-2</v>
      </c>
      <c r="EU90" s="125">
        <f t="shared" si="1908"/>
        <v>4.3567875081940155E-2</v>
      </c>
      <c r="EV90" s="125">
        <f t="shared" si="1908"/>
        <v>5.7664527037303959E-2</v>
      </c>
      <c r="EW90" s="125">
        <f t="shared" si="1908"/>
        <v>7.1553411403966427E-2</v>
      </c>
      <c r="EX90" s="125">
        <f t="shared" si="1908"/>
        <v>8.5237590424724785E-2</v>
      </c>
      <c r="EY90" s="125">
        <f t="shared" si="1908"/>
        <v>9.8720081208623633E-2</v>
      </c>
      <c r="EZ90" s="125">
        <f t="shared" si="1908"/>
        <v>0.11200385639617194</v>
      </c>
      <c r="FA90" s="125">
        <f t="shared" si="1908"/>
        <v>0.12509184481475499</v>
      </c>
      <c r="FB90" s="125">
        <f t="shared" si="1908"/>
        <v>0.13798693212438751</v>
      </c>
      <c r="FC90" s="125">
        <f t="shared" si="1908"/>
        <v>0.15069196145394803</v>
      </c>
      <c r="FD90" s="125">
        <f t="shared" si="1908"/>
        <v>0.16320973402803651</v>
      </c>
      <c r="FE90" s="125">
        <f t="shared" si="1908"/>
        <v>1.4738789704048738E-2</v>
      </c>
      <c r="FF90" s="125">
        <f t="shared" si="1908"/>
        <v>2.9260347486157245E-2</v>
      </c>
      <c r="FG90" s="125">
        <f t="shared" si="1908"/>
        <v>4.3567875081940155E-2</v>
      </c>
      <c r="FH90" s="125">
        <f t="shared" si="1908"/>
        <v>5.7664527037303959E-2</v>
      </c>
      <c r="FI90" s="125">
        <f t="shared" si="1908"/>
        <v>7.1553411403966427E-2</v>
      </c>
      <c r="FJ90" s="125">
        <f t="shared" si="1908"/>
        <v>8.5237590424724785E-2</v>
      </c>
      <c r="FK90" s="125">
        <f t="shared" si="1908"/>
        <v>9.8720081208623633E-2</v>
      </c>
      <c r="FL90" s="125">
        <f t="shared" si="1908"/>
        <v>0.11200385639617194</v>
      </c>
      <c r="FM90" s="125">
        <f t="shared" si="1908"/>
        <v>0.12509184481475499</v>
      </c>
      <c r="FN90" s="125">
        <f t="shared" si="1908"/>
        <v>0.13798693212438751</v>
      </c>
      <c r="FO90" s="125">
        <f t="shared" si="1908"/>
        <v>0.15069196145394803</v>
      </c>
      <c r="FP90" s="125">
        <f t="shared" si="1908"/>
        <v>0.16320973402803651</v>
      </c>
      <c r="FQ90" s="125">
        <f t="shared" si="1908"/>
        <v>1.4738789704048738E-2</v>
      </c>
      <c r="FR90" s="125">
        <f t="shared" si="1908"/>
        <v>2.9260347486157245E-2</v>
      </c>
      <c r="FS90" s="125">
        <f t="shared" si="1908"/>
        <v>4.3567875081940155E-2</v>
      </c>
      <c r="FT90" s="125">
        <f t="shared" si="1908"/>
        <v>5.7664527037303959E-2</v>
      </c>
      <c r="FU90" s="125">
        <f t="shared" si="1908"/>
        <v>7.1553411403966427E-2</v>
      </c>
      <c r="FV90" s="125">
        <f t="shared" si="1908"/>
        <v>8.5237590424724785E-2</v>
      </c>
      <c r="FW90" s="125">
        <f t="shared" si="1908"/>
        <v>9.8720081208623633E-2</v>
      </c>
      <c r="FX90" s="125">
        <f t="shared" si="1908"/>
        <v>0.11200385639617194</v>
      </c>
      <c r="FY90" s="125">
        <f t="shared" si="1908"/>
        <v>0.12509184481475499</v>
      </c>
      <c r="FZ90" s="125">
        <f t="shared" si="1908"/>
        <v>0.13798693212438751</v>
      </c>
      <c r="GA90" s="125">
        <f t="shared" si="1908"/>
        <v>0.15069196145394803</v>
      </c>
      <c r="GB90" s="125">
        <f t="shared" si="1908"/>
        <v>0.16320973402803651</v>
      </c>
      <c r="GC90" s="125">
        <f t="shared" si="1908"/>
        <v>1.4738789704048738E-2</v>
      </c>
      <c r="GD90" s="125">
        <f t="shared" si="1908"/>
        <v>2.9260347486157245E-2</v>
      </c>
      <c r="GE90" s="125">
        <f t="shared" si="1908"/>
        <v>4.3567875081940155E-2</v>
      </c>
      <c r="GF90" s="125">
        <f t="shared" si="1908"/>
        <v>5.7664527037303959E-2</v>
      </c>
      <c r="GG90" s="125">
        <f t="shared" si="1908"/>
        <v>7.1553411403966427E-2</v>
      </c>
      <c r="GH90" s="125">
        <f t="shared" si="1908"/>
        <v>8.5237590424724785E-2</v>
      </c>
      <c r="GI90" s="125">
        <f t="shared" si="1908"/>
        <v>9.8720081208623633E-2</v>
      </c>
      <c r="GJ90" s="125">
        <f t="shared" si="1908"/>
        <v>0.11200385639617194</v>
      </c>
      <c r="GK90" s="125">
        <f t="shared" si="1908"/>
        <v>0.12509184481475499</v>
      </c>
      <c r="GL90" s="125">
        <f t="shared" si="1908"/>
        <v>0.13798693212438751</v>
      </c>
      <c r="GM90" s="125">
        <f t="shared" si="1908"/>
        <v>0.15069196145394803</v>
      </c>
      <c r="GN90" s="125">
        <f t="shared" si="1908"/>
        <v>0.16320973402803651</v>
      </c>
      <c r="GO90" s="125">
        <f t="shared" si="1908"/>
        <v>1.4738789704048738E-2</v>
      </c>
      <c r="GP90" s="125">
        <f t="shared" si="1908"/>
        <v>2.9260347486157245E-2</v>
      </c>
      <c r="GQ90" s="125">
        <f t="shared" si="1908"/>
        <v>4.3567875081940155E-2</v>
      </c>
      <c r="GR90" s="125">
        <f t="shared" si="1908"/>
        <v>5.7664527037303959E-2</v>
      </c>
      <c r="GS90" s="125">
        <f t="shared" si="1908"/>
        <v>7.1553411403966427E-2</v>
      </c>
      <c r="GT90" s="125">
        <f t="shared" si="1908"/>
        <v>8.5237590424724785E-2</v>
      </c>
      <c r="GU90" s="125">
        <f t="shared" si="1908"/>
        <v>9.8720081208623633E-2</v>
      </c>
      <c r="GV90" s="125">
        <f t="shared" si="1908"/>
        <v>0.11200385639617194</v>
      </c>
      <c r="GW90" s="125">
        <f t="shared" si="1908"/>
        <v>0.12509184481475499</v>
      </c>
      <c r="GX90" s="125">
        <f t="shared" si="1908"/>
        <v>0.13798693212438751</v>
      </c>
      <c r="GY90" s="125">
        <f t="shared" si="1908"/>
        <v>0.15069196145394803</v>
      </c>
      <c r="GZ90" s="125">
        <f t="shared" si="1908"/>
        <v>0.16320973402803651</v>
      </c>
      <c r="HA90" s="125">
        <f t="shared" si="1908"/>
        <v>1.4738789704048738E-2</v>
      </c>
      <c r="HB90" s="125">
        <f t="shared" si="1908"/>
        <v>2.9260347486157245E-2</v>
      </c>
      <c r="HC90" s="125">
        <f t="shared" si="1908"/>
        <v>4.3567875081940155E-2</v>
      </c>
      <c r="HD90" s="125">
        <f t="shared" ref="HD90:JO90" si="1909">1-EXP(-HD89*HD85/HD39)</f>
        <v>5.7664527037303959E-2</v>
      </c>
      <c r="HE90" s="125">
        <f t="shared" si="1909"/>
        <v>7.1553411403966427E-2</v>
      </c>
      <c r="HF90" s="125">
        <f t="shared" si="1909"/>
        <v>8.5237590424724785E-2</v>
      </c>
      <c r="HG90" s="125">
        <f t="shared" si="1909"/>
        <v>9.8720081208623633E-2</v>
      </c>
      <c r="HH90" s="125">
        <f t="shared" si="1909"/>
        <v>0.11200385639617194</v>
      </c>
      <c r="HI90" s="125">
        <f t="shared" si="1909"/>
        <v>0.12509184481475499</v>
      </c>
      <c r="HJ90" s="125">
        <f t="shared" si="1909"/>
        <v>0.13798693212438751</v>
      </c>
      <c r="HK90" s="125">
        <f t="shared" si="1909"/>
        <v>0.15069196145394803</v>
      </c>
      <c r="HL90" s="125">
        <f t="shared" si="1909"/>
        <v>0.16320973402803651</v>
      </c>
      <c r="HM90" s="125">
        <f t="shared" si="1909"/>
        <v>1.4738789704048738E-2</v>
      </c>
      <c r="HN90" s="125">
        <f t="shared" si="1909"/>
        <v>2.9260347486157245E-2</v>
      </c>
      <c r="HO90" s="125">
        <f t="shared" si="1909"/>
        <v>4.3567875081940155E-2</v>
      </c>
      <c r="HP90" s="125">
        <f t="shared" si="1909"/>
        <v>5.7664527037303959E-2</v>
      </c>
      <c r="HQ90" s="125">
        <f t="shared" si="1909"/>
        <v>7.1553411403966427E-2</v>
      </c>
      <c r="HR90" s="125">
        <f t="shared" si="1909"/>
        <v>8.5237590424724785E-2</v>
      </c>
      <c r="HS90" s="125">
        <f t="shared" si="1909"/>
        <v>9.8720081208623633E-2</v>
      </c>
      <c r="HT90" s="125">
        <f t="shared" si="1909"/>
        <v>0.11200385639617194</v>
      </c>
      <c r="HU90" s="125">
        <f t="shared" si="1909"/>
        <v>0.12509184481475499</v>
      </c>
      <c r="HV90" s="125">
        <f t="shared" si="1909"/>
        <v>0.13798693212438751</v>
      </c>
      <c r="HW90" s="125">
        <f t="shared" si="1909"/>
        <v>0.15069196145394803</v>
      </c>
      <c r="HX90" s="125">
        <f t="shared" si="1909"/>
        <v>0.16320973402803651</v>
      </c>
      <c r="HY90" s="125">
        <f t="shared" si="1909"/>
        <v>1.4738789704048738E-2</v>
      </c>
      <c r="HZ90" s="125">
        <f t="shared" si="1909"/>
        <v>2.9260347486157245E-2</v>
      </c>
      <c r="IA90" s="125">
        <f t="shared" si="1909"/>
        <v>4.3567875081940155E-2</v>
      </c>
      <c r="IB90" s="125">
        <f t="shared" si="1909"/>
        <v>5.7664527037303959E-2</v>
      </c>
      <c r="IC90" s="125">
        <f t="shared" si="1909"/>
        <v>7.1553411403966427E-2</v>
      </c>
      <c r="ID90" s="125">
        <f t="shared" si="1909"/>
        <v>8.5237590424724785E-2</v>
      </c>
      <c r="IE90" s="125">
        <f t="shared" si="1909"/>
        <v>9.8720081208623633E-2</v>
      </c>
      <c r="IF90" s="125">
        <f t="shared" si="1909"/>
        <v>0.11200385639617194</v>
      </c>
      <c r="IG90" s="125">
        <f t="shared" si="1909"/>
        <v>0.12509184481475499</v>
      </c>
      <c r="IH90" s="125">
        <f t="shared" si="1909"/>
        <v>0.13798693212438751</v>
      </c>
      <c r="II90" s="125">
        <f t="shared" si="1909"/>
        <v>0.15069196145394803</v>
      </c>
      <c r="IJ90" s="125">
        <f t="shared" si="1909"/>
        <v>0.16320973402803651</v>
      </c>
      <c r="IK90" s="125">
        <f t="shared" si="1909"/>
        <v>1.4738789704048738E-2</v>
      </c>
      <c r="IL90" s="125">
        <f t="shared" si="1909"/>
        <v>2.9260347486157245E-2</v>
      </c>
      <c r="IM90" s="125">
        <f t="shared" si="1909"/>
        <v>4.3567875081940155E-2</v>
      </c>
      <c r="IN90" s="125">
        <f t="shared" si="1909"/>
        <v>5.7664527037303959E-2</v>
      </c>
      <c r="IO90" s="125">
        <f t="shared" si="1909"/>
        <v>7.1553411403966427E-2</v>
      </c>
      <c r="IP90" s="125">
        <f t="shared" si="1909"/>
        <v>8.5237590424724785E-2</v>
      </c>
      <c r="IQ90" s="125">
        <f t="shared" si="1909"/>
        <v>9.8720081208623633E-2</v>
      </c>
      <c r="IR90" s="125">
        <f t="shared" si="1909"/>
        <v>0.11200385639617194</v>
      </c>
      <c r="IS90" s="125">
        <f t="shared" si="1909"/>
        <v>0.12509184481475499</v>
      </c>
      <c r="IT90" s="125">
        <f t="shared" si="1909"/>
        <v>0.13798693212438751</v>
      </c>
      <c r="IU90" s="125">
        <f t="shared" si="1909"/>
        <v>0.15069196145394803</v>
      </c>
      <c r="IV90" s="125">
        <f t="shared" si="1909"/>
        <v>0.16320973402803651</v>
      </c>
      <c r="IW90" s="125">
        <f t="shared" si="1909"/>
        <v>1.4738789704048738E-2</v>
      </c>
      <c r="IX90" s="125">
        <f t="shared" si="1909"/>
        <v>2.9260347486157245E-2</v>
      </c>
      <c r="IY90" s="125">
        <f t="shared" si="1909"/>
        <v>4.3567875081940155E-2</v>
      </c>
      <c r="IZ90" s="125">
        <f t="shared" si="1909"/>
        <v>5.7664527037303959E-2</v>
      </c>
      <c r="JA90" s="125">
        <f t="shared" si="1909"/>
        <v>7.1553411403966427E-2</v>
      </c>
      <c r="JB90" s="125">
        <f t="shared" si="1909"/>
        <v>8.5237590424724785E-2</v>
      </c>
      <c r="JC90" s="125">
        <f t="shared" si="1909"/>
        <v>9.8720081208623633E-2</v>
      </c>
      <c r="JD90" s="125">
        <f t="shared" si="1909"/>
        <v>0.11200385639617194</v>
      </c>
      <c r="JE90" s="125">
        <f t="shared" si="1909"/>
        <v>0.12509184481475499</v>
      </c>
      <c r="JF90" s="125">
        <f t="shared" si="1909"/>
        <v>0.13798693212438751</v>
      </c>
      <c r="JG90" s="125">
        <f t="shared" si="1909"/>
        <v>0.15069196145394803</v>
      </c>
      <c r="JH90" s="125">
        <f t="shared" si="1909"/>
        <v>0.16320973402803651</v>
      </c>
      <c r="JI90" s="125">
        <f t="shared" si="1909"/>
        <v>1.4738789704048738E-2</v>
      </c>
      <c r="JJ90" s="125">
        <f t="shared" si="1909"/>
        <v>2.9260347486157245E-2</v>
      </c>
      <c r="JK90" s="125">
        <f t="shared" si="1909"/>
        <v>4.3567875081940155E-2</v>
      </c>
      <c r="JL90" s="125">
        <f t="shared" si="1909"/>
        <v>5.7664527037303959E-2</v>
      </c>
      <c r="JM90" s="125">
        <f t="shared" si="1909"/>
        <v>7.1553411403966427E-2</v>
      </c>
      <c r="JN90" s="125">
        <f t="shared" si="1909"/>
        <v>8.5237590424724785E-2</v>
      </c>
      <c r="JO90" s="125">
        <f t="shared" si="1909"/>
        <v>9.8720081208623633E-2</v>
      </c>
      <c r="JP90" s="125">
        <f t="shared" ref="JP90:MA90" si="1910">1-EXP(-JP89*JP85/JP39)</f>
        <v>0.11200385639617194</v>
      </c>
      <c r="JQ90" s="125">
        <f t="shared" si="1910"/>
        <v>0.12509184481475499</v>
      </c>
      <c r="JR90" s="125">
        <f t="shared" si="1910"/>
        <v>0.13798693212438751</v>
      </c>
      <c r="JS90" s="125">
        <f t="shared" si="1910"/>
        <v>0.15069196145394803</v>
      </c>
      <c r="JT90" s="125">
        <f t="shared" si="1910"/>
        <v>0.16320973402803651</v>
      </c>
      <c r="JU90" s="125">
        <f t="shared" si="1910"/>
        <v>1.4738789704048738E-2</v>
      </c>
      <c r="JV90" s="125">
        <f t="shared" si="1910"/>
        <v>2.9260347486157245E-2</v>
      </c>
      <c r="JW90" s="125">
        <f t="shared" si="1910"/>
        <v>4.3567875081940155E-2</v>
      </c>
      <c r="JX90" s="125">
        <f t="shared" si="1910"/>
        <v>5.7664527037303959E-2</v>
      </c>
      <c r="JY90" s="125">
        <f t="shared" si="1910"/>
        <v>7.1553411403966427E-2</v>
      </c>
      <c r="JZ90" s="125">
        <f t="shared" si="1910"/>
        <v>8.5237590424724785E-2</v>
      </c>
      <c r="KA90" s="125">
        <f t="shared" si="1910"/>
        <v>9.8720081208623633E-2</v>
      </c>
      <c r="KB90" s="125">
        <f t="shared" si="1910"/>
        <v>0.11200385639617194</v>
      </c>
      <c r="KC90" s="125">
        <f t="shared" si="1910"/>
        <v>0.12509184481475499</v>
      </c>
      <c r="KD90" s="125">
        <f t="shared" si="1910"/>
        <v>0.13798693212438751</v>
      </c>
      <c r="KE90" s="125">
        <f t="shared" si="1910"/>
        <v>0.15069196145394803</v>
      </c>
      <c r="KF90" s="125">
        <f t="shared" si="1910"/>
        <v>0.16320973402803651</v>
      </c>
      <c r="KG90" s="125">
        <f t="shared" si="1910"/>
        <v>1.4738789704048738E-2</v>
      </c>
      <c r="KH90" s="125">
        <f t="shared" si="1910"/>
        <v>2.9260347486157245E-2</v>
      </c>
      <c r="KI90" s="125">
        <f t="shared" si="1910"/>
        <v>4.3567875081940155E-2</v>
      </c>
      <c r="KJ90" s="125">
        <f t="shared" si="1910"/>
        <v>5.7664527037303959E-2</v>
      </c>
      <c r="KK90" s="125">
        <f t="shared" si="1910"/>
        <v>7.1553411403966427E-2</v>
      </c>
      <c r="KL90" s="125">
        <f t="shared" si="1910"/>
        <v>8.5237590424724785E-2</v>
      </c>
      <c r="KM90" s="125">
        <f t="shared" si="1910"/>
        <v>9.8720081208623633E-2</v>
      </c>
      <c r="KN90" s="125">
        <f t="shared" si="1910"/>
        <v>0.11200385639617194</v>
      </c>
      <c r="KO90" s="125">
        <f t="shared" si="1910"/>
        <v>0.12509184481475499</v>
      </c>
      <c r="KP90" s="125">
        <f t="shared" si="1910"/>
        <v>0.13798693212438751</v>
      </c>
      <c r="KQ90" s="125">
        <f t="shared" si="1910"/>
        <v>0.15069196145394803</v>
      </c>
      <c r="KR90" s="125">
        <f t="shared" si="1910"/>
        <v>0.16320973402803651</v>
      </c>
      <c r="KS90" s="125">
        <f t="shared" si="1910"/>
        <v>1.4738789704048738E-2</v>
      </c>
      <c r="KT90" s="125">
        <f t="shared" si="1910"/>
        <v>2.9260347486157245E-2</v>
      </c>
      <c r="KU90" s="125">
        <f t="shared" si="1910"/>
        <v>4.3567875081940155E-2</v>
      </c>
      <c r="KV90" s="125">
        <f t="shared" si="1910"/>
        <v>5.7664527037303959E-2</v>
      </c>
      <c r="KW90" s="125">
        <f t="shared" si="1910"/>
        <v>7.1553411403966427E-2</v>
      </c>
      <c r="KX90" s="125">
        <f t="shared" si="1910"/>
        <v>8.5237590424724785E-2</v>
      </c>
      <c r="KY90" s="125">
        <f t="shared" si="1910"/>
        <v>9.8720081208623633E-2</v>
      </c>
      <c r="KZ90" s="125">
        <f t="shared" si="1910"/>
        <v>0.11200385639617194</v>
      </c>
      <c r="LA90" s="125">
        <f t="shared" si="1910"/>
        <v>0.12509184481475499</v>
      </c>
      <c r="LB90" s="125">
        <f t="shared" si="1910"/>
        <v>0.13798693212438751</v>
      </c>
      <c r="LC90" s="125">
        <f t="shared" si="1910"/>
        <v>0.15069196145394803</v>
      </c>
      <c r="LD90" s="125">
        <f t="shared" si="1910"/>
        <v>0.16320973402803651</v>
      </c>
      <c r="LE90" s="125">
        <f t="shared" si="1910"/>
        <v>1.4738789704048738E-2</v>
      </c>
      <c r="LF90" s="125">
        <f t="shared" si="1910"/>
        <v>2.9260347486157245E-2</v>
      </c>
      <c r="LG90" s="125">
        <f t="shared" si="1910"/>
        <v>4.3567875081940155E-2</v>
      </c>
      <c r="LH90" s="125">
        <f t="shared" si="1910"/>
        <v>5.7664527037303959E-2</v>
      </c>
      <c r="LI90" s="125">
        <f t="shared" si="1910"/>
        <v>7.1553411403966427E-2</v>
      </c>
      <c r="LJ90" s="125">
        <f t="shared" si="1910"/>
        <v>8.5237590424724785E-2</v>
      </c>
      <c r="LK90" s="125">
        <f t="shared" si="1910"/>
        <v>9.8720081208623633E-2</v>
      </c>
      <c r="LL90" s="125">
        <f t="shared" si="1910"/>
        <v>0.11200385639617194</v>
      </c>
      <c r="LM90" s="125">
        <f t="shared" si="1910"/>
        <v>0.12509184481475499</v>
      </c>
      <c r="LN90" s="125">
        <f t="shared" si="1910"/>
        <v>0.13798693212438751</v>
      </c>
      <c r="LO90" s="125">
        <f t="shared" si="1910"/>
        <v>0.15069196145394803</v>
      </c>
      <c r="LP90" s="125">
        <f t="shared" si="1910"/>
        <v>0.16320973402803651</v>
      </c>
      <c r="LQ90" s="125">
        <f t="shared" si="1910"/>
        <v>1.4738789704048738E-2</v>
      </c>
      <c r="LR90" s="125">
        <f t="shared" si="1910"/>
        <v>2.9260347486157245E-2</v>
      </c>
      <c r="LS90" s="125">
        <f t="shared" si="1910"/>
        <v>4.3567875081940155E-2</v>
      </c>
      <c r="LT90" s="125">
        <f t="shared" si="1910"/>
        <v>5.7664527037303959E-2</v>
      </c>
      <c r="LU90" s="125">
        <f t="shared" si="1910"/>
        <v>7.1553411403966427E-2</v>
      </c>
      <c r="LV90" s="125">
        <f t="shared" si="1910"/>
        <v>8.5237590424724785E-2</v>
      </c>
      <c r="LW90" s="125">
        <f t="shared" si="1910"/>
        <v>9.8720081208623633E-2</v>
      </c>
      <c r="LX90" s="125">
        <f t="shared" si="1910"/>
        <v>0.11200385639617194</v>
      </c>
      <c r="LY90" s="125">
        <f t="shared" si="1910"/>
        <v>0.12509184481475499</v>
      </c>
      <c r="LZ90" s="125">
        <f t="shared" si="1910"/>
        <v>0.13798693212438751</v>
      </c>
      <c r="MA90" s="125">
        <f t="shared" si="1910"/>
        <v>0.15069196145394803</v>
      </c>
      <c r="MB90" s="125">
        <f t="shared" ref="MB90:OM90" si="1911">1-EXP(-MB89*MB85/MB39)</f>
        <v>0.16320973402803651</v>
      </c>
      <c r="MC90" s="125">
        <f t="shared" si="1911"/>
        <v>1.4738789704048738E-2</v>
      </c>
      <c r="MD90" s="125">
        <f t="shared" si="1911"/>
        <v>2.9260347486157245E-2</v>
      </c>
      <c r="ME90" s="125">
        <f t="shared" si="1911"/>
        <v>4.3567875081940155E-2</v>
      </c>
      <c r="MF90" s="125">
        <f t="shared" si="1911"/>
        <v>5.7664527037303959E-2</v>
      </c>
      <c r="MG90" s="125">
        <f t="shared" si="1911"/>
        <v>7.1553411403966427E-2</v>
      </c>
      <c r="MH90" s="125">
        <f t="shared" si="1911"/>
        <v>8.5237590424724785E-2</v>
      </c>
      <c r="MI90" s="125">
        <f t="shared" si="1911"/>
        <v>9.8720081208623633E-2</v>
      </c>
      <c r="MJ90" s="125">
        <f t="shared" si="1911"/>
        <v>0.11200385639617194</v>
      </c>
      <c r="MK90" s="125">
        <f t="shared" si="1911"/>
        <v>0.12509184481475499</v>
      </c>
      <c r="ML90" s="125">
        <f t="shared" si="1911"/>
        <v>0.13798693212438751</v>
      </c>
      <c r="MM90" s="125">
        <f t="shared" si="1911"/>
        <v>0.15069196145394803</v>
      </c>
      <c r="MN90" s="125">
        <f t="shared" si="1911"/>
        <v>0.16320973402803651</v>
      </c>
      <c r="MO90" s="125">
        <f t="shared" si="1911"/>
        <v>1.4738789704048738E-2</v>
      </c>
      <c r="MP90" s="125">
        <f t="shared" si="1911"/>
        <v>2.9260347486157245E-2</v>
      </c>
      <c r="MQ90" s="125">
        <f t="shared" si="1911"/>
        <v>4.3567875081940155E-2</v>
      </c>
      <c r="MR90" s="125">
        <f t="shared" si="1911"/>
        <v>5.7664527037303959E-2</v>
      </c>
      <c r="MS90" s="125">
        <f t="shared" si="1911"/>
        <v>7.1553411403966427E-2</v>
      </c>
      <c r="MT90" s="125">
        <f t="shared" si="1911"/>
        <v>8.5237590424724785E-2</v>
      </c>
      <c r="MU90" s="125">
        <f t="shared" si="1911"/>
        <v>9.8720081208623633E-2</v>
      </c>
      <c r="MV90" s="125">
        <f t="shared" si="1911"/>
        <v>0.11200385639617194</v>
      </c>
      <c r="MW90" s="125">
        <f t="shared" si="1911"/>
        <v>0.12509184481475499</v>
      </c>
      <c r="MX90" s="125">
        <f t="shared" si="1911"/>
        <v>0.13798693212438751</v>
      </c>
      <c r="MY90" s="125">
        <f t="shared" si="1911"/>
        <v>0.15069196145394803</v>
      </c>
      <c r="MZ90" s="125">
        <f t="shared" si="1911"/>
        <v>0.16320973402803651</v>
      </c>
      <c r="NA90" s="125">
        <f t="shared" si="1911"/>
        <v>1.4738789704048738E-2</v>
      </c>
      <c r="NB90" s="125">
        <f t="shared" si="1911"/>
        <v>2.9260347486157245E-2</v>
      </c>
      <c r="NC90" s="125">
        <f t="shared" si="1911"/>
        <v>4.3567875081940155E-2</v>
      </c>
      <c r="ND90" s="125">
        <f t="shared" si="1911"/>
        <v>5.7664527037303959E-2</v>
      </c>
      <c r="NE90" s="125">
        <f t="shared" si="1911"/>
        <v>7.1553411403966427E-2</v>
      </c>
      <c r="NF90" s="125">
        <f t="shared" si="1911"/>
        <v>8.5237590424724785E-2</v>
      </c>
      <c r="NG90" s="125">
        <f t="shared" si="1911"/>
        <v>9.8720081208623633E-2</v>
      </c>
      <c r="NH90" s="125">
        <f t="shared" si="1911"/>
        <v>0.11200385639617194</v>
      </c>
      <c r="NI90" s="125">
        <f t="shared" si="1911"/>
        <v>0.12509184481475499</v>
      </c>
      <c r="NJ90" s="125">
        <f t="shared" si="1911"/>
        <v>0.13798693212438751</v>
      </c>
      <c r="NK90" s="125">
        <f t="shared" si="1911"/>
        <v>0.15069196145394803</v>
      </c>
      <c r="NL90" s="125">
        <f t="shared" si="1911"/>
        <v>0.16320973402803651</v>
      </c>
      <c r="NM90" s="125">
        <f t="shared" si="1911"/>
        <v>1.4738789704048738E-2</v>
      </c>
      <c r="NN90" s="125">
        <f t="shared" si="1911"/>
        <v>2.9260347486157245E-2</v>
      </c>
      <c r="NO90" s="125">
        <f t="shared" si="1911"/>
        <v>4.3567875081940155E-2</v>
      </c>
      <c r="NP90" s="125">
        <f t="shared" si="1911"/>
        <v>5.7664527037303959E-2</v>
      </c>
      <c r="NQ90" s="125">
        <f t="shared" si="1911"/>
        <v>7.1553411403966427E-2</v>
      </c>
      <c r="NR90" s="125">
        <f t="shared" si="1911"/>
        <v>8.5237590424724785E-2</v>
      </c>
      <c r="NS90" s="125">
        <f t="shared" si="1911"/>
        <v>9.8720081208623633E-2</v>
      </c>
      <c r="NT90" s="125">
        <f t="shared" si="1911"/>
        <v>0.11200385639617194</v>
      </c>
      <c r="NU90" s="125">
        <f t="shared" si="1911"/>
        <v>0.12509184481475499</v>
      </c>
      <c r="NV90" s="125">
        <f t="shared" si="1911"/>
        <v>0.13798693212438751</v>
      </c>
      <c r="NW90" s="125">
        <f t="shared" si="1911"/>
        <v>0.15069196145394803</v>
      </c>
      <c r="NX90" s="125">
        <f t="shared" si="1911"/>
        <v>0.16320973402803651</v>
      </c>
      <c r="NY90" s="125">
        <f t="shared" si="1911"/>
        <v>1.4738789704048738E-2</v>
      </c>
      <c r="NZ90" s="125">
        <f t="shared" si="1911"/>
        <v>2.9260347486157245E-2</v>
      </c>
      <c r="OA90" s="125">
        <f t="shared" si="1911"/>
        <v>4.3567875081940155E-2</v>
      </c>
      <c r="OB90" s="125">
        <f t="shared" si="1911"/>
        <v>5.7664527037303959E-2</v>
      </c>
      <c r="OC90" s="125">
        <f t="shared" si="1911"/>
        <v>7.1553411403966427E-2</v>
      </c>
      <c r="OD90" s="125">
        <f t="shared" si="1911"/>
        <v>8.5237590424724785E-2</v>
      </c>
      <c r="OE90" s="125">
        <f t="shared" si="1911"/>
        <v>9.8720081208623633E-2</v>
      </c>
      <c r="OF90" s="125">
        <f t="shared" si="1911"/>
        <v>0.11200385639617194</v>
      </c>
      <c r="OG90" s="125">
        <f t="shared" si="1911"/>
        <v>0.12509184481475499</v>
      </c>
      <c r="OH90" s="125">
        <f t="shared" si="1911"/>
        <v>0.13798693212438751</v>
      </c>
      <c r="OI90" s="125">
        <f t="shared" si="1911"/>
        <v>0.15069196145394803</v>
      </c>
      <c r="OJ90" s="125">
        <f t="shared" si="1911"/>
        <v>0.16320973402803651</v>
      </c>
      <c r="OK90" s="125">
        <f t="shared" si="1911"/>
        <v>1.4738789704048738E-2</v>
      </c>
      <c r="OL90" s="125">
        <f t="shared" si="1911"/>
        <v>2.9260347486157245E-2</v>
      </c>
      <c r="OM90" s="125">
        <f t="shared" si="1911"/>
        <v>4.3567875081940155E-2</v>
      </c>
      <c r="ON90" s="125">
        <f t="shared" ref="ON90:QY90" si="1912">1-EXP(-ON89*ON85/ON39)</f>
        <v>5.7664527037303959E-2</v>
      </c>
      <c r="OO90" s="125">
        <f t="shared" si="1912"/>
        <v>7.1553411403966427E-2</v>
      </c>
      <c r="OP90" s="125">
        <f t="shared" si="1912"/>
        <v>8.5237590424724785E-2</v>
      </c>
      <c r="OQ90" s="125">
        <f t="shared" si="1912"/>
        <v>9.8720081208623633E-2</v>
      </c>
      <c r="OR90" s="125">
        <f t="shared" si="1912"/>
        <v>0.11200385639617194</v>
      </c>
      <c r="OS90" s="125">
        <f t="shared" si="1912"/>
        <v>0.12509184481475499</v>
      </c>
      <c r="OT90" s="125">
        <f t="shared" si="1912"/>
        <v>0.13798693212438751</v>
      </c>
      <c r="OU90" s="125">
        <f t="shared" si="1912"/>
        <v>0.15069196145394803</v>
      </c>
      <c r="OV90" s="125">
        <f t="shared" si="1912"/>
        <v>0.16320973402803651</v>
      </c>
      <c r="OW90" s="125">
        <f t="shared" si="1912"/>
        <v>1.4738789704048738E-2</v>
      </c>
      <c r="OX90" s="125">
        <f t="shared" si="1912"/>
        <v>2.9260347486157245E-2</v>
      </c>
      <c r="OY90" s="125">
        <f t="shared" si="1912"/>
        <v>4.3567875081940155E-2</v>
      </c>
      <c r="OZ90" s="125">
        <f t="shared" si="1912"/>
        <v>5.7664527037303959E-2</v>
      </c>
      <c r="PA90" s="125">
        <f t="shared" si="1912"/>
        <v>7.1553411403966427E-2</v>
      </c>
      <c r="PB90" s="125">
        <f t="shared" si="1912"/>
        <v>8.5237590424724785E-2</v>
      </c>
      <c r="PC90" s="125">
        <f t="shared" si="1912"/>
        <v>9.8720081208623633E-2</v>
      </c>
      <c r="PD90" s="125">
        <f t="shared" si="1912"/>
        <v>0.11200385639617194</v>
      </c>
      <c r="PE90" s="125">
        <f t="shared" si="1912"/>
        <v>0.12509184481475499</v>
      </c>
      <c r="PF90" s="125">
        <f t="shared" si="1912"/>
        <v>0.13798693212438751</v>
      </c>
      <c r="PG90" s="125">
        <f t="shared" si="1912"/>
        <v>0.15069196145394803</v>
      </c>
      <c r="PH90" s="125">
        <f t="shared" si="1912"/>
        <v>0.16320973402803651</v>
      </c>
      <c r="PI90" s="125">
        <f t="shared" si="1912"/>
        <v>1.4738789704048738E-2</v>
      </c>
      <c r="PJ90" s="125">
        <f t="shared" si="1912"/>
        <v>2.9260347486157245E-2</v>
      </c>
      <c r="PK90" s="125">
        <f t="shared" si="1912"/>
        <v>4.3567875081940155E-2</v>
      </c>
      <c r="PL90" s="125">
        <f t="shared" si="1912"/>
        <v>5.7664527037303959E-2</v>
      </c>
      <c r="PM90" s="125">
        <f t="shared" si="1912"/>
        <v>7.1553411403966427E-2</v>
      </c>
      <c r="PN90" s="125">
        <f t="shared" si="1912"/>
        <v>8.5237590424724785E-2</v>
      </c>
      <c r="PO90" s="125">
        <f t="shared" si="1912"/>
        <v>9.8720081208623633E-2</v>
      </c>
      <c r="PP90" s="125">
        <f t="shared" si="1912"/>
        <v>0.11200385639617194</v>
      </c>
      <c r="PQ90" s="125">
        <f t="shared" si="1912"/>
        <v>0.12509184481475499</v>
      </c>
      <c r="PR90" s="125">
        <f t="shared" si="1912"/>
        <v>0.13798693212438751</v>
      </c>
      <c r="PS90" s="125">
        <f t="shared" si="1912"/>
        <v>0.15069196145394803</v>
      </c>
      <c r="PT90" s="125">
        <f t="shared" si="1912"/>
        <v>0.16320973402803651</v>
      </c>
      <c r="PU90" s="125">
        <f t="shared" si="1912"/>
        <v>1.4738789704048738E-2</v>
      </c>
      <c r="PV90" s="125">
        <f t="shared" si="1912"/>
        <v>2.9260347486157245E-2</v>
      </c>
      <c r="PW90" s="125">
        <f t="shared" si="1912"/>
        <v>4.3567875081940155E-2</v>
      </c>
      <c r="PX90" s="125">
        <f t="shared" si="1912"/>
        <v>5.7664527037303959E-2</v>
      </c>
      <c r="PY90" s="125">
        <f t="shared" si="1912"/>
        <v>7.1553411403966427E-2</v>
      </c>
      <c r="PZ90" s="125">
        <f t="shared" si="1912"/>
        <v>8.5237590424724785E-2</v>
      </c>
      <c r="QA90" s="125">
        <f t="shared" si="1912"/>
        <v>9.8720081208623633E-2</v>
      </c>
      <c r="QB90" s="125">
        <f t="shared" si="1912"/>
        <v>0.11200385639617194</v>
      </c>
      <c r="QC90" s="125">
        <f t="shared" si="1912"/>
        <v>0.12509184481475499</v>
      </c>
      <c r="QD90" s="125">
        <f t="shared" si="1912"/>
        <v>0.13798693212438751</v>
      </c>
      <c r="QE90" s="125">
        <f t="shared" si="1912"/>
        <v>0.15069196145394803</v>
      </c>
      <c r="QF90" s="125">
        <f t="shared" si="1912"/>
        <v>0.16320973402803651</v>
      </c>
      <c r="QG90" s="125">
        <f t="shared" si="1912"/>
        <v>1.4738789704048738E-2</v>
      </c>
      <c r="QH90" s="125">
        <f t="shared" si="1912"/>
        <v>2.9260347486157245E-2</v>
      </c>
      <c r="QI90" s="125">
        <f t="shared" si="1912"/>
        <v>4.3567875081940155E-2</v>
      </c>
      <c r="QJ90" s="125">
        <f t="shared" si="1912"/>
        <v>5.7664527037303959E-2</v>
      </c>
      <c r="QK90" s="125">
        <f t="shared" si="1912"/>
        <v>7.1553411403966427E-2</v>
      </c>
      <c r="QL90" s="125">
        <f t="shared" si="1912"/>
        <v>8.5237590424724785E-2</v>
      </c>
      <c r="QM90" s="125">
        <f t="shared" si="1912"/>
        <v>9.8720081208623633E-2</v>
      </c>
      <c r="QN90" s="125">
        <f t="shared" si="1912"/>
        <v>0.11200385639617194</v>
      </c>
      <c r="QO90" s="125">
        <f t="shared" si="1912"/>
        <v>0.12509184481475499</v>
      </c>
      <c r="QP90" s="125">
        <f t="shared" si="1912"/>
        <v>0.13798693212438751</v>
      </c>
      <c r="QQ90" s="125">
        <f t="shared" si="1912"/>
        <v>0.15069196145394803</v>
      </c>
      <c r="QR90" s="125">
        <f t="shared" si="1912"/>
        <v>0.16320973402803651</v>
      </c>
      <c r="QS90" s="125">
        <f t="shared" si="1912"/>
        <v>1.4738789704048738E-2</v>
      </c>
      <c r="QT90" s="125">
        <f t="shared" si="1912"/>
        <v>2.9260347486157245E-2</v>
      </c>
      <c r="QU90" s="125">
        <f t="shared" si="1912"/>
        <v>4.3567875081940155E-2</v>
      </c>
      <c r="QV90" s="125">
        <f t="shared" si="1912"/>
        <v>5.7664527037303959E-2</v>
      </c>
      <c r="QW90" s="125">
        <f t="shared" si="1912"/>
        <v>7.1553411403966427E-2</v>
      </c>
      <c r="QX90" s="125">
        <f t="shared" si="1912"/>
        <v>8.5237590424724785E-2</v>
      </c>
      <c r="QY90" s="125">
        <f t="shared" si="1912"/>
        <v>9.8720081208623633E-2</v>
      </c>
      <c r="QZ90" s="125">
        <f t="shared" ref="QZ90:TK90" si="1913">1-EXP(-QZ89*QZ85/QZ39)</f>
        <v>0.11200385639617194</v>
      </c>
      <c r="RA90" s="125">
        <f t="shared" si="1913"/>
        <v>0.12509184481475499</v>
      </c>
      <c r="RB90" s="125">
        <f t="shared" si="1913"/>
        <v>0.13798693212438751</v>
      </c>
      <c r="RC90" s="125">
        <f t="shared" si="1913"/>
        <v>0.15069196145394803</v>
      </c>
      <c r="RD90" s="125">
        <f t="shared" si="1913"/>
        <v>0.16320973402803651</v>
      </c>
      <c r="RE90" s="125">
        <f t="shared" si="1913"/>
        <v>1.4738789704048738E-2</v>
      </c>
      <c r="RF90" s="125">
        <f t="shared" si="1913"/>
        <v>2.9260347486157245E-2</v>
      </c>
      <c r="RG90" s="125">
        <f t="shared" si="1913"/>
        <v>4.3567875081940155E-2</v>
      </c>
      <c r="RH90" s="125">
        <f t="shared" si="1913"/>
        <v>5.7664527037303959E-2</v>
      </c>
      <c r="RI90" s="125">
        <f t="shared" si="1913"/>
        <v>7.1553411403966427E-2</v>
      </c>
      <c r="RJ90" s="125">
        <f t="shared" si="1913"/>
        <v>8.5237590424724785E-2</v>
      </c>
      <c r="RK90" s="125">
        <f t="shared" si="1913"/>
        <v>9.8720081208623633E-2</v>
      </c>
      <c r="RL90" s="125">
        <f t="shared" si="1913"/>
        <v>0.11200385639617194</v>
      </c>
      <c r="RM90" s="125">
        <f t="shared" si="1913"/>
        <v>0.12509184481475499</v>
      </c>
      <c r="RN90" s="125">
        <f t="shared" si="1913"/>
        <v>0.13798693212438751</v>
      </c>
      <c r="RO90" s="125">
        <f t="shared" si="1913"/>
        <v>0.15069196145394803</v>
      </c>
      <c r="RP90" s="125">
        <f t="shared" si="1913"/>
        <v>0.16320973402803651</v>
      </c>
      <c r="RQ90" s="125">
        <f t="shared" si="1913"/>
        <v>1.4738789704048738E-2</v>
      </c>
      <c r="RR90" s="125">
        <f t="shared" si="1913"/>
        <v>2.9260347486157245E-2</v>
      </c>
      <c r="RS90" s="125">
        <f t="shared" si="1913"/>
        <v>4.3567875081940155E-2</v>
      </c>
      <c r="RT90" s="125">
        <f t="shared" si="1913"/>
        <v>5.7664527037303959E-2</v>
      </c>
      <c r="RU90" s="125">
        <f t="shared" si="1913"/>
        <v>7.1553411403966427E-2</v>
      </c>
      <c r="RV90" s="125">
        <f t="shared" si="1913"/>
        <v>8.5237590424724785E-2</v>
      </c>
      <c r="RW90" s="125">
        <f t="shared" si="1913"/>
        <v>9.8720081208623633E-2</v>
      </c>
      <c r="RX90" s="125">
        <f t="shared" si="1913"/>
        <v>0.11200385639617194</v>
      </c>
      <c r="RY90" s="125">
        <f t="shared" si="1913"/>
        <v>0.12509184481475499</v>
      </c>
      <c r="RZ90" s="125">
        <f t="shared" si="1913"/>
        <v>0.13798693212438751</v>
      </c>
      <c r="SA90" s="125">
        <f t="shared" si="1913"/>
        <v>0.15069196145394803</v>
      </c>
      <c r="SB90" s="125">
        <f t="shared" si="1913"/>
        <v>0.16320973402803651</v>
      </c>
      <c r="SC90" s="125">
        <f t="shared" si="1913"/>
        <v>1.4738789704048738E-2</v>
      </c>
      <c r="SD90" s="125">
        <f t="shared" si="1913"/>
        <v>2.9260347486157245E-2</v>
      </c>
      <c r="SE90" s="125">
        <f t="shared" si="1913"/>
        <v>4.3567875081940155E-2</v>
      </c>
      <c r="SF90" s="125">
        <f t="shared" si="1913"/>
        <v>5.7664527037303959E-2</v>
      </c>
      <c r="SG90" s="125">
        <f t="shared" si="1913"/>
        <v>7.1553411403966427E-2</v>
      </c>
      <c r="SH90" s="125">
        <f t="shared" si="1913"/>
        <v>8.5237590424724785E-2</v>
      </c>
      <c r="SI90" s="125">
        <f t="shared" si="1913"/>
        <v>9.8720081208623633E-2</v>
      </c>
      <c r="SJ90" s="125">
        <f t="shared" si="1913"/>
        <v>0.11200385639617194</v>
      </c>
      <c r="SK90" s="125">
        <f t="shared" si="1913"/>
        <v>0.12509184481475499</v>
      </c>
      <c r="SL90" s="125">
        <f t="shared" si="1913"/>
        <v>0.13798693212438751</v>
      </c>
      <c r="SM90" s="125">
        <f t="shared" si="1913"/>
        <v>0.15069196145394803</v>
      </c>
      <c r="SN90" s="125">
        <f t="shared" si="1913"/>
        <v>0.16320973402803651</v>
      </c>
      <c r="SO90" s="125">
        <f t="shared" si="1913"/>
        <v>1.4738789704048738E-2</v>
      </c>
      <c r="SP90" s="125">
        <f t="shared" si="1913"/>
        <v>2.9260347486157245E-2</v>
      </c>
      <c r="SQ90" s="125">
        <f t="shared" si="1913"/>
        <v>4.3567875081940155E-2</v>
      </c>
      <c r="SR90" s="125">
        <f t="shared" si="1913"/>
        <v>5.7664527037303959E-2</v>
      </c>
      <c r="SS90" s="125">
        <f t="shared" si="1913"/>
        <v>7.1553411403966427E-2</v>
      </c>
      <c r="ST90" s="125">
        <f t="shared" si="1913"/>
        <v>8.5237590424724785E-2</v>
      </c>
      <c r="SU90" s="125">
        <f t="shared" si="1913"/>
        <v>9.8720081208623633E-2</v>
      </c>
      <c r="SV90" s="125">
        <f t="shared" si="1913"/>
        <v>0.11200385639617194</v>
      </c>
      <c r="SW90" s="125">
        <f t="shared" si="1913"/>
        <v>0.12509184481475499</v>
      </c>
      <c r="SX90" s="125">
        <f t="shared" si="1913"/>
        <v>0.13798693212438751</v>
      </c>
      <c r="SY90" s="125">
        <f t="shared" si="1913"/>
        <v>0.15069196145394803</v>
      </c>
      <c r="SZ90" s="125">
        <f t="shared" si="1913"/>
        <v>0.16320973402803651</v>
      </c>
      <c r="TA90" s="125">
        <f t="shared" si="1913"/>
        <v>1.4738789704048738E-2</v>
      </c>
      <c r="TB90" s="125">
        <f t="shared" si="1913"/>
        <v>2.9260347486157245E-2</v>
      </c>
      <c r="TC90" s="125">
        <f t="shared" si="1913"/>
        <v>4.3567875081940155E-2</v>
      </c>
      <c r="TD90" s="125">
        <f t="shared" si="1913"/>
        <v>5.7664527037303959E-2</v>
      </c>
      <c r="TE90" s="125">
        <f t="shared" si="1913"/>
        <v>7.1553411403966427E-2</v>
      </c>
      <c r="TF90" s="125">
        <f t="shared" si="1913"/>
        <v>8.5237590424724785E-2</v>
      </c>
      <c r="TG90" s="125">
        <f t="shared" si="1913"/>
        <v>9.8720081208623633E-2</v>
      </c>
      <c r="TH90" s="125">
        <f t="shared" si="1913"/>
        <v>0.11200385639617194</v>
      </c>
      <c r="TI90" s="125">
        <f t="shared" si="1913"/>
        <v>0.12509184481475499</v>
      </c>
      <c r="TJ90" s="125">
        <f t="shared" si="1913"/>
        <v>0.13798693212438751</v>
      </c>
      <c r="TK90" s="125">
        <f t="shared" si="1913"/>
        <v>0.15069196145394803</v>
      </c>
      <c r="TL90" s="125">
        <f t="shared" ref="TL90:VH90" si="1914">1-EXP(-TL89*TL85/TL39)</f>
        <v>0.16320973402803651</v>
      </c>
      <c r="TM90" s="125">
        <f t="shared" si="1914"/>
        <v>1.4738789704048738E-2</v>
      </c>
      <c r="TN90" s="125">
        <f t="shared" si="1914"/>
        <v>2.9260347486157245E-2</v>
      </c>
      <c r="TO90" s="125">
        <f t="shared" si="1914"/>
        <v>4.3567875081940155E-2</v>
      </c>
      <c r="TP90" s="125">
        <f t="shared" si="1914"/>
        <v>5.7664527037303959E-2</v>
      </c>
      <c r="TQ90" s="125">
        <f t="shared" si="1914"/>
        <v>7.1553411403966427E-2</v>
      </c>
      <c r="TR90" s="125">
        <f t="shared" si="1914"/>
        <v>8.5237590424724785E-2</v>
      </c>
      <c r="TS90" s="125">
        <f t="shared" si="1914"/>
        <v>9.8720081208623633E-2</v>
      </c>
      <c r="TT90" s="125">
        <f t="shared" si="1914"/>
        <v>0.11200385639617194</v>
      </c>
      <c r="TU90" s="125">
        <f t="shared" si="1914"/>
        <v>0.12509184481475499</v>
      </c>
      <c r="TV90" s="125">
        <f t="shared" si="1914"/>
        <v>0.13798693212438751</v>
      </c>
      <c r="TW90" s="125">
        <f t="shared" si="1914"/>
        <v>0.15069196145394803</v>
      </c>
      <c r="TX90" s="125">
        <f t="shared" si="1914"/>
        <v>0.16320973402803651</v>
      </c>
      <c r="TY90" s="125">
        <f t="shared" si="1914"/>
        <v>1.4738789704048738E-2</v>
      </c>
      <c r="TZ90" s="125">
        <f t="shared" si="1914"/>
        <v>2.9260347486157245E-2</v>
      </c>
      <c r="UA90" s="125">
        <f t="shared" si="1914"/>
        <v>4.3567875081940155E-2</v>
      </c>
      <c r="UB90" s="125">
        <f t="shared" si="1914"/>
        <v>5.7664527037303959E-2</v>
      </c>
      <c r="UC90" s="125">
        <f t="shared" si="1914"/>
        <v>7.1553411403966427E-2</v>
      </c>
      <c r="UD90" s="125">
        <f t="shared" si="1914"/>
        <v>8.5237590424724785E-2</v>
      </c>
      <c r="UE90" s="125">
        <f t="shared" si="1914"/>
        <v>9.8720081208623633E-2</v>
      </c>
      <c r="UF90" s="125">
        <f t="shared" si="1914"/>
        <v>0.11200385639617194</v>
      </c>
      <c r="UG90" s="125">
        <f t="shared" si="1914"/>
        <v>0.12509184481475499</v>
      </c>
      <c r="UH90" s="125">
        <f t="shared" si="1914"/>
        <v>0.13798693212438751</v>
      </c>
      <c r="UI90" s="125">
        <f t="shared" si="1914"/>
        <v>0.15069196145394803</v>
      </c>
      <c r="UJ90" s="125">
        <f t="shared" si="1914"/>
        <v>0.16320973402803651</v>
      </c>
      <c r="UK90" s="125">
        <f t="shared" si="1914"/>
        <v>1.4738789704048738E-2</v>
      </c>
      <c r="UL90" s="125">
        <f t="shared" si="1914"/>
        <v>2.9260347486157245E-2</v>
      </c>
      <c r="UM90" s="125">
        <f t="shared" si="1914"/>
        <v>4.3567875081940155E-2</v>
      </c>
      <c r="UN90" s="125">
        <f t="shared" si="1914"/>
        <v>5.7664527037303959E-2</v>
      </c>
      <c r="UO90" s="125">
        <f t="shared" si="1914"/>
        <v>7.1553411403966427E-2</v>
      </c>
      <c r="UP90" s="125">
        <f t="shared" si="1914"/>
        <v>8.5237590424724785E-2</v>
      </c>
      <c r="UQ90" s="125">
        <f t="shared" si="1914"/>
        <v>9.8720081208623633E-2</v>
      </c>
      <c r="UR90" s="125">
        <f t="shared" si="1914"/>
        <v>0.11200385639617194</v>
      </c>
      <c r="US90" s="125">
        <f t="shared" si="1914"/>
        <v>0.12509184481475499</v>
      </c>
      <c r="UT90" s="125">
        <f t="shared" si="1914"/>
        <v>0.13798693212438751</v>
      </c>
      <c r="UU90" s="125">
        <f t="shared" si="1914"/>
        <v>0.15069196145394803</v>
      </c>
      <c r="UV90" s="125">
        <f t="shared" si="1914"/>
        <v>0.16320973402803651</v>
      </c>
      <c r="UW90" s="125">
        <f t="shared" si="1914"/>
        <v>1.4738789704048738E-2</v>
      </c>
      <c r="UX90" s="125">
        <f t="shared" si="1914"/>
        <v>2.9260347486157245E-2</v>
      </c>
      <c r="UY90" s="125">
        <f t="shared" si="1914"/>
        <v>4.3567875081940155E-2</v>
      </c>
      <c r="UZ90" s="125">
        <f t="shared" si="1914"/>
        <v>5.7664527037303959E-2</v>
      </c>
      <c r="VA90" s="125">
        <f t="shared" si="1914"/>
        <v>7.1553411403966427E-2</v>
      </c>
      <c r="VB90" s="125">
        <f t="shared" si="1914"/>
        <v>8.5237590424724785E-2</v>
      </c>
      <c r="VC90" s="125">
        <f t="shared" si="1914"/>
        <v>9.8720081208623633E-2</v>
      </c>
      <c r="VD90" s="125">
        <f t="shared" si="1914"/>
        <v>0.11200385639617194</v>
      </c>
      <c r="VE90" s="125">
        <f t="shared" si="1914"/>
        <v>0.12509184481475499</v>
      </c>
      <c r="VF90" s="125">
        <f t="shared" si="1914"/>
        <v>0.13798693212438751</v>
      </c>
      <c r="VG90" s="125">
        <f t="shared" si="1914"/>
        <v>0.15069196145394803</v>
      </c>
      <c r="VH90" s="125">
        <f t="shared" si="1914"/>
        <v>0.16320973402803651</v>
      </c>
    </row>
    <row r="91" spans="2:580" ht="14.25" x14ac:dyDescent="0.25">
      <c r="B91" s="55"/>
      <c r="C91" s="10" t="s">
        <v>304</v>
      </c>
      <c r="D91" s="93" t="s">
        <v>415</v>
      </c>
      <c r="E91" s="125">
        <f t="shared" ref="E91:F91" si="1915">1 - (1-E90)^E39</f>
        <v>0.38737360581558478</v>
      </c>
      <c r="F91" s="125">
        <f t="shared" si="1915"/>
        <v>0.62468890114859987</v>
      </c>
      <c r="G91" s="125">
        <f t="shared" ref="G91:S91" si="1916">1 - (1-G90)^G39</f>
        <v>0.77007451481327605</v>
      </c>
      <c r="H91" s="125">
        <f t="shared" si="1916"/>
        <v>0.85914157907895516</v>
      </c>
      <c r="I91" s="125">
        <f t="shared" si="1916"/>
        <v>0.91370641350062964</v>
      </c>
      <c r="J91" s="125">
        <f t="shared" si="1916"/>
        <v>0.94713427126164962</v>
      </c>
      <c r="K91" s="125">
        <f t="shared" si="1916"/>
        <v>0.96761305922709295</v>
      </c>
      <c r="L91" s="125">
        <f t="shared" si="1916"/>
        <v>0.98015890525562976</v>
      </c>
      <c r="M91" s="125">
        <f t="shared" si="1916"/>
        <v>0.98784482167008503</v>
      </c>
      <c r="N91" s="125">
        <f t="shared" si="1916"/>
        <v>0.99255341692907562</v>
      </c>
      <c r="O91" s="125">
        <f t="shared" si="1916"/>
        <v>0.99543802666426484</v>
      </c>
      <c r="P91" s="125">
        <f t="shared" si="1916"/>
        <v>0.99720521472496315</v>
      </c>
      <c r="Q91" s="125">
        <f t="shared" si="1916"/>
        <v>0.38737360581558478</v>
      </c>
      <c r="R91" s="125">
        <f t="shared" si="1916"/>
        <v>0.62468890114859987</v>
      </c>
      <c r="S91" s="125">
        <f t="shared" si="1916"/>
        <v>0.77007451481327605</v>
      </c>
      <c r="T91" s="125">
        <f t="shared" ref="T91:CE91" si="1917">1 - (1-T90)^T39</f>
        <v>0.85914157907895516</v>
      </c>
      <c r="U91" s="125">
        <f t="shared" si="1917"/>
        <v>0.91370641350062964</v>
      </c>
      <c r="V91" s="125">
        <f t="shared" si="1917"/>
        <v>0.94713427126164962</v>
      </c>
      <c r="W91" s="125">
        <f t="shared" si="1917"/>
        <v>0.96761305922709295</v>
      </c>
      <c r="X91" s="125">
        <f t="shared" si="1917"/>
        <v>0.98015890525562976</v>
      </c>
      <c r="Y91" s="125">
        <f t="shared" si="1917"/>
        <v>0.98784482167008503</v>
      </c>
      <c r="Z91" s="125">
        <f t="shared" si="1917"/>
        <v>0.99255341692907562</v>
      </c>
      <c r="AA91" s="125">
        <f t="shared" si="1917"/>
        <v>0.99543802666426484</v>
      </c>
      <c r="AB91" s="125">
        <f t="shared" si="1917"/>
        <v>0.99720521472496315</v>
      </c>
      <c r="AC91" s="125">
        <f t="shared" si="1917"/>
        <v>0.38737360581558478</v>
      </c>
      <c r="AD91" s="125">
        <f t="shared" si="1917"/>
        <v>0.62468890114859987</v>
      </c>
      <c r="AE91" s="125">
        <f t="shared" si="1917"/>
        <v>0.77007451481327605</v>
      </c>
      <c r="AF91" s="125">
        <f t="shared" si="1917"/>
        <v>0.85914157907895516</v>
      </c>
      <c r="AG91" s="125">
        <f t="shared" si="1917"/>
        <v>0.91370641350062964</v>
      </c>
      <c r="AH91" s="125">
        <f t="shared" si="1917"/>
        <v>0.94713427126164962</v>
      </c>
      <c r="AI91" s="125">
        <f t="shared" si="1917"/>
        <v>0.96761305922709295</v>
      </c>
      <c r="AJ91" s="125">
        <f t="shared" si="1917"/>
        <v>0.98015890525562976</v>
      </c>
      <c r="AK91" s="125">
        <f t="shared" si="1917"/>
        <v>0.98784482167008503</v>
      </c>
      <c r="AL91" s="125">
        <f t="shared" si="1917"/>
        <v>0.99255341692907562</v>
      </c>
      <c r="AM91" s="125">
        <f t="shared" si="1917"/>
        <v>0.99543802666426484</v>
      </c>
      <c r="AN91" s="125">
        <f t="shared" si="1917"/>
        <v>0.99720521472496315</v>
      </c>
      <c r="AO91" s="125">
        <f t="shared" si="1917"/>
        <v>0.38737360581558478</v>
      </c>
      <c r="AP91" s="125">
        <f t="shared" si="1917"/>
        <v>0.62468890114859987</v>
      </c>
      <c r="AQ91" s="125">
        <f t="shared" si="1917"/>
        <v>0.77007451481327605</v>
      </c>
      <c r="AR91" s="125">
        <f t="shared" si="1917"/>
        <v>0.85914157907895516</v>
      </c>
      <c r="AS91" s="125">
        <f t="shared" si="1917"/>
        <v>0.91370641350062964</v>
      </c>
      <c r="AT91" s="125">
        <f t="shared" si="1917"/>
        <v>0.94713427126164962</v>
      </c>
      <c r="AU91" s="125">
        <f t="shared" si="1917"/>
        <v>0.96761305922709295</v>
      </c>
      <c r="AV91" s="125">
        <f t="shared" si="1917"/>
        <v>0.98015890525562976</v>
      </c>
      <c r="AW91" s="125">
        <f t="shared" si="1917"/>
        <v>0.98784482167008503</v>
      </c>
      <c r="AX91" s="125">
        <f t="shared" si="1917"/>
        <v>0.99255341692907562</v>
      </c>
      <c r="AY91" s="125">
        <f t="shared" si="1917"/>
        <v>0.99543802666426484</v>
      </c>
      <c r="AZ91" s="125">
        <f t="shared" si="1917"/>
        <v>0.99720521472496315</v>
      </c>
      <c r="BA91" s="125">
        <f t="shared" si="1917"/>
        <v>0.38737360581558478</v>
      </c>
      <c r="BB91" s="125">
        <f t="shared" si="1917"/>
        <v>0.62468890114859987</v>
      </c>
      <c r="BC91" s="125">
        <f t="shared" si="1917"/>
        <v>0.77007451481327605</v>
      </c>
      <c r="BD91" s="125">
        <f t="shared" si="1917"/>
        <v>0.85914157907895516</v>
      </c>
      <c r="BE91" s="125">
        <f t="shared" si="1917"/>
        <v>0.91370641350062964</v>
      </c>
      <c r="BF91" s="125">
        <f t="shared" si="1917"/>
        <v>0.94713427126164962</v>
      </c>
      <c r="BG91" s="125">
        <f t="shared" si="1917"/>
        <v>0.96761305922709295</v>
      </c>
      <c r="BH91" s="125">
        <f t="shared" si="1917"/>
        <v>0.98015890525562976</v>
      </c>
      <c r="BI91" s="125">
        <f t="shared" si="1917"/>
        <v>0.98784482167008503</v>
      </c>
      <c r="BJ91" s="125">
        <f t="shared" si="1917"/>
        <v>0.99255341692907562</v>
      </c>
      <c r="BK91" s="125">
        <f t="shared" si="1917"/>
        <v>0.99543802666426484</v>
      </c>
      <c r="BL91" s="125">
        <f t="shared" si="1917"/>
        <v>0.99720521472496315</v>
      </c>
      <c r="BM91" s="125">
        <f t="shared" si="1917"/>
        <v>0.38737360581558478</v>
      </c>
      <c r="BN91" s="125">
        <f t="shared" si="1917"/>
        <v>0.62468890114859987</v>
      </c>
      <c r="BO91" s="125">
        <f t="shared" si="1917"/>
        <v>0.77007451481327605</v>
      </c>
      <c r="BP91" s="125">
        <f t="shared" si="1917"/>
        <v>0.85914157907895516</v>
      </c>
      <c r="BQ91" s="125">
        <f t="shared" si="1917"/>
        <v>0.91370641350062964</v>
      </c>
      <c r="BR91" s="125">
        <f t="shared" si="1917"/>
        <v>0.94713427126164962</v>
      </c>
      <c r="BS91" s="125">
        <f t="shared" si="1917"/>
        <v>0.96761305922709295</v>
      </c>
      <c r="BT91" s="125">
        <f t="shared" si="1917"/>
        <v>0.98015890525562976</v>
      </c>
      <c r="BU91" s="125">
        <f t="shared" si="1917"/>
        <v>0.98784482167008503</v>
      </c>
      <c r="BV91" s="125">
        <f t="shared" si="1917"/>
        <v>0.99255341692907562</v>
      </c>
      <c r="BW91" s="125">
        <f t="shared" si="1917"/>
        <v>0.99543802666426484</v>
      </c>
      <c r="BX91" s="125">
        <f t="shared" si="1917"/>
        <v>0.99720521472496315</v>
      </c>
      <c r="BY91" s="125">
        <f t="shared" si="1917"/>
        <v>0.38737360581558478</v>
      </c>
      <c r="BZ91" s="125">
        <f t="shared" si="1917"/>
        <v>0.62468890114859987</v>
      </c>
      <c r="CA91" s="125">
        <f t="shared" si="1917"/>
        <v>0.77007451481327605</v>
      </c>
      <c r="CB91" s="125">
        <f t="shared" si="1917"/>
        <v>0.85914157907895516</v>
      </c>
      <c r="CC91" s="125">
        <f t="shared" si="1917"/>
        <v>0.91370641350062964</v>
      </c>
      <c r="CD91" s="125">
        <f t="shared" si="1917"/>
        <v>0.94713427126164962</v>
      </c>
      <c r="CE91" s="125">
        <f t="shared" si="1917"/>
        <v>0.96761305922709295</v>
      </c>
      <c r="CF91" s="125">
        <f t="shared" ref="CF91:EQ91" si="1918">1 - (1-CF90)^CF39</f>
        <v>0.98015890525562976</v>
      </c>
      <c r="CG91" s="125">
        <f t="shared" si="1918"/>
        <v>0.98784482167008503</v>
      </c>
      <c r="CH91" s="125">
        <f t="shared" si="1918"/>
        <v>0.99255341692907562</v>
      </c>
      <c r="CI91" s="125">
        <f t="shared" si="1918"/>
        <v>0.99543802666426484</v>
      </c>
      <c r="CJ91" s="125">
        <f t="shared" si="1918"/>
        <v>0.99720521472496315</v>
      </c>
      <c r="CK91" s="125">
        <f t="shared" si="1918"/>
        <v>0.38737360581558478</v>
      </c>
      <c r="CL91" s="125">
        <f t="shared" si="1918"/>
        <v>0.62468890114859987</v>
      </c>
      <c r="CM91" s="125">
        <f t="shared" si="1918"/>
        <v>0.77007451481327605</v>
      </c>
      <c r="CN91" s="125">
        <f t="shared" si="1918"/>
        <v>0.85914157907895516</v>
      </c>
      <c r="CO91" s="125">
        <f t="shared" si="1918"/>
        <v>0.91370641350062964</v>
      </c>
      <c r="CP91" s="125">
        <f t="shared" si="1918"/>
        <v>0.94713427126164962</v>
      </c>
      <c r="CQ91" s="125">
        <f t="shared" si="1918"/>
        <v>0.96761305922709295</v>
      </c>
      <c r="CR91" s="125">
        <f t="shared" si="1918"/>
        <v>0.98015890525562976</v>
      </c>
      <c r="CS91" s="125">
        <f t="shared" si="1918"/>
        <v>0.98784482167008503</v>
      </c>
      <c r="CT91" s="125">
        <f t="shared" si="1918"/>
        <v>0.99255341692907562</v>
      </c>
      <c r="CU91" s="125">
        <f t="shared" si="1918"/>
        <v>0.99543802666426484</v>
      </c>
      <c r="CV91" s="125">
        <f t="shared" si="1918"/>
        <v>0.99720521472496315</v>
      </c>
      <c r="CW91" s="125">
        <f t="shared" si="1918"/>
        <v>0.38737360581558478</v>
      </c>
      <c r="CX91" s="125">
        <f t="shared" si="1918"/>
        <v>0.62468890114859987</v>
      </c>
      <c r="CY91" s="125">
        <f t="shared" si="1918"/>
        <v>0.77007451481327605</v>
      </c>
      <c r="CZ91" s="125">
        <f t="shared" si="1918"/>
        <v>0.85914157907895516</v>
      </c>
      <c r="DA91" s="125">
        <f t="shared" si="1918"/>
        <v>0.91370641350062964</v>
      </c>
      <c r="DB91" s="125">
        <f t="shared" si="1918"/>
        <v>0.94713427126164962</v>
      </c>
      <c r="DC91" s="125">
        <f t="shared" si="1918"/>
        <v>0.96761305922709295</v>
      </c>
      <c r="DD91" s="125">
        <f t="shared" si="1918"/>
        <v>0.98015890525562976</v>
      </c>
      <c r="DE91" s="125">
        <f t="shared" si="1918"/>
        <v>0.98784482167008503</v>
      </c>
      <c r="DF91" s="125">
        <f t="shared" si="1918"/>
        <v>0.99255341692907562</v>
      </c>
      <c r="DG91" s="125">
        <f t="shared" si="1918"/>
        <v>0.99543802666426484</v>
      </c>
      <c r="DH91" s="125">
        <f t="shared" si="1918"/>
        <v>0.99720521472496315</v>
      </c>
      <c r="DI91" s="125">
        <f t="shared" si="1918"/>
        <v>0.38737360581558478</v>
      </c>
      <c r="DJ91" s="125">
        <f t="shared" si="1918"/>
        <v>0.62468890114859987</v>
      </c>
      <c r="DK91" s="125">
        <f t="shared" si="1918"/>
        <v>0.77007451481327605</v>
      </c>
      <c r="DL91" s="125">
        <f t="shared" si="1918"/>
        <v>0.85914157907895516</v>
      </c>
      <c r="DM91" s="125">
        <f t="shared" si="1918"/>
        <v>0.91370641350062964</v>
      </c>
      <c r="DN91" s="125">
        <f t="shared" si="1918"/>
        <v>0.94713427126164962</v>
      </c>
      <c r="DO91" s="125">
        <f t="shared" si="1918"/>
        <v>0.96761305922709295</v>
      </c>
      <c r="DP91" s="125">
        <f t="shared" si="1918"/>
        <v>0.98015890525562976</v>
      </c>
      <c r="DQ91" s="125">
        <f t="shared" si="1918"/>
        <v>0.98784482167008503</v>
      </c>
      <c r="DR91" s="125">
        <f t="shared" si="1918"/>
        <v>0.99255341692907562</v>
      </c>
      <c r="DS91" s="125">
        <f t="shared" si="1918"/>
        <v>0.99543802666426484</v>
      </c>
      <c r="DT91" s="125">
        <f t="shared" si="1918"/>
        <v>0.99720521472496315</v>
      </c>
      <c r="DU91" s="125">
        <f t="shared" si="1918"/>
        <v>0.38737360581558478</v>
      </c>
      <c r="DV91" s="125">
        <f t="shared" si="1918"/>
        <v>0.62468890114859987</v>
      </c>
      <c r="DW91" s="125">
        <f t="shared" si="1918"/>
        <v>0.77007451481327605</v>
      </c>
      <c r="DX91" s="125">
        <f t="shared" si="1918"/>
        <v>0.85914157907895516</v>
      </c>
      <c r="DY91" s="125">
        <f t="shared" si="1918"/>
        <v>0.91370641350062964</v>
      </c>
      <c r="DZ91" s="125">
        <f t="shared" si="1918"/>
        <v>0.94713427126164962</v>
      </c>
      <c r="EA91" s="125">
        <f t="shared" si="1918"/>
        <v>0.96761305922709295</v>
      </c>
      <c r="EB91" s="125">
        <f t="shared" si="1918"/>
        <v>0.98015890525562976</v>
      </c>
      <c r="EC91" s="125">
        <f t="shared" si="1918"/>
        <v>0.98784482167008503</v>
      </c>
      <c r="ED91" s="125">
        <f t="shared" si="1918"/>
        <v>0.99255341692907562</v>
      </c>
      <c r="EE91" s="125">
        <f t="shared" si="1918"/>
        <v>0.99543802666426484</v>
      </c>
      <c r="EF91" s="125">
        <f t="shared" si="1918"/>
        <v>0.99720521472496315</v>
      </c>
      <c r="EG91" s="125">
        <f t="shared" si="1918"/>
        <v>0.38737360581558478</v>
      </c>
      <c r="EH91" s="125">
        <f t="shared" si="1918"/>
        <v>0.62468890114859987</v>
      </c>
      <c r="EI91" s="125">
        <f t="shared" si="1918"/>
        <v>0.77007451481327605</v>
      </c>
      <c r="EJ91" s="125">
        <f t="shared" si="1918"/>
        <v>0.85914157907895516</v>
      </c>
      <c r="EK91" s="125">
        <f t="shared" si="1918"/>
        <v>0.91370641350062964</v>
      </c>
      <c r="EL91" s="125">
        <f t="shared" si="1918"/>
        <v>0.94713427126164962</v>
      </c>
      <c r="EM91" s="125">
        <f t="shared" si="1918"/>
        <v>0.96761305922709295</v>
      </c>
      <c r="EN91" s="125">
        <f t="shared" si="1918"/>
        <v>0.98015890525562976</v>
      </c>
      <c r="EO91" s="125">
        <f t="shared" si="1918"/>
        <v>0.98784482167008503</v>
      </c>
      <c r="EP91" s="125">
        <f t="shared" si="1918"/>
        <v>0.99255341692907562</v>
      </c>
      <c r="EQ91" s="125">
        <f t="shared" si="1918"/>
        <v>0.99543802666426484</v>
      </c>
      <c r="ER91" s="125">
        <f t="shared" ref="ER91:HC91" si="1919">1 - (1-ER90)^ER39</f>
        <v>0.99720521472496315</v>
      </c>
      <c r="ES91" s="125">
        <f t="shared" si="1919"/>
        <v>0.38737360581558478</v>
      </c>
      <c r="ET91" s="125">
        <f t="shared" si="1919"/>
        <v>0.62468890114859987</v>
      </c>
      <c r="EU91" s="125">
        <f t="shared" si="1919"/>
        <v>0.77007451481327605</v>
      </c>
      <c r="EV91" s="125">
        <f t="shared" si="1919"/>
        <v>0.85914157907895516</v>
      </c>
      <c r="EW91" s="125">
        <f t="shared" si="1919"/>
        <v>0.91370641350062964</v>
      </c>
      <c r="EX91" s="125">
        <f t="shared" si="1919"/>
        <v>0.94713427126164962</v>
      </c>
      <c r="EY91" s="125">
        <f t="shared" si="1919"/>
        <v>0.96761305922709295</v>
      </c>
      <c r="EZ91" s="125">
        <f t="shared" si="1919"/>
        <v>0.98015890525562976</v>
      </c>
      <c r="FA91" s="125">
        <f t="shared" si="1919"/>
        <v>0.98784482167008503</v>
      </c>
      <c r="FB91" s="125">
        <f t="shared" si="1919"/>
        <v>0.99255341692907562</v>
      </c>
      <c r="FC91" s="125">
        <f t="shared" si="1919"/>
        <v>0.99543802666426484</v>
      </c>
      <c r="FD91" s="125">
        <f t="shared" si="1919"/>
        <v>0.99720521472496315</v>
      </c>
      <c r="FE91" s="125">
        <f t="shared" si="1919"/>
        <v>0.38737360581558478</v>
      </c>
      <c r="FF91" s="125">
        <f t="shared" si="1919"/>
        <v>0.62468890114859987</v>
      </c>
      <c r="FG91" s="125">
        <f t="shared" si="1919"/>
        <v>0.77007451481327605</v>
      </c>
      <c r="FH91" s="125">
        <f t="shared" si="1919"/>
        <v>0.85914157907895516</v>
      </c>
      <c r="FI91" s="125">
        <f t="shared" si="1919"/>
        <v>0.91370641350062964</v>
      </c>
      <c r="FJ91" s="125">
        <f t="shared" si="1919"/>
        <v>0.94713427126164962</v>
      </c>
      <c r="FK91" s="125">
        <f t="shared" si="1919"/>
        <v>0.96761305922709295</v>
      </c>
      <c r="FL91" s="125">
        <f t="shared" si="1919"/>
        <v>0.98015890525562976</v>
      </c>
      <c r="FM91" s="125">
        <f t="shared" si="1919"/>
        <v>0.98784482167008503</v>
      </c>
      <c r="FN91" s="125">
        <f t="shared" si="1919"/>
        <v>0.99255341692907562</v>
      </c>
      <c r="FO91" s="125">
        <f t="shared" si="1919"/>
        <v>0.99543802666426484</v>
      </c>
      <c r="FP91" s="125">
        <f t="shared" si="1919"/>
        <v>0.99720521472496315</v>
      </c>
      <c r="FQ91" s="125">
        <f t="shared" si="1919"/>
        <v>0.38737360581558478</v>
      </c>
      <c r="FR91" s="125">
        <f t="shared" si="1919"/>
        <v>0.62468890114859987</v>
      </c>
      <c r="FS91" s="125">
        <f t="shared" si="1919"/>
        <v>0.77007451481327605</v>
      </c>
      <c r="FT91" s="125">
        <f t="shared" si="1919"/>
        <v>0.85914157907895516</v>
      </c>
      <c r="FU91" s="125">
        <f t="shared" si="1919"/>
        <v>0.91370641350062964</v>
      </c>
      <c r="FV91" s="125">
        <f t="shared" si="1919"/>
        <v>0.94713427126164962</v>
      </c>
      <c r="FW91" s="125">
        <f t="shared" si="1919"/>
        <v>0.96761305922709295</v>
      </c>
      <c r="FX91" s="125">
        <f t="shared" si="1919"/>
        <v>0.98015890525562976</v>
      </c>
      <c r="FY91" s="125">
        <f t="shared" si="1919"/>
        <v>0.98784482167008503</v>
      </c>
      <c r="FZ91" s="125">
        <f t="shared" si="1919"/>
        <v>0.99255341692907562</v>
      </c>
      <c r="GA91" s="125">
        <f t="shared" si="1919"/>
        <v>0.99543802666426484</v>
      </c>
      <c r="GB91" s="125">
        <f t="shared" si="1919"/>
        <v>0.99720521472496315</v>
      </c>
      <c r="GC91" s="125">
        <f t="shared" si="1919"/>
        <v>0.38737360581558478</v>
      </c>
      <c r="GD91" s="125">
        <f t="shared" si="1919"/>
        <v>0.62468890114859987</v>
      </c>
      <c r="GE91" s="125">
        <f t="shared" si="1919"/>
        <v>0.77007451481327605</v>
      </c>
      <c r="GF91" s="125">
        <f t="shared" si="1919"/>
        <v>0.85914157907895516</v>
      </c>
      <c r="GG91" s="125">
        <f t="shared" si="1919"/>
        <v>0.91370641350062964</v>
      </c>
      <c r="GH91" s="125">
        <f t="shared" si="1919"/>
        <v>0.94713427126164962</v>
      </c>
      <c r="GI91" s="125">
        <f t="shared" si="1919"/>
        <v>0.96761305922709295</v>
      </c>
      <c r="GJ91" s="125">
        <f t="shared" si="1919"/>
        <v>0.98015890525562976</v>
      </c>
      <c r="GK91" s="125">
        <f t="shared" si="1919"/>
        <v>0.98784482167008503</v>
      </c>
      <c r="GL91" s="125">
        <f t="shared" si="1919"/>
        <v>0.99255341692907562</v>
      </c>
      <c r="GM91" s="125">
        <f t="shared" si="1919"/>
        <v>0.99543802666426484</v>
      </c>
      <c r="GN91" s="125">
        <f t="shared" si="1919"/>
        <v>0.99720521472496315</v>
      </c>
      <c r="GO91" s="125">
        <f t="shared" si="1919"/>
        <v>0.38737360581558478</v>
      </c>
      <c r="GP91" s="125">
        <f t="shared" si="1919"/>
        <v>0.62468890114859987</v>
      </c>
      <c r="GQ91" s="125">
        <f t="shared" si="1919"/>
        <v>0.77007451481327605</v>
      </c>
      <c r="GR91" s="125">
        <f t="shared" si="1919"/>
        <v>0.85914157907895516</v>
      </c>
      <c r="GS91" s="125">
        <f t="shared" si="1919"/>
        <v>0.91370641350062964</v>
      </c>
      <c r="GT91" s="125">
        <f t="shared" si="1919"/>
        <v>0.94713427126164962</v>
      </c>
      <c r="GU91" s="125">
        <f t="shared" si="1919"/>
        <v>0.96761305922709295</v>
      </c>
      <c r="GV91" s="125">
        <f t="shared" si="1919"/>
        <v>0.98015890525562976</v>
      </c>
      <c r="GW91" s="125">
        <f t="shared" si="1919"/>
        <v>0.98784482167008503</v>
      </c>
      <c r="GX91" s="125">
        <f t="shared" si="1919"/>
        <v>0.99255341692907562</v>
      </c>
      <c r="GY91" s="125">
        <f t="shared" si="1919"/>
        <v>0.99543802666426484</v>
      </c>
      <c r="GZ91" s="125">
        <f t="shared" si="1919"/>
        <v>0.99720521472496315</v>
      </c>
      <c r="HA91" s="125">
        <f t="shared" si="1919"/>
        <v>0.38737360581558478</v>
      </c>
      <c r="HB91" s="125">
        <f t="shared" si="1919"/>
        <v>0.62468890114859987</v>
      </c>
      <c r="HC91" s="125">
        <f t="shared" si="1919"/>
        <v>0.77007451481327605</v>
      </c>
      <c r="HD91" s="125">
        <f t="shared" ref="HD91:JO91" si="1920">1 - (1-HD90)^HD39</f>
        <v>0.85914157907895516</v>
      </c>
      <c r="HE91" s="125">
        <f t="shared" si="1920"/>
        <v>0.91370641350062964</v>
      </c>
      <c r="HF91" s="125">
        <f t="shared" si="1920"/>
        <v>0.94713427126164962</v>
      </c>
      <c r="HG91" s="125">
        <f t="shared" si="1920"/>
        <v>0.96761305922709295</v>
      </c>
      <c r="HH91" s="125">
        <f t="shared" si="1920"/>
        <v>0.98015890525562976</v>
      </c>
      <c r="HI91" s="125">
        <f t="shared" si="1920"/>
        <v>0.98784482167008503</v>
      </c>
      <c r="HJ91" s="125">
        <f t="shared" si="1920"/>
        <v>0.99255341692907562</v>
      </c>
      <c r="HK91" s="125">
        <f t="shared" si="1920"/>
        <v>0.99543802666426484</v>
      </c>
      <c r="HL91" s="125">
        <f t="shared" si="1920"/>
        <v>0.99720521472496315</v>
      </c>
      <c r="HM91" s="125">
        <f t="shared" si="1920"/>
        <v>0.38737360581558478</v>
      </c>
      <c r="HN91" s="125">
        <f t="shared" si="1920"/>
        <v>0.62468890114859987</v>
      </c>
      <c r="HO91" s="125">
        <f t="shared" si="1920"/>
        <v>0.77007451481327605</v>
      </c>
      <c r="HP91" s="125">
        <f t="shared" si="1920"/>
        <v>0.85914157907895516</v>
      </c>
      <c r="HQ91" s="125">
        <f t="shared" si="1920"/>
        <v>0.91370641350062964</v>
      </c>
      <c r="HR91" s="125">
        <f t="shared" si="1920"/>
        <v>0.94713427126164962</v>
      </c>
      <c r="HS91" s="125">
        <f t="shared" si="1920"/>
        <v>0.96761305922709295</v>
      </c>
      <c r="HT91" s="125">
        <f t="shared" si="1920"/>
        <v>0.98015890525562976</v>
      </c>
      <c r="HU91" s="125">
        <f t="shared" si="1920"/>
        <v>0.98784482167008503</v>
      </c>
      <c r="HV91" s="125">
        <f t="shared" si="1920"/>
        <v>0.99255341692907562</v>
      </c>
      <c r="HW91" s="125">
        <f t="shared" si="1920"/>
        <v>0.99543802666426484</v>
      </c>
      <c r="HX91" s="125">
        <f t="shared" si="1920"/>
        <v>0.99720521472496315</v>
      </c>
      <c r="HY91" s="125">
        <f t="shared" si="1920"/>
        <v>0.38737360581558478</v>
      </c>
      <c r="HZ91" s="125">
        <f t="shared" si="1920"/>
        <v>0.62468890114859987</v>
      </c>
      <c r="IA91" s="125">
        <f t="shared" si="1920"/>
        <v>0.77007451481327605</v>
      </c>
      <c r="IB91" s="125">
        <f t="shared" si="1920"/>
        <v>0.85914157907895516</v>
      </c>
      <c r="IC91" s="125">
        <f t="shared" si="1920"/>
        <v>0.91370641350062964</v>
      </c>
      <c r="ID91" s="125">
        <f t="shared" si="1920"/>
        <v>0.94713427126164962</v>
      </c>
      <c r="IE91" s="125">
        <f t="shared" si="1920"/>
        <v>0.96761305922709295</v>
      </c>
      <c r="IF91" s="125">
        <f t="shared" si="1920"/>
        <v>0.98015890525562976</v>
      </c>
      <c r="IG91" s="125">
        <f t="shared" si="1920"/>
        <v>0.98784482167008503</v>
      </c>
      <c r="IH91" s="125">
        <f t="shared" si="1920"/>
        <v>0.99255341692907562</v>
      </c>
      <c r="II91" s="125">
        <f t="shared" si="1920"/>
        <v>0.99543802666426484</v>
      </c>
      <c r="IJ91" s="125">
        <f t="shared" si="1920"/>
        <v>0.99720521472496315</v>
      </c>
      <c r="IK91" s="125">
        <f t="shared" si="1920"/>
        <v>0.38737360581558478</v>
      </c>
      <c r="IL91" s="125">
        <f t="shared" si="1920"/>
        <v>0.62468890114859987</v>
      </c>
      <c r="IM91" s="125">
        <f t="shared" si="1920"/>
        <v>0.77007451481327605</v>
      </c>
      <c r="IN91" s="125">
        <f t="shared" si="1920"/>
        <v>0.85914157907895516</v>
      </c>
      <c r="IO91" s="125">
        <f t="shared" si="1920"/>
        <v>0.91370641350062964</v>
      </c>
      <c r="IP91" s="125">
        <f t="shared" si="1920"/>
        <v>0.94713427126164962</v>
      </c>
      <c r="IQ91" s="125">
        <f t="shared" si="1920"/>
        <v>0.96761305922709295</v>
      </c>
      <c r="IR91" s="125">
        <f t="shared" si="1920"/>
        <v>0.98015890525562976</v>
      </c>
      <c r="IS91" s="125">
        <f t="shared" si="1920"/>
        <v>0.98784482167008503</v>
      </c>
      <c r="IT91" s="125">
        <f t="shared" si="1920"/>
        <v>0.99255341692907562</v>
      </c>
      <c r="IU91" s="125">
        <f t="shared" si="1920"/>
        <v>0.99543802666426484</v>
      </c>
      <c r="IV91" s="125">
        <f t="shared" si="1920"/>
        <v>0.99720521472496315</v>
      </c>
      <c r="IW91" s="125">
        <f t="shared" si="1920"/>
        <v>0.38737360581558478</v>
      </c>
      <c r="IX91" s="125">
        <f t="shared" si="1920"/>
        <v>0.62468890114859987</v>
      </c>
      <c r="IY91" s="125">
        <f t="shared" si="1920"/>
        <v>0.77007451481327605</v>
      </c>
      <c r="IZ91" s="125">
        <f t="shared" si="1920"/>
        <v>0.85914157907895516</v>
      </c>
      <c r="JA91" s="125">
        <f t="shared" si="1920"/>
        <v>0.91370641350062964</v>
      </c>
      <c r="JB91" s="125">
        <f t="shared" si="1920"/>
        <v>0.94713427126164962</v>
      </c>
      <c r="JC91" s="125">
        <f t="shared" si="1920"/>
        <v>0.96761305922709295</v>
      </c>
      <c r="JD91" s="125">
        <f t="shared" si="1920"/>
        <v>0.98015890525562976</v>
      </c>
      <c r="JE91" s="125">
        <f t="shared" si="1920"/>
        <v>0.98784482167008503</v>
      </c>
      <c r="JF91" s="125">
        <f t="shared" si="1920"/>
        <v>0.99255341692907562</v>
      </c>
      <c r="JG91" s="125">
        <f t="shared" si="1920"/>
        <v>0.99543802666426484</v>
      </c>
      <c r="JH91" s="125">
        <f t="shared" si="1920"/>
        <v>0.99720521472496315</v>
      </c>
      <c r="JI91" s="125">
        <f t="shared" si="1920"/>
        <v>0.38737360581558478</v>
      </c>
      <c r="JJ91" s="125">
        <f t="shared" si="1920"/>
        <v>0.62468890114859987</v>
      </c>
      <c r="JK91" s="125">
        <f t="shared" si="1920"/>
        <v>0.77007451481327605</v>
      </c>
      <c r="JL91" s="125">
        <f t="shared" si="1920"/>
        <v>0.85914157907895516</v>
      </c>
      <c r="JM91" s="125">
        <f t="shared" si="1920"/>
        <v>0.91370641350062964</v>
      </c>
      <c r="JN91" s="125">
        <f t="shared" si="1920"/>
        <v>0.94713427126164962</v>
      </c>
      <c r="JO91" s="125">
        <f t="shared" si="1920"/>
        <v>0.96761305922709295</v>
      </c>
      <c r="JP91" s="125">
        <f t="shared" ref="JP91:MA91" si="1921">1 - (1-JP90)^JP39</f>
        <v>0.98015890525562976</v>
      </c>
      <c r="JQ91" s="125">
        <f t="shared" si="1921"/>
        <v>0.98784482167008503</v>
      </c>
      <c r="JR91" s="125">
        <f t="shared" si="1921"/>
        <v>0.99255341692907562</v>
      </c>
      <c r="JS91" s="125">
        <f t="shared" si="1921"/>
        <v>0.99543802666426484</v>
      </c>
      <c r="JT91" s="125">
        <f t="shared" si="1921"/>
        <v>0.99720521472496315</v>
      </c>
      <c r="JU91" s="125">
        <f t="shared" si="1921"/>
        <v>0.38737360581558478</v>
      </c>
      <c r="JV91" s="125">
        <f t="shared" si="1921"/>
        <v>0.62468890114859987</v>
      </c>
      <c r="JW91" s="125">
        <f t="shared" si="1921"/>
        <v>0.77007451481327605</v>
      </c>
      <c r="JX91" s="125">
        <f t="shared" si="1921"/>
        <v>0.85914157907895516</v>
      </c>
      <c r="JY91" s="125">
        <f t="shared" si="1921"/>
        <v>0.91370641350062964</v>
      </c>
      <c r="JZ91" s="125">
        <f t="shared" si="1921"/>
        <v>0.94713427126164962</v>
      </c>
      <c r="KA91" s="125">
        <f t="shared" si="1921"/>
        <v>0.96761305922709295</v>
      </c>
      <c r="KB91" s="125">
        <f t="shared" si="1921"/>
        <v>0.98015890525562976</v>
      </c>
      <c r="KC91" s="125">
        <f t="shared" si="1921"/>
        <v>0.98784482167008503</v>
      </c>
      <c r="KD91" s="125">
        <f t="shared" si="1921"/>
        <v>0.99255341692907562</v>
      </c>
      <c r="KE91" s="125">
        <f t="shared" si="1921"/>
        <v>0.99543802666426484</v>
      </c>
      <c r="KF91" s="125">
        <f t="shared" si="1921"/>
        <v>0.99720521472496315</v>
      </c>
      <c r="KG91" s="125">
        <f t="shared" si="1921"/>
        <v>0.38737360581558478</v>
      </c>
      <c r="KH91" s="125">
        <f t="shared" si="1921"/>
        <v>0.62468890114859987</v>
      </c>
      <c r="KI91" s="125">
        <f t="shared" si="1921"/>
        <v>0.77007451481327605</v>
      </c>
      <c r="KJ91" s="125">
        <f t="shared" si="1921"/>
        <v>0.85914157907895516</v>
      </c>
      <c r="KK91" s="125">
        <f t="shared" si="1921"/>
        <v>0.91370641350062964</v>
      </c>
      <c r="KL91" s="125">
        <f t="shared" si="1921"/>
        <v>0.94713427126164962</v>
      </c>
      <c r="KM91" s="125">
        <f t="shared" si="1921"/>
        <v>0.96761305922709295</v>
      </c>
      <c r="KN91" s="125">
        <f t="shared" si="1921"/>
        <v>0.98015890525562976</v>
      </c>
      <c r="KO91" s="125">
        <f t="shared" si="1921"/>
        <v>0.98784482167008503</v>
      </c>
      <c r="KP91" s="125">
        <f t="shared" si="1921"/>
        <v>0.99255341692907562</v>
      </c>
      <c r="KQ91" s="125">
        <f t="shared" si="1921"/>
        <v>0.99543802666426484</v>
      </c>
      <c r="KR91" s="125">
        <f t="shared" si="1921"/>
        <v>0.99720521472496315</v>
      </c>
      <c r="KS91" s="125">
        <f t="shared" si="1921"/>
        <v>0.38737360581558478</v>
      </c>
      <c r="KT91" s="125">
        <f t="shared" si="1921"/>
        <v>0.62468890114859987</v>
      </c>
      <c r="KU91" s="125">
        <f t="shared" si="1921"/>
        <v>0.77007451481327605</v>
      </c>
      <c r="KV91" s="125">
        <f t="shared" si="1921"/>
        <v>0.85914157907895516</v>
      </c>
      <c r="KW91" s="125">
        <f t="shared" si="1921"/>
        <v>0.91370641350062964</v>
      </c>
      <c r="KX91" s="125">
        <f t="shared" si="1921"/>
        <v>0.94713427126164962</v>
      </c>
      <c r="KY91" s="125">
        <f t="shared" si="1921"/>
        <v>0.96761305922709295</v>
      </c>
      <c r="KZ91" s="125">
        <f t="shared" si="1921"/>
        <v>0.98015890525562976</v>
      </c>
      <c r="LA91" s="125">
        <f t="shared" si="1921"/>
        <v>0.98784482167008503</v>
      </c>
      <c r="LB91" s="125">
        <f t="shared" si="1921"/>
        <v>0.99255341692907562</v>
      </c>
      <c r="LC91" s="125">
        <f t="shared" si="1921"/>
        <v>0.99543802666426484</v>
      </c>
      <c r="LD91" s="125">
        <f t="shared" si="1921"/>
        <v>0.99720521472496315</v>
      </c>
      <c r="LE91" s="125">
        <f t="shared" si="1921"/>
        <v>0.38737360581558478</v>
      </c>
      <c r="LF91" s="125">
        <f t="shared" si="1921"/>
        <v>0.62468890114859987</v>
      </c>
      <c r="LG91" s="125">
        <f t="shared" si="1921"/>
        <v>0.77007451481327605</v>
      </c>
      <c r="LH91" s="125">
        <f t="shared" si="1921"/>
        <v>0.85914157907895516</v>
      </c>
      <c r="LI91" s="125">
        <f t="shared" si="1921"/>
        <v>0.91370641350062964</v>
      </c>
      <c r="LJ91" s="125">
        <f t="shared" si="1921"/>
        <v>0.94713427126164962</v>
      </c>
      <c r="LK91" s="125">
        <f t="shared" si="1921"/>
        <v>0.96761305922709295</v>
      </c>
      <c r="LL91" s="125">
        <f t="shared" si="1921"/>
        <v>0.98015890525562976</v>
      </c>
      <c r="LM91" s="125">
        <f t="shared" si="1921"/>
        <v>0.98784482167008503</v>
      </c>
      <c r="LN91" s="125">
        <f t="shared" si="1921"/>
        <v>0.99255341692907562</v>
      </c>
      <c r="LO91" s="125">
        <f t="shared" si="1921"/>
        <v>0.99543802666426484</v>
      </c>
      <c r="LP91" s="125">
        <f t="shared" si="1921"/>
        <v>0.99720521472496315</v>
      </c>
      <c r="LQ91" s="125">
        <f t="shared" si="1921"/>
        <v>0.38737360581558478</v>
      </c>
      <c r="LR91" s="125">
        <f t="shared" si="1921"/>
        <v>0.62468890114859987</v>
      </c>
      <c r="LS91" s="125">
        <f t="shared" si="1921"/>
        <v>0.77007451481327605</v>
      </c>
      <c r="LT91" s="125">
        <f t="shared" si="1921"/>
        <v>0.85914157907895516</v>
      </c>
      <c r="LU91" s="125">
        <f t="shared" si="1921"/>
        <v>0.91370641350062964</v>
      </c>
      <c r="LV91" s="125">
        <f t="shared" si="1921"/>
        <v>0.94713427126164962</v>
      </c>
      <c r="LW91" s="125">
        <f t="shared" si="1921"/>
        <v>0.96761305922709295</v>
      </c>
      <c r="LX91" s="125">
        <f t="shared" si="1921"/>
        <v>0.98015890525562976</v>
      </c>
      <c r="LY91" s="125">
        <f t="shared" si="1921"/>
        <v>0.98784482167008503</v>
      </c>
      <c r="LZ91" s="125">
        <f t="shared" si="1921"/>
        <v>0.99255341692907562</v>
      </c>
      <c r="MA91" s="125">
        <f t="shared" si="1921"/>
        <v>0.99543802666426484</v>
      </c>
      <c r="MB91" s="125">
        <f t="shared" ref="MB91:OM91" si="1922">1 - (1-MB90)^MB39</f>
        <v>0.99720521472496315</v>
      </c>
      <c r="MC91" s="125">
        <f t="shared" si="1922"/>
        <v>0.38737360581558478</v>
      </c>
      <c r="MD91" s="125">
        <f t="shared" si="1922"/>
        <v>0.62468890114859987</v>
      </c>
      <c r="ME91" s="125">
        <f t="shared" si="1922"/>
        <v>0.77007451481327605</v>
      </c>
      <c r="MF91" s="125">
        <f t="shared" si="1922"/>
        <v>0.85914157907895516</v>
      </c>
      <c r="MG91" s="125">
        <f t="shared" si="1922"/>
        <v>0.91370641350062964</v>
      </c>
      <c r="MH91" s="125">
        <f t="shared" si="1922"/>
        <v>0.94713427126164962</v>
      </c>
      <c r="MI91" s="125">
        <f t="shared" si="1922"/>
        <v>0.96761305922709295</v>
      </c>
      <c r="MJ91" s="125">
        <f t="shared" si="1922"/>
        <v>0.98015890525562976</v>
      </c>
      <c r="MK91" s="125">
        <f t="shared" si="1922"/>
        <v>0.98784482167008503</v>
      </c>
      <c r="ML91" s="125">
        <f t="shared" si="1922"/>
        <v>0.99255341692907562</v>
      </c>
      <c r="MM91" s="125">
        <f t="shared" si="1922"/>
        <v>0.99543802666426484</v>
      </c>
      <c r="MN91" s="125">
        <f t="shared" si="1922"/>
        <v>0.99720521472496315</v>
      </c>
      <c r="MO91" s="125">
        <f t="shared" si="1922"/>
        <v>0.38737360581558478</v>
      </c>
      <c r="MP91" s="125">
        <f t="shared" si="1922"/>
        <v>0.62468890114859987</v>
      </c>
      <c r="MQ91" s="125">
        <f t="shared" si="1922"/>
        <v>0.77007451481327605</v>
      </c>
      <c r="MR91" s="125">
        <f t="shared" si="1922"/>
        <v>0.85914157907895516</v>
      </c>
      <c r="MS91" s="125">
        <f t="shared" si="1922"/>
        <v>0.91370641350062964</v>
      </c>
      <c r="MT91" s="125">
        <f t="shared" si="1922"/>
        <v>0.94713427126164962</v>
      </c>
      <c r="MU91" s="125">
        <f t="shared" si="1922"/>
        <v>0.96761305922709295</v>
      </c>
      <c r="MV91" s="125">
        <f t="shared" si="1922"/>
        <v>0.98015890525562976</v>
      </c>
      <c r="MW91" s="125">
        <f t="shared" si="1922"/>
        <v>0.98784482167008503</v>
      </c>
      <c r="MX91" s="125">
        <f t="shared" si="1922"/>
        <v>0.99255341692907562</v>
      </c>
      <c r="MY91" s="125">
        <f t="shared" si="1922"/>
        <v>0.99543802666426484</v>
      </c>
      <c r="MZ91" s="125">
        <f t="shared" si="1922"/>
        <v>0.99720521472496315</v>
      </c>
      <c r="NA91" s="125">
        <f t="shared" si="1922"/>
        <v>0.38737360581558478</v>
      </c>
      <c r="NB91" s="125">
        <f t="shared" si="1922"/>
        <v>0.62468890114859987</v>
      </c>
      <c r="NC91" s="125">
        <f t="shared" si="1922"/>
        <v>0.77007451481327605</v>
      </c>
      <c r="ND91" s="125">
        <f t="shared" si="1922"/>
        <v>0.85914157907895516</v>
      </c>
      <c r="NE91" s="125">
        <f t="shared" si="1922"/>
        <v>0.91370641350062964</v>
      </c>
      <c r="NF91" s="125">
        <f t="shared" si="1922"/>
        <v>0.94713427126164962</v>
      </c>
      <c r="NG91" s="125">
        <f t="shared" si="1922"/>
        <v>0.96761305922709295</v>
      </c>
      <c r="NH91" s="125">
        <f t="shared" si="1922"/>
        <v>0.98015890525562976</v>
      </c>
      <c r="NI91" s="125">
        <f t="shared" si="1922"/>
        <v>0.98784482167008503</v>
      </c>
      <c r="NJ91" s="125">
        <f t="shared" si="1922"/>
        <v>0.99255341692907562</v>
      </c>
      <c r="NK91" s="125">
        <f t="shared" si="1922"/>
        <v>0.99543802666426484</v>
      </c>
      <c r="NL91" s="125">
        <f t="shared" si="1922"/>
        <v>0.99720521472496315</v>
      </c>
      <c r="NM91" s="125">
        <f t="shared" si="1922"/>
        <v>0.38737360581558478</v>
      </c>
      <c r="NN91" s="125">
        <f t="shared" si="1922"/>
        <v>0.62468890114859987</v>
      </c>
      <c r="NO91" s="125">
        <f t="shared" si="1922"/>
        <v>0.77007451481327605</v>
      </c>
      <c r="NP91" s="125">
        <f t="shared" si="1922"/>
        <v>0.85914157907895516</v>
      </c>
      <c r="NQ91" s="125">
        <f t="shared" si="1922"/>
        <v>0.91370641350062964</v>
      </c>
      <c r="NR91" s="125">
        <f t="shared" si="1922"/>
        <v>0.94713427126164962</v>
      </c>
      <c r="NS91" s="125">
        <f t="shared" si="1922"/>
        <v>0.96761305922709295</v>
      </c>
      <c r="NT91" s="125">
        <f t="shared" si="1922"/>
        <v>0.98015890525562976</v>
      </c>
      <c r="NU91" s="125">
        <f t="shared" si="1922"/>
        <v>0.98784482167008503</v>
      </c>
      <c r="NV91" s="125">
        <f t="shared" si="1922"/>
        <v>0.99255341692907562</v>
      </c>
      <c r="NW91" s="125">
        <f t="shared" si="1922"/>
        <v>0.99543802666426484</v>
      </c>
      <c r="NX91" s="125">
        <f t="shared" si="1922"/>
        <v>0.99720521472496315</v>
      </c>
      <c r="NY91" s="125">
        <f t="shared" si="1922"/>
        <v>0.38737360581558478</v>
      </c>
      <c r="NZ91" s="125">
        <f t="shared" si="1922"/>
        <v>0.62468890114859987</v>
      </c>
      <c r="OA91" s="125">
        <f t="shared" si="1922"/>
        <v>0.77007451481327605</v>
      </c>
      <c r="OB91" s="125">
        <f t="shared" si="1922"/>
        <v>0.85914157907895516</v>
      </c>
      <c r="OC91" s="125">
        <f t="shared" si="1922"/>
        <v>0.91370641350062964</v>
      </c>
      <c r="OD91" s="125">
        <f t="shared" si="1922"/>
        <v>0.94713427126164962</v>
      </c>
      <c r="OE91" s="125">
        <f t="shared" si="1922"/>
        <v>0.96761305922709295</v>
      </c>
      <c r="OF91" s="125">
        <f t="shared" si="1922"/>
        <v>0.98015890525562976</v>
      </c>
      <c r="OG91" s="125">
        <f t="shared" si="1922"/>
        <v>0.98784482167008503</v>
      </c>
      <c r="OH91" s="125">
        <f t="shared" si="1922"/>
        <v>0.99255341692907562</v>
      </c>
      <c r="OI91" s="125">
        <f t="shared" si="1922"/>
        <v>0.99543802666426484</v>
      </c>
      <c r="OJ91" s="125">
        <f t="shared" si="1922"/>
        <v>0.99720521472496315</v>
      </c>
      <c r="OK91" s="125">
        <f t="shared" si="1922"/>
        <v>0.38737360581558478</v>
      </c>
      <c r="OL91" s="125">
        <f t="shared" si="1922"/>
        <v>0.62468890114859987</v>
      </c>
      <c r="OM91" s="125">
        <f t="shared" si="1922"/>
        <v>0.77007451481327605</v>
      </c>
      <c r="ON91" s="125">
        <f t="shared" ref="ON91:QY91" si="1923">1 - (1-ON90)^ON39</f>
        <v>0.85914157907895516</v>
      </c>
      <c r="OO91" s="125">
        <f t="shared" si="1923"/>
        <v>0.91370641350062964</v>
      </c>
      <c r="OP91" s="125">
        <f t="shared" si="1923"/>
        <v>0.94713427126164962</v>
      </c>
      <c r="OQ91" s="125">
        <f t="shared" si="1923"/>
        <v>0.96761305922709295</v>
      </c>
      <c r="OR91" s="125">
        <f t="shared" si="1923"/>
        <v>0.98015890525562976</v>
      </c>
      <c r="OS91" s="125">
        <f t="shared" si="1923"/>
        <v>0.98784482167008503</v>
      </c>
      <c r="OT91" s="125">
        <f t="shared" si="1923"/>
        <v>0.99255341692907562</v>
      </c>
      <c r="OU91" s="125">
        <f t="shared" si="1923"/>
        <v>0.99543802666426484</v>
      </c>
      <c r="OV91" s="125">
        <f t="shared" si="1923"/>
        <v>0.99720521472496315</v>
      </c>
      <c r="OW91" s="125">
        <f t="shared" si="1923"/>
        <v>0.38737360581558478</v>
      </c>
      <c r="OX91" s="125">
        <f t="shared" si="1923"/>
        <v>0.62468890114859987</v>
      </c>
      <c r="OY91" s="125">
        <f t="shared" si="1923"/>
        <v>0.77007451481327605</v>
      </c>
      <c r="OZ91" s="125">
        <f t="shared" si="1923"/>
        <v>0.85914157907895516</v>
      </c>
      <c r="PA91" s="125">
        <f t="shared" si="1923"/>
        <v>0.91370641350062964</v>
      </c>
      <c r="PB91" s="125">
        <f t="shared" si="1923"/>
        <v>0.94713427126164962</v>
      </c>
      <c r="PC91" s="125">
        <f t="shared" si="1923"/>
        <v>0.96761305922709295</v>
      </c>
      <c r="PD91" s="125">
        <f t="shared" si="1923"/>
        <v>0.98015890525562976</v>
      </c>
      <c r="PE91" s="125">
        <f t="shared" si="1923"/>
        <v>0.98784482167008503</v>
      </c>
      <c r="PF91" s="125">
        <f t="shared" si="1923"/>
        <v>0.99255341692907562</v>
      </c>
      <c r="PG91" s="125">
        <f t="shared" si="1923"/>
        <v>0.99543802666426484</v>
      </c>
      <c r="PH91" s="125">
        <f t="shared" si="1923"/>
        <v>0.99720521472496315</v>
      </c>
      <c r="PI91" s="125">
        <f t="shared" si="1923"/>
        <v>0.38737360581558478</v>
      </c>
      <c r="PJ91" s="125">
        <f t="shared" si="1923"/>
        <v>0.62468890114859987</v>
      </c>
      <c r="PK91" s="125">
        <f t="shared" si="1923"/>
        <v>0.77007451481327605</v>
      </c>
      <c r="PL91" s="125">
        <f t="shared" si="1923"/>
        <v>0.85914157907895516</v>
      </c>
      <c r="PM91" s="125">
        <f t="shared" si="1923"/>
        <v>0.91370641350062964</v>
      </c>
      <c r="PN91" s="125">
        <f t="shared" si="1923"/>
        <v>0.94713427126164962</v>
      </c>
      <c r="PO91" s="125">
        <f t="shared" si="1923"/>
        <v>0.96761305922709295</v>
      </c>
      <c r="PP91" s="125">
        <f t="shared" si="1923"/>
        <v>0.98015890525562976</v>
      </c>
      <c r="PQ91" s="125">
        <f t="shared" si="1923"/>
        <v>0.98784482167008503</v>
      </c>
      <c r="PR91" s="125">
        <f t="shared" si="1923"/>
        <v>0.99255341692907562</v>
      </c>
      <c r="PS91" s="125">
        <f t="shared" si="1923"/>
        <v>0.99543802666426484</v>
      </c>
      <c r="PT91" s="125">
        <f t="shared" si="1923"/>
        <v>0.99720521472496315</v>
      </c>
      <c r="PU91" s="125">
        <f t="shared" si="1923"/>
        <v>0.38737360581558478</v>
      </c>
      <c r="PV91" s="125">
        <f t="shared" si="1923"/>
        <v>0.62468890114859987</v>
      </c>
      <c r="PW91" s="125">
        <f t="shared" si="1923"/>
        <v>0.77007451481327605</v>
      </c>
      <c r="PX91" s="125">
        <f t="shared" si="1923"/>
        <v>0.85914157907895516</v>
      </c>
      <c r="PY91" s="125">
        <f t="shared" si="1923"/>
        <v>0.91370641350062964</v>
      </c>
      <c r="PZ91" s="125">
        <f t="shared" si="1923"/>
        <v>0.94713427126164962</v>
      </c>
      <c r="QA91" s="125">
        <f t="shared" si="1923"/>
        <v>0.96761305922709295</v>
      </c>
      <c r="QB91" s="125">
        <f t="shared" si="1923"/>
        <v>0.98015890525562976</v>
      </c>
      <c r="QC91" s="125">
        <f t="shared" si="1923"/>
        <v>0.98784482167008503</v>
      </c>
      <c r="QD91" s="125">
        <f t="shared" si="1923"/>
        <v>0.99255341692907562</v>
      </c>
      <c r="QE91" s="125">
        <f t="shared" si="1923"/>
        <v>0.99543802666426484</v>
      </c>
      <c r="QF91" s="125">
        <f t="shared" si="1923"/>
        <v>0.99720521472496315</v>
      </c>
      <c r="QG91" s="125">
        <f t="shared" si="1923"/>
        <v>0.38737360581558478</v>
      </c>
      <c r="QH91" s="125">
        <f t="shared" si="1923"/>
        <v>0.62468890114859987</v>
      </c>
      <c r="QI91" s="125">
        <f t="shared" si="1923"/>
        <v>0.77007451481327605</v>
      </c>
      <c r="QJ91" s="125">
        <f t="shared" si="1923"/>
        <v>0.85914157907895516</v>
      </c>
      <c r="QK91" s="125">
        <f t="shared" si="1923"/>
        <v>0.91370641350062964</v>
      </c>
      <c r="QL91" s="125">
        <f t="shared" si="1923"/>
        <v>0.94713427126164962</v>
      </c>
      <c r="QM91" s="125">
        <f t="shared" si="1923"/>
        <v>0.96761305922709295</v>
      </c>
      <c r="QN91" s="125">
        <f t="shared" si="1923"/>
        <v>0.98015890525562976</v>
      </c>
      <c r="QO91" s="125">
        <f t="shared" si="1923"/>
        <v>0.98784482167008503</v>
      </c>
      <c r="QP91" s="125">
        <f t="shared" si="1923"/>
        <v>0.99255341692907562</v>
      </c>
      <c r="QQ91" s="125">
        <f t="shared" si="1923"/>
        <v>0.99543802666426484</v>
      </c>
      <c r="QR91" s="125">
        <f t="shared" si="1923"/>
        <v>0.99720521472496315</v>
      </c>
      <c r="QS91" s="125">
        <f t="shared" si="1923"/>
        <v>0.38737360581558478</v>
      </c>
      <c r="QT91" s="125">
        <f t="shared" si="1923"/>
        <v>0.62468890114859987</v>
      </c>
      <c r="QU91" s="125">
        <f t="shared" si="1923"/>
        <v>0.77007451481327605</v>
      </c>
      <c r="QV91" s="125">
        <f t="shared" si="1923"/>
        <v>0.85914157907895516</v>
      </c>
      <c r="QW91" s="125">
        <f t="shared" si="1923"/>
        <v>0.91370641350062964</v>
      </c>
      <c r="QX91" s="125">
        <f t="shared" si="1923"/>
        <v>0.94713427126164962</v>
      </c>
      <c r="QY91" s="125">
        <f t="shared" si="1923"/>
        <v>0.96761305922709295</v>
      </c>
      <c r="QZ91" s="125">
        <f t="shared" ref="QZ91:TK91" si="1924">1 - (1-QZ90)^QZ39</f>
        <v>0.98015890525562976</v>
      </c>
      <c r="RA91" s="125">
        <f t="shared" si="1924"/>
        <v>0.98784482167008503</v>
      </c>
      <c r="RB91" s="125">
        <f t="shared" si="1924"/>
        <v>0.99255341692907562</v>
      </c>
      <c r="RC91" s="125">
        <f t="shared" si="1924"/>
        <v>0.99543802666426484</v>
      </c>
      <c r="RD91" s="125">
        <f t="shared" si="1924"/>
        <v>0.99720521472496315</v>
      </c>
      <c r="RE91" s="125">
        <f t="shared" si="1924"/>
        <v>0.38737360581558478</v>
      </c>
      <c r="RF91" s="125">
        <f t="shared" si="1924"/>
        <v>0.62468890114859987</v>
      </c>
      <c r="RG91" s="125">
        <f t="shared" si="1924"/>
        <v>0.77007451481327605</v>
      </c>
      <c r="RH91" s="125">
        <f t="shared" si="1924"/>
        <v>0.85914157907895516</v>
      </c>
      <c r="RI91" s="125">
        <f t="shared" si="1924"/>
        <v>0.91370641350062964</v>
      </c>
      <c r="RJ91" s="125">
        <f t="shared" si="1924"/>
        <v>0.94713427126164962</v>
      </c>
      <c r="RK91" s="125">
        <f t="shared" si="1924"/>
        <v>0.96761305922709295</v>
      </c>
      <c r="RL91" s="125">
        <f t="shared" si="1924"/>
        <v>0.98015890525562976</v>
      </c>
      <c r="RM91" s="125">
        <f t="shared" si="1924"/>
        <v>0.98784482167008503</v>
      </c>
      <c r="RN91" s="125">
        <f t="shared" si="1924"/>
        <v>0.99255341692907562</v>
      </c>
      <c r="RO91" s="125">
        <f t="shared" si="1924"/>
        <v>0.99543802666426484</v>
      </c>
      <c r="RP91" s="125">
        <f t="shared" si="1924"/>
        <v>0.99720521472496315</v>
      </c>
      <c r="RQ91" s="125">
        <f t="shared" si="1924"/>
        <v>0.38737360581558478</v>
      </c>
      <c r="RR91" s="125">
        <f t="shared" si="1924"/>
        <v>0.62468890114859987</v>
      </c>
      <c r="RS91" s="125">
        <f t="shared" si="1924"/>
        <v>0.77007451481327605</v>
      </c>
      <c r="RT91" s="125">
        <f t="shared" si="1924"/>
        <v>0.85914157907895516</v>
      </c>
      <c r="RU91" s="125">
        <f t="shared" si="1924"/>
        <v>0.91370641350062964</v>
      </c>
      <c r="RV91" s="125">
        <f t="shared" si="1924"/>
        <v>0.94713427126164962</v>
      </c>
      <c r="RW91" s="125">
        <f t="shared" si="1924"/>
        <v>0.96761305922709295</v>
      </c>
      <c r="RX91" s="125">
        <f t="shared" si="1924"/>
        <v>0.98015890525562976</v>
      </c>
      <c r="RY91" s="125">
        <f t="shared" si="1924"/>
        <v>0.98784482167008503</v>
      </c>
      <c r="RZ91" s="125">
        <f t="shared" si="1924"/>
        <v>0.99255341692907562</v>
      </c>
      <c r="SA91" s="125">
        <f t="shared" si="1924"/>
        <v>0.99543802666426484</v>
      </c>
      <c r="SB91" s="125">
        <f t="shared" si="1924"/>
        <v>0.99720521472496315</v>
      </c>
      <c r="SC91" s="125">
        <f t="shared" si="1924"/>
        <v>0.38737360581558478</v>
      </c>
      <c r="SD91" s="125">
        <f t="shared" si="1924"/>
        <v>0.62468890114859987</v>
      </c>
      <c r="SE91" s="125">
        <f t="shared" si="1924"/>
        <v>0.77007451481327605</v>
      </c>
      <c r="SF91" s="125">
        <f t="shared" si="1924"/>
        <v>0.85914157907895516</v>
      </c>
      <c r="SG91" s="125">
        <f t="shared" si="1924"/>
        <v>0.91370641350062964</v>
      </c>
      <c r="SH91" s="125">
        <f t="shared" si="1924"/>
        <v>0.94713427126164962</v>
      </c>
      <c r="SI91" s="125">
        <f t="shared" si="1924"/>
        <v>0.96761305922709295</v>
      </c>
      <c r="SJ91" s="125">
        <f t="shared" si="1924"/>
        <v>0.98015890525562976</v>
      </c>
      <c r="SK91" s="125">
        <f t="shared" si="1924"/>
        <v>0.98784482167008503</v>
      </c>
      <c r="SL91" s="125">
        <f t="shared" si="1924"/>
        <v>0.99255341692907562</v>
      </c>
      <c r="SM91" s="125">
        <f t="shared" si="1924"/>
        <v>0.99543802666426484</v>
      </c>
      <c r="SN91" s="125">
        <f t="shared" si="1924"/>
        <v>0.99720521472496315</v>
      </c>
      <c r="SO91" s="125">
        <f t="shared" si="1924"/>
        <v>0.38737360581558478</v>
      </c>
      <c r="SP91" s="125">
        <f t="shared" si="1924"/>
        <v>0.62468890114859987</v>
      </c>
      <c r="SQ91" s="125">
        <f t="shared" si="1924"/>
        <v>0.77007451481327605</v>
      </c>
      <c r="SR91" s="125">
        <f t="shared" si="1924"/>
        <v>0.85914157907895516</v>
      </c>
      <c r="SS91" s="125">
        <f t="shared" si="1924"/>
        <v>0.91370641350062964</v>
      </c>
      <c r="ST91" s="125">
        <f t="shared" si="1924"/>
        <v>0.94713427126164962</v>
      </c>
      <c r="SU91" s="125">
        <f t="shared" si="1924"/>
        <v>0.96761305922709295</v>
      </c>
      <c r="SV91" s="125">
        <f t="shared" si="1924"/>
        <v>0.98015890525562976</v>
      </c>
      <c r="SW91" s="125">
        <f t="shared" si="1924"/>
        <v>0.98784482167008503</v>
      </c>
      <c r="SX91" s="125">
        <f t="shared" si="1924"/>
        <v>0.99255341692907562</v>
      </c>
      <c r="SY91" s="125">
        <f t="shared" si="1924"/>
        <v>0.99543802666426484</v>
      </c>
      <c r="SZ91" s="125">
        <f t="shared" si="1924"/>
        <v>0.99720521472496315</v>
      </c>
      <c r="TA91" s="125">
        <f t="shared" si="1924"/>
        <v>0.38737360581558478</v>
      </c>
      <c r="TB91" s="125">
        <f t="shared" si="1924"/>
        <v>0.62468890114859987</v>
      </c>
      <c r="TC91" s="125">
        <f t="shared" si="1924"/>
        <v>0.77007451481327605</v>
      </c>
      <c r="TD91" s="125">
        <f t="shared" si="1924"/>
        <v>0.85914157907895516</v>
      </c>
      <c r="TE91" s="125">
        <f t="shared" si="1924"/>
        <v>0.91370641350062964</v>
      </c>
      <c r="TF91" s="125">
        <f t="shared" si="1924"/>
        <v>0.94713427126164962</v>
      </c>
      <c r="TG91" s="125">
        <f t="shared" si="1924"/>
        <v>0.96761305922709295</v>
      </c>
      <c r="TH91" s="125">
        <f t="shared" si="1924"/>
        <v>0.98015890525562976</v>
      </c>
      <c r="TI91" s="125">
        <f t="shared" si="1924"/>
        <v>0.98784482167008503</v>
      </c>
      <c r="TJ91" s="125">
        <f t="shared" si="1924"/>
        <v>0.99255341692907562</v>
      </c>
      <c r="TK91" s="125">
        <f t="shared" si="1924"/>
        <v>0.99543802666426484</v>
      </c>
      <c r="TL91" s="125">
        <f t="shared" ref="TL91:VH91" si="1925">1 - (1-TL90)^TL39</f>
        <v>0.99720521472496315</v>
      </c>
      <c r="TM91" s="125">
        <f t="shared" si="1925"/>
        <v>0.38737360581558478</v>
      </c>
      <c r="TN91" s="125">
        <f t="shared" si="1925"/>
        <v>0.62468890114859987</v>
      </c>
      <c r="TO91" s="125">
        <f t="shared" si="1925"/>
        <v>0.77007451481327605</v>
      </c>
      <c r="TP91" s="125">
        <f t="shared" si="1925"/>
        <v>0.85914157907895516</v>
      </c>
      <c r="TQ91" s="125">
        <f t="shared" si="1925"/>
        <v>0.91370641350062964</v>
      </c>
      <c r="TR91" s="125">
        <f t="shared" si="1925"/>
        <v>0.94713427126164962</v>
      </c>
      <c r="TS91" s="125">
        <f t="shared" si="1925"/>
        <v>0.96761305922709295</v>
      </c>
      <c r="TT91" s="125">
        <f t="shared" si="1925"/>
        <v>0.98015890525562976</v>
      </c>
      <c r="TU91" s="125">
        <f t="shared" si="1925"/>
        <v>0.98784482167008503</v>
      </c>
      <c r="TV91" s="125">
        <f t="shared" si="1925"/>
        <v>0.99255341692907562</v>
      </c>
      <c r="TW91" s="125">
        <f t="shared" si="1925"/>
        <v>0.99543802666426484</v>
      </c>
      <c r="TX91" s="125">
        <f t="shared" si="1925"/>
        <v>0.99720521472496315</v>
      </c>
      <c r="TY91" s="125">
        <f t="shared" si="1925"/>
        <v>0.38737360581558478</v>
      </c>
      <c r="TZ91" s="125">
        <f t="shared" si="1925"/>
        <v>0.62468890114859987</v>
      </c>
      <c r="UA91" s="125">
        <f t="shared" si="1925"/>
        <v>0.77007451481327605</v>
      </c>
      <c r="UB91" s="125">
        <f t="shared" si="1925"/>
        <v>0.85914157907895516</v>
      </c>
      <c r="UC91" s="125">
        <f t="shared" si="1925"/>
        <v>0.91370641350062964</v>
      </c>
      <c r="UD91" s="125">
        <f t="shared" si="1925"/>
        <v>0.94713427126164962</v>
      </c>
      <c r="UE91" s="125">
        <f t="shared" si="1925"/>
        <v>0.96761305922709295</v>
      </c>
      <c r="UF91" s="125">
        <f t="shared" si="1925"/>
        <v>0.98015890525562976</v>
      </c>
      <c r="UG91" s="125">
        <f t="shared" si="1925"/>
        <v>0.98784482167008503</v>
      </c>
      <c r="UH91" s="125">
        <f t="shared" si="1925"/>
        <v>0.99255341692907562</v>
      </c>
      <c r="UI91" s="125">
        <f t="shared" si="1925"/>
        <v>0.99543802666426484</v>
      </c>
      <c r="UJ91" s="125">
        <f t="shared" si="1925"/>
        <v>0.99720521472496315</v>
      </c>
      <c r="UK91" s="125">
        <f t="shared" si="1925"/>
        <v>0.38737360581558478</v>
      </c>
      <c r="UL91" s="125">
        <f t="shared" si="1925"/>
        <v>0.62468890114859987</v>
      </c>
      <c r="UM91" s="125">
        <f t="shared" si="1925"/>
        <v>0.77007451481327605</v>
      </c>
      <c r="UN91" s="125">
        <f t="shared" si="1925"/>
        <v>0.85914157907895516</v>
      </c>
      <c r="UO91" s="125">
        <f t="shared" si="1925"/>
        <v>0.91370641350062964</v>
      </c>
      <c r="UP91" s="125">
        <f t="shared" si="1925"/>
        <v>0.94713427126164962</v>
      </c>
      <c r="UQ91" s="125">
        <f t="shared" si="1925"/>
        <v>0.96761305922709295</v>
      </c>
      <c r="UR91" s="125">
        <f t="shared" si="1925"/>
        <v>0.98015890525562976</v>
      </c>
      <c r="US91" s="125">
        <f t="shared" si="1925"/>
        <v>0.98784482167008503</v>
      </c>
      <c r="UT91" s="125">
        <f t="shared" si="1925"/>
        <v>0.99255341692907562</v>
      </c>
      <c r="UU91" s="125">
        <f t="shared" si="1925"/>
        <v>0.99543802666426484</v>
      </c>
      <c r="UV91" s="125">
        <f t="shared" si="1925"/>
        <v>0.99720521472496315</v>
      </c>
      <c r="UW91" s="125">
        <f t="shared" si="1925"/>
        <v>0.38737360581558478</v>
      </c>
      <c r="UX91" s="125">
        <f t="shared" si="1925"/>
        <v>0.62468890114859987</v>
      </c>
      <c r="UY91" s="125">
        <f t="shared" si="1925"/>
        <v>0.77007451481327605</v>
      </c>
      <c r="UZ91" s="125">
        <f t="shared" si="1925"/>
        <v>0.85914157907895516</v>
      </c>
      <c r="VA91" s="125">
        <f t="shared" si="1925"/>
        <v>0.91370641350062964</v>
      </c>
      <c r="VB91" s="125">
        <f t="shared" si="1925"/>
        <v>0.94713427126164962</v>
      </c>
      <c r="VC91" s="125">
        <f t="shared" si="1925"/>
        <v>0.96761305922709295</v>
      </c>
      <c r="VD91" s="125">
        <f t="shared" si="1925"/>
        <v>0.98015890525562976</v>
      </c>
      <c r="VE91" s="125">
        <f t="shared" si="1925"/>
        <v>0.98784482167008503</v>
      </c>
      <c r="VF91" s="125">
        <f t="shared" si="1925"/>
        <v>0.99255341692907562</v>
      </c>
      <c r="VG91" s="125">
        <f t="shared" si="1925"/>
        <v>0.99543802666426484</v>
      </c>
      <c r="VH91" s="125">
        <f t="shared" si="1925"/>
        <v>0.99720521472496315</v>
      </c>
    </row>
    <row r="92" spans="2:580" ht="14.25" x14ac:dyDescent="0.25">
      <c r="B92" s="55"/>
      <c r="C92" s="10" t="s">
        <v>305</v>
      </c>
      <c r="D92" s="93" t="s">
        <v>391</v>
      </c>
      <c r="E92" s="125">
        <f t="shared" ref="E92:F92" si="1926">(1/E85)*(EXP(E85*E84)-E58*E84-1)/E91</f>
        <v>4.7235535498150769</v>
      </c>
      <c r="F92" s="125">
        <f t="shared" si="1926"/>
        <v>7.0436273685742039</v>
      </c>
      <c r="G92" s="125">
        <f t="shared" ref="G92:S92" si="1927">(1/G85)*(EXP(G85*G84)-G58*G84-1)/G91</f>
        <v>10.458552692425815</v>
      </c>
      <c r="H92" s="125">
        <f t="shared" si="1927"/>
        <v>15.486364734614304</v>
      </c>
      <c r="I92" s="125">
        <f t="shared" si="1927"/>
        <v>22.903612110837599</v>
      </c>
      <c r="J92" s="125">
        <f t="shared" si="1927"/>
        <v>33.882312375624316</v>
      </c>
      <c r="K92" s="125">
        <f t="shared" si="1927"/>
        <v>50.201333902746178</v>
      </c>
      <c r="L92" s="125">
        <f t="shared" si="1927"/>
        <v>74.573185605741116</v>
      </c>
      <c r="M92" s="125">
        <f t="shared" si="1927"/>
        <v>111.15028511441753</v>
      </c>
      <c r="N92" s="125">
        <f t="shared" si="1927"/>
        <v>166.31102272697819</v>
      </c>
      <c r="O92" s="125">
        <f t="shared" si="1927"/>
        <v>249.8828772028028</v>
      </c>
      <c r="P92" s="125">
        <f t="shared" si="1927"/>
        <v>377.04938819471596</v>
      </c>
      <c r="Q92" s="125">
        <f t="shared" si="1927"/>
        <v>4.7235535498150769</v>
      </c>
      <c r="R92" s="125">
        <f t="shared" si="1927"/>
        <v>7.0436273685742039</v>
      </c>
      <c r="S92" s="125">
        <f t="shared" si="1927"/>
        <v>10.458552692425815</v>
      </c>
      <c r="T92" s="125">
        <f t="shared" ref="T92:CE92" si="1928">(1/T85)*(EXP(T85*T84)-T58*T84-1)/T91</f>
        <v>15.486364734614304</v>
      </c>
      <c r="U92" s="125">
        <f t="shared" si="1928"/>
        <v>22.903612110837599</v>
      </c>
      <c r="V92" s="125">
        <f t="shared" si="1928"/>
        <v>33.882312375624316</v>
      </c>
      <c r="W92" s="125">
        <f t="shared" si="1928"/>
        <v>50.201333902746178</v>
      </c>
      <c r="X92" s="125">
        <f t="shared" si="1928"/>
        <v>74.573185605741116</v>
      </c>
      <c r="Y92" s="125">
        <f t="shared" si="1928"/>
        <v>111.15028511441753</v>
      </c>
      <c r="Z92" s="125">
        <f t="shared" si="1928"/>
        <v>166.31102272697819</v>
      </c>
      <c r="AA92" s="125">
        <f t="shared" si="1928"/>
        <v>249.8828772028028</v>
      </c>
      <c r="AB92" s="125">
        <f t="shared" si="1928"/>
        <v>377.04938819471596</v>
      </c>
      <c r="AC92" s="125">
        <f t="shared" si="1928"/>
        <v>4.7235535498150769</v>
      </c>
      <c r="AD92" s="125">
        <f t="shared" si="1928"/>
        <v>7.0436273685742039</v>
      </c>
      <c r="AE92" s="125">
        <f t="shared" si="1928"/>
        <v>10.458552692425815</v>
      </c>
      <c r="AF92" s="125">
        <f t="shared" si="1928"/>
        <v>15.486364734614304</v>
      </c>
      <c r="AG92" s="125">
        <f t="shared" si="1928"/>
        <v>22.903612110837599</v>
      </c>
      <c r="AH92" s="125">
        <f t="shared" si="1928"/>
        <v>33.882312375624316</v>
      </c>
      <c r="AI92" s="125">
        <f t="shared" si="1928"/>
        <v>50.201333902746178</v>
      </c>
      <c r="AJ92" s="125">
        <f t="shared" si="1928"/>
        <v>74.573185605741116</v>
      </c>
      <c r="AK92" s="125">
        <f t="shared" si="1928"/>
        <v>111.15028511441753</v>
      </c>
      <c r="AL92" s="125">
        <f t="shared" si="1928"/>
        <v>166.31102272697819</v>
      </c>
      <c r="AM92" s="125">
        <f t="shared" si="1928"/>
        <v>249.8828772028028</v>
      </c>
      <c r="AN92" s="125">
        <f t="shared" si="1928"/>
        <v>377.04938819471596</v>
      </c>
      <c r="AO92" s="125">
        <f t="shared" si="1928"/>
        <v>4.7235535498150769</v>
      </c>
      <c r="AP92" s="125">
        <f t="shared" si="1928"/>
        <v>7.0436273685742039</v>
      </c>
      <c r="AQ92" s="125">
        <f t="shared" si="1928"/>
        <v>10.458552692425815</v>
      </c>
      <c r="AR92" s="125">
        <f t="shared" si="1928"/>
        <v>15.486364734614304</v>
      </c>
      <c r="AS92" s="125">
        <f t="shared" si="1928"/>
        <v>22.903612110837599</v>
      </c>
      <c r="AT92" s="125">
        <f t="shared" si="1928"/>
        <v>33.882312375624316</v>
      </c>
      <c r="AU92" s="125">
        <f t="shared" si="1928"/>
        <v>50.201333902746178</v>
      </c>
      <c r="AV92" s="125">
        <f t="shared" si="1928"/>
        <v>74.573185605741116</v>
      </c>
      <c r="AW92" s="125">
        <f t="shared" si="1928"/>
        <v>111.15028511441753</v>
      </c>
      <c r="AX92" s="125">
        <f t="shared" si="1928"/>
        <v>166.31102272697819</v>
      </c>
      <c r="AY92" s="125">
        <f t="shared" si="1928"/>
        <v>249.8828772028028</v>
      </c>
      <c r="AZ92" s="125">
        <f t="shared" si="1928"/>
        <v>377.04938819471596</v>
      </c>
      <c r="BA92" s="125">
        <f t="shared" si="1928"/>
        <v>4.7235535498150769</v>
      </c>
      <c r="BB92" s="125">
        <f t="shared" si="1928"/>
        <v>7.0436273685742039</v>
      </c>
      <c r="BC92" s="125">
        <f t="shared" si="1928"/>
        <v>10.458552692425815</v>
      </c>
      <c r="BD92" s="125">
        <f t="shared" si="1928"/>
        <v>15.486364734614304</v>
      </c>
      <c r="BE92" s="125">
        <f t="shared" si="1928"/>
        <v>22.903612110837599</v>
      </c>
      <c r="BF92" s="125">
        <f t="shared" si="1928"/>
        <v>33.882312375624316</v>
      </c>
      <c r="BG92" s="125">
        <f t="shared" si="1928"/>
        <v>50.201333902746178</v>
      </c>
      <c r="BH92" s="125">
        <f t="shared" si="1928"/>
        <v>74.573185605741116</v>
      </c>
      <c r="BI92" s="125">
        <f t="shared" si="1928"/>
        <v>111.15028511441753</v>
      </c>
      <c r="BJ92" s="125">
        <f t="shared" si="1928"/>
        <v>166.31102272697819</v>
      </c>
      <c r="BK92" s="125">
        <f t="shared" si="1928"/>
        <v>249.8828772028028</v>
      </c>
      <c r="BL92" s="125">
        <f t="shared" si="1928"/>
        <v>377.04938819471596</v>
      </c>
      <c r="BM92" s="125">
        <f t="shared" si="1928"/>
        <v>4.7235535498150769</v>
      </c>
      <c r="BN92" s="125">
        <f t="shared" si="1928"/>
        <v>7.0436273685742039</v>
      </c>
      <c r="BO92" s="125">
        <f t="shared" si="1928"/>
        <v>10.458552692425815</v>
      </c>
      <c r="BP92" s="125">
        <f t="shared" si="1928"/>
        <v>15.486364734614304</v>
      </c>
      <c r="BQ92" s="125">
        <f t="shared" si="1928"/>
        <v>22.903612110837599</v>
      </c>
      <c r="BR92" s="125">
        <f t="shared" si="1928"/>
        <v>33.882312375624316</v>
      </c>
      <c r="BS92" s="125">
        <f t="shared" si="1928"/>
        <v>50.201333902746178</v>
      </c>
      <c r="BT92" s="125">
        <f t="shared" si="1928"/>
        <v>74.573185605741116</v>
      </c>
      <c r="BU92" s="125">
        <f t="shared" si="1928"/>
        <v>111.15028511441753</v>
      </c>
      <c r="BV92" s="125">
        <f t="shared" si="1928"/>
        <v>166.31102272697819</v>
      </c>
      <c r="BW92" s="125">
        <f t="shared" si="1928"/>
        <v>249.8828772028028</v>
      </c>
      <c r="BX92" s="125">
        <f t="shared" si="1928"/>
        <v>377.04938819471596</v>
      </c>
      <c r="BY92" s="125">
        <f t="shared" si="1928"/>
        <v>4.7235535498150769</v>
      </c>
      <c r="BZ92" s="125">
        <f t="shared" si="1928"/>
        <v>7.0436273685742039</v>
      </c>
      <c r="CA92" s="125">
        <f t="shared" si="1928"/>
        <v>10.458552692425815</v>
      </c>
      <c r="CB92" s="125">
        <f t="shared" si="1928"/>
        <v>15.486364734614304</v>
      </c>
      <c r="CC92" s="125">
        <f t="shared" si="1928"/>
        <v>22.903612110837599</v>
      </c>
      <c r="CD92" s="125">
        <f t="shared" si="1928"/>
        <v>33.882312375624316</v>
      </c>
      <c r="CE92" s="125">
        <f t="shared" si="1928"/>
        <v>50.201333902746178</v>
      </c>
      <c r="CF92" s="125">
        <f t="shared" ref="CF92:EQ92" si="1929">(1/CF85)*(EXP(CF85*CF84)-CF58*CF84-1)/CF91</f>
        <v>74.573185605741116</v>
      </c>
      <c r="CG92" s="125">
        <f t="shared" si="1929"/>
        <v>111.15028511441753</v>
      </c>
      <c r="CH92" s="125">
        <f t="shared" si="1929"/>
        <v>166.31102272697819</v>
      </c>
      <c r="CI92" s="125">
        <f t="shared" si="1929"/>
        <v>249.8828772028028</v>
      </c>
      <c r="CJ92" s="125">
        <f t="shared" si="1929"/>
        <v>377.04938819471596</v>
      </c>
      <c r="CK92" s="125">
        <f t="shared" si="1929"/>
        <v>4.7235535498150769</v>
      </c>
      <c r="CL92" s="125">
        <f t="shared" si="1929"/>
        <v>7.0436273685742039</v>
      </c>
      <c r="CM92" s="125">
        <f t="shared" si="1929"/>
        <v>10.458552692425815</v>
      </c>
      <c r="CN92" s="125">
        <f t="shared" si="1929"/>
        <v>15.486364734614304</v>
      </c>
      <c r="CO92" s="125">
        <f t="shared" si="1929"/>
        <v>22.903612110837599</v>
      </c>
      <c r="CP92" s="125">
        <f t="shared" si="1929"/>
        <v>33.882312375624316</v>
      </c>
      <c r="CQ92" s="125">
        <f t="shared" si="1929"/>
        <v>50.201333902746178</v>
      </c>
      <c r="CR92" s="125">
        <f t="shared" si="1929"/>
        <v>74.573185605741116</v>
      </c>
      <c r="CS92" s="125">
        <f t="shared" si="1929"/>
        <v>111.15028511441753</v>
      </c>
      <c r="CT92" s="125">
        <f t="shared" si="1929"/>
        <v>166.31102272697819</v>
      </c>
      <c r="CU92" s="125">
        <f t="shared" si="1929"/>
        <v>249.8828772028028</v>
      </c>
      <c r="CV92" s="125">
        <f t="shared" si="1929"/>
        <v>377.04938819471596</v>
      </c>
      <c r="CW92" s="125">
        <f t="shared" si="1929"/>
        <v>4.7235535498150769</v>
      </c>
      <c r="CX92" s="125">
        <f t="shared" si="1929"/>
        <v>7.0436273685742039</v>
      </c>
      <c r="CY92" s="125">
        <f t="shared" si="1929"/>
        <v>10.458552692425815</v>
      </c>
      <c r="CZ92" s="125">
        <f t="shared" si="1929"/>
        <v>15.486364734614304</v>
      </c>
      <c r="DA92" s="125">
        <f t="shared" si="1929"/>
        <v>22.903612110837599</v>
      </c>
      <c r="DB92" s="125">
        <f t="shared" si="1929"/>
        <v>33.882312375624316</v>
      </c>
      <c r="DC92" s="125">
        <f t="shared" si="1929"/>
        <v>50.201333902746178</v>
      </c>
      <c r="DD92" s="125">
        <f t="shared" si="1929"/>
        <v>74.573185605741116</v>
      </c>
      <c r="DE92" s="125">
        <f t="shared" si="1929"/>
        <v>111.15028511441753</v>
      </c>
      <c r="DF92" s="125">
        <f t="shared" si="1929"/>
        <v>166.31102272697819</v>
      </c>
      <c r="DG92" s="125">
        <f t="shared" si="1929"/>
        <v>249.8828772028028</v>
      </c>
      <c r="DH92" s="125">
        <f t="shared" si="1929"/>
        <v>377.04938819471596</v>
      </c>
      <c r="DI92" s="125">
        <f t="shared" si="1929"/>
        <v>4.7235535498150769</v>
      </c>
      <c r="DJ92" s="125">
        <f t="shared" si="1929"/>
        <v>7.0436273685742039</v>
      </c>
      <c r="DK92" s="125">
        <f t="shared" si="1929"/>
        <v>10.458552692425815</v>
      </c>
      <c r="DL92" s="125">
        <f t="shared" si="1929"/>
        <v>15.486364734614304</v>
      </c>
      <c r="DM92" s="125">
        <f t="shared" si="1929"/>
        <v>22.903612110837599</v>
      </c>
      <c r="DN92" s="125">
        <f t="shared" si="1929"/>
        <v>33.882312375624316</v>
      </c>
      <c r="DO92" s="125">
        <f t="shared" si="1929"/>
        <v>50.201333902746178</v>
      </c>
      <c r="DP92" s="125">
        <f t="shared" si="1929"/>
        <v>74.573185605741116</v>
      </c>
      <c r="DQ92" s="125">
        <f t="shared" si="1929"/>
        <v>111.15028511441753</v>
      </c>
      <c r="DR92" s="125">
        <f t="shared" si="1929"/>
        <v>166.31102272697819</v>
      </c>
      <c r="DS92" s="125">
        <f t="shared" si="1929"/>
        <v>249.8828772028028</v>
      </c>
      <c r="DT92" s="125">
        <f t="shared" si="1929"/>
        <v>377.04938819471596</v>
      </c>
      <c r="DU92" s="125">
        <f t="shared" si="1929"/>
        <v>4.7235535498150769</v>
      </c>
      <c r="DV92" s="125">
        <f t="shared" si="1929"/>
        <v>7.0436273685742039</v>
      </c>
      <c r="DW92" s="125">
        <f t="shared" si="1929"/>
        <v>10.458552692425815</v>
      </c>
      <c r="DX92" s="125">
        <f t="shared" si="1929"/>
        <v>15.486364734614304</v>
      </c>
      <c r="DY92" s="125">
        <f t="shared" si="1929"/>
        <v>22.903612110837599</v>
      </c>
      <c r="DZ92" s="125">
        <f t="shared" si="1929"/>
        <v>33.882312375624316</v>
      </c>
      <c r="EA92" s="125">
        <f t="shared" si="1929"/>
        <v>50.201333902746178</v>
      </c>
      <c r="EB92" s="125">
        <f t="shared" si="1929"/>
        <v>74.573185605741116</v>
      </c>
      <c r="EC92" s="125">
        <f t="shared" si="1929"/>
        <v>111.15028511441753</v>
      </c>
      <c r="ED92" s="125">
        <f t="shared" si="1929"/>
        <v>166.31102272697819</v>
      </c>
      <c r="EE92" s="125">
        <f t="shared" si="1929"/>
        <v>249.8828772028028</v>
      </c>
      <c r="EF92" s="125">
        <f t="shared" si="1929"/>
        <v>377.04938819471596</v>
      </c>
      <c r="EG92" s="125">
        <f t="shared" si="1929"/>
        <v>4.7235535498150769</v>
      </c>
      <c r="EH92" s="125">
        <f t="shared" si="1929"/>
        <v>7.0436273685742039</v>
      </c>
      <c r="EI92" s="125">
        <f t="shared" si="1929"/>
        <v>10.458552692425815</v>
      </c>
      <c r="EJ92" s="125">
        <f t="shared" si="1929"/>
        <v>15.486364734614304</v>
      </c>
      <c r="EK92" s="125">
        <f t="shared" si="1929"/>
        <v>22.903612110837599</v>
      </c>
      <c r="EL92" s="125">
        <f t="shared" si="1929"/>
        <v>33.882312375624316</v>
      </c>
      <c r="EM92" s="125">
        <f t="shared" si="1929"/>
        <v>50.201333902746178</v>
      </c>
      <c r="EN92" s="125">
        <f t="shared" si="1929"/>
        <v>74.573185605741116</v>
      </c>
      <c r="EO92" s="125">
        <f t="shared" si="1929"/>
        <v>111.15028511441753</v>
      </c>
      <c r="EP92" s="125">
        <f t="shared" si="1929"/>
        <v>166.31102272697819</v>
      </c>
      <c r="EQ92" s="125">
        <f t="shared" si="1929"/>
        <v>249.8828772028028</v>
      </c>
      <c r="ER92" s="125">
        <f t="shared" ref="ER92:HC92" si="1930">(1/ER85)*(EXP(ER85*ER84)-ER58*ER84-1)/ER91</f>
        <v>377.04938819471596</v>
      </c>
      <c r="ES92" s="125">
        <f t="shared" si="1930"/>
        <v>4.7235535498150769</v>
      </c>
      <c r="ET92" s="125">
        <f t="shared" si="1930"/>
        <v>7.0436273685742039</v>
      </c>
      <c r="EU92" s="125">
        <f t="shared" si="1930"/>
        <v>10.458552692425815</v>
      </c>
      <c r="EV92" s="125">
        <f t="shared" si="1930"/>
        <v>15.486364734614304</v>
      </c>
      <c r="EW92" s="125">
        <f t="shared" si="1930"/>
        <v>22.903612110837599</v>
      </c>
      <c r="EX92" s="125">
        <f t="shared" si="1930"/>
        <v>33.882312375624316</v>
      </c>
      <c r="EY92" s="125">
        <f t="shared" si="1930"/>
        <v>50.201333902746178</v>
      </c>
      <c r="EZ92" s="125">
        <f t="shared" si="1930"/>
        <v>74.573185605741116</v>
      </c>
      <c r="FA92" s="125">
        <f t="shared" si="1930"/>
        <v>111.15028511441753</v>
      </c>
      <c r="FB92" s="125">
        <f t="shared" si="1930"/>
        <v>166.31102272697819</v>
      </c>
      <c r="FC92" s="125">
        <f t="shared" si="1930"/>
        <v>249.8828772028028</v>
      </c>
      <c r="FD92" s="125">
        <f t="shared" si="1930"/>
        <v>377.04938819471596</v>
      </c>
      <c r="FE92" s="125">
        <f t="shared" si="1930"/>
        <v>4.7235535498150769</v>
      </c>
      <c r="FF92" s="125">
        <f t="shared" si="1930"/>
        <v>7.0436273685742039</v>
      </c>
      <c r="FG92" s="125">
        <f t="shared" si="1930"/>
        <v>10.458552692425815</v>
      </c>
      <c r="FH92" s="125">
        <f t="shared" si="1930"/>
        <v>15.486364734614304</v>
      </c>
      <c r="FI92" s="125">
        <f t="shared" si="1930"/>
        <v>22.903612110837599</v>
      </c>
      <c r="FJ92" s="125">
        <f t="shared" si="1930"/>
        <v>33.882312375624316</v>
      </c>
      <c r="FK92" s="125">
        <f t="shared" si="1930"/>
        <v>50.201333902746178</v>
      </c>
      <c r="FL92" s="125">
        <f t="shared" si="1930"/>
        <v>74.573185605741116</v>
      </c>
      <c r="FM92" s="125">
        <f t="shared" si="1930"/>
        <v>111.15028511441753</v>
      </c>
      <c r="FN92" s="125">
        <f t="shared" si="1930"/>
        <v>166.31102272697819</v>
      </c>
      <c r="FO92" s="125">
        <f t="shared" si="1930"/>
        <v>249.8828772028028</v>
      </c>
      <c r="FP92" s="125">
        <f t="shared" si="1930"/>
        <v>377.04938819471596</v>
      </c>
      <c r="FQ92" s="125">
        <f t="shared" si="1930"/>
        <v>4.7235535498150769</v>
      </c>
      <c r="FR92" s="125">
        <f t="shared" si="1930"/>
        <v>7.0436273685742039</v>
      </c>
      <c r="FS92" s="125">
        <f t="shared" si="1930"/>
        <v>10.458552692425815</v>
      </c>
      <c r="FT92" s="125">
        <f t="shared" si="1930"/>
        <v>15.486364734614304</v>
      </c>
      <c r="FU92" s="125">
        <f t="shared" si="1930"/>
        <v>22.903612110837599</v>
      </c>
      <c r="FV92" s="125">
        <f t="shared" si="1930"/>
        <v>33.882312375624316</v>
      </c>
      <c r="FW92" s="125">
        <f t="shared" si="1930"/>
        <v>50.201333902746178</v>
      </c>
      <c r="FX92" s="125">
        <f t="shared" si="1930"/>
        <v>74.573185605741116</v>
      </c>
      <c r="FY92" s="125">
        <f t="shared" si="1930"/>
        <v>111.15028511441753</v>
      </c>
      <c r="FZ92" s="125">
        <f t="shared" si="1930"/>
        <v>166.31102272697819</v>
      </c>
      <c r="GA92" s="125">
        <f t="shared" si="1930"/>
        <v>249.8828772028028</v>
      </c>
      <c r="GB92" s="125">
        <f t="shared" si="1930"/>
        <v>377.04938819471596</v>
      </c>
      <c r="GC92" s="125">
        <f t="shared" si="1930"/>
        <v>4.7235535498150769</v>
      </c>
      <c r="GD92" s="125">
        <f t="shared" si="1930"/>
        <v>7.0436273685742039</v>
      </c>
      <c r="GE92" s="125">
        <f t="shared" si="1930"/>
        <v>10.458552692425815</v>
      </c>
      <c r="GF92" s="125">
        <f t="shared" si="1930"/>
        <v>15.486364734614304</v>
      </c>
      <c r="GG92" s="125">
        <f t="shared" si="1930"/>
        <v>22.903612110837599</v>
      </c>
      <c r="GH92" s="125">
        <f t="shared" si="1930"/>
        <v>33.882312375624316</v>
      </c>
      <c r="GI92" s="125">
        <f t="shared" si="1930"/>
        <v>50.201333902746178</v>
      </c>
      <c r="GJ92" s="125">
        <f t="shared" si="1930"/>
        <v>74.573185605741116</v>
      </c>
      <c r="GK92" s="125">
        <f t="shared" si="1930"/>
        <v>111.15028511441753</v>
      </c>
      <c r="GL92" s="125">
        <f t="shared" si="1930"/>
        <v>166.31102272697819</v>
      </c>
      <c r="GM92" s="125">
        <f t="shared" si="1930"/>
        <v>249.8828772028028</v>
      </c>
      <c r="GN92" s="125">
        <f t="shared" si="1930"/>
        <v>377.04938819471596</v>
      </c>
      <c r="GO92" s="125">
        <f t="shared" si="1930"/>
        <v>4.7235535498150769</v>
      </c>
      <c r="GP92" s="125">
        <f t="shared" si="1930"/>
        <v>7.0436273685742039</v>
      </c>
      <c r="GQ92" s="125">
        <f t="shared" si="1930"/>
        <v>10.458552692425815</v>
      </c>
      <c r="GR92" s="125">
        <f t="shared" si="1930"/>
        <v>15.486364734614304</v>
      </c>
      <c r="GS92" s="125">
        <f t="shared" si="1930"/>
        <v>22.903612110837599</v>
      </c>
      <c r="GT92" s="125">
        <f t="shared" si="1930"/>
        <v>33.882312375624316</v>
      </c>
      <c r="GU92" s="125">
        <f t="shared" si="1930"/>
        <v>50.201333902746178</v>
      </c>
      <c r="GV92" s="125">
        <f t="shared" si="1930"/>
        <v>74.573185605741116</v>
      </c>
      <c r="GW92" s="125">
        <f t="shared" si="1930"/>
        <v>111.15028511441753</v>
      </c>
      <c r="GX92" s="125">
        <f t="shared" si="1930"/>
        <v>166.31102272697819</v>
      </c>
      <c r="GY92" s="125">
        <f t="shared" si="1930"/>
        <v>249.8828772028028</v>
      </c>
      <c r="GZ92" s="125">
        <f t="shared" si="1930"/>
        <v>377.04938819471596</v>
      </c>
      <c r="HA92" s="125">
        <f t="shared" si="1930"/>
        <v>4.7235535498150769</v>
      </c>
      <c r="HB92" s="125">
        <f t="shared" si="1930"/>
        <v>7.0436273685742039</v>
      </c>
      <c r="HC92" s="125">
        <f t="shared" si="1930"/>
        <v>10.458552692425815</v>
      </c>
      <c r="HD92" s="125">
        <f t="shared" ref="HD92:JO92" si="1931">(1/HD85)*(EXP(HD85*HD84)-HD58*HD84-1)/HD91</f>
        <v>15.486364734614304</v>
      </c>
      <c r="HE92" s="125">
        <f t="shared" si="1931"/>
        <v>22.903612110837599</v>
      </c>
      <c r="HF92" s="125">
        <f t="shared" si="1931"/>
        <v>33.882312375624316</v>
      </c>
      <c r="HG92" s="125">
        <f t="shared" si="1931"/>
        <v>50.201333902746178</v>
      </c>
      <c r="HH92" s="125">
        <f t="shared" si="1931"/>
        <v>74.573185605741116</v>
      </c>
      <c r="HI92" s="125">
        <f t="shared" si="1931"/>
        <v>111.15028511441753</v>
      </c>
      <c r="HJ92" s="125">
        <f t="shared" si="1931"/>
        <v>166.31102272697819</v>
      </c>
      <c r="HK92" s="125">
        <f t="shared" si="1931"/>
        <v>249.8828772028028</v>
      </c>
      <c r="HL92" s="125">
        <f t="shared" si="1931"/>
        <v>377.04938819471596</v>
      </c>
      <c r="HM92" s="125">
        <f t="shared" si="1931"/>
        <v>4.7235535498150769</v>
      </c>
      <c r="HN92" s="125">
        <f t="shared" si="1931"/>
        <v>7.0436273685742039</v>
      </c>
      <c r="HO92" s="125">
        <f t="shared" si="1931"/>
        <v>10.458552692425815</v>
      </c>
      <c r="HP92" s="125">
        <f t="shared" si="1931"/>
        <v>15.486364734614304</v>
      </c>
      <c r="HQ92" s="125">
        <f t="shared" si="1931"/>
        <v>22.903612110837599</v>
      </c>
      <c r="HR92" s="125">
        <f t="shared" si="1931"/>
        <v>33.882312375624316</v>
      </c>
      <c r="HS92" s="125">
        <f t="shared" si="1931"/>
        <v>50.201333902746178</v>
      </c>
      <c r="HT92" s="125">
        <f t="shared" si="1931"/>
        <v>74.573185605741116</v>
      </c>
      <c r="HU92" s="125">
        <f t="shared" si="1931"/>
        <v>111.15028511441753</v>
      </c>
      <c r="HV92" s="125">
        <f t="shared" si="1931"/>
        <v>166.31102272697819</v>
      </c>
      <c r="HW92" s="125">
        <f t="shared" si="1931"/>
        <v>249.8828772028028</v>
      </c>
      <c r="HX92" s="125">
        <f t="shared" si="1931"/>
        <v>377.04938819471596</v>
      </c>
      <c r="HY92" s="125">
        <f t="shared" si="1931"/>
        <v>4.7235535498150769</v>
      </c>
      <c r="HZ92" s="125">
        <f t="shared" si="1931"/>
        <v>7.0436273685742039</v>
      </c>
      <c r="IA92" s="125">
        <f t="shared" si="1931"/>
        <v>10.458552692425815</v>
      </c>
      <c r="IB92" s="125">
        <f t="shared" si="1931"/>
        <v>15.486364734614304</v>
      </c>
      <c r="IC92" s="125">
        <f t="shared" si="1931"/>
        <v>22.903612110837599</v>
      </c>
      <c r="ID92" s="125">
        <f t="shared" si="1931"/>
        <v>33.882312375624316</v>
      </c>
      <c r="IE92" s="125">
        <f t="shared" si="1931"/>
        <v>50.201333902746178</v>
      </c>
      <c r="IF92" s="125">
        <f t="shared" si="1931"/>
        <v>74.573185605741116</v>
      </c>
      <c r="IG92" s="125">
        <f t="shared" si="1931"/>
        <v>111.15028511441753</v>
      </c>
      <c r="IH92" s="125">
        <f t="shared" si="1931"/>
        <v>166.31102272697819</v>
      </c>
      <c r="II92" s="125">
        <f t="shared" si="1931"/>
        <v>249.8828772028028</v>
      </c>
      <c r="IJ92" s="125">
        <f t="shared" si="1931"/>
        <v>377.04938819471596</v>
      </c>
      <c r="IK92" s="125">
        <f t="shared" si="1931"/>
        <v>4.7235535498150769</v>
      </c>
      <c r="IL92" s="125">
        <f t="shared" si="1931"/>
        <v>7.0436273685742039</v>
      </c>
      <c r="IM92" s="125">
        <f t="shared" si="1931"/>
        <v>10.458552692425815</v>
      </c>
      <c r="IN92" s="125">
        <f t="shared" si="1931"/>
        <v>15.486364734614304</v>
      </c>
      <c r="IO92" s="125">
        <f t="shared" si="1931"/>
        <v>22.903612110837599</v>
      </c>
      <c r="IP92" s="125">
        <f t="shared" si="1931"/>
        <v>33.882312375624316</v>
      </c>
      <c r="IQ92" s="125">
        <f t="shared" si="1931"/>
        <v>50.201333902746178</v>
      </c>
      <c r="IR92" s="125">
        <f t="shared" si="1931"/>
        <v>74.573185605741116</v>
      </c>
      <c r="IS92" s="125">
        <f t="shared" si="1931"/>
        <v>111.15028511441753</v>
      </c>
      <c r="IT92" s="125">
        <f t="shared" si="1931"/>
        <v>166.31102272697819</v>
      </c>
      <c r="IU92" s="125">
        <f t="shared" si="1931"/>
        <v>249.8828772028028</v>
      </c>
      <c r="IV92" s="125">
        <f t="shared" si="1931"/>
        <v>377.04938819471596</v>
      </c>
      <c r="IW92" s="125">
        <f t="shared" si="1931"/>
        <v>4.7235535498150769</v>
      </c>
      <c r="IX92" s="125">
        <f t="shared" si="1931"/>
        <v>7.0436273685742039</v>
      </c>
      <c r="IY92" s="125">
        <f t="shared" si="1931"/>
        <v>10.458552692425815</v>
      </c>
      <c r="IZ92" s="125">
        <f t="shared" si="1931"/>
        <v>15.486364734614304</v>
      </c>
      <c r="JA92" s="125">
        <f t="shared" si="1931"/>
        <v>22.903612110837599</v>
      </c>
      <c r="JB92" s="125">
        <f t="shared" si="1931"/>
        <v>33.882312375624316</v>
      </c>
      <c r="JC92" s="125">
        <f t="shared" si="1931"/>
        <v>50.201333902746178</v>
      </c>
      <c r="JD92" s="125">
        <f t="shared" si="1931"/>
        <v>74.573185605741116</v>
      </c>
      <c r="JE92" s="125">
        <f t="shared" si="1931"/>
        <v>111.15028511441753</v>
      </c>
      <c r="JF92" s="125">
        <f t="shared" si="1931"/>
        <v>166.31102272697819</v>
      </c>
      <c r="JG92" s="125">
        <f t="shared" si="1931"/>
        <v>249.8828772028028</v>
      </c>
      <c r="JH92" s="125">
        <f t="shared" si="1931"/>
        <v>377.04938819471596</v>
      </c>
      <c r="JI92" s="125">
        <f t="shared" si="1931"/>
        <v>4.7235535498150769</v>
      </c>
      <c r="JJ92" s="125">
        <f t="shared" si="1931"/>
        <v>7.0436273685742039</v>
      </c>
      <c r="JK92" s="125">
        <f t="shared" si="1931"/>
        <v>10.458552692425815</v>
      </c>
      <c r="JL92" s="125">
        <f t="shared" si="1931"/>
        <v>15.486364734614304</v>
      </c>
      <c r="JM92" s="125">
        <f t="shared" si="1931"/>
        <v>22.903612110837599</v>
      </c>
      <c r="JN92" s="125">
        <f t="shared" si="1931"/>
        <v>33.882312375624316</v>
      </c>
      <c r="JO92" s="125">
        <f t="shared" si="1931"/>
        <v>50.201333902746178</v>
      </c>
      <c r="JP92" s="125">
        <f t="shared" ref="JP92:MA92" si="1932">(1/JP85)*(EXP(JP85*JP84)-JP58*JP84-1)/JP91</f>
        <v>74.573185605741116</v>
      </c>
      <c r="JQ92" s="125">
        <f t="shared" si="1932"/>
        <v>111.15028511441753</v>
      </c>
      <c r="JR92" s="125">
        <f t="shared" si="1932"/>
        <v>166.31102272697819</v>
      </c>
      <c r="JS92" s="125">
        <f t="shared" si="1932"/>
        <v>249.8828772028028</v>
      </c>
      <c r="JT92" s="125">
        <f t="shared" si="1932"/>
        <v>377.04938819471596</v>
      </c>
      <c r="JU92" s="125">
        <f t="shared" si="1932"/>
        <v>4.7235535498150769</v>
      </c>
      <c r="JV92" s="125">
        <f t="shared" si="1932"/>
        <v>7.0436273685742039</v>
      </c>
      <c r="JW92" s="125">
        <f t="shared" si="1932"/>
        <v>10.458552692425815</v>
      </c>
      <c r="JX92" s="125">
        <f t="shared" si="1932"/>
        <v>15.486364734614304</v>
      </c>
      <c r="JY92" s="125">
        <f t="shared" si="1932"/>
        <v>22.903612110837599</v>
      </c>
      <c r="JZ92" s="125">
        <f t="shared" si="1932"/>
        <v>33.882312375624316</v>
      </c>
      <c r="KA92" s="125">
        <f t="shared" si="1932"/>
        <v>50.201333902746178</v>
      </c>
      <c r="KB92" s="125">
        <f t="shared" si="1932"/>
        <v>74.573185605741116</v>
      </c>
      <c r="KC92" s="125">
        <f t="shared" si="1932"/>
        <v>111.15028511441753</v>
      </c>
      <c r="KD92" s="125">
        <f t="shared" si="1932"/>
        <v>166.31102272697819</v>
      </c>
      <c r="KE92" s="125">
        <f t="shared" si="1932"/>
        <v>249.8828772028028</v>
      </c>
      <c r="KF92" s="125">
        <f t="shared" si="1932"/>
        <v>377.04938819471596</v>
      </c>
      <c r="KG92" s="125">
        <f t="shared" si="1932"/>
        <v>4.7235535498150769</v>
      </c>
      <c r="KH92" s="125">
        <f t="shared" si="1932"/>
        <v>7.0436273685742039</v>
      </c>
      <c r="KI92" s="125">
        <f t="shared" si="1932"/>
        <v>10.458552692425815</v>
      </c>
      <c r="KJ92" s="125">
        <f t="shared" si="1932"/>
        <v>15.486364734614304</v>
      </c>
      <c r="KK92" s="125">
        <f t="shared" si="1932"/>
        <v>22.903612110837599</v>
      </c>
      <c r="KL92" s="125">
        <f t="shared" si="1932"/>
        <v>33.882312375624316</v>
      </c>
      <c r="KM92" s="125">
        <f t="shared" si="1932"/>
        <v>50.201333902746178</v>
      </c>
      <c r="KN92" s="125">
        <f t="shared" si="1932"/>
        <v>74.573185605741116</v>
      </c>
      <c r="KO92" s="125">
        <f t="shared" si="1932"/>
        <v>111.15028511441753</v>
      </c>
      <c r="KP92" s="125">
        <f t="shared" si="1932"/>
        <v>166.31102272697819</v>
      </c>
      <c r="KQ92" s="125">
        <f t="shared" si="1932"/>
        <v>249.8828772028028</v>
      </c>
      <c r="KR92" s="125">
        <f t="shared" si="1932"/>
        <v>377.04938819471596</v>
      </c>
      <c r="KS92" s="125">
        <f t="shared" si="1932"/>
        <v>4.7235535498150769</v>
      </c>
      <c r="KT92" s="125">
        <f t="shared" si="1932"/>
        <v>7.0436273685742039</v>
      </c>
      <c r="KU92" s="125">
        <f t="shared" si="1932"/>
        <v>10.458552692425815</v>
      </c>
      <c r="KV92" s="125">
        <f t="shared" si="1932"/>
        <v>15.486364734614304</v>
      </c>
      <c r="KW92" s="125">
        <f t="shared" si="1932"/>
        <v>22.903612110837599</v>
      </c>
      <c r="KX92" s="125">
        <f t="shared" si="1932"/>
        <v>33.882312375624316</v>
      </c>
      <c r="KY92" s="125">
        <f t="shared" si="1932"/>
        <v>50.201333902746178</v>
      </c>
      <c r="KZ92" s="125">
        <f t="shared" si="1932"/>
        <v>74.573185605741116</v>
      </c>
      <c r="LA92" s="125">
        <f t="shared" si="1932"/>
        <v>111.15028511441753</v>
      </c>
      <c r="LB92" s="125">
        <f t="shared" si="1932"/>
        <v>166.31102272697819</v>
      </c>
      <c r="LC92" s="125">
        <f t="shared" si="1932"/>
        <v>249.8828772028028</v>
      </c>
      <c r="LD92" s="125">
        <f t="shared" si="1932"/>
        <v>377.04938819471596</v>
      </c>
      <c r="LE92" s="125">
        <f t="shared" si="1932"/>
        <v>4.7235535498150769</v>
      </c>
      <c r="LF92" s="125">
        <f t="shared" si="1932"/>
        <v>7.0436273685742039</v>
      </c>
      <c r="LG92" s="125">
        <f t="shared" si="1932"/>
        <v>10.458552692425815</v>
      </c>
      <c r="LH92" s="125">
        <f t="shared" si="1932"/>
        <v>15.486364734614304</v>
      </c>
      <c r="LI92" s="125">
        <f t="shared" si="1932"/>
        <v>22.903612110837599</v>
      </c>
      <c r="LJ92" s="125">
        <f t="shared" si="1932"/>
        <v>33.882312375624316</v>
      </c>
      <c r="LK92" s="125">
        <f t="shared" si="1932"/>
        <v>50.201333902746178</v>
      </c>
      <c r="LL92" s="125">
        <f t="shared" si="1932"/>
        <v>74.573185605741116</v>
      </c>
      <c r="LM92" s="125">
        <f t="shared" si="1932"/>
        <v>111.15028511441753</v>
      </c>
      <c r="LN92" s="125">
        <f t="shared" si="1932"/>
        <v>166.31102272697819</v>
      </c>
      <c r="LO92" s="125">
        <f t="shared" si="1932"/>
        <v>249.8828772028028</v>
      </c>
      <c r="LP92" s="125">
        <f t="shared" si="1932"/>
        <v>377.04938819471596</v>
      </c>
      <c r="LQ92" s="125">
        <f t="shared" si="1932"/>
        <v>4.7235535498150769</v>
      </c>
      <c r="LR92" s="125">
        <f t="shared" si="1932"/>
        <v>7.0436273685742039</v>
      </c>
      <c r="LS92" s="125">
        <f t="shared" si="1932"/>
        <v>10.458552692425815</v>
      </c>
      <c r="LT92" s="125">
        <f t="shared" si="1932"/>
        <v>15.486364734614304</v>
      </c>
      <c r="LU92" s="125">
        <f t="shared" si="1932"/>
        <v>22.903612110837599</v>
      </c>
      <c r="LV92" s="125">
        <f t="shared" si="1932"/>
        <v>33.882312375624316</v>
      </c>
      <c r="LW92" s="125">
        <f t="shared" si="1932"/>
        <v>50.201333902746178</v>
      </c>
      <c r="LX92" s="125">
        <f t="shared" si="1932"/>
        <v>74.573185605741116</v>
      </c>
      <c r="LY92" s="125">
        <f t="shared" si="1932"/>
        <v>111.15028511441753</v>
      </c>
      <c r="LZ92" s="125">
        <f t="shared" si="1932"/>
        <v>166.31102272697819</v>
      </c>
      <c r="MA92" s="125">
        <f t="shared" si="1932"/>
        <v>249.8828772028028</v>
      </c>
      <c r="MB92" s="125">
        <f t="shared" ref="MB92:OM92" si="1933">(1/MB85)*(EXP(MB85*MB84)-MB58*MB84-1)/MB91</f>
        <v>377.04938819471596</v>
      </c>
      <c r="MC92" s="125">
        <f t="shared" si="1933"/>
        <v>4.7235535498150769</v>
      </c>
      <c r="MD92" s="125">
        <f t="shared" si="1933"/>
        <v>7.0436273685742039</v>
      </c>
      <c r="ME92" s="125">
        <f t="shared" si="1933"/>
        <v>10.458552692425815</v>
      </c>
      <c r="MF92" s="125">
        <f t="shared" si="1933"/>
        <v>15.486364734614304</v>
      </c>
      <c r="MG92" s="125">
        <f t="shared" si="1933"/>
        <v>22.903612110837599</v>
      </c>
      <c r="MH92" s="125">
        <f t="shared" si="1933"/>
        <v>33.882312375624316</v>
      </c>
      <c r="MI92" s="125">
        <f t="shared" si="1933"/>
        <v>50.201333902746178</v>
      </c>
      <c r="MJ92" s="125">
        <f t="shared" si="1933"/>
        <v>74.573185605741116</v>
      </c>
      <c r="MK92" s="125">
        <f t="shared" si="1933"/>
        <v>111.15028511441753</v>
      </c>
      <c r="ML92" s="125">
        <f t="shared" si="1933"/>
        <v>166.31102272697819</v>
      </c>
      <c r="MM92" s="125">
        <f t="shared" si="1933"/>
        <v>249.8828772028028</v>
      </c>
      <c r="MN92" s="125">
        <f t="shared" si="1933"/>
        <v>377.04938819471596</v>
      </c>
      <c r="MO92" s="125">
        <f t="shared" si="1933"/>
        <v>4.7235535498150769</v>
      </c>
      <c r="MP92" s="125">
        <f t="shared" si="1933"/>
        <v>7.0436273685742039</v>
      </c>
      <c r="MQ92" s="125">
        <f t="shared" si="1933"/>
        <v>10.458552692425815</v>
      </c>
      <c r="MR92" s="125">
        <f t="shared" si="1933"/>
        <v>15.486364734614304</v>
      </c>
      <c r="MS92" s="125">
        <f t="shared" si="1933"/>
        <v>22.903612110837599</v>
      </c>
      <c r="MT92" s="125">
        <f t="shared" si="1933"/>
        <v>33.882312375624316</v>
      </c>
      <c r="MU92" s="125">
        <f t="shared" si="1933"/>
        <v>50.201333902746178</v>
      </c>
      <c r="MV92" s="125">
        <f t="shared" si="1933"/>
        <v>74.573185605741116</v>
      </c>
      <c r="MW92" s="125">
        <f t="shared" si="1933"/>
        <v>111.15028511441753</v>
      </c>
      <c r="MX92" s="125">
        <f t="shared" si="1933"/>
        <v>166.31102272697819</v>
      </c>
      <c r="MY92" s="125">
        <f t="shared" si="1933"/>
        <v>249.8828772028028</v>
      </c>
      <c r="MZ92" s="125">
        <f t="shared" si="1933"/>
        <v>377.04938819471596</v>
      </c>
      <c r="NA92" s="125">
        <f t="shared" si="1933"/>
        <v>4.7235535498150769</v>
      </c>
      <c r="NB92" s="125">
        <f t="shared" si="1933"/>
        <v>7.0436273685742039</v>
      </c>
      <c r="NC92" s="125">
        <f t="shared" si="1933"/>
        <v>10.458552692425815</v>
      </c>
      <c r="ND92" s="125">
        <f t="shared" si="1933"/>
        <v>15.486364734614304</v>
      </c>
      <c r="NE92" s="125">
        <f t="shared" si="1933"/>
        <v>22.903612110837599</v>
      </c>
      <c r="NF92" s="125">
        <f t="shared" si="1933"/>
        <v>33.882312375624316</v>
      </c>
      <c r="NG92" s="125">
        <f t="shared" si="1933"/>
        <v>50.201333902746178</v>
      </c>
      <c r="NH92" s="125">
        <f t="shared" si="1933"/>
        <v>74.573185605741116</v>
      </c>
      <c r="NI92" s="125">
        <f t="shared" si="1933"/>
        <v>111.15028511441753</v>
      </c>
      <c r="NJ92" s="125">
        <f t="shared" si="1933"/>
        <v>166.31102272697819</v>
      </c>
      <c r="NK92" s="125">
        <f t="shared" si="1933"/>
        <v>249.8828772028028</v>
      </c>
      <c r="NL92" s="125">
        <f t="shared" si="1933"/>
        <v>377.04938819471596</v>
      </c>
      <c r="NM92" s="125">
        <f t="shared" si="1933"/>
        <v>4.7235535498150769</v>
      </c>
      <c r="NN92" s="125">
        <f t="shared" si="1933"/>
        <v>7.0436273685742039</v>
      </c>
      <c r="NO92" s="125">
        <f t="shared" si="1933"/>
        <v>10.458552692425815</v>
      </c>
      <c r="NP92" s="125">
        <f t="shared" si="1933"/>
        <v>15.486364734614304</v>
      </c>
      <c r="NQ92" s="125">
        <f t="shared" si="1933"/>
        <v>22.903612110837599</v>
      </c>
      <c r="NR92" s="125">
        <f t="shared" si="1933"/>
        <v>33.882312375624316</v>
      </c>
      <c r="NS92" s="125">
        <f t="shared" si="1933"/>
        <v>50.201333902746178</v>
      </c>
      <c r="NT92" s="125">
        <f t="shared" si="1933"/>
        <v>74.573185605741116</v>
      </c>
      <c r="NU92" s="125">
        <f t="shared" si="1933"/>
        <v>111.15028511441753</v>
      </c>
      <c r="NV92" s="125">
        <f t="shared" si="1933"/>
        <v>166.31102272697819</v>
      </c>
      <c r="NW92" s="125">
        <f t="shared" si="1933"/>
        <v>249.8828772028028</v>
      </c>
      <c r="NX92" s="125">
        <f t="shared" si="1933"/>
        <v>377.04938819471596</v>
      </c>
      <c r="NY92" s="125">
        <f t="shared" si="1933"/>
        <v>4.7235535498150769</v>
      </c>
      <c r="NZ92" s="125">
        <f t="shared" si="1933"/>
        <v>7.0436273685742039</v>
      </c>
      <c r="OA92" s="125">
        <f t="shared" si="1933"/>
        <v>10.458552692425815</v>
      </c>
      <c r="OB92" s="125">
        <f t="shared" si="1933"/>
        <v>15.486364734614304</v>
      </c>
      <c r="OC92" s="125">
        <f t="shared" si="1933"/>
        <v>22.903612110837599</v>
      </c>
      <c r="OD92" s="125">
        <f t="shared" si="1933"/>
        <v>33.882312375624316</v>
      </c>
      <c r="OE92" s="125">
        <f t="shared" si="1933"/>
        <v>50.201333902746178</v>
      </c>
      <c r="OF92" s="125">
        <f t="shared" si="1933"/>
        <v>74.573185605741116</v>
      </c>
      <c r="OG92" s="125">
        <f t="shared" si="1933"/>
        <v>111.15028511441753</v>
      </c>
      <c r="OH92" s="125">
        <f t="shared" si="1933"/>
        <v>166.31102272697819</v>
      </c>
      <c r="OI92" s="125">
        <f t="shared" si="1933"/>
        <v>249.8828772028028</v>
      </c>
      <c r="OJ92" s="125">
        <f t="shared" si="1933"/>
        <v>377.04938819471596</v>
      </c>
      <c r="OK92" s="125">
        <f t="shared" si="1933"/>
        <v>4.7235535498150769</v>
      </c>
      <c r="OL92" s="125">
        <f t="shared" si="1933"/>
        <v>7.0436273685742039</v>
      </c>
      <c r="OM92" s="125">
        <f t="shared" si="1933"/>
        <v>10.458552692425815</v>
      </c>
      <c r="ON92" s="125">
        <f t="shared" ref="ON92:QY92" si="1934">(1/ON85)*(EXP(ON85*ON84)-ON58*ON84-1)/ON91</f>
        <v>15.486364734614304</v>
      </c>
      <c r="OO92" s="125">
        <f t="shared" si="1934"/>
        <v>22.903612110837599</v>
      </c>
      <c r="OP92" s="125">
        <f t="shared" si="1934"/>
        <v>33.882312375624316</v>
      </c>
      <c r="OQ92" s="125">
        <f t="shared" si="1934"/>
        <v>50.201333902746178</v>
      </c>
      <c r="OR92" s="125">
        <f t="shared" si="1934"/>
        <v>74.573185605741116</v>
      </c>
      <c r="OS92" s="125">
        <f t="shared" si="1934"/>
        <v>111.15028511441753</v>
      </c>
      <c r="OT92" s="125">
        <f t="shared" si="1934"/>
        <v>166.31102272697819</v>
      </c>
      <c r="OU92" s="125">
        <f t="shared" si="1934"/>
        <v>249.8828772028028</v>
      </c>
      <c r="OV92" s="125">
        <f t="shared" si="1934"/>
        <v>377.04938819471596</v>
      </c>
      <c r="OW92" s="125">
        <f t="shared" si="1934"/>
        <v>4.7235535498150769</v>
      </c>
      <c r="OX92" s="125">
        <f t="shared" si="1934"/>
        <v>7.0436273685742039</v>
      </c>
      <c r="OY92" s="125">
        <f t="shared" si="1934"/>
        <v>10.458552692425815</v>
      </c>
      <c r="OZ92" s="125">
        <f t="shared" si="1934"/>
        <v>15.486364734614304</v>
      </c>
      <c r="PA92" s="125">
        <f t="shared" si="1934"/>
        <v>22.903612110837599</v>
      </c>
      <c r="PB92" s="125">
        <f t="shared" si="1934"/>
        <v>33.882312375624316</v>
      </c>
      <c r="PC92" s="125">
        <f t="shared" si="1934"/>
        <v>50.201333902746178</v>
      </c>
      <c r="PD92" s="125">
        <f t="shared" si="1934"/>
        <v>74.573185605741116</v>
      </c>
      <c r="PE92" s="125">
        <f t="shared" si="1934"/>
        <v>111.15028511441753</v>
      </c>
      <c r="PF92" s="125">
        <f t="shared" si="1934"/>
        <v>166.31102272697819</v>
      </c>
      <c r="PG92" s="125">
        <f t="shared" si="1934"/>
        <v>249.8828772028028</v>
      </c>
      <c r="PH92" s="125">
        <f t="shared" si="1934"/>
        <v>377.04938819471596</v>
      </c>
      <c r="PI92" s="125">
        <f t="shared" si="1934"/>
        <v>4.7235535498150769</v>
      </c>
      <c r="PJ92" s="125">
        <f t="shared" si="1934"/>
        <v>7.0436273685742039</v>
      </c>
      <c r="PK92" s="125">
        <f t="shared" si="1934"/>
        <v>10.458552692425815</v>
      </c>
      <c r="PL92" s="125">
        <f t="shared" si="1934"/>
        <v>15.486364734614304</v>
      </c>
      <c r="PM92" s="125">
        <f t="shared" si="1934"/>
        <v>22.903612110837599</v>
      </c>
      <c r="PN92" s="125">
        <f t="shared" si="1934"/>
        <v>33.882312375624316</v>
      </c>
      <c r="PO92" s="125">
        <f t="shared" si="1934"/>
        <v>50.201333902746178</v>
      </c>
      <c r="PP92" s="125">
        <f t="shared" si="1934"/>
        <v>74.573185605741116</v>
      </c>
      <c r="PQ92" s="125">
        <f t="shared" si="1934"/>
        <v>111.15028511441753</v>
      </c>
      <c r="PR92" s="125">
        <f t="shared" si="1934"/>
        <v>166.31102272697819</v>
      </c>
      <c r="PS92" s="125">
        <f t="shared" si="1934"/>
        <v>249.8828772028028</v>
      </c>
      <c r="PT92" s="125">
        <f t="shared" si="1934"/>
        <v>377.04938819471596</v>
      </c>
      <c r="PU92" s="125">
        <f t="shared" si="1934"/>
        <v>4.7235535498150769</v>
      </c>
      <c r="PV92" s="125">
        <f t="shared" si="1934"/>
        <v>7.0436273685742039</v>
      </c>
      <c r="PW92" s="125">
        <f t="shared" si="1934"/>
        <v>10.458552692425815</v>
      </c>
      <c r="PX92" s="125">
        <f t="shared" si="1934"/>
        <v>15.486364734614304</v>
      </c>
      <c r="PY92" s="125">
        <f t="shared" si="1934"/>
        <v>22.903612110837599</v>
      </c>
      <c r="PZ92" s="125">
        <f t="shared" si="1934"/>
        <v>33.882312375624316</v>
      </c>
      <c r="QA92" s="125">
        <f t="shared" si="1934"/>
        <v>50.201333902746178</v>
      </c>
      <c r="QB92" s="125">
        <f t="shared" si="1934"/>
        <v>74.573185605741116</v>
      </c>
      <c r="QC92" s="125">
        <f t="shared" si="1934"/>
        <v>111.15028511441753</v>
      </c>
      <c r="QD92" s="125">
        <f t="shared" si="1934"/>
        <v>166.31102272697819</v>
      </c>
      <c r="QE92" s="125">
        <f t="shared" si="1934"/>
        <v>249.8828772028028</v>
      </c>
      <c r="QF92" s="125">
        <f t="shared" si="1934"/>
        <v>377.04938819471596</v>
      </c>
      <c r="QG92" s="125">
        <f t="shared" si="1934"/>
        <v>4.7235535498150769</v>
      </c>
      <c r="QH92" s="125">
        <f t="shared" si="1934"/>
        <v>7.0436273685742039</v>
      </c>
      <c r="QI92" s="125">
        <f t="shared" si="1934"/>
        <v>10.458552692425815</v>
      </c>
      <c r="QJ92" s="125">
        <f t="shared" si="1934"/>
        <v>15.486364734614304</v>
      </c>
      <c r="QK92" s="125">
        <f t="shared" si="1934"/>
        <v>22.903612110837599</v>
      </c>
      <c r="QL92" s="125">
        <f t="shared" si="1934"/>
        <v>33.882312375624316</v>
      </c>
      <c r="QM92" s="125">
        <f t="shared" si="1934"/>
        <v>50.201333902746178</v>
      </c>
      <c r="QN92" s="125">
        <f t="shared" si="1934"/>
        <v>74.573185605741116</v>
      </c>
      <c r="QO92" s="125">
        <f t="shared" si="1934"/>
        <v>111.15028511441753</v>
      </c>
      <c r="QP92" s="125">
        <f t="shared" si="1934"/>
        <v>166.31102272697819</v>
      </c>
      <c r="QQ92" s="125">
        <f t="shared" si="1934"/>
        <v>249.8828772028028</v>
      </c>
      <c r="QR92" s="125">
        <f t="shared" si="1934"/>
        <v>377.04938819471596</v>
      </c>
      <c r="QS92" s="125">
        <f t="shared" si="1934"/>
        <v>4.7235535498150769</v>
      </c>
      <c r="QT92" s="125">
        <f t="shared" si="1934"/>
        <v>7.0436273685742039</v>
      </c>
      <c r="QU92" s="125">
        <f t="shared" si="1934"/>
        <v>10.458552692425815</v>
      </c>
      <c r="QV92" s="125">
        <f t="shared" si="1934"/>
        <v>15.486364734614304</v>
      </c>
      <c r="QW92" s="125">
        <f t="shared" si="1934"/>
        <v>22.903612110837599</v>
      </c>
      <c r="QX92" s="125">
        <f t="shared" si="1934"/>
        <v>33.882312375624316</v>
      </c>
      <c r="QY92" s="125">
        <f t="shared" si="1934"/>
        <v>50.201333902746178</v>
      </c>
      <c r="QZ92" s="125">
        <f t="shared" ref="QZ92:TK92" si="1935">(1/QZ85)*(EXP(QZ85*QZ84)-QZ58*QZ84-1)/QZ91</f>
        <v>74.573185605741116</v>
      </c>
      <c r="RA92" s="125">
        <f t="shared" si="1935"/>
        <v>111.15028511441753</v>
      </c>
      <c r="RB92" s="125">
        <f t="shared" si="1935"/>
        <v>166.31102272697819</v>
      </c>
      <c r="RC92" s="125">
        <f t="shared" si="1935"/>
        <v>249.8828772028028</v>
      </c>
      <c r="RD92" s="125">
        <f t="shared" si="1935"/>
        <v>377.04938819471596</v>
      </c>
      <c r="RE92" s="125">
        <f t="shared" si="1935"/>
        <v>4.7235535498150769</v>
      </c>
      <c r="RF92" s="125">
        <f t="shared" si="1935"/>
        <v>7.0436273685742039</v>
      </c>
      <c r="RG92" s="125">
        <f t="shared" si="1935"/>
        <v>10.458552692425815</v>
      </c>
      <c r="RH92" s="125">
        <f t="shared" si="1935"/>
        <v>15.486364734614304</v>
      </c>
      <c r="RI92" s="125">
        <f t="shared" si="1935"/>
        <v>22.903612110837599</v>
      </c>
      <c r="RJ92" s="125">
        <f t="shared" si="1935"/>
        <v>33.882312375624316</v>
      </c>
      <c r="RK92" s="125">
        <f t="shared" si="1935"/>
        <v>50.201333902746178</v>
      </c>
      <c r="RL92" s="125">
        <f t="shared" si="1935"/>
        <v>74.573185605741116</v>
      </c>
      <c r="RM92" s="125">
        <f t="shared" si="1935"/>
        <v>111.15028511441753</v>
      </c>
      <c r="RN92" s="125">
        <f t="shared" si="1935"/>
        <v>166.31102272697819</v>
      </c>
      <c r="RO92" s="125">
        <f t="shared" si="1935"/>
        <v>249.8828772028028</v>
      </c>
      <c r="RP92" s="125">
        <f t="shared" si="1935"/>
        <v>377.04938819471596</v>
      </c>
      <c r="RQ92" s="125">
        <f t="shared" si="1935"/>
        <v>4.7235535498150769</v>
      </c>
      <c r="RR92" s="125">
        <f t="shared" si="1935"/>
        <v>7.0436273685742039</v>
      </c>
      <c r="RS92" s="125">
        <f t="shared" si="1935"/>
        <v>10.458552692425815</v>
      </c>
      <c r="RT92" s="125">
        <f t="shared" si="1935"/>
        <v>15.486364734614304</v>
      </c>
      <c r="RU92" s="125">
        <f t="shared" si="1935"/>
        <v>22.903612110837599</v>
      </c>
      <c r="RV92" s="125">
        <f t="shared" si="1935"/>
        <v>33.882312375624316</v>
      </c>
      <c r="RW92" s="125">
        <f t="shared" si="1935"/>
        <v>50.201333902746178</v>
      </c>
      <c r="RX92" s="125">
        <f t="shared" si="1935"/>
        <v>74.573185605741116</v>
      </c>
      <c r="RY92" s="125">
        <f t="shared" si="1935"/>
        <v>111.15028511441753</v>
      </c>
      <c r="RZ92" s="125">
        <f t="shared" si="1935"/>
        <v>166.31102272697819</v>
      </c>
      <c r="SA92" s="125">
        <f t="shared" si="1935"/>
        <v>249.8828772028028</v>
      </c>
      <c r="SB92" s="125">
        <f t="shared" si="1935"/>
        <v>377.04938819471596</v>
      </c>
      <c r="SC92" s="125">
        <f t="shared" si="1935"/>
        <v>4.7235535498150769</v>
      </c>
      <c r="SD92" s="125">
        <f t="shared" si="1935"/>
        <v>7.0436273685742039</v>
      </c>
      <c r="SE92" s="125">
        <f t="shared" si="1935"/>
        <v>10.458552692425815</v>
      </c>
      <c r="SF92" s="125">
        <f t="shared" si="1935"/>
        <v>15.486364734614304</v>
      </c>
      <c r="SG92" s="125">
        <f t="shared" si="1935"/>
        <v>22.903612110837599</v>
      </c>
      <c r="SH92" s="125">
        <f t="shared" si="1935"/>
        <v>33.882312375624316</v>
      </c>
      <c r="SI92" s="125">
        <f t="shared" si="1935"/>
        <v>50.201333902746178</v>
      </c>
      <c r="SJ92" s="125">
        <f t="shared" si="1935"/>
        <v>74.573185605741116</v>
      </c>
      <c r="SK92" s="125">
        <f t="shared" si="1935"/>
        <v>111.15028511441753</v>
      </c>
      <c r="SL92" s="125">
        <f t="shared" si="1935"/>
        <v>166.31102272697819</v>
      </c>
      <c r="SM92" s="125">
        <f t="shared" si="1935"/>
        <v>249.8828772028028</v>
      </c>
      <c r="SN92" s="125">
        <f t="shared" si="1935"/>
        <v>377.04938819471596</v>
      </c>
      <c r="SO92" s="125">
        <f t="shared" si="1935"/>
        <v>4.7235535498150769</v>
      </c>
      <c r="SP92" s="125">
        <f t="shared" si="1935"/>
        <v>7.0436273685742039</v>
      </c>
      <c r="SQ92" s="125">
        <f t="shared" si="1935"/>
        <v>10.458552692425815</v>
      </c>
      <c r="SR92" s="125">
        <f t="shared" si="1935"/>
        <v>15.486364734614304</v>
      </c>
      <c r="SS92" s="125">
        <f t="shared" si="1935"/>
        <v>22.903612110837599</v>
      </c>
      <c r="ST92" s="125">
        <f t="shared" si="1935"/>
        <v>33.882312375624316</v>
      </c>
      <c r="SU92" s="125">
        <f t="shared" si="1935"/>
        <v>50.201333902746178</v>
      </c>
      <c r="SV92" s="125">
        <f t="shared" si="1935"/>
        <v>74.573185605741116</v>
      </c>
      <c r="SW92" s="125">
        <f t="shared" si="1935"/>
        <v>111.15028511441753</v>
      </c>
      <c r="SX92" s="125">
        <f t="shared" si="1935"/>
        <v>166.31102272697819</v>
      </c>
      <c r="SY92" s="125">
        <f t="shared" si="1935"/>
        <v>249.8828772028028</v>
      </c>
      <c r="SZ92" s="125">
        <f t="shared" si="1935"/>
        <v>377.04938819471596</v>
      </c>
      <c r="TA92" s="125">
        <f t="shared" si="1935"/>
        <v>4.7235535498150769</v>
      </c>
      <c r="TB92" s="125">
        <f t="shared" si="1935"/>
        <v>7.0436273685742039</v>
      </c>
      <c r="TC92" s="125">
        <f t="shared" si="1935"/>
        <v>10.458552692425815</v>
      </c>
      <c r="TD92" s="125">
        <f t="shared" si="1935"/>
        <v>15.486364734614304</v>
      </c>
      <c r="TE92" s="125">
        <f t="shared" si="1935"/>
        <v>22.903612110837599</v>
      </c>
      <c r="TF92" s="125">
        <f t="shared" si="1935"/>
        <v>33.882312375624316</v>
      </c>
      <c r="TG92" s="125">
        <f t="shared" si="1935"/>
        <v>50.201333902746178</v>
      </c>
      <c r="TH92" s="125">
        <f t="shared" si="1935"/>
        <v>74.573185605741116</v>
      </c>
      <c r="TI92" s="125">
        <f t="shared" si="1935"/>
        <v>111.15028511441753</v>
      </c>
      <c r="TJ92" s="125">
        <f t="shared" si="1935"/>
        <v>166.31102272697819</v>
      </c>
      <c r="TK92" s="125">
        <f t="shared" si="1935"/>
        <v>249.8828772028028</v>
      </c>
      <c r="TL92" s="125">
        <f t="shared" ref="TL92:VH92" si="1936">(1/TL85)*(EXP(TL85*TL84)-TL58*TL84-1)/TL91</f>
        <v>377.04938819471596</v>
      </c>
      <c r="TM92" s="125">
        <f t="shared" si="1936"/>
        <v>4.7235535498150769</v>
      </c>
      <c r="TN92" s="125">
        <f t="shared" si="1936"/>
        <v>7.0436273685742039</v>
      </c>
      <c r="TO92" s="125">
        <f t="shared" si="1936"/>
        <v>10.458552692425815</v>
      </c>
      <c r="TP92" s="125">
        <f t="shared" si="1936"/>
        <v>15.486364734614304</v>
      </c>
      <c r="TQ92" s="125">
        <f t="shared" si="1936"/>
        <v>22.903612110837599</v>
      </c>
      <c r="TR92" s="125">
        <f t="shared" si="1936"/>
        <v>33.882312375624316</v>
      </c>
      <c r="TS92" s="125">
        <f t="shared" si="1936"/>
        <v>50.201333902746178</v>
      </c>
      <c r="TT92" s="125">
        <f t="shared" si="1936"/>
        <v>74.573185605741116</v>
      </c>
      <c r="TU92" s="125">
        <f t="shared" si="1936"/>
        <v>111.15028511441753</v>
      </c>
      <c r="TV92" s="125">
        <f t="shared" si="1936"/>
        <v>166.31102272697819</v>
      </c>
      <c r="TW92" s="125">
        <f t="shared" si="1936"/>
        <v>249.8828772028028</v>
      </c>
      <c r="TX92" s="125">
        <f t="shared" si="1936"/>
        <v>377.04938819471596</v>
      </c>
      <c r="TY92" s="125">
        <f t="shared" si="1936"/>
        <v>4.7235535498150769</v>
      </c>
      <c r="TZ92" s="125">
        <f t="shared" si="1936"/>
        <v>7.0436273685742039</v>
      </c>
      <c r="UA92" s="125">
        <f t="shared" si="1936"/>
        <v>10.458552692425815</v>
      </c>
      <c r="UB92" s="125">
        <f t="shared" si="1936"/>
        <v>15.486364734614304</v>
      </c>
      <c r="UC92" s="125">
        <f t="shared" si="1936"/>
        <v>22.903612110837599</v>
      </c>
      <c r="UD92" s="125">
        <f t="shared" si="1936"/>
        <v>33.882312375624316</v>
      </c>
      <c r="UE92" s="125">
        <f t="shared" si="1936"/>
        <v>50.201333902746178</v>
      </c>
      <c r="UF92" s="125">
        <f t="shared" si="1936"/>
        <v>74.573185605741116</v>
      </c>
      <c r="UG92" s="125">
        <f t="shared" si="1936"/>
        <v>111.15028511441753</v>
      </c>
      <c r="UH92" s="125">
        <f t="shared" si="1936"/>
        <v>166.31102272697819</v>
      </c>
      <c r="UI92" s="125">
        <f t="shared" si="1936"/>
        <v>249.8828772028028</v>
      </c>
      <c r="UJ92" s="125">
        <f t="shared" si="1936"/>
        <v>377.04938819471596</v>
      </c>
      <c r="UK92" s="125">
        <f t="shared" si="1936"/>
        <v>4.7235535498150769</v>
      </c>
      <c r="UL92" s="125">
        <f t="shared" si="1936"/>
        <v>7.0436273685742039</v>
      </c>
      <c r="UM92" s="125">
        <f t="shared" si="1936"/>
        <v>10.458552692425815</v>
      </c>
      <c r="UN92" s="125">
        <f t="shared" si="1936"/>
        <v>15.486364734614304</v>
      </c>
      <c r="UO92" s="125">
        <f t="shared" si="1936"/>
        <v>22.903612110837599</v>
      </c>
      <c r="UP92" s="125">
        <f t="shared" si="1936"/>
        <v>33.882312375624316</v>
      </c>
      <c r="UQ92" s="125">
        <f t="shared" si="1936"/>
        <v>50.201333902746178</v>
      </c>
      <c r="UR92" s="125">
        <f t="shared" si="1936"/>
        <v>74.573185605741116</v>
      </c>
      <c r="US92" s="125">
        <f t="shared" si="1936"/>
        <v>111.15028511441753</v>
      </c>
      <c r="UT92" s="125">
        <f t="shared" si="1936"/>
        <v>166.31102272697819</v>
      </c>
      <c r="UU92" s="125">
        <f t="shared" si="1936"/>
        <v>249.8828772028028</v>
      </c>
      <c r="UV92" s="125">
        <f t="shared" si="1936"/>
        <v>377.04938819471596</v>
      </c>
      <c r="UW92" s="125">
        <f t="shared" si="1936"/>
        <v>4.7235535498150769</v>
      </c>
      <c r="UX92" s="125">
        <f t="shared" si="1936"/>
        <v>7.0436273685742039</v>
      </c>
      <c r="UY92" s="125">
        <f t="shared" si="1936"/>
        <v>10.458552692425815</v>
      </c>
      <c r="UZ92" s="125">
        <f t="shared" si="1936"/>
        <v>15.486364734614304</v>
      </c>
      <c r="VA92" s="125">
        <f t="shared" si="1936"/>
        <v>22.903612110837599</v>
      </c>
      <c r="VB92" s="125">
        <f t="shared" si="1936"/>
        <v>33.882312375624316</v>
      </c>
      <c r="VC92" s="125">
        <f t="shared" si="1936"/>
        <v>50.201333902746178</v>
      </c>
      <c r="VD92" s="125">
        <f t="shared" si="1936"/>
        <v>74.573185605741116</v>
      </c>
      <c r="VE92" s="125">
        <f t="shared" si="1936"/>
        <v>111.15028511441753</v>
      </c>
      <c r="VF92" s="125">
        <f t="shared" si="1936"/>
        <v>166.31102272697819</v>
      </c>
      <c r="VG92" s="125">
        <f t="shared" si="1936"/>
        <v>249.8828772028028</v>
      </c>
      <c r="VH92" s="125">
        <f t="shared" si="1936"/>
        <v>377.04938819471596</v>
      </c>
    </row>
    <row r="93" spans="2:580" x14ac:dyDescent="0.25">
      <c r="B93" s="55"/>
      <c r="C93" s="10" t="s">
        <v>286</v>
      </c>
      <c r="D93" s="93" t="s">
        <v>392</v>
      </c>
      <c r="E93" s="125">
        <f t="shared" ref="E93:F93" si="1937">((1/E85) - (E100+(1/E85))*EXP(-E85*E100))/(1-EXP(-E85*E100))</f>
        <v>2.8937735789602139</v>
      </c>
      <c r="F93" s="125">
        <f t="shared" si="1937"/>
        <v>2.6435515275993744</v>
      </c>
      <c r="G93" s="125">
        <f t="shared" ref="G93:S93" si="1938">((1/G85) - (G100+(1/G85))*EXP(-G85*G100))/(1-EXP(-G85*G100))</f>
        <v>2.4046878021569218</v>
      </c>
      <c r="H93" s="125">
        <f t="shared" si="1938"/>
        <v>2.1813848823251294</v>
      </c>
      <c r="I93" s="125">
        <f t="shared" si="1938"/>
        <v>1.9764348328345938</v>
      </c>
      <c r="J93" s="125">
        <f t="shared" si="1938"/>
        <v>1.7912131350778067</v>
      </c>
      <c r="K93" s="125">
        <f t="shared" si="1938"/>
        <v>1.6258676278291713</v>
      </c>
      <c r="L93" s="125">
        <f t="shared" si="1938"/>
        <v>1.4796136409930203</v>
      </c>
      <c r="M93" s="125">
        <f t="shared" si="1938"/>
        <v>1.3510515369866356</v>
      </c>
      <c r="N93" s="125">
        <f t="shared" si="1938"/>
        <v>1.2384488463468286</v>
      </c>
      <c r="O93" s="125">
        <f t="shared" si="1938"/>
        <v>1.1399590228559535</v>
      </c>
      <c r="P93" s="125">
        <f t="shared" si="1938"/>
        <v>1.0537720780882429</v>
      </c>
      <c r="Q93" s="125">
        <f t="shared" si="1938"/>
        <v>2.8937735789602139</v>
      </c>
      <c r="R93" s="125">
        <f t="shared" si="1938"/>
        <v>2.6435515275993744</v>
      </c>
      <c r="S93" s="125">
        <f t="shared" si="1938"/>
        <v>2.4046878021569218</v>
      </c>
      <c r="T93" s="125">
        <f t="shared" ref="T93:CE93" si="1939">((1/T85) - (T100+(1/T85))*EXP(-T85*T100))/(1-EXP(-T85*T100))</f>
        <v>2.1813848823251294</v>
      </c>
      <c r="U93" s="125">
        <f t="shared" si="1939"/>
        <v>1.9764348328345938</v>
      </c>
      <c r="V93" s="125">
        <f t="shared" si="1939"/>
        <v>1.7912131350778067</v>
      </c>
      <c r="W93" s="125">
        <f t="shared" si="1939"/>
        <v>1.6258676278291713</v>
      </c>
      <c r="X93" s="125">
        <f t="shared" si="1939"/>
        <v>1.4796136409930203</v>
      </c>
      <c r="Y93" s="125">
        <f t="shared" si="1939"/>
        <v>1.3510515369866356</v>
      </c>
      <c r="Z93" s="125">
        <f t="shared" si="1939"/>
        <v>1.2384488463468286</v>
      </c>
      <c r="AA93" s="125">
        <f t="shared" si="1939"/>
        <v>1.1399590228559535</v>
      </c>
      <c r="AB93" s="125">
        <f t="shared" si="1939"/>
        <v>1.0537720780882429</v>
      </c>
      <c r="AC93" s="125">
        <f t="shared" si="1939"/>
        <v>2.8937735789602139</v>
      </c>
      <c r="AD93" s="125">
        <f t="shared" si="1939"/>
        <v>2.6435515275993744</v>
      </c>
      <c r="AE93" s="125">
        <f t="shared" si="1939"/>
        <v>2.4046878021569218</v>
      </c>
      <c r="AF93" s="125">
        <f t="shared" si="1939"/>
        <v>2.1813848823251294</v>
      </c>
      <c r="AG93" s="125">
        <f t="shared" si="1939"/>
        <v>1.9764348328345938</v>
      </c>
      <c r="AH93" s="125">
        <f t="shared" si="1939"/>
        <v>1.7912131350778067</v>
      </c>
      <c r="AI93" s="125">
        <f t="shared" si="1939"/>
        <v>1.6258676278291713</v>
      </c>
      <c r="AJ93" s="125">
        <f t="shared" si="1939"/>
        <v>1.4796136409930203</v>
      </c>
      <c r="AK93" s="125">
        <f t="shared" si="1939"/>
        <v>1.3510515369866356</v>
      </c>
      <c r="AL93" s="125">
        <f t="shared" si="1939"/>
        <v>1.2384488463468286</v>
      </c>
      <c r="AM93" s="125">
        <f t="shared" si="1939"/>
        <v>1.1399590228559535</v>
      </c>
      <c r="AN93" s="125">
        <f t="shared" si="1939"/>
        <v>1.0537720780882429</v>
      </c>
      <c r="AO93" s="125">
        <f t="shared" si="1939"/>
        <v>2.8937735789602139</v>
      </c>
      <c r="AP93" s="125">
        <f t="shared" si="1939"/>
        <v>2.6435515275993744</v>
      </c>
      <c r="AQ93" s="125">
        <f t="shared" si="1939"/>
        <v>2.4046878021569218</v>
      </c>
      <c r="AR93" s="125">
        <f t="shared" si="1939"/>
        <v>2.1813848823251294</v>
      </c>
      <c r="AS93" s="125">
        <f t="shared" si="1939"/>
        <v>1.9764348328345938</v>
      </c>
      <c r="AT93" s="125">
        <f t="shared" si="1939"/>
        <v>1.7912131350778067</v>
      </c>
      <c r="AU93" s="125">
        <f t="shared" si="1939"/>
        <v>1.6258676278291713</v>
      </c>
      <c r="AV93" s="125">
        <f t="shared" si="1939"/>
        <v>1.4796136409930203</v>
      </c>
      <c r="AW93" s="125">
        <f t="shared" si="1939"/>
        <v>1.3510515369866356</v>
      </c>
      <c r="AX93" s="125">
        <f t="shared" si="1939"/>
        <v>1.2384488463468286</v>
      </c>
      <c r="AY93" s="125">
        <f t="shared" si="1939"/>
        <v>1.1399590228559535</v>
      </c>
      <c r="AZ93" s="125">
        <f t="shared" si="1939"/>
        <v>1.0537720780882429</v>
      </c>
      <c r="BA93" s="125">
        <f t="shared" si="1939"/>
        <v>2.8937735789602139</v>
      </c>
      <c r="BB93" s="125">
        <f t="shared" si="1939"/>
        <v>2.6435515275993744</v>
      </c>
      <c r="BC93" s="125">
        <f t="shared" si="1939"/>
        <v>2.4046878021569218</v>
      </c>
      <c r="BD93" s="125">
        <f t="shared" si="1939"/>
        <v>2.1813848823251294</v>
      </c>
      <c r="BE93" s="125">
        <f t="shared" si="1939"/>
        <v>1.9764348328345938</v>
      </c>
      <c r="BF93" s="125">
        <f t="shared" si="1939"/>
        <v>1.7912131350778067</v>
      </c>
      <c r="BG93" s="125">
        <f t="shared" si="1939"/>
        <v>1.6258676278291713</v>
      </c>
      <c r="BH93" s="125">
        <f t="shared" si="1939"/>
        <v>1.4796136409930203</v>
      </c>
      <c r="BI93" s="125">
        <f t="shared" si="1939"/>
        <v>1.3510515369866356</v>
      </c>
      <c r="BJ93" s="125">
        <f t="shared" si="1939"/>
        <v>1.2384488463468286</v>
      </c>
      <c r="BK93" s="125">
        <f t="shared" si="1939"/>
        <v>1.1399590228559535</v>
      </c>
      <c r="BL93" s="125">
        <f t="shared" si="1939"/>
        <v>1.0537720780882429</v>
      </c>
      <c r="BM93" s="125">
        <f t="shared" si="1939"/>
        <v>2.8937735789602139</v>
      </c>
      <c r="BN93" s="125">
        <f t="shared" si="1939"/>
        <v>2.6435515275993744</v>
      </c>
      <c r="BO93" s="125">
        <f t="shared" si="1939"/>
        <v>2.4046878021569218</v>
      </c>
      <c r="BP93" s="125">
        <f t="shared" si="1939"/>
        <v>2.1813848823251294</v>
      </c>
      <c r="BQ93" s="125">
        <f t="shared" si="1939"/>
        <v>1.9764348328345938</v>
      </c>
      <c r="BR93" s="125">
        <f t="shared" si="1939"/>
        <v>1.7912131350778067</v>
      </c>
      <c r="BS93" s="125">
        <f t="shared" si="1939"/>
        <v>1.6258676278291713</v>
      </c>
      <c r="BT93" s="125">
        <f t="shared" si="1939"/>
        <v>1.4796136409930203</v>
      </c>
      <c r="BU93" s="125">
        <f t="shared" si="1939"/>
        <v>1.3510515369866356</v>
      </c>
      <c r="BV93" s="125">
        <f t="shared" si="1939"/>
        <v>1.2384488463468286</v>
      </c>
      <c r="BW93" s="125">
        <f t="shared" si="1939"/>
        <v>1.1399590228559535</v>
      </c>
      <c r="BX93" s="125">
        <f t="shared" si="1939"/>
        <v>1.0537720780882429</v>
      </c>
      <c r="BY93" s="125">
        <f t="shared" si="1939"/>
        <v>2.8937735789602139</v>
      </c>
      <c r="BZ93" s="125">
        <f t="shared" si="1939"/>
        <v>2.6435515275993744</v>
      </c>
      <c r="CA93" s="125">
        <f t="shared" si="1939"/>
        <v>2.4046878021569218</v>
      </c>
      <c r="CB93" s="125">
        <f t="shared" si="1939"/>
        <v>2.1813848823251294</v>
      </c>
      <c r="CC93" s="125">
        <f t="shared" si="1939"/>
        <v>1.9764348328345938</v>
      </c>
      <c r="CD93" s="125">
        <f t="shared" si="1939"/>
        <v>1.7912131350778067</v>
      </c>
      <c r="CE93" s="125">
        <f t="shared" si="1939"/>
        <v>1.6258676278291713</v>
      </c>
      <c r="CF93" s="125">
        <f t="shared" ref="CF93:EQ93" si="1940">((1/CF85) - (CF100+(1/CF85))*EXP(-CF85*CF100))/(1-EXP(-CF85*CF100))</f>
        <v>1.4796136409930203</v>
      </c>
      <c r="CG93" s="125">
        <f t="shared" si="1940"/>
        <v>1.3510515369866356</v>
      </c>
      <c r="CH93" s="125">
        <f t="shared" si="1940"/>
        <v>1.2384488463468286</v>
      </c>
      <c r="CI93" s="125">
        <f t="shared" si="1940"/>
        <v>1.1399590228559535</v>
      </c>
      <c r="CJ93" s="125">
        <f t="shared" si="1940"/>
        <v>1.0537720780882429</v>
      </c>
      <c r="CK93" s="125">
        <f t="shared" si="1940"/>
        <v>2.8937735789602139</v>
      </c>
      <c r="CL93" s="125">
        <f t="shared" si="1940"/>
        <v>2.6435515275993744</v>
      </c>
      <c r="CM93" s="125">
        <f t="shared" si="1940"/>
        <v>2.4046878021569218</v>
      </c>
      <c r="CN93" s="125">
        <f t="shared" si="1940"/>
        <v>2.1813848823251294</v>
      </c>
      <c r="CO93" s="125">
        <f t="shared" si="1940"/>
        <v>1.9764348328345938</v>
      </c>
      <c r="CP93" s="125">
        <f t="shared" si="1940"/>
        <v>1.7912131350778067</v>
      </c>
      <c r="CQ93" s="125">
        <f t="shared" si="1940"/>
        <v>1.6258676278291713</v>
      </c>
      <c r="CR93" s="125">
        <f t="shared" si="1940"/>
        <v>1.4796136409930203</v>
      </c>
      <c r="CS93" s="125">
        <f t="shared" si="1940"/>
        <v>1.3510515369866356</v>
      </c>
      <c r="CT93" s="125">
        <f t="shared" si="1940"/>
        <v>1.2384488463468286</v>
      </c>
      <c r="CU93" s="125">
        <f t="shared" si="1940"/>
        <v>1.1399590228559535</v>
      </c>
      <c r="CV93" s="125">
        <f t="shared" si="1940"/>
        <v>1.0537720780882429</v>
      </c>
      <c r="CW93" s="125">
        <f t="shared" si="1940"/>
        <v>2.8937735789602139</v>
      </c>
      <c r="CX93" s="125">
        <f t="shared" si="1940"/>
        <v>2.6435515275993744</v>
      </c>
      <c r="CY93" s="125">
        <f t="shared" si="1940"/>
        <v>2.4046878021569218</v>
      </c>
      <c r="CZ93" s="125">
        <f t="shared" si="1940"/>
        <v>2.1813848823251294</v>
      </c>
      <c r="DA93" s="125">
        <f t="shared" si="1940"/>
        <v>1.9764348328345938</v>
      </c>
      <c r="DB93" s="125">
        <f t="shared" si="1940"/>
        <v>1.7912131350778067</v>
      </c>
      <c r="DC93" s="125">
        <f t="shared" si="1940"/>
        <v>1.6258676278291713</v>
      </c>
      <c r="DD93" s="125">
        <f t="shared" si="1940"/>
        <v>1.4796136409930203</v>
      </c>
      <c r="DE93" s="125">
        <f t="shared" si="1940"/>
        <v>1.3510515369866356</v>
      </c>
      <c r="DF93" s="125">
        <f t="shared" si="1940"/>
        <v>1.2384488463468286</v>
      </c>
      <c r="DG93" s="125">
        <f t="shared" si="1940"/>
        <v>1.1399590228559535</v>
      </c>
      <c r="DH93" s="125">
        <f t="shared" si="1940"/>
        <v>1.0537720780882429</v>
      </c>
      <c r="DI93" s="125">
        <f t="shared" si="1940"/>
        <v>2.8937735789602139</v>
      </c>
      <c r="DJ93" s="125">
        <f t="shared" si="1940"/>
        <v>2.6435515275993744</v>
      </c>
      <c r="DK93" s="125">
        <f t="shared" si="1940"/>
        <v>2.4046878021569218</v>
      </c>
      <c r="DL93" s="125">
        <f t="shared" si="1940"/>
        <v>2.1813848823251294</v>
      </c>
      <c r="DM93" s="125">
        <f t="shared" si="1940"/>
        <v>1.9764348328345938</v>
      </c>
      <c r="DN93" s="125">
        <f t="shared" si="1940"/>
        <v>1.7912131350778067</v>
      </c>
      <c r="DO93" s="125">
        <f t="shared" si="1940"/>
        <v>1.6258676278291713</v>
      </c>
      <c r="DP93" s="125">
        <f t="shared" si="1940"/>
        <v>1.4796136409930203</v>
      </c>
      <c r="DQ93" s="125">
        <f t="shared" si="1940"/>
        <v>1.3510515369866356</v>
      </c>
      <c r="DR93" s="125">
        <f t="shared" si="1940"/>
        <v>1.2384488463468286</v>
      </c>
      <c r="DS93" s="125">
        <f t="shared" si="1940"/>
        <v>1.1399590228559535</v>
      </c>
      <c r="DT93" s="125">
        <f t="shared" si="1940"/>
        <v>1.0537720780882429</v>
      </c>
      <c r="DU93" s="125">
        <f t="shared" si="1940"/>
        <v>2.8937735789602139</v>
      </c>
      <c r="DV93" s="125">
        <f t="shared" si="1940"/>
        <v>2.6435515275993744</v>
      </c>
      <c r="DW93" s="125">
        <f t="shared" si="1940"/>
        <v>2.4046878021569218</v>
      </c>
      <c r="DX93" s="125">
        <f t="shared" si="1940"/>
        <v>2.1813848823251294</v>
      </c>
      <c r="DY93" s="125">
        <f t="shared" si="1940"/>
        <v>1.9764348328345938</v>
      </c>
      <c r="DZ93" s="125">
        <f t="shared" si="1940"/>
        <v>1.7912131350778067</v>
      </c>
      <c r="EA93" s="125">
        <f t="shared" si="1940"/>
        <v>1.6258676278291713</v>
      </c>
      <c r="EB93" s="125">
        <f t="shared" si="1940"/>
        <v>1.4796136409930203</v>
      </c>
      <c r="EC93" s="125">
        <f t="shared" si="1940"/>
        <v>1.3510515369866356</v>
      </c>
      <c r="ED93" s="125">
        <f t="shared" si="1940"/>
        <v>1.2384488463468286</v>
      </c>
      <c r="EE93" s="125">
        <f t="shared" si="1940"/>
        <v>1.1399590228559535</v>
      </c>
      <c r="EF93" s="125">
        <f t="shared" si="1940"/>
        <v>1.0537720780882429</v>
      </c>
      <c r="EG93" s="125">
        <f t="shared" si="1940"/>
        <v>2.8937735789602139</v>
      </c>
      <c r="EH93" s="125">
        <f t="shared" si="1940"/>
        <v>2.6435515275993744</v>
      </c>
      <c r="EI93" s="125">
        <f t="shared" si="1940"/>
        <v>2.4046878021569218</v>
      </c>
      <c r="EJ93" s="125">
        <f t="shared" si="1940"/>
        <v>2.1813848823251294</v>
      </c>
      <c r="EK93" s="125">
        <f t="shared" si="1940"/>
        <v>1.9764348328345938</v>
      </c>
      <c r="EL93" s="125">
        <f t="shared" si="1940"/>
        <v>1.7912131350778067</v>
      </c>
      <c r="EM93" s="125">
        <f t="shared" si="1940"/>
        <v>1.6258676278291713</v>
      </c>
      <c r="EN93" s="125">
        <f t="shared" si="1940"/>
        <v>1.4796136409930203</v>
      </c>
      <c r="EO93" s="125">
        <f t="shared" si="1940"/>
        <v>1.3510515369866356</v>
      </c>
      <c r="EP93" s="125">
        <f t="shared" si="1940"/>
        <v>1.2384488463468286</v>
      </c>
      <c r="EQ93" s="125">
        <f t="shared" si="1940"/>
        <v>1.1399590228559535</v>
      </c>
      <c r="ER93" s="125">
        <f t="shared" ref="ER93:HC93" si="1941">((1/ER85) - (ER100+(1/ER85))*EXP(-ER85*ER100))/(1-EXP(-ER85*ER100))</f>
        <v>1.0537720780882429</v>
      </c>
      <c r="ES93" s="125">
        <f t="shared" si="1941"/>
        <v>2.8937735789602139</v>
      </c>
      <c r="ET93" s="125">
        <f t="shared" si="1941"/>
        <v>2.6435515275993744</v>
      </c>
      <c r="EU93" s="125">
        <f t="shared" si="1941"/>
        <v>2.4046878021569218</v>
      </c>
      <c r="EV93" s="125">
        <f t="shared" si="1941"/>
        <v>2.1813848823251294</v>
      </c>
      <c r="EW93" s="125">
        <f t="shared" si="1941"/>
        <v>1.9764348328345938</v>
      </c>
      <c r="EX93" s="125">
        <f t="shared" si="1941"/>
        <v>1.7912131350778067</v>
      </c>
      <c r="EY93" s="125">
        <f t="shared" si="1941"/>
        <v>1.6258676278291713</v>
      </c>
      <c r="EZ93" s="125">
        <f t="shared" si="1941"/>
        <v>1.4796136409930203</v>
      </c>
      <c r="FA93" s="125">
        <f t="shared" si="1941"/>
        <v>1.3510515369866356</v>
      </c>
      <c r="FB93" s="125">
        <f t="shared" si="1941"/>
        <v>1.2384488463468286</v>
      </c>
      <c r="FC93" s="125">
        <f t="shared" si="1941"/>
        <v>1.1399590228559535</v>
      </c>
      <c r="FD93" s="125">
        <f t="shared" si="1941"/>
        <v>1.0537720780882429</v>
      </c>
      <c r="FE93" s="125">
        <f t="shared" si="1941"/>
        <v>2.8937735789602139</v>
      </c>
      <c r="FF93" s="125">
        <f t="shared" si="1941"/>
        <v>2.6435515275993744</v>
      </c>
      <c r="FG93" s="125">
        <f t="shared" si="1941"/>
        <v>2.4046878021569218</v>
      </c>
      <c r="FH93" s="125">
        <f t="shared" si="1941"/>
        <v>2.1813848823251294</v>
      </c>
      <c r="FI93" s="125">
        <f t="shared" si="1941"/>
        <v>1.9764348328345938</v>
      </c>
      <c r="FJ93" s="125">
        <f t="shared" si="1941"/>
        <v>1.7912131350778067</v>
      </c>
      <c r="FK93" s="125">
        <f t="shared" si="1941"/>
        <v>1.6258676278291713</v>
      </c>
      <c r="FL93" s="125">
        <f t="shared" si="1941"/>
        <v>1.4796136409930203</v>
      </c>
      <c r="FM93" s="125">
        <f t="shared" si="1941"/>
        <v>1.3510515369866356</v>
      </c>
      <c r="FN93" s="125">
        <f t="shared" si="1941"/>
        <v>1.2384488463468286</v>
      </c>
      <c r="FO93" s="125">
        <f t="shared" si="1941"/>
        <v>1.1399590228559535</v>
      </c>
      <c r="FP93" s="125">
        <f t="shared" si="1941"/>
        <v>1.0537720780882429</v>
      </c>
      <c r="FQ93" s="125">
        <f t="shared" si="1941"/>
        <v>2.8937735789602139</v>
      </c>
      <c r="FR93" s="125">
        <f t="shared" si="1941"/>
        <v>2.6435515275993744</v>
      </c>
      <c r="FS93" s="125">
        <f t="shared" si="1941"/>
        <v>2.4046878021569218</v>
      </c>
      <c r="FT93" s="125">
        <f t="shared" si="1941"/>
        <v>2.1813848823251294</v>
      </c>
      <c r="FU93" s="125">
        <f t="shared" si="1941"/>
        <v>1.9764348328345938</v>
      </c>
      <c r="FV93" s="125">
        <f t="shared" si="1941"/>
        <v>1.7912131350778067</v>
      </c>
      <c r="FW93" s="125">
        <f t="shared" si="1941"/>
        <v>1.6258676278291713</v>
      </c>
      <c r="FX93" s="125">
        <f t="shared" si="1941"/>
        <v>1.4796136409930203</v>
      </c>
      <c r="FY93" s="125">
        <f t="shared" si="1941"/>
        <v>1.3510515369866356</v>
      </c>
      <c r="FZ93" s="125">
        <f t="shared" si="1941"/>
        <v>1.2384488463468286</v>
      </c>
      <c r="GA93" s="125">
        <f t="shared" si="1941"/>
        <v>1.1399590228559535</v>
      </c>
      <c r="GB93" s="125">
        <f t="shared" si="1941"/>
        <v>1.0537720780882429</v>
      </c>
      <c r="GC93" s="125">
        <f t="shared" si="1941"/>
        <v>2.8937735789602139</v>
      </c>
      <c r="GD93" s="125">
        <f t="shared" si="1941"/>
        <v>2.6435515275993744</v>
      </c>
      <c r="GE93" s="125">
        <f t="shared" si="1941"/>
        <v>2.4046878021569218</v>
      </c>
      <c r="GF93" s="125">
        <f t="shared" si="1941"/>
        <v>2.1813848823251294</v>
      </c>
      <c r="GG93" s="125">
        <f t="shared" si="1941"/>
        <v>1.9764348328345938</v>
      </c>
      <c r="GH93" s="125">
        <f t="shared" si="1941"/>
        <v>1.7912131350778067</v>
      </c>
      <c r="GI93" s="125">
        <f t="shared" si="1941"/>
        <v>1.6258676278291713</v>
      </c>
      <c r="GJ93" s="125">
        <f t="shared" si="1941"/>
        <v>1.4796136409930203</v>
      </c>
      <c r="GK93" s="125">
        <f t="shared" si="1941"/>
        <v>1.3510515369866356</v>
      </c>
      <c r="GL93" s="125">
        <f t="shared" si="1941"/>
        <v>1.2384488463468286</v>
      </c>
      <c r="GM93" s="125">
        <f t="shared" si="1941"/>
        <v>1.1399590228559535</v>
      </c>
      <c r="GN93" s="125">
        <f t="shared" si="1941"/>
        <v>1.0537720780882429</v>
      </c>
      <c r="GO93" s="125">
        <f t="shared" si="1941"/>
        <v>2.8937735789602139</v>
      </c>
      <c r="GP93" s="125">
        <f t="shared" si="1941"/>
        <v>2.6435515275993744</v>
      </c>
      <c r="GQ93" s="125">
        <f t="shared" si="1941"/>
        <v>2.4046878021569218</v>
      </c>
      <c r="GR93" s="125">
        <f t="shared" si="1941"/>
        <v>2.1813848823251294</v>
      </c>
      <c r="GS93" s="125">
        <f t="shared" si="1941"/>
        <v>1.9764348328345938</v>
      </c>
      <c r="GT93" s="125">
        <f t="shared" si="1941"/>
        <v>1.7912131350778067</v>
      </c>
      <c r="GU93" s="125">
        <f t="shared" si="1941"/>
        <v>1.6258676278291713</v>
      </c>
      <c r="GV93" s="125">
        <f t="shared" si="1941"/>
        <v>1.4796136409930203</v>
      </c>
      <c r="GW93" s="125">
        <f t="shared" si="1941"/>
        <v>1.3510515369866356</v>
      </c>
      <c r="GX93" s="125">
        <f t="shared" si="1941"/>
        <v>1.2384488463468286</v>
      </c>
      <c r="GY93" s="125">
        <f t="shared" si="1941"/>
        <v>1.1399590228559535</v>
      </c>
      <c r="GZ93" s="125">
        <f t="shared" si="1941"/>
        <v>1.0537720780882429</v>
      </c>
      <c r="HA93" s="125">
        <f t="shared" si="1941"/>
        <v>2.8937735789602139</v>
      </c>
      <c r="HB93" s="125">
        <f t="shared" si="1941"/>
        <v>2.6435515275993744</v>
      </c>
      <c r="HC93" s="125">
        <f t="shared" si="1941"/>
        <v>2.4046878021569218</v>
      </c>
      <c r="HD93" s="125">
        <f t="shared" ref="HD93:JO93" si="1942">((1/HD85) - (HD100+(1/HD85))*EXP(-HD85*HD100))/(1-EXP(-HD85*HD100))</f>
        <v>2.1813848823251294</v>
      </c>
      <c r="HE93" s="125">
        <f t="shared" si="1942"/>
        <v>1.9764348328345938</v>
      </c>
      <c r="HF93" s="125">
        <f t="shared" si="1942"/>
        <v>1.7912131350778067</v>
      </c>
      <c r="HG93" s="125">
        <f t="shared" si="1942"/>
        <v>1.6258676278291713</v>
      </c>
      <c r="HH93" s="125">
        <f t="shared" si="1942"/>
        <v>1.4796136409930203</v>
      </c>
      <c r="HI93" s="125">
        <f t="shared" si="1942"/>
        <v>1.3510515369866356</v>
      </c>
      <c r="HJ93" s="125">
        <f t="shared" si="1942"/>
        <v>1.2384488463468286</v>
      </c>
      <c r="HK93" s="125">
        <f t="shared" si="1942"/>
        <v>1.1399590228559535</v>
      </c>
      <c r="HL93" s="125">
        <f t="shared" si="1942"/>
        <v>1.0537720780882429</v>
      </c>
      <c r="HM93" s="125">
        <f t="shared" si="1942"/>
        <v>2.8937735789602139</v>
      </c>
      <c r="HN93" s="125">
        <f t="shared" si="1942"/>
        <v>2.6435515275993744</v>
      </c>
      <c r="HO93" s="125">
        <f t="shared" si="1942"/>
        <v>2.4046878021569218</v>
      </c>
      <c r="HP93" s="125">
        <f t="shared" si="1942"/>
        <v>2.1813848823251294</v>
      </c>
      <c r="HQ93" s="125">
        <f t="shared" si="1942"/>
        <v>1.9764348328345938</v>
      </c>
      <c r="HR93" s="125">
        <f t="shared" si="1942"/>
        <v>1.7912131350778067</v>
      </c>
      <c r="HS93" s="125">
        <f t="shared" si="1942"/>
        <v>1.6258676278291713</v>
      </c>
      <c r="HT93" s="125">
        <f t="shared" si="1942"/>
        <v>1.4796136409930203</v>
      </c>
      <c r="HU93" s="125">
        <f t="shared" si="1942"/>
        <v>1.3510515369866356</v>
      </c>
      <c r="HV93" s="125">
        <f t="shared" si="1942"/>
        <v>1.2384488463468286</v>
      </c>
      <c r="HW93" s="125">
        <f t="shared" si="1942"/>
        <v>1.1399590228559535</v>
      </c>
      <c r="HX93" s="125">
        <f t="shared" si="1942"/>
        <v>1.0537720780882429</v>
      </c>
      <c r="HY93" s="125">
        <f t="shared" si="1942"/>
        <v>2.8937735789602139</v>
      </c>
      <c r="HZ93" s="125">
        <f t="shared" si="1942"/>
        <v>2.6435515275993744</v>
      </c>
      <c r="IA93" s="125">
        <f t="shared" si="1942"/>
        <v>2.4046878021569218</v>
      </c>
      <c r="IB93" s="125">
        <f t="shared" si="1942"/>
        <v>2.1813848823251294</v>
      </c>
      <c r="IC93" s="125">
        <f t="shared" si="1942"/>
        <v>1.9764348328345938</v>
      </c>
      <c r="ID93" s="125">
        <f t="shared" si="1942"/>
        <v>1.7912131350778067</v>
      </c>
      <c r="IE93" s="125">
        <f t="shared" si="1942"/>
        <v>1.6258676278291713</v>
      </c>
      <c r="IF93" s="125">
        <f t="shared" si="1942"/>
        <v>1.4796136409930203</v>
      </c>
      <c r="IG93" s="125">
        <f t="shared" si="1942"/>
        <v>1.3510515369866356</v>
      </c>
      <c r="IH93" s="125">
        <f t="shared" si="1942"/>
        <v>1.2384488463468286</v>
      </c>
      <c r="II93" s="125">
        <f t="shared" si="1942"/>
        <v>1.1399590228559535</v>
      </c>
      <c r="IJ93" s="125">
        <f t="shared" si="1942"/>
        <v>1.0537720780882429</v>
      </c>
      <c r="IK93" s="125">
        <f t="shared" si="1942"/>
        <v>2.8937735789602139</v>
      </c>
      <c r="IL93" s="125">
        <f t="shared" si="1942"/>
        <v>2.6435515275993744</v>
      </c>
      <c r="IM93" s="125">
        <f t="shared" si="1942"/>
        <v>2.4046878021569218</v>
      </c>
      <c r="IN93" s="125">
        <f t="shared" si="1942"/>
        <v>2.1813848823251294</v>
      </c>
      <c r="IO93" s="125">
        <f t="shared" si="1942"/>
        <v>1.9764348328345938</v>
      </c>
      <c r="IP93" s="125">
        <f t="shared" si="1942"/>
        <v>1.7912131350778067</v>
      </c>
      <c r="IQ93" s="125">
        <f t="shared" si="1942"/>
        <v>1.6258676278291713</v>
      </c>
      <c r="IR93" s="125">
        <f t="shared" si="1942"/>
        <v>1.4796136409930203</v>
      </c>
      <c r="IS93" s="125">
        <f t="shared" si="1942"/>
        <v>1.3510515369866356</v>
      </c>
      <c r="IT93" s="125">
        <f t="shared" si="1942"/>
        <v>1.2384488463468286</v>
      </c>
      <c r="IU93" s="125">
        <f t="shared" si="1942"/>
        <v>1.1399590228559535</v>
      </c>
      <c r="IV93" s="125">
        <f t="shared" si="1942"/>
        <v>1.0537720780882429</v>
      </c>
      <c r="IW93" s="125">
        <f t="shared" si="1942"/>
        <v>2.8937735789602139</v>
      </c>
      <c r="IX93" s="125">
        <f t="shared" si="1942"/>
        <v>2.6435515275993744</v>
      </c>
      <c r="IY93" s="125">
        <f t="shared" si="1942"/>
        <v>2.4046878021569218</v>
      </c>
      <c r="IZ93" s="125">
        <f t="shared" si="1942"/>
        <v>2.1813848823251294</v>
      </c>
      <c r="JA93" s="125">
        <f t="shared" si="1942"/>
        <v>1.9764348328345938</v>
      </c>
      <c r="JB93" s="125">
        <f t="shared" si="1942"/>
        <v>1.7912131350778067</v>
      </c>
      <c r="JC93" s="125">
        <f t="shared" si="1942"/>
        <v>1.6258676278291713</v>
      </c>
      <c r="JD93" s="125">
        <f t="shared" si="1942"/>
        <v>1.4796136409930203</v>
      </c>
      <c r="JE93" s="125">
        <f t="shared" si="1942"/>
        <v>1.3510515369866356</v>
      </c>
      <c r="JF93" s="125">
        <f t="shared" si="1942"/>
        <v>1.2384488463468286</v>
      </c>
      <c r="JG93" s="125">
        <f t="shared" si="1942"/>
        <v>1.1399590228559535</v>
      </c>
      <c r="JH93" s="125">
        <f t="shared" si="1942"/>
        <v>1.0537720780882429</v>
      </c>
      <c r="JI93" s="125">
        <f t="shared" si="1942"/>
        <v>2.8937735789602139</v>
      </c>
      <c r="JJ93" s="125">
        <f t="shared" si="1942"/>
        <v>2.6435515275993744</v>
      </c>
      <c r="JK93" s="125">
        <f t="shared" si="1942"/>
        <v>2.4046878021569218</v>
      </c>
      <c r="JL93" s="125">
        <f t="shared" si="1942"/>
        <v>2.1813848823251294</v>
      </c>
      <c r="JM93" s="125">
        <f t="shared" si="1942"/>
        <v>1.9764348328345938</v>
      </c>
      <c r="JN93" s="125">
        <f t="shared" si="1942"/>
        <v>1.7912131350778067</v>
      </c>
      <c r="JO93" s="125">
        <f t="shared" si="1942"/>
        <v>1.6258676278291713</v>
      </c>
      <c r="JP93" s="125">
        <f t="shared" ref="JP93:MA93" si="1943">((1/JP85) - (JP100+(1/JP85))*EXP(-JP85*JP100))/(1-EXP(-JP85*JP100))</f>
        <v>1.4796136409930203</v>
      </c>
      <c r="JQ93" s="125">
        <f t="shared" si="1943"/>
        <v>1.3510515369866356</v>
      </c>
      <c r="JR93" s="125">
        <f t="shared" si="1943"/>
        <v>1.2384488463468286</v>
      </c>
      <c r="JS93" s="125">
        <f t="shared" si="1943"/>
        <v>1.1399590228559535</v>
      </c>
      <c r="JT93" s="125">
        <f t="shared" si="1943"/>
        <v>1.0537720780882429</v>
      </c>
      <c r="JU93" s="125">
        <f t="shared" si="1943"/>
        <v>2.8937735789602139</v>
      </c>
      <c r="JV93" s="125">
        <f t="shared" si="1943"/>
        <v>2.6435515275993744</v>
      </c>
      <c r="JW93" s="125">
        <f t="shared" si="1943"/>
        <v>2.4046878021569218</v>
      </c>
      <c r="JX93" s="125">
        <f t="shared" si="1943"/>
        <v>2.1813848823251294</v>
      </c>
      <c r="JY93" s="125">
        <f t="shared" si="1943"/>
        <v>1.9764348328345938</v>
      </c>
      <c r="JZ93" s="125">
        <f t="shared" si="1943"/>
        <v>1.7912131350778067</v>
      </c>
      <c r="KA93" s="125">
        <f t="shared" si="1943"/>
        <v>1.6258676278291713</v>
      </c>
      <c r="KB93" s="125">
        <f t="shared" si="1943"/>
        <v>1.4796136409930203</v>
      </c>
      <c r="KC93" s="125">
        <f t="shared" si="1943"/>
        <v>1.3510515369866356</v>
      </c>
      <c r="KD93" s="125">
        <f t="shared" si="1943"/>
        <v>1.2384488463468286</v>
      </c>
      <c r="KE93" s="125">
        <f t="shared" si="1943"/>
        <v>1.1399590228559535</v>
      </c>
      <c r="KF93" s="125">
        <f t="shared" si="1943"/>
        <v>1.0537720780882429</v>
      </c>
      <c r="KG93" s="125">
        <f t="shared" si="1943"/>
        <v>2.8937735789602139</v>
      </c>
      <c r="KH93" s="125">
        <f t="shared" si="1943"/>
        <v>2.6435515275993744</v>
      </c>
      <c r="KI93" s="125">
        <f t="shared" si="1943"/>
        <v>2.4046878021569218</v>
      </c>
      <c r="KJ93" s="125">
        <f t="shared" si="1943"/>
        <v>2.1813848823251294</v>
      </c>
      <c r="KK93" s="125">
        <f t="shared" si="1943"/>
        <v>1.9764348328345938</v>
      </c>
      <c r="KL93" s="125">
        <f t="shared" si="1943"/>
        <v>1.7912131350778067</v>
      </c>
      <c r="KM93" s="125">
        <f t="shared" si="1943"/>
        <v>1.6258676278291713</v>
      </c>
      <c r="KN93" s="125">
        <f t="shared" si="1943"/>
        <v>1.4796136409930203</v>
      </c>
      <c r="KO93" s="125">
        <f t="shared" si="1943"/>
        <v>1.3510515369866356</v>
      </c>
      <c r="KP93" s="125">
        <f t="shared" si="1943"/>
        <v>1.2384488463468286</v>
      </c>
      <c r="KQ93" s="125">
        <f t="shared" si="1943"/>
        <v>1.1399590228559535</v>
      </c>
      <c r="KR93" s="125">
        <f t="shared" si="1943"/>
        <v>1.0537720780882429</v>
      </c>
      <c r="KS93" s="125">
        <f t="shared" si="1943"/>
        <v>2.8937735789602139</v>
      </c>
      <c r="KT93" s="125">
        <f t="shared" si="1943"/>
        <v>2.6435515275993744</v>
      </c>
      <c r="KU93" s="125">
        <f t="shared" si="1943"/>
        <v>2.4046878021569218</v>
      </c>
      <c r="KV93" s="125">
        <f t="shared" si="1943"/>
        <v>2.1813848823251294</v>
      </c>
      <c r="KW93" s="125">
        <f t="shared" si="1943"/>
        <v>1.9764348328345938</v>
      </c>
      <c r="KX93" s="125">
        <f t="shared" si="1943"/>
        <v>1.7912131350778067</v>
      </c>
      <c r="KY93" s="125">
        <f t="shared" si="1943"/>
        <v>1.6258676278291713</v>
      </c>
      <c r="KZ93" s="125">
        <f t="shared" si="1943"/>
        <v>1.4796136409930203</v>
      </c>
      <c r="LA93" s="125">
        <f t="shared" si="1943"/>
        <v>1.3510515369866356</v>
      </c>
      <c r="LB93" s="125">
        <f t="shared" si="1943"/>
        <v>1.2384488463468286</v>
      </c>
      <c r="LC93" s="125">
        <f t="shared" si="1943"/>
        <v>1.1399590228559535</v>
      </c>
      <c r="LD93" s="125">
        <f t="shared" si="1943"/>
        <v>1.0537720780882429</v>
      </c>
      <c r="LE93" s="125">
        <f t="shared" si="1943"/>
        <v>2.8937735789602139</v>
      </c>
      <c r="LF93" s="125">
        <f t="shared" si="1943"/>
        <v>2.6435515275993744</v>
      </c>
      <c r="LG93" s="125">
        <f t="shared" si="1943"/>
        <v>2.4046878021569218</v>
      </c>
      <c r="LH93" s="125">
        <f t="shared" si="1943"/>
        <v>2.1813848823251294</v>
      </c>
      <c r="LI93" s="125">
        <f t="shared" si="1943"/>
        <v>1.9764348328345938</v>
      </c>
      <c r="LJ93" s="125">
        <f t="shared" si="1943"/>
        <v>1.7912131350778067</v>
      </c>
      <c r="LK93" s="125">
        <f t="shared" si="1943"/>
        <v>1.6258676278291713</v>
      </c>
      <c r="LL93" s="125">
        <f t="shared" si="1943"/>
        <v>1.4796136409930203</v>
      </c>
      <c r="LM93" s="125">
        <f t="shared" si="1943"/>
        <v>1.3510515369866356</v>
      </c>
      <c r="LN93" s="125">
        <f t="shared" si="1943"/>
        <v>1.2384488463468286</v>
      </c>
      <c r="LO93" s="125">
        <f t="shared" si="1943"/>
        <v>1.1399590228559535</v>
      </c>
      <c r="LP93" s="125">
        <f t="shared" si="1943"/>
        <v>1.0537720780882429</v>
      </c>
      <c r="LQ93" s="125">
        <f t="shared" si="1943"/>
        <v>2.8937735789602139</v>
      </c>
      <c r="LR93" s="125">
        <f t="shared" si="1943"/>
        <v>2.6435515275993744</v>
      </c>
      <c r="LS93" s="125">
        <f t="shared" si="1943"/>
        <v>2.4046878021569218</v>
      </c>
      <c r="LT93" s="125">
        <f t="shared" si="1943"/>
        <v>2.1813848823251294</v>
      </c>
      <c r="LU93" s="125">
        <f t="shared" si="1943"/>
        <v>1.9764348328345938</v>
      </c>
      <c r="LV93" s="125">
        <f t="shared" si="1943"/>
        <v>1.7912131350778067</v>
      </c>
      <c r="LW93" s="125">
        <f t="shared" si="1943"/>
        <v>1.6258676278291713</v>
      </c>
      <c r="LX93" s="125">
        <f t="shared" si="1943"/>
        <v>1.4796136409930203</v>
      </c>
      <c r="LY93" s="125">
        <f t="shared" si="1943"/>
        <v>1.3510515369866356</v>
      </c>
      <c r="LZ93" s="125">
        <f t="shared" si="1943"/>
        <v>1.2384488463468286</v>
      </c>
      <c r="MA93" s="125">
        <f t="shared" si="1943"/>
        <v>1.1399590228559535</v>
      </c>
      <c r="MB93" s="125">
        <f t="shared" ref="MB93:OM93" si="1944">((1/MB85) - (MB100+(1/MB85))*EXP(-MB85*MB100))/(1-EXP(-MB85*MB100))</f>
        <v>1.0537720780882429</v>
      </c>
      <c r="MC93" s="125">
        <f t="shared" si="1944"/>
        <v>2.8937735789602139</v>
      </c>
      <c r="MD93" s="125">
        <f t="shared" si="1944"/>
        <v>2.6435515275993744</v>
      </c>
      <c r="ME93" s="125">
        <f t="shared" si="1944"/>
        <v>2.4046878021569218</v>
      </c>
      <c r="MF93" s="125">
        <f t="shared" si="1944"/>
        <v>2.1813848823251294</v>
      </c>
      <c r="MG93" s="125">
        <f t="shared" si="1944"/>
        <v>1.9764348328345938</v>
      </c>
      <c r="MH93" s="125">
        <f t="shared" si="1944"/>
        <v>1.7912131350778067</v>
      </c>
      <c r="MI93" s="125">
        <f t="shared" si="1944"/>
        <v>1.6258676278291713</v>
      </c>
      <c r="MJ93" s="125">
        <f t="shared" si="1944"/>
        <v>1.4796136409930203</v>
      </c>
      <c r="MK93" s="125">
        <f t="shared" si="1944"/>
        <v>1.3510515369866356</v>
      </c>
      <c r="ML93" s="125">
        <f t="shared" si="1944"/>
        <v>1.2384488463468286</v>
      </c>
      <c r="MM93" s="125">
        <f t="shared" si="1944"/>
        <v>1.1399590228559535</v>
      </c>
      <c r="MN93" s="125">
        <f t="shared" si="1944"/>
        <v>1.0537720780882429</v>
      </c>
      <c r="MO93" s="125">
        <f t="shared" si="1944"/>
        <v>2.8937735789602139</v>
      </c>
      <c r="MP93" s="125">
        <f t="shared" si="1944"/>
        <v>2.6435515275993744</v>
      </c>
      <c r="MQ93" s="125">
        <f t="shared" si="1944"/>
        <v>2.4046878021569218</v>
      </c>
      <c r="MR93" s="125">
        <f t="shared" si="1944"/>
        <v>2.1813848823251294</v>
      </c>
      <c r="MS93" s="125">
        <f t="shared" si="1944"/>
        <v>1.9764348328345938</v>
      </c>
      <c r="MT93" s="125">
        <f t="shared" si="1944"/>
        <v>1.7912131350778067</v>
      </c>
      <c r="MU93" s="125">
        <f t="shared" si="1944"/>
        <v>1.6258676278291713</v>
      </c>
      <c r="MV93" s="125">
        <f t="shared" si="1944"/>
        <v>1.4796136409930203</v>
      </c>
      <c r="MW93" s="125">
        <f t="shared" si="1944"/>
        <v>1.3510515369866356</v>
      </c>
      <c r="MX93" s="125">
        <f t="shared" si="1944"/>
        <v>1.2384488463468286</v>
      </c>
      <c r="MY93" s="125">
        <f t="shared" si="1944"/>
        <v>1.1399590228559535</v>
      </c>
      <c r="MZ93" s="125">
        <f t="shared" si="1944"/>
        <v>1.0537720780882429</v>
      </c>
      <c r="NA93" s="125">
        <f t="shared" si="1944"/>
        <v>2.8937735789602139</v>
      </c>
      <c r="NB93" s="125">
        <f t="shared" si="1944"/>
        <v>2.6435515275993744</v>
      </c>
      <c r="NC93" s="125">
        <f t="shared" si="1944"/>
        <v>2.4046878021569218</v>
      </c>
      <c r="ND93" s="125">
        <f t="shared" si="1944"/>
        <v>2.1813848823251294</v>
      </c>
      <c r="NE93" s="125">
        <f t="shared" si="1944"/>
        <v>1.9764348328345938</v>
      </c>
      <c r="NF93" s="125">
        <f t="shared" si="1944"/>
        <v>1.7912131350778067</v>
      </c>
      <c r="NG93" s="125">
        <f t="shared" si="1944"/>
        <v>1.6258676278291713</v>
      </c>
      <c r="NH93" s="125">
        <f t="shared" si="1944"/>
        <v>1.4796136409930203</v>
      </c>
      <c r="NI93" s="125">
        <f t="shared" si="1944"/>
        <v>1.3510515369866356</v>
      </c>
      <c r="NJ93" s="125">
        <f t="shared" si="1944"/>
        <v>1.2384488463468286</v>
      </c>
      <c r="NK93" s="125">
        <f t="shared" si="1944"/>
        <v>1.1399590228559535</v>
      </c>
      <c r="NL93" s="125">
        <f t="shared" si="1944"/>
        <v>1.0537720780882429</v>
      </c>
      <c r="NM93" s="125">
        <f t="shared" si="1944"/>
        <v>2.8937735789602139</v>
      </c>
      <c r="NN93" s="125">
        <f t="shared" si="1944"/>
        <v>2.6435515275993744</v>
      </c>
      <c r="NO93" s="125">
        <f t="shared" si="1944"/>
        <v>2.4046878021569218</v>
      </c>
      <c r="NP93" s="125">
        <f t="shared" si="1944"/>
        <v>2.1813848823251294</v>
      </c>
      <c r="NQ93" s="125">
        <f t="shared" si="1944"/>
        <v>1.9764348328345938</v>
      </c>
      <c r="NR93" s="125">
        <f t="shared" si="1944"/>
        <v>1.7912131350778067</v>
      </c>
      <c r="NS93" s="125">
        <f t="shared" si="1944"/>
        <v>1.6258676278291713</v>
      </c>
      <c r="NT93" s="125">
        <f t="shared" si="1944"/>
        <v>1.4796136409930203</v>
      </c>
      <c r="NU93" s="125">
        <f t="shared" si="1944"/>
        <v>1.3510515369866356</v>
      </c>
      <c r="NV93" s="125">
        <f t="shared" si="1944"/>
        <v>1.2384488463468286</v>
      </c>
      <c r="NW93" s="125">
        <f t="shared" si="1944"/>
        <v>1.1399590228559535</v>
      </c>
      <c r="NX93" s="125">
        <f t="shared" si="1944"/>
        <v>1.0537720780882429</v>
      </c>
      <c r="NY93" s="125">
        <f t="shared" si="1944"/>
        <v>2.8937735789602139</v>
      </c>
      <c r="NZ93" s="125">
        <f t="shared" si="1944"/>
        <v>2.6435515275993744</v>
      </c>
      <c r="OA93" s="125">
        <f t="shared" si="1944"/>
        <v>2.4046878021569218</v>
      </c>
      <c r="OB93" s="125">
        <f t="shared" si="1944"/>
        <v>2.1813848823251294</v>
      </c>
      <c r="OC93" s="125">
        <f t="shared" si="1944"/>
        <v>1.9764348328345938</v>
      </c>
      <c r="OD93" s="125">
        <f t="shared" si="1944"/>
        <v>1.7912131350778067</v>
      </c>
      <c r="OE93" s="125">
        <f t="shared" si="1944"/>
        <v>1.6258676278291713</v>
      </c>
      <c r="OF93" s="125">
        <f t="shared" si="1944"/>
        <v>1.4796136409930203</v>
      </c>
      <c r="OG93" s="125">
        <f t="shared" si="1944"/>
        <v>1.3510515369866356</v>
      </c>
      <c r="OH93" s="125">
        <f t="shared" si="1944"/>
        <v>1.2384488463468286</v>
      </c>
      <c r="OI93" s="125">
        <f t="shared" si="1944"/>
        <v>1.1399590228559535</v>
      </c>
      <c r="OJ93" s="125">
        <f t="shared" si="1944"/>
        <v>1.0537720780882429</v>
      </c>
      <c r="OK93" s="125">
        <f t="shared" si="1944"/>
        <v>2.8937735789602139</v>
      </c>
      <c r="OL93" s="125">
        <f t="shared" si="1944"/>
        <v>2.6435515275993744</v>
      </c>
      <c r="OM93" s="125">
        <f t="shared" si="1944"/>
        <v>2.4046878021569218</v>
      </c>
      <c r="ON93" s="125">
        <f t="shared" ref="ON93:QY93" si="1945">((1/ON85) - (ON100+(1/ON85))*EXP(-ON85*ON100))/(1-EXP(-ON85*ON100))</f>
        <v>2.1813848823251294</v>
      </c>
      <c r="OO93" s="125">
        <f t="shared" si="1945"/>
        <v>1.9764348328345938</v>
      </c>
      <c r="OP93" s="125">
        <f t="shared" si="1945"/>
        <v>1.7912131350778067</v>
      </c>
      <c r="OQ93" s="125">
        <f t="shared" si="1945"/>
        <v>1.6258676278291713</v>
      </c>
      <c r="OR93" s="125">
        <f t="shared" si="1945"/>
        <v>1.4796136409930203</v>
      </c>
      <c r="OS93" s="125">
        <f t="shared" si="1945"/>
        <v>1.3510515369866356</v>
      </c>
      <c r="OT93" s="125">
        <f t="shared" si="1945"/>
        <v>1.2384488463468286</v>
      </c>
      <c r="OU93" s="125">
        <f t="shared" si="1945"/>
        <v>1.1399590228559535</v>
      </c>
      <c r="OV93" s="125">
        <f t="shared" si="1945"/>
        <v>1.0537720780882429</v>
      </c>
      <c r="OW93" s="125">
        <f t="shared" si="1945"/>
        <v>2.8937735789602139</v>
      </c>
      <c r="OX93" s="125">
        <f t="shared" si="1945"/>
        <v>2.6435515275993744</v>
      </c>
      <c r="OY93" s="125">
        <f t="shared" si="1945"/>
        <v>2.4046878021569218</v>
      </c>
      <c r="OZ93" s="125">
        <f t="shared" si="1945"/>
        <v>2.1813848823251294</v>
      </c>
      <c r="PA93" s="125">
        <f t="shared" si="1945"/>
        <v>1.9764348328345938</v>
      </c>
      <c r="PB93" s="125">
        <f t="shared" si="1945"/>
        <v>1.7912131350778067</v>
      </c>
      <c r="PC93" s="125">
        <f t="shared" si="1945"/>
        <v>1.6258676278291713</v>
      </c>
      <c r="PD93" s="125">
        <f t="shared" si="1945"/>
        <v>1.4796136409930203</v>
      </c>
      <c r="PE93" s="125">
        <f t="shared" si="1945"/>
        <v>1.3510515369866356</v>
      </c>
      <c r="PF93" s="125">
        <f t="shared" si="1945"/>
        <v>1.2384488463468286</v>
      </c>
      <c r="PG93" s="125">
        <f t="shared" si="1945"/>
        <v>1.1399590228559535</v>
      </c>
      <c r="PH93" s="125">
        <f t="shared" si="1945"/>
        <v>1.0537720780882429</v>
      </c>
      <c r="PI93" s="125">
        <f t="shared" si="1945"/>
        <v>2.8937735789602139</v>
      </c>
      <c r="PJ93" s="125">
        <f t="shared" si="1945"/>
        <v>2.6435515275993744</v>
      </c>
      <c r="PK93" s="125">
        <f t="shared" si="1945"/>
        <v>2.4046878021569218</v>
      </c>
      <c r="PL93" s="125">
        <f t="shared" si="1945"/>
        <v>2.1813848823251294</v>
      </c>
      <c r="PM93" s="125">
        <f t="shared" si="1945"/>
        <v>1.9764348328345938</v>
      </c>
      <c r="PN93" s="125">
        <f t="shared" si="1945"/>
        <v>1.7912131350778067</v>
      </c>
      <c r="PO93" s="125">
        <f t="shared" si="1945"/>
        <v>1.6258676278291713</v>
      </c>
      <c r="PP93" s="125">
        <f t="shared" si="1945"/>
        <v>1.4796136409930203</v>
      </c>
      <c r="PQ93" s="125">
        <f t="shared" si="1945"/>
        <v>1.3510515369866356</v>
      </c>
      <c r="PR93" s="125">
        <f t="shared" si="1945"/>
        <v>1.2384488463468286</v>
      </c>
      <c r="PS93" s="125">
        <f t="shared" si="1945"/>
        <v>1.1399590228559535</v>
      </c>
      <c r="PT93" s="125">
        <f t="shared" si="1945"/>
        <v>1.0537720780882429</v>
      </c>
      <c r="PU93" s="125">
        <f t="shared" si="1945"/>
        <v>2.8937735789602139</v>
      </c>
      <c r="PV93" s="125">
        <f t="shared" si="1945"/>
        <v>2.6435515275993744</v>
      </c>
      <c r="PW93" s="125">
        <f t="shared" si="1945"/>
        <v>2.4046878021569218</v>
      </c>
      <c r="PX93" s="125">
        <f t="shared" si="1945"/>
        <v>2.1813848823251294</v>
      </c>
      <c r="PY93" s="125">
        <f t="shared" si="1945"/>
        <v>1.9764348328345938</v>
      </c>
      <c r="PZ93" s="125">
        <f t="shared" si="1945"/>
        <v>1.7912131350778067</v>
      </c>
      <c r="QA93" s="125">
        <f t="shared" si="1945"/>
        <v>1.6258676278291713</v>
      </c>
      <c r="QB93" s="125">
        <f t="shared" si="1945"/>
        <v>1.4796136409930203</v>
      </c>
      <c r="QC93" s="125">
        <f t="shared" si="1945"/>
        <v>1.3510515369866356</v>
      </c>
      <c r="QD93" s="125">
        <f t="shared" si="1945"/>
        <v>1.2384488463468286</v>
      </c>
      <c r="QE93" s="125">
        <f t="shared" si="1945"/>
        <v>1.1399590228559535</v>
      </c>
      <c r="QF93" s="125">
        <f t="shared" si="1945"/>
        <v>1.0537720780882429</v>
      </c>
      <c r="QG93" s="125">
        <f t="shared" si="1945"/>
        <v>2.8937735789602139</v>
      </c>
      <c r="QH93" s="125">
        <f t="shared" si="1945"/>
        <v>2.6435515275993744</v>
      </c>
      <c r="QI93" s="125">
        <f t="shared" si="1945"/>
        <v>2.4046878021569218</v>
      </c>
      <c r="QJ93" s="125">
        <f t="shared" si="1945"/>
        <v>2.1813848823251294</v>
      </c>
      <c r="QK93" s="125">
        <f t="shared" si="1945"/>
        <v>1.9764348328345938</v>
      </c>
      <c r="QL93" s="125">
        <f t="shared" si="1945"/>
        <v>1.7912131350778067</v>
      </c>
      <c r="QM93" s="125">
        <f t="shared" si="1945"/>
        <v>1.6258676278291713</v>
      </c>
      <c r="QN93" s="125">
        <f t="shared" si="1945"/>
        <v>1.4796136409930203</v>
      </c>
      <c r="QO93" s="125">
        <f t="shared" si="1945"/>
        <v>1.3510515369866356</v>
      </c>
      <c r="QP93" s="125">
        <f t="shared" si="1945"/>
        <v>1.2384488463468286</v>
      </c>
      <c r="QQ93" s="125">
        <f t="shared" si="1945"/>
        <v>1.1399590228559535</v>
      </c>
      <c r="QR93" s="125">
        <f t="shared" si="1945"/>
        <v>1.0537720780882429</v>
      </c>
      <c r="QS93" s="125">
        <f t="shared" si="1945"/>
        <v>2.8937735789602139</v>
      </c>
      <c r="QT93" s="125">
        <f t="shared" si="1945"/>
        <v>2.6435515275993744</v>
      </c>
      <c r="QU93" s="125">
        <f t="shared" si="1945"/>
        <v>2.4046878021569218</v>
      </c>
      <c r="QV93" s="125">
        <f t="shared" si="1945"/>
        <v>2.1813848823251294</v>
      </c>
      <c r="QW93" s="125">
        <f t="shared" si="1945"/>
        <v>1.9764348328345938</v>
      </c>
      <c r="QX93" s="125">
        <f t="shared" si="1945"/>
        <v>1.7912131350778067</v>
      </c>
      <c r="QY93" s="125">
        <f t="shared" si="1945"/>
        <v>1.6258676278291713</v>
      </c>
      <c r="QZ93" s="125">
        <f t="shared" ref="QZ93:TK93" si="1946">((1/QZ85) - (QZ100+(1/QZ85))*EXP(-QZ85*QZ100))/(1-EXP(-QZ85*QZ100))</f>
        <v>1.4796136409930203</v>
      </c>
      <c r="RA93" s="125">
        <f t="shared" si="1946"/>
        <v>1.3510515369866356</v>
      </c>
      <c r="RB93" s="125">
        <f t="shared" si="1946"/>
        <v>1.2384488463468286</v>
      </c>
      <c r="RC93" s="125">
        <f t="shared" si="1946"/>
        <v>1.1399590228559535</v>
      </c>
      <c r="RD93" s="125">
        <f t="shared" si="1946"/>
        <v>1.0537720780882429</v>
      </c>
      <c r="RE93" s="125">
        <f t="shared" si="1946"/>
        <v>2.8937735789602139</v>
      </c>
      <c r="RF93" s="125">
        <f t="shared" si="1946"/>
        <v>2.6435515275993744</v>
      </c>
      <c r="RG93" s="125">
        <f t="shared" si="1946"/>
        <v>2.4046878021569218</v>
      </c>
      <c r="RH93" s="125">
        <f t="shared" si="1946"/>
        <v>2.1813848823251294</v>
      </c>
      <c r="RI93" s="125">
        <f t="shared" si="1946"/>
        <v>1.9764348328345938</v>
      </c>
      <c r="RJ93" s="125">
        <f t="shared" si="1946"/>
        <v>1.7912131350778067</v>
      </c>
      <c r="RK93" s="125">
        <f t="shared" si="1946"/>
        <v>1.6258676278291713</v>
      </c>
      <c r="RL93" s="125">
        <f t="shared" si="1946"/>
        <v>1.4796136409930203</v>
      </c>
      <c r="RM93" s="125">
        <f t="shared" si="1946"/>
        <v>1.3510515369866356</v>
      </c>
      <c r="RN93" s="125">
        <f t="shared" si="1946"/>
        <v>1.2384488463468286</v>
      </c>
      <c r="RO93" s="125">
        <f t="shared" si="1946"/>
        <v>1.1399590228559535</v>
      </c>
      <c r="RP93" s="125">
        <f t="shared" si="1946"/>
        <v>1.0537720780882429</v>
      </c>
      <c r="RQ93" s="125">
        <f t="shared" si="1946"/>
        <v>2.8937735789602139</v>
      </c>
      <c r="RR93" s="125">
        <f t="shared" si="1946"/>
        <v>2.6435515275993744</v>
      </c>
      <c r="RS93" s="125">
        <f t="shared" si="1946"/>
        <v>2.4046878021569218</v>
      </c>
      <c r="RT93" s="125">
        <f t="shared" si="1946"/>
        <v>2.1813848823251294</v>
      </c>
      <c r="RU93" s="125">
        <f t="shared" si="1946"/>
        <v>1.9764348328345938</v>
      </c>
      <c r="RV93" s="125">
        <f t="shared" si="1946"/>
        <v>1.7912131350778067</v>
      </c>
      <c r="RW93" s="125">
        <f t="shared" si="1946"/>
        <v>1.6258676278291713</v>
      </c>
      <c r="RX93" s="125">
        <f t="shared" si="1946"/>
        <v>1.4796136409930203</v>
      </c>
      <c r="RY93" s="125">
        <f t="shared" si="1946"/>
        <v>1.3510515369866356</v>
      </c>
      <c r="RZ93" s="125">
        <f t="shared" si="1946"/>
        <v>1.2384488463468286</v>
      </c>
      <c r="SA93" s="125">
        <f t="shared" si="1946"/>
        <v>1.1399590228559535</v>
      </c>
      <c r="SB93" s="125">
        <f t="shared" si="1946"/>
        <v>1.0537720780882429</v>
      </c>
      <c r="SC93" s="125">
        <f t="shared" si="1946"/>
        <v>2.8937735789602139</v>
      </c>
      <c r="SD93" s="125">
        <f t="shared" si="1946"/>
        <v>2.6435515275993744</v>
      </c>
      <c r="SE93" s="125">
        <f t="shared" si="1946"/>
        <v>2.4046878021569218</v>
      </c>
      <c r="SF93" s="125">
        <f t="shared" si="1946"/>
        <v>2.1813848823251294</v>
      </c>
      <c r="SG93" s="125">
        <f t="shared" si="1946"/>
        <v>1.9764348328345938</v>
      </c>
      <c r="SH93" s="125">
        <f t="shared" si="1946"/>
        <v>1.7912131350778067</v>
      </c>
      <c r="SI93" s="125">
        <f t="shared" si="1946"/>
        <v>1.6258676278291713</v>
      </c>
      <c r="SJ93" s="125">
        <f t="shared" si="1946"/>
        <v>1.4796136409930203</v>
      </c>
      <c r="SK93" s="125">
        <f t="shared" si="1946"/>
        <v>1.3510515369866356</v>
      </c>
      <c r="SL93" s="125">
        <f t="shared" si="1946"/>
        <v>1.2384488463468286</v>
      </c>
      <c r="SM93" s="125">
        <f t="shared" si="1946"/>
        <v>1.1399590228559535</v>
      </c>
      <c r="SN93" s="125">
        <f t="shared" si="1946"/>
        <v>1.0537720780882429</v>
      </c>
      <c r="SO93" s="125">
        <f t="shared" si="1946"/>
        <v>2.8937735789602139</v>
      </c>
      <c r="SP93" s="125">
        <f t="shared" si="1946"/>
        <v>2.6435515275993744</v>
      </c>
      <c r="SQ93" s="125">
        <f t="shared" si="1946"/>
        <v>2.4046878021569218</v>
      </c>
      <c r="SR93" s="125">
        <f t="shared" si="1946"/>
        <v>2.1813848823251294</v>
      </c>
      <c r="SS93" s="125">
        <f t="shared" si="1946"/>
        <v>1.9764348328345938</v>
      </c>
      <c r="ST93" s="125">
        <f t="shared" si="1946"/>
        <v>1.7912131350778067</v>
      </c>
      <c r="SU93" s="125">
        <f t="shared" si="1946"/>
        <v>1.6258676278291713</v>
      </c>
      <c r="SV93" s="125">
        <f t="shared" si="1946"/>
        <v>1.4796136409930203</v>
      </c>
      <c r="SW93" s="125">
        <f t="shared" si="1946"/>
        <v>1.3510515369866356</v>
      </c>
      <c r="SX93" s="125">
        <f t="shared" si="1946"/>
        <v>1.2384488463468286</v>
      </c>
      <c r="SY93" s="125">
        <f t="shared" si="1946"/>
        <v>1.1399590228559535</v>
      </c>
      <c r="SZ93" s="125">
        <f t="shared" si="1946"/>
        <v>1.0537720780882429</v>
      </c>
      <c r="TA93" s="125">
        <f t="shared" si="1946"/>
        <v>2.8937735789602139</v>
      </c>
      <c r="TB93" s="125">
        <f t="shared" si="1946"/>
        <v>2.6435515275993744</v>
      </c>
      <c r="TC93" s="125">
        <f t="shared" si="1946"/>
        <v>2.4046878021569218</v>
      </c>
      <c r="TD93" s="125">
        <f t="shared" si="1946"/>
        <v>2.1813848823251294</v>
      </c>
      <c r="TE93" s="125">
        <f t="shared" si="1946"/>
        <v>1.9764348328345938</v>
      </c>
      <c r="TF93" s="125">
        <f t="shared" si="1946"/>
        <v>1.7912131350778067</v>
      </c>
      <c r="TG93" s="125">
        <f t="shared" si="1946"/>
        <v>1.6258676278291713</v>
      </c>
      <c r="TH93" s="125">
        <f t="shared" si="1946"/>
        <v>1.4796136409930203</v>
      </c>
      <c r="TI93" s="125">
        <f t="shared" si="1946"/>
        <v>1.3510515369866356</v>
      </c>
      <c r="TJ93" s="125">
        <f t="shared" si="1946"/>
        <v>1.2384488463468286</v>
      </c>
      <c r="TK93" s="125">
        <f t="shared" si="1946"/>
        <v>1.1399590228559535</v>
      </c>
      <c r="TL93" s="125">
        <f t="shared" ref="TL93:VH93" si="1947">((1/TL85) - (TL100+(1/TL85))*EXP(-TL85*TL100))/(1-EXP(-TL85*TL100))</f>
        <v>1.0537720780882429</v>
      </c>
      <c r="TM93" s="125">
        <f t="shared" si="1947"/>
        <v>2.8937735789602139</v>
      </c>
      <c r="TN93" s="125">
        <f t="shared" si="1947"/>
        <v>2.6435515275993744</v>
      </c>
      <c r="TO93" s="125">
        <f t="shared" si="1947"/>
        <v>2.4046878021569218</v>
      </c>
      <c r="TP93" s="125">
        <f t="shared" si="1947"/>
        <v>2.1813848823251294</v>
      </c>
      <c r="TQ93" s="125">
        <f t="shared" si="1947"/>
        <v>1.9764348328345938</v>
      </c>
      <c r="TR93" s="125">
        <f t="shared" si="1947"/>
        <v>1.7912131350778067</v>
      </c>
      <c r="TS93" s="125">
        <f t="shared" si="1947"/>
        <v>1.6258676278291713</v>
      </c>
      <c r="TT93" s="125">
        <f t="shared" si="1947"/>
        <v>1.4796136409930203</v>
      </c>
      <c r="TU93" s="125">
        <f t="shared" si="1947"/>
        <v>1.3510515369866356</v>
      </c>
      <c r="TV93" s="125">
        <f t="shared" si="1947"/>
        <v>1.2384488463468286</v>
      </c>
      <c r="TW93" s="125">
        <f t="shared" si="1947"/>
        <v>1.1399590228559535</v>
      </c>
      <c r="TX93" s="125">
        <f t="shared" si="1947"/>
        <v>1.0537720780882429</v>
      </c>
      <c r="TY93" s="125">
        <f t="shared" si="1947"/>
        <v>2.8937735789602139</v>
      </c>
      <c r="TZ93" s="125">
        <f t="shared" si="1947"/>
        <v>2.6435515275993744</v>
      </c>
      <c r="UA93" s="125">
        <f t="shared" si="1947"/>
        <v>2.4046878021569218</v>
      </c>
      <c r="UB93" s="125">
        <f t="shared" si="1947"/>
        <v>2.1813848823251294</v>
      </c>
      <c r="UC93" s="125">
        <f t="shared" si="1947"/>
        <v>1.9764348328345938</v>
      </c>
      <c r="UD93" s="125">
        <f t="shared" si="1947"/>
        <v>1.7912131350778067</v>
      </c>
      <c r="UE93" s="125">
        <f t="shared" si="1947"/>
        <v>1.6258676278291713</v>
      </c>
      <c r="UF93" s="125">
        <f t="shared" si="1947"/>
        <v>1.4796136409930203</v>
      </c>
      <c r="UG93" s="125">
        <f t="shared" si="1947"/>
        <v>1.3510515369866356</v>
      </c>
      <c r="UH93" s="125">
        <f t="shared" si="1947"/>
        <v>1.2384488463468286</v>
      </c>
      <c r="UI93" s="125">
        <f t="shared" si="1947"/>
        <v>1.1399590228559535</v>
      </c>
      <c r="UJ93" s="125">
        <f t="shared" si="1947"/>
        <v>1.0537720780882429</v>
      </c>
      <c r="UK93" s="125">
        <f t="shared" si="1947"/>
        <v>2.8937735789602139</v>
      </c>
      <c r="UL93" s="125">
        <f t="shared" si="1947"/>
        <v>2.6435515275993744</v>
      </c>
      <c r="UM93" s="125">
        <f t="shared" si="1947"/>
        <v>2.4046878021569218</v>
      </c>
      <c r="UN93" s="125">
        <f t="shared" si="1947"/>
        <v>2.1813848823251294</v>
      </c>
      <c r="UO93" s="125">
        <f t="shared" si="1947"/>
        <v>1.9764348328345938</v>
      </c>
      <c r="UP93" s="125">
        <f t="shared" si="1947"/>
        <v>1.7912131350778067</v>
      </c>
      <c r="UQ93" s="125">
        <f t="shared" si="1947"/>
        <v>1.6258676278291713</v>
      </c>
      <c r="UR93" s="125">
        <f t="shared" si="1947"/>
        <v>1.4796136409930203</v>
      </c>
      <c r="US93" s="125">
        <f t="shared" si="1947"/>
        <v>1.3510515369866356</v>
      </c>
      <c r="UT93" s="125">
        <f t="shared" si="1947"/>
        <v>1.2384488463468286</v>
      </c>
      <c r="UU93" s="125">
        <f t="shared" si="1947"/>
        <v>1.1399590228559535</v>
      </c>
      <c r="UV93" s="125">
        <f t="shared" si="1947"/>
        <v>1.0537720780882429</v>
      </c>
      <c r="UW93" s="125">
        <f t="shared" si="1947"/>
        <v>2.8937735789602139</v>
      </c>
      <c r="UX93" s="125">
        <f t="shared" si="1947"/>
        <v>2.6435515275993744</v>
      </c>
      <c r="UY93" s="125">
        <f t="shared" si="1947"/>
        <v>2.4046878021569218</v>
      </c>
      <c r="UZ93" s="125">
        <f t="shared" si="1947"/>
        <v>2.1813848823251294</v>
      </c>
      <c r="VA93" s="125">
        <f t="shared" si="1947"/>
        <v>1.9764348328345938</v>
      </c>
      <c r="VB93" s="125">
        <f t="shared" si="1947"/>
        <v>1.7912131350778067</v>
      </c>
      <c r="VC93" s="125">
        <f t="shared" si="1947"/>
        <v>1.6258676278291713</v>
      </c>
      <c r="VD93" s="125">
        <f t="shared" si="1947"/>
        <v>1.4796136409930203</v>
      </c>
      <c r="VE93" s="125">
        <f t="shared" si="1947"/>
        <v>1.3510515369866356</v>
      </c>
      <c r="VF93" s="125">
        <f t="shared" si="1947"/>
        <v>1.2384488463468286</v>
      </c>
      <c r="VG93" s="125">
        <f t="shared" si="1947"/>
        <v>1.1399590228559535</v>
      </c>
      <c r="VH93" s="125">
        <f t="shared" si="1947"/>
        <v>1.0537720780882429</v>
      </c>
    </row>
    <row r="94" spans="2:580" x14ac:dyDescent="0.25">
      <c r="B94" s="55"/>
      <c r="C94" s="10" t="s">
        <v>285</v>
      </c>
      <c r="D94" s="93" t="s">
        <v>295</v>
      </c>
      <c r="E94" s="125">
        <f t="shared" ref="E94:F94" si="1948">ROUND(1/EXP(-E85*E89),0)</f>
        <v>2</v>
      </c>
      <c r="F94" s="125">
        <f t="shared" si="1948"/>
        <v>3</v>
      </c>
      <c r="G94" s="125">
        <f t="shared" ref="G94:S94" si="1949">ROUND(1/EXP(-G85*G89),0)</f>
        <v>4</v>
      </c>
      <c r="H94" s="125">
        <f t="shared" si="1949"/>
        <v>7</v>
      </c>
      <c r="I94" s="125">
        <f t="shared" si="1949"/>
        <v>12</v>
      </c>
      <c r="J94" s="125">
        <f t="shared" si="1949"/>
        <v>19</v>
      </c>
      <c r="K94" s="125">
        <f t="shared" si="1949"/>
        <v>31</v>
      </c>
      <c r="L94" s="125">
        <f t="shared" si="1949"/>
        <v>50</v>
      </c>
      <c r="M94" s="125">
        <f t="shared" si="1949"/>
        <v>82</v>
      </c>
      <c r="N94" s="125">
        <f t="shared" si="1949"/>
        <v>134</v>
      </c>
      <c r="O94" s="125">
        <f t="shared" si="1949"/>
        <v>219</v>
      </c>
      <c r="P94" s="125">
        <f t="shared" si="1949"/>
        <v>358</v>
      </c>
      <c r="Q94" s="125">
        <f t="shared" si="1949"/>
        <v>2</v>
      </c>
      <c r="R94" s="125">
        <f t="shared" si="1949"/>
        <v>3</v>
      </c>
      <c r="S94" s="125">
        <f t="shared" si="1949"/>
        <v>4</v>
      </c>
      <c r="T94" s="125">
        <f t="shared" ref="T94:CE94" si="1950">ROUND(1/EXP(-T85*T89),0)</f>
        <v>7</v>
      </c>
      <c r="U94" s="125">
        <f t="shared" si="1950"/>
        <v>12</v>
      </c>
      <c r="V94" s="125">
        <f t="shared" si="1950"/>
        <v>19</v>
      </c>
      <c r="W94" s="125">
        <f t="shared" si="1950"/>
        <v>31</v>
      </c>
      <c r="X94" s="125">
        <f t="shared" si="1950"/>
        <v>50</v>
      </c>
      <c r="Y94" s="125">
        <f t="shared" si="1950"/>
        <v>82</v>
      </c>
      <c r="Z94" s="125">
        <f t="shared" si="1950"/>
        <v>134</v>
      </c>
      <c r="AA94" s="125">
        <f t="shared" si="1950"/>
        <v>219</v>
      </c>
      <c r="AB94" s="125">
        <f t="shared" si="1950"/>
        <v>358</v>
      </c>
      <c r="AC94" s="125">
        <f t="shared" si="1950"/>
        <v>2</v>
      </c>
      <c r="AD94" s="125">
        <f t="shared" si="1950"/>
        <v>3</v>
      </c>
      <c r="AE94" s="125">
        <f t="shared" si="1950"/>
        <v>4</v>
      </c>
      <c r="AF94" s="125">
        <f t="shared" si="1950"/>
        <v>7</v>
      </c>
      <c r="AG94" s="125">
        <f t="shared" si="1950"/>
        <v>12</v>
      </c>
      <c r="AH94" s="125">
        <f t="shared" si="1950"/>
        <v>19</v>
      </c>
      <c r="AI94" s="125">
        <f t="shared" si="1950"/>
        <v>31</v>
      </c>
      <c r="AJ94" s="125">
        <f t="shared" si="1950"/>
        <v>50</v>
      </c>
      <c r="AK94" s="125">
        <f t="shared" si="1950"/>
        <v>82</v>
      </c>
      <c r="AL94" s="125">
        <f t="shared" si="1950"/>
        <v>134</v>
      </c>
      <c r="AM94" s="125">
        <f t="shared" si="1950"/>
        <v>219</v>
      </c>
      <c r="AN94" s="125">
        <f t="shared" si="1950"/>
        <v>358</v>
      </c>
      <c r="AO94" s="125">
        <f t="shared" si="1950"/>
        <v>2</v>
      </c>
      <c r="AP94" s="125">
        <f t="shared" si="1950"/>
        <v>3</v>
      </c>
      <c r="AQ94" s="125">
        <f t="shared" si="1950"/>
        <v>4</v>
      </c>
      <c r="AR94" s="125">
        <f t="shared" si="1950"/>
        <v>7</v>
      </c>
      <c r="AS94" s="125">
        <f t="shared" si="1950"/>
        <v>12</v>
      </c>
      <c r="AT94" s="125">
        <f t="shared" si="1950"/>
        <v>19</v>
      </c>
      <c r="AU94" s="125">
        <f t="shared" si="1950"/>
        <v>31</v>
      </c>
      <c r="AV94" s="125">
        <f t="shared" si="1950"/>
        <v>50</v>
      </c>
      <c r="AW94" s="125">
        <f t="shared" si="1950"/>
        <v>82</v>
      </c>
      <c r="AX94" s="125">
        <f t="shared" si="1950"/>
        <v>134</v>
      </c>
      <c r="AY94" s="125">
        <f t="shared" si="1950"/>
        <v>219</v>
      </c>
      <c r="AZ94" s="125">
        <f t="shared" si="1950"/>
        <v>358</v>
      </c>
      <c r="BA94" s="125">
        <f t="shared" si="1950"/>
        <v>2</v>
      </c>
      <c r="BB94" s="125">
        <f t="shared" si="1950"/>
        <v>3</v>
      </c>
      <c r="BC94" s="125">
        <f t="shared" si="1950"/>
        <v>4</v>
      </c>
      <c r="BD94" s="125">
        <f t="shared" si="1950"/>
        <v>7</v>
      </c>
      <c r="BE94" s="125">
        <f t="shared" si="1950"/>
        <v>12</v>
      </c>
      <c r="BF94" s="125">
        <f t="shared" si="1950"/>
        <v>19</v>
      </c>
      <c r="BG94" s="125">
        <f t="shared" si="1950"/>
        <v>31</v>
      </c>
      <c r="BH94" s="125">
        <f t="shared" si="1950"/>
        <v>50</v>
      </c>
      <c r="BI94" s="125">
        <f t="shared" si="1950"/>
        <v>82</v>
      </c>
      <c r="BJ94" s="125">
        <f t="shared" si="1950"/>
        <v>134</v>
      </c>
      <c r="BK94" s="125">
        <f t="shared" si="1950"/>
        <v>219</v>
      </c>
      <c r="BL94" s="125">
        <f t="shared" si="1950"/>
        <v>358</v>
      </c>
      <c r="BM94" s="125">
        <f t="shared" si="1950"/>
        <v>2</v>
      </c>
      <c r="BN94" s="125">
        <f t="shared" si="1950"/>
        <v>3</v>
      </c>
      <c r="BO94" s="125">
        <f t="shared" si="1950"/>
        <v>4</v>
      </c>
      <c r="BP94" s="125">
        <f t="shared" si="1950"/>
        <v>7</v>
      </c>
      <c r="BQ94" s="125">
        <f t="shared" si="1950"/>
        <v>12</v>
      </c>
      <c r="BR94" s="125">
        <f t="shared" si="1950"/>
        <v>19</v>
      </c>
      <c r="BS94" s="125">
        <f t="shared" si="1950"/>
        <v>31</v>
      </c>
      <c r="BT94" s="125">
        <f t="shared" si="1950"/>
        <v>50</v>
      </c>
      <c r="BU94" s="125">
        <f t="shared" si="1950"/>
        <v>82</v>
      </c>
      <c r="BV94" s="125">
        <f t="shared" si="1950"/>
        <v>134</v>
      </c>
      <c r="BW94" s="125">
        <f t="shared" si="1950"/>
        <v>219</v>
      </c>
      <c r="BX94" s="125">
        <f t="shared" si="1950"/>
        <v>358</v>
      </c>
      <c r="BY94" s="125">
        <f t="shared" si="1950"/>
        <v>2</v>
      </c>
      <c r="BZ94" s="125">
        <f t="shared" si="1950"/>
        <v>3</v>
      </c>
      <c r="CA94" s="125">
        <f t="shared" si="1950"/>
        <v>4</v>
      </c>
      <c r="CB94" s="125">
        <f t="shared" si="1950"/>
        <v>7</v>
      </c>
      <c r="CC94" s="125">
        <f t="shared" si="1950"/>
        <v>12</v>
      </c>
      <c r="CD94" s="125">
        <f t="shared" si="1950"/>
        <v>19</v>
      </c>
      <c r="CE94" s="125">
        <f t="shared" si="1950"/>
        <v>31</v>
      </c>
      <c r="CF94" s="125">
        <f t="shared" ref="CF94:EQ94" si="1951">ROUND(1/EXP(-CF85*CF89),0)</f>
        <v>50</v>
      </c>
      <c r="CG94" s="125">
        <f t="shared" si="1951"/>
        <v>82</v>
      </c>
      <c r="CH94" s="125">
        <f t="shared" si="1951"/>
        <v>134</v>
      </c>
      <c r="CI94" s="125">
        <f t="shared" si="1951"/>
        <v>219</v>
      </c>
      <c r="CJ94" s="125">
        <f t="shared" si="1951"/>
        <v>358</v>
      </c>
      <c r="CK94" s="125">
        <f t="shared" si="1951"/>
        <v>2</v>
      </c>
      <c r="CL94" s="125">
        <f t="shared" si="1951"/>
        <v>3</v>
      </c>
      <c r="CM94" s="125">
        <f t="shared" si="1951"/>
        <v>4</v>
      </c>
      <c r="CN94" s="125">
        <f t="shared" si="1951"/>
        <v>7</v>
      </c>
      <c r="CO94" s="125">
        <f t="shared" si="1951"/>
        <v>12</v>
      </c>
      <c r="CP94" s="125">
        <f t="shared" si="1951"/>
        <v>19</v>
      </c>
      <c r="CQ94" s="125">
        <f t="shared" si="1951"/>
        <v>31</v>
      </c>
      <c r="CR94" s="125">
        <f t="shared" si="1951"/>
        <v>50</v>
      </c>
      <c r="CS94" s="125">
        <f t="shared" si="1951"/>
        <v>82</v>
      </c>
      <c r="CT94" s="125">
        <f t="shared" si="1951"/>
        <v>134</v>
      </c>
      <c r="CU94" s="125">
        <f t="shared" si="1951"/>
        <v>219</v>
      </c>
      <c r="CV94" s="125">
        <f t="shared" si="1951"/>
        <v>358</v>
      </c>
      <c r="CW94" s="125">
        <f t="shared" si="1951"/>
        <v>2</v>
      </c>
      <c r="CX94" s="125">
        <f t="shared" si="1951"/>
        <v>3</v>
      </c>
      <c r="CY94" s="125">
        <f t="shared" si="1951"/>
        <v>4</v>
      </c>
      <c r="CZ94" s="125">
        <f t="shared" si="1951"/>
        <v>7</v>
      </c>
      <c r="DA94" s="125">
        <f t="shared" si="1951"/>
        <v>12</v>
      </c>
      <c r="DB94" s="125">
        <f t="shared" si="1951"/>
        <v>19</v>
      </c>
      <c r="DC94" s="125">
        <f t="shared" si="1951"/>
        <v>31</v>
      </c>
      <c r="DD94" s="125">
        <f t="shared" si="1951"/>
        <v>50</v>
      </c>
      <c r="DE94" s="125">
        <f t="shared" si="1951"/>
        <v>82</v>
      </c>
      <c r="DF94" s="125">
        <f t="shared" si="1951"/>
        <v>134</v>
      </c>
      <c r="DG94" s="125">
        <f t="shared" si="1951"/>
        <v>219</v>
      </c>
      <c r="DH94" s="125">
        <f t="shared" si="1951"/>
        <v>358</v>
      </c>
      <c r="DI94" s="125">
        <f t="shared" si="1951"/>
        <v>2</v>
      </c>
      <c r="DJ94" s="125">
        <f t="shared" si="1951"/>
        <v>3</v>
      </c>
      <c r="DK94" s="125">
        <f t="shared" si="1951"/>
        <v>4</v>
      </c>
      <c r="DL94" s="125">
        <f t="shared" si="1951"/>
        <v>7</v>
      </c>
      <c r="DM94" s="125">
        <f t="shared" si="1951"/>
        <v>12</v>
      </c>
      <c r="DN94" s="125">
        <f t="shared" si="1951"/>
        <v>19</v>
      </c>
      <c r="DO94" s="125">
        <f t="shared" si="1951"/>
        <v>31</v>
      </c>
      <c r="DP94" s="125">
        <f t="shared" si="1951"/>
        <v>50</v>
      </c>
      <c r="DQ94" s="125">
        <f t="shared" si="1951"/>
        <v>82</v>
      </c>
      <c r="DR94" s="125">
        <f t="shared" si="1951"/>
        <v>134</v>
      </c>
      <c r="DS94" s="125">
        <f t="shared" si="1951"/>
        <v>219</v>
      </c>
      <c r="DT94" s="125">
        <f t="shared" si="1951"/>
        <v>358</v>
      </c>
      <c r="DU94" s="125">
        <f t="shared" si="1951"/>
        <v>2</v>
      </c>
      <c r="DV94" s="125">
        <f t="shared" si="1951"/>
        <v>3</v>
      </c>
      <c r="DW94" s="125">
        <f t="shared" si="1951"/>
        <v>4</v>
      </c>
      <c r="DX94" s="125">
        <f t="shared" si="1951"/>
        <v>7</v>
      </c>
      <c r="DY94" s="125">
        <f t="shared" si="1951"/>
        <v>12</v>
      </c>
      <c r="DZ94" s="125">
        <f t="shared" si="1951"/>
        <v>19</v>
      </c>
      <c r="EA94" s="125">
        <f t="shared" si="1951"/>
        <v>31</v>
      </c>
      <c r="EB94" s="125">
        <f t="shared" si="1951"/>
        <v>50</v>
      </c>
      <c r="EC94" s="125">
        <f t="shared" si="1951"/>
        <v>82</v>
      </c>
      <c r="ED94" s="125">
        <f t="shared" si="1951"/>
        <v>134</v>
      </c>
      <c r="EE94" s="125">
        <f t="shared" si="1951"/>
        <v>219</v>
      </c>
      <c r="EF94" s="125">
        <f t="shared" si="1951"/>
        <v>358</v>
      </c>
      <c r="EG94" s="125">
        <f t="shared" si="1951"/>
        <v>2</v>
      </c>
      <c r="EH94" s="125">
        <f t="shared" si="1951"/>
        <v>3</v>
      </c>
      <c r="EI94" s="125">
        <f t="shared" si="1951"/>
        <v>4</v>
      </c>
      <c r="EJ94" s="125">
        <f t="shared" si="1951"/>
        <v>7</v>
      </c>
      <c r="EK94" s="125">
        <f t="shared" si="1951"/>
        <v>12</v>
      </c>
      <c r="EL94" s="125">
        <f t="shared" si="1951"/>
        <v>19</v>
      </c>
      <c r="EM94" s="125">
        <f t="shared" si="1951"/>
        <v>31</v>
      </c>
      <c r="EN94" s="125">
        <f t="shared" si="1951"/>
        <v>50</v>
      </c>
      <c r="EO94" s="125">
        <f t="shared" si="1951"/>
        <v>82</v>
      </c>
      <c r="EP94" s="125">
        <f t="shared" si="1951"/>
        <v>134</v>
      </c>
      <c r="EQ94" s="125">
        <f t="shared" si="1951"/>
        <v>219</v>
      </c>
      <c r="ER94" s="125">
        <f t="shared" ref="ER94:HC94" si="1952">ROUND(1/EXP(-ER85*ER89),0)</f>
        <v>358</v>
      </c>
      <c r="ES94" s="125">
        <f t="shared" si="1952"/>
        <v>2</v>
      </c>
      <c r="ET94" s="125">
        <f t="shared" si="1952"/>
        <v>3</v>
      </c>
      <c r="EU94" s="125">
        <f t="shared" si="1952"/>
        <v>4</v>
      </c>
      <c r="EV94" s="125">
        <f t="shared" si="1952"/>
        <v>7</v>
      </c>
      <c r="EW94" s="125">
        <f t="shared" si="1952"/>
        <v>12</v>
      </c>
      <c r="EX94" s="125">
        <f t="shared" si="1952"/>
        <v>19</v>
      </c>
      <c r="EY94" s="125">
        <f t="shared" si="1952"/>
        <v>31</v>
      </c>
      <c r="EZ94" s="125">
        <f t="shared" si="1952"/>
        <v>50</v>
      </c>
      <c r="FA94" s="125">
        <f t="shared" si="1952"/>
        <v>82</v>
      </c>
      <c r="FB94" s="125">
        <f t="shared" si="1952"/>
        <v>134</v>
      </c>
      <c r="FC94" s="125">
        <f t="shared" si="1952"/>
        <v>219</v>
      </c>
      <c r="FD94" s="125">
        <f t="shared" si="1952"/>
        <v>358</v>
      </c>
      <c r="FE94" s="125">
        <f t="shared" si="1952"/>
        <v>2</v>
      </c>
      <c r="FF94" s="125">
        <f t="shared" si="1952"/>
        <v>3</v>
      </c>
      <c r="FG94" s="125">
        <f t="shared" si="1952"/>
        <v>4</v>
      </c>
      <c r="FH94" s="125">
        <f t="shared" si="1952"/>
        <v>7</v>
      </c>
      <c r="FI94" s="125">
        <f t="shared" si="1952"/>
        <v>12</v>
      </c>
      <c r="FJ94" s="125">
        <f t="shared" si="1952"/>
        <v>19</v>
      </c>
      <c r="FK94" s="125">
        <f t="shared" si="1952"/>
        <v>31</v>
      </c>
      <c r="FL94" s="125">
        <f t="shared" si="1952"/>
        <v>50</v>
      </c>
      <c r="FM94" s="125">
        <f t="shared" si="1952"/>
        <v>82</v>
      </c>
      <c r="FN94" s="125">
        <f t="shared" si="1952"/>
        <v>134</v>
      </c>
      <c r="FO94" s="125">
        <f t="shared" si="1952"/>
        <v>219</v>
      </c>
      <c r="FP94" s="125">
        <f t="shared" si="1952"/>
        <v>358</v>
      </c>
      <c r="FQ94" s="125">
        <f t="shared" si="1952"/>
        <v>2</v>
      </c>
      <c r="FR94" s="125">
        <f t="shared" si="1952"/>
        <v>3</v>
      </c>
      <c r="FS94" s="125">
        <f t="shared" si="1952"/>
        <v>4</v>
      </c>
      <c r="FT94" s="125">
        <f t="shared" si="1952"/>
        <v>7</v>
      </c>
      <c r="FU94" s="125">
        <f t="shared" si="1952"/>
        <v>12</v>
      </c>
      <c r="FV94" s="125">
        <f t="shared" si="1952"/>
        <v>19</v>
      </c>
      <c r="FW94" s="125">
        <f t="shared" si="1952"/>
        <v>31</v>
      </c>
      <c r="FX94" s="125">
        <f t="shared" si="1952"/>
        <v>50</v>
      </c>
      <c r="FY94" s="125">
        <f t="shared" si="1952"/>
        <v>82</v>
      </c>
      <c r="FZ94" s="125">
        <f t="shared" si="1952"/>
        <v>134</v>
      </c>
      <c r="GA94" s="125">
        <f t="shared" si="1952"/>
        <v>219</v>
      </c>
      <c r="GB94" s="125">
        <f t="shared" si="1952"/>
        <v>358</v>
      </c>
      <c r="GC94" s="125">
        <f t="shared" si="1952"/>
        <v>2</v>
      </c>
      <c r="GD94" s="125">
        <f t="shared" si="1952"/>
        <v>3</v>
      </c>
      <c r="GE94" s="125">
        <f t="shared" si="1952"/>
        <v>4</v>
      </c>
      <c r="GF94" s="125">
        <f t="shared" si="1952"/>
        <v>7</v>
      </c>
      <c r="GG94" s="125">
        <f t="shared" si="1952"/>
        <v>12</v>
      </c>
      <c r="GH94" s="125">
        <f t="shared" si="1952"/>
        <v>19</v>
      </c>
      <c r="GI94" s="125">
        <f t="shared" si="1952"/>
        <v>31</v>
      </c>
      <c r="GJ94" s="125">
        <f t="shared" si="1952"/>
        <v>50</v>
      </c>
      <c r="GK94" s="125">
        <f t="shared" si="1952"/>
        <v>82</v>
      </c>
      <c r="GL94" s="125">
        <f t="shared" si="1952"/>
        <v>134</v>
      </c>
      <c r="GM94" s="125">
        <f t="shared" si="1952"/>
        <v>219</v>
      </c>
      <c r="GN94" s="125">
        <f t="shared" si="1952"/>
        <v>358</v>
      </c>
      <c r="GO94" s="125">
        <f t="shared" si="1952"/>
        <v>2</v>
      </c>
      <c r="GP94" s="125">
        <f t="shared" si="1952"/>
        <v>3</v>
      </c>
      <c r="GQ94" s="125">
        <f t="shared" si="1952"/>
        <v>4</v>
      </c>
      <c r="GR94" s="125">
        <f t="shared" si="1952"/>
        <v>7</v>
      </c>
      <c r="GS94" s="125">
        <f t="shared" si="1952"/>
        <v>12</v>
      </c>
      <c r="GT94" s="125">
        <f t="shared" si="1952"/>
        <v>19</v>
      </c>
      <c r="GU94" s="125">
        <f t="shared" si="1952"/>
        <v>31</v>
      </c>
      <c r="GV94" s="125">
        <f t="shared" si="1952"/>
        <v>50</v>
      </c>
      <c r="GW94" s="125">
        <f t="shared" si="1952"/>
        <v>82</v>
      </c>
      <c r="GX94" s="125">
        <f t="shared" si="1952"/>
        <v>134</v>
      </c>
      <c r="GY94" s="125">
        <f t="shared" si="1952"/>
        <v>219</v>
      </c>
      <c r="GZ94" s="125">
        <f t="shared" si="1952"/>
        <v>358</v>
      </c>
      <c r="HA94" s="125">
        <f t="shared" si="1952"/>
        <v>2</v>
      </c>
      <c r="HB94" s="125">
        <f t="shared" si="1952"/>
        <v>3</v>
      </c>
      <c r="HC94" s="125">
        <f t="shared" si="1952"/>
        <v>4</v>
      </c>
      <c r="HD94" s="125">
        <f t="shared" ref="HD94:JO94" si="1953">ROUND(1/EXP(-HD85*HD89),0)</f>
        <v>7</v>
      </c>
      <c r="HE94" s="125">
        <f t="shared" si="1953"/>
        <v>12</v>
      </c>
      <c r="HF94" s="125">
        <f t="shared" si="1953"/>
        <v>19</v>
      </c>
      <c r="HG94" s="125">
        <f t="shared" si="1953"/>
        <v>31</v>
      </c>
      <c r="HH94" s="125">
        <f t="shared" si="1953"/>
        <v>50</v>
      </c>
      <c r="HI94" s="125">
        <f t="shared" si="1953"/>
        <v>82</v>
      </c>
      <c r="HJ94" s="125">
        <f t="shared" si="1953"/>
        <v>134</v>
      </c>
      <c r="HK94" s="125">
        <f t="shared" si="1953"/>
        <v>219</v>
      </c>
      <c r="HL94" s="125">
        <f t="shared" si="1953"/>
        <v>358</v>
      </c>
      <c r="HM94" s="125">
        <f t="shared" si="1953"/>
        <v>2</v>
      </c>
      <c r="HN94" s="125">
        <f t="shared" si="1953"/>
        <v>3</v>
      </c>
      <c r="HO94" s="125">
        <f t="shared" si="1953"/>
        <v>4</v>
      </c>
      <c r="HP94" s="125">
        <f t="shared" si="1953"/>
        <v>7</v>
      </c>
      <c r="HQ94" s="125">
        <f t="shared" si="1953"/>
        <v>12</v>
      </c>
      <c r="HR94" s="125">
        <f t="shared" si="1953"/>
        <v>19</v>
      </c>
      <c r="HS94" s="125">
        <f t="shared" si="1953"/>
        <v>31</v>
      </c>
      <c r="HT94" s="125">
        <f t="shared" si="1953"/>
        <v>50</v>
      </c>
      <c r="HU94" s="125">
        <f t="shared" si="1953"/>
        <v>82</v>
      </c>
      <c r="HV94" s="125">
        <f t="shared" si="1953"/>
        <v>134</v>
      </c>
      <c r="HW94" s="125">
        <f t="shared" si="1953"/>
        <v>219</v>
      </c>
      <c r="HX94" s="125">
        <f t="shared" si="1953"/>
        <v>358</v>
      </c>
      <c r="HY94" s="125">
        <f t="shared" si="1953"/>
        <v>2</v>
      </c>
      <c r="HZ94" s="125">
        <f t="shared" si="1953"/>
        <v>3</v>
      </c>
      <c r="IA94" s="125">
        <f t="shared" si="1953"/>
        <v>4</v>
      </c>
      <c r="IB94" s="125">
        <f t="shared" si="1953"/>
        <v>7</v>
      </c>
      <c r="IC94" s="125">
        <f t="shared" si="1953"/>
        <v>12</v>
      </c>
      <c r="ID94" s="125">
        <f t="shared" si="1953"/>
        <v>19</v>
      </c>
      <c r="IE94" s="125">
        <f t="shared" si="1953"/>
        <v>31</v>
      </c>
      <c r="IF94" s="125">
        <f t="shared" si="1953"/>
        <v>50</v>
      </c>
      <c r="IG94" s="125">
        <f t="shared" si="1953"/>
        <v>82</v>
      </c>
      <c r="IH94" s="125">
        <f t="shared" si="1953"/>
        <v>134</v>
      </c>
      <c r="II94" s="125">
        <f t="shared" si="1953"/>
        <v>219</v>
      </c>
      <c r="IJ94" s="125">
        <f t="shared" si="1953"/>
        <v>358</v>
      </c>
      <c r="IK94" s="125">
        <f t="shared" si="1953"/>
        <v>2</v>
      </c>
      <c r="IL94" s="125">
        <f t="shared" si="1953"/>
        <v>3</v>
      </c>
      <c r="IM94" s="125">
        <f t="shared" si="1953"/>
        <v>4</v>
      </c>
      <c r="IN94" s="125">
        <f t="shared" si="1953"/>
        <v>7</v>
      </c>
      <c r="IO94" s="125">
        <f t="shared" si="1953"/>
        <v>12</v>
      </c>
      <c r="IP94" s="125">
        <f t="shared" si="1953"/>
        <v>19</v>
      </c>
      <c r="IQ94" s="125">
        <f t="shared" si="1953"/>
        <v>31</v>
      </c>
      <c r="IR94" s="125">
        <f t="shared" si="1953"/>
        <v>50</v>
      </c>
      <c r="IS94" s="125">
        <f t="shared" si="1953"/>
        <v>82</v>
      </c>
      <c r="IT94" s="125">
        <f t="shared" si="1953"/>
        <v>134</v>
      </c>
      <c r="IU94" s="125">
        <f t="shared" si="1953"/>
        <v>219</v>
      </c>
      <c r="IV94" s="125">
        <f t="shared" si="1953"/>
        <v>358</v>
      </c>
      <c r="IW94" s="125">
        <f t="shared" si="1953"/>
        <v>2</v>
      </c>
      <c r="IX94" s="125">
        <f t="shared" si="1953"/>
        <v>3</v>
      </c>
      <c r="IY94" s="125">
        <f t="shared" si="1953"/>
        <v>4</v>
      </c>
      <c r="IZ94" s="125">
        <f t="shared" si="1953"/>
        <v>7</v>
      </c>
      <c r="JA94" s="125">
        <f t="shared" si="1953"/>
        <v>12</v>
      </c>
      <c r="JB94" s="125">
        <f t="shared" si="1953"/>
        <v>19</v>
      </c>
      <c r="JC94" s="125">
        <f t="shared" si="1953"/>
        <v>31</v>
      </c>
      <c r="JD94" s="125">
        <f t="shared" si="1953"/>
        <v>50</v>
      </c>
      <c r="JE94" s="125">
        <f t="shared" si="1953"/>
        <v>82</v>
      </c>
      <c r="JF94" s="125">
        <f t="shared" si="1953"/>
        <v>134</v>
      </c>
      <c r="JG94" s="125">
        <f t="shared" si="1953"/>
        <v>219</v>
      </c>
      <c r="JH94" s="125">
        <f t="shared" si="1953"/>
        <v>358</v>
      </c>
      <c r="JI94" s="125">
        <f t="shared" si="1953"/>
        <v>2</v>
      </c>
      <c r="JJ94" s="125">
        <f t="shared" si="1953"/>
        <v>3</v>
      </c>
      <c r="JK94" s="125">
        <f t="shared" si="1953"/>
        <v>4</v>
      </c>
      <c r="JL94" s="125">
        <f t="shared" si="1953"/>
        <v>7</v>
      </c>
      <c r="JM94" s="125">
        <f t="shared" si="1953"/>
        <v>12</v>
      </c>
      <c r="JN94" s="125">
        <f t="shared" si="1953"/>
        <v>19</v>
      </c>
      <c r="JO94" s="125">
        <f t="shared" si="1953"/>
        <v>31</v>
      </c>
      <c r="JP94" s="125">
        <f t="shared" ref="JP94:MA94" si="1954">ROUND(1/EXP(-JP85*JP89),0)</f>
        <v>50</v>
      </c>
      <c r="JQ94" s="125">
        <f t="shared" si="1954"/>
        <v>82</v>
      </c>
      <c r="JR94" s="125">
        <f t="shared" si="1954"/>
        <v>134</v>
      </c>
      <c r="JS94" s="125">
        <f t="shared" si="1954"/>
        <v>219</v>
      </c>
      <c r="JT94" s="125">
        <f t="shared" si="1954"/>
        <v>358</v>
      </c>
      <c r="JU94" s="125">
        <f t="shared" si="1954"/>
        <v>2</v>
      </c>
      <c r="JV94" s="125">
        <f t="shared" si="1954"/>
        <v>3</v>
      </c>
      <c r="JW94" s="125">
        <f t="shared" si="1954"/>
        <v>4</v>
      </c>
      <c r="JX94" s="125">
        <f t="shared" si="1954"/>
        <v>7</v>
      </c>
      <c r="JY94" s="125">
        <f t="shared" si="1954"/>
        <v>12</v>
      </c>
      <c r="JZ94" s="125">
        <f t="shared" si="1954"/>
        <v>19</v>
      </c>
      <c r="KA94" s="125">
        <f t="shared" si="1954"/>
        <v>31</v>
      </c>
      <c r="KB94" s="125">
        <f t="shared" si="1954"/>
        <v>50</v>
      </c>
      <c r="KC94" s="125">
        <f t="shared" si="1954"/>
        <v>82</v>
      </c>
      <c r="KD94" s="125">
        <f t="shared" si="1954"/>
        <v>134</v>
      </c>
      <c r="KE94" s="125">
        <f t="shared" si="1954"/>
        <v>219</v>
      </c>
      <c r="KF94" s="125">
        <f t="shared" si="1954"/>
        <v>358</v>
      </c>
      <c r="KG94" s="125">
        <f t="shared" si="1954"/>
        <v>2</v>
      </c>
      <c r="KH94" s="125">
        <f t="shared" si="1954"/>
        <v>3</v>
      </c>
      <c r="KI94" s="125">
        <f t="shared" si="1954"/>
        <v>4</v>
      </c>
      <c r="KJ94" s="125">
        <f t="shared" si="1954"/>
        <v>7</v>
      </c>
      <c r="KK94" s="125">
        <f t="shared" si="1954"/>
        <v>12</v>
      </c>
      <c r="KL94" s="125">
        <f t="shared" si="1954"/>
        <v>19</v>
      </c>
      <c r="KM94" s="125">
        <f t="shared" si="1954"/>
        <v>31</v>
      </c>
      <c r="KN94" s="125">
        <f t="shared" si="1954"/>
        <v>50</v>
      </c>
      <c r="KO94" s="125">
        <f t="shared" si="1954"/>
        <v>82</v>
      </c>
      <c r="KP94" s="125">
        <f t="shared" si="1954"/>
        <v>134</v>
      </c>
      <c r="KQ94" s="125">
        <f t="shared" si="1954"/>
        <v>219</v>
      </c>
      <c r="KR94" s="125">
        <f t="shared" si="1954"/>
        <v>358</v>
      </c>
      <c r="KS94" s="125">
        <f t="shared" si="1954"/>
        <v>2</v>
      </c>
      <c r="KT94" s="125">
        <f t="shared" si="1954"/>
        <v>3</v>
      </c>
      <c r="KU94" s="125">
        <f t="shared" si="1954"/>
        <v>4</v>
      </c>
      <c r="KV94" s="125">
        <f t="shared" si="1954"/>
        <v>7</v>
      </c>
      <c r="KW94" s="125">
        <f t="shared" si="1954"/>
        <v>12</v>
      </c>
      <c r="KX94" s="125">
        <f t="shared" si="1954"/>
        <v>19</v>
      </c>
      <c r="KY94" s="125">
        <f t="shared" si="1954"/>
        <v>31</v>
      </c>
      <c r="KZ94" s="125">
        <f t="shared" si="1954"/>
        <v>50</v>
      </c>
      <c r="LA94" s="125">
        <f t="shared" si="1954"/>
        <v>82</v>
      </c>
      <c r="LB94" s="125">
        <f t="shared" si="1954"/>
        <v>134</v>
      </c>
      <c r="LC94" s="125">
        <f t="shared" si="1954"/>
        <v>219</v>
      </c>
      <c r="LD94" s="125">
        <f t="shared" si="1954"/>
        <v>358</v>
      </c>
      <c r="LE94" s="125">
        <f t="shared" si="1954"/>
        <v>2</v>
      </c>
      <c r="LF94" s="125">
        <f t="shared" si="1954"/>
        <v>3</v>
      </c>
      <c r="LG94" s="125">
        <f t="shared" si="1954"/>
        <v>4</v>
      </c>
      <c r="LH94" s="125">
        <f t="shared" si="1954"/>
        <v>7</v>
      </c>
      <c r="LI94" s="125">
        <f t="shared" si="1954"/>
        <v>12</v>
      </c>
      <c r="LJ94" s="125">
        <f t="shared" si="1954"/>
        <v>19</v>
      </c>
      <c r="LK94" s="125">
        <f t="shared" si="1954"/>
        <v>31</v>
      </c>
      <c r="LL94" s="125">
        <f t="shared" si="1954"/>
        <v>50</v>
      </c>
      <c r="LM94" s="125">
        <f t="shared" si="1954"/>
        <v>82</v>
      </c>
      <c r="LN94" s="125">
        <f t="shared" si="1954"/>
        <v>134</v>
      </c>
      <c r="LO94" s="125">
        <f t="shared" si="1954"/>
        <v>219</v>
      </c>
      <c r="LP94" s="125">
        <f t="shared" si="1954"/>
        <v>358</v>
      </c>
      <c r="LQ94" s="125">
        <f t="shared" si="1954"/>
        <v>2</v>
      </c>
      <c r="LR94" s="125">
        <f t="shared" si="1954"/>
        <v>3</v>
      </c>
      <c r="LS94" s="125">
        <f t="shared" si="1954"/>
        <v>4</v>
      </c>
      <c r="LT94" s="125">
        <f t="shared" si="1954"/>
        <v>7</v>
      </c>
      <c r="LU94" s="125">
        <f t="shared" si="1954"/>
        <v>12</v>
      </c>
      <c r="LV94" s="125">
        <f t="shared" si="1954"/>
        <v>19</v>
      </c>
      <c r="LW94" s="125">
        <f t="shared" si="1954"/>
        <v>31</v>
      </c>
      <c r="LX94" s="125">
        <f t="shared" si="1954"/>
        <v>50</v>
      </c>
      <c r="LY94" s="125">
        <f t="shared" si="1954"/>
        <v>82</v>
      </c>
      <c r="LZ94" s="125">
        <f t="shared" si="1954"/>
        <v>134</v>
      </c>
      <c r="MA94" s="125">
        <f t="shared" si="1954"/>
        <v>219</v>
      </c>
      <c r="MB94" s="125">
        <f t="shared" ref="MB94:OM94" si="1955">ROUND(1/EXP(-MB85*MB89),0)</f>
        <v>358</v>
      </c>
      <c r="MC94" s="125">
        <f t="shared" si="1955"/>
        <v>2</v>
      </c>
      <c r="MD94" s="125">
        <f t="shared" si="1955"/>
        <v>3</v>
      </c>
      <c r="ME94" s="125">
        <f t="shared" si="1955"/>
        <v>4</v>
      </c>
      <c r="MF94" s="125">
        <f t="shared" si="1955"/>
        <v>7</v>
      </c>
      <c r="MG94" s="125">
        <f t="shared" si="1955"/>
        <v>12</v>
      </c>
      <c r="MH94" s="125">
        <f t="shared" si="1955"/>
        <v>19</v>
      </c>
      <c r="MI94" s="125">
        <f t="shared" si="1955"/>
        <v>31</v>
      </c>
      <c r="MJ94" s="125">
        <f t="shared" si="1955"/>
        <v>50</v>
      </c>
      <c r="MK94" s="125">
        <f t="shared" si="1955"/>
        <v>82</v>
      </c>
      <c r="ML94" s="125">
        <f t="shared" si="1955"/>
        <v>134</v>
      </c>
      <c r="MM94" s="125">
        <f t="shared" si="1955"/>
        <v>219</v>
      </c>
      <c r="MN94" s="125">
        <f t="shared" si="1955"/>
        <v>358</v>
      </c>
      <c r="MO94" s="125">
        <f t="shared" si="1955"/>
        <v>2</v>
      </c>
      <c r="MP94" s="125">
        <f t="shared" si="1955"/>
        <v>3</v>
      </c>
      <c r="MQ94" s="125">
        <f t="shared" si="1955"/>
        <v>4</v>
      </c>
      <c r="MR94" s="125">
        <f t="shared" si="1955"/>
        <v>7</v>
      </c>
      <c r="MS94" s="125">
        <f t="shared" si="1955"/>
        <v>12</v>
      </c>
      <c r="MT94" s="125">
        <f t="shared" si="1955"/>
        <v>19</v>
      </c>
      <c r="MU94" s="125">
        <f t="shared" si="1955"/>
        <v>31</v>
      </c>
      <c r="MV94" s="125">
        <f t="shared" si="1955"/>
        <v>50</v>
      </c>
      <c r="MW94" s="125">
        <f t="shared" si="1955"/>
        <v>82</v>
      </c>
      <c r="MX94" s="125">
        <f t="shared" si="1955"/>
        <v>134</v>
      </c>
      <c r="MY94" s="125">
        <f t="shared" si="1955"/>
        <v>219</v>
      </c>
      <c r="MZ94" s="125">
        <f t="shared" si="1955"/>
        <v>358</v>
      </c>
      <c r="NA94" s="125">
        <f t="shared" si="1955"/>
        <v>2</v>
      </c>
      <c r="NB94" s="125">
        <f t="shared" si="1955"/>
        <v>3</v>
      </c>
      <c r="NC94" s="125">
        <f t="shared" si="1955"/>
        <v>4</v>
      </c>
      <c r="ND94" s="125">
        <f t="shared" si="1955"/>
        <v>7</v>
      </c>
      <c r="NE94" s="125">
        <f t="shared" si="1955"/>
        <v>12</v>
      </c>
      <c r="NF94" s="125">
        <f t="shared" si="1955"/>
        <v>19</v>
      </c>
      <c r="NG94" s="125">
        <f t="shared" si="1955"/>
        <v>31</v>
      </c>
      <c r="NH94" s="125">
        <f t="shared" si="1955"/>
        <v>50</v>
      </c>
      <c r="NI94" s="125">
        <f t="shared" si="1955"/>
        <v>82</v>
      </c>
      <c r="NJ94" s="125">
        <f t="shared" si="1955"/>
        <v>134</v>
      </c>
      <c r="NK94" s="125">
        <f t="shared" si="1955"/>
        <v>219</v>
      </c>
      <c r="NL94" s="125">
        <f t="shared" si="1955"/>
        <v>358</v>
      </c>
      <c r="NM94" s="125">
        <f t="shared" si="1955"/>
        <v>2</v>
      </c>
      <c r="NN94" s="125">
        <f t="shared" si="1955"/>
        <v>3</v>
      </c>
      <c r="NO94" s="125">
        <f t="shared" si="1955"/>
        <v>4</v>
      </c>
      <c r="NP94" s="125">
        <f t="shared" si="1955"/>
        <v>7</v>
      </c>
      <c r="NQ94" s="125">
        <f t="shared" si="1955"/>
        <v>12</v>
      </c>
      <c r="NR94" s="125">
        <f t="shared" si="1955"/>
        <v>19</v>
      </c>
      <c r="NS94" s="125">
        <f t="shared" si="1955"/>
        <v>31</v>
      </c>
      <c r="NT94" s="125">
        <f t="shared" si="1955"/>
        <v>50</v>
      </c>
      <c r="NU94" s="125">
        <f t="shared" si="1955"/>
        <v>82</v>
      </c>
      <c r="NV94" s="125">
        <f t="shared" si="1955"/>
        <v>134</v>
      </c>
      <c r="NW94" s="125">
        <f t="shared" si="1955"/>
        <v>219</v>
      </c>
      <c r="NX94" s="125">
        <f t="shared" si="1955"/>
        <v>358</v>
      </c>
      <c r="NY94" s="125">
        <f t="shared" si="1955"/>
        <v>2</v>
      </c>
      <c r="NZ94" s="125">
        <f t="shared" si="1955"/>
        <v>3</v>
      </c>
      <c r="OA94" s="125">
        <f t="shared" si="1955"/>
        <v>4</v>
      </c>
      <c r="OB94" s="125">
        <f t="shared" si="1955"/>
        <v>7</v>
      </c>
      <c r="OC94" s="125">
        <f t="shared" si="1955"/>
        <v>12</v>
      </c>
      <c r="OD94" s="125">
        <f t="shared" si="1955"/>
        <v>19</v>
      </c>
      <c r="OE94" s="125">
        <f t="shared" si="1955"/>
        <v>31</v>
      </c>
      <c r="OF94" s="125">
        <f t="shared" si="1955"/>
        <v>50</v>
      </c>
      <c r="OG94" s="125">
        <f t="shared" si="1955"/>
        <v>82</v>
      </c>
      <c r="OH94" s="125">
        <f t="shared" si="1955"/>
        <v>134</v>
      </c>
      <c r="OI94" s="125">
        <f t="shared" si="1955"/>
        <v>219</v>
      </c>
      <c r="OJ94" s="125">
        <f t="shared" si="1955"/>
        <v>358</v>
      </c>
      <c r="OK94" s="125">
        <f t="shared" si="1955"/>
        <v>2</v>
      </c>
      <c r="OL94" s="125">
        <f t="shared" si="1955"/>
        <v>3</v>
      </c>
      <c r="OM94" s="125">
        <f t="shared" si="1955"/>
        <v>4</v>
      </c>
      <c r="ON94" s="125">
        <f t="shared" ref="ON94:QY94" si="1956">ROUND(1/EXP(-ON85*ON89),0)</f>
        <v>7</v>
      </c>
      <c r="OO94" s="125">
        <f t="shared" si="1956"/>
        <v>12</v>
      </c>
      <c r="OP94" s="125">
        <f t="shared" si="1956"/>
        <v>19</v>
      </c>
      <c r="OQ94" s="125">
        <f t="shared" si="1956"/>
        <v>31</v>
      </c>
      <c r="OR94" s="125">
        <f t="shared" si="1956"/>
        <v>50</v>
      </c>
      <c r="OS94" s="125">
        <f t="shared" si="1956"/>
        <v>82</v>
      </c>
      <c r="OT94" s="125">
        <f t="shared" si="1956"/>
        <v>134</v>
      </c>
      <c r="OU94" s="125">
        <f t="shared" si="1956"/>
        <v>219</v>
      </c>
      <c r="OV94" s="125">
        <f t="shared" si="1956"/>
        <v>358</v>
      </c>
      <c r="OW94" s="125">
        <f t="shared" si="1956"/>
        <v>2</v>
      </c>
      <c r="OX94" s="125">
        <f t="shared" si="1956"/>
        <v>3</v>
      </c>
      <c r="OY94" s="125">
        <f t="shared" si="1956"/>
        <v>4</v>
      </c>
      <c r="OZ94" s="125">
        <f t="shared" si="1956"/>
        <v>7</v>
      </c>
      <c r="PA94" s="125">
        <f t="shared" si="1956"/>
        <v>12</v>
      </c>
      <c r="PB94" s="125">
        <f t="shared" si="1956"/>
        <v>19</v>
      </c>
      <c r="PC94" s="125">
        <f t="shared" si="1956"/>
        <v>31</v>
      </c>
      <c r="PD94" s="125">
        <f t="shared" si="1956"/>
        <v>50</v>
      </c>
      <c r="PE94" s="125">
        <f t="shared" si="1956"/>
        <v>82</v>
      </c>
      <c r="PF94" s="125">
        <f t="shared" si="1956"/>
        <v>134</v>
      </c>
      <c r="PG94" s="125">
        <f t="shared" si="1956"/>
        <v>219</v>
      </c>
      <c r="PH94" s="125">
        <f t="shared" si="1956"/>
        <v>358</v>
      </c>
      <c r="PI94" s="125">
        <f t="shared" si="1956"/>
        <v>2</v>
      </c>
      <c r="PJ94" s="125">
        <f t="shared" si="1956"/>
        <v>3</v>
      </c>
      <c r="PK94" s="125">
        <f t="shared" si="1956"/>
        <v>4</v>
      </c>
      <c r="PL94" s="125">
        <f t="shared" si="1956"/>
        <v>7</v>
      </c>
      <c r="PM94" s="125">
        <f t="shared" si="1956"/>
        <v>12</v>
      </c>
      <c r="PN94" s="125">
        <f t="shared" si="1956"/>
        <v>19</v>
      </c>
      <c r="PO94" s="125">
        <f t="shared" si="1956"/>
        <v>31</v>
      </c>
      <c r="PP94" s="125">
        <f t="shared" si="1956"/>
        <v>50</v>
      </c>
      <c r="PQ94" s="125">
        <f t="shared" si="1956"/>
        <v>82</v>
      </c>
      <c r="PR94" s="125">
        <f t="shared" si="1956"/>
        <v>134</v>
      </c>
      <c r="PS94" s="125">
        <f t="shared" si="1956"/>
        <v>219</v>
      </c>
      <c r="PT94" s="125">
        <f t="shared" si="1956"/>
        <v>358</v>
      </c>
      <c r="PU94" s="125">
        <f t="shared" si="1956"/>
        <v>2</v>
      </c>
      <c r="PV94" s="125">
        <f t="shared" si="1956"/>
        <v>3</v>
      </c>
      <c r="PW94" s="125">
        <f t="shared" si="1956"/>
        <v>4</v>
      </c>
      <c r="PX94" s="125">
        <f t="shared" si="1956"/>
        <v>7</v>
      </c>
      <c r="PY94" s="125">
        <f t="shared" si="1956"/>
        <v>12</v>
      </c>
      <c r="PZ94" s="125">
        <f t="shared" si="1956"/>
        <v>19</v>
      </c>
      <c r="QA94" s="125">
        <f t="shared" si="1956"/>
        <v>31</v>
      </c>
      <c r="QB94" s="125">
        <f t="shared" si="1956"/>
        <v>50</v>
      </c>
      <c r="QC94" s="125">
        <f t="shared" si="1956"/>
        <v>82</v>
      </c>
      <c r="QD94" s="125">
        <f t="shared" si="1956"/>
        <v>134</v>
      </c>
      <c r="QE94" s="125">
        <f t="shared" si="1956"/>
        <v>219</v>
      </c>
      <c r="QF94" s="125">
        <f t="shared" si="1956"/>
        <v>358</v>
      </c>
      <c r="QG94" s="125">
        <f t="shared" si="1956"/>
        <v>2</v>
      </c>
      <c r="QH94" s="125">
        <f t="shared" si="1956"/>
        <v>3</v>
      </c>
      <c r="QI94" s="125">
        <f t="shared" si="1956"/>
        <v>4</v>
      </c>
      <c r="QJ94" s="125">
        <f t="shared" si="1956"/>
        <v>7</v>
      </c>
      <c r="QK94" s="125">
        <f t="shared" si="1956"/>
        <v>12</v>
      </c>
      <c r="QL94" s="125">
        <f t="shared" si="1956"/>
        <v>19</v>
      </c>
      <c r="QM94" s="125">
        <f t="shared" si="1956"/>
        <v>31</v>
      </c>
      <c r="QN94" s="125">
        <f t="shared" si="1956"/>
        <v>50</v>
      </c>
      <c r="QO94" s="125">
        <f t="shared" si="1956"/>
        <v>82</v>
      </c>
      <c r="QP94" s="125">
        <f t="shared" si="1956"/>
        <v>134</v>
      </c>
      <c r="QQ94" s="125">
        <f t="shared" si="1956"/>
        <v>219</v>
      </c>
      <c r="QR94" s="125">
        <f t="shared" si="1956"/>
        <v>358</v>
      </c>
      <c r="QS94" s="125">
        <f t="shared" si="1956"/>
        <v>2</v>
      </c>
      <c r="QT94" s="125">
        <f t="shared" si="1956"/>
        <v>3</v>
      </c>
      <c r="QU94" s="125">
        <f t="shared" si="1956"/>
        <v>4</v>
      </c>
      <c r="QV94" s="125">
        <f t="shared" si="1956"/>
        <v>7</v>
      </c>
      <c r="QW94" s="125">
        <f t="shared" si="1956"/>
        <v>12</v>
      </c>
      <c r="QX94" s="125">
        <f t="shared" si="1956"/>
        <v>19</v>
      </c>
      <c r="QY94" s="125">
        <f t="shared" si="1956"/>
        <v>31</v>
      </c>
      <c r="QZ94" s="125">
        <f t="shared" ref="QZ94:TK94" si="1957">ROUND(1/EXP(-QZ85*QZ89),0)</f>
        <v>50</v>
      </c>
      <c r="RA94" s="125">
        <f t="shared" si="1957"/>
        <v>82</v>
      </c>
      <c r="RB94" s="125">
        <f t="shared" si="1957"/>
        <v>134</v>
      </c>
      <c r="RC94" s="125">
        <f t="shared" si="1957"/>
        <v>219</v>
      </c>
      <c r="RD94" s="125">
        <f t="shared" si="1957"/>
        <v>358</v>
      </c>
      <c r="RE94" s="125">
        <f t="shared" si="1957"/>
        <v>2</v>
      </c>
      <c r="RF94" s="125">
        <f t="shared" si="1957"/>
        <v>3</v>
      </c>
      <c r="RG94" s="125">
        <f t="shared" si="1957"/>
        <v>4</v>
      </c>
      <c r="RH94" s="125">
        <f t="shared" si="1957"/>
        <v>7</v>
      </c>
      <c r="RI94" s="125">
        <f t="shared" si="1957"/>
        <v>12</v>
      </c>
      <c r="RJ94" s="125">
        <f t="shared" si="1957"/>
        <v>19</v>
      </c>
      <c r="RK94" s="125">
        <f t="shared" si="1957"/>
        <v>31</v>
      </c>
      <c r="RL94" s="125">
        <f t="shared" si="1957"/>
        <v>50</v>
      </c>
      <c r="RM94" s="125">
        <f t="shared" si="1957"/>
        <v>82</v>
      </c>
      <c r="RN94" s="125">
        <f t="shared" si="1957"/>
        <v>134</v>
      </c>
      <c r="RO94" s="125">
        <f t="shared" si="1957"/>
        <v>219</v>
      </c>
      <c r="RP94" s="125">
        <f t="shared" si="1957"/>
        <v>358</v>
      </c>
      <c r="RQ94" s="125">
        <f t="shared" si="1957"/>
        <v>2</v>
      </c>
      <c r="RR94" s="125">
        <f t="shared" si="1957"/>
        <v>3</v>
      </c>
      <c r="RS94" s="125">
        <f t="shared" si="1957"/>
        <v>4</v>
      </c>
      <c r="RT94" s="125">
        <f t="shared" si="1957"/>
        <v>7</v>
      </c>
      <c r="RU94" s="125">
        <f t="shared" si="1957"/>
        <v>12</v>
      </c>
      <c r="RV94" s="125">
        <f t="shared" si="1957"/>
        <v>19</v>
      </c>
      <c r="RW94" s="125">
        <f t="shared" si="1957"/>
        <v>31</v>
      </c>
      <c r="RX94" s="125">
        <f t="shared" si="1957"/>
        <v>50</v>
      </c>
      <c r="RY94" s="125">
        <f t="shared" si="1957"/>
        <v>82</v>
      </c>
      <c r="RZ94" s="125">
        <f t="shared" si="1957"/>
        <v>134</v>
      </c>
      <c r="SA94" s="125">
        <f t="shared" si="1957"/>
        <v>219</v>
      </c>
      <c r="SB94" s="125">
        <f t="shared" si="1957"/>
        <v>358</v>
      </c>
      <c r="SC94" s="125">
        <f t="shared" si="1957"/>
        <v>2</v>
      </c>
      <c r="SD94" s="125">
        <f t="shared" si="1957"/>
        <v>3</v>
      </c>
      <c r="SE94" s="125">
        <f t="shared" si="1957"/>
        <v>4</v>
      </c>
      <c r="SF94" s="125">
        <f t="shared" si="1957"/>
        <v>7</v>
      </c>
      <c r="SG94" s="125">
        <f t="shared" si="1957"/>
        <v>12</v>
      </c>
      <c r="SH94" s="125">
        <f t="shared" si="1957"/>
        <v>19</v>
      </c>
      <c r="SI94" s="125">
        <f t="shared" si="1957"/>
        <v>31</v>
      </c>
      <c r="SJ94" s="125">
        <f t="shared" si="1957"/>
        <v>50</v>
      </c>
      <c r="SK94" s="125">
        <f t="shared" si="1957"/>
        <v>82</v>
      </c>
      <c r="SL94" s="125">
        <f t="shared" si="1957"/>
        <v>134</v>
      </c>
      <c r="SM94" s="125">
        <f t="shared" si="1957"/>
        <v>219</v>
      </c>
      <c r="SN94" s="125">
        <f t="shared" si="1957"/>
        <v>358</v>
      </c>
      <c r="SO94" s="125">
        <f t="shared" si="1957"/>
        <v>2</v>
      </c>
      <c r="SP94" s="125">
        <f t="shared" si="1957"/>
        <v>3</v>
      </c>
      <c r="SQ94" s="125">
        <f t="shared" si="1957"/>
        <v>4</v>
      </c>
      <c r="SR94" s="125">
        <f t="shared" si="1957"/>
        <v>7</v>
      </c>
      <c r="SS94" s="125">
        <f t="shared" si="1957"/>
        <v>12</v>
      </c>
      <c r="ST94" s="125">
        <f t="shared" si="1957"/>
        <v>19</v>
      </c>
      <c r="SU94" s="125">
        <f t="shared" si="1957"/>
        <v>31</v>
      </c>
      <c r="SV94" s="125">
        <f t="shared" si="1957"/>
        <v>50</v>
      </c>
      <c r="SW94" s="125">
        <f t="shared" si="1957"/>
        <v>82</v>
      </c>
      <c r="SX94" s="125">
        <f t="shared" si="1957"/>
        <v>134</v>
      </c>
      <c r="SY94" s="125">
        <f t="shared" si="1957"/>
        <v>219</v>
      </c>
      <c r="SZ94" s="125">
        <f t="shared" si="1957"/>
        <v>358</v>
      </c>
      <c r="TA94" s="125">
        <f t="shared" si="1957"/>
        <v>2</v>
      </c>
      <c r="TB94" s="125">
        <f t="shared" si="1957"/>
        <v>3</v>
      </c>
      <c r="TC94" s="125">
        <f t="shared" si="1957"/>
        <v>4</v>
      </c>
      <c r="TD94" s="125">
        <f t="shared" si="1957"/>
        <v>7</v>
      </c>
      <c r="TE94" s="125">
        <f t="shared" si="1957"/>
        <v>12</v>
      </c>
      <c r="TF94" s="125">
        <f t="shared" si="1957"/>
        <v>19</v>
      </c>
      <c r="TG94" s="125">
        <f t="shared" si="1957"/>
        <v>31</v>
      </c>
      <c r="TH94" s="125">
        <f t="shared" si="1957"/>
        <v>50</v>
      </c>
      <c r="TI94" s="125">
        <f t="shared" si="1957"/>
        <v>82</v>
      </c>
      <c r="TJ94" s="125">
        <f t="shared" si="1957"/>
        <v>134</v>
      </c>
      <c r="TK94" s="125">
        <f t="shared" si="1957"/>
        <v>219</v>
      </c>
      <c r="TL94" s="125">
        <f t="shared" ref="TL94:VH94" si="1958">ROUND(1/EXP(-TL85*TL89),0)</f>
        <v>358</v>
      </c>
      <c r="TM94" s="125">
        <f t="shared" si="1958"/>
        <v>2</v>
      </c>
      <c r="TN94" s="125">
        <f t="shared" si="1958"/>
        <v>3</v>
      </c>
      <c r="TO94" s="125">
        <f t="shared" si="1958"/>
        <v>4</v>
      </c>
      <c r="TP94" s="125">
        <f t="shared" si="1958"/>
        <v>7</v>
      </c>
      <c r="TQ94" s="125">
        <f t="shared" si="1958"/>
        <v>12</v>
      </c>
      <c r="TR94" s="125">
        <f t="shared" si="1958"/>
        <v>19</v>
      </c>
      <c r="TS94" s="125">
        <f t="shared" si="1958"/>
        <v>31</v>
      </c>
      <c r="TT94" s="125">
        <f t="shared" si="1958"/>
        <v>50</v>
      </c>
      <c r="TU94" s="125">
        <f t="shared" si="1958"/>
        <v>82</v>
      </c>
      <c r="TV94" s="125">
        <f t="shared" si="1958"/>
        <v>134</v>
      </c>
      <c r="TW94" s="125">
        <f t="shared" si="1958"/>
        <v>219</v>
      </c>
      <c r="TX94" s="125">
        <f t="shared" si="1958"/>
        <v>358</v>
      </c>
      <c r="TY94" s="125">
        <f t="shared" si="1958"/>
        <v>2</v>
      </c>
      <c r="TZ94" s="125">
        <f t="shared" si="1958"/>
        <v>3</v>
      </c>
      <c r="UA94" s="125">
        <f t="shared" si="1958"/>
        <v>4</v>
      </c>
      <c r="UB94" s="125">
        <f t="shared" si="1958"/>
        <v>7</v>
      </c>
      <c r="UC94" s="125">
        <f t="shared" si="1958"/>
        <v>12</v>
      </c>
      <c r="UD94" s="125">
        <f t="shared" si="1958"/>
        <v>19</v>
      </c>
      <c r="UE94" s="125">
        <f t="shared" si="1958"/>
        <v>31</v>
      </c>
      <c r="UF94" s="125">
        <f t="shared" si="1958"/>
        <v>50</v>
      </c>
      <c r="UG94" s="125">
        <f t="shared" si="1958"/>
        <v>82</v>
      </c>
      <c r="UH94" s="125">
        <f t="shared" si="1958"/>
        <v>134</v>
      </c>
      <c r="UI94" s="125">
        <f t="shared" si="1958"/>
        <v>219</v>
      </c>
      <c r="UJ94" s="125">
        <f t="shared" si="1958"/>
        <v>358</v>
      </c>
      <c r="UK94" s="125">
        <f t="shared" si="1958"/>
        <v>2</v>
      </c>
      <c r="UL94" s="125">
        <f t="shared" si="1958"/>
        <v>3</v>
      </c>
      <c r="UM94" s="125">
        <f t="shared" si="1958"/>
        <v>4</v>
      </c>
      <c r="UN94" s="125">
        <f t="shared" si="1958"/>
        <v>7</v>
      </c>
      <c r="UO94" s="125">
        <f t="shared" si="1958"/>
        <v>12</v>
      </c>
      <c r="UP94" s="125">
        <f t="shared" si="1958"/>
        <v>19</v>
      </c>
      <c r="UQ94" s="125">
        <f t="shared" si="1958"/>
        <v>31</v>
      </c>
      <c r="UR94" s="125">
        <f t="shared" si="1958"/>
        <v>50</v>
      </c>
      <c r="US94" s="125">
        <f t="shared" si="1958"/>
        <v>82</v>
      </c>
      <c r="UT94" s="125">
        <f t="shared" si="1958"/>
        <v>134</v>
      </c>
      <c r="UU94" s="125">
        <f t="shared" si="1958"/>
        <v>219</v>
      </c>
      <c r="UV94" s="125">
        <f t="shared" si="1958"/>
        <v>358</v>
      </c>
      <c r="UW94" s="125">
        <f t="shared" si="1958"/>
        <v>2</v>
      </c>
      <c r="UX94" s="125">
        <f t="shared" si="1958"/>
        <v>3</v>
      </c>
      <c r="UY94" s="125">
        <f t="shared" si="1958"/>
        <v>4</v>
      </c>
      <c r="UZ94" s="125">
        <f t="shared" si="1958"/>
        <v>7</v>
      </c>
      <c r="VA94" s="125">
        <f t="shared" si="1958"/>
        <v>12</v>
      </c>
      <c r="VB94" s="125">
        <f t="shared" si="1958"/>
        <v>19</v>
      </c>
      <c r="VC94" s="125">
        <f t="shared" si="1958"/>
        <v>31</v>
      </c>
      <c r="VD94" s="125">
        <f t="shared" si="1958"/>
        <v>50</v>
      </c>
      <c r="VE94" s="125">
        <f t="shared" si="1958"/>
        <v>82</v>
      </c>
      <c r="VF94" s="125">
        <f t="shared" si="1958"/>
        <v>134</v>
      </c>
      <c r="VG94" s="125">
        <f t="shared" si="1958"/>
        <v>219</v>
      </c>
      <c r="VH94" s="125">
        <f t="shared" si="1958"/>
        <v>358</v>
      </c>
    </row>
    <row r="95" spans="2:580" ht="14.25" x14ac:dyDescent="0.25">
      <c r="B95" s="55"/>
      <c r="C95" s="203" t="s">
        <v>405</v>
      </c>
      <c r="D95" s="177" t="s">
        <v>406</v>
      </c>
      <c r="E95" s="126" cm="1">
        <f t="array" ref="E95">PEDBIKE_DELAY(E86,E85,E39,E40,E48,E49,E46,E18,FALSE)</f>
        <v>0.75850019629464838</v>
      </c>
      <c r="F95" s="126" cm="1">
        <f t="array" ref="F95">PEDBIKE_DELAY(F86,F85,F39,F40,F48,F49,F46,F18,FALSE)</f>
        <v>1.6723892767539661</v>
      </c>
      <c r="G95" s="126" cm="1">
        <f t="array" ref="G95">PEDBIKE_DELAY(G86,G85,G39,G40,G48,G49,G46,G18,FALSE)</f>
        <v>2.7881691549448013</v>
      </c>
      <c r="H95" s="126" cm="1">
        <f t="array" ref="H95">PEDBIKE_DELAY(H86,H85,H39,H40,H48,H49,H46,H18,FALSE)</f>
        <v>4.1310970546769639</v>
      </c>
      <c r="I95" s="126" cm="1">
        <f t="array" ref="I95">PEDBIKE_DELAY(I86,I85,I39,I40,I48,I49,I46,I18,FALSE)</f>
        <v>5.7462888752735477</v>
      </c>
      <c r="J95" s="126" cm="1">
        <f t="array" ref="J95">PEDBIKE_DELAY(J86,J85,J39,J40,J48,J49,J46,J18,FALSE)</f>
        <v>7.6659461711403045</v>
      </c>
      <c r="K95" s="126" cm="1">
        <f t="array" ref="K95">PEDBIKE_DELAY(K86,K85,K39,K40,K48,K49,K46,K18,FALSE)</f>
        <v>9.9148980740373833</v>
      </c>
      <c r="L95" s="126" cm="1">
        <f t="array" ref="L95">PEDBIKE_DELAY(L86,L85,L39,L40,L48,L49,L46,L18,FALSE)</f>
        <v>12.510471534432419</v>
      </c>
      <c r="M95" s="126" cm="1">
        <f t="array" ref="M95">PEDBIKE_DELAY(M86,M85,M39,M40,M48,M49,M46,M18,FALSE)</f>
        <v>15.431848416926329</v>
      </c>
      <c r="N95" s="126" cm="1">
        <f t="array" ref="N95">PEDBIKE_DELAY(N86,N85,N39,N40,N48,N49,N46,N18,FALSE)</f>
        <v>18.627914572634406</v>
      </c>
      <c r="O95" s="126" cm="1">
        <f t="array" ref="O95">PEDBIKE_DELAY(O86,O85,O39,O40,O48,O49,O46,O18,FALSE)</f>
        <v>21.988313322977184</v>
      </c>
      <c r="P95" s="126" cm="1">
        <f t="array" ref="P95">PEDBIKE_DELAY(P86,P85,P39,P40,P48,P49,P46,P18,FALSE)</f>
        <v>25.352173041317855</v>
      </c>
      <c r="Q95" s="126" cm="1">
        <f t="array" ref="Q95">PEDBIKE_DELAY(Q86,Q85,Q39,Q40,Q48,Q49,Q46,Q18,FALSE)</f>
        <v>0.75850019629464838</v>
      </c>
      <c r="R95" s="126" cm="1">
        <f t="array" ref="R95">PEDBIKE_DELAY(R86,R85,R39,R40,R48,R49,R46,R18,FALSE)</f>
        <v>1.6723892767539661</v>
      </c>
      <c r="S95" s="126" cm="1">
        <f t="array" ref="S95">PEDBIKE_DELAY(S86,S85,S39,S40,S48,S49,S46,S18,FALSE)</f>
        <v>2.7881691549448013</v>
      </c>
      <c r="T95" s="126" cm="1">
        <f t="array" ref="T95">PEDBIKE_DELAY(T86,T85,T39,T40,T48,T49,T46,T18,FALSE)</f>
        <v>4.1310970546769639</v>
      </c>
      <c r="U95" s="126" cm="1">
        <f t="array" ref="U95">PEDBIKE_DELAY(U86,U85,U39,U40,U48,U49,U46,U18,FALSE)</f>
        <v>5.7462888752735477</v>
      </c>
      <c r="V95" s="126" cm="1">
        <f t="array" ref="V95">PEDBIKE_DELAY(V86,V85,V39,V40,V48,V49,V46,V18,FALSE)</f>
        <v>7.6659461711403045</v>
      </c>
      <c r="W95" s="126" cm="1">
        <f t="array" ref="W95">PEDBIKE_DELAY(W86,W85,W39,W40,W48,W49,W46,W18,FALSE)</f>
        <v>9.9148980740373833</v>
      </c>
      <c r="X95" s="126" cm="1">
        <f t="array" ref="X95">PEDBIKE_DELAY(X86,X85,X39,X40,X48,X49,X46,X18,FALSE)</f>
        <v>12.510471534432419</v>
      </c>
      <c r="Y95" s="126" cm="1">
        <f t="array" ref="Y95">PEDBIKE_DELAY(Y86,Y85,Y39,Y40,Y48,Y49,Y46,Y18,FALSE)</f>
        <v>15.431848416926329</v>
      </c>
      <c r="Z95" s="126" cm="1">
        <f t="array" ref="Z95">PEDBIKE_DELAY(Z86,Z85,Z39,Z40,Z48,Z49,Z46,Z18,FALSE)</f>
        <v>18.627914572634406</v>
      </c>
      <c r="AA95" s="126" cm="1">
        <f t="array" ref="AA95">PEDBIKE_DELAY(AA86,AA85,AA39,AA40,AA48,AA49,AA46,AA18,FALSE)</f>
        <v>21.988313322977184</v>
      </c>
      <c r="AB95" s="126" cm="1">
        <f t="array" ref="AB95">PEDBIKE_DELAY(AB86,AB85,AB39,AB40,AB48,AB49,AB46,AB18,FALSE)</f>
        <v>25.352173041317855</v>
      </c>
      <c r="AC95" s="126" cm="1">
        <f t="array" ref="AC95">PEDBIKE_DELAY(AC86,AC85,AC39,AC40,AC48,AC49,AC46,AC18,FALSE)</f>
        <v>0.75850019629464838</v>
      </c>
      <c r="AD95" s="126" cm="1">
        <f t="array" ref="AD95">PEDBIKE_DELAY(AD86,AD85,AD39,AD40,AD48,AD49,AD46,AD18,FALSE)</f>
        <v>1.6723892767539661</v>
      </c>
      <c r="AE95" s="126" cm="1">
        <f t="array" ref="AE95">PEDBIKE_DELAY(AE86,AE85,AE39,AE40,AE48,AE49,AE46,AE18,FALSE)</f>
        <v>2.7881691549448013</v>
      </c>
      <c r="AF95" s="126" cm="1">
        <f t="array" ref="AF95">PEDBIKE_DELAY(AF86,AF85,AF39,AF40,AF48,AF49,AF46,AF18,FALSE)</f>
        <v>4.1310970546769639</v>
      </c>
      <c r="AG95" s="126" cm="1">
        <f t="array" ref="AG95">PEDBIKE_DELAY(AG86,AG85,AG39,AG40,AG48,AG49,AG46,AG18,FALSE)</f>
        <v>5.7462888752735477</v>
      </c>
      <c r="AH95" s="126" cm="1">
        <f t="array" ref="AH95">PEDBIKE_DELAY(AH86,AH85,AH39,AH40,AH48,AH49,AH46,AH18,FALSE)</f>
        <v>7.6659461711403045</v>
      </c>
      <c r="AI95" s="126" cm="1">
        <f t="array" ref="AI95">PEDBIKE_DELAY(AI86,AI85,AI39,AI40,AI48,AI49,AI46,AI18,FALSE)</f>
        <v>9.9148980740373833</v>
      </c>
      <c r="AJ95" s="126" cm="1">
        <f t="array" ref="AJ95">PEDBIKE_DELAY(AJ86,AJ85,AJ39,AJ40,AJ48,AJ49,AJ46,AJ18,FALSE)</f>
        <v>12.510471534432419</v>
      </c>
      <c r="AK95" s="126" cm="1">
        <f t="array" ref="AK95">PEDBIKE_DELAY(AK86,AK85,AK39,AK40,AK48,AK49,AK46,AK18,FALSE)</f>
        <v>15.431848416926329</v>
      </c>
      <c r="AL95" s="126" cm="1">
        <f t="array" ref="AL95">PEDBIKE_DELAY(AL86,AL85,AL39,AL40,AL48,AL49,AL46,AL18,FALSE)</f>
        <v>18.627914572634406</v>
      </c>
      <c r="AM95" s="126" cm="1">
        <f t="array" ref="AM95">PEDBIKE_DELAY(AM86,AM85,AM39,AM40,AM48,AM49,AM46,AM18,FALSE)</f>
        <v>21.988313322977184</v>
      </c>
      <c r="AN95" s="126" cm="1">
        <f t="array" ref="AN95">PEDBIKE_DELAY(AN86,AN85,AN39,AN40,AN48,AN49,AN46,AN18,FALSE)</f>
        <v>25.352173041317855</v>
      </c>
      <c r="AO95" s="126" cm="1">
        <f t="array" ref="AO95">PEDBIKE_DELAY(AO86,AO85,AO39,AO40,AO48,AO49,AO46,AO18,FALSE)</f>
        <v>0.75850019629464838</v>
      </c>
      <c r="AP95" s="126" cm="1">
        <f t="array" ref="AP95">PEDBIKE_DELAY(AP86,AP85,AP39,AP40,AP48,AP49,AP46,AP18,FALSE)</f>
        <v>1.6723892767539661</v>
      </c>
      <c r="AQ95" s="126" cm="1">
        <f t="array" ref="AQ95">PEDBIKE_DELAY(AQ86,AQ85,AQ39,AQ40,AQ48,AQ49,AQ46,AQ18,FALSE)</f>
        <v>2.7881691549448013</v>
      </c>
      <c r="AR95" s="126" cm="1">
        <f t="array" ref="AR95">PEDBIKE_DELAY(AR86,AR85,AR39,AR40,AR48,AR49,AR46,AR18,FALSE)</f>
        <v>4.1310970546769639</v>
      </c>
      <c r="AS95" s="126" cm="1">
        <f t="array" ref="AS95">PEDBIKE_DELAY(AS86,AS85,AS39,AS40,AS48,AS49,AS46,AS18,FALSE)</f>
        <v>5.7462888752735477</v>
      </c>
      <c r="AT95" s="126" cm="1">
        <f t="array" ref="AT95">PEDBIKE_DELAY(AT86,AT85,AT39,AT40,AT48,AT49,AT46,AT18,FALSE)</f>
        <v>7.6659461711403045</v>
      </c>
      <c r="AU95" s="126" cm="1">
        <f t="array" ref="AU95">PEDBIKE_DELAY(AU86,AU85,AU39,AU40,AU48,AU49,AU46,AU18,FALSE)</f>
        <v>9.9148980740373833</v>
      </c>
      <c r="AV95" s="126" cm="1">
        <f t="array" ref="AV95">PEDBIKE_DELAY(AV86,AV85,AV39,AV40,AV48,AV49,AV46,AV18,FALSE)</f>
        <v>12.510471534432419</v>
      </c>
      <c r="AW95" s="126" cm="1">
        <f t="array" ref="AW95">PEDBIKE_DELAY(AW86,AW85,AW39,AW40,AW48,AW49,AW46,AW18,FALSE)</f>
        <v>15.431848416926329</v>
      </c>
      <c r="AX95" s="126" cm="1">
        <f t="array" ref="AX95">PEDBIKE_DELAY(AX86,AX85,AX39,AX40,AX48,AX49,AX46,AX18,FALSE)</f>
        <v>18.627914572634406</v>
      </c>
      <c r="AY95" s="126" cm="1">
        <f t="array" ref="AY95">PEDBIKE_DELAY(AY86,AY85,AY39,AY40,AY48,AY49,AY46,AY18,FALSE)</f>
        <v>21.988313322977184</v>
      </c>
      <c r="AZ95" s="126" cm="1">
        <f t="array" ref="AZ95">PEDBIKE_DELAY(AZ86,AZ85,AZ39,AZ40,AZ48,AZ49,AZ46,AZ18,FALSE)</f>
        <v>25.352173041317855</v>
      </c>
      <c r="BA95" s="126" cm="1">
        <f t="array" ref="BA95">PEDBIKE_DELAY(BA86,BA85,BA39,BA40,BA48,BA49,BA46,BA18,FALSE)</f>
        <v>0.75850019629464838</v>
      </c>
      <c r="BB95" s="126" cm="1">
        <f t="array" ref="BB95">PEDBIKE_DELAY(BB86,BB85,BB39,BB40,BB48,BB49,BB46,BB18,FALSE)</f>
        <v>1.6723892767539661</v>
      </c>
      <c r="BC95" s="126" cm="1">
        <f t="array" ref="BC95">PEDBIKE_DELAY(BC86,BC85,BC39,BC40,BC48,BC49,BC46,BC18,FALSE)</f>
        <v>2.7881691549448013</v>
      </c>
      <c r="BD95" s="126" cm="1">
        <f t="array" ref="BD95">PEDBIKE_DELAY(BD86,BD85,BD39,BD40,BD48,BD49,BD46,BD18,FALSE)</f>
        <v>4.1310970546769639</v>
      </c>
      <c r="BE95" s="126" cm="1">
        <f t="array" ref="BE95">PEDBIKE_DELAY(BE86,BE85,BE39,BE40,BE48,BE49,BE46,BE18,FALSE)</f>
        <v>5.7462888752735477</v>
      </c>
      <c r="BF95" s="126" cm="1">
        <f t="array" ref="BF95">PEDBIKE_DELAY(BF86,BF85,BF39,BF40,BF48,BF49,BF46,BF18,FALSE)</f>
        <v>7.6659461711403045</v>
      </c>
      <c r="BG95" s="126" cm="1">
        <f t="array" ref="BG95">PEDBIKE_DELAY(BG86,BG85,BG39,BG40,BG48,BG49,BG46,BG18,FALSE)</f>
        <v>9.9148980740373833</v>
      </c>
      <c r="BH95" s="126" cm="1">
        <f t="array" ref="BH95">PEDBIKE_DELAY(BH86,BH85,BH39,BH40,BH48,BH49,BH46,BH18,FALSE)</f>
        <v>12.510471534432419</v>
      </c>
      <c r="BI95" s="126" cm="1">
        <f t="array" ref="BI95">PEDBIKE_DELAY(BI86,BI85,BI39,BI40,BI48,BI49,BI46,BI18,FALSE)</f>
        <v>15.431848416926329</v>
      </c>
      <c r="BJ95" s="126" cm="1">
        <f t="array" ref="BJ95">PEDBIKE_DELAY(BJ86,BJ85,BJ39,BJ40,BJ48,BJ49,BJ46,BJ18,FALSE)</f>
        <v>18.627914572634406</v>
      </c>
      <c r="BK95" s="126" cm="1">
        <f t="array" ref="BK95">PEDBIKE_DELAY(BK86,BK85,BK39,BK40,BK48,BK49,BK46,BK18,FALSE)</f>
        <v>21.988313322977184</v>
      </c>
      <c r="BL95" s="126" cm="1">
        <f t="array" ref="BL95">PEDBIKE_DELAY(BL86,BL85,BL39,BL40,BL48,BL49,BL46,BL18,FALSE)</f>
        <v>25.352173041317855</v>
      </c>
      <c r="BM95" s="126" cm="1">
        <f t="array" ref="BM95">PEDBIKE_DELAY(BM86,BM85,BM39,BM40,BM48,BM49,BM46,BM18,FALSE)</f>
        <v>0.75850019629464838</v>
      </c>
      <c r="BN95" s="126" cm="1">
        <f t="array" ref="BN95">PEDBIKE_DELAY(BN86,BN85,BN39,BN40,BN48,BN49,BN46,BN18,FALSE)</f>
        <v>1.6723892767539661</v>
      </c>
      <c r="BO95" s="126" cm="1">
        <f t="array" ref="BO95">PEDBIKE_DELAY(BO86,BO85,BO39,BO40,BO48,BO49,BO46,BO18,FALSE)</f>
        <v>2.7881691549448013</v>
      </c>
      <c r="BP95" s="126" cm="1">
        <f t="array" ref="BP95">PEDBIKE_DELAY(BP86,BP85,BP39,BP40,BP48,BP49,BP46,BP18,FALSE)</f>
        <v>4.1310970546769639</v>
      </c>
      <c r="BQ95" s="126" cm="1">
        <f t="array" ref="BQ95">PEDBIKE_DELAY(BQ86,BQ85,BQ39,BQ40,BQ48,BQ49,BQ46,BQ18,FALSE)</f>
        <v>5.7462888752735477</v>
      </c>
      <c r="BR95" s="126" cm="1">
        <f t="array" ref="BR95">PEDBIKE_DELAY(BR86,BR85,BR39,BR40,BR48,BR49,BR46,BR18,FALSE)</f>
        <v>7.6659461711403045</v>
      </c>
      <c r="BS95" s="126" cm="1">
        <f t="array" ref="BS95">PEDBIKE_DELAY(BS86,BS85,BS39,BS40,BS48,BS49,BS46,BS18,FALSE)</f>
        <v>9.9148980740373833</v>
      </c>
      <c r="BT95" s="126" cm="1">
        <f t="array" ref="BT95">PEDBIKE_DELAY(BT86,BT85,BT39,BT40,BT48,BT49,BT46,BT18,FALSE)</f>
        <v>12.510471534432419</v>
      </c>
      <c r="BU95" s="126" cm="1">
        <f t="array" ref="BU95">PEDBIKE_DELAY(BU86,BU85,BU39,BU40,BU48,BU49,BU46,BU18,FALSE)</f>
        <v>15.431848416926329</v>
      </c>
      <c r="BV95" s="126" cm="1">
        <f t="array" ref="BV95">PEDBIKE_DELAY(BV86,BV85,BV39,BV40,BV48,BV49,BV46,BV18,FALSE)</f>
        <v>18.627914572634406</v>
      </c>
      <c r="BW95" s="126" cm="1">
        <f t="array" ref="BW95">PEDBIKE_DELAY(BW86,BW85,BW39,BW40,BW48,BW49,BW46,BW18,FALSE)</f>
        <v>21.988313322977184</v>
      </c>
      <c r="BX95" s="126" cm="1">
        <f t="array" ref="BX95">PEDBIKE_DELAY(BX86,BX85,BX39,BX40,BX48,BX49,BX46,BX18,FALSE)</f>
        <v>25.352173041317855</v>
      </c>
      <c r="BY95" s="126" cm="1">
        <f t="array" ref="BY95">PEDBIKE_DELAY(BY86,BY85,BY39,BY40,BY48,BY49,BY46,BY18,FALSE)</f>
        <v>0.75850019629464838</v>
      </c>
      <c r="BZ95" s="126" cm="1">
        <f t="array" ref="BZ95">PEDBIKE_DELAY(BZ86,BZ85,BZ39,BZ40,BZ48,BZ49,BZ46,BZ18,FALSE)</f>
        <v>1.6723892767539661</v>
      </c>
      <c r="CA95" s="126" cm="1">
        <f t="array" ref="CA95">PEDBIKE_DELAY(CA86,CA85,CA39,CA40,CA48,CA49,CA46,CA18,FALSE)</f>
        <v>2.7881691549448013</v>
      </c>
      <c r="CB95" s="126" cm="1">
        <f t="array" ref="CB95">PEDBIKE_DELAY(CB86,CB85,CB39,CB40,CB48,CB49,CB46,CB18,FALSE)</f>
        <v>4.1310970546769639</v>
      </c>
      <c r="CC95" s="126" cm="1">
        <f t="array" ref="CC95">PEDBIKE_DELAY(CC86,CC85,CC39,CC40,CC48,CC49,CC46,CC18,FALSE)</f>
        <v>5.7462888752735477</v>
      </c>
      <c r="CD95" s="126" cm="1">
        <f t="array" ref="CD95">PEDBIKE_DELAY(CD86,CD85,CD39,CD40,CD48,CD49,CD46,CD18,FALSE)</f>
        <v>7.6659461711403045</v>
      </c>
      <c r="CE95" s="126" cm="1">
        <f t="array" ref="CE95">PEDBIKE_DELAY(CE86,CE85,CE39,CE40,CE48,CE49,CE46,CE18,FALSE)</f>
        <v>9.9148980740373833</v>
      </c>
      <c r="CF95" s="126" cm="1">
        <f t="array" ref="CF95">PEDBIKE_DELAY(CF86,CF85,CF39,CF40,CF48,CF49,CF46,CF18,FALSE)</f>
        <v>12.510471534432419</v>
      </c>
      <c r="CG95" s="126" cm="1">
        <f t="array" ref="CG95">PEDBIKE_DELAY(CG86,CG85,CG39,CG40,CG48,CG49,CG46,CG18,FALSE)</f>
        <v>15.431848416926329</v>
      </c>
      <c r="CH95" s="126" cm="1">
        <f t="array" ref="CH95">PEDBIKE_DELAY(CH86,CH85,CH39,CH40,CH48,CH49,CH46,CH18,FALSE)</f>
        <v>18.627914572634406</v>
      </c>
      <c r="CI95" s="126" cm="1">
        <f t="array" ref="CI95">PEDBIKE_DELAY(CI86,CI85,CI39,CI40,CI48,CI49,CI46,CI18,FALSE)</f>
        <v>21.988313322977184</v>
      </c>
      <c r="CJ95" s="126" cm="1">
        <f t="array" ref="CJ95">PEDBIKE_DELAY(CJ86,CJ85,CJ39,CJ40,CJ48,CJ49,CJ46,CJ18,FALSE)</f>
        <v>25.352173041317855</v>
      </c>
      <c r="CK95" s="126" cm="1">
        <f t="array" ref="CK95">PEDBIKE_DELAY(CK86,CK85,CK39,CK40,CK48,CK49,CK46,CK18,FALSE)</f>
        <v>0.75850019629464838</v>
      </c>
      <c r="CL95" s="126" cm="1">
        <f t="array" ref="CL95">PEDBIKE_DELAY(CL86,CL85,CL39,CL40,CL48,CL49,CL46,CL18,FALSE)</f>
        <v>1.6723892767539661</v>
      </c>
      <c r="CM95" s="126" cm="1">
        <f t="array" ref="CM95">PEDBIKE_DELAY(CM86,CM85,CM39,CM40,CM48,CM49,CM46,CM18,FALSE)</f>
        <v>2.7881691549448013</v>
      </c>
      <c r="CN95" s="126" cm="1">
        <f t="array" ref="CN95">PEDBIKE_DELAY(CN86,CN85,CN39,CN40,CN48,CN49,CN46,CN18,FALSE)</f>
        <v>4.1310970546769639</v>
      </c>
      <c r="CO95" s="126" cm="1">
        <f t="array" ref="CO95">PEDBIKE_DELAY(CO86,CO85,CO39,CO40,CO48,CO49,CO46,CO18,FALSE)</f>
        <v>5.7462888752735477</v>
      </c>
      <c r="CP95" s="126" cm="1">
        <f t="array" ref="CP95">PEDBIKE_DELAY(CP86,CP85,CP39,CP40,CP48,CP49,CP46,CP18,FALSE)</f>
        <v>7.6659461711403045</v>
      </c>
      <c r="CQ95" s="126" cm="1">
        <f t="array" ref="CQ95">PEDBIKE_DELAY(CQ86,CQ85,CQ39,CQ40,CQ48,CQ49,CQ46,CQ18,FALSE)</f>
        <v>9.9148980740373833</v>
      </c>
      <c r="CR95" s="126" cm="1">
        <f t="array" ref="CR95">PEDBIKE_DELAY(CR86,CR85,CR39,CR40,CR48,CR49,CR46,CR18,FALSE)</f>
        <v>12.510471534432419</v>
      </c>
      <c r="CS95" s="126" cm="1">
        <f t="array" ref="CS95">PEDBIKE_DELAY(CS86,CS85,CS39,CS40,CS48,CS49,CS46,CS18,FALSE)</f>
        <v>15.431848416926329</v>
      </c>
      <c r="CT95" s="126" cm="1">
        <f t="array" ref="CT95">PEDBIKE_DELAY(CT86,CT85,CT39,CT40,CT48,CT49,CT46,CT18,FALSE)</f>
        <v>18.627914572634406</v>
      </c>
      <c r="CU95" s="126" cm="1">
        <f t="array" ref="CU95">PEDBIKE_DELAY(CU86,CU85,CU39,CU40,CU48,CU49,CU46,CU18,FALSE)</f>
        <v>21.988313322977184</v>
      </c>
      <c r="CV95" s="126" cm="1">
        <f t="array" ref="CV95">PEDBIKE_DELAY(CV86,CV85,CV39,CV40,CV48,CV49,CV46,CV18,FALSE)</f>
        <v>25.352173041317855</v>
      </c>
      <c r="CW95" s="126" cm="1">
        <f t="array" ref="CW95">PEDBIKE_DELAY(CW86,CW85,CW39,CW40,CW48,CW49,CW46,CW18,FALSE)</f>
        <v>0.75850019629464838</v>
      </c>
      <c r="CX95" s="126" cm="1">
        <f t="array" ref="CX95">PEDBIKE_DELAY(CX86,CX85,CX39,CX40,CX48,CX49,CX46,CX18,FALSE)</f>
        <v>1.6723892767539661</v>
      </c>
      <c r="CY95" s="126" cm="1">
        <f t="array" ref="CY95">PEDBIKE_DELAY(CY86,CY85,CY39,CY40,CY48,CY49,CY46,CY18,FALSE)</f>
        <v>2.7881691549448013</v>
      </c>
      <c r="CZ95" s="126" cm="1">
        <f t="array" ref="CZ95">PEDBIKE_DELAY(CZ86,CZ85,CZ39,CZ40,CZ48,CZ49,CZ46,CZ18,FALSE)</f>
        <v>4.1310970546769639</v>
      </c>
      <c r="DA95" s="126" cm="1">
        <f t="array" ref="DA95">PEDBIKE_DELAY(DA86,DA85,DA39,DA40,DA48,DA49,DA46,DA18,FALSE)</f>
        <v>5.7462888752735477</v>
      </c>
      <c r="DB95" s="126" cm="1">
        <f t="array" ref="DB95">PEDBIKE_DELAY(DB86,DB85,DB39,DB40,DB48,DB49,DB46,DB18,FALSE)</f>
        <v>7.6659461711403045</v>
      </c>
      <c r="DC95" s="126" cm="1">
        <f t="array" ref="DC95">PEDBIKE_DELAY(DC86,DC85,DC39,DC40,DC48,DC49,DC46,DC18,FALSE)</f>
        <v>9.9148980740373833</v>
      </c>
      <c r="DD95" s="126" cm="1">
        <f t="array" ref="DD95">PEDBIKE_DELAY(DD86,DD85,DD39,DD40,DD48,DD49,DD46,DD18,FALSE)</f>
        <v>12.510471534432419</v>
      </c>
      <c r="DE95" s="126" cm="1">
        <f t="array" ref="DE95">PEDBIKE_DELAY(DE86,DE85,DE39,DE40,DE48,DE49,DE46,DE18,FALSE)</f>
        <v>15.431848416926329</v>
      </c>
      <c r="DF95" s="126" cm="1">
        <f t="array" ref="DF95">PEDBIKE_DELAY(DF86,DF85,DF39,DF40,DF48,DF49,DF46,DF18,FALSE)</f>
        <v>18.627914572634406</v>
      </c>
      <c r="DG95" s="126" cm="1">
        <f t="array" ref="DG95">PEDBIKE_DELAY(DG86,DG85,DG39,DG40,DG48,DG49,DG46,DG18,FALSE)</f>
        <v>21.988313322977184</v>
      </c>
      <c r="DH95" s="126" cm="1">
        <f t="array" ref="DH95">PEDBIKE_DELAY(DH86,DH85,DH39,DH40,DH48,DH49,DH46,DH18,FALSE)</f>
        <v>25.352173041317855</v>
      </c>
      <c r="DI95" s="126" cm="1">
        <f t="array" ref="DI95">PEDBIKE_DELAY(DI86,DI85,DI39,DI40,DI48,DI49,DI46,DI18,FALSE)</f>
        <v>0.75850019629464838</v>
      </c>
      <c r="DJ95" s="126" cm="1">
        <f t="array" ref="DJ95">PEDBIKE_DELAY(DJ86,DJ85,DJ39,DJ40,DJ48,DJ49,DJ46,DJ18,FALSE)</f>
        <v>1.6723892767539661</v>
      </c>
      <c r="DK95" s="126" cm="1">
        <f t="array" ref="DK95">PEDBIKE_DELAY(DK86,DK85,DK39,DK40,DK48,DK49,DK46,DK18,FALSE)</f>
        <v>2.7881691549448013</v>
      </c>
      <c r="DL95" s="126" cm="1">
        <f t="array" ref="DL95">PEDBIKE_DELAY(DL86,DL85,DL39,DL40,DL48,DL49,DL46,DL18,FALSE)</f>
        <v>4.1310970546769639</v>
      </c>
      <c r="DM95" s="126" cm="1">
        <f t="array" ref="DM95">PEDBIKE_DELAY(DM86,DM85,DM39,DM40,DM48,DM49,DM46,DM18,FALSE)</f>
        <v>5.7462888752735477</v>
      </c>
      <c r="DN95" s="126" cm="1">
        <f t="array" ref="DN95">PEDBIKE_DELAY(DN86,DN85,DN39,DN40,DN48,DN49,DN46,DN18,FALSE)</f>
        <v>7.6659461711403045</v>
      </c>
      <c r="DO95" s="126" cm="1">
        <f t="array" ref="DO95">PEDBIKE_DELAY(DO86,DO85,DO39,DO40,DO48,DO49,DO46,DO18,FALSE)</f>
        <v>9.9148980740373833</v>
      </c>
      <c r="DP95" s="126" cm="1">
        <f t="array" ref="DP95">PEDBIKE_DELAY(DP86,DP85,DP39,DP40,DP48,DP49,DP46,DP18,FALSE)</f>
        <v>12.510471534432419</v>
      </c>
      <c r="DQ95" s="126" cm="1">
        <f t="array" ref="DQ95">PEDBIKE_DELAY(DQ86,DQ85,DQ39,DQ40,DQ48,DQ49,DQ46,DQ18,FALSE)</f>
        <v>15.431848416926329</v>
      </c>
      <c r="DR95" s="126" cm="1">
        <f t="array" ref="DR95">PEDBIKE_DELAY(DR86,DR85,DR39,DR40,DR48,DR49,DR46,DR18,FALSE)</f>
        <v>18.627914572634406</v>
      </c>
      <c r="DS95" s="126" cm="1">
        <f t="array" ref="DS95">PEDBIKE_DELAY(DS86,DS85,DS39,DS40,DS48,DS49,DS46,DS18,FALSE)</f>
        <v>21.988313322977184</v>
      </c>
      <c r="DT95" s="126" cm="1">
        <f t="array" ref="DT95">PEDBIKE_DELAY(DT86,DT85,DT39,DT40,DT48,DT49,DT46,DT18,FALSE)</f>
        <v>25.352173041317855</v>
      </c>
      <c r="DU95" s="126" cm="1">
        <f t="array" ref="DU95">PEDBIKE_DELAY(DU86,DU85,DU39,DU40,DU48,DU49,DU46,DU18,FALSE)</f>
        <v>0.75850019629464838</v>
      </c>
      <c r="DV95" s="126" cm="1">
        <f t="array" ref="DV95">PEDBIKE_DELAY(DV86,DV85,DV39,DV40,DV48,DV49,DV46,DV18,FALSE)</f>
        <v>1.6723892767539661</v>
      </c>
      <c r="DW95" s="126" cm="1">
        <f t="array" ref="DW95">PEDBIKE_DELAY(DW86,DW85,DW39,DW40,DW48,DW49,DW46,DW18,FALSE)</f>
        <v>2.7881691549448013</v>
      </c>
      <c r="DX95" s="126" cm="1">
        <f t="array" ref="DX95">PEDBIKE_DELAY(DX86,DX85,DX39,DX40,DX48,DX49,DX46,DX18,FALSE)</f>
        <v>4.1310970546769639</v>
      </c>
      <c r="DY95" s="126" cm="1">
        <f t="array" ref="DY95">PEDBIKE_DELAY(DY86,DY85,DY39,DY40,DY48,DY49,DY46,DY18,FALSE)</f>
        <v>5.7462888752735477</v>
      </c>
      <c r="DZ95" s="126" cm="1">
        <f t="array" ref="DZ95">PEDBIKE_DELAY(DZ86,DZ85,DZ39,DZ40,DZ48,DZ49,DZ46,DZ18,FALSE)</f>
        <v>7.6659461711403045</v>
      </c>
      <c r="EA95" s="126" cm="1">
        <f t="array" ref="EA95">PEDBIKE_DELAY(EA86,EA85,EA39,EA40,EA48,EA49,EA46,EA18,FALSE)</f>
        <v>9.9148980740373833</v>
      </c>
      <c r="EB95" s="126" cm="1">
        <f t="array" ref="EB95">PEDBIKE_DELAY(EB86,EB85,EB39,EB40,EB48,EB49,EB46,EB18,FALSE)</f>
        <v>12.510471534432419</v>
      </c>
      <c r="EC95" s="126" cm="1">
        <f t="array" ref="EC95">PEDBIKE_DELAY(EC86,EC85,EC39,EC40,EC48,EC49,EC46,EC18,FALSE)</f>
        <v>15.431848416926329</v>
      </c>
      <c r="ED95" s="126" cm="1">
        <f t="array" ref="ED95">PEDBIKE_DELAY(ED86,ED85,ED39,ED40,ED48,ED49,ED46,ED18,FALSE)</f>
        <v>18.627914572634406</v>
      </c>
      <c r="EE95" s="126" cm="1">
        <f t="array" ref="EE95">PEDBIKE_DELAY(EE86,EE85,EE39,EE40,EE48,EE49,EE46,EE18,FALSE)</f>
        <v>21.988313322977184</v>
      </c>
      <c r="EF95" s="126" cm="1">
        <f t="array" ref="EF95">PEDBIKE_DELAY(EF86,EF85,EF39,EF40,EF48,EF49,EF46,EF18,FALSE)</f>
        <v>25.352173041317855</v>
      </c>
      <c r="EG95" s="126" cm="1">
        <f t="array" ref="EG95">PEDBIKE_DELAY(EG86,EG85,EG39,EG40,EG48,EG49,EG46,EG18,FALSE)</f>
        <v>0.75850019629464838</v>
      </c>
      <c r="EH95" s="126" cm="1">
        <f t="array" ref="EH95">PEDBIKE_DELAY(EH86,EH85,EH39,EH40,EH48,EH49,EH46,EH18,FALSE)</f>
        <v>1.6723892767539661</v>
      </c>
      <c r="EI95" s="126" cm="1">
        <f t="array" ref="EI95">PEDBIKE_DELAY(EI86,EI85,EI39,EI40,EI48,EI49,EI46,EI18,FALSE)</f>
        <v>2.7881691549448013</v>
      </c>
      <c r="EJ95" s="126" cm="1">
        <f t="array" ref="EJ95">PEDBIKE_DELAY(EJ86,EJ85,EJ39,EJ40,EJ48,EJ49,EJ46,EJ18,FALSE)</f>
        <v>4.1310970546769639</v>
      </c>
      <c r="EK95" s="126" cm="1">
        <f t="array" ref="EK95">PEDBIKE_DELAY(EK86,EK85,EK39,EK40,EK48,EK49,EK46,EK18,FALSE)</f>
        <v>5.7462888752735477</v>
      </c>
      <c r="EL95" s="126" cm="1">
        <f t="array" ref="EL95">PEDBIKE_DELAY(EL86,EL85,EL39,EL40,EL48,EL49,EL46,EL18,FALSE)</f>
        <v>7.6659461711403045</v>
      </c>
      <c r="EM95" s="126" cm="1">
        <f t="array" ref="EM95">PEDBIKE_DELAY(EM86,EM85,EM39,EM40,EM48,EM49,EM46,EM18,FALSE)</f>
        <v>9.9148980740373833</v>
      </c>
      <c r="EN95" s="126" cm="1">
        <f t="array" ref="EN95">PEDBIKE_DELAY(EN86,EN85,EN39,EN40,EN48,EN49,EN46,EN18,FALSE)</f>
        <v>12.510471534432419</v>
      </c>
      <c r="EO95" s="126" cm="1">
        <f t="array" ref="EO95">PEDBIKE_DELAY(EO86,EO85,EO39,EO40,EO48,EO49,EO46,EO18,FALSE)</f>
        <v>15.431848416926329</v>
      </c>
      <c r="EP95" s="126" cm="1">
        <f t="array" ref="EP95">PEDBIKE_DELAY(EP86,EP85,EP39,EP40,EP48,EP49,EP46,EP18,FALSE)</f>
        <v>18.627914572634406</v>
      </c>
      <c r="EQ95" s="126" cm="1">
        <f t="array" ref="EQ95">PEDBIKE_DELAY(EQ86,EQ85,EQ39,EQ40,EQ48,EQ49,EQ46,EQ18,FALSE)</f>
        <v>21.988313322977184</v>
      </c>
      <c r="ER95" s="126" cm="1">
        <f t="array" ref="ER95">PEDBIKE_DELAY(ER86,ER85,ER39,ER40,ER48,ER49,ER46,ER18,FALSE)</f>
        <v>25.352173041317855</v>
      </c>
      <c r="ES95" s="126" cm="1">
        <f t="array" ref="ES95">PEDBIKE_DELAY(ES86,ES85,ES39,ES40,ES48,ES49,ES46,ES18,FALSE)</f>
        <v>0.75850019629464838</v>
      </c>
      <c r="ET95" s="126" cm="1">
        <f t="array" ref="ET95">PEDBIKE_DELAY(ET86,ET85,ET39,ET40,ET48,ET49,ET46,ET18,FALSE)</f>
        <v>1.6723892767539661</v>
      </c>
      <c r="EU95" s="126" cm="1">
        <f t="array" ref="EU95">PEDBIKE_DELAY(EU86,EU85,EU39,EU40,EU48,EU49,EU46,EU18,FALSE)</f>
        <v>2.7881691549448013</v>
      </c>
      <c r="EV95" s="126" cm="1">
        <f t="array" ref="EV95">PEDBIKE_DELAY(EV86,EV85,EV39,EV40,EV48,EV49,EV46,EV18,FALSE)</f>
        <v>4.1310970546769639</v>
      </c>
      <c r="EW95" s="126" cm="1">
        <f t="array" ref="EW95">PEDBIKE_DELAY(EW86,EW85,EW39,EW40,EW48,EW49,EW46,EW18,FALSE)</f>
        <v>5.7462888752735477</v>
      </c>
      <c r="EX95" s="126" cm="1">
        <f t="array" ref="EX95">PEDBIKE_DELAY(EX86,EX85,EX39,EX40,EX48,EX49,EX46,EX18,FALSE)</f>
        <v>7.6659461711403045</v>
      </c>
      <c r="EY95" s="126" cm="1">
        <f t="array" ref="EY95">PEDBIKE_DELAY(EY86,EY85,EY39,EY40,EY48,EY49,EY46,EY18,FALSE)</f>
        <v>9.9148980740373833</v>
      </c>
      <c r="EZ95" s="126" cm="1">
        <f t="array" ref="EZ95">PEDBIKE_DELAY(EZ86,EZ85,EZ39,EZ40,EZ48,EZ49,EZ46,EZ18,FALSE)</f>
        <v>12.510471534432419</v>
      </c>
      <c r="FA95" s="126" cm="1">
        <f t="array" ref="FA95">PEDBIKE_DELAY(FA86,FA85,FA39,FA40,FA48,FA49,FA46,FA18,FALSE)</f>
        <v>15.431848416926329</v>
      </c>
      <c r="FB95" s="126" cm="1">
        <f t="array" ref="FB95">PEDBIKE_DELAY(FB86,FB85,FB39,FB40,FB48,FB49,FB46,FB18,FALSE)</f>
        <v>18.627914572634406</v>
      </c>
      <c r="FC95" s="126" cm="1">
        <f t="array" ref="FC95">PEDBIKE_DELAY(FC86,FC85,FC39,FC40,FC48,FC49,FC46,FC18,FALSE)</f>
        <v>21.988313322977184</v>
      </c>
      <c r="FD95" s="126" cm="1">
        <f t="array" ref="FD95">PEDBIKE_DELAY(FD86,FD85,FD39,FD40,FD48,FD49,FD46,FD18,FALSE)</f>
        <v>25.352173041317855</v>
      </c>
      <c r="FE95" s="126" cm="1">
        <f t="array" ref="FE95">PEDBIKE_DELAY(FE86,FE85,FE39,FE40,FE48,FE49,FE46,FE18,FALSE)</f>
        <v>0.75850019629464838</v>
      </c>
      <c r="FF95" s="126" cm="1">
        <f t="array" ref="FF95">PEDBIKE_DELAY(FF86,FF85,FF39,FF40,FF48,FF49,FF46,FF18,FALSE)</f>
        <v>1.6723892767539661</v>
      </c>
      <c r="FG95" s="126" cm="1">
        <f t="array" ref="FG95">PEDBIKE_DELAY(FG86,FG85,FG39,FG40,FG48,FG49,FG46,FG18,FALSE)</f>
        <v>2.7881691549448013</v>
      </c>
      <c r="FH95" s="126" cm="1">
        <f t="array" ref="FH95">PEDBIKE_DELAY(FH86,FH85,FH39,FH40,FH48,FH49,FH46,FH18,FALSE)</f>
        <v>4.1310970546769639</v>
      </c>
      <c r="FI95" s="126" cm="1">
        <f t="array" ref="FI95">PEDBIKE_DELAY(FI86,FI85,FI39,FI40,FI48,FI49,FI46,FI18,FALSE)</f>
        <v>5.7462888752735477</v>
      </c>
      <c r="FJ95" s="126" cm="1">
        <f t="array" ref="FJ95">PEDBIKE_DELAY(FJ86,FJ85,FJ39,FJ40,FJ48,FJ49,FJ46,FJ18,FALSE)</f>
        <v>7.6659461711403045</v>
      </c>
      <c r="FK95" s="126" cm="1">
        <f t="array" ref="FK95">PEDBIKE_DELAY(FK86,FK85,FK39,FK40,FK48,FK49,FK46,FK18,FALSE)</f>
        <v>9.9148980740373833</v>
      </c>
      <c r="FL95" s="126" cm="1">
        <f t="array" ref="FL95">PEDBIKE_DELAY(FL86,FL85,FL39,FL40,FL48,FL49,FL46,FL18,FALSE)</f>
        <v>12.510471534432419</v>
      </c>
      <c r="FM95" s="126" cm="1">
        <f t="array" ref="FM95">PEDBIKE_DELAY(FM86,FM85,FM39,FM40,FM48,FM49,FM46,FM18,FALSE)</f>
        <v>15.431848416926329</v>
      </c>
      <c r="FN95" s="126" cm="1">
        <f t="array" ref="FN95">PEDBIKE_DELAY(FN86,FN85,FN39,FN40,FN48,FN49,FN46,FN18,FALSE)</f>
        <v>18.627914572634406</v>
      </c>
      <c r="FO95" s="126" cm="1">
        <f t="array" ref="FO95">PEDBIKE_DELAY(FO86,FO85,FO39,FO40,FO48,FO49,FO46,FO18,FALSE)</f>
        <v>21.988313322977184</v>
      </c>
      <c r="FP95" s="126" cm="1">
        <f t="array" ref="FP95">PEDBIKE_DELAY(FP86,FP85,FP39,FP40,FP48,FP49,FP46,FP18,FALSE)</f>
        <v>25.352173041317855</v>
      </c>
      <c r="FQ95" s="126" cm="1">
        <f t="array" ref="FQ95">PEDBIKE_DELAY(FQ86,FQ85,FQ39,FQ40,FQ48,FQ49,FQ46,FQ18,FALSE)</f>
        <v>0.75850019629464838</v>
      </c>
      <c r="FR95" s="126" cm="1">
        <f t="array" ref="FR95">PEDBIKE_DELAY(FR86,FR85,FR39,FR40,FR48,FR49,FR46,FR18,FALSE)</f>
        <v>1.6723892767539661</v>
      </c>
      <c r="FS95" s="126" cm="1">
        <f t="array" ref="FS95">PEDBIKE_DELAY(FS86,FS85,FS39,FS40,FS48,FS49,FS46,FS18,FALSE)</f>
        <v>2.7881691549448013</v>
      </c>
      <c r="FT95" s="126" cm="1">
        <f t="array" ref="FT95">PEDBIKE_DELAY(FT86,FT85,FT39,FT40,FT48,FT49,FT46,FT18,FALSE)</f>
        <v>4.1310970546769639</v>
      </c>
      <c r="FU95" s="126" cm="1">
        <f t="array" ref="FU95">PEDBIKE_DELAY(FU86,FU85,FU39,FU40,FU48,FU49,FU46,FU18,FALSE)</f>
        <v>5.7462888752735477</v>
      </c>
      <c r="FV95" s="126" cm="1">
        <f t="array" ref="FV95">PEDBIKE_DELAY(FV86,FV85,FV39,FV40,FV48,FV49,FV46,FV18,FALSE)</f>
        <v>7.6659461711403045</v>
      </c>
      <c r="FW95" s="126" cm="1">
        <f t="array" ref="FW95">PEDBIKE_DELAY(FW86,FW85,FW39,FW40,FW48,FW49,FW46,FW18,FALSE)</f>
        <v>9.9148980740373833</v>
      </c>
      <c r="FX95" s="126" cm="1">
        <f t="array" ref="FX95">PEDBIKE_DELAY(FX86,FX85,FX39,FX40,FX48,FX49,FX46,FX18,FALSE)</f>
        <v>12.510471534432419</v>
      </c>
      <c r="FY95" s="126" cm="1">
        <f t="array" ref="FY95">PEDBIKE_DELAY(FY86,FY85,FY39,FY40,FY48,FY49,FY46,FY18,FALSE)</f>
        <v>15.431848416926329</v>
      </c>
      <c r="FZ95" s="126" cm="1">
        <f t="array" ref="FZ95">PEDBIKE_DELAY(FZ86,FZ85,FZ39,FZ40,FZ48,FZ49,FZ46,FZ18,FALSE)</f>
        <v>18.627914572634406</v>
      </c>
      <c r="GA95" s="126" cm="1">
        <f t="array" ref="GA95">PEDBIKE_DELAY(GA86,GA85,GA39,GA40,GA48,GA49,GA46,GA18,FALSE)</f>
        <v>21.988313322977184</v>
      </c>
      <c r="GB95" s="126" cm="1">
        <f t="array" ref="GB95">PEDBIKE_DELAY(GB86,GB85,GB39,GB40,GB48,GB49,GB46,GB18,FALSE)</f>
        <v>25.352173041317855</v>
      </c>
      <c r="GC95" s="126" cm="1">
        <f t="array" ref="GC95">PEDBIKE_DELAY(GC86,GC85,GC39,GC40,GC48,GC49,GC46,GC18,FALSE)</f>
        <v>0.75850019629464838</v>
      </c>
      <c r="GD95" s="126" cm="1">
        <f t="array" ref="GD95">PEDBIKE_DELAY(GD86,GD85,GD39,GD40,GD48,GD49,GD46,GD18,FALSE)</f>
        <v>1.6723892767539661</v>
      </c>
      <c r="GE95" s="126" cm="1">
        <f t="array" ref="GE95">PEDBIKE_DELAY(GE86,GE85,GE39,GE40,GE48,GE49,GE46,GE18,FALSE)</f>
        <v>2.7881691549448013</v>
      </c>
      <c r="GF95" s="126" cm="1">
        <f t="array" ref="GF95">PEDBIKE_DELAY(GF86,GF85,GF39,GF40,GF48,GF49,GF46,GF18,FALSE)</f>
        <v>4.1310970546769639</v>
      </c>
      <c r="GG95" s="126" cm="1">
        <f t="array" ref="GG95">PEDBIKE_DELAY(GG86,GG85,GG39,GG40,GG48,GG49,GG46,GG18,FALSE)</f>
        <v>5.7462888752735477</v>
      </c>
      <c r="GH95" s="126" cm="1">
        <f t="array" ref="GH95">PEDBIKE_DELAY(GH86,GH85,GH39,GH40,GH48,GH49,GH46,GH18,FALSE)</f>
        <v>7.6659461711403045</v>
      </c>
      <c r="GI95" s="126" cm="1">
        <f t="array" ref="GI95">PEDBIKE_DELAY(GI86,GI85,GI39,GI40,GI48,GI49,GI46,GI18,FALSE)</f>
        <v>9.9148980740373833</v>
      </c>
      <c r="GJ95" s="126" cm="1">
        <f t="array" ref="GJ95">PEDBIKE_DELAY(GJ86,GJ85,GJ39,GJ40,GJ48,GJ49,GJ46,GJ18,FALSE)</f>
        <v>12.510471534432419</v>
      </c>
      <c r="GK95" s="126" cm="1">
        <f t="array" ref="GK95">PEDBIKE_DELAY(GK86,GK85,GK39,GK40,GK48,GK49,GK46,GK18,FALSE)</f>
        <v>15.431848416926329</v>
      </c>
      <c r="GL95" s="126" cm="1">
        <f t="array" ref="GL95">PEDBIKE_DELAY(GL86,GL85,GL39,GL40,GL48,GL49,GL46,GL18,FALSE)</f>
        <v>18.627914572634406</v>
      </c>
      <c r="GM95" s="126" cm="1">
        <f t="array" ref="GM95">PEDBIKE_DELAY(GM86,GM85,GM39,GM40,GM48,GM49,GM46,GM18,FALSE)</f>
        <v>21.988313322977184</v>
      </c>
      <c r="GN95" s="126" cm="1">
        <f t="array" ref="GN95">PEDBIKE_DELAY(GN86,GN85,GN39,GN40,GN48,GN49,GN46,GN18,FALSE)</f>
        <v>25.352173041317855</v>
      </c>
      <c r="GO95" s="126" cm="1">
        <f t="array" ref="GO95">PEDBIKE_DELAY(GO86,GO85,GO39,GO40,GO48,GO49,GO46,GO18,FALSE)</f>
        <v>0.75850019629464838</v>
      </c>
      <c r="GP95" s="126" cm="1">
        <f t="array" ref="GP95">PEDBIKE_DELAY(GP86,GP85,GP39,GP40,GP48,GP49,GP46,GP18,FALSE)</f>
        <v>1.6723892767539661</v>
      </c>
      <c r="GQ95" s="126" cm="1">
        <f t="array" ref="GQ95">PEDBIKE_DELAY(GQ86,GQ85,GQ39,GQ40,GQ48,GQ49,GQ46,GQ18,FALSE)</f>
        <v>2.7881691549448013</v>
      </c>
      <c r="GR95" s="126" cm="1">
        <f t="array" ref="GR95">PEDBIKE_DELAY(GR86,GR85,GR39,GR40,GR48,GR49,GR46,GR18,FALSE)</f>
        <v>4.1310970546769639</v>
      </c>
      <c r="GS95" s="126" cm="1">
        <f t="array" ref="GS95">PEDBIKE_DELAY(GS86,GS85,GS39,GS40,GS48,GS49,GS46,GS18,FALSE)</f>
        <v>5.7462888752735477</v>
      </c>
      <c r="GT95" s="126" cm="1">
        <f t="array" ref="GT95">PEDBIKE_DELAY(GT86,GT85,GT39,GT40,GT48,GT49,GT46,GT18,FALSE)</f>
        <v>7.6659461711403045</v>
      </c>
      <c r="GU95" s="126" cm="1">
        <f t="array" ref="GU95">PEDBIKE_DELAY(GU86,GU85,GU39,GU40,GU48,GU49,GU46,GU18,FALSE)</f>
        <v>9.9148980740373833</v>
      </c>
      <c r="GV95" s="126" cm="1">
        <f t="array" ref="GV95">PEDBIKE_DELAY(GV86,GV85,GV39,GV40,GV48,GV49,GV46,GV18,FALSE)</f>
        <v>12.510471534432419</v>
      </c>
      <c r="GW95" s="126" cm="1">
        <f t="array" ref="GW95">PEDBIKE_DELAY(GW86,GW85,GW39,GW40,GW48,GW49,GW46,GW18,FALSE)</f>
        <v>15.431848416926329</v>
      </c>
      <c r="GX95" s="126" cm="1">
        <f t="array" ref="GX95">PEDBIKE_DELAY(GX86,GX85,GX39,GX40,GX48,GX49,GX46,GX18,FALSE)</f>
        <v>18.627914572634406</v>
      </c>
      <c r="GY95" s="126" cm="1">
        <f t="array" ref="GY95">PEDBIKE_DELAY(GY86,GY85,GY39,GY40,GY48,GY49,GY46,GY18,FALSE)</f>
        <v>21.988313322977184</v>
      </c>
      <c r="GZ95" s="126" cm="1">
        <f t="array" ref="GZ95">PEDBIKE_DELAY(GZ86,GZ85,GZ39,GZ40,GZ48,GZ49,GZ46,GZ18,FALSE)</f>
        <v>25.352173041317855</v>
      </c>
      <c r="HA95" s="126" cm="1">
        <f t="array" ref="HA95">PEDBIKE_DELAY(HA86,HA85,HA39,HA40,HA48,HA49,HA46,HA18,FALSE)</f>
        <v>0.75850019629464838</v>
      </c>
      <c r="HB95" s="126" cm="1">
        <f t="array" ref="HB95">PEDBIKE_DELAY(HB86,HB85,HB39,HB40,HB48,HB49,HB46,HB18,FALSE)</f>
        <v>1.6723892767539661</v>
      </c>
      <c r="HC95" s="126" cm="1">
        <f t="array" ref="HC95">PEDBIKE_DELAY(HC86,HC85,HC39,HC40,HC48,HC49,HC46,HC18,FALSE)</f>
        <v>2.7881691549448013</v>
      </c>
      <c r="HD95" s="126" cm="1">
        <f t="array" ref="HD95">PEDBIKE_DELAY(HD86,HD85,HD39,HD40,HD48,HD49,HD46,HD18,FALSE)</f>
        <v>4.1310970546769639</v>
      </c>
      <c r="HE95" s="126" cm="1">
        <f t="array" ref="HE95">PEDBIKE_DELAY(HE86,HE85,HE39,HE40,HE48,HE49,HE46,HE18,FALSE)</f>
        <v>5.7462888752735477</v>
      </c>
      <c r="HF95" s="126" cm="1">
        <f t="array" ref="HF95">PEDBIKE_DELAY(HF86,HF85,HF39,HF40,HF48,HF49,HF46,HF18,FALSE)</f>
        <v>7.6659461711403045</v>
      </c>
      <c r="HG95" s="126" cm="1">
        <f t="array" ref="HG95">PEDBIKE_DELAY(HG86,HG85,HG39,HG40,HG48,HG49,HG46,HG18,FALSE)</f>
        <v>9.9148980740373833</v>
      </c>
      <c r="HH95" s="126" cm="1">
        <f t="array" ref="HH95">PEDBIKE_DELAY(HH86,HH85,HH39,HH40,HH48,HH49,HH46,HH18,FALSE)</f>
        <v>12.510471534432419</v>
      </c>
      <c r="HI95" s="126" cm="1">
        <f t="array" ref="HI95">PEDBIKE_DELAY(HI86,HI85,HI39,HI40,HI48,HI49,HI46,HI18,FALSE)</f>
        <v>15.431848416926329</v>
      </c>
      <c r="HJ95" s="126" cm="1">
        <f t="array" ref="HJ95">PEDBIKE_DELAY(HJ86,HJ85,HJ39,HJ40,HJ48,HJ49,HJ46,HJ18,FALSE)</f>
        <v>18.627914572634406</v>
      </c>
      <c r="HK95" s="126" cm="1">
        <f t="array" ref="HK95">PEDBIKE_DELAY(HK86,HK85,HK39,HK40,HK48,HK49,HK46,HK18,FALSE)</f>
        <v>21.988313322977184</v>
      </c>
      <c r="HL95" s="126" cm="1">
        <f t="array" ref="HL95">PEDBIKE_DELAY(HL86,HL85,HL39,HL40,HL48,HL49,HL46,HL18,FALSE)</f>
        <v>25.352173041317855</v>
      </c>
      <c r="HM95" s="126" cm="1">
        <f t="array" ref="HM95">PEDBIKE_DELAY(HM86,HM85,HM39,HM40,HM48,HM49,HM46,HM18,FALSE)</f>
        <v>0.75850019629464838</v>
      </c>
      <c r="HN95" s="126" cm="1">
        <f t="array" ref="HN95">PEDBIKE_DELAY(HN86,HN85,HN39,HN40,HN48,HN49,HN46,HN18,FALSE)</f>
        <v>1.6723892767539661</v>
      </c>
      <c r="HO95" s="126" cm="1">
        <f t="array" ref="HO95">PEDBIKE_DELAY(HO86,HO85,HO39,HO40,HO48,HO49,HO46,HO18,FALSE)</f>
        <v>2.7881691549448013</v>
      </c>
      <c r="HP95" s="126" cm="1">
        <f t="array" ref="HP95">PEDBIKE_DELAY(HP86,HP85,HP39,HP40,HP48,HP49,HP46,HP18,FALSE)</f>
        <v>4.1310970546769639</v>
      </c>
      <c r="HQ95" s="126" cm="1">
        <f t="array" ref="HQ95">PEDBIKE_DELAY(HQ86,HQ85,HQ39,HQ40,HQ48,HQ49,HQ46,HQ18,FALSE)</f>
        <v>5.7462888752735477</v>
      </c>
      <c r="HR95" s="126" cm="1">
        <f t="array" ref="HR95">PEDBIKE_DELAY(HR86,HR85,HR39,HR40,HR48,HR49,HR46,HR18,FALSE)</f>
        <v>7.6659461711403045</v>
      </c>
      <c r="HS95" s="126" cm="1">
        <f t="array" ref="HS95">PEDBIKE_DELAY(HS86,HS85,HS39,HS40,HS48,HS49,HS46,HS18,FALSE)</f>
        <v>9.9148980740373833</v>
      </c>
      <c r="HT95" s="126" cm="1">
        <f t="array" ref="HT95">PEDBIKE_DELAY(HT86,HT85,HT39,HT40,HT48,HT49,HT46,HT18,FALSE)</f>
        <v>12.510471534432419</v>
      </c>
      <c r="HU95" s="126" cm="1">
        <f t="array" ref="HU95">PEDBIKE_DELAY(HU86,HU85,HU39,HU40,HU48,HU49,HU46,HU18,FALSE)</f>
        <v>15.431848416926329</v>
      </c>
      <c r="HV95" s="126" cm="1">
        <f t="array" ref="HV95">PEDBIKE_DELAY(HV86,HV85,HV39,HV40,HV48,HV49,HV46,HV18,FALSE)</f>
        <v>18.627914572634406</v>
      </c>
      <c r="HW95" s="126" cm="1">
        <f t="array" ref="HW95">PEDBIKE_DELAY(HW86,HW85,HW39,HW40,HW48,HW49,HW46,HW18,FALSE)</f>
        <v>21.988313322977184</v>
      </c>
      <c r="HX95" s="126" cm="1">
        <f t="array" ref="HX95">PEDBIKE_DELAY(HX86,HX85,HX39,HX40,HX48,HX49,HX46,HX18,FALSE)</f>
        <v>25.352173041317855</v>
      </c>
      <c r="HY95" s="126" cm="1">
        <f t="array" ref="HY95">PEDBIKE_DELAY(HY86,HY85,HY39,HY40,HY48,HY49,HY46,HY18,FALSE)</f>
        <v>0.75850019629464838</v>
      </c>
      <c r="HZ95" s="126" cm="1">
        <f t="array" ref="HZ95">PEDBIKE_DELAY(HZ86,HZ85,HZ39,HZ40,HZ48,HZ49,HZ46,HZ18,FALSE)</f>
        <v>1.6723892767539661</v>
      </c>
      <c r="IA95" s="126" cm="1">
        <f t="array" ref="IA95">PEDBIKE_DELAY(IA86,IA85,IA39,IA40,IA48,IA49,IA46,IA18,FALSE)</f>
        <v>2.7881691549448013</v>
      </c>
      <c r="IB95" s="126" cm="1">
        <f t="array" ref="IB95">PEDBIKE_DELAY(IB86,IB85,IB39,IB40,IB48,IB49,IB46,IB18,FALSE)</f>
        <v>4.1310970546769639</v>
      </c>
      <c r="IC95" s="126" cm="1">
        <f t="array" ref="IC95">PEDBIKE_DELAY(IC86,IC85,IC39,IC40,IC48,IC49,IC46,IC18,FALSE)</f>
        <v>5.7462888752735477</v>
      </c>
      <c r="ID95" s="126" cm="1">
        <f t="array" ref="ID95">PEDBIKE_DELAY(ID86,ID85,ID39,ID40,ID48,ID49,ID46,ID18,FALSE)</f>
        <v>7.6659461711403045</v>
      </c>
      <c r="IE95" s="126" cm="1">
        <f t="array" ref="IE95">PEDBIKE_DELAY(IE86,IE85,IE39,IE40,IE48,IE49,IE46,IE18,FALSE)</f>
        <v>9.9148980740373833</v>
      </c>
      <c r="IF95" s="126" cm="1">
        <f t="array" ref="IF95">PEDBIKE_DELAY(IF86,IF85,IF39,IF40,IF48,IF49,IF46,IF18,FALSE)</f>
        <v>12.510471534432419</v>
      </c>
      <c r="IG95" s="126" cm="1">
        <f t="array" ref="IG95">PEDBIKE_DELAY(IG86,IG85,IG39,IG40,IG48,IG49,IG46,IG18,FALSE)</f>
        <v>15.431848416926329</v>
      </c>
      <c r="IH95" s="126" cm="1">
        <f t="array" ref="IH95">PEDBIKE_DELAY(IH86,IH85,IH39,IH40,IH48,IH49,IH46,IH18,FALSE)</f>
        <v>18.627914572634406</v>
      </c>
      <c r="II95" s="126" cm="1">
        <f t="array" ref="II95">PEDBIKE_DELAY(II86,II85,II39,II40,II48,II49,II46,II18,FALSE)</f>
        <v>21.988313322977184</v>
      </c>
      <c r="IJ95" s="126" cm="1">
        <f t="array" ref="IJ95">PEDBIKE_DELAY(IJ86,IJ85,IJ39,IJ40,IJ48,IJ49,IJ46,IJ18,FALSE)</f>
        <v>25.352173041317855</v>
      </c>
      <c r="IK95" s="126" cm="1">
        <f t="array" ref="IK95">PEDBIKE_DELAY(IK86,IK85,IK39,IK40,IK48,IK49,IK46,IK18,FALSE)</f>
        <v>0.75850019629464838</v>
      </c>
      <c r="IL95" s="126" cm="1">
        <f t="array" ref="IL95">PEDBIKE_DELAY(IL86,IL85,IL39,IL40,IL48,IL49,IL46,IL18,FALSE)</f>
        <v>1.6723892767539661</v>
      </c>
      <c r="IM95" s="126" cm="1">
        <f t="array" ref="IM95">PEDBIKE_DELAY(IM86,IM85,IM39,IM40,IM48,IM49,IM46,IM18,FALSE)</f>
        <v>2.7881691549448013</v>
      </c>
      <c r="IN95" s="126" cm="1">
        <f t="array" ref="IN95">PEDBIKE_DELAY(IN86,IN85,IN39,IN40,IN48,IN49,IN46,IN18,FALSE)</f>
        <v>4.1310970546769639</v>
      </c>
      <c r="IO95" s="126" cm="1">
        <f t="array" ref="IO95">PEDBIKE_DELAY(IO86,IO85,IO39,IO40,IO48,IO49,IO46,IO18,FALSE)</f>
        <v>5.7462888752735477</v>
      </c>
      <c r="IP95" s="126" cm="1">
        <f t="array" ref="IP95">PEDBIKE_DELAY(IP86,IP85,IP39,IP40,IP48,IP49,IP46,IP18,FALSE)</f>
        <v>7.6659461711403045</v>
      </c>
      <c r="IQ95" s="126" cm="1">
        <f t="array" ref="IQ95">PEDBIKE_DELAY(IQ86,IQ85,IQ39,IQ40,IQ48,IQ49,IQ46,IQ18,FALSE)</f>
        <v>9.9148980740373833</v>
      </c>
      <c r="IR95" s="126" cm="1">
        <f t="array" ref="IR95">PEDBIKE_DELAY(IR86,IR85,IR39,IR40,IR48,IR49,IR46,IR18,FALSE)</f>
        <v>12.510471534432419</v>
      </c>
      <c r="IS95" s="126" cm="1">
        <f t="array" ref="IS95">PEDBIKE_DELAY(IS86,IS85,IS39,IS40,IS48,IS49,IS46,IS18,FALSE)</f>
        <v>15.431848416926329</v>
      </c>
      <c r="IT95" s="126" cm="1">
        <f t="array" ref="IT95">PEDBIKE_DELAY(IT86,IT85,IT39,IT40,IT48,IT49,IT46,IT18,FALSE)</f>
        <v>18.627914572634406</v>
      </c>
      <c r="IU95" s="126" cm="1">
        <f t="array" ref="IU95">PEDBIKE_DELAY(IU86,IU85,IU39,IU40,IU48,IU49,IU46,IU18,FALSE)</f>
        <v>21.988313322977184</v>
      </c>
      <c r="IV95" s="126" cm="1">
        <f t="array" ref="IV95">PEDBIKE_DELAY(IV86,IV85,IV39,IV40,IV48,IV49,IV46,IV18,FALSE)</f>
        <v>25.352173041317855</v>
      </c>
      <c r="IW95" s="126" cm="1">
        <f t="array" ref="IW95">PEDBIKE_DELAY(IW86,IW85,IW39,IW40,IW48,IW49,IW46,IW18,FALSE)</f>
        <v>0.75850019629464838</v>
      </c>
      <c r="IX95" s="126" cm="1">
        <f t="array" ref="IX95">PEDBIKE_DELAY(IX86,IX85,IX39,IX40,IX48,IX49,IX46,IX18,FALSE)</f>
        <v>1.6723892767539661</v>
      </c>
      <c r="IY95" s="126" cm="1">
        <f t="array" ref="IY95">PEDBIKE_DELAY(IY86,IY85,IY39,IY40,IY48,IY49,IY46,IY18,FALSE)</f>
        <v>2.7881691549448013</v>
      </c>
      <c r="IZ95" s="126" cm="1">
        <f t="array" ref="IZ95">PEDBIKE_DELAY(IZ86,IZ85,IZ39,IZ40,IZ48,IZ49,IZ46,IZ18,FALSE)</f>
        <v>4.1310970546769639</v>
      </c>
      <c r="JA95" s="126" cm="1">
        <f t="array" ref="JA95">PEDBIKE_DELAY(JA86,JA85,JA39,JA40,JA48,JA49,JA46,JA18,FALSE)</f>
        <v>5.7462888752735477</v>
      </c>
      <c r="JB95" s="126" cm="1">
        <f t="array" ref="JB95">PEDBIKE_DELAY(JB86,JB85,JB39,JB40,JB48,JB49,JB46,JB18,FALSE)</f>
        <v>7.6659461711403045</v>
      </c>
      <c r="JC95" s="126" cm="1">
        <f t="array" ref="JC95">PEDBIKE_DELAY(JC86,JC85,JC39,JC40,JC48,JC49,JC46,JC18,FALSE)</f>
        <v>9.9148980740373833</v>
      </c>
      <c r="JD95" s="126" cm="1">
        <f t="array" ref="JD95">PEDBIKE_DELAY(JD86,JD85,JD39,JD40,JD48,JD49,JD46,JD18,FALSE)</f>
        <v>12.510471534432419</v>
      </c>
      <c r="JE95" s="126" cm="1">
        <f t="array" ref="JE95">PEDBIKE_DELAY(JE86,JE85,JE39,JE40,JE48,JE49,JE46,JE18,FALSE)</f>
        <v>15.431848416926329</v>
      </c>
      <c r="JF95" s="126" cm="1">
        <f t="array" ref="JF95">PEDBIKE_DELAY(JF86,JF85,JF39,JF40,JF48,JF49,JF46,JF18,FALSE)</f>
        <v>18.627914572634406</v>
      </c>
      <c r="JG95" s="126" cm="1">
        <f t="array" ref="JG95">PEDBIKE_DELAY(JG86,JG85,JG39,JG40,JG48,JG49,JG46,JG18,FALSE)</f>
        <v>21.988313322977184</v>
      </c>
      <c r="JH95" s="126" cm="1">
        <f t="array" ref="JH95">PEDBIKE_DELAY(JH86,JH85,JH39,JH40,JH48,JH49,JH46,JH18,FALSE)</f>
        <v>25.352173041317855</v>
      </c>
      <c r="JI95" s="126" cm="1">
        <f t="array" ref="JI95">PEDBIKE_DELAY(JI86,JI85,JI39,JI40,JI48,JI49,JI46,JI18,FALSE)</f>
        <v>0.75850019629464838</v>
      </c>
      <c r="JJ95" s="126" cm="1">
        <f t="array" ref="JJ95">PEDBIKE_DELAY(JJ86,JJ85,JJ39,JJ40,JJ48,JJ49,JJ46,JJ18,FALSE)</f>
        <v>1.6723892767539661</v>
      </c>
      <c r="JK95" s="126" cm="1">
        <f t="array" ref="JK95">PEDBIKE_DELAY(JK86,JK85,JK39,JK40,JK48,JK49,JK46,JK18,FALSE)</f>
        <v>2.7881691549448013</v>
      </c>
      <c r="JL95" s="126" cm="1">
        <f t="array" ref="JL95">PEDBIKE_DELAY(JL86,JL85,JL39,JL40,JL48,JL49,JL46,JL18,FALSE)</f>
        <v>4.1310970546769639</v>
      </c>
      <c r="JM95" s="126" cm="1">
        <f t="array" ref="JM95">PEDBIKE_DELAY(JM86,JM85,JM39,JM40,JM48,JM49,JM46,JM18,FALSE)</f>
        <v>5.7462888752735477</v>
      </c>
      <c r="JN95" s="126" cm="1">
        <f t="array" ref="JN95">PEDBIKE_DELAY(JN86,JN85,JN39,JN40,JN48,JN49,JN46,JN18,FALSE)</f>
        <v>7.6659461711403045</v>
      </c>
      <c r="JO95" s="126" cm="1">
        <f t="array" ref="JO95">PEDBIKE_DELAY(JO86,JO85,JO39,JO40,JO48,JO49,JO46,JO18,FALSE)</f>
        <v>9.9148980740373833</v>
      </c>
      <c r="JP95" s="126" cm="1">
        <f t="array" ref="JP95">PEDBIKE_DELAY(JP86,JP85,JP39,JP40,JP48,JP49,JP46,JP18,FALSE)</f>
        <v>12.510471534432419</v>
      </c>
      <c r="JQ95" s="126" cm="1">
        <f t="array" ref="JQ95">PEDBIKE_DELAY(JQ86,JQ85,JQ39,JQ40,JQ48,JQ49,JQ46,JQ18,FALSE)</f>
        <v>15.431848416926329</v>
      </c>
      <c r="JR95" s="126" cm="1">
        <f t="array" ref="JR95">PEDBIKE_DELAY(JR86,JR85,JR39,JR40,JR48,JR49,JR46,JR18,FALSE)</f>
        <v>18.627914572634406</v>
      </c>
      <c r="JS95" s="126" cm="1">
        <f t="array" ref="JS95">PEDBIKE_DELAY(JS86,JS85,JS39,JS40,JS48,JS49,JS46,JS18,FALSE)</f>
        <v>21.988313322977184</v>
      </c>
      <c r="JT95" s="126" cm="1">
        <f t="array" ref="JT95">PEDBIKE_DELAY(JT86,JT85,JT39,JT40,JT48,JT49,JT46,JT18,FALSE)</f>
        <v>25.352173041317855</v>
      </c>
      <c r="JU95" s="126" cm="1">
        <f t="array" ref="JU95">PEDBIKE_DELAY(JU86,JU85,JU39,JU40,JU48,JU49,JU46,JU18,FALSE)</f>
        <v>0.75850019629464838</v>
      </c>
      <c r="JV95" s="126" cm="1">
        <f t="array" ref="JV95">PEDBIKE_DELAY(JV86,JV85,JV39,JV40,JV48,JV49,JV46,JV18,FALSE)</f>
        <v>1.6723892767539661</v>
      </c>
      <c r="JW95" s="126" cm="1">
        <f t="array" ref="JW95">PEDBIKE_DELAY(JW86,JW85,JW39,JW40,JW48,JW49,JW46,JW18,FALSE)</f>
        <v>2.7881691549448013</v>
      </c>
      <c r="JX95" s="126" cm="1">
        <f t="array" ref="JX95">PEDBIKE_DELAY(JX86,JX85,JX39,JX40,JX48,JX49,JX46,JX18,FALSE)</f>
        <v>4.1310970546769639</v>
      </c>
      <c r="JY95" s="126" cm="1">
        <f t="array" ref="JY95">PEDBIKE_DELAY(JY86,JY85,JY39,JY40,JY48,JY49,JY46,JY18,FALSE)</f>
        <v>5.7462888752735477</v>
      </c>
      <c r="JZ95" s="126" cm="1">
        <f t="array" ref="JZ95">PEDBIKE_DELAY(JZ86,JZ85,JZ39,JZ40,JZ48,JZ49,JZ46,JZ18,FALSE)</f>
        <v>7.6659461711403045</v>
      </c>
      <c r="KA95" s="126" cm="1">
        <f t="array" ref="KA95">PEDBIKE_DELAY(KA86,KA85,KA39,KA40,KA48,KA49,KA46,KA18,FALSE)</f>
        <v>9.9148980740373833</v>
      </c>
      <c r="KB95" s="126" cm="1">
        <f t="array" ref="KB95">PEDBIKE_DELAY(KB86,KB85,KB39,KB40,KB48,KB49,KB46,KB18,FALSE)</f>
        <v>12.510471534432419</v>
      </c>
      <c r="KC95" s="126" cm="1">
        <f t="array" ref="KC95">PEDBIKE_DELAY(KC86,KC85,KC39,KC40,KC48,KC49,KC46,KC18,FALSE)</f>
        <v>15.431848416926329</v>
      </c>
      <c r="KD95" s="126" cm="1">
        <f t="array" ref="KD95">PEDBIKE_DELAY(KD86,KD85,KD39,KD40,KD48,KD49,KD46,KD18,FALSE)</f>
        <v>18.627914572634406</v>
      </c>
      <c r="KE95" s="126" cm="1">
        <f t="array" ref="KE95">PEDBIKE_DELAY(KE86,KE85,KE39,KE40,KE48,KE49,KE46,KE18,FALSE)</f>
        <v>21.988313322977184</v>
      </c>
      <c r="KF95" s="126" cm="1">
        <f t="array" ref="KF95">PEDBIKE_DELAY(KF86,KF85,KF39,KF40,KF48,KF49,KF46,KF18,FALSE)</f>
        <v>25.352173041317855</v>
      </c>
      <c r="KG95" s="126" cm="1">
        <f t="array" ref="KG95">PEDBIKE_DELAY(KG86,KG85,KG39,KG40,KG48,KG49,KG46,KG18,FALSE)</f>
        <v>0.75850019629464838</v>
      </c>
      <c r="KH95" s="126" cm="1">
        <f t="array" ref="KH95">PEDBIKE_DELAY(KH86,KH85,KH39,KH40,KH48,KH49,KH46,KH18,FALSE)</f>
        <v>1.6723892767539661</v>
      </c>
      <c r="KI95" s="126" cm="1">
        <f t="array" ref="KI95">PEDBIKE_DELAY(KI86,KI85,KI39,KI40,KI48,KI49,KI46,KI18,FALSE)</f>
        <v>2.7881691549448013</v>
      </c>
      <c r="KJ95" s="126" cm="1">
        <f t="array" ref="KJ95">PEDBIKE_DELAY(KJ86,KJ85,KJ39,KJ40,KJ48,KJ49,KJ46,KJ18,FALSE)</f>
        <v>4.1310970546769639</v>
      </c>
      <c r="KK95" s="126" cm="1">
        <f t="array" ref="KK95">PEDBIKE_DELAY(KK86,KK85,KK39,KK40,KK48,KK49,KK46,KK18,FALSE)</f>
        <v>5.7462888752735477</v>
      </c>
      <c r="KL95" s="126" cm="1">
        <f t="array" ref="KL95">PEDBIKE_DELAY(KL86,KL85,KL39,KL40,KL48,KL49,KL46,KL18,FALSE)</f>
        <v>7.6659461711403045</v>
      </c>
      <c r="KM95" s="126" cm="1">
        <f t="array" ref="KM95">PEDBIKE_DELAY(KM86,KM85,KM39,KM40,KM48,KM49,KM46,KM18,FALSE)</f>
        <v>9.9148980740373833</v>
      </c>
      <c r="KN95" s="126" cm="1">
        <f t="array" ref="KN95">PEDBIKE_DELAY(KN86,KN85,KN39,KN40,KN48,KN49,KN46,KN18,FALSE)</f>
        <v>12.510471534432419</v>
      </c>
      <c r="KO95" s="126" cm="1">
        <f t="array" ref="KO95">PEDBIKE_DELAY(KO86,KO85,KO39,KO40,KO48,KO49,KO46,KO18,FALSE)</f>
        <v>15.431848416926329</v>
      </c>
      <c r="KP95" s="126" cm="1">
        <f t="array" ref="KP95">PEDBIKE_DELAY(KP86,KP85,KP39,KP40,KP48,KP49,KP46,KP18,FALSE)</f>
        <v>18.627914572634406</v>
      </c>
      <c r="KQ95" s="126" cm="1">
        <f t="array" ref="KQ95">PEDBIKE_DELAY(KQ86,KQ85,KQ39,KQ40,KQ48,KQ49,KQ46,KQ18,FALSE)</f>
        <v>21.988313322977184</v>
      </c>
      <c r="KR95" s="126" cm="1">
        <f t="array" ref="KR95">PEDBIKE_DELAY(KR86,KR85,KR39,KR40,KR48,KR49,KR46,KR18,FALSE)</f>
        <v>25.352173041317855</v>
      </c>
      <c r="KS95" s="126" cm="1">
        <f t="array" ref="KS95">PEDBIKE_DELAY(KS86,KS85,KS39,KS40,KS48,KS49,KS46,KS18,FALSE)</f>
        <v>0.75850019629464838</v>
      </c>
      <c r="KT95" s="126" cm="1">
        <f t="array" ref="KT95">PEDBIKE_DELAY(KT86,KT85,KT39,KT40,KT48,KT49,KT46,KT18,FALSE)</f>
        <v>1.6723892767539661</v>
      </c>
      <c r="KU95" s="126" cm="1">
        <f t="array" ref="KU95">PEDBIKE_DELAY(KU86,KU85,KU39,KU40,KU48,KU49,KU46,KU18,FALSE)</f>
        <v>2.7881691549448013</v>
      </c>
      <c r="KV95" s="126" cm="1">
        <f t="array" ref="KV95">PEDBIKE_DELAY(KV86,KV85,KV39,KV40,KV48,KV49,KV46,KV18,FALSE)</f>
        <v>4.1310970546769639</v>
      </c>
      <c r="KW95" s="126" cm="1">
        <f t="array" ref="KW95">PEDBIKE_DELAY(KW86,KW85,KW39,KW40,KW48,KW49,KW46,KW18,FALSE)</f>
        <v>5.7462888752735477</v>
      </c>
      <c r="KX95" s="126" cm="1">
        <f t="array" ref="KX95">PEDBIKE_DELAY(KX86,KX85,KX39,KX40,KX48,KX49,KX46,KX18,FALSE)</f>
        <v>7.6659461711403045</v>
      </c>
      <c r="KY95" s="126" cm="1">
        <f t="array" ref="KY95">PEDBIKE_DELAY(KY86,KY85,KY39,KY40,KY48,KY49,KY46,KY18,FALSE)</f>
        <v>9.9148980740373833</v>
      </c>
      <c r="KZ95" s="126" cm="1">
        <f t="array" ref="KZ95">PEDBIKE_DELAY(KZ86,KZ85,KZ39,KZ40,KZ48,KZ49,KZ46,KZ18,FALSE)</f>
        <v>12.510471534432419</v>
      </c>
      <c r="LA95" s="126" cm="1">
        <f t="array" ref="LA95">PEDBIKE_DELAY(LA86,LA85,LA39,LA40,LA48,LA49,LA46,LA18,FALSE)</f>
        <v>15.431848416926329</v>
      </c>
      <c r="LB95" s="126" cm="1">
        <f t="array" ref="LB95">PEDBIKE_DELAY(LB86,LB85,LB39,LB40,LB48,LB49,LB46,LB18,FALSE)</f>
        <v>18.627914572634406</v>
      </c>
      <c r="LC95" s="126" cm="1">
        <f t="array" ref="LC95">PEDBIKE_DELAY(LC86,LC85,LC39,LC40,LC48,LC49,LC46,LC18,FALSE)</f>
        <v>21.988313322977184</v>
      </c>
      <c r="LD95" s="126" cm="1">
        <f t="array" ref="LD95">PEDBIKE_DELAY(LD86,LD85,LD39,LD40,LD48,LD49,LD46,LD18,FALSE)</f>
        <v>25.352173041317855</v>
      </c>
      <c r="LE95" s="126" cm="1">
        <f t="array" ref="LE95">PEDBIKE_DELAY(LE86,LE85,LE39,LE40,LE48,LE49,LE46,LE18,FALSE)</f>
        <v>0.75850019629464838</v>
      </c>
      <c r="LF95" s="126" cm="1">
        <f t="array" ref="LF95">PEDBIKE_DELAY(LF86,LF85,LF39,LF40,LF48,LF49,LF46,LF18,FALSE)</f>
        <v>1.6723892767539661</v>
      </c>
      <c r="LG95" s="126" cm="1">
        <f t="array" ref="LG95">PEDBIKE_DELAY(LG86,LG85,LG39,LG40,LG48,LG49,LG46,LG18,FALSE)</f>
        <v>2.7881691549448013</v>
      </c>
      <c r="LH95" s="126" cm="1">
        <f t="array" ref="LH95">PEDBIKE_DELAY(LH86,LH85,LH39,LH40,LH48,LH49,LH46,LH18,FALSE)</f>
        <v>4.1310970546769639</v>
      </c>
      <c r="LI95" s="126" cm="1">
        <f t="array" ref="LI95">PEDBIKE_DELAY(LI86,LI85,LI39,LI40,LI48,LI49,LI46,LI18,FALSE)</f>
        <v>5.7462888752735477</v>
      </c>
      <c r="LJ95" s="126" cm="1">
        <f t="array" ref="LJ95">PEDBIKE_DELAY(LJ86,LJ85,LJ39,LJ40,LJ48,LJ49,LJ46,LJ18,FALSE)</f>
        <v>7.6659461711403045</v>
      </c>
      <c r="LK95" s="126" cm="1">
        <f t="array" ref="LK95">PEDBIKE_DELAY(LK86,LK85,LK39,LK40,LK48,LK49,LK46,LK18,FALSE)</f>
        <v>9.9148980740373833</v>
      </c>
      <c r="LL95" s="126" cm="1">
        <f t="array" ref="LL95">PEDBIKE_DELAY(LL86,LL85,LL39,LL40,LL48,LL49,LL46,LL18,FALSE)</f>
        <v>12.510471534432419</v>
      </c>
      <c r="LM95" s="126" cm="1">
        <f t="array" ref="LM95">PEDBIKE_DELAY(LM86,LM85,LM39,LM40,LM48,LM49,LM46,LM18,FALSE)</f>
        <v>15.431848416926329</v>
      </c>
      <c r="LN95" s="126" cm="1">
        <f t="array" ref="LN95">PEDBIKE_DELAY(LN86,LN85,LN39,LN40,LN48,LN49,LN46,LN18,FALSE)</f>
        <v>18.627914572634406</v>
      </c>
      <c r="LO95" s="126" cm="1">
        <f t="array" ref="LO95">PEDBIKE_DELAY(LO86,LO85,LO39,LO40,LO48,LO49,LO46,LO18,FALSE)</f>
        <v>21.988313322977184</v>
      </c>
      <c r="LP95" s="126" cm="1">
        <f t="array" ref="LP95">PEDBIKE_DELAY(LP86,LP85,LP39,LP40,LP48,LP49,LP46,LP18,FALSE)</f>
        <v>25.352173041317855</v>
      </c>
      <c r="LQ95" s="126" cm="1">
        <f t="array" ref="LQ95">PEDBIKE_DELAY(LQ86,LQ85,LQ39,LQ40,LQ48,LQ49,LQ46,LQ18,FALSE)</f>
        <v>0.75850019629464838</v>
      </c>
      <c r="LR95" s="126" cm="1">
        <f t="array" ref="LR95">PEDBIKE_DELAY(LR86,LR85,LR39,LR40,LR48,LR49,LR46,LR18,FALSE)</f>
        <v>1.6723892767539661</v>
      </c>
      <c r="LS95" s="126" cm="1">
        <f t="array" ref="LS95">PEDBIKE_DELAY(LS86,LS85,LS39,LS40,LS48,LS49,LS46,LS18,FALSE)</f>
        <v>2.7881691549448013</v>
      </c>
      <c r="LT95" s="126" cm="1">
        <f t="array" ref="LT95">PEDBIKE_DELAY(LT86,LT85,LT39,LT40,LT48,LT49,LT46,LT18,FALSE)</f>
        <v>4.1310970546769639</v>
      </c>
      <c r="LU95" s="126" cm="1">
        <f t="array" ref="LU95">PEDBIKE_DELAY(LU86,LU85,LU39,LU40,LU48,LU49,LU46,LU18,FALSE)</f>
        <v>5.7462888752735477</v>
      </c>
      <c r="LV95" s="126" cm="1">
        <f t="array" ref="LV95">PEDBIKE_DELAY(LV86,LV85,LV39,LV40,LV48,LV49,LV46,LV18,FALSE)</f>
        <v>7.6659461711403045</v>
      </c>
      <c r="LW95" s="126" cm="1">
        <f t="array" ref="LW95">PEDBIKE_DELAY(LW86,LW85,LW39,LW40,LW48,LW49,LW46,LW18,FALSE)</f>
        <v>9.9148980740373833</v>
      </c>
      <c r="LX95" s="126" cm="1">
        <f t="array" ref="LX95">PEDBIKE_DELAY(LX86,LX85,LX39,LX40,LX48,LX49,LX46,LX18,FALSE)</f>
        <v>12.510471534432419</v>
      </c>
      <c r="LY95" s="126" cm="1">
        <f t="array" ref="LY95">PEDBIKE_DELAY(LY86,LY85,LY39,LY40,LY48,LY49,LY46,LY18,FALSE)</f>
        <v>15.431848416926329</v>
      </c>
      <c r="LZ95" s="126" cm="1">
        <f t="array" ref="LZ95">PEDBIKE_DELAY(LZ86,LZ85,LZ39,LZ40,LZ48,LZ49,LZ46,LZ18,FALSE)</f>
        <v>18.627914572634406</v>
      </c>
      <c r="MA95" s="126" cm="1">
        <f t="array" ref="MA95">PEDBIKE_DELAY(MA86,MA85,MA39,MA40,MA48,MA49,MA46,MA18,FALSE)</f>
        <v>21.988313322977184</v>
      </c>
      <c r="MB95" s="126" cm="1">
        <f t="array" ref="MB95">PEDBIKE_DELAY(MB86,MB85,MB39,MB40,MB48,MB49,MB46,MB18,FALSE)</f>
        <v>25.352173041317855</v>
      </c>
      <c r="MC95" s="126" cm="1">
        <f t="array" ref="MC95">PEDBIKE_DELAY(MC86,MC85,MC39,MC40,MC48,MC49,MC46,MC18,FALSE)</f>
        <v>0.75850019629464838</v>
      </c>
      <c r="MD95" s="126" cm="1">
        <f t="array" ref="MD95">PEDBIKE_DELAY(MD86,MD85,MD39,MD40,MD48,MD49,MD46,MD18,FALSE)</f>
        <v>1.6723892767539661</v>
      </c>
      <c r="ME95" s="126" cm="1">
        <f t="array" ref="ME95">PEDBIKE_DELAY(ME86,ME85,ME39,ME40,ME48,ME49,ME46,ME18,FALSE)</f>
        <v>2.7881691549448013</v>
      </c>
      <c r="MF95" s="126" cm="1">
        <f t="array" ref="MF95">PEDBIKE_DELAY(MF86,MF85,MF39,MF40,MF48,MF49,MF46,MF18,FALSE)</f>
        <v>4.1310970546769639</v>
      </c>
      <c r="MG95" s="126" cm="1">
        <f t="array" ref="MG95">PEDBIKE_DELAY(MG86,MG85,MG39,MG40,MG48,MG49,MG46,MG18,FALSE)</f>
        <v>5.7462888752735477</v>
      </c>
      <c r="MH95" s="126" cm="1">
        <f t="array" ref="MH95">PEDBIKE_DELAY(MH86,MH85,MH39,MH40,MH48,MH49,MH46,MH18,FALSE)</f>
        <v>7.6659461711403045</v>
      </c>
      <c r="MI95" s="126" cm="1">
        <f t="array" ref="MI95">PEDBIKE_DELAY(MI86,MI85,MI39,MI40,MI48,MI49,MI46,MI18,FALSE)</f>
        <v>9.9148980740373833</v>
      </c>
      <c r="MJ95" s="126" cm="1">
        <f t="array" ref="MJ95">PEDBIKE_DELAY(MJ86,MJ85,MJ39,MJ40,MJ48,MJ49,MJ46,MJ18,FALSE)</f>
        <v>12.510471534432419</v>
      </c>
      <c r="MK95" s="126" cm="1">
        <f t="array" ref="MK95">PEDBIKE_DELAY(MK86,MK85,MK39,MK40,MK48,MK49,MK46,MK18,FALSE)</f>
        <v>15.431848416926329</v>
      </c>
      <c r="ML95" s="126" cm="1">
        <f t="array" ref="ML95">PEDBIKE_DELAY(ML86,ML85,ML39,ML40,ML48,ML49,ML46,ML18,FALSE)</f>
        <v>18.627914572634406</v>
      </c>
      <c r="MM95" s="126" cm="1">
        <f t="array" ref="MM95">PEDBIKE_DELAY(MM86,MM85,MM39,MM40,MM48,MM49,MM46,MM18,FALSE)</f>
        <v>21.988313322977184</v>
      </c>
      <c r="MN95" s="126" cm="1">
        <f t="array" ref="MN95">PEDBIKE_DELAY(MN86,MN85,MN39,MN40,MN48,MN49,MN46,MN18,FALSE)</f>
        <v>25.352173041317855</v>
      </c>
      <c r="MO95" s="126" cm="1">
        <f t="array" ref="MO95">PEDBIKE_DELAY(MO86,MO85,MO39,MO40,MO48,MO49,MO46,MO18,FALSE)</f>
        <v>0.75850019629464838</v>
      </c>
      <c r="MP95" s="126" cm="1">
        <f t="array" ref="MP95">PEDBIKE_DELAY(MP86,MP85,MP39,MP40,MP48,MP49,MP46,MP18,FALSE)</f>
        <v>1.6723892767539661</v>
      </c>
      <c r="MQ95" s="126" cm="1">
        <f t="array" ref="MQ95">PEDBIKE_DELAY(MQ86,MQ85,MQ39,MQ40,MQ48,MQ49,MQ46,MQ18,FALSE)</f>
        <v>2.7881691549448013</v>
      </c>
      <c r="MR95" s="126" cm="1">
        <f t="array" ref="MR95">PEDBIKE_DELAY(MR86,MR85,MR39,MR40,MR48,MR49,MR46,MR18,FALSE)</f>
        <v>4.1310970546769639</v>
      </c>
      <c r="MS95" s="126" cm="1">
        <f t="array" ref="MS95">PEDBIKE_DELAY(MS86,MS85,MS39,MS40,MS48,MS49,MS46,MS18,FALSE)</f>
        <v>5.7462888752735477</v>
      </c>
      <c r="MT95" s="126" cm="1">
        <f t="array" ref="MT95">PEDBIKE_DELAY(MT86,MT85,MT39,MT40,MT48,MT49,MT46,MT18,FALSE)</f>
        <v>7.6659461711403045</v>
      </c>
      <c r="MU95" s="126" cm="1">
        <f t="array" ref="MU95">PEDBIKE_DELAY(MU86,MU85,MU39,MU40,MU48,MU49,MU46,MU18,FALSE)</f>
        <v>9.9148980740373833</v>
      </c>
      <c r="MV95" s="126" cm="1">
        <f t="array" ref="MV95">PEDBIKE_DELAY(MV86,MV85,MV39,MV40,MV48,MV49,MV46,MV18,FALSE)</f>
        <v>12.510471534432419</v>
      </c>
      <c r="MW95" s="126" cm="1">
        <f t="array" ref="MW95">PEDBIKE_DELAY(MW86,MW85,MW39,MW40,MW48,MW49,MW46,MW18,FALSE)</f>
        <v>15.431848416926329</v>
      </c>
      <c r="MX95" s="126" cm="1">
        <f t="array" ref="MX95">PEDBIKE_DELAY(MX86,MX85,MX39,MX40,MX48,MX49,MX46,MX18,FALSE)</f>
        <v>18.627914572634406</v>
      </c>
      <c r="MY95" s="126" cm="1">
        <f t="array" ref="MY95">PEDBIKE_DELAY(MY86,MY85,MY39,MY40,MY48,MY49,MY46,MY18,FALSE)</f>
        <v>21.988313322977184</v>
      </c>
      <c r="MZ95" s="126" cm="1">
        <f t="array" ref="MZ95">PEDBIKE_DELAY(MZ86,MZ85,MZ39,MZ40,MZ48,MZ49,MZ46,MZ18,FALSE)</f>
        <v>25.352173041317855</v>
      </c>
      <c r="NA95" s="126" cm="1">
        <f t="array" ref="NA95">PEDBIKE_DELAY(NA86,NA85,NA39,NA40,NA48,NA49,NA46,NA18,FALSE)</f>
        <v>0.75850019629464838</v>
      </c>
      <c r="NB95" s="126" cm="1">
        <f t="array" ref="NB95">PEDBIKE_DELAY(NB86,NB85,NB39,NB40,NB48,NB49,NB46,NB18,FALSE)</f>
        <v>1.6723892767539661</v>
      </c>
      <c r="NC95" s="126" cm="1">
        <f t="array" ref="NC95">PEDBIKE_DELAY(NC86,NC85,NC39,NC40,NC48,NC49,NC46,NC18,FALSE)</f>
        <v>2.7881691549448013</v>
      </c>
      <c r="ND95" s="126" cm="1">
        <f t="array" ref="ND95">PEDBIKE_DELAY(ND86,ND85,ND39,ND40,ND48,ND49,ND46,ND18,FALSE)</f>
        <v>4.1310970546769639</v>
      </c>
      <c r="NE95" s="126" cm="1">
        <f t="array" ref="NE95">PEDBIKE_DELAY(NE86,NE85,NE39,NE40,NE48,NE49,NE46,NE18,FALSE)</f>
        <v>5.7462888752735477</v>
      </c>
      <c r="NF95" s="126" cm="1">
        <f t="array" ref="NF95">PEDBIKE_DELAY(NF86,NF85,NF39,NF40,NF48,NF49,NF46,NF18,FALSE)</f>
        <v>7.6659461711403045</v>
      </c>
      <c r="NG95" s="126" cm="1">
        <f t="array" ref="NG95">PEDBIKE_DELAY(NG86,NG85,NG39,NG40,NG48,NG49,NG46,NG18,FALSE)</f>
        <v>9.9148980740373833</v>
      </c>
      <c r="NH95" s="126" cm="1">
        <f t="array" ref="NH95">PEDBIKE_DELAY(NH86,NH85,NH39,NH40,NH48,NH49,NH46,NH18,FALSE)</f>
        <v>12.510471534432419</v>
      </c>
      <c r="NI95" s="126" cm="1">
        <f t="array" ref="NI95">PEDBIKE_DELAY(NI86,NI85,NI39,NI40,NI48,NI49,NI46,NI18,FALSE)</f>
        <v>15.431848416926329</v>
      </c>
      <c r="NJ95" s="126" cm="1">
        <f t="array" ref="NJ95">PEDBIKE_DELAY(NJ86,NJ85,NJ39,NJ40,NJ48,NJ49,NJ46,NJ18,FALSE)</f>
        <v>18.627914572634406</v>
      </c>
      <c r="NK95" s="126" cm="1">
        <f t="array" ref="NK95">PEDBIKE_DELAY(NK86,NK85,NK39,NK40,NK48,NK49,NK46,NK18,FALSE)</f>
        <v>21.988313322977184</v>
      </c>
      <c r="NL95" s="126" cm="1">
        <f t="array" ref="NL95">PEDBIKE_DELAY(NL86,NL85,NL39,NL40,NL48,NL49,NL46,NL18,FALSE)</f>
        <v>25.352173041317855</v>
      </c>
      <c r="NM95" s="126" cm="1">
        <f t="array" ref="NM95">PEDBIKE_DELAY(NM86,NM85,NM39,NM40,NM48,NM49,NM46,NM18,FALSE)</f>
        <v>0.75850019629464838</v>
      </c>
      <c r="NN95" s="126" cm="1">
        <f t="array" ref="NN95">PEDBIKE_DELAY(NN86,NN85,NN39,NN40,NN48,NN49,NN46,NN18,FALSE)</f>
        <v>1.6723892767539661</v>
      </c>
      <c r="NO95" s="126" cm="1">
        <f t="array" ref="NO95">PEDBIKE_DELAY(NO86,NO85,NO39,NO40,NO48,NO49,NO46,NO18,FALSE)</f>
        <v>2.7881691549448013</v>
      </c>
      <c r="NP95" s="126" cm="1">
        <f t="array" ref="NP95">PEDBIKE_DELAY(NP86,NP85,NP39,NP40,NP48,NP49,NP46,NP18,FALSE)</f>
        <v>4.1310970546769639</v>
      </c>
      <c r="NQ95" s="126" cm="1">
        <f t="array" ref="NQ95">PEDBIKE_DELAY(NQ86,NQ85,NQ39,NQ40,NQ48,NQ49,NQ46,NQ18,FALSE)</f>
        <v>5.7462888752735477</v>
      </c>
      <c r="NR95" s="126" cm="1">
        <f t="array" ref="NR95">PEDBIKE_DELAY(NR86,NR85,NR39,NR40,NR48,NR49,NR46,NR18,FALSE)</f>
        <v>7.6659461711403045</v>
      </c>
      <c r="NS95" s="126" cm="1">
        <f t="array" ref="NS95">PEDBIKE_DELAY(NS86,NS85,NS39,NS40,NS48,NS49,NS46,NS18,FALSE)</f>
        <v>9.9148980740373833</v>
      </c>
      <c r="NT95" s="126" cm="1">
        <f t="array" ref="NT95">PEDBIKE_DELAY(NT86,NT85,NT39,NT40,NT48,NT49,NT46,NT18,FALSE)</f>
        <v>12.510471534432419</v>
      </c>
      <c r="NU95" s="126" cm="1">
        <f t="array" ref="NU95">PEDBIKE_DELAY(NU86,NU85,NU39,NU40,NU48,NU49,NU46,NU18,FALSE)</f>
        <v>15.431848416926329</v>
      </c>
      <c r="NV95" s="126" cm="1">
        <f t="array" ref="NV95">PEDBIKE_DELAY(NV86,NV85,NV39,NV40,NV48,NV49,NV46,NV18,FALSE)</f>
        <v>18.627914572634406</v>
      </c>
      <c r="NW95" s="126" cm="1">
        <f t="array" ref="NW95">PEDBIKE_DELAY(NW86,NW85,NW39,NW40,NW48,NW49,NW46,NW18,FALSE)</f>
        <v>21.988313322977184</v>
      </c>
      <c r="NX95" s="126" cm="1">
        <f t="array" ref="NX95">PEDBIKE_DELAY(NX86,NX85,NX39,NX40,NX48,NX49,NX46,NX18,FALSE)</f>
        <v>25.352173041317855</v>
      </c>
      <c r="NY95" s="126" cm="1">
        <f t="array" ref="NY95">PEDBIKE_DELAY(NY86,NY85,NY39,NY40,NY48,NY49,NY46,NY18,FALSE)</f>
        <v>0.75850019629464838</v>
      </c>
      <c r="NZ95" s="126" cm="1">
        <f t="array" ref="NZ95">PEDBIKE_DELAY(NZ86,NZ85,NZ39,NZ40,NZ48,NZ49,NZ46,NZ18,FALSE)</f>
        <v>1.6723892767539661</v>
      </c>
      <c r="OA95" s="126" cm="1">
        <f t="array" ref="OA95">PEDBIKE_DELAY(OA86,OA85,OA39,OA40,OA48,OA49,OA46,OA18,FALSE)</f>
        <v>2.7881691549448013</v>
      </c>
      <c r="OB95" s="126" cm="1">
        <f t="array" ref="OB95">PEDBIKE_DELAY(OB86,OB85,OB39,OB40,OB48,OB49,OB46,OB18,FALSE)</f>
        <v>4.1310970546769639</v>
      </c>
      <c r="OC95" s="126" cm="1">
        <f t="array" ref="OC95">PEDBIKE_DELAY(OC86,OC85,OC39,OC40,OC48,OC49,OC46,OC18,FALSE)</f>
        <v>5.7462888752735477</v>
      </c>
      <c r="OD95" s="126" cm="1">
        <f t="array" ref="OD95">PEDBIKE_DELAY(OD86,OD85,OD39,OD40,OD48,OD49,OD46,OD18,FALSE)</f>
        <v>7.6659461711403045</v>
      </c>
      <c r="OE95" s="126" cm="1">
        <f t="array" ref="OE95">PEDBIKE_DELAY(OE86,OE85,OE39,OE40,OE48,OE49,OE46,OE18,FALSE)</f>
        <v>9.9148980740373833</v>
      </c>
      <c r="OF95" s="126" cm="1">
        <f t="array" ref="OF95">PEDBIKE_DELAY(OF86,OF85,OF39,OF40,OF48,OF49,OF46,OF18,FALSE)</f>
        <v>12.510471534432419</v>
      </c>
      <c r="OG95" s="126" cm="1">
        <f t="array" ref="OG95">PEDBIKE_DELAY(OG86,OG85,OG39,OG40,OG48,OG49,OG46,OG18,FALSE)</f>
        <v>15.431848416926329</v>
      </c>
      <c r="OH95" s="126" cm="1">
        <f t="array" ref="OH95">PEDBIKE_DELAY(OH86,OH85,OH39,OH40,OH48,OH49,OH46,OH18,FALSE)</f>
        <v>18.627914572634406</v>
      </c>
      <c r="OI95" s="126" cm="1">
        <f t="array" ref="OI95">PEDBIKE_DELAY(OI86,OI85,OI39,OI40,OI48,OI49,OI46,OI18,FALSE)</f>
        <v>21.988313322977184</v>
      </c>
      <c r="OJ95" s="126" cm="1">
        <f t="array" ref="OJ95">PEDBIKE_DELAY(OJ86,OJ85,OJ39,OJ40,OJ48,OJ49,OJ46,OJ18,FALSE)</f>
        <v>25.352173041317855</v>
      </c>
      <c r="OK95" s="126" cm="1">
        <f t="array" ref="OK95">PEDBIKE_DELAY(OK86,OK85,OK39,OK40,OK48,OK49,OK46,OK18,FALSE)</f>
        <v>0.75850019629464838</v>
      </c>
      <c r="OL95" s="126" cm="1">
        <f t="array" ref="OL95">PEDBIKE_DELAY(OL86,OL85,OL39,OL40,OL48,OL49,OL46,OL18,FALSE)</f>
        <v>1.6723892767539661</v>
      </c>
      <c r="OM95" s="126" cm="1">
        <f t="array" ref="OM95">PEDBIKE_DELAY(OM86,OM85,OM39,OM40,OM48,OM49,OM46,OM18,FALSE)</f>
        <v>2.7881691549448013</v>
      </c>
      <c r="ON95" s="126" cm="1">
        <f t="array" ref="ON95">PEDBIKE_DELAY(ON86,ON85,ON39,ON40,ON48,ON49,ON46,ON18,FALSE)</f>
        <v>4.1310970546769639</v>
      </c>
      <c r="OO95" s="126" cm="1">
        <f t="array" ref="OO95">PEDBIKE_DELAY(OO86,OO85,OO39,OO40,OO48,OO49,OO46,OO18,FALSE)</f>
        <v>5.7462888752735477</v>
      </c>
      <c r="OP95" s="126" cm="1">
        <f t="array" ref="OP95">PEDBIKE_DELAY(OP86,OP85,OP39,OP40,OP48,OP49,OP46,OP18,FALSE)</f>
        <v>7.6659461711403045</v>
      </c>
      <c r="OQ95" s="126" cm="1">
        <f t="array" ref="OQ95">PEDBIKE_DELAY(OQ86,OQ85,OQ39,OQ40,OQ48,OQ49,OQ46,OQ18,FALSE)</f>
        <v>9.9148980740373833</v>
      </c>
      <c r="OR95" s="126" cm="1">
        <f t="array" ref="OR95">PEDBIKE_DELAY(OR86,OR85,OR39,OR40,OR48,OR49,OR46,OR18,FALSE)</f>
        <v>12.510471534432419</v>
      </c>
      <c r="OS95" s="126" cm="1">
        <f t="array" ref="OS95">PEDBIKE_DELAY(OS86,OS85,OS39,OS40,OS48,OS49,OS46,OS18,FALSE)</f>
        <v>15.431848416926329</v>
      </c>
      <c r="OT95" s="126" cm="1">
        <f t="array" ref="OT95">PEDBIKE_DELAY(OT86,OT85,OT39,OT40,OT48,OT49,OT46,OT18,FALSE)</f>
        <v>18.627914572634406</v>
      </c>
      <c r="OU95" s="126" cm="1">
        <f t="array" ref="OU95">PEDBIKE_DELAY(OU86,OU85,OU39,OU40,OU48,OU49,OU46,OU18,FALSE)</f>
        <v>21.988313322977184</v>
      </c>
      <c r="OV95" s="126" cm="1">
        <f t="array" ref="OV95">PEDBIKE_DELAY(OV86,OV85,OV39,OV40,OV48,OV49,OV46,OV18,FALSE)</f>
        <v>25.352173041317855</v>
      </c>
      <c r="OW95" s="126" cm="1">
        <f t="array" ref="OW95">PEDBIKE_DELAY(OW86,OW85,OW39,OW40,OW48,OW49,OW46,OW18,FALSE)</f>
        <v>0.75850019629464838</v>
      </c>
      <c r="OX95" s="126" cm="1">
        <f t="array" ref="OX95">PEDBIKE_DELAY(OX86,OX85,OX39,OX40,OX48,OX49,OX46,OX18,FALSE)</f>
        <v>1.6723892767539661</v>
      </c>
      <c r="OY95" s="126" cm="1">
        <f t="array" ref="OY95">PEDBIKE_DELAY(OY86,OY85,OY39,OY40,OY48,OY49,OY46,OY18,FALSE)</f>
        <v>2.7881691549448013</v>
      </c>
      <c r="OZ95" s="126" cm="1">
        <f t="array" ref="OZ95">PEDBIKE_DELAY(OZ86,OZ85,OZ39,OZ40,OZ48,OZ49,OZ46,OZ18,FALSE)</f>
        <v>4.1310970546769639</v>
      </c>
      <c r="PA95" s="126" cm="1">
        <f t="array" ref="PA95">PEDBIKE_DELAY(PA86,PA85,PA39,PA40,PA48,PA49,PA46,PA18,FALSE)</f>
        <v>5.7462888752735477</v>
      </c>
      <c r="PB95" s="126" cm="1">
        <f t="array" ref="PB95">PEDBIKE_DELAY(PB86,PB85,PB39,PB40,PB48,PB49,PB46,PB18,FALSE)</f>
        <v>7.6659461711403045</v>
      </c>
      <c r="PC95" s="126" cm="1">
        <f t="array" ref="PC95">PEDBIKE_DELAY(PC86,PC85,PC39,PC40,PC48,PC49,PC46,PC18,FALSE)</f>
        <v>9.9148980740373833</v>
      </c>
      <c r="PD95" s="126" cm="1">
        <f t="array" ref="PD95">PEDBIKE_DELAY(PD86,PD85,PD39,PD40,PD48,PD49,PD46,PD18,FALSE)</f>
        <v>12.510471534432419</v>
      </c>
      <c r="PE95" s="126" cm="1">
        <f t="array" ref="PE95">PEDBIKE_DELAY(PE86,PE85,PE39,PE40,PE48,PE49,PE46,PE18,FALSE)</f>
        <v>15.431848416926329</v>
      </c>
      <c r="PF95" s="126" cm="1">
        <f t="array" ref="PF95">PEDBIKE_DELAY(PF86,PF85,PF39,PF40,PF48,PF49,PF46,PF18,FALSE)</f>
        <v>18.627914572634406</v>
      </c>
      <c r="PG95" s="126" cm="1">
        <f t="array" ref="PG95">PEDBIKE_DELAY(PG86,PG85,PG39,PG40,PG48,PG49,PG46,PG18,FALSE)</f>
        <v>21.988313322977184</v>
      </c>
      <c r="PH95" s="126" cm="1">
        <f t="array" ref="PH95">PEDBIKE_DELAY(PH86,PH85,PH39,PH40,PH48,PH49,PH46,PH18,FALSE)</f>
        <v>25.352173041317855</v>
      </c>
      <c r="PI95" s="126" cm="1">
        <f t="array" ref="PI95">PEDBIKE_DELAY(PI86,PI85,PI39,PI40,PI48,PI49,PI46,PI18,FALSE)</f>
        <v>0.75850019629464838</v>
      </c>
      <c r="PJ95" s="126" cm="1">
        <f t="array" ref="PJ95">PEDBIKE_DELAY(PJ86,PJ85,PJ39,PJ40,PJ48,PJ49,PJ46,PJ18,FALSE)</f>
        <v>1.6723892767539661</v>
      </c>
      <c r="PK95" s="126" cm="1">
        <f t="array" ref="PK95">PEDBIKE_DELAY(PK86,PK85,PK39,PK40,PK48,PK49,PK46,PK18,FALSE)</f>
        <v>2.7881691549448013</v>
      </c>
      <c r="PL95" s="126" cm="1">
        <f t="array" ref="PL95">PEDBIKE_DELAY(PL86,PL85,PL39,PL40,PL48,PL49,PL46,PL18,FALSE)</f>
        <v>4.1310970546769639</v>
      </c>
      <c r="PM95" s="126" cm="1">
        <f t="array" ref="PM95">PEDBIKE_DELAY(PM86,PM85,PM39,PM40,PM48,PM49,PM46,PM18,FALSE)</f>
        <v>5.7462888752735477</v>
      </c>
      <c r="PN95" s="126" cm="1">
        <f t="array" ref="PN95">PEDBIKE_DELAY(PN86,PN85,PN39,PN40,PN48,PN49,PN46,PN18,FALSE)</f>
        <v>7.6659461711403045</v>
      </c>
      <c r="PO95" s="126" cm="1">
        <f t="array" ref="PO95">PEDBIKE_DELAY(PO86,PO85,PO39,PO40,PO48,PO49,PO46,PO18,FALSE)</f>
        <v>9.9148980740373833</v>
      </c>
      <c r="PP95" s="126" cm="1">
        <f t="array" ref="PP95">PEDBIKE_DELAY(PP86,PP85,PP39,PP40,PP48,PP49,PP46,PP18,FALSE)</f>
        <v>12.510471534432419</v>
      </c>
      <c r="PQ95" s="126" cm="1">
        <f t="array" ref="PQ95">PEDBIKE_DELAY(PQ86,PQ85,PQ39,PQ40,PQ48,PQ49,PQ46,PQ18,FALSE)</f>
        <v>15.431848416926329</v>
      </c>
      <c r="PR95" s="126" cm="1">
        <f t="array" ref="PR95">PEDBIKE_DELAY(PR86,PR85,PR39,PR40,PR48,PR49,PR46,PR18,FALSE)</f>
        <v>18.627914572634406</v>
      </c>
      <c r="PS95" s="126" cm="1">
        <f t="array" ref="PS95">PEDBIKE_DELAY(PS86,PS85,PS39,PS40,PS48,PS49,PS46,PS18,FALSE)</f>
        <v>21.988313322977184</v>
      </c>
      <c r="PT95" s="126" cm="1">
        <f t="array" ref="PT95">PEDBIKE_DELAY(PT86,PT85,PT39,PT40,PT48,PT49,PT46,PT18,FALSE)</f>
        <v>25.352173041317855</v>
      </c>
      <c r="PU95" s="126" cm="1">
        <f t="array" ref="PU95">PEDBIKE_DELAY(PU86,PU85,PU39,PU40,PU48,PU49,PU46,PU18,FALSE)</f>
        <v>0.75850019629464838</v>
      </c>
      <c r="PV95" s="126" cm="1">
        <f t="array" ref="PV95">PEDBIKE_DELAY(PV86,PV85,PV39,PV40,PV48,PV49,PV46,PV18,FALSE)</f>
        <v>1.6723892767539661</v>
      </c>
      <c r="PW95" s="126" cm="1">
        <f t="array" ref="PW95">PEDBIKE_DELAY(PW86,PW85,PW39,PW40,PW48,PW49,PW46,PW18,FALSE)</f>
        <v>2.7881691549448013</v>
      </c>
      <c r="PX95" s="126" cm="1">
        <f t="array" ref="PX95">PEDBIKE_DELAY(PX86,PX85,PX39,PX40,PX48,PX49,PX46,PX18,FALSE)</f>
        <v>4.1310970546769639</v>
      </c>
      <c r="PY95" s="126" cm="1">
        <f t="array" ref="PY95">PEDBIKE_DELAY(PY86,PY85,PY39,PY40,PY48,PY49,PY46,PY18,FALSE)</f>
        <v>5.7462888752735477</v>
      </c>
      <c r="PZ95" s="126" cm="1">
        <f t="array" ref="PZ95">PEDBIKE_DELAY(PZ86,PZ85,PZ39,PZ40,PZ48,PZ49,PZ46,PZ18,FALSE)</f>
        <v>7.6659461711403045</v>
      </c>
      <c r="QA95" s="126" cm="1">
        <f t="array" ref="QA95">PEDBIKE_DELAY(QA86,QA85,QA39,QA40,QA48,QA49,QA46,QA18,FALSE)</f>
        <v>9.9148980740373833</v>
      </c>
      <c r="QB95" s="126" cm="1">
        <f t="array" ref="QB95">PEDBIKE_DELAY(QB86,QB85,QB39,QB40,QB48,QB49,QB46,QB18,FALSE)</f>
        <v>12.510471534432419</v>
      </c>
      <c r="QC95" s="126" cm="1">
        <f t="array" ref="QC95">PEDBIKE_DELAY(QC86,QC85,QC39,QC40,QC48,QC49,QC46,QC18,FALSE)</f>
        <v>15.431848416926329</v>
      </c>
      <c r="QD95" s="126" cm="1">
        <f t="array" ref="QD95">PEDBIKE_DELAY(QD86,QD85,QD39,QD40,QD48,QD49,QD46,QD18,FALSE)</f>
        <v>18.627914572634406</v>
      </c>
      <c r="QE95" s="126" cm="1">
        <f t="array" ref="QE95">PEDBIKE_DELAY(QE86,QE85,QE39,QE40,QE48,QE49,QE46,QE18,FALSE)</f>
        <v>21.988313322977184</v>
      </c>
      <c r="QF95" s="126" cm="1">
        <f t="array" ref="QF95">PEDBIKE_DELAY(QF86,QF85,QF39,QF40,QF48,QF49,QF46,QF18,FALSE)</f>
        <v>25.352173041317855</v>
      </c>
      <c r="QG95" s="126" cm="1">
        <f t="array" ref="QG95">PEDBIKE_DELAY(QG86,QG85,QG39,QG40,QG48,QG49,QG46,QG18,FALSE)</f>
        <v>0.75850019629464838</v>
      </c>
      <c r="QH95" s="126" cm="1">
        <f t="array" ref="QH95">PEDBIKE_DELAY(QH86,QH85,QH39,QH40,QH48,QH49,QH46,QH18,FALSE)</f>
        <v>1.6723892767539661</v>
      </c>
      <c r="QI95" s="126" cm="1">
        <f t="array" ref="QI95">PEDBIKE_DELAY(QI86,QI85,QI39,QI40,QI48,QI49,QI46,QI18,FALSE)</f>
        <v>2.7881691549448013</v>
      </c>
      <c r="QJ95" s="126" cm="1">
        <f t="array" ref="QJ95">PEDBIKE_DELAY(QJ86,QJ85,QJ39,QJ40,QJ48,QJ49,QJ46,QJ18,FALSE)</f>
        <v>4.1310970546769639</v>
      </c>
      <c r="QK95" s="126" cm="1">
        <f t="array" ref="QK95">PEDBIKE_DELAY(QK86,QK85,QK39,QK40,QK48,QK49,QK46,QK18,FALSE)</f>
        <v>5.7462888752735477</v>
      </c>
      <c r="QL95" s="126" cm="1">
        <f t="array" ref="QL95">PEDBIKE_DELAY(QL86,QL85,QL39,QL40,QL48,QL49,QL46,QL18,FALSE)</f>
        <v>7.6659461711403045</v>
      </c>
      <c r="QM95" s="126" cm="1">
        <f t="array" ref="QM95">PEDBIKE_DELAY(QM86,QM85,QM39,QM40,QM48,QM49,QM46,QM18,FALSE)</f>
        <v>9.9148980740373833</v>
      </c>
      <c r="QN95" s="126" cm="1">
        <f t="array" ref="QN95">PEDBIKE_DELAY(QN86,QN85,QN39,QN40,QN48,QN49,QN46,QN18,FALSE)</f>
        <v>12.510471534432419</v>
      </c>
      <c r="QO95" s="126" cm="1">
        <f t="array" ref="QO95">PEDBIKE_DELAY(QO86,QO85,QO39,QO40,QO48,QO49,QO46,QO18,FALSE)</f>
        <v>15.431848416926329</v>
      </c>
      <c r="QP95" s="126" cm="1">
        <f t="array" ref="QP95">PEDBIKE_DELAY(QP86,QP85,QP39,QP40,QP48,QP49,QP46,QP18,FALSE)</f>
        <v>18.627914572634406</v>
      </c>
      <c r="QQ95" s="126" cm="1">
        <f t="array" ref="QQ95">PEDBIKE_DELAY(QQ86,QQ85,QQ39,QQ40,QQ48,QQ49,QQ46,QQ18,FALSE)</f>
        <v>21.988313322977184</v>
      </c>
      <c r="QR95" s="126" cm="1">
        <f t="array" ref="QR95">PEDBIKE_DELAY(QR86,QR85,QR39,QR40,QR48,QR49,QR46,QR18,FALSE)</f>
        <v>25.352173041317855</v>
      </c>
      <c r="QS95" s="126" cm="1">
        <f t="array" ref="QS95">PEDBIKE_DELAY(QS86,QS85,QS39,QS40,QS48,QS49,QS46,QS18,FALSE)</f>
        <v>0.75850019629464838</v>
      </c>
      <c r="QT95" s="126" cm="1">
        <f t="array" ref="QT95">PEDBIKE_DELAY(QT86,QT85,QT39,QT40,QT48,QT49,QT46,QT18,FALSE)</f>
        <v>1.6723892767539661</v>
      </c>
      <c r="QU95" s="126" cm="1">
        <f t="array" ref="QU95">PEDBIKE_DELAY(QU86,QU85,QU39,QU40,QU48,QU49,QU46,QU18,FALSE)</f>
        <v>2.7881691549448013</v>
      </c>
      <c r="QV95" s="126" cm="1">
        <f t="array" ref="QV95">PEDBIKE_DELAY(QV86,QV85,QV39,QV40,QV48,QV49,QV46,QV18,FALSE)</f>
        <v>4.1310970546769639</v>
      </c>
      <c r="QW95" s="126" cm="1">
        <f t="array" ref="QW95">PEDBIKE_DELAY(QW86,QW85,QW39,QW40,QW48,QW49,QW46,QW18,FALSE)</f>
        <v>5.7462888752735477</v>
      </c>
      <c r="QX95" s="126" cm="1">
        <f t="array" ref="QX95">PEDBIKE_DELAY(QX86,QX85,QX39,QX40,QX48,QX49,QX46,QX18,FALSE)</f>
        <v>7.6659461711403045</v>
      </c>
      <c r="QY95" s="126" cm="1">
        <f t="array" ref="QY95">PEDBIKE_DELAY(QY86,QY85,QY39,QY40,QY48,QY49,QY46,QY18,FALSE)</f>
        <v>9.9148980740373833</v>
      </c>
      <c r="QZ95" s="126" cm="1">
        <f t="array" ref="QZ95">PEDBIKE_DELAY(QZ86,QZ85,QZ39,QZ40,QZ48,QZ49,QZ46,QZ18,FALSE)</f>
        <v>12.510471534432419</v>
      </c>
      <c r="RA95" s="126" cm="1">
        <f t="array" ref="RA95">PEDBIKE_DELAY(RA86,RA85,RA39,RA40,RA48,RA49,RA46,RA18,FALSE)</f>
        <v>15.431848416926329</v>
      </c>
      <c r="RB95" s="126" cm="1">
        <f t="array" ref="RB95">PEDBIKE_DELAY(RB86,RB85,RB39,RB40,RB48,RB49,RB46,RB18,FALSE)</f>
        <v>18.627914572634406</v>
      </c>
      <c r="RC95" s="126" cm="1">
        <f t="array" ref="RC95">PEDBIKE_DELAY(RC86,RC85,RC39,RC40,RC48,RC49,RC46,RC18,FALSE)</f>
        <v>21.988313322977184</v>
      </c>
      <c r="RD95" s="126" cm="1">
        <f t="array" ref="RD95">PEDBIKE_DELAY(RD86,RD85,RD39,RD40,RD48,RD49,RD46,RD18,FALSE)</f>
        <v>25.352173041317855</v>
      </c>
      <c r="RE95" s="126" cm="1">
        <f t="array" ref="RE95">PEDBIKE_DELAY(RE86,RE85,RE39,RE40,RE48,RE49,RE46,RE18,FALSE)</f>
        <v>0.75850019629464838</v>
      </c>
      <c r="RF95" s="126" cm="1">
        <f t="array" ref="RF95">PEDBIKE_DELAY(RF86,RF85,RF39,RF40,RF48,RF49,RF46,RF18,FALSE)</f>
        <v>1.6723892767539661</v>
      </c>
      <c r="RG95" s="126" cm="1">
        <f t="array" ref="RG95">PEDBIKE_DELAY(RG86,RG85,RG39,RG40,RG48,RG49,RG46,RG18,FALSE)</f>
        <v>2.7881691549448013</v>
      </c>
      <c r="RH95" s="126" cm="1">
        <f t="array" ref="RH95">PEDBIKE_DELAY(RH86,RH85,RH39,RH40,RH48,RH49,RH46,RH18,FALSE)</f>
        <v>4.1310970546769639</v>
      </c>
      <c r="RI95" s="126" cm="1">
        <f t="array" ref="RI95">PEDBIKE_DELAY(RI86,RI85,RI39,RI40,RI48,RI49,RI46,RI18,FALSE)</f>
        <v>5.7462888752735477</v>
      </c>
      <c r="RJ95" s="126" cm="1">
        <f t="array" ref="RJ95">PEDBIKE_DELAY(RJ86,RJ85,RJ39,RJ40,RJ48,RJ49,RJ46,RJ18,FALSE)</f>
        <v>7.6659461711403045</v>
      </c>
      <c r="RK95" s="126" cm="1">
        <f t="array" ref="RK95">PEDBIKE_DELAY(RK86,RK85,RK39,RK40,RK48,RK49,RK46,RK18,FALSE)</f>
        <v>9.9148980740373833</v>
      </c>
      <c r="RL95" s="126" cm="1">
        <f t="array" ref="RL95">PEDBIKE_DELAY(RL86,RL85,RL39,RL40,RL48,RL49,RL46,RL18,FALSE)</f>
        <v>12.510471534432419</v>
      </c>
      <c r="RM95" s="126" cm="1">
        <f t="array" ref="RM95">PEDBIKE_DELAY(RM86,RM85,RM39,RM40,RM48,RM49,RM46,RM18,FALSE)</f>
        <v>15.431848416926329</v>
      </c>
      <c r="RN95" s="126" cm="1">
        <f t="array" ref="RN95">PEDBIKE_DELAY(RN86,RN85,RN39,RN40,RN48,RN49,RN46,RN18,FALSE)</f>
        <v>18.627914572634406</v>
      </c>
      <c r="RO95" s="126" cm="1">
        <f t="array" ref="RO95">PEDBIKE_DELAY(RO86,RO85,RO39,RO40,RO48,RO49,RO46,RO18,FALSE)</f>
        <v>21.988313322977184</v>
      </c>
      <c r="RP95" s="126" cm="1">
        <f t="array" ref="RP95">PEDBIKE_DELAY(RP86,RP85,RP39,RP40,RP48,RP49,RP46,RP18,FALSE)</f>
        <v>25.352173041317855</v>
      </c>
      <c r="RQ95" s="126" cm="1">
        <f t="array" ref="RQ95">PEDBIKE_DELAY(RQ86,RQ85,RQ39,RQ40,RQ48,RQ49,RQ46,RQ18,FALSE)</f>
        <v>0.75850019629464838</v>
      </c>
      <c r="RR95" s="126" cm="1">
        <f t="array" ref="RR95">PEDBIKE_DELAY(RR86,RR85,RR39,RR40,RR48,RR49,RR46,RR18,FALSE)</f>
        <v>1.6723892767539661</v>
      </c>
      <c r="RS95" s="126" cm="1">
        <f t="array" ref="RS95">PEDBIKE_DELAY(RS86,RS85,RS39,RS40,RS48,RS49,RS46,RS18,FALSE)</f>
        <v>2.7881691549448013</v>
      </c>
      <c r="RT95" s="126" cm="1">
        <f t="array" ref="RT95">PEDBIKE_DELAY(RT86,RT85,RT39,RT40,RT48,RT49,RT46,RT18,FALSE)</f>
        <v>4.1310970546769639</v>
      </c>
      <c r="RU95" s="126" cm="1">
        <f t="array" ref="RU95">PEDBIKE_DELAY(RU86,RU85,RU39,RU40,RU48,RU49,RU46,RU18,FALSE)</f>
        <v>5.7462888752735477</v>
      </c>
      <c r="RV95" s="126" cm="1">
        <f t="array" ref="RV95">PEDBIKE_DELAY(RV86,RV85,RV39,RV40,RV48,RV49,RV46,RV18,FALSE)</f>
        <v>7.6659461711403045</v>
      </c>
      <c r="RW95" s="126" cm="1">
        <f t="array" ref="RW95">PEDBIKE_DELAY(RW86,RW85,RW39,RW40,RW48,RW49,RW46,RW18,FALSE)</f>
        <v>9.9148980740373833</v>
      </c>
      <c r="RX95" s="126" cm="1">
        <f t="array" ref="RX95">PEDBIKE_DELAY(RX86,RX85,RX39,RX40,RX48,RX49,RX46,RX18,FALSE)</f>
        <v>12.510471534432419</v>
      </c>
      <c r="RY95" s="126" cm="1">
        <f t="array" ref="RY95">PEDBIKE_DELAY(RY86,RY85,RY39,RY40,RY48,RY49,RY46,RY18,FALSE)</f>
        <v>15.431848416926329</v>
      </c>
      <c r="RZ95" s="126" cm="1">
        <f t="array" ref="RZ95">PEDBIKE_DELAY(RZ86,RZ85,RZ39,RZ40,RZ48,RZ49,RZ46,RZ18,FALSE)</f>
        <v>18.627914572634406</v>
      </c>
      <c r="SA95" s="126" cm="1">
        <f t="array" ref="SA95">PEDBIKE_DELAY(SA86,SA85,SA39,SA40,SA48,SA49,SA46,SA18,FALSE)</f>
        <v>21.988313322977184</v>
      </c>
      <c r="SB95" s="126" cm="1">
        <f t="array" ref="SB95">PEDBIKE_DELAY(SB86,SB85,SB39,SB40,SB48,SB49,SB46,SB18,FALSE)</f>
        <v>25.352173041317855</v>
      </c>
      <c r="SC95" s="126" cm="1">
        <f t="array" ref="SC95">PEDBIKE_DELAY(SC86,SC85,SC39,SC40,SC48,SC49,SC46,SC18,FALSE)</f>
        <v>0.75850019629464838</v>
      </c>
      <c r="SD95" s="126" cm="1">
        <f t="array" ref="SD95">PEDBIKE_DELAY(SD86,SD85,SD39,SD40,SD48,SD49,SD46,SD18,FALSE)</f>
        <v>1.6723892767539661</v>
      </c>
      <c r="SE95" s="126" cm="1">
        <f t="array" ref="SE95">PEDBIKE_DELAY(SE86,SE85,SE39,SE40,SE48,SE49,SE46,SE18,FALSE)</f>
        <v>2.7881691549448013</v>
      </c>
      <c r="SF95" s="126" cm="1">
        <f t="array" ref="SF95">PEDBIKE_DELAY(SF86,SF85,SF39,SF40,SF48,SF49,SF46,SF18,FALSE)</f>
        <v>4.1310970546769639</v>
      </c>
      <c r="SG95" s="126" cm="1">
        <f t="array" ref="SG95">PEDBIKE_DELAY(SG86,SG85,SG39,SG40,SG48,SG49,SG46,SG18,FALSE)</f>
        <v>5.7462888752735477</v>
      </c>
      <c r="SH95" s="126" cm="1">
        <f t="array" ref="SH95">PEDBIKE_DELAY(SH86,SH85,SH39,SH40,SH48,SH49,SH46,SH18,FALSE)</f>
        <v>7.6659461711403045</v>
      </c>
      <c r="SI95" s="126" cm="1">
        <f t="array" ref="SI95">PEDBIKE_DELAY(SI86,SI85,SI39,SI40,SI48,SI49,SI46,SI18,FALSE)</f>
        <v>9.9148980740373833</v>
      </c>
      <c r="SJ95" s="126" cm="1">
        <f t="array" ref="SJ95">PEDBIKE_DELAY(SJ86,SJ85,SJ39,SJ40,SJ48,SJ49,SJ46,SJ18,FALSE)</f>
        <v>12.510471534432419</v>
      </c>
      <c r="SK95" s="126" cm="1">
        <f t="array" ref="SK95">PEDBIKE_DELAY(SK86,SK85,SK39,SK40,SK48,SK49,SK46,SK18,FALSE)</f>
        <v>15.431848416926329</v>
      </c>
      <c r="SL95" s="126" cm="1">
        <f t="array" ref="SL95">PEDBIKE_DELAY(SL86,SL85,SL39,SL40,SL48,SL49,SL46,SL18,FALSE)</f>
        <v>18.627914572634406</v>
      </c>
      <c r="SM95" s="126" cm="1">
        <f t="array" ref="SM95">PEDBIKE_DELAY(SM86,SM85,SM39,SM40,SM48,SM49,SM46,SM18,FALSE)</f>
        <v>21.988313322977184</v>
      </c>
      <c r="SN95" s="126" cm="1">
        <f t="array" ref="SN95">PEDBIKE_DELAY(SN86,SN85,SN39,SN40,SN48,SN49,SN46,SN18,FALSE)</f>
        <v>25.352173041317855</v>
      </c>
      <c r="SO95" s="126" cm="1">
        <f t="array" ref="SO95">PEDBIKE_DELAY(SO86,SO85,SO39,SO40,SO48,SO49,SO46,SO18,FALSE)</f>
        <v>0.75850019629464838</v>
      </c>
      <c r="SP95" s="126" cm="1">
        <f t="array" ref="SP95">PEDBIKE_DELAY(SP86,SP85,SP39,SP40,SP48,SP49,SP46,SP18,FALSE)</f>
        <v>1.6723892767539661</v>
      </c>
      <c r="SQ95" s="126" cm="1">
        <f t="array" ref="SQ95">PEDBIKE_DELAY(SQ86,SQ85,SQ39,SQ40,SQ48,SQ49,SQ46,SQ18,FALSE)</f>
        <v>2.7881691549448013</v>
      </c>
      <c r="SR95" s="126" cm="1">
        <f t="array" ref="SR95">PEDBIKE_DELAY(SR86,SR85,SR39,SR40,SR48,SR49,SR46,SR18,FALSE)</f>
        <v>4.1310970546769639</v>
      </c>
      <c r="SS95" s="126" cm="1">
        <f t="array" ref="SS95">PEDBIKE_DELAY(SS86,SS85,SS39,SS40,SS48,SS49,SS46,SS18,FALSE)</f>
        <v>5.7462888752735477</v>
      </c>
      <c r="ST95" s="126" cm="1">
        <f t="array" ref="ST95">PEDBIKE_DELAY(ST86,ST85,ST39,ST40,ST48,ST49,ST46,ST18,FALSE)</f>
        <v>7.6659461711403045</v>
      </c>
      <c r="SU95" s="126" cm="1">
        <f t="array" ref="SU95">PEDBIKE_DELAY(SU86,SU85,SU39,SU40,SU48,SU49,SU46,SU18,FALSE)</f>
        <v>9.9148980740373833</v>
      </c>
      <c r="SV95" s="126" cm="1">
        <f t="array" ref="SV95">PEDBIKE_DELAY(SV86,SV85,SV39,SV40,SV48,SV49,SV46,SV18,FALSE)</f>
        <v>12.510471534432419</v>
      </c>
      <c r="SW95" s="126" cm="1">
        <f t="array" ref="SW95">PEDBIKE_DELAY(SW86,SW85,SW39,SW40,SW48,SW49,SW46,SW18,FALSE)</f>
        <v>15.431848416926329</v>
      </c>
      <c r="SX95" s="126" cm="1">
        <f t="array" ref="SX95">PEDBIKE_DELAY(SX86,SX85,SX39,SX40,SX48,SX49,SX46,SX18,FALSE)</f>
        <v>18.627914572634406</v>
      </c>
      <c r="SY95" s="126" cm="1">
        <f t="array" ref="SY95">PEDBIKE_DELAY(SY86,SY85,SY39,SY40,SY48,SY49,SY46,SY18,FALSE)</f>
        <v>21.988313322977184</v>
      </c>
      <c r="SZ95" s="126" cm="1">
        <f t="array" ref="SZ95">PEDBIKE_DELAY(SZ86,SZ85,SZ39,SZ40,SZ48,SZ49,SZ46,SZ18,FALSE)</f>
        <v>25.352173041317855</v>
      </c>
      <c r="TA95" s="126" cm="1">
        <f t="array" ref="TA95">PEDBIKE_DELAY(TA86,TA85,TA39,TA40,TA48,TA49,TA46,TA18,FALSE)</f>
        <v>0.75850019629464838</v>
      </c>
      <c r="TB95" s="126" cm="1">
        <f t="array" ref="TB95">PEDBIKE_DELAY(TB86,TB85,TB39,TB40,TB48,TB49,TB46,TB18,FALSE)</f>
        <v>1.6723892767539661</v>
      </c>
      <c r="TC95" s="126" cm="1">
        <f t="array" ref="TC95">PEDBIKE_DELAY(TC86,TC85,TC39,TC40,TC48,TC49,TC46,TC18,FALSE)</f>
        <v>2.7881691549448013</v>
      </c>
      <c r="TD95" s="126" cm="1">
        <f t="array" ref="TD95">PEDBIKE_DELAY(TD86,TD85,TD39,TD40,TD48,TD49,TD46,TD18,FALSE)</f>
        <v>4.1310970546769639</v>
      </c>
      <c r="TE95" s="126" cm="1">
        <f t="array" ref="TE95">PEDBIKE_DELAY(TE86,TE85,TE39,TE40,TE48,TE49,TE46,TE18,FALSE)</f>
        <v>5.7462888752735477</v>
      </c>
      <c r="TF95" s="126" cm="1">
        <f t="array" ref="TF95">PEDBIKE_DELAY(TF86,TF85,TF39,TF40,TF48,TF49,TF46,TF18,FALSE)</f>
        <v>7.6659461711403045</v>
      </c>
      <c r="TG95" s="126" cm="1">
        <f t="array" ref="TG95">PEDBIKE_DELAY(TG86,TG85,TG39,TG40,TG48,TG49,TG46,TG18,FALSE)</f>
        <v>9.9148980740373833</v>
      </c>
      <c r="TH95" s="126" cm="1">
        <f t="array" ref="TH95">PEDBIKE_DELAY(TH86,TH85,TH39,TH40,TH48,TH49,TH46,TH18,FALSE)</f>
        <v>12.510471534432419</v>
      </c>
      <c r="TI95" s="126" cm="1">
        <f t="array" ref="TI95">PEDBIKE_DELAY(TI86,TI85,TI39,TI40,TI48,TI49,TI46,TI18,FALSE)</f>
        <v>15.431848416926329</v>
      </c>
      <c r="TJ95" s="126" cm="1">
        <f t="array" ref="TJ95">PEDBIKE_DELAY(TJ86,TJ85,TJ39,TJ40,TJ48,TJ49,TJ46,TJ18,FALSE)</f>
        <v>18.627914572634406</v>
      </c>
      <c r="TK95" s="126" cm="1">
        <f t="array" ref="TK95">PEDBIKE_DELAY(TK86,TK85,TK39,TK40,TK48,TK49,TK46,TK18,FALSE)</f>
        <v>21.988313322977184</v>
      </c>
      <c r="TL95" s="126" cm="1">
        <f t="array" ref="TL95">PEDBIKE_DELAY(TL86,TL85,TL39,TL40,TL48,TL49,TL46,TL18,FALSE)</f>
        <v>25.352173041317855</v>
      </c>
      <c r="TM95" s="126" cm="1">
        <f t="array" ref="TM95">PEDBIKE_DELAY(TM86,TM85,TM39,TM40,TM48,TM49,TM46,TM18,FALSE)</f>
        <v>0.75850019629464838</v>
      </c>
      <c r="TN95" s="126" cm="1">
        <f t="array" ref="TN95">PEDBIKE_DELAY(TN86,TN85,TN39,TN40,TN48,TN49,TN46,TN18,FALSE)</f>
        <v>1.6723892767539661</v>
      </c>
      <c r="TO95" s="126" cm="1">
        <f t="array" ref="TO95">PEDBIKE_DELAY(TO86,TO85,TO39,TO40,TO48,TO49,TO46,TO18,FALSE)</f>
        <v>2.7881691549448013</v>
      </c>
      <c r="TP95" s="126" cm="1">
        <f t="array" ref="TP95">PEDBIKE_DELAY(TP86,TP85,TP39,TP40,TP48,TP49,TP46,TP18,FALSE)</f>
        <v>4.1310970546769639</v>
      </c>
      <c r="TQ95" s="126" cm="1">
        <f t="array" ref="TQ95">PEDBIKE_DELAY(TQ86,TQ85,TQ39,TQ40,TQ48,TQ49,TQ46,TQ18,FALSE)</f>
        <v>5.7462888752735477</v>
      </c>
      <c r="TR95" s="126" cm="1">
        <f t="array" ref="TR95">PEDBIKE_DELAY(TR86,TR85,TR39,TR40,TR48,TR49,TR46,TR18,FALSE)</f>
        <v>7.6659461711403045</v>
      </c>
      <c r="TS95" s="126" cm="1">
        <f t="array" ref="TS95">PEDBIKE_DELAY(TS86,TS85,TS39,TS40,TS48,TS49,TS46,TS18,FALSE)</f>
        <v>9.9148980740373833</v>
      </c>
      <c r="TT95" s="126" cm="1">
        <f t="array" ref="TT95">PEDBIKE_DELAY(TT86,TT85,TT39,TT40,TT48,TT49,TT46,TT18,FALSE)</f>
        <v>12.510471534432419</v>
      </c>
      <c r="TU95" s="126" cm="1">
        <f t="array" ref="TU95">PEDBIKE_DELAY(TU86,TU85,TU39,TU40,TU48,TU49,TU46,TU18,FALSE)</f>
        <v>15.431848416926329</v>
      </c>
      <c r="TV95" s="126" cm="1">
        <f t="array" ref="TV95">PEDBIKE_DELAY(TV86,TV85,TV39,TV40,TV48,TV49,TV46,TV18,FALSE)</f>
        <v>18.627914572634406</v>
      </c>
      <c r="TW95" s="126" cm="1">
        <f t="array" ref="TW95">PEDBIKE_DELAY(TW86,TW85,TW39,TW40,TW48,TW49,TW46,TW18,FALSE)</f>
        <v>21.988313322977184</v>
      </c>
      <c r="TX95" s="126" cm="1">
        <f t="array" ref="TX95">PEDBIKE_DELAY(TX86,TX85,TX39,TX40,TX48,TX49,TX46,TX18,FALSE)</f>
        <v>25.352173041317855</v>
      </c>
      <c r="TY95" s="126" cm="1">
        <f t="array" ref="TY95">PEDBIKE_DELAY(TY86,TY85,TY39,TY40,TY48,TY49,TY46,TY18,FALSE)</f>
        <v>0.75850019629464838</v>
      </c>
      <c r="TZ95" s="126" cm="1">
        <f t="array" ref="TZ95">PEDBIKE_DELAY(TZ86,TZ85,TZ39,TZ40,TZ48,TZ49,TZ46,TZ18,FALSE)</f>
        <v>1.6723892767539661</v>
      </c>
      <c r="UA95" s="126" cm="1">
        <f t="array" ref="UA95">PEDBIKE_DELAY(UA86,UA85,UA39,UA40,UA48,UA49,UA46,UA18,FALSE)</f>
        <v>2.7881691549448013</v>
      </c>
      <c r="UB95" s="126" cm="1">
        <f t="array" ref="UB95">PEDBIKE_DELAY(UB86,UB85,UB39,UB40,UB48,UB49,UB46,UB18,FALSE)</f>
        <v>4.1310970546769639</v>
      </c>
      <c r="UC95" s="126" cm="1">
        <f t="array" ref="UC95">PEDBIKE_DELAY(UC86,UC85,UC39,UC40,UC48,UC49,UC46,UC18,FALSE)</f>
        <v>5.7462888752735477</v>
      </c>
      <c r="UD95" s="126" cm="1">
        <f t="array" ref="UD95">PEDBIKE_DELAY(UD86,UD85,UD39,UD40,UD48,UD49,UD46,UD18,FALSE)</f>
        <v>7.6659461711403045</v>
      </c>
      <c r="UE95" s="126" cm="1">
        <f t="array" ref="UE95">PEDBIKE_DELAY(UE86,UE85,UE39,UE40,UE48,UE49,UE46,UE18,FALSE)</f>
        <v>9.9148980740373833</v>
      </c>
      <c r="UF95" s="126" cm="1">
        <f t="array" ref="UF95">PEDBIKE_DELAY(UF86,UF85,UF39,UF40,UF48,UF49,UF46,UF18,FALSE)</f>
        <v>12.510471534432419</v>
      </c>
      <c r="UG95" s="126" cm="1">
        <f t="array" ref="UG95">PEDBIKE_DELAY(UG86,UG85,UG39,UG40,UG48,UG49,UG46,UG18,FALSE)</f>
        <v>15.431848416926329</v>
      </c>
      <c r="UH95" s="126" cm="1">
        <f t="array" ref="UH95">PEDBIKE_DELAY(UH86,UH85,UH39,UH40,UH48,UH49,UH46,UH18,FALSE)</f>
        <v>18.627914572634406</v>
      </c>
      <c r="UI95" s="126" cm="1">
        <f t="array" ref="UI95">PEDBIKE_DELAY(UI86,UI85,UI39,UI40,UI48,UI49,UI46,UI18,FALSE)</f>
        <v>21.988313322977184</v>
      </c>
      <c r="UJ95" s="126" cm="1">
        <f t="array" ref="UJ95">PEDBIKE_DELAY(UJ86,UJ85,UJ39,UJ40,UJ48,UJ49,UJ46,UJ18,FALSE)</f>
        <v>25.352173041317855</v>
      </c>
      <c r="UK95" s="126" cm="1">
        <f t="array" ref="UK95">PEDBIKE_DELAY(UK86,UK85,UK39,UK40,UK48,UK49,UK46,UK18,FALSE)</f>
        <v>0.75850019629464838</v>
      </c>
      <c r="UL95" s="126" cm="1">
        <f t="array" ref="UL95">PEDBIKE_DELAY(UL86,UL85,UL39,UL40,UL48,UL49,UL46,UL18,FALSE)</f>
        <v>1.6723892767539661</v>
      </c>
      <c r="UM95" s="126" cm="1">
        <f t="array" ref="UM95">PEDBIKE_DELAY(UM86,UM85,UM39,UM40,UM48,UM49,UM46,UM18,FALSE)</f>
        <v>2.7881691549448013</v>
      </c>
      <c r="UN95" s="126" cm="1">
        <f t="array" ref="UN95">PEDBIKE_DELAY(UN86,UN85,UN39,UN40,UN48,UN49,UN46,UN18,FALSE)</f>
        <v>4.1310970546769639</v>
      </c>
      <c r="UO95" s="126" cm="1">
        <f t="array" ref="UO95">PEDBIKE_DELAY(UO86,UO85,UO39,UO40,UO48,UO49,UO46,UO18,FALSE)</f>
        <v>5.7462888752735477</v>
      </c>
      <c r="UP95" s="126" cm="1">
        <f t="array" ref="UP95">PEDBIKE_DELAY(UP86,UP85,UP39,UP40,UP48,UP49,UP46,UP18,FALSE)</f>
        <v>7.6659461711403045</v>
      </c>
      <c r="UQ95" s="126" cm="1">
        <f t="array" ref="UQ95">PEDBIKE_DELAY(UQ86,UQ85,UQ39,UQ40,UQ48,UQ49,UQ46,UQ18,FALSE)</f>
        <v>9.9148980740373833</v>
      </c>
      <c r="UR95" s="126" cm="1">
        <f t="array" ref="UR95">PEDBIKE_DELAY(UR86,UR85,UR39,UR40,UR48,UR49,UR46,UR18,FALSE)</f>
        <v>12.510471534432419</v>
      </c>
      <c r="US95" s="126" cm="1">
        <f t="array" ref="US95">PEDBIKE_DELAY(US86,US85,US39,US40,US48,US49,US46,US18,FALSE)</f>
        <v>15.431848416926329</v>
      </c>
      <c r="UT95" s="126" cm="1">
        <f t="array" ref="UT95">PEDBIKE_DELAY(UT86,UT85,UT39,UT40,UT48,UT49,UT46,UT18,FALSE)</f>
        <v>18.627914572634406</v>
      </c>
      <c r="UU95" s="126" cm="1">
        <f t="array" ref="UU95">PEDBIKE_DELAY(UU86,UU85,UU39,UU40,UU48,UU49,UU46,UU18,FALSE)</f>
        <v>21.988313322977184</v>
      </c>
      <c r="UV95" s="126" cm="1">
        <f t="array" ref="UV95">PEDBIKE_DELAY(UV86,UV85,UV39,UV40,UV48,UV49,UV46,UV18,FALSE)</f>
        <v>25.352173041317855</v>
      </c>
      <c r="UW95" s="126" cm="1">
        <f t="array" ref="UW95">PEDBIKE_DELAY(UW86,UW85,UW39,UW40,UW48,UW49,UW46,UW18,FALSE)</f>
        <v>0.75850019629464838</v>
      </c>
      <c r="UX95" s="126" cm="1">
        <f t="array" ref="UX95">PEDBIKE_DELAY(UX86,UX85,UX39,UX40,UX48,UX49,UX46,UX18,FALSE)</f>
        <v>1.6723892767539661</v>
      </c>
      <c r="UY95" s="126" cm="1">
        <f t="array" ref="UY95">PEDBIKE_DELAY(UY86,UY85,UY39,UY40,UY48,UY49,UY46,UY18,FALSE)</f>
        <v>2.7881691549448013</v>
      </c>
      <c r="UZ95" s="126" cm="1">
        <f t="array" ref="UZ95">PEDBIKE_DELAY(UZ86,UZ85,UZ39,UZ40,UZ48,UZ49,UZ46,UZ18,FALSE)</f>
        <v>4.1310970546769639</v>
      </c>
      <c r="VA95" s="126" cm="1">
        <f t="array" ref="VA95">PEDBIKE_DELAY(VA86,VA85,VA39,VA40,VA48,VA49,VA46,VA18,FALSE)</f>
        <v>5.7462888752735477</v>
      </c>
      <c r="VB95" s="126" cm="1">
        <f t="array" ref="VB95">PEDBIKE_DELAY(VB86,VB85,VB39,VB40,VB48,VB49,VB46,VB18,FALSE)</f>
        <v>7.6659461711403045</v>
      </c>
      <c r="VC95" s="126" cm="1">
        <f t="array" ref="VC95">PEDBIKE_DELAY(VC86,VC85,VC39,VC40,VC48,VC49,VC46,VC18,FALSE)</f>
        <v>9.9148980740373833</v>
      </c>
      <c r="VD95" s="126" cm="1">
        <f t="array" ref="VD95">PEDBIKE_DELAY(VD86,VD85,VD39,VD40,VD48,VD49,VD46,VD18,FALSE)</f>
        <v>12.510471534432419</v>
      </c>
      <c r="VE95" s="126" cm="1">
        <f t="array" ref="VE95">PEDBIKE_DELAY(VE86,VE85,VE39,VE40,VE48,VE49,VE46,VE18,FALSE)</f>
        <v>15.431848416926329</v>
      </c>
      <c r="VF95" s="126" cm="1">
        <f t="array" ref="VF95">PEDBIKE_DELAY(VF86,VF85,VF39,VF40,VF48,VF49,VF46,VF18,FALSE)</f>
        <v>18.627914572634406</v>
      </c>
      <c r="VG95" s="126" cm="1">
        <f t="array" ref="VG95">PEDBIKE_DELAY(VG86,VG85,VG39,VG40,VG48,VG49,VG46,VG18,FALSE)</f>
        <v>21.988313322977184</v>
      </c>
      <c r="VH95" s="126" cm="1">
        <f t="array" ref="VH95">PEDBIKE_DELAY(VH86,VH85,VH39,VH40,VH48,VH49,VH46,VH18,FALSE)</f>
        <v>25.352173041317855</v>
      </c>
    </row>
    <row r="96" spans="2:580" x14ac:dyDescent="0.25">
      <c r="B96" s="55"/>
      <c r="C96" s="372" t="s">
        <v>420</v>
      </c>
      <c r="D96" s="373"/>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c r="BC96" s="125"/>
      <c r="BD96" s="125"/>
      <c r="BE96" s="125"/>
      <c r="BF96" s="125"/>
      <c r="BG96" s="125"/>
      <c r="BH96" s="125"/>
      <c r="BI96" s="125"/>
      <c r="BJ96" s="125"/>
      <c r="BK96" s="125"/>
      <c r="BL96" s="125"/>
      <c r="BM96" s="125"/>
      <c r="BN96" s="125"/>
      <c r="BO96" s="125"/>
      <c r="BP96" s="125"/>
      <c r="BQ96" s="125"/>
      <c r="BR96" s="125"/>
      <c r="BS96" s="125"/>
      <c r="BT96" s="125"/>
      <c r="BU96" s="125"/>
      <c r="BV96" s="125"/>
      <c r="BW96" s="125"/>
      <c r="BX96" s="125"/>
      <c r="BY96" s="125"/>
      <c r="BZ96" s="125"/>
      <c r="CA96" s="125"/>
      <c r="CB96" s="125"/>
      <c r="CC96" s="125"/>
      <c r="CD96" s="125"/>
      <c r="CE96" s="125"/>
      <c r="CF96" s="125"/>
      <c r="CG96" s="125"/>
      <c r="CH96" s="125"/>
      <c r="CI96" s="125"/>
      <c r="CJ96" s="125"/>
      <c r="CK96" s="125"/>
      <c r="CL96" s="125"/>
      <c r="CM96" s="125"/>
      <c r="CN96" s="125"/>
      <c r="CO96" s="125"/>
      <c r="CP96" s="125"/>
      <c r="CQ96" s="125"/>
      <c r="CR96" s="125"/>
      <c r="CS96" s="125"/>
      <c r="CT96" s="125"/>
      <c r="CU96" s="125"/>
      <c r="CV96" s="125"/>
      <c r="CW96" s="125"/>
      <c r="CX96" s="125"/>
      <c r="CY96" s="125"/>
      <c r="CZ96" s="125"/>
      <c r="DA96" s="125"/>
      <c r="DB96" s="125"/>
      <c r="DC96" s="125"/>
      <c r="DD96" s="125"/>
      <c r="DE96" s="125"/>
      <c r="DF96" s="125"/>
      <c r="DG96" s="125"/>
      <c r="DH96" s="125"/>
      <c r="DI96" s="125"/>
      <c r="DJ96" s="125"/>
      <c r="DK96" s="125"/>
      <c r="DL96" s="125"/>
      <c r="DM96" s="125"/>
      <c r="DN96" s="125"/>
      <c r="DO96" s="125"/>
      <c r="DP96" s="125"/>
      <c r="DQ96" s="125"/>
      <c r="DR96" s="125"/>
      <c r="DS96" s="125"/>
      <c r="DT96" s="125"/>
      <c r="DU96" s="125"/>
      <c r="DV96" s="125"/>
      <c r="DW96" s="125"/>
      <c r="DX96" s="125"/>
      <c r="DY96" s="125"/>
      <c r="DZ96" s="125"/>
      <c r="EA96" s="125"/>
      <c r="EB96" s="125"/>
      <c r="EC96" s="125"/>
      <c r="ED96" s="125"/>
      <c r="EE96" s="125"/>
      <c r="EF96" s="125"/>
      <c r="EG96" s="125"/>
      <c r="EH96" s="125"/>
      <c r="EI96" s="125"/>
      <c r="EJ96" s="125"/>
      <c r="EK96" s="125"/>
      <c r="EL96" s="125"/>
      <c r="EM96" s="125"/>
      <c r="EN96" s="125"/>
      <c r="EO96" s="125"/>
      <c r="EP96" s="125"/>
      <c r="EQ96" s="125"/>
      <c r="ER96" s="125"/>
      <c r="ES96" s="125"/>
      <c r="ET96" s="125"/>
      <c r="EU96" s="125"/>
      <c r="EV96" s="125"/>
      <c r="EW96" s="125"/>
      <c r="EX96" s="125"/>
      <c r="EY96" s="125"/>
      <c r="EZ96" s="125"/>
      <c r="FA96" s="125"/>
      <c r="FB96" s="125"/>
      <c r="FC96" s="125"/>
      <c r="FD96" s="125"/>
      <c r="FE96" s="125"/>
      <c r="FF96" s="125"/>
      <c r="FG96" s="125"/>
      <c r="FH96" s="125"/>
      <c r="FI96" s="125"/>
      <c r="FJ96" s="125"/>
      <c r="FK96" s="125"/>
      <c r="FL96" s="125"/>
      <c r="FM96" s="125"/>
      <c r="FN96" s="125"/>
      <c r="FO96" s="125"/>
      <c r="FP96" s="125"/>
      <c r="FQ96" s="125"/>
      <c r="FR96" s="125"/>
      <c r="FS96" s="125"/>
      <c r="FT96" s="125"/>
      <c r="FU96" s="125"/>
      <c r="FV96" s="125"/>
      <c r="FW96" s="125"/>
      <c r="FX96" s="125"/>
      <c r="FY96" s="125"/>
      <c r="FZ96" s="125"/>
      <c r="GA96" s="125"/>
      <c r="GB96" s="125"/>
      <c r="GC96" s="125"/>
      <c r="GD96" s="125"/>
      <c r="GE96" s="125"/>
      <c r="GF96" s="125"/>
      <c r="GG96" s="125"/>
      <c r="GH96" s="125"/>
      <c r="GI96" s="125"/>
      <c r="GJ96" s="125"/>
      <c r="GK96" s="125"/>
      <c r="GL96" s="125"/>
      <c r="GM96" s="125"/>
      <c r="GN96" s="125"/>
      <c r="GO96" s="125"/>
      <c r="GP96" s="125"/>
      <c r="GQ96" s="125"/>
      <c r="GR96" s="125"/>
      <c r="GS96" s="125"/>
      <c r="GT96" s="125"/>
      <c r="GU96" s="125"/>
      <c r="GV96" s="125"/>
      <c r="GW96" s="125"/>
      <c r="GX96" s="125"/>
      <c r="GY96" s="125"/>
      <c r="GZ96" s="125"/>
      <c r="HA96" s="125"/>
      <c r="HB96" s="125"/>
      <c r="HC96" s="125"/>
      <c r="HD96" s="125"/>
      <c r="HE96" s="125"/>
      <c r="HF96" s="125"/>
      <c r="HG96" s="125"/>
      <c r="HH96" s="125"/>
      <c r="HI96" s="125"/>
      <c r="HJ96" s="125"/>
      <c r="HK96" s="125"/>
      <c r="HL96" s="125"/>
      <c r="HM96" s="125"/>
      <c r="HN96" s="125"/>
      <c r="HO96" s="125"/>
      <c r="HP96" s="125"/>
      <c r="HQ96" s="125"/>
      <c r="HR96" s="125"/>
      <c r="HS96" s="125"/>
      <c r="HT96" s="125"/>
      <c r="HU96" s="125"/>
      <c r="HV96" s="125"/>
      <c r="HW96" s="125"/>
      <c r="HX96" s="125"/>
      <c r="HY96" s="125"/>
      <c r="HZ96" s="125"/>
      <c r="IA96" s="125"/>
      <c r="IB96" s="125"/>
      <c r="IC96" s="125"/>
      <c r="ID96" s="125"/>
      <c r="IE96" s="125"/>
      <c r="IF96" s="125"/>
      <c r="IG96" s="125"/>
      <c r="IH96" s="125"/>
      <c r="II96" s="125"/>
      <c r="IJ96" s="125"/>
      <c r="IK96" s="125"/>
      <c r="IL96" s="125"/>
      <c r="IM96" s="125"/>
      <c r="IN96" s="125"/>
      <c r="IO96" s="125"/>
      <c r="IP96" s="125"/>
      <c r="IQ96" s="125"/>
      <c r="IR96" s="125"/>
      <c r="IS96" s="125"/>
      <c r="IT96" s="125"/>
      <c r="IU96" s="125"/>
      <c r="IV96" s="125"/>
      <c r="IW96" s="125"/>
      <c r="IX96" s="125"/>
      <c r="IY96" s="125"/>
      <c r="IZ96" s="125"/>
      <c r="JA96" s="125"/>
      <c r="JB96" s="125"/>
      <c r="JC96" s="125"/>
      <c r="JD96" s="125"/>
      <c r="JE96" s="125"/>
      <c r="JF96" s="125"/>
      <c r="JG96" s="125"/>
      <c r="JH96" s="125"/>
      <c r="JI96" s="125"/>
      <c r="JJ96" s="125"/>
      <c r="JK96" s="125"/>
      <c r="JL96" s="125"/>
      <c r="JM96" s="125"/>
      <c r="JN96" s="125"/>
      <c r="JO96" s="125"/>
      <c r="JP96" s="125"/>
      <c r="JQ96" s="125"/>
      <c r="JR96" s="125"/>
      <c r="JS96" s="125"/>
      <c r="JT96" s="125"/>
      <c r="JU96" s="125"/>
      <c r="JV96" s="125"/>
      <c r="JW96" s="125"/>
      <c r="JX96" s="125"/>
      <c r="JY96" s="125"/>
      <c r="JZ96" s="125"/>
      <c r="KA96" s="125"/>
      <c r="KB96" s="125"/>
      <c r="KC96" s="125"/>
      <c r="KD96" s="125"/>
      <c r="KE96" s="125"/>
      <c r="KF96" s="125"/>
      <c r="KG96" s="125"/>
      <c r="KH96" s="125"/>
      <c r="KI96" s="125"/>
      <c r="KJ96" s="125"/>
      <c r="KK96" s="125"/>
      <c r="KL96" s="125"/>
      <c r="KM96" s="125"/>
      <c r="KN96" s="125"/>
      <c r="KO96" s="125"/>
      <c r="KP96" s="125"/>
      <c r="KQ96" s="125"/>
      <c r="KR96" s="125"/>
      <c r="KS96" s="125"/>
      <c r="KT96" s="125"/>
      <c r="KU96" s="125"/>
      <c r="KV96" s="125"/>
      <c r="KW96" s="125"/>
      <c r="KX96" s="125"/>
      <c r="KY96" s="125"/>
      <c r="KZ96" s="125"/>
      <c r="LA96" s="125"/>
      <c r="LB96" s="125"/>
      <c r="LC96" s="125"/>
      <c r="LD96" s="125"/>
      <c r="LE96" s="125"/>
      <c r="LF96" s="125"/>
      <c r="LG96" s="125"/>
      <c r="LH96" s="125"/>
      <c r="LI96" s="125"/>
      <c r="LJ96" s="125"/>
      <c r="LK96" s="125"/>
      <c r="LL96" s="125"/>
      <c r="LM96" s="125"/>
      <c r="LN96" s="125"/>
      <c r="LO96" s="125"/>
      <c r="LP96" s="125"/>
      <c r="LQ96" s="125"/>
      <c r="LR96" s="125"/>
      <c r="LS96" s="125"/>
      <c r="LT96" s="125"/>
      <c r="LU96" s="125"/>
      <c r="LV96" s="125"/>
      <c r="LW96" s="125"/>
      <c r="LX96" s="125"/>
      <c r="LY96" s="125"/>
      <c r="LZ96" s="125"/>
      <c r="MA96" s="125"/>
      <c r="MB96" s="125"/>
      <c r="MC96" s="125"/>
      <c r="MD96" s="125"/>
      <c r="ME96" s="125"/>
      <c r="MF96" s="125"/>
      <c r="MG96" s="125"/>
      <c r="MH96" s="125"/>
      <c r="MI96" s="125"/>
      <c r="MJ96" s="125"/>
      <c r="MK96" s="125"/>
      <c r="ML96" s="125"/>
      <c r="MM96" s="125"/>
      <c r="MN96" s="125"/>
      <c r="MO96" s="125"/>
      <c r="MP96" s="125"/>
      <c r="MQ96" s="125"/>
      <c r="MR96" s="125"/>
      <c r="MS96" s="125"/>
      <c r="MT96" s="125"/>
      <c r="MU96" s="125"/>
      <c r="MV96" s="125"/>
      <c r="MW96" s="125"/>
      <c r="MX96" s="125"/>
      <c r="MY96" s="125"/>
      <c r="MZ96" s="125"/>
      <c r="NA96" s="125"/>
      <c r="NB96" s="125"/>
      <c r="NC96" s="125"/>
      <c r="ND96" s="125"/>
      <c r="NE96" s="125"/>
      <c r="NF96" s="125"/>
      <c r="NG96" s="125"/>
      <c r="NH96" s="125"/>
      <c r="NI96" s="125"/>
      <c r="NJ96" s="125"/>
      <c r="NK96" s="125"/>
      <c r="NL96" s="125"/>
      <c r="NM96" s="125"/>
      <c r="NN96" s="125"/>
      <c r="NO96" s="125"/>
      <c r="NP96" s="125"/>
      <c r="NQ96" s="125"/>
      <c r="NR96" s="125"/>
      <c r="NS96" s="125"/>
      <c r="NT96" s="125"/>
      <c r="NU96" s="125"/>
      <c r="NV96" s="125"/>
      <c r="NW96" s="125"/>
      <c r="NX96" s="125"/>
      <c r="NY96" s="125"/>
      <c r="NZ96" s="125"/>
      <c r="OA96" s="125"/>
      <c r="OB96" s="125"/>
      <c r="OC96" s="125"/>
      <c r="OD96" s="125"/>
      <c r="OE96" s="125"/>
      <c r="OF96" s="125"/>
      <c r="OG96" s="125"/>
      <c r="OH96" s="125"/>
      <c r="OI96" s="125"/>
      <c r="OJ96" s="125"/>
      <c r="OK96" s="125"/>
      <c r="OL96" s="125"/>
      <c r="OM96" s="125"/>
      <c r="ON96" s="125"/>
      <c r="OO96" s="125"/>
      <c r="OP96" s="125"/>
      <c r="OQ96" s="125"/>
      <c r="OR96" s="125"/>
      <c r="OS96" s="125"/>
      <c r="OT96" s="125"/>
      <c r="OU96" s="125"/>
      <c r="OV96" s="125"/>
      <c r="OW96" s="125"/>
      <c r="OX96" s="125"/>
      <c r="OY96" s="125"/>
      <c r="OZ96" s="125"/>
      <c r="PA96" s="125"/>
      <c r="PB96" s="125"/>
      <c r="PC96" s="125"/>
      <c r="PD96" s="125"/>
      <c r="PE96" s="125"/>
      <c r="PF96" s="125"/>
      <c r="PG96" s="125"/>
      <c r="PH96" s="125"/>
      <c r="PI96" s="125"/>
      <c r="PJ96" s="125"/>
      <c r="PK96" s="125"/>
      <c r="PL96" s="125"/>
      <c r="PM96" s="125"/>
      <c r="PN96" s="125"/>
      <c r="PO96" s="125"/>
      <c r="PP96" s="125"/>
      <c r="PQ96" s="125"/>
      <c r="PR96" s="125"/>
      <c r="PS96" s="125"/>
      <c r="PT96" s="125"/>
      <c r="PU96" s="125"/>
      <c r="PV96" s="125"/>
      <c r="PW96" s="125"/>
      <c r="PX96" s="125"/>
      <c r="PY96" s="125"/>
      <c r="PZ96" s="125"/>
      <c r="QA96" s="125"/>
      <c r="QB96" s="125"/>
      <c r="QC96" s="125"/>
      <c r="QD96" s="125"/>
      <c r="QE96" s="125"/>
      <c r="QF96" s="125"/>
      <c r="QG96" s="125"/>
      <c r="QH96" s="125"/>
      <c r="QI96" s="125"/>
      <c r="QJ96" s="125"/>
      <c r="QK96" s="125"/>
      <c r="QL96" s="125"/>
      <c r="QM96" s="125"/>
      <c r="QN96" s="125"/>
      <c r="QO96" s="125"/>
      <c r="QP96" s="125"/>
      <c r="QQ96" s="125"/>
      <c r="QR96" s="125"/>
      <c r="QS96" s="125"/>
      <c r="QT96" s="125"/>
      <c r="QU96" s="125"/>
      <c r="QV96" s="125"/>
      <c r="QW96" s="125"/>
      <c r="QX96" s="125"/>
      <c r="QY96" s="125"/>
      <c r="QZ96" s="125"/>
      <c r="RA96" s="125"/>
      <c r="RB96" s="125"/>
      <c r="RC96" s="125"/>
      <c r="RD96" s="125"/>
      <c r="RE96" s="125"/>
      <c r="RF96" s="125"/>
      <c r="RG96" s="125"/>
      <c r="RH96" s="125"/>
      <c r="RI96" s="125"/>
      <c r="RJ96" s="125"/>
      <c r="RK96" s="125"/>
      <c r="RL96" s="125"/>
      <c r="RM96" s="125"/>
      <c r="RN96" s="125"/>
      <c r="RO96" s="125"/>
      <c r="RP96" s="125"/>
      <c r="RQ96" s="125"/>
      <c r="RR96" s="125"/>
      <c r="RS96" s="125"/>
      <c r="RT96" s="125"/>
      <c r="RU96" s="125"/>
      <c r="RV96" s="125"/>
      <c r="RW96" s="125"/>
      <c r="RX96" s="125"/>
      <c r="RY96" s="125"/>
      <c r="RZ96" s="125"/>
      <c r="SA96" s="125"/>
      <c r="SB96" s="125"/>
      <c r="SC96" s="125"/>
      <c r="SD96" s="125"/>
      <c r="SE96" s="125"/>
      <c r="SF96" s="125"/>
      <c r="SG96" s="125"/>
      <c r="SH96" s="125"/>
      <c r="SI96" s="125"/>
      <c r="SJ96" s="125"/>
      <c r="SK96" s="125"/>
      <c r="SL96" s="125"/>
      <c r="SM96" s="125"/>
      <c r="SN96" s="125"/>
      <c r="SO96" s="125"/>
      <c r="SP96" s="125"/>
      <c r="SQ96" s="125"/>
      <c r="SR96" s="125"/>
      <c r="SS96" s="125"/>
      <c r="ST96" s="125"/>
      <c r="SU96" s="125"/>
      <c r="SV96" s="125"/>
      <c r="SW96" s="125"/>
      <c r="SX96" s="125"/>
      <c r="SY96" s="125"/>
      <c r="SZ96" s="125"/>
      <c r="TA96" s="125"/>
      <c r="TB96" s="125"/>
      <c r="TC96" s="125"/>
      <c r="TD96" s="125"/>
      <c r="TE96" s="125"/>
      <c r="TF96" s="125"/>
      <c r="TG96" s="125"/>
      <c r="TH96" s="125"/>
      <c r="TI96" s="125"/>
      <c r="TJ96" s="125"/>
      <c r="TK96" s="125"/>
      <c r="TL96" s="125"/>
      <c r="TM96" s="125"/>
      <c r="TN96" s="125"/>
      <c r="TO96" s="125"/>
      <c r="TP96" s="125"/>
      <c r="TQ96" s="125"/>
      <c r="TR96" s="125"/>
      <c r="TS96" s="125"/>
      <c r="TT96" s="125"/>
      <c r="TU96" s="125"/>
      <c r="TV96" s="125"/>
      <c r="TW96" s="125"/>
      <c r="TX96" s="125"/>
      <c r="TY96" s="125"/>
      <c r="TZ96" s="125"/>
      <c r="UA96" s="125"/>
      <c r="UB96" s="125"/>
      <c r="UC96" s="125"/>
      <c r="UD96" s="125"/>
      <c r="UE96" s="125"/>
      <c r="UF96" s="125"/>
      <c r="UG96" s="125"/>
      <c r="UH96" s="125"/>
      <c r="UI96" s="125"/>
      <c r="UJ96" s="125"/>
      <c r="UK96" s="125"/>
      <c r="UL96" s="125"/>
      <c r="UM96" s="125"/>
      <c r="UN96" s="125"/>
      <c r="UO96" s="125"/>
      <c r="UP96" s="125"/>
      <c r="UQ96" s="125"/>
      <c r="UR96" s="125"/>
      <c r="US96" s="125"/>
      <c r="UT96" s="125"/>
      <c r="UU96" s="125"/>
      <c r="UV96" s="125"/>
      <c r="UW96" s="125"/>
      <c r="UX96" s="125"/>
      <c r="UY96" s="125"/>
      <c r="UZ96" s="125"/>
      <c r="VA96" s="125"/>
      <c r="VB96" s="125"/>
      <c r="VC96" s="125"/>
      <c r="VD96" s="125"/>
      <c r="VE96" s="125"/>
      <c r="VF96" s="125"/>
      <c r="VG96" s="125"/>
      <c r="VH96" s="125"/>
    </row>
    <row r="97" spans="2:580" ht="14.25" x14ac:dyDescent="0.25">
      <c r="B97" s="55"/>
      <c r="C97" s="10" t="s">
        <v>297</v>
      </c>
      <c r="D97" s="93" t="s">
        <v>412</v>
      </c>
      <c r="E97" s="125">
        <f t="shared" ref="E97:F97" si="1959">E38/E48 +E49</f>
        <v>6.3</v>
      </c>
      <c r="F97" s="125">
        <f t="shared" si="1959"/>
        <v>6.3</v>
      </c>
      <c r="G97" s="125">
        <f t="shared" ref="G97:S97" si="1960">G38/G48 +G49</f>
        <v>6.3</v>
      </c>
      <c r="H97" s="125">
        <f t="shared" si="1960"/>
        <v>6.3</v>
      </c>
      <c r="I97" s="125">
        <f t="shared" si="1960"/>
        <v>6.3</v>
      </c>
      <c r="J97" s="125">
        <f t="shared" si="1960"/>
        <v>6.3</v>
      </c>
      <c r="K97" s="125">
        <f t="shared" si="1960"/>
        <v>6.3</v>
      </c>
      <c r="L97" s="125">
        <f t="shared" si="1960"/>
        <v>6.3</v>
      </c>
      <c r="M97" s="125">
        <f t="shared" si="1960"/>
        <v>6.3</v>
      </c>
      <c r="N97" s="125">
        <f t="shared" si="1960"/>
        <v>6.3</v>
      </c>
      <c r="O97" s="125">
        <f t="shared" si="1960"/>
        <v>6.3</v>
      </c>
      <c r="P97" s="125">
        <f t="shared" si="1960"/>
        <v>6.3</v>
      </c>
      <c r="Q97" s="125">
        <f t="shared" si="1960"/>
        <v>6.3</v>
      </c>
      <c r="R97" s="125">
        <f t="shared" si="1960"/>
        <v>6.3</v>
      </c>
      <c r="S97" s="125">
        <f t="shared" si="1960"/>
        <v>6.3</v>
      </c>
      <c r="T97" s="125">
        <f t="shared" ref="T97:CE97" si="1961">T38/T48 +T49</f>
        <v>6.3</v>
      </c>
      <c r="U97" s="125">
        <f t="shared" si="1961"/>
        <v>6.3</v>
      </c>
      <c r="V97" s="125">
        <f t="shared" si="1961"/>
        <v>6.3</v>
      </c>
      <c r="W97" s="125">
        <f t="shared" si="1961"/>
        <v>6.3</v>
      </c>
      <c r="X97" s="125">
        <f t="shared" si="1961"/>
        <v>6.3</v>
      </c>
      <c r="Y97" s="125">
        <f t="shared" si="1961"/>
        <v>6.3</v>
      </c>
      <c r="Z97" s="125">
        <f t="shared" si="1961"/>
        <v>6.3</v>
      </c>
      <c r="AA97" s="125">
        <f t="shared" si="1961"/>
        <v>6.3</v>
      </c>
      <c r="AB97" s="125">
        <f t="shared" si="1961"/>
        <v>6.3</v>
      </c>
      <c r="AC97" s="125">
        <f t="shared" si="1961"/>
        <v>6.3</v>
      </c>
      <c r="AD97" s="125">
        <f t="shared" si="1961"/>
        <v>6.3</v>
      </c>
      <c r="AE97" s="125">
        <f t="shared" si="1961"/>
        <v>6.3</v>
      </c>
      <c r="AF97" s="125">
        <f t="shared" si="1961"/>
        <v>6.3</v>
      </c>
      <c r="AG97" s="125">
        <f t="shared" si="1961"/>
        <v>6.3</v>
      </c>
      <c r="AH97" s="125">
        <f t="shared" si="1961"/>
        <v>6.3</v>
      </c>
      <c r="AI97" s="125">
        <f t="shared" si="1961"/>
        <v>6.3</v>
      </c>
      <c r="AJ97" s="125">
        <f t="shared" si="1961"/>
        <v>6.3</v>
      </c>
      <c r="AK97" s="125">
        <f t="shared" si="1961"/>
        <v>6.3</v>
      </c>
      <c r="AL97" s="125">
        <f t="shared" si="1961"/>
        <v>6.3</v>
      </c>
      <c r="AM97" s="125">
        <f t="shared" si="1961"/>
        <v>6.3</v>
      </c>
      <c r="AN97" s="125">
        <f t="shared" si="1961"/>
        <v>6.3</v>
      </c>
      <c r="AO97" s="125">
        <f t="shared" si="1961"/>
        <v>6.3</v>
      </c>
      <c r="AP97" s="125">
        <f t="shared" si="1961"/>
        <v>6.3</v>
      </c>
      <c r="AQ97" s="125">
        <f t="shared" si="1961"/>
        <v>6.3</v>
      </c>
      <c r="AR97" s="125">
        <f t="shared" si="1961"/>
        <v>6.3</v>
      </c>
      <c r="AS97" s="125">
        <f t="shared" si="1961"/>
        <v>6.3</v>
      </c>
      <c r="AT97" s="125">
        <f t="shared" si="1961"/>
        <v>6.3</v>
      </c>
      <c r="AU97" s="125">
        <f t="shared" si="1961"/>
        <v>6.3</v>
      </c>
      <c r="AV97" s="125">
        <f t="shared" si="1961"/>
        <v>6.3</v>
      </c>
      <c r="AW97" s="125">
        <f t="shared" si="1961"/>
        <v>6.3</v>
      </c>
      <c r="AX97" s="125">
        <f t="shared" si="1961"/>
        <v>6.3</v>
      </c>
      <c r="AY97" s="125">
        <f t="shared" si="1961"/>
        <v>6.3</v>
      </c>
      <c r="AZ97" s="125">
        <f t="shared" si="1961"/>
        <v>6.3</v>
      </c>
      <c r="BA97" s="125">
        <f t="shared" si="1961"/>
        <v>6.3</v>
      </c>
      <c r="BB97" s="125">
        <f t="shared" si="1961"/>
        <v>6.3</v>
      </c>
      <c r="BC97" s="125">
        <f t="shared" si="1961"/>
        <v>6.3</v>
      </c>
      <c r="BD97" s="125">
        <f t="shared" si="1961"/>
        <v>6.3</v>
      </c>
      <c r="BE97" s="125">
        <f t="shared" si="1961"/>
        <v>6.3</v>
      </c>
      <c r="BF97" s="125">
        <f t="shared" si="1961"/>
        <v>6.3</v>
      </c>
      <c r="BG97" s="125">
        <f t="shared" si="1961"/>
        <v>6.3</v>
      </c>
      <c r="BH97" s="125">
        <f t="shared" si="1961"/>
        <v>6.3</v>
      </c>
      <c r="BI97" s="125">
        <f t="shared" si="1961"/>
        <v>6.3</v>
      </c>
      <c r="BJ97" s="125">
        <f t="shared" si="1961"/>
        <v>6.3</v>
      </c>
      <c r="BK97" s="125">
        <f t="shared" si="1961"/>
        <v>6.3</v>
      </c>
      <c r="BL97" s="125">
        <f t="shared" si="1961"/>
        <v>6.3</v>
      </c>
      <c r="BM97" s="125">
        <f t="shared" si="1961"/>
        <v>6.3</v>
      </c>
      <c r="BN97" s="125">
        <f t="shared" si="1961"/>
        <v>6.3</v>
      </c>
      <c r="BO97" s="125">
        <f t="shared" si="1961"/>
        <v>6.3</v>
      </c>
      <c r="BP97" s="125">
        <f t="shared" si="1961"/>
        <v>6.3</v>
      </c>
      <c r="BQ97" s="125">
        <f t="shared" si="1961"/>
        <v>6.3</v>
      </c>
      <c r="BR97" s="125">
        <f t="shared" si="1961"/>
        <v>6.3</v>
      </c>
      <c r="BS97" s="125">
        <f t="shared" si="1961"/>
        <v>6.3</v>
      </c>
      <c r="BT97" s="125">
        <f t="shared" si="1961"/>
        <v>6.3</v>
      </c>
      <c r="BU97" s="125">
        <f t="shared" si="1961"/>
        <v>6.3</v>
      </c>
      <c r="BV97" s="125">
        <f t="shared" si="1961"/>
        <v>6.3</v>
      </c>
      <c r="BW97" s="125">
        <f t="shared" si="1961"/>
        <v>6.3</v>
      </c>
      <c r="BX97" s="125">
        <f t="shared" si="1961"/>
        <v>6.3</v>
      </c>
      <c r="BY97" s="125">
        <f t="shared" si="1961"/>
        <v>6.3</v>
      </c>
      <c r="BZ97" s="125">
        <f t="shared" si="1961"/>
        <v>6.3</v>
      </c>
      <c r="CA97" s="125">
        <f t="shared" si="1961"/>
        <v>6.3</v>
      </c>
      <c r="CB97" s="125">
        <f t="shared" si="1961"/>
        <v>6.3</v>
      </c>
      <c r="CC97" s="125">
        <f t="shared" si="1961"/>
        <v>6.3</v>
      </c>
      <c r="CD97" s="125">
        <f t="shared" si="1961"/>
        <v>6.3</v>
      </c>
      <c r="CE97" s="125">
        <f t="shared" si="1961"/>
        <v>6.3</v>
      </c>
      <c r="CF97" s="125">
        <f t="shared" ref="CF97:EQ97" si="1962">CF38/CF48 +CF49</f>
        <v>6.3</v>
      </c>
      <c r="CG97" s="125">
        <f t="shared" si="1962"/>
        <v>6.3</v>
      </c>
      <c r="CH97" s="125">
        <f t="shared" si="1962"/>
        <v>6.3</v>
      </c>
      <c r="CI97" s="125">
        <f t="shared" si="1962"/>
        <v>6.3</v>
      </c>
      <c r="CJ97" s="125">
        <f t="shared" si="1962"/>
        <v>6.3</v>
      </c>
      <c r="CK97" s="125">
        <f t="shared" si="1962"/>
        <v>6.3</v>
      </c>
      <c r="CL97" s="125">
        <f t="shared" si="1962"/>
        <v>6.3</v>
      </c>
      <c r="CM97" s="125">
        <f t="shared" si="1962"/>
        <v>6.3</v>
      </c>
      <c r="CN97" s="125">
        <f t="shared" si="1962"/>
        <v>6.3</v>
      </c>
      <c r="CO97" s="125">
        <f t="shared" si="1962"/>
        <v>6.3</v>
      </c>
      <c r="CP97" s="125">
        <f t="shared" si="1962"/>
        <v>6.3</v>
      </c>
      <c r="CQ97" s="125">
        <f t="shared" si="1962"/>
        <v>6.3</v>
      </c>
      <c r="CR97" s="125">
        <f t="shared" si="1962"/>
        <v>6.3</v>
      </c>
      <c r="CS97" s="125">
        <f t="shared" si="1962"/>
        <v>6.3</v>
      </c>
      <c r="CT97" s="125">
        <f t="shared" si="1962"/>
        <v>6.3</v>
      </c>
      <c r="CU97" s="125">
        <f t="shared" si="1962"/>
        <v>6.3</v>
      </c>
      <c r="CV97" s="125">
        <f t="shared" si="1962"/>
        <v>6.3</v>
      </c>
      <c r="CW97" s="125">
        <f t="shared" si="1962"/>
        <v>6.3</v>
      </c>
      <c r="CX97" s="125">
        <f t="shared" si="1962"/>
        <v>6.3</v>
      </c>
      <c r="CY97" s="125">
        <f t="shared" si="1962"/>
        <v>6.3</v>
      </c>
      <c r="CZ97" s="125">
        <f t="shared" si="1962"/>
        <v>6.3</v>
      </c>
      <c r="DA97" s="125">
        <f t="shared" si="1962"/>
        <v>6.3</v>
      </c>
      <c r="DB97" s="125">
        <f t="shared" si="1962"/>
        <v>6.3</v>
      </c>
      <c r="DC97" s="125">
        <f t="shared" si="1962"/>
        <v>6.3</v>
      </c>
      <c r="DD97" s="125">
        <f t="shared" si="1962"/>
        <v>6.3</v>
      </c>
      <c r="DE97" s="125">
        <f t="shared" si="1962"/>
        <v>6.3</v>
      </c>
      <c r="DF97" s="125">
        <f t="shared" si="1962"/>
        <v>6.3</v>
      </c>
      <c r="DG97" s="125">
        <f t="shared" si="1962"/>
        <v>6.3</v>
      </c>
      <c r="DH97" s="125">
        <f t="shared" si="1962"/>
        <v>6.3</v>
      </c>
      <c r="DI97" s="125">
        <f t="shared" si="1962"/>
        <v>6.3</v>
      </c>
      <c r="DJ97" s="125">
        <f t="shared" si="1962"/>
        <v>6.3</v>
      </c>
      <c r="DK97" s="125">
        <f t="shared" si="1962"/>
        <v>6.3</v>
      </c>
      <c r="DL97" s="125">
        <f t="shared" si="1962"/>
        <v>6.3</v>
      </c>
      <c r="DM97" s="125">
        <f t="shared" si="1962"/>
        <v>6.3</v>
      </c>
      <c r="DN97" s="125">
        <f t="shared" si="1962"/>
        <v>6.3</v>
      </c>
      <c r="DO97" s="125">
        <f t="shared" si="1962"/>
        <v>6.3</v>
      </c>
      <c r="DP97" s="125">
        <f t="shared" si="1962"/>
        <v>6.3</v>
      </c>
      <c r="DQ97" s="125">
        <f t="shared" si="1962"/>
        <v>6.3</v>
      </c>
      <c r="DR97" s="125">
        <f t="shared" si="1962"/>
        <v>6.3</v>
      </c>
      <c r="DS97" s="125">
        <f t="shared" si="1962"/>
        <v>6.3</v>
      </c>
      <c r="DT97" s="125">
        <f t="shared" si="1962"/>
        <v>6.3</v>
      </c>
      <c r="DU97" s="125">
        <f t="shared" si="1962"/>
        <v>6.3</v>
      </c>
      <c r="DV97" s="125">
        <f t="shared" si="1962"/>
        <v>6.3</v>
      </c>
      <c r="DW97" s="125">
        <f t="shared" si="1962"/>
        <v>6.3</v>
      </c>
      <c r="DX97" s="125">
        <f t="shared" si="1962"/>
        <v>6.3</v>
      </c>
      <c r="DY97" s="125">
        <f t="shared" si="1962"/>
        <v>6.3</v>
      </c>
      <c r="DZ97" s="125">
        <f t="shared" si="1962"/>
        <v>6.3</v>
      </c>
      <c r="EA97" s="125">
        <f t="shared" si="1962"/>
        <v>6.3</v>
      </c>
      <c r="EB97" s="125">
        <f t="shared" si="1962"/>
        <v>6.3</v>
      </c>
      <c r="EC97" s="125">
        <f t="shared" si="1962"/>
        <v>6.3</v>
      </c>
      <c r="ED97" s="125">
        <f t="shared" si="1962"/>
        <v>6.3</v>
      </c>
      <c r="EE97" s="125">
        <f t="shared" si="1962"/>
        <v>6.3</v>
      </c>
      <c r="EF97" s="125">
        <f t="shared" si="1962"/>
        <v>6.3</v>
      </c>
      <c r="EG97" s="125">
        <f t="shared" si="1962"/>
        <v>6.3</v>
      </c>
      <c r="EH97" s="125">
        <f t="shared" si="1962"/>
        <v>6.3</v>
      </c>
      <c r="EI97" s="125">
        <f t="shared" si="1962"/>
        <v>6.3</v>
      </c>
      <c r="EJ97" s="125">
        <f t="shared" si="1962"/>
        <v>6.3</v>
      </c>
      <c r="EK97" s="125">
        <f t="shared" si="1962"/>
        <v>6.3</v>
      </c>
      <c r="EL97" s="125">
        <f t="shared" si="1962"/>
        <v>6.3</v>
      </c>
      <c r="EM97" s="125">
        <f t="shared" si="1962"/>
        <v>6.3</v>
      </c>
      <c r="EN97" s="125">
        <f t="shared" si="1962"/>
        <v>6.3</v>
      </c>
      <c r="EO97" s="125">
        <f t="shared" si="1962"/>
        <v>6.3</v>
      </c>
      <c r="EP97" s="125">
        <f t="shared" si="1962"/>
        <v>6.3</v>
      </c>
      <c r="EQ97" s="125">
        <f t="shared" si="1962"/>
        <v>6.3</v>
      </c>
      <c r="ER97" s="125">
        <f t="shared" ref="ER97:HC97" si="1963">ER38/ER48 +ER49</f>
        <v>6.3</v>
      </c>
      <c r="ES97" s="125">
        <f t="shared" si="1963"/>
        <v>6.3</v>
      </c>
      <c r="ET97" s="125">
        <f t="shared" si="1963"/>
        <v>6.3</v>
      </c>
      <c r="EU97" s="125">
        <f t="shared" si="1963"/>
        <v>6.3</v>
      </c>
      <c r="EV97" s="125">
        <f t="shared" si="1963"/>
        <v>6.3</v>
      </c>
      <c r="EW97" s="125">
        <f t="shared" si="1963"/>
        <v>6.3</v>
      </c>
      <c r="EX97" s="125">
        <f t="shared" si="1963"/>
        <v>6.3</v>
      </c>
      <c r="EY97" s="125">
        <f t="shared" si="1963"/>
        <v>6.3</v>
      </c>
      <c r="EZ97" s="125">
        <f t="shared" si="1963"/>
        <v>6.3</v>
      </c>
      <c r="FA97" s="125">
        <f t="shared" si="1963"/>
        <v>6.3</v>
      </c>
      <c r="FB97" s="125">
        <f t="shared" si="1963"/>
        <v>6.3</v>
      </c>
      <c r="FC97" s="125">
        <f t="shared" si="1963"/>
        <v>6.3</v>
      </c>
      <c r="FD97" s="125">
        <f t="shared" si="1963"/>
        <v>6.3</v>
      </c>
      <c r="FE97" s="125">
        <f t="shared" si="1963"/>
        <v>6.3</v>
      </c>
      <c r="FF97" s="125">
        <f t="shared" si="1963"/>
        <v>6.3</v>
      </c>
      <c r="FG97" s="125">
        <f t="shared" si="1963"/>
        <v>6.3</v>
      </c>
      <c r="FH97" s="125">
        <f t="shared" si="1963"/>
        <v>6.3</v>
      </c>
      <c r="FI97" s="125">
        <f t="shared" si="1963"/>
        <v>6.3</v>
      </c>
      <c r="FJ97" s="125">
        <f t="shared" si="1963"/>
        <v>6.3</v>
      </c>
      <c r="FK97" s="125">
        <f t="shared" si="1963"/>
        <v>6.3</v>
      </c>
      <c r="FL97" s="125">
        <f t="shared" si="1963"/>
        <v>6.3</v>
      </c>
      <c r="FM97" s="125">
        <f t="shared" si="1963"/>
        <v>6.3</v>
      </c>
      <c r="FN97" s="125">
        <f t="shared" si="1963"/>
        <v>6.3</v>
      </c>
      <c r="FO97" s="125">
        <f t="shared" si="1963"/>
        <v>6.3</v>
      </c>
      <c r="FP97" s="125">
        <f t="shared" si="1963"/>
        <v>6.3</v>
      </c>
      <c r="FQ97" s="125">
        <f t="shared" si="1963"/>
        <v>6.3</v>
      </c>
      <c r="FR97" s="125">
        <f t="shared" si="1963"/>
        <v>6.3</v>
      </c>
      <c r="FS97" s="125">
        <f t="shared" si="1963"/>
        <v>6.3</v>
      </c>
      <c r="FT97" s="125">
        <f t="shared" si="1963"/>
        <v>6.3</v>
      </c>
      <c r="FU97" s="125">
        <f t="shared" si="1963"/>
        <v>6.3</v>
      </c>
      <c r="FV97" s="125">
        <f t="shared" si="1963"/>
        <v>6.3</v>
      </c>
      <c r="FW97" s="125">
        <f t="shared" si="1963"/>
        <v>6.3</v>
      </c>
      <c r="FX97" s="125">
        <f t="shared" si="1963"/>
        <v>6.3</v>
      </c>
      <c r="FY97" s="125">
        <f t="shared" si="1963"/>
        <v>6.3</v>
      </c>
      <c r="FZ97" s="125">
        <f t="shared" si="1963"/>
        <v>6.3</v>
      </c>
      <c r="GA97" s="125">
        <f t="shared" si="1963"/>
        <v>6.3</v>
      </c>
      <c r="GB97" s="125">
        <f t="shared" si="1963"/>
        <v>6.3</v>
      </c>
      <c r="GC97" s="125">
        <f t="shared" si="1963"/>
        <v>6.3</v>
      </c>
      <c r="GD97" s="125">
        <f t="shared" si="1963"/>
        <v>6.3</v>
      </c>
      <c r="GE97" s="125">
        <f t="shared" si="1963"/>
        <v>6.3</v>
      </c>
      <c r="GF97" s="125">
        <f t="shared" si="1963"/>
        <v>6.3</v>
      </c>
      <c r="GG97" s="125">
        <f t="shared" si="1963"/>
        <v>6.3</v>
      </c>
      <c r="GH97" s="125">
        <f t="shared" si="1963"/>
        <v>6.3</v>
      </c>
      <c r="GI97" s="125">
        <f t="shared" si="1963"/>
        <v>6.3</v>
      </c>
      <c r="GJ97" s="125">
        <f t="shared" si="1963"/>
        <v>6.3</v>
      </c>
      <c r="GK97" s="125">
        <f t="shared" si="1963"/>
        <v>6.3</v>
      </c>
      <c r="GL97" s="125">
        <f t="shared" si="1963"/>
        <v>6.3</v>
      </c>
      <c r="GM97" s="125">
        <f t="shared" si="1963"/>
        <v>6.3</v>
      </c>
      <c r="GN97" s="125">
        <f t="shared" si="1963"/>
        <v>6.3</v>
      </c>
      <c r="GO97" s="125">
        <f t="shared" si="1963"/>
        <v>6.3</v>
      </c>
      <c r="GP97" s="125">
        <f t="shared" si="1963"/>
        <v>6.3</v>
      </c>
      <c r="GQ97" s="125">
        <f t="shared" si="1963"/>
        <v>6.3</v>
      </c>
      <c r="GR97" s="125">
        <f t="shared" si="1963"/>
        <v>6.3</v>
      </c>
      <c r="GS97" s="125">
        <f t="shared" si="1963"/>
        <v>6.3</v>
      </c>
      <c r="GT97" s="125">
        <f t="shared" si="1963"/>
        <v>6.3</v>
      </c>
      <c r="GU97" s="125">
        <f t="shared" si="1963"/>
        <v>6.3</v>
      </c>
      <c r="GV97" s="125">
        <f t="shared" si="1963"/>
        <v>6.3</v>
      </c>
      <c r="GW97" s="125">
        <f t="shared" si="1963"/>
        <v>6.3</v>
      </c>
      <c r="GX97" s="125">
        <f t="shared" si="1963"/>
        <v>6.3</v>
      </c>
      <c r="GY97" s="125">
        <f t="shared" si="1963"/>
        <v>6.3</v>
      </c>
      <c r="GZ97" s="125">
        <f t="shared" si="1963"/>
        <v>6.3</v>
      </c>
      <c r="HA97" s="125">
        <f t="shared" si="1963"/>
        <v>6.3</v>
      </c>
      <c r="HB97" s="125">
        <f t="shared" si="1963"/>
        <v>6.3</v>
      </c>
      <c r="HC97" s="125">
        <f t="shared" si="1963"/>
        <v>6.3</v>
      </c>
      <c r="HD97" s="125">
        <f t="shared" ref="HD97:JO97" si="1964">HD38/HD48 +HD49</f>
        <v>6.3</v>
      </c>
      <c r="HE97" s="125">
        <f t="shared" si="1964"/>
        <v>6.3</v>
      </c>
      <c r="HF97" s="125">
        <f t="shared" si="1964"/>
        <v>6.3</v>
      </c>
      <c r="HG97" s="125">
        <f t="shared" si="1964"/>
        <v>6.3</v>
      </c>
      <c r="HH97" s="125">
        <f t="shared" si="1964"/>
        <v>6.3</v>
      </c>
      <c r="HI97" s="125">
        <f t="shared" si="1964"/>
        <v>6.3</v>
      </c>
      <c r="HJ97" s="125">
        <f t="shared" si="1964"/>
        <v>6.3</v>
      </c>
      <c r="HK97" s="125">
        <f t="shared" si="1964"/>
        <v>6.3</v>
      </c>
      <c r="HL97" s="125">
        <f t="shared" si="1964"/>
        <v>6.3</v>
      </c>
      <c r="HM97" s="125">
        <f t="shared" si="1964"/>
        <v>6.3</v>
      </c>
      <c r="HN97" s="125">
        <f t="shared" si="1964"/>
        <v>6.3</v>
      </c>
      <c r="HO97" s="125">
        <f t="shared" si="1964"/>
        <v>6.3</v>
      </c>
      <c r="HP97" s="125">
        <f t="shared" si="1964"/>
        <v>6.3</v>
      </c>
      <c r="HQ97" s="125">
        <f t="shared" si="1964"/>
        <v>6.3</v>
      </c>
      <c r="HR97" s="125">
        <f t="shared" si="1964"/>
        <v>6.3</v>
      </c>
      <c r="HS97" s="125">
        <f t="shared" si="1964"/>
        <v>6.3</v>
      </c>
      <c r="HT97" s="125">
        <f t="shared" si="1964"/>
        <v>6.3</v>
      </c>
      <c r="HU97" s="125">
        <f t="shared" si="1964"/>
        <v>6.3</v>
      </c>
      <c r="HV97" s="125">
        <f t="shared" si="1964"/>
        <v>6.3</v>
      </c>
      <c r="HW97" s="125">
        <f t="shared" si="1964"/>
        <v>6.3</v>
      </c>
      <c r="HX97" s="125">
        <f t="shared" si="1964"/>
        <v>6.3</v>
      </c>
      <c r="HY97" s="125">
        <f t="shared" si="1964"/>
        <v>6.3</v>
      </c>
      <c r="HZ97" s="125">
        <f t="shared" si="1964"/>
        <v>6.3</v>
      </c>
      <c r="IA97" s="125">
        <f t="shared" si="1964"/>
        <v>6.3</v>
      </c>
      <c r="IB97" s="125">
        <f t="shared" si="1964"/>
        <v>6.3</v>
      </c>
      <c r="IC97" s="125">
        <f t="shared" si="1964"/>
        <v>6.3</v>
      </c>
      <c r="ID97" s="125">
        <f t="shared" si="1964"/>
        <v>6.3</v>
      </c>
      <c r="IE97" s="125">
        <f t="shared" si="1964"/>
        <v>6.3</v>
      </c>
      <c r="IF97" s="125">
        <f t="shared" si="1964"/>
        <v>6.3</v>
      </c>
      <c r="IG97" s="125">
        <f t="shared" si="1964"/>
        <v>6.3</v>
      </c>
      <c r="IH97" s="125">
        <f t="shared" si="1964"/>
        <v>6.3</v>
      </c>
      <c r="II97" s="125">
        <f t="shared" si="1964"/>
        <v>6.3</v>
      </c>
      <c r="IJ97" s="125">
        <f t="shared" si="1964"/>
        <v>6.3</v>
      </c>
      <c r="IK97" s="125">
        <f t="shared" si="1964"/>
        <v>6.3</v>
      </c>
      <c r="IL97" s="125">
        <f t="shared" si="1964"/>
        <v>6.3</v>
      </c>
      <c r="IM97" s="125">
        <f t="shared" si="1964"/>
        <v>6.3</v>
      </c>
      <c r="IN97" s="125">
        <f t="shared" si="1964"/>
        <v>6.3</v>
      </c>
      <c r="IO97" s="125">
        <f t="shared" si="1964"/>
        <v>6.3</v>
      </c>
      <c r="IP97" s="125">
        <f t="shared" si="1964"/>
        <v>6.3</v>
      </c>
      <c r="IQ97" s="125">
        <f t="shared" si="1964"/>
        <v>6.3</v>
      </c>
      <c r="IR97" s="125">
        <f t="shared" si="1964"/>
        <v>6.3</v>
      </c>
      <c r="IS97" s="125">
        <f t="shared" si="1964"/>
        <v>6.3</v>
      </c>
      <c r="IT97" s="125">
        <f t="shared" si="1964"/>
        <v>6.3</v>
      </c>
      <c r="IU97" s="125">
        <f t="shared" si="1964"/>
        <v>6.3</v>
      </c>
      <c r="IV97" s="125">
        <f t="shared" si="1964"/>
        <v>6.3</v>
      </c>
      <c r="IW97" s="125">
        <f t="shared" si="1964"/>
        <v>6.3</v>
      </c>
      <c r="IX97" s="125">
        <f t="shared" si="1964"/>
        <v>6.3</v>
      </c>
      <c r="IY97" s="125">
        <f t="shared" si="1964"/>
        <v>6.3</v>
      </c>
      <c r="IZ97" s="125">
        <f t="shared" si="1964"/>
        <v>6.3</v>
      </c>
      <c r="JA97" s="125">
        <f t="shared" si="1964"/>
        <v>6.3</v>
      </c>
      <c r="JB97" s="125">
        <f t="shared" si="1964"/>
        <v>6.3</v>
      </c>
      <c r="JC97" s="125">
        <f t="shared" si="1964"/>
        <v>6.3</v>
      </c>
      <c r="JD97" s="125">
        <f t="shared" si="1964"/>
        <v>6.3</v>
      </c>
      <c r="JE97" s="125">
        <f t="shared" si="1964"/>
        <v>6.3</v>
      </c>
      <c r="JF97" s="125">
        <f t="shared" si="1964"/>
        <v>6.3</v>
      </c>
      <c r="JG97" s="125">
        <f t="shared" si="1964"/>
        <v>6.3</v>
      </c>
      <c r="JH97" s="125">
        <f t="shared" si="1964"/>
        <v>6.3</v>
      </c>
      <c r="JI97" s="125">
        <f t="shared" si="1964"/>
        <v>6.3</v>
      </c>
      <c r="JJ97" s="125">
        <f t="shared" si="1964"/>
        <v>6.3</v>
      </c>
      <c r="JK97" s="125">
        <f t="shared" si="1964"/>
        <v>6.3</v>
      </c>
      <c r="JL97" s="125">
        <f t="shared" si="1964"/>
        <v>6.3</v>
      </c>
      <c r="JM97" s="125">
        <f t="shared" si="1964"/>
        <v>6.3</v>
      </c>
      <c r="JN97" s="125">
        <f t="shared" si="1964"/>
        <v>6.3</v>
      </c>
      <c r="JO97" s="125">
        <f t="shared" si="1964"/>
        <v>6.3</v>
      </c>
      <c r="JP97" s="125">
        <f t="shared" ref="JP97:MA97" si="1965">JP38/JP48 +JP49</f>
        <v>6.3</v>
      </c>
      <c r="JQ97" s="125">
        <f t="shared" si="1965"/>
        <v>6.3</v>
      </c>
      <c r="JR97" s="125">
        <f t="shared" si="1965"/>
        <v>6.3</v>
      </c>
      <c r="JS97" s="125">
        <f t="shared" si="1965"/>
        <v>6.3</v>
      </c>
      <c r="JT97" s="125">
        <f t="shared" si="1965"/>
        <v>6.3</v>
      </c>
      <c r="JU97" s="125">
        <f t="shared" si="1965"/>
        <v>6.3</v>
      </c>
      <c r="JV97" s="125">
        <f t="shared" si="1965"/>
        <v>6.3</v>
      </c>
      <c r="JW97" s="125">
        <f t="shared" si="1965"/>
        <v>6.3</v>
      </c>
      <c r="JX97" s="125">
        <f t="shared" si="1965"/>
        <v>6.3</v>
      </c>
      <c r="JY97" s="125">
        <f t="shared" si="1965"/>
        <v>6.3</v>
      </c>
      <c r="JZ97" s="125">
        <f t="shared" si="1965"/>
        <v>6.3</v>
      </c>
      <c r="KA97" s="125">
        <f t="shared" si="1965"/>
        <v>6.3</v>
      </c>
      <c r="KB97" s="125">
        <f t="shared" si="1965"/>
        <v>6.3</v>
      </c>
      <c r="KC97" s="125">
        <f t="shared" si="1965"/>
        <v>6.3</v>
      </c>
      <c r="KD97" s="125">
        <f t="shared" si="1965"/>
        <v>6.3</v>
      </c>
      <c r="KE97" s="125">
        <f t="shared" si="1965"/>
        <v>6.3</v>
      </c>
      <c r="KF97" s="125">
        <f t="shared" si="1965"/>
        <v>6.3</v>
      </c>
      <c r="KG97" s="125">
        <f t="shared" si="1965"/>
        <v>6.3</v>
      </c>
      <c r="KH97" s="125">
        <f t="shared" si="1965"/>
        <v>6.3</v>
      </c>
      <c r="KI97" s="125">
        <f t="shared" si="1965"/>
        <v>6.3</v>
      </c>
      <c r="KJ97" s="125">
        <f t="shared" si="1965"/>
        <v>6.3</v>
      </c>
      <c r="KK97" s="125">
        <f t="shared" si="1965"/>
        <v>6.3</v>
      </c>
      <c r="KL97" s="125">
        <f t="shared" si="1965"/>
        <v>6.3</v>
      </c>
      <c r="KM97" s="125">
        <f t="shared" si="1965"/>
        <v>6.3</v>
      </c>
      <c r="KN97" s="125">
        <f t="shared" si="1965"/>
        <v>6.3</v>
      </c>
      <c r="KO97" s="125">
        <f t="shared" si="1965"/>
        <v>6.3</v>
      </c>
      <c r="KP97" s="125">
        <f t="shared" si="1965"/>
        <v>6.3</v>
      </c>
      <c r="KQ97" s="125">
        <f t="shared" si="1965"/>
        <v>6.3</v>
      </c>
      <c r="KR97" s="125">
        <f t="shared" si="1965"/>
        <v>6.3</v>
      </c>
      <c r="KS97" s="125">
        <f t="shared" si="1965"/>
        <v>6.3</v>
      </c>
      <c r="KT97" s="125">
        <f t="shared" si="1965"/>
        <v>6.3</v>
      </c>
      <c r="KU97" s="125">
        <f t="shared" si="1965"/>
        <v>6.3</v>
      </c>
      <c r="KV97" s="125">
        <f t="shared" si="1965"/>
        <v>6.3</v>
      </c>
      <c r="KW97" s="125">
        <f t="shared" si="1965"/>
        <v>6.3</v>
      </c>
      <c r="KX97" s="125">
        <f t="shared" si="1965"/>
        <v>6.3</v>
      </c>
      <c r="KY97" s="125">
        <f t="shared" si="1965"/>
        <v>6.3</v>
      </c>
      <c r="KZ97" s="125">
        <f t="shared" si="1965"/>
        <v>6.3</v>
      </c>
      <c r="LA97" s="125">
        <f t="shared" si="1965"/>
        <v>6.3</v>
      </c>
      <c r="LB97" s="125">
        <f t="shared" si="1965"/>
        <v>6.3</v>
      </c>
      <c r="LC97" s="125">
        <f t="shared" si="1965"/>
        <v>6.3</v>
      </c>
      <c r="LD97" s="125">
        <f t="shared" si="1965"/>
        <v>6.3</v>
      </c>
      <c r="LE97" s="125">
        <f t="shared" si="1965"/>
        <v>6.3</v>
      </c>
      <c r="LF97" s="125">
        <f t="shared" si="1965"/>
        <v>6.3</v>
      </c>
      <c r="LG97" s="125">
        <f t="shared" si="1965"/>
        <v>6.3</v>
      </c>
      <c r="LH97" s="125">
        <f t="shared" si="1965"/>
        <v>6.3</v>
      </c>
      <c r="LI97" s="125">
        <f t="shared" si="1965"/>
        <v>6.3</v>
      </c>
      <c r="LJ97" s="125">
        <f t="shared" si="1965"/>
        <v>6.3</v>
      </c>
      <c r="LK97" s="125">
        <f t="shared" si="1965"/>
        <v>6.3</v>
      </c>
      <c r="LL97" s="125">
        <f t="shared" si="1965"/>
        <v>6.3</v>
      </c>
      <c r="LM97" s="125">
        <f t="shared" si="1965"/>
        <v>6.3</v>
      </c>
      <c r="LN97" s="125">
        <f t="shared" si="1965"/>
        <v>6.3</v>
      </c>
      <c r="LO97" s="125">
        <f t="shared" si="1965"/>
        <v>6.3</v>
      </c>
      <c r="LP97" s="125">
        <f t="shared" si="1965"/>
        <v>6.3</v>
      </c>
      <c r="LQ97" s="125">
        <f t="shared" si="1965"/>
        <v>6.3</v>
      </c>
      <c r="LR97" s="125">
        <f t="shared" si="1965"/>
        <v>6.3</v>
      </c>
      <c r="LS97" s="125">
        <f t="shared" si="1965"/>
        <v>6.3</v>
      </c>
      <c r="LT97" s="125">
        <f t="shared" si="1965"/>
        <v>6.3</v>
      </c>
      <c r="LU97" s="125">
        <f t="shared" si="1965"/>
        <v>6.3</v>
      </c>
      <c r="LV97" s="125">
        <f t="shared" si="1965"/>
        <v>6.3</v>
      </c>
      <c r="LW97" s="125">
        <f t="shared" si="1965"/>
        <v>6.3</v>
      </c>
      <c r="LX97" s="125">
        <f t="shared" si="1965"/>
        <v>6.3</v>
      </c>
      <c r="LY97" s="125">
        <f t="shared" si="1965"/>
        <v>6.3</v>
      </c>
      <c r="LZ97" s="125">
        <f t="shared" si="1965"/>
        <v>6.3</v>
      </c>
      <c r="MA97" s="125">
        <f t="shared" si="1965"/>
        <v>6.3</v>
      </c>
      <c r="MB97" s="125">
        <f t="shared" ref="MB97:OM97" si="1966">MB38/MB48 +MB49</f>
        <v>6.3</v>
      </c>
      <c r="MC97" s="125">
        <f t="shared" si="1966"/>
        <v>6.3</v>
      </c>
      <c r="MD97" s="125">
        <f t="shared" si="1966"/>
        <v>6.3</v>
      </c>
      <c r="ME97" s="125">
        <f t="shared" si="1966"/>
        <v>6.3</v>
      </c>
      <c r="MF97" s="125">
        <f t="shared" si="1966"/>
        <v>6.3</v>
      </c>
      <c r="MG97" s="125">
        <f t="shared" si="1966"/>
        <v>6.3</v>
      </c>
      <c r="MH97" s="125">
        <f t="shared" si="1966"/>
        <v>6.3</v>
      </c>
      <c r="MI97" s="125">
        <f t="shared" si="1966"/>
        <v>6.3</v>
      </c>
      <c r="MJ97" s="125">
        <f t="shared" si="1966"/>
        <v>6.3</v>
      </c>
      <c r="MK97" s="125">
        <f t="shared" si="1966"/>
        <v>6.3</v>
      </c>
      <c r="ML97" s="125">
        <f t="shared" si="1966"/>
        <v>6.3</v>
      </c>
      <c r="MM97" s="125">
        <f t="shared" si="1966"/>
        <v>6.3</v>
      </c>
      <c r="MN97" s="125">
        <f t="shared" si="1966"/>
        <v>6.3</v>
      </c>
      <c r="MO97" s="125">
        <f t="shared" si="1966"/>
        <v>6.3</v>
      </c>
      <c r="MP97" s="125">
        <f t="shared" si="1966"/>
        <v>6.3</v>
      </c>
      <c r="MQ97" s="125">
        <f t="shared" si="1966"/>
        <v>6.3</v>
      </c>
      <c r="MR97" s="125">
        <f t="shared" si="1966"/>
        <v>6.3</v>
      </c>
      <c r="MS97" s="125">
        <f t="shared" si="1966"/>
        <v>6.3</v>
      </c>
      <c r="MT97" s="125">
        <f t="shared" si="1966"/>
        <v>6.3</v>
      </c>
      <c r="MU97" s="125">
        <f t="shared" si="1966"/>
        <v>6.3</v>
      </c>
      <c r="MV97" s="125">
        <f t="shared" si="1966"/>
        <v>6.3</v>
      </c>
      <c r="MW97" s="125">
        <f t="shared" si="1966"/>
        <v>6.3</v>
      </c>
      <c r="MX97" s="125">
        <f t="shared" si="1966"/>
        <v>6.3</v>
      </c>
      <c r="MY97" s="125">
        <f t="shared" si="1966"/>
        <v>6.3</v>
      </c>
      <c r="MZ97" s="125">
        <f t="shared" si="1966"/>
        <v>6.3</v>
      </c>
      <c r="NA97" s="125">
        <f t="shared" si="1966"/>
        <v>6.3</v>
      </c>
      <c r="NB97" s="125">
        <f t="shared" si="1966"/>
        <v>6.3</v>
      </c>
      <c r="NC97" s="125">
        <f t="shared" si="1966"/>
        <v>6.3</v>
      </c>
      <c r="ND97" s="125">
        <f t="shared" si="1966"/>
        <v>6.3</v>
      </c>
      <c r="NE97" s="125">
        <f t="shared" si="1966"/>
        <v>6.3</v>
      </c>
      <c r="NF97" s="125">
        <f t="shared" si="1966"/>
        <v>6.3</v>
      </c>
      <c r="NG97" s="125">
        <f t="shared" si="1966"/>
        <v>6.3</v>
      </c>
      <c r="NH97" s="125">
        <f t="shared" si="1966"/>
        <v>6.3</v>
      </c>
      <c r="NI97" s="125">
        <f t="shared" si="1966"/>
        <v>6.3</v>
      </c>
      <c r="NJ97" s="125">
        <f t="shared" si="1966"/>
        <v>6.3</v>
      </c>
      <c r="NK97" s="125">
        <f t="shared" si="1966"/>
        <v>6.3</v>
      </c>
      <c r="NL97" s="125">
        <f t="shared" si="1966"/>
        <v>6.3</v>
      </c>
      <c r="NM97" s="125">
        <f t="shared" si="1966"/>
        <v>6.3</v>
      </c>
      <c r="NN97" s="125">
        <f t="shared" si="1966"/>
        <v>6.3</v>
      </c>
      <c r="NO97" s="125">
        <f t="shared" si="1966"/>
        <v>6.3</v>
      </c>
      <c r="NP97" s="125">
        <f t="shared" si="1966"/>
        <v>6.3</v>
      </c>
      <c r="NQ97" s="125">
        <f t="shared" si="1966"/>
        <v>6.3</v>
      </c>
      <c r="NR97" s="125">
        <f t="shared" si="1966"/>
        <v>6.3</v>
      </c>
      <c r="NS97" s="125">
        <f t="shared" si="1966"/>
        <v>6.3</v>
      </c>
      <c r="NT97" s="125">
        <f t="shared" si="1966"/>
        <v>6.3</v>
      </c>
      <c r="NU97" s="125">
        <f t="shared" si="1966"/>
        <v>6.3</v>
      </c>
      <c r="NV97" s="125">
        <f t="shared" si="1966"/>
        <v>6.3</v>
      </c>
      <c r="NW97" s="125">
        <f t="shared" si="1966"/>
        <v>6.3</v>
      </c>
      <c r="NX97" s="125">
        <f t="shared" si="1966"/>
        <v>6.3</v>
      </c>
      <c r="NY97" s="125">
        <f t="shared" si="1966"/>
        <v>6.3</v>
      </c>
      <c r="NZ97" s="125">
        <f t="shared" si="1966"/>
        <v>6.3</v>
      </c>
      <c r="OA97" s="125">
        <f t="shared" si="1966"/>
        <v>6.3</v>
      </c>
      <c r="OB97" s="125">
        <f t="shared" si="1966"/>
        <v>6.3</v>
      </c>
      <c r="OC97" s="125">
        <f t="shared" si="1966"/>
        <v>6.3</v>
      </c>
      <c r="OD97" s="125">
        <f t="shared" si="1966"/>
        <v>6.3</v>
      </c>
      <c r="OE97" s="125">
        <f t="shared" si="1966"/>
        <v>6.3</v>
      </c>
      <c r="OF97" s="125">
        <f t="shared" si="1966"/>
        <v>6.3</v>
      </c>
      <c r="OG97" s="125">
        <f t="shared" si="1966"/>
        <v>6.3</v>
      </c>
      <c r="OH97" s="125">
        <f t="shared" si="1966"/>
        <v>6.3</v>
      </c>
      <c r="OI97" s="125">
        <f t="shared" si="1966"/>
        <v>6.3</v>
      </c>
      <c r="OJ97" s="125">
        <f t="shared" si="1966"/>
        <v>6.3</v>
      </c>
      <c r="OK97" s="125">
        <f t="shared" si="1966"/>
        <v>6.3</v>
      </c>
      <c r="OL97" s="125">
        <f t="shared" si="1966"/>
        <v>6.3</v>
      </c>
      <c r="OM97" s="125">
        <f t="shared" si="1966"/>
        <v>6.3</v>
      </c>
      <c r="ON97" s="125">
        <f t="shared" ref="ON97:QY97" si="1967">ON38/ON48 +ON49</f>
        <v>6.3</v>
      </c>
      <c r="OO97" s="125">
        <f t="shared" si="1967"/>
        <v>6.3</v>
      </c>
      <c r="OP97" s="125">
        <f t="shared" si="1967"/>
        <v>6.3</v>
      </c>
      <c r="OQ97" s="125">
        <f t="shared" si="1967"/>
        <v>6.3</v>
      </c>
      <c r="OR97" s="125">
        <f t="shared" si="1967"/>
        <v>6.3</v>
      </c>
      <c r="OS97" s="125">
        <f t="shared" si="1967"/>
        <v>6.3</v>
      </c>
      <c r="OT97" s="125">
        <f t="shared" si="1967"/>
        <v>6.3</v>
      </c>
      <c r="OU97" s="125">
        <f t="shared" si="1967"/>
        <v>6.3</v>
      </c>
      <c r="OV97" s="125">
        <f t="shared" si="1967"/>
        <v>6.3</v>
      </c>
      <c r="OW97" s="125">
        <f t="shared" si="1967"/>
        <v>6.3</v>
      </c>
      <c r="OX97" s="125">
        <f t="shared" si="1967"/>
        <v>6.3</v>
      </c>
      <c r="OY97" s="125">
        <f t="shared" si="1967"/>
        <v>6.3</v>
      </c>
      <c r="OZ97" s="125">
        <f t="shared" si="1967"/>
        <v>6.3</v>
      </c>
      <c r="PA97" s="125">
        <f t="shared" si="1967"/>
        <v>6.3</v>
      </c>
      <c r="PB97" s="125">
        <f t="shared" si="1967"/>
        <v>6.3</v>
      </c>
      <c r="PC97" s="125">
        <f t="shared" si="1967"/>
        <v>6.3</v>
      </c>
      <c r="PD97" s="125">
        <f t="shared" si="1967"/>
        <v>6.3</v>
      </c>
      <c r="PE97" s="125">
        <f t="shared" si="1967"/>
        <v>6.3</v>
      </c>
      <c r="PF97" s="125">
        <f t="shared" si="1967"/>
        <v>6.3</v>
      </c>
      <c r="PG97" s="125">
        <f t="shared" si="1967"/>
        <v>6.3</v>
      </c>
      <c r="PH97" s="125">
        <f t="shared" si="1967"/>
        <v>6.3</v>
      </c>
      <c r="PI97" s="125">
        <f t="shared" si="1967"/>
        <v>6.3</v>
      </c>
      <c r="PJ97" s="125">
        <f t="shared" si="1967"/>
        <v>6.3</v>
      </c>
      <c r="PK97" s="125">
        <f t="shared" si="1967"/>
        <v>6.3</v>
      </c>
      <c r="PL97" s="125">
        <f t="shared" si="1967"/>
        <v>6.3</v>
      </c>
      <c r="PM97" s="125">
        <f t="shared" si="1967"/>
        <v>6.3</v>
      </c>
      <c r="PN97" s="125">
        <f t="shared" si="1967"/>
        <v>6.3</v>
      </c>
      <c r="PO97" s="125">
        <f t="shared" si="1967"/>
        <v>6.3</v>
      </c>
      <c r="PP97" s="125">
        <f t="shared" si="1967"/>
        <v>6.3</v>
      </c>
      <c r="PQ97" s="125">
        <f t="shared" si="1967"/>
        <v>6.3</v>
      </c>
      <c r="PR97" s="125">
        <f t="shared" si="1967"/>
        <v>6.3</v>
      </c>
      <c r="PS97" s="125">
        <f t="shared" si="1967"/>
        <v>6.3</v>
      </c>
      <c r="PT97" s="125">
        <f t="shared" si="1967"/>
        <v>6.3</v>
      </c>
      <c r="PU97" s="125">
        <f t="shared" si="1967"/>
        <v>6.3</v>
      </c>
      <c r="PV97" s="125">
        <f t="shared" si="1967"/>
        <v>6.3</v>
      </c>
      <c r="PW97" s="125">
        <f t="shared" si="1967"/>
        <v>6.3</v>
      </c>
      <c r="PX97" s="125">
        <f t="shared" si="1967"/>
        <v>6.3</v>
      </c>
      <c r="PY97" s="125">
        <f t="shared" si="1967"/>
        <v>6.3</v>
      </c>
      <c r="PZ97" s="125">
        <f t="shared" si="1967"/>
        <v>6.3</v>
      </c>
      <c r="QA97" s="125">
        <f t="shared" si="1967"/>
        <v>6.3</v>
      </c>
      <c r="QB97" s="125">
        <f t="shared" si="1967"/>
        <v>6.3</v>
      </c>
      <c r="QC97" s="125">
        <f t="shared" si="1967"/>
        <v>6.3</v>
      </c>
      <c r="QD97" s="125">
        <f t="shared" si="1967"/>
        <v>6.3</v>
      </c>
      <c r="QE97" s="125">
        <f t="shared" si="1967"/>
        <v>6.3</v>
      </c>
      <c r="QF97" s="125">
        <f t="shared" si="1967"/>
        <v>6.3</v>
      </c>
      <c r="QG97" s="125">
        <f t="shared" si="1967"/>
        <v>6.3</v>
      </c>
      <c r="QH97" s="125">
        <f t="shared" si="1967"/>
        <v>6.3</v>
      </c>
      <c r="QI97" s="125">
        <f t="shared" si="1967"/>
        <v>6.3</v>
      </c>
      <c r="QJ97" s="125">
        <f t="shared" si="1967"/>
        <v>6.3</v>
      </c>
      <c r="QK97" s="125">
        <f t="shared" si="1967"/>
        <v>6.3</v>
      </c>
      <c r="QL97" s="125">
        <f t="shared" si="1967"/>
        <v>6.3</v>
      </c>
      <c r="QM97" s="125">
        <f t="shared" si="1967"/>
        <v>6.3</v>
      </c>
      <c r="QN97" s="125">
        <f t="shared" si="1967"/>
        <v>6.3</v>
      </c>
      <c r="QO97" s="125">
        <f t="shared" si="1967"/>
        <v>6.3</v>
      </c>
      <c r="QP97" s="125">
        <f t="shared" si="1967"/>
        <v>6.3</v>
      </c>
      <c r="QQ97" s="125">
        <f t="shared" si="1967"/>
        <v>6.3</v>
      </c>
      <c r="QR97" s="125">
        <f t="shared" si="1967"/>
        <v>6.3</v>
      </c>
      <c r="QS97" s="125">
        <f t="shared" si="1967"/>
        <v>6.3</v>
      </c>
      <c r="QT97" s="125">
        <f t="shared" si="1967"/>
        <v>6.3</v>
      </c>
      <c r="QU97" s="125">
        <f t="shared" si="1967"/>
        <v>6.3</v>
      </c>
      <c r="QV97" s="125">
        <f t="shared" si="1967"/>
        <v>6.3</v>
      </c>
      <c r="QW97" s="125">
        <f t="shared" si="1967"/>
        <v>6.3</v>
      </c>
      <c r="QX97" s="125">
        <f t="shared" si="1967"/>
        <v>6.3</v>
      </c>
      <c r="QY97" s="125">
        <f t="shared" si="1967"/>
        <v>6.3</v>
      </c>
      <c r="QZ97" s="125">
        <f t="shared" ref="QZ97:TK97" si="1968">QZ38/QZ48 +QZ49</f>
        <v>6.3</v>
      </c>
      <c r="RA97" s="125">
        <f t="shared" si="1968"/>
        <v>6.3</v>
      </c>
      <c r="RB97" s="125">
        <f t="shared" si="1968"/>
        <v>6.3</v>
      </c>
      <c r="RC97" s="125">
        <f t="shared" si="1968"/>
        <v>6.3</v>
      </c>
      <c r="RD97" s="125">
        <f t="shared" si="1968"/>
        <v>6.3</v>
      </c>
      <c r="RE97" s="125">
        <f t="shared" si="1968"/>
        <v>6.3</v>
      </c>
      <c r="RF97" s="125">
        <f t="shared" si="1968"/>
        <v>6.3</v>
      </c>
      <c r="RG97" s="125">
        <f t="shared" si="1968"/>
        <v>6.3</v>
      </c>
      <c r="RH97" s="125">
        <f t="shared" si="1968"/>
        <v>6.3</v>
      </c>
      <c r="RI97" s="125">
        <f t="shared" si="1968"/>
        <v>6.3</v>
      </c>
      <c r="RJ97" s="125">
        <f t="shared" si="1968"/>
        <v>6.3</v>
      </c>
      <c r="RK97" s="125">
        <f t="shared" si="1968"/>
        <v>6.3</v>
      </c>
      <c r="RL97" s="125">
        <f t="shared" si="1968"/>
        <v>6.3</v>
      </c>
      <c r="RM97" s="125">
        <f t="shared" si="1968"/>
        <v>6.3</v>
      </c>
      <c r="RN97" s="125">
        <f t="shared" si="1968"/>
        <v>6.3</v>
      </c>
      <c r="RO97" s="125">
        <f t="shared" si="1968"/>
        <v>6.3</v>
      </c>
      <c r="RP97" s="125">
        <f t="shared" si="1968"/>
        <v>6.3</v>
      </c>
      <c r="RQ97" s="125">
        <f t="shared" si="1968"/>
        <v>6.3</v>
      </c>
      <c r="RR97" s="125">
        <f t="shared" si="1968"/>
        <v>6.3</v>
      </c>
      <c r="RS97" s="125">
        <f t="shared" si="1968"/>
        <v>6.3</v>
      </c>
      <c r="RT97" s="125">
        <f t="shared" si="1968"/>
        <v>6.3</v>
      </c>
      <c r="RU97" s="125">
        <f t="shared" si="1968"/>
        <v>6.3</v>
      </c>
      <c r="RV97" s="125">
        <f t="shared" si="1968"/>
        <v>6.3</v>
      </c>
      <c r="RW97" s="125">
        <f t="shared" si="1968"/>
        <v>6.3</v>
      </c>
      <c r="RX97" s="125">
        <f t="shared" si="1968"/>
        <v>6.3</v>
      </c>
      <c r="RY97" s="125">
        <f t="shared" si="1968"/>
        <v>6.3</v>
      </c>
      <c r="RZ97" s="125">
        <f t="shared" si="1968"/>
        <v>6.3</v>
      </c>
      <c r="SA97" s="125">
        <f t="shared" si="1968"/>
        <v>6.3</v>
      </c>
      <c r="SB97" s="125">
        <f t="shared" si="1968"/>
        <v>6.3</v>
      </c>
      <c r="SC97" s="125">
        <f t="shared" si="1968"/>
        <v>6.3</v>
      </c>
      <c r="SD97" s="125">
        <f t="shared" si="1968"/>
        <v>6.3</v>
      </c>
      <c r="SE97" s="125">
        <f t="shared" si="1968"/>
        <v>6.3</v>
      </c>
      <c r="SF97" s="125">
        <f t="shared" si="1968"/>
        <v>6.3</v>
      </c>
      <c r="SG97" s="125">
        <f t="shared" si="1968"/>
        <v>6.3</v>
      </c>
      <c r="SH97" s="125">
        <f t="shared" si="1968"/>
        <v>6.3</v>
      </c>
      <c r="SI97" s="125">
        <f t="shared" si="1968"/>
        <v>6.3</v>
      </c>
      <c r="SJ97" s="125">
        <f t="shared" si="1968"/>
        <v>6.3</v>
      </c>
      <c r="SK97" s="125">
        <f t="shared" si="1968"/>
        <v>6.3</v>
      </c>
      <c r="SL97" s="125">
        <f t="shared" si="1968"/>
        <v>6.3</v>
      </c>
      <c r="SM97" s="125">
        <f t="shared" si="1968"/>
        <v>6.3</v>
      </c>
      <c r="SN97" s="125">
        <f t="shared" si="1968"/>
        <v>6.3</v>
      </c>
      <c r="SO97" s="125">
        <f t="shared" si="1968"/>
        <v>6.3</v>
      </c>
      <c r="SP97" s="125">
        <f t="shared" si="1968"/>
        <v>6.3</v>
      </c>
      <c r="SQ97" s="125">
        <f t="shared" si="1968"/>
        <v>6.3</v>
      </c>
      <c r="SR97" s="125">
        <f t="shared" si="1968"/>
        <v>6.3</v>
      </c>
      <c r="SS97" s="125">
        <f t="shared" si="1968"/>
        <v>6.3</v>
      </c>
      <c r="ST97" s="125">
        <f t="shared" si="1968"/>
        <v>6.3</v>
      </c>
      <c r="SU97" s="125">
        <f t="shared" si="1968"/>
        <v>6.3</v>
      </c>
      <c r="SV97" s="125">
        <f t="shared" si="1968"/>
        <v>6.3</v>
      </c>
      <c r="SW97" s="125">
        <f t="shared" si="1968"/>
        <v>6.3</v>
      </c>
      <c r="SX97" s="125">
        <f t="shared" si="1968"/>
        <v>6.3</v>
      </c>
      <c r="SY97" s="125">
        <f t="shared" si="1968"/>
        <v>6.3</v>
      </c>
      <c r="SZ97" s="125">
        <f t="shared" si="1968"/>
        <v>6.3</v>
      </c>
      <c r="TA97" s="125">
        <f t="shared" si="1968"/>
        <v>6.3</v>
      </c>
      <c r="TB97" s="125">
        <f t="shared" si="1968"/>
        <v>6.3</v>
      </c>
      <c r="TC97" s="125">
        <f t="shared" si="1968"/>
        <v>6.3</v>
      </c>
      <c r="TD97" s="125">
        <f t="shared" si="1968"/>
        <v>6.3</v>
      </c>
      <c r="TE97" s="125">
        <f t="shared" si="1968"/>
        <v>6.3</v>
      </c>
      <c r="TF97" s="125">
        <f t="shared" si="1968"/>
        <v>6.3</v>
      </c>
      <c r="TG97" s="125">
        <f t="shared" si="1968"/>
        <v>6.3</v>
      </c>
      <c r="TH97" s="125">
        <f t="shared" si="1968"/>
        <v>6.3</v>
      </c>
      <c r="TI97" s="125">
        <f t="shared" si="1968"/>
        <v>6.3</v>
      </c>
      <c r="TJ97" s="125">
        <f t="shared" si="1968"/>
        <v>6.3</v>
      </c>
      <c r="TK97" s="125">
        <f t="shared" si="1968"/>
        <v>6.3</v>
      </c>
      <c r="TL97" s="125">
        <f t="shared" ref="TL97:VH97" si="1969">TL38/TL48 +TL49</f>
        <v>6.3</v>
      </c>
      <c r="TM97" s="125">
        <f t="shared" si="1969"/>
        <v>6.3</v>
      </c>
      <c r="TN97" s="125">
        <f t="shared" si="1969"/>
        <v>6.3</v>
      </c>
      <c r="TO97" s="125">
        <f t="shared" si="1969"/>
        <v>6.3</v>
      </c>
      <c r="TP97" s="125">
        <f t="shared" si="1969"/>
        <v>6.3</v>
      </c>
      <c r="TQ97" s="125">
        <f t="shared" si="1969"/>
        <v>6.3</v>
      </c>
      <c r="TR97" s="125">
        <f t="shared" si="1969"/>
        <v>6.3</v>
      </c>
      <c r="TS97" s="125">
        <f t="shared" si="1969"/>
        <v>6.3</v>
      </c>
      <c r="TT97" s="125">
        <f t="shared" si="1969"/>
        <v>6.3</v>
      </c>
      <c r="TU97" s="125">
        <f t="shared" si="1969"/>
        <v>6.3</v>
      </c>
      <c r="TV97" s="125">
        <f t="shared" si="1969"/>
        <v>6.3</v>
      </c>
      <c r="TW97" s="125">
        <f t="shared" si="1969"/>
        <v>6.3</v>
      </c>
      <c r="TX97" s="125">
        <f t="shared" si="1969"/>
        <v>6.3</v>
      </c>
      <c r="TY97" s="125">
        <f t="shared" si="1969"/>
        <v>6.3</v>
      </c>
      <c r="TZ97" s="125">
        <f t="shared" si="1969"/>
        <v>6.3</v>
      </c>
      <c r="UA97" s="125">
        <f t="shared" si="1969"/>
        <v>6.3</v>
      </c>
      <c r="UB97" s="125">
        <f t="shared" si="1969"/>
        <v>6.3</v>
      </c>
      <c r="UC97" s="125">
        <f t="shared" si="1969"/>
        <v>6.3</v>
      </c>
      <c r="UD97" s="125">
        <f t="shared" si="1969"/>
        <v>6.3</v>
      </c>
      <c r="UE97" s="125">
        <f t="shared" si="1969"/>
        <v>6.3</v>
      </c>
      <c r="UF97" s="125">
        <f t="shared" si="1969"/>
        <v>6.3</v>
      </c>
      <c r="UG97" s="125">
        <f t="shared" si="1969"/>
        <v>6.3</v>
      </c>
      <c r="UH97" s="125">
        <f t="shared" si="1969"/>
        <v>6.3</v>
      </c>
      <c r="UI97" s="125">
        <f t="shared" si="1969"/>
        <v>6.3</v>
      </c>
      <c r="UJ97" s="125">
        <f t="shared" si="1969"/>
        <v>6.3</v>
      </c>
      <c r="UK97" s="125">
        <f t="shared" si="1969"/>
        <v>6.3</v>
      </c>
      <c r="UL97" s="125">
        <f t="shared" si="1969"/>
        <v>6.3</v>
      </c>
      <c r="UM97" s="125">
        <f t="shared" si="1969"/>
        <v>6.3</v>
      </c>
      <c r="UN97" s="125">
        <f t="shared" si="1969"/>
        <v>6.3</v>
      </c>
      <c r="UO97" s="125">
        <f t="shared" si="1969"/>
        <v>6.3</v>
      </c>
      <c r="UP97" s="125">
        <f t="shared" si="1969"/>
        <v>6.3</v>
      </c>
      <c r="UQ97" s="125">
        <f t="shared" si="1969"/>
        <v>6.3</v>
      </c>
      <c r="UR97" s="125">
        <f t="shared" si="1969"/>
        <v>6.3</v>
      </c>
      <c r="US97" s="125">
        <f t="shared" si="1969"/>
        <v>6.3</v>
      </c>
      <c r="UT97" s="125">
        <f t="shared" si="1969"/>
        <v>6.3</v>
      </c>
      <c r="UU97" s="125">
        <f t="shared" si="1969"/>
        <v>6.3</v>
      </c>
      <c r="UV97" s="125">
        <f t="shared" si="1969"/>
        <v>6.3</v>
      </c>
      <c r="UW97" s="125">
        <f t="shared" si="1969"/>
        <v>6.3</v>
      </c>
      <c r="UX97" s="125">
        <f t="shared" si="1969"/>
        <v>6.3</v>
      </c>
      <c r="UY97" s="125">
        <f t="shared" si="1969"/>
        <v>6.3</v>
      </c>
      <c r="UZ97" s="125">
        <f t="shared" si="1969"/>
        <v>6.3</v>
      </c>
      <c r="VA97" s="125">
        <f t="shared" si="1969"/>
        <v>6.3</v>
      </c>
      <c r="VB97" s="125">
        <f t="shared" si="1969"/>
        <v>6.3</v>
      </c>
      <c r="VC97" s="125">
        <f t="shared" si="1969"/>
        <v>6.3</v>
      </c>
      <c r="VD97" s="125">
        <f t="shared" si="1969"/>
        <v>6.3</v>
      </c>
      <c r="VE97" s="125">
        <f t="shared" si="1969"/>
        <v>6.3</v>
      </c>
      <c r="VF97" s="125">
        <f t="shared" si="1969"/>
        <v>6.3</v>
      </c>
      <c r="VG97" s="125">
        <f t="shared" si="1969"/>
        <v>6.3</v>
      </c>
      <c r="VH97" s="125">
        <f t="shared" si="1969"/>
        <v>6.3</v>
      </c>
    </row>
    <row r="98" spans="2:580" ht="14.25" x14ac:dyDescent="0.25">
      <c r="B98" s="55"/>
      <c r="C98" s="10" t="s">
        <v>300</v>
      </c>
      <c r="D98" s="93" t="s">
        <v>386</v>
      </c>
      <c r="E98" s="125">
        <f t="shared" ref="E98:S98" si="1970">MAX(IF(E40=0,0,4*E99/E40),1)</f>
        <v>1</v>
      </c>
      <c r="F98" s="125">
        <f t="shared" si="1970"/>
        <v>1</v>
      </c>
      <c r="G98" s="125">
        <f t="shared" si="1970"/>
        <v>1</v>
      </c>
      <c r="H98" s="125">
        <f t="shared" si="1970"/>
        <v>1</v>
      </c>
      <c r="I98" s="125">
        <f t="shared" si="1970"/>
        <v>1</v>
      </c>
      <c r="J98" s="125">
        <f t="shared" si="1970"/>
        <v>1</v>
      </c>
      <c r="K98" s="125">
        <f t="shared" si="1970"/>
        <v>1</v>
      </c>
      <c r="L98" s="125">
        <f t="shared" si="1970"/>
        <v>1</v>
      </c>
      <c r="M98" s="125">
        <f t="shared" si="1970"/>
        <v>1</v>
      </c>
      <c r="N98" s="125">
        <f t="shared" si="1970"/>
        <v>1</v>
      </c>
      <c r="O98" s="125">
        <f t="shared" si="1970"/>
        <v>1</v>
      </c>
      <c r="P98" s="125">
        <f t="shared" si="1970"/>
        <v>1</v>
      </c>
      <c r="Q98" s="125">
        <f t="shared" si="1970"/>
        <v>1</v>
      </c>
      <c r="R98" s="125">
        <f t="shared" si="1970"/>
        <v>1</v>
      </c>
      <c r="S98" s="125">
        <f t="shared" si="1970"/>
        <v>1</v>
      </c>
      <c r="T98" s="125">
        <f t="shared" ref="T98:CE98" si="1971">MAX(IF(T40=0,0,4*T99/T40),1)</f>
        <v>1</v>
      </c>
      <c r="U98" s="125">
        <f t="shared" si="1971"/>
        <v>1</v>
      </c>
      <c r="V98" s="125">
        <f t="shared" si="1971"/>
        <v>1</v>
      </c>
      <c r="W98" s="125">
        <f t="shared" si="1971"/>
        <v>1</v>
      </c>
      <c r="X98" s="125">
        <f t="shared" si="1971"/>
        <v>1</v>
      </c>
      <c r="Y98" s="125">
        <f t="shared" si="1971"/>
        <v>1</v>
      </c>
      <c r="Z98" s="125">
        <f t="shared" si="1971"/>
        <v>1</v>
      </c>
      <c r="AA98" s="125">
        <f t="shared" si="1971"/>
        <v>1</v>
      </c>
      <c r="AB98" s="125">
        <f t="shared" si="1971"/>
        <v>1</v>
      </c>
      <c r="AC98" s="125">
        <f t="shared" si="1971"/>
        <v>1</v>
      </c>
      <c r="AD98" s="125">
        <f t="shared" si="1971"/>
        <v>1</v>
      </c>
      <c r="AE98" s="125">
        <f t="shared" si="1971"/>
        <v>1</v>
      </c>
      <c r="AF98" s="125">
        <f t="shared" si="1971"/>
        <v>1</v>
      </c>
      <c r="AG98" s="125">
        <f t="shared" si="1971"/>
        <v>1</v>
      </c>
      <c r="AH98" s="125">
        <f t="shared" si="1971"/>
        <v>1</v>
      </c>
      <c r="AI98" s="125">
        <f t="shared" si="1971"/>
        <v>1</v>
      </c>
      <c r="AJ98" s="125">
        <f t="shared" si="1971"/>
        <v>1</v>
      </c>
      <c r="AK98" s="125">
        <f t="shared" si="1971"/>
        <v>1</v>
      </c>
      <c r="AL98" s="125">
        <f t="shared" si="1971"/>
        <v>1</v>
      </c>
      <c r="AM98" s="125">
        <f t="shared" si="1971"/>
        <v>1</v>
      </c>
      <c r="AN98" s="125">
        <f t="shared" si="1971"/>
        <v>1</v>
      </c>
      <c r="AO98" s="125">
        <f t="shared" si="1971"/>
        <v>1</v>
      </c>
      <c r="AP98" s="125">
        <f t="shared" si="1971"/>
        <v>1</v>
      </c>
      <c r="AQ98" s="125">
        <f t="shared" si="1971"/>
        <v>1</v>
      </c>
      <c r="AR98" s="125">
        <f t="shared" si="1971"/>
        <v>1</v>
      </c>
      <c r="AS98" s="125">
        <f t="shared" si="1971"/>
        <v>1</v>
      </c>
      <c r="AT98" s="125">
        <f t="shared" si="1971"/>
        <v>1</v>
      </c>
      <c r="AU98" s="125">
        <f t="shared" si="1971"/>
        <v>1</v>
      </c>
      <c r="AV98" s="125">
        <f t="shared" si="1971"/>
        <v>1</v>
      </c>
      <c r="AW98" s="125">
        <f t="shared" si="1971"/>
        <v>1</v>
      </c>
      <c r="AX98" s="125">
        <f t="shared" si="1971"/>
        <v>1</v>
      </c>
      <c r="AY98" s="125">
        <f t="shared" si="1971"/>
        <v>1</v>
      </c>
      <c r="AZ98" s="125">
        <f t="shared" si="1971"/>
        <v>1</v>
      </c>
      <c r="BA98" s="125">
        <f t="shared" si="1971"/>
        <v>1</v>
      </c>
      <c r="BB98" s="125">
        <f t="shared" si="1971"/>
        <v>1</v>
      </c>
      <c r="BC98" s="125">
        <f t="shared" si="1971"/>
        <v>1</v>
      </c>
      <c r="BD98" s="125">
        <f t="shared" si="1971"/>
        <v>1</v>
      </c>
      <c r="BE98" s="125">
        <f t="shared" si="1971"/>
        <v>1</v>
      </c>
      <c r="BF98" s="125">
        <f t="shared" si="1971"/>
        <v>1</v>
      </c>
      <c r="BG98" s="125">
        <f t="shared" si="1971"/>
        <v>1</v>
      </c>
      <c r="BH98" s="125">
        <f t="shared" si="1971"/>
        <v>1</v>
      </c>
      <c r="BI98" s="125">
        <f t="shared" si="1971"/>
        <v>1</v>
      </c>
      <c r="BJ98" s="125">
        <f t="shared" si="1971"/>
        <v>1</v>
      </c>
      <c r="BK98" s="125">
        <f t="shared" si="1971"/>
        <v>1</v>
      </c>
      <c r="BL98" s="125">
        <f t="shared" si="1971"/>
        <v>1</v>
      </c>
      <c r="BM98" s="125">
        <f t="shared" si="1971"/>
        <v>1</v>
      </c>
      <c r="BN98" s="125">
        <f t="shared" si="1971"/>
        <v>1</v>
      </c>
      <c r="BO98" s="125">
        <f t="shared" si="1971"/>
        <v>1</v>
      </c>
      <c r="BP98" s="125">
        <f t="shared" si="1971"/>
        <v>1</v>
      </c>
      <c r="BQ98" s="125">
        <f t="shared" si="1971"/>
        <v>1</v>
      </c>
      <c r="BR98" s="125">
        <f t="shared" si="1971"/>
        <v>1</v>
      </c>
      <c r="BS98" s="125">
        <f t="shared" si="1971"/>
        <v>1</v>
      </c>
      <c r="BT98" s="125">
        <f t="shared" si="1971"/>
        <v>1</v>
      </c>
      <c r="BU98" s="125">
        <f t="shared" si="1971"/>
        <v>1</v>
      </c>
      <c r="BV98" s="125">
        <f t="shared" si="1971"/>
        <v>1</v>
      </c>
      <c r="BW98" s="125">
        <f t="shared" si="1971"/>
        <v>1</v>
      </c>
      <c r="BX98" s="125">
        <f t="shared" si="1971"/>
        <v>1</v>
      </c>
      <c r="BY98" s="125">
        <f t="shared" si="1971"/>
        <v>1</v>
      </c>
      <c r="BZ98" s="125">
        <f t="shared" si="1971"/>
        <v>1</v>
      </c>
      <c r="CA98" s="125">
        <f t="shared" si="1971"/>
        <v>1</v>
      </c>
      <c r="CB98" s="125">
        <f t="shared" si="1971"/>
        <v>1</v>
      </c>
      <c r="CC98" s="125">
        <f t="shared" si="1971"/>
        <v>1</v>
      </c>
      <c r="CD98" s="125">
        <f t="shared" si="1971"/>
        <v>1</v>
      </c>
      <c r="CE98" s="125">
        <f t="shared" si="1971"/>
        <v>1</v>
      </c>
      <c r="CF98" s="125">
        <f t="shared" ref="CF98:CI98" si="1972">MAX(IF(CF40=0,0,4*CF99/CF40),1)</f>
        <v>1</v>
      </c>
      <c r="CG98" s="125">
        <f t="shared" si="1972"/>
        <v>1</v>
      </c>
      <c r="CH98" s="125">
        <f t="shared" si="1972"/>
        <v>1</v>
      </c>
      <c r="CI98" s="125">
        <f t="shared" si="1972"/>
        <v>1</v>
      </c>
      <c r="CJ98" s="125">
        <f t="shared" ref="CJ98" si="1973">MAX(IF(CJ40=0,0,4*CJ99/CJ40),1)</f>
        <v>1</v>
      </c>
      <c r="CK98" s="125">
        <f t="shared" ref="CK98" si="1974">MAX(IF(CK40=0,0,4*CK99/CK40),1)</f>
        <v>1</v>
      </c>
      <c r="CL98" s="125">
        <f t="shared" ref="CL98" si="1975">MAX(IF(CL40=0,0,4*CL99/CL40),1)</f>
        <v>1</v>
      </c>
      <c r="CM98" s="125">
        <f t="shared" ref="CM98" si="1976">MAX(IF(CM40=0,0,4*CM99/CM40),1)</f>
        <v>1</v>
      </c>
      <c r="CN98" s="125">
        <f t="shared" ref="CN98" si="1977">MAX(IF(CN40=0,0,4*CN99/CN40),1)</f>
        <v>1</v>
      </c>
      <c r="CO98" s="125">
        <f t="shared" ref="CO98" si="1978">MAX(IF(CO40=0,0,4*CO99/CO40),1)</f>
        <v>1</v>
      </c>
      <c r="CP98" s="125">
        <f t="shared" ref="CP98" si="1979">MAX(IF(CP40=0,0,4*CP99/CP40),1)</f>
        <v>1</v>
      </c>
      <c r="CQ98" s="125">
        <f t="shared" ref="CQ98" si="1980">MAX(IF(CQ40=0,0,4*CQ99/CQ40),1)</f>
        <v>1</v>
      </c>
      <c r="CR98" s="125">
        <f t="shared" ref="CR98" si="1981">MAX(IF(CR40=0,0,4*CR99/CR40),1)</f>
        <v>1</v>
      </c>
      <c r="CS98" s="125">
        <f t="shared" ref="CS98" si="1982">MAX(IF(CS40=0,0,4*CS99/CS40),1)</f>
        <v>1</v>
      </c>
      <c r="CT98" s="125">
        <f t="shared" ref="CT98" si="1983">MAX(IF(CT40=0,0,4*CT99/CT40),1)</f>
        <v>1</v>
      </c>
      <c r="CU98" s="125">
        <f t="shared" ref="CU98" si="1984">MAX(IF(CU40=0,0,4*CU99/CU40),1)</f>
        <v>1</v>
      </c>
      <c r="CV98" s="125">
        <f t="shared" ref="CV98" si="1985">MAX(IF(CV40=0,0,4*CV99/CV40),1)</f>
        <v>1</v>
      </c>
      <c r="CW98" s="125">
        <f t="shared" ref="CW98" si="1986">MAX(IF(CW40=0,0,4*CW99/CW40),1)</f>
        <v>1</v>
      </c>
      <c r="CX98" s="125">
        <f t="shared" ref="CX98" si="1987">MAX(IF(CX40=0,0,4*CX99/CX40),1)</f>
        <v>1</v>
      </c>
      <c r="CY98" s="125">
        <f t="shared" ref="CY98" si="1988">MAX(IF(CY40=0,0,4*CY99/CY40),1)</f>
        <v>1</v>
      </c>
      <c r="CZ98" s="125">
        <f t="shared" ref="CZ98" si="1989">MAX(IF(CZ40=0,0,4*CZ99/CZ40),1)</f>
        <v>1</v>
      </c>
      <c r="DA98" s="125">
        <f t="shared" ref="DA98" si="1990">MAX(IF(DA40=0,0,4*DA99/DA40),1)</f>
        <v>1</v>
      </c>
      <c r="DB98" s="125">
        <f t="shared" ref="DB98" si="1991">MAX(IF(DB40=0,0,4*DB99/DB40),1)</f>
        <v>1</v>
      </c>
      <c r="DC98" s="125">
        <f t="shared" ref="DC98" si="1992">MAX(IF(DC40=0,0,4*DC99/DC40),1)</f>
        <v>1</v>
      </c>
      <c r="DD98" s="125">
        <f t="shared" ref="DD98" si="1993">MAX(IF(DD40=0,0,4*DD99/DD40),1)</f>
        <v>1</v>
      </c>
      <c r="DE98" s="125">
        <f t="shared" ref="DE98" si="1994">MAX(IF(DE40=0,0,4*DE99/DE40),1)</f>
        <v>1</v>
      </c>
      <c r="DF98" s="125">
        <f t="shared" ref="DF98" si="1995">MAX(IF(DF40=0,0,4*DF99/DF40),1)</f>
        <v>1</v>
      </c>
      <c r="DG98" s="125">
        <f t="shared" ref="DG98" si="1996">MAX(IF(DG40=0,0,4*DG99/DG40),1)</f>
        <v>1</v>
      </c>
      <c r="DH98" s="125">
        <f t="shared" ref="DH98" si="1997">MAX(IF(DH40=0,0,4*DH99/DH40),1)</f>
        <v>1</v>
      </c>
      <c r="DI98" s="125">
        <f t="shared" ref="DI98" si="1998">MAX(IF(DI40=0,0,4*DI99/DI40),1)</f>
        <v>1</v>
      </c>
      <c r="DJ98" s="125">
        <f t="shared" ref="DJ98" si="1999">MAX(IF(DJ40=0,0,4*DJ99/DJ40),1)</f>
        <v>1</v>
      </c>
      <c r="DK98" s="125">
        <f t="shared" ref="DK98" si="2000">MAX(IF(DK40=0,0,4*DK99/DK40),1)</f>
        <v>1</v>
      </c>
      <c r="DL98" s="125">
        <f t="shared" ref="DL98" si="2001">MAX(IF(DL40=0,0,4*DL99/DL40),1)</f>
        <v>1</v>
      </c>
      <c r="DM98" s="125">
        <f t="shared" ref="DM98" si="2002">MAX(IF(DM40=0,0,4*DM99/DM40),1)</f>
        <v>1</v>
      </c>
      <c r="DN98" s="125">
        <f t="shared" ref="DN98" si="2003">MAX(IF(DN40=0,0,4*DN99/DN40),1)</f>
        <v>1</v>
      </c>
      <c r="DO98" s="125">
        <f t="shared" ref="DO98" si="2004">MAX(IF(DO40=0,0,4*DO99/DO40),1)</f>
        <v>1</v>
      </c>
      <c r="DP98" s="125">
        <f t="shared" ref="DP98" si="2005">MAX(IF(DP40=0,0,4*DP99/DP40),1)</f>
        <v>1</v>
      </c>
      <c r="DQ98" s="125">
        <f t="shared" ref="DQ98" si="2006">MAX(IF(DQ40=0,0,4*DQ99/DQ40),1)</f>
        <v>1</v>
      </c>
      <c r="DR98" s="125">
        <f t="shared" ref="DR98" si="2007">MAX(IF(DR40=0,0,4*DR99/DR40),1)</f>
        <v>1</v>
      </c>
      <c r="DS98" s="125">
        <f t="shared" ref="DS98" si="2008">MAX(IF(DS40=0,0,4*DS99/DS40),1)</f>
        <v>1</v>
      </c>
      <c r="DT98" s="125">
        <f t="shared" ref="DT98" si="2009">MAX(IF(DT40=0,0,4*DT99/DT40),1)</f>
        <v>1</v>
      </c>
      <c r="DU98" s="125">
        <f t="shared" ref="DU98" si="2010">MAX(IF(DU40=0,0,4*DU99/DU40),1)</f>
        <v>1</v>
      </c>
      <c r="DV98" s="125">
        <f t="shared" ref="DV98" si="2011">MAX(IF(DV40=0,0,4*DV99/DV40),1)</f>
        <v>1</v>
      </c>
      <c r="DW98" s="125">
        <f t="shared" ref="DW98" si="2012">MAX(IF(DW40=0,0,4*DW99/DW40),1)</f>
        <v>1</v>
      </c>
      <c r="DX98" s="125">
        <f t="shared" ref="DX98" si="2013">MAX(IF(DX40=0,0,4*DX99/DX40),1)</f>
        <v>1</v>
      </c>
      <c r="DY98" s="125">
        <f t="shared" ref="DY98" si="2014">MAX(IF(DY40=0,0,4*DY99/DY40),1)</f>
        <v>1</v>
      </c>
      <c r="DZ98" s="125">
        <f t="shared" ref="DZ98" si="2015">MAX(IF(DZ40=0,0,4*DZ99/DZ40),1)</f>
        <v>1</v>
      </c>
      <c r="EA98" s="125">
        <f t="shared" ref="EA98" si="2016">MAX(IF(EA40=0,0,4*EA99/EA40),1)</f>
        <v>1</v>
      </c>
      <c r="EB98" s="125">
        <f t="shared" ref="EB98" si="2017">MAX(IF(EB40=0,0,4*EB99/EB40),1)</f>
        <v>1</v>
      </c>
      <c r="EC98" s="125">
        <f t="shared" ref="EC98" si="2018">MAX(IF(EC40=0,0,4*EC99/EC40),1)</f>
        <v>1</v>
      </c>
      <c r="ED98" s="125">
        <f t="shared" ref="ED98" si="2019">MAX(IF(ED40=0,0,4*ED99/ED40),1)</f>
        <v>1</v>
      </c>
      <c r="EE98" s="125">
        <f t="shared" ref="EE98" si="2020">MAX(IF(EE40=0,0,4*EE99/EE40),1)</f>
        <v>1</v>
      </c>
      <c r="EF98" s="125">
        <f t="shared" ref="EF98" si="2021">MAX(IF(EF40=0,0,4*EF99/EF40),1)</f>
        <v>1</v>
      </c>
      <c r="EG98" s="125">
        <f t="shared" ref="EG98" si="2022">MAX(IF(EG40=0,0,4*EG99/EG40),1)</f>
        <v>1</v>
      </c>
      <c r="EH98" s="125">
        <f t="shared" ref="EH98" si="2023">MAX(IF(EH40=0,0,4*EH99/EH40),1)</f>
        <v>1</v>
      </c>
      <c r="EI98" s="125">
        <f t="shared" ref="EI98" si="2024">MAX(IF(EI40=0,0,4*EI99/EI40),1)</f>
        <v>1</v>
      </c>
      <c r="EJ98" s="125">
        <f t="shared" ref="EJ98" si="2025">MAX(IF(EJ40=0,0,4*EJ99/EJ40),1)</f>
        <v>1</v>
      </c>
      <c r="EK98" s="125">
        <f t="shared" ref="EK98" si="2026">MAX(IF(EK40=0,0,4*EK99/EK40),1)</f>
        <v>1</v>
      </c>
      <c r="EL98" s="125">
        <f t="shared" ref="EL98" si="2027">MAX(IF(EL40=0,0,4*EL99/EL40),1)</f>
        <v>1</v>
      </c>
      <c r="EM98" s="125">
        <f t="shared" ref="EM98" si="2028">MAX(IF(EM40=0,0,4*EM99/EM40),1)</f>
        <v>1</v>
      </c>
      <c r="EN98" s="125">
        <f t="shared" ref="EN98" si="2029">MAX(IF(EN40=0,0,4*EN99/EN40),1)</f>
        <v>1</v>
      </c>
      <c r="EO98" s="125">
        <f t="shared" ref="EO98" si="2030">MAX(IF(EO40=0,0,4*EO99/EO40),1)</f>
        <v>1</v>
      </c>
      <c r="EP98" s="125">
        <f t="shared" ref="EP98" si="2031">MAX(IF(EP40=0,0,4*EP99/EP40),1)</f>
        <v>1</v>
      </c>
      <c r="EQ98" s="125">
        <f t="shared" ref="EQ98" si="2032">MAX(IF(EQ40=0,0,4*EQ99/EQ40),1)</f>
        <v>1</v>
      </c>
      <c r="ER98" s="125">
        <f t="shared" ref="ER98" si="2033">MAX(IF(ER40=0,0,4*ER99/ER40),1)</f>
        <v>1</v>
      </c>
      <c r="ES98" s="125">
        <f t="shared" ref="ES98" si="2034">MAX(IF(ES40=0,0,4*ES99/ES40),1)</f>
        <v>1</v>
      </c>
      <c r="ET98" s="125">
        <f t="shared" ref="ET98" si="2035">MAX(IF(ET40=0,0,4*ET99/ET40),1)</f>
        <v>1</v>
      </c>
      <c r="EU98" s="125">
        <f t="shared" ref="EU98" si="2036">MAX(IF(EU40=0,0,4*EU99/EU40),1)</f>
        <v>1</v>
      </c>
      <c r="EV98" s="125">
        <f t="shared" ref="EV98" si="2037">MAX(IF(EV40=0,0,4*EV99/EV40),1)</f>
        <v>1</v>
      </c>
      <c r="EW98" s="125">
        <f t="shared" ref="EW98" si="2038">MAX(IF(EW40=0,0,4*EW99/EW40),1)</f>
        <v>1</v>
      </c>
      <c r="EX98" s="125">
        <f t="shared" ref="EX98:EY98" si="2039">MAX(IF(EX40=0,0,4*EX99/EX40),1)</f>
        <v>1</v>
      </c>
      <c r="EY98" s="125">
        <f t="shared" si="2039"/>
        <v>1</v>
      </c>
      <c r="EZ98" s="125">
        <f t="shared" ref="EZ98" si="2040">MAX(IF(EZ40=0,0,4*EZ99/EZ40),1)</f>
        <v>1</v>
      </c>
      <c r="FA98" s="125">
        <f t="shared" ref="FA98" si="2041">MAX(IF(FA40=0,0,4*FA99/FA40),1)</f>
        <v>1</v>
      </c>
      <c r="FB98" s="125">
        <f t="shared" ref="FB98" si="2042">MAX(IF(FB40=0,0,4*FB99/FB40),1)</f>
        <v>1</v>
      </c>
      <c r="FC98" s="125">
        <f t="shared" ref="FC98" si="2043">MAX(IF(FC40=0,0,4*FC99/FC40),1)</f>
        <v>1</v>
      </c>
      <c r="FD98" s="125">
        <f t="shared" ref="FD98" si="2044">MAX(IF(FD40=0,0,4*FD99/FD40),1)</f>
        <v>1</v>
      </c>
      <c r="FE98" s="125">
        <f t="shared" ref="FE98" si="2045">MAX(IF(FE40=0,0,4*FE99/FE40),1)</f>
        <v>1</v>
      </c>
      <c r="FF98" s="125">
        <f t="shared" ref="FF98" si="2046">MAX(IF(FF40=0,0,4*FF99/FF40),1)</f>
        <v>1</v>
      </c>
      <c r="FG98" s="125">
        <f t="shared" ref="FG98" si="2047">MAX(IF(FG40=0,0,4*FG99/FG40),1)</f>
        <v>1</v>
      </c>
      <c r="FH98" s="125">
        <f t="shared" ref="FH98" si="2048">MAX(IF(FH40=0,0,4*FH99/FH40),1)</f>
        <v>1</v>
      </c>
      <c r="FI98" s="125">
        <f t="shared" ref="FI98" si="2049">MAX(IF(FI40=0,0,4*FI99/FI40),1)</f>
        <v>1</v>
      </c>
      <c r="FJ98" s="125">
        <f t="shared" ref="FJ98" si="2050">MAX(IF(FJ40=0,0,4*FJ99/FJ40),1)</f>
        <v>1</v>
      </c>
      <c r="FK98" s="125">
        <f t="shared" ref="FK98" si="2051">MAX(IF(FK40=0,0,4*FK99/FK40),1)</f>
        <v>1</v>
      </c>
      <c r="FL98" s="125">
        <f t="shared" ref="FL98" si="2052">MAX(IF(FL40=0,0,4*FL99/FL40),1)</f>
        <v>1</v>
      </c>
      <c r="FM98" s="125">
        <f t="shared" ref="FM98" si="2053">MAX(IF(FM40=0,0,4*FM99/FM40),1)</f>
        <v>1</v>
      </c>
      <c r="FN98" s="125">
        <f t="shared" ref="FN98" si="2054">MAX(IF(FN40=0,0,4*FN99/FN40),1)</f>
        <v>1</v>
      </c>
      <c r="FO98" s="125">
        <f t="shared" ref="FO98" si="2055">MAX(IF(FO40=0,0,4*FO99/FO40),1)</f>
        <v>1</v>
      </c>
      <c r="FP98" s="125">
        <f t="shared" ref="FP98" si="2056">MAX(IF(FP40=0,0,4*FP99/FP40),1)</f>
        <v>1</v>
      </c>
      <c r="FQ98" s="125">
        <f t="shared" ref="FQ98" si="2057">MAX(IF(FQ40=0,0,4*FQ99/FQ40),1)</f>
        <v>1</v>
      </c>
      <c r="FR98" s="125">
        <f t="shared" ref="FR98" si="2058">MAX(IF(FR40=0,0,4*FR99/FR40),1)</f>
        <v>1</v>
      </c>
      <c r="FS98" s="125">
        <f t="shared" ref="FS98" si="2059">MAX(IF(FS40=0,0,4*FS99/FS40),1)</f>
        <v>1</v>
      </c>
      <c r="FT98" s="125">
        <f t="shared" ref="FT98" si="2060">MAX(IF(FT40=0,0,4*FT99/FT40),1)</f>
        <v>1</v>
      </c>
      <c r="FU98" s="125">
        <f t="shared" ref="FU98" si="2061">MAX(IF(FU40=0,0,4*FU99/FU40),1)</f>
        <v>1</v>
      </c>
      <c r="FV98" s="125">
        <f t="shared" ref="FV98" si="2062">MAX(IF(FV40=0,0,4*FV99/FV40),1)</f>
        <v>1</v>
      </c>
      <c r="FW98" s="125">
        <f t="shared" ref="FW98" si="2063">MAX(IF(FW40=0,0,4*FW99/FW40),1)</f>
        <v>1</v>
      </c>
      <c r="FX98" s="125">
        <f t="shared" ref="FX98" si="2064">MAX(IF(FX40=0,0,4*FX99/FX40),1)</f>
        <v>1</v>
      </c>
      <c r="FY98" s="125">
        <f t="shared" ref="FY98" si="2065">MAX(IF(FY40=0,0,4*FY99/FY40),1)</f>
        <v>1</v>
      </c>
      <c r="FZ98" s="125">
        <f t="shared" ref="FZ98" si="2066">MAX(IF(FZ40=0,0,4*FZ99/FZ40),1)</f>
        <v>1</v>
      </c>
      <c r="GA98" s="125">
        <f t="shared" ref="GA98" si="2067">MAX(IF(GA40=0,0,4*GA99/GA40),1)</f>
        <v>1</v>
      </c>
      <c r="GB98" s="125">
        <f t="shared" ref="GB98" si="2068">MAX(IF(GB40=0,0,4*GB99/GB40),1)</f>
        <v>1</v>
      </c>
      <c r="GC98" s="125">
        <f t="shared" ref="GC98" si="2069">MAX(IF(GC40=0,0,4*GC99/GC40),1)</f>
        <v>1</v>
      </c>
      <c r="GD98" s="125">
        <f t="shared" ref="GD98" si="2070">MAX(IF(GD40=0,0,4*GD99/GD40),1)</f>
        <v>1</v>
      </c>
      <c r="GE98" s="125">
        <f t="shared" ref="GE98" si="2071">MAX(IF(GE40=0,0,4*GE99/GE40),1)</f>
        <v>1</v>
      </c>
      <c r="GF98" s="125">
        <f t="shared" ref="GF98" si="2072">MAX(IF(GF40=0,0,4*GF99/GF40),1)</f>
        <v>1</v>
      </c>
      <c r="GG98" s="125">
        <f t="shared" ref="GG98" si="2073">MAX(IF(GG40=0,0,4*GG99/GG40),1)</f>
        <v>1</v>
      </c>
      <c r="GH98" s="125">
        <f t="shared" ref="GH98" si="2074">MAX(IF(GH40=0,0,4*GH99/GH40),1)</f>
        <v>1</v>
      </c>
      <c r="GI98" s="125">
        <f t="shared" ref="GI98" si="2075">MAX(IF(GI40=0,0,4*GI99/GI40),1)</f>
        <v>1</v>
      </c>
      <c r="GJ98" s="125">
        <f t="shared" ref="GJ98" si="2076">MAX(IF(GJ40=0,0,4*GJ99/GJ40),1)</f>
        <v>1</v>
      </c>
      <c r="GK98" s="125">
        <f t="shared" ref="GK98" si="2077">MAX(IF(GK40=0,0,4*GK99/GK40),1)</f>
        <v>1</v>
      </c>
      <c r="GL98" s="125">
        <f t="shared" ref="GL98" si="2078">MAX(IF(GL40=0,0,4*GL99/GL40),1)</f>
        <v>1</v>
      </c>
      <c r="GM98" s="125">
        <f t="shared" ref="GM98" si="2079">MAX(IF(GM40=0,0,4*GM99/GM40),1)</f>
        <v>1</v>
      </c>
      <c r="GN98" s="125">
        <f t="shared" ref="GN98" si="2080">MAX(IF(GN40=0,0,4*GN99/GN40),1)</f>
        <v>1</v>
      </c>
      <c r="GO98" s="125">
        <f t="shared" ref="GO98" si="2081">MAX(IF(GO40=0,0,4*GO99/GO40),1)</f>
        <v>1</v>
      </c>
      <c r="GP98" s="125">
        <f t="shared" ref="GP98" si="2082">MAX(IF(GP40=0,0,4*GP99/GP40),1)</f>
        <v>1</v>
      </c>
      <c r="GQ98" s="125">
        <f t="shared" ref="GQ98" si="2083">MAX(IF(GQ40=0,0,4*GQ99/GQ40),1)</f>
        <v>1</v>
      </c>
      <c r="GR98" s="125">
        <f t="shared" ref="GR98" si="2084">MAX(IF(GR40=0,0,4*GR99/GR40),1)</f>
        <v>1</v>
      </c>
      <c r="GS98" s="125">
        <f t="shared" ref="GS98" si="2085">MAX(IF(GS40=0,0,4*GS99/GS40),1)</f>
        <v>1</v>
      </c>
      <c r="GT98" s="125">
        <f t="shared" ref="GT98" si="2086">MAX(IF(GT40=0,0,4*GT99/GT40),1)</f>
        <v>1</v>
      </c>
      <c r="GU98" s="125">
        <f t="shared" ref="GU98" si="2087">MAX(IF(GU40=0,0,4*GU99/GU40),1)</f>
        <v>1</v>
      </c>
      <c r="GV98" s="125">
        <f t="shared" ref="GV98" si="2088">MAX(IF(GV40=0,0,4*GV99/GV40),1)</f>
        <v>1</v>
      </c>
      <c r="GW98" s="125">
        <f t="shared" ref="GW98" si="2089">MAX(IF(GW40=0,0,4*GW99/GW40),1)</f>
        <v>1</v>
      </c>
      <c r="GX98" s="125">
        <f t="shared" ref="GX98" si="2090">MAX(IF(GX40=0,0,4*GX99/GX40),1)</f>
        <v>1</v>
      </c>
      <c r="GY98" s="125">
        <f t="shared" ref="GY98" si="2091">MAX(IF(GY40=0,0,4*GY99/GY40),1)</f>
        <v>1</v>
      </c>
      <c r="GZ98" s="125">
        <f t="shared" ref="GZ98" si="2092">MAX(IF(GZ40=0,0,4*GZ99/GZ40),1)</f>
        <v>1</v>
      </c>
      <c r="HA98" s="125">
        <f t="shared" ref="HA98" si="2093">MAX(IF(HA40=0,0,4*HA99/HA40),1)</f>
        <v>1</v>
      </c>
      <c r="HB98" s="125">
        <f t="shared" ref="HB98" si="2094">MAX(IF(HB40=0,0,4*HB99/HB40),1)</f>
        <v>1</v>
      </c>
      <c r="HC98" s="125">
        <f t="shared" ref="HC98" si="2095">MAX(IF(HC40=0,0,4*HC99/HC40),1)</f>
        <v>1</v>
      </c>
      <c r="HD98" s="125">
        <f t="shared" ref="HD98" si="2096">MAX(IF(HD40=0,0,4*HD99/HD40),1)</f>
        <v>1</v>
      </c>
      <c r="HE98" s="125">
        <f t="shared" ref="HE98" si="2097">MAX(IF(HE40=0,0,4*HE99/HE40),1)</f>
        <v>1</v>
      </c>
      <c r="HF98" s="125">
        <f t="shared" ref="HF98" si="2098">MAX(IF(HF40=0,0,4*HF99/HF40),1)</f>
        <v>1</v>
      </c>
      <c r="HG98" s="125">
        <f t="shared" ref="HG98" si="2099">MAX(IF(HG40=0,0,4*HG99/HG40),1)</f>
        <v>1</v>
      </c>
      <c r="HH98" s="125">
        <f t="shared" ref="HH98" si="2100">MAX(IF(HH40=0,0,4*HH99/HH40),1)</f>
        <v>1</v>
      </c>
      <c r="HI98" s="125">
        <f t="shared" ref="HI98" si="2101">MAX(IF(HI40=0,0,4*HI99/HI40),1)</f>
        <v>1</v>
      </c>
      <c r="HJ98" s="125">
        <f t="shared" ref="HJ98" si="2102">MAX(IF(HJ40=0,0,4*HJ99/HJ40),1)</f>
        <v>1</v>
      </c>
      <c r="HK98" s="125">
        <f t="shared" ref="HK98" si="2103">MAX(IF(HK40=0,0,4*HK99/HK40),1)</f>
        <v>1</v>
      </c>
      <c r="HL98" s="125">
        <f t="shared" ref="HL98" si="2104">MAX(IF(HL40=0,0,4*HL99/HL40),1)</f>
        <v>1</v>
      </c>
      <c r="HM98" s="125">
        <f t="shared" ref="HM98" si="2105">MAX(IF(HM40=0,0,4*HM99/HM40),1)</f>
        <v>1</v>
      </c>
      <c r="HN98" s="125">
        <f t="shared" ref="HN98:HO98" si="2106">MAX(IF(HN40=0,0,4*HN99/HN40),1)</f>
        <v>1</v>
      </c>
      <c r="HO98" s="125">
        <f t="shared" si="2106"/>
        <v>1</v>
      </c>
      <c r="HP98" s="125">
        <f t="shared" ref="HP98" si="2107">MAX(IF(HP40=0,0,4*HP99/HP40),1)</f>
        <v>1</v>
      </c>
      <c r="HQ98" s="125">
        <f t="shared" ref="HQ98" si="2108">MAX(IF(HQ40=0,0,4*HQ99/HQ40),1)</f>
        <v>1</v>
      </c>
      <c r="HR98" s="125">
        <f t="shared" ref="HR98" si="2109">MAX(IF(HR40=0,0,4*HR99/HR40),1)</f>
        <v>1</v>
      </c>
      <c r="HS98" s="125">
        <f t="shared" ref="HS98" si="2110">MAX(IF(HS40=0,0,4*HS99/HS40),1)</f>
        <v>1</v>
      </c>
      <c r="HT98" s="125">
        <f t="shared" ref="HT98" si="2111">MAX(IF(HT40=0,0,4*HT99/HT40),1)</f>
        <v>1</v>
      </c>
      <c r="HU98" s="125">
        <f t="shared" ref="HU98" si="2112">MAX(IF(HU40=0,0,4*HU99/HU40),1)</f>
        <v>1</v>
      </c>
      <c r="HV98" s="125">
        <f t="shared" ref="HV98" si="2113">MAX(IF(HV40=0,0,4*HV99/HV40),1)</f>
        <v>1</v>
      </c>
      <c r="HW98" s="125">
        <f t="shared" ref="HW98" si="2114">MAX(IF(HW40=0,0,4*HW99/HW40),1)</f>
        <v>1</v>
      </c>
      <c r="HX98" s="125">
        <f t="shared" ref="HX98" si="2115">MAX(IF(HX40=0,0,4*HX99/HX40),1)</f>
        <v>1</v>
      </c>
      <c r="HY98" s="125">
        <f t="shared" ref="HY98" si="2116">MAX(IF(HY40=0,0,4*HY99/HY40),1)</f>
        <v>1</v>
      </c>
      <c r="HZ98" s="125">
        <f t="shared" ref="HZ98" si="2117">MAX(IF(HZ40=0,0,4*HZ99/HZ40),1)</f>
        <v>1</v>
      </c>
      <c r="IA98" s="125">
        <f t="shared" ref="IA98" si="2118">MAX(IF(IA40=0,0,4*IA99/IA40),1)</f>
        <v>1</v>
      </c>
      <c r="IB98" s="125">
        <f t="shared" ref="IB98" si="2119">MAX(IF(IB40=0,0,4*IB99/IB40),1)</f>
        <v>1</v>
      </c>
      <c r="IC98" s="125">
        <f t="shared" ref="IC98" si="2120">MAX(IF(IC40=0,0,4*IC99/IC40),1)</f>
        <v>1</v>
      </c>
      <c r="ID98" s="125">
        <f t="shared" ref="ID98" si="2121">MAX(IF(ID40=0,0,4*ID99/ID40),1)</f>
        <v>1</v>
      </c>
      <c r="IE98" s="125">
        <f t="shared" ref="IE98" si="2122">MAX(IF(IE40=0,0,4*IE99/IE40),1)</f>
        <v>1</v>
      </c>
      <c r="IF98" s="125">
        <f t="shared" ref="IF98" si="2123">MAX(IF(IF40=0,0,4*IF99/IF40),1)</f>
        <v>1</v>
      </c>
      <c r="IG98" s="125">
        <f t="shared" ref="IG98" si="2124">MAX(IF(IG40=0,0,4*IG99/IG40),1)</f>
        <v>1</v>
      </c>
      <c r="IH98" s="125">
        <f t="shared" ref="IH98" si="2125">MAX(IF(IH40=0,0,4*IH99/IH40),1)</f>
        <v>1</v>
      </c>
      <c r="II98" s="125">
        <f t="shared" ref="II98" si="2126">MAX(IF(II40=0,0,4*II99/II40),1)</f>
        <v>1</v>
      </c>
      <c r="IJ98" s="125">
        <f t="shared" ref="IJ98" si="2127">MAX(IF(IJ40=0,0,4*IJ99/IJ40),1)</f>
        <v>1</v>
      </c>
      <c r="IK98" s="125">
        <f t="shared" ref="IK98" si="2128">MAX(IF(IK40=0,0,4*IK99/IK40),1)</f>
        <v>1</v>
      </c>
      <c r="IL98" s="125">
        <f t="shared" ref="IL98" si="2129">MAX(IF(IL40=0,0,4*IL99/IL40),1)</f>
        <v>1</v>
      </c>
      <c r="IM98" s="125">
        <f t="shared" ref="IM98" si="2130">MAX(IF(IM40=0,0,4*IM99/IM40),1)</f>
        <v>1</v>
      </c>
      <c r="IN98" s="125">
        <f t="shared" ref="IN98" si="2131">MAX(IF(IN40=0,0,4*IN99/IN40),1)</f>
        <v>1</v>
      </c>
      <c r="IO98" s="125">
        <f t="shared" ref="IO98" si="2132">MAX(IF(IO40=0,0,4*IO99/IO40),1)</f>
        <v>1</v>
      </c>
      <c r="IP98" s="125">
        <f t="shared" ref="IP98" si="2133">MAX(IF(IP40=0,0,4*IP99/IP40),1)</f>
        <v>1</v>
      </c>
      <c r="IQ98" s="125">
        <f t="shared" ref="IQ98" si="2134">MAX(IF(IQ40=0,0,4*IQ99/IQ40),1)</f>
        <v>1</v>
      </c>
      <c r="IR98" s="125">
        <f t="shared" ref="IR98" si="2135">MAX(IF(IR40=0,0,4*IR99/IR40),1)</f>
        <v>1</v>
      </c>
      <c r="IS98" s="125">
        <f t="shared" ref="IS98" si="2136">MAX(IF(IS40=0,0,4*IS99/IS40),1)</f>
        <v>1</v>
      </c>
      <c r="IT98" s="125">
        <f t="shared" ref="IT98" si="2137">MAX(IF(IT40=0,0,4*IT99/IT40),1)</f>
        <v>1</v>
      </c>
      <c r="IU98" s="125">
        <f t="shared" ref="IU98" si="2138">MAX(IF(IU40=0,0,4*IU99/IU40),1)</f>
        <v>1</v>
      </c>
      <c r="IV98" s="125">
        <f t="shared" ref="IV98" si="2139">MAX(IF(IV40=0,0,4*IV99/IV40),1)</f>
        <v>1</v>
      </c>
      <c r="IW98" s="125">
        <f t="shared" ref="IW98" si="2140">MAX(IF(IW40=0,0,4*IW99/IW40),1)</f>
        <v>1</v>
      </c>
      <c r="IX98" s="125">
        <f t="shared" ref="IX98" si="2141">MAX(IF(IX40=0,0,4*IX99/IX40),1)</f>
        <v>1</v>
      </c>
      <c r="IY98" s="125">
        <f t="shared" ref="IY98" si="2142">MAX(IF(IY40=0,0,4*IY99/IY40),1)</f>
        <v>1</v>
      </c>
      <c r="IZ98" s="125">
        <f t="shared" ref="IZ98" si="2143">MAX(IF(IZ40=0,0,4*IZ99/IZ40),1)</f>
        <v>1</v>
      </c>
      <c r="JA98" s="125">
        <f t="shared" ref="JA98" si="2144">MAX(IF(JA40=0,0,4*JA99/JA40),1)</f>
        <v>1</v>
      </c>
      <c r="JB98" s="125">
        <f t="shared" ref="JB98" si="2145">MAX(IF(JB40=0,0,4*JB99/JB40),1)</f>
        <v>1</v>
      </c>
      <c r="JC98" s="125">
        <f t="shared" ref="JC98" si="2146">MAX(IF(JC40=0,0,4*JC99/JC40),1)</f>
        <v>1</v>
      </c>
      <c r="JD98" s="125">
        <f t="shared" ref="JD98" si="2147">MAX(IF(JD40=0,0,4*JD99/JD40),1)</f>
        <v>1</v>
      </c>
      <c r="JE98" s="125">
        <f t="shared" ref="JE98" si="2148">MAX(IF(JE40=0,0,4*JE99/JE40),1)</f>
        <v>1</v>
      </c>
      <c r="JF98" s="125">
        <f t="shared" ref="JF98" si="2149">MAX(IF(JF40=0,0,4*JF99/JF40),1)</f>
        <v>1</v>
      </c>
      <c r="JG98" s="125">
        <f t="shared" ref="JG98" si="2150">MAX(IF(JG40=0,0,4*JG99/JG40),1)</f>
        <v>1</v>
      </c>
      <c r="JH98" s="125">
        <f t="shared" ref="JH98" si="2151">MAX(IF(JH40=0,0,4*JH99/JH40),1)</f>
        <v>1</v>
      </c>
      <c r="JI98" s="125">
        <f t="shared" ref="JI98" si="2152">MAX(IF(JI40=0,0,4*JI99/JI40),1)</f>
        <v>1</v>
      </c>
      <c r="JJ98" s="125">
        <f t="shared" ref="JJ98" si="2153">MAX(IF(JJ40=0,0,4*JJ99/JJ40),1)</f>
        <v>1</v>
      </c>
      <c r="JK98" s="125">
        <f t="shared" ref="JK98" si="2154">MAX(IF(JK40=0,0,4*JK99/JK40),1)</f>
        <v>1</v>
      </c>
      <c r="JL98" s="125">
        <f t="shared" ref="JL98" si="2155">MAX(IF(JL40=0,0,4*JL99/JL40),1)</f>
        <v>1</v>
      </c>
      <c r="JM98" s="125">
        <f t="shared" ref="JM98" si="2156">MAX(IF(JM40=0,0,4*JM99/JM40),1)</f>
        <v>1</v>
      </c>
      <c r="JN98" s="125">
        <f t="shared" ref="JN98" si="2157">MAX(IF(JN40=0,0,4*JN99/JN40),1)</f>
        <v>1</v>
      </c>
      <c r="JO98" s="125">
        <f t="shared" ref="JO98" si="2158">MAX(IF(JO40=0,0,4*JO99/JO40),1)</f>
        <v>1</v>
      </c>
      <c r="JP98" s="125">
        <f t="shared" ref="JP98" si="2159">MAX(IF(JP40=0,0,4*JP99/JP40),1)</f>
        <v>1</v>
      </c>
      <c r="JQ98" s="125">
        <f t="shared" ref="JQ98" si="2160">MAX(IF(JQ40=0,0,4*JQ99/JQ40),1)</f>
        <v>1</v>
      </c>
      <c r="JR98" s="125">
        <f t="shared" ref="JR98" si="2161">MAX(IF(JR40=0,0,4*JR99/JR40),1)</f>
        <v>1</v>
      </c>
      <c r="JS98" s="125">
        <f t="shared" ref="JS98" si="2162">MAX(IF(JS40=0,0,4*JS99/JS40),1)</f>
        <v>1</v>
      </c>
      <c r="JT98" s="125">
        <f t="shared" ref="JT98" si="2163">MAX(IF(JT40=0,0,4*JT99/JT40),1)</f>
        <v>1</v>
      </c>
      <c r="JU98" s="125">
        <f t="shared" ref="JU98" si="2164">MAX(IF(JU40=0,0,4*JU99/JU40),1)</f>
        <v>1</v>
      </c>
      <c r="JV98" s="125">
        <f t="shared" ref="JV98" si="2165">MAX(IF(JV40=0,0,4*JV99/JV40),1)</f>
        <v>1</v>
      </c>
      <c r="JW98" s="125">
        <f t="shared" ref="JW98" si="2166">MAX(IF(JW40=0,0,4*JW99/JW40),1)</f>
        <v>1</v>
      </c>
      <c r="JX98" s="125">
        <f t="shared" ref="JX98" si="2167">MAX(IF(JX40=0,0,4*JX99/JX40),1)</f>
        <v>1</v>
      </c>
      <c r="JY98" s="125">
        <f t="shared" ref="JY98" si="2168">MAX(IF(JY40=0,0,4*JY99/JY40),1)</f>
        <v>1</v>
      </c>
      <c r="JZ98" s="125">
        <f t="shared" ref="JZ98" si="2169">MAX(IF(JZ40=0,0,4*JZ99/JZ40),1)</f>
        <v>1</v>
      </c>
      <c r="KA98" s="125">
        <f t="shared" ref="KA98" si="2170">MAX(IF(KA40=0,0,4*KA99/KA40),1)</f>
        <v>1</v>
      </c>
      <c r="KB98" s="125">
        <f t="shared" ref="KB98" si="2171">MAX(IF(KB40=0,0,4*KB99/KB40),1)</f>
        <v>1</v>
      </c>
      <c r="KC98" s="125">
        <f t="shared" ref="KC98" si="2172">MAX(IF(KC40=0,0,4*KC99/KC40),1)</f>
        <v>1</v>
      </c>
      <c r="KD98" s="125">
        <f t="shared" ref="KD98:KE98" si="2173">MAX(IF(KD40=0,0,4*KD99/KD40),1)</f>
        <v>1</v>
      </c>
      <c r="KE98" s="125">
        <f t="shared" si="2173"/>
        <v>1</v>
      </c>
      <c r="KF98" s="125">
        <f t="shared" ref="KF98" si="2174">MAX(IF(KF40=0,0,4*KF99/KF40),1)</f>
        <v>1</v>
      </c>
      <c r="KG98" s="125">
        <f t="shared" ref="KG98" si="2175">MAX(IF(KG40=0,0,4*KG99/KG40),1)</f>
        <v>1</v>
      </c>
      <c r="KH98" s="125">
        <f t="shared" ref="KH98" si="2176">MAX(IF(KH40=0,0,4*KH99/KH40),1)</f>
        <v>1</v>
      </c>
      <c r="KI98" s="125">
        <f t="shared" ref="KI98" si="2177">MAX(IF(KI40=0,0,4*KI99/KI40),1)</f>
        <v>1</v>
      </c>
      <c r="KJ98" s="125">
        <f t="shared" ref="KJ98" si="2178">MAX(IF(KJ40=0,0,4*KJ99/KJ40),1)</f>
        <v>1</v>
      </c>
      <c r="KK98" s="125">
        <f t="shared" ref="KK98" si="2179">MAX(IF(KK40=0,0,4*KK99/KK40),1)</f>
        <v>1</v>
      </c>
      <c r="KL98" s="125">
        <f t="shared" ref="KL98" si="2180">MAX(IF(KL40=0,0,4*KL99/KL40),1)</f>
        <v>1</v>
      </c>
      <c r="KM98" s="125">
        <f t="shared" ref="KM98" si="2181">MAX(IF(KM40=0,0,4*KM99/KM40),1)</f>
        <v>1</v>
      </c>
      <c r="KN98" s="125">
        <f t="shared" ref="KN98" si="2182">MAX(IF(KN40=0,0,4*KN99/KN40),1)</f>
        <v>1</v>
      </c>
      <c r="KO98" s="125">
        <f t="shared" ref="KO98" si="2183">MAX(IF(KO40=0,0,4*KO99/KO40),1)</f>
        <v>1</v>
      </c>
      <c r="KP98" s="125">
        <f t="shared" ref="KP98" si="2184">MAX(IF(KP40=0,0,4*KP99/KP40),1)</f>
        <v>1</v>
      </c>
      <c r="KQ98" s="125">
        <f t="shared" ref="KQ98" si="2185">MAX(IF(KQ40=0,0,4*KQ99/KQ40),1)</f>
        <v>1</v>
      </c>
      <c r="KR98" s="125">
        <f t="shared" ref="KR98" si="2186">MAX(IF(KR40=0,0,4*KR99/KR40),1)</f>
        <v>1</v>
      </c>
      <c r="KS98" s="125">
        <f t="shared" ref="KS98" si="2187">MAX(IF(KS40=0,0,4*KS99/KS40),1)</f>
        <v>1</v>
      </c>
      <c r="KT98" s="125">
        <f t="shared" ref="KT98" si="2188">MAX(IF(KT40=0,0,4*KT99/KT40),1)</f>
        <v>1</v>
      </c>
      <c r="KU98" s="125">
        <f t="shared" ref="KU98" si="2189">MAX(IF(KU40=0,0,4*KU99/KU40),1)</f>
        <v>1</v>
      </c>
      <c r="KV98" s="125">
        <f t="shared" ref="KV98" si="2190">MAX(IF(KV40=0,0,4*KV99/KV40),1)</f>
        <v>1</v>
      </c>
      <c r="KW98" s="125">
        <f t="shared" ref="KW98" si="2191">MAX(IF(KW40=0,0,4*KW99/KW40),1)</f>
        <v>1</v>
      </c>
      <c r="KX98" s="125">
        <f t="shared" ref="KX98" si="2192">MAX(IF(KX40=0,0,4*KX99/KX40),1)</f>
        <v>1</v>
      </c>
      <c r="KY98" s="125">
        <f t="shared" ref="KY98" si="2193">MAX(IF(KY40=0,0,4*KY99/KY40),1)</f>
        <v>1</v>
      </c>
      <c r="KZ98" s="125">
        <f t="shared" ref="KZ98" si="2194">MAX(IF(KZ40=0,0,4*KZ99/KZ40),1)</f>
        <v>1</v>
      </c>
      <c r="LA98" s="125">
        <f t="shared" ref="LA98" si="2195">MAX(IF(LA40=0,0,4*LA99/LA40),1)</f>
        <v>1</v>
      </c>
      <c r="LB98" s="125">
        <f t="shared" ref="LB98" si="2196">MAX(IF(LB40=0,0,4*LB99/LB40),1)</f>
        <v>1</v>
      </c>
      <c r="LC98" s="125">
        <f t="shared" ref="LC98" si="2197">MAX(IF(LC40=0,0,4*LC99/LC40),1)</f>
        <v>1</v>
      </c>
      <c r="LD98" s="125">
        <f t="shared" ref="LD98" si="2198">MAX(IF(LD40=0,0,4*LD99/LD40),1)</f>
        <v>1</v>
      </c>
      <c r="LE98" s="125">
        <f t="shared" ref="LE98" si="2199">MAX(IF(LE40=0,0,4*LE99/LE40),1)</f>
        <v>1</v>
      </c>
      <c r="LF98" s="125">
        <f t="shared" ref="LF98" si="2200">MAX(IF(LF40=0,0,4*LF99/LF40),1)</f>
        <v>1</v>
      </c>
      <c r="LG98" s="125">
        <f t="shared" ref="LG98" si="2201">MAX(IF(LG40=0,0,4*LG99/LG40),1)</f>
        <v>1</v>
      </c>
      <c r="LH98" s="125">
        <f t="shared" ref="LH98" si="2202">MAX(IF(LH40=0,0,4*LH99/LH40),1)</f>
        <v>1</v>
      </c>
      <c r="LI98" s="125">
        <f t="shared" ref="LI98" si="2203">MAX(IF(LI40=0,0,4*LI99/LI40),1)</f>
        <v>1</v>
      </c>
      <c r="LJ98" s="125">
        <f t="shared" ref="LJ98" si="2204">MAX(IF(LJ40=0,0,4*LJ99/LJ40),1)</f>
        <v>1</v>
      </c>
      <c r="LK98" s="125">
        <f t="shared" ref="LK98" si="2205">MAX(IF(LK40=0,0,4*LK99/LK40),1)</f>
        <v>1</v>
      </c>
      <c r="LL98" s="125">
        <f t="shared" ref="LL98" si="2206">MAX(IF(LL40=0,0,4*LL99/LL40),1)</f>
        <v>1</v>
      </c>
      <c r="LM98" s="125">
        <f t="shared" ref="LM98" si="2207">MAX(IF(LM40=0,0,4*LM99/LM40),1)</f>
        <v>1</v>
      </c>
      <c r="LN98" s="125">
        <f t="shared" ref="LN98" si="2208">MAX(IF(LN40=0,0,4*LN99/LN40),1)</f>
        <v>1</v>
      </c>
      <c r="LO98" s="125">
        <f t="shared" ref="LO98" si="2209">MAX(IF(LO40=0,0,4*LO99/LO40),1)</f>
        <v>1</v>
      </c>
      <c r="LP98" s="125">
        <f t="shared" ref="LP98" si="2210">MAX(IF(LP40=0,0,4*LP99/LP40),1)</f>
        <v>1</v>
      </c>
      <c r="LQ98" s="125">
        <f t="shared" ref="LQ98" si="2211">MAX(IF(LQ40=0,0,4*LQ99/LQ40),1)</f>
        <v>1</v>
      </c>
      <c r="LR98" s="125">
        <f t="shared" ref="LR98" si="2212">MAX(IF(LR40=0,0,4*LR99/LR40),1)</f>
        <v>1</v>
      </c>
      <c r="LS98" s="125">
        <f t="shared" ref="LS98" si="2213">MAX(IF(LS40=0,0,4*LS99/LS40),1)</f>
        <v>1</v>
      </c>
      <c r="LT98" s="125">
        <f t="shared" ref="LT98" si="2214">MAX(IF(LT40=0,0,4*LT99/LT40),1)</f>
        <v>1</v>
      </c>
      <c r="LU98" s="125">
        <f t="shared" ref="LU98" si="2215">MAX(IF(LU40=0,0,4*LU99/LU40),1)</f>
        <v>1</v>
      </c>
      <c r="LV98" s="125">
        <f t="shared" ref="LV98" si="2216">MAX(IF(LV40=0,0,4*LV99/LV40),1)</f>
        <v>1</v>
      </c>
      <c r="LW98" s="125">
        <f t="shared" ref="LW98" si="2217">MAX(IF(LW40=0,0,4*LW99/LW40),1)</f>
        <v>1</v>
      </c>
      <c r="LX98" s="125">
        <f t="shared" ref="LX98" si="2218">MAX(IF(LX40=0,0,4*LX99/LX40),1)</f>
        <v>1</v>
      </c>
      <c r="LY98" s="125">
        <f t="shared" ref="LY98" si="2219">MAX(IF(LY40=0,0,4*LY99/LY40),1)</f>
        <v>1</v>
      </c>
      <c r="LZ98" s="125">
        <f t="shared" ref="LZ98" si="2220">MAX(IF(LZ40=0,0,4*LZ99/LZ40),1)</f>
        <v>1</v>
      </c>
      <c r="MA98" s="125">
        <f t="shared" ref="MA98" si="2221">MAX(IF(MA40=0,0,4*MA99/MA40),1)</f>
        <v>1</v>
      </c>
      <c r="MB98" s="125">
        <f t="shared" ref="MB98" si="2222">MAX(IF(MB40=0,0,4*MB99/MB40),1)</f>
        <v>1</v>
      </c>
      <c r="MC98" s="125">
        <f t="shared" ref="MC98" si="2223">MAX(IF(MC40=0,0,4*MC99/MC40),1)</f>
        <v>1</v>
      </c>
      <c r="MD98" s="125">
        <f t="shared" ref="MD98" si="2224">MAX(IF(MD40=0,0,4*MD99/MD40),1)</f>
        <v>1</v>
      </c>
      <c r="ME98" s="125">
        <f t="shared" ref="ME98" si="2225">MAX(IF(ME40=0,0,4*ME99/ME40),1)</f>
        <v>1</v>
      </c>
      <c r="MF98" s="125">
        <f t="shared" ref="MF98" si="2226">MAX(IF(MF40=0,0,4*MF99/MF40),1)</f>
        <v>1</v>
      </c>
      <c r="MG98" s="125">
        <f t="shared" ref="MG98" si="2227">MAX(IF(MG40=0,0,4*MG99/MG40),1)</f>
        <v>1</v>
      </c>
      <c r="MH98" s="125">
        <f t="shared" ref="MH98" si="2228">MAX(IF(MH40=0,0,4*MH99/MH40),1)</f>
        <v>1</v>
      </c>
      <c r="MI98" s="125">
        <f t="shared" ref="MI98" si="2229">MAX(IF(MI40=0,0,4*MI99/MI40),1)</f>
        <v>1</v>
      </c>
      <c r="MJ98" s="125">
        <f t="shared" ref="MJ98" si="2230">MAX(IF(MJ40=0,0,4*MJ99/MJ40),1)</f>
        <v>1</v>
      </c>
      <c r="MK98" s="125">
        <f t="shared" ref="MK98" si="2231">MAX(IF(MK40=0,0,4*MK99/MK40),1)</f>
        <v>1</v>
      </c>
      <c r="ML98" s="125">
        <f t="shared" ref="ML98" si="2232">MAX(IF(ML40=0,0,4*ML99/ML40),1)</f>
        <v>1</v>
      </c>
      <c r="MM98" s="125">
        <f t="shared" ref="MM98" si="2233">MAX(IF(MM40=0,0,4*MM99/MM40),1)</f>
        <v>1</v>
      </c>
      <c r="MN98" s="125">
        <f t="shared" ref="MN98" si="2234">MAX(IF(MN40=0,0,4*MN99/MN40),1)</f>
        <v>1</v>
      </c>
      <c r="MO98" s="125">
        <f t="shared" ref="MO98" si="2235">MAX(IF(MO40=0,0,4*MO99/MO40),1)</f>
        <v>1</v>
      </c>
      <c r="MP98" s="125">
        <f t="shared" ref="MP98" si="2236">MAX(IF(MP40=0,0,4*MP99/MP40),1)</f>
        <v>1</v>
      </c>
      <c r="MQ98" s="125">
        <f t="shared" ref="MQ98" si="2237">MAX(IF(MQ40=0,0,4*MQ99/MQ40),1)</f>
        <v>1</v>
      </c>
      <c r="MR98" s="125">
        <f t="shared" ref="MR98" si="2238">MAX(IF(MR40=0,0,4*MR99/MR40),1)</f>
        <v>1</v>
      </c>
      <c r="MS98" s="125">
        <f t="shared" ref="MS98" si="2239">MAX(IF(MS40=0,0,4*MS99/MS40),1)</f>
        <v>1</v>
      </c>
      <c r="MT98" s="125">
        <f t="shared" ref="MT98:MU98" si="2240">MAX(IF(MT40=0,0,4*MT99/MT40),1)</f>
        <v>1</v>
      </c>
      <c r="MU98" s="125">
        <f t="shared" si="2240"/>
        <v>1</v>
      </c>
      <c r="MV98" s="125">
        <f t="shared" ref="MV98" si="2241">MAX(IF(MV40=0,0,4*MV99/MV40),1)</f>
        <v>1</v>
      </c>
      <c r="MW98" s="125">
        <f t="shared" ref="MW98" si="2242">MAX(IF(MW40=0,0,4*MW99/MW40),1)</f>
        <v>1</v>
      </c>
      <c r="MX98" s="125">
        <f t="shared" ref="MX98" si="2243">MAX(IF(MX40=0,0,4*MX99/MX40),1)</f>
        <v>1</v>
      </c>
      <c r="MY98" s="125">
        <f t="shared" ref="MY98" si="2244">MAX(IF(MY40=0,0,4*MY99/MY40),1)</f>
        <v>1</v>
      </c>
      <c r="MZ98" s="125">
        <f t="shared" ref="MZ98" si="2245">MAX(IF(MZ40=0,0,4*MZ99/MZ40),1)</f>
        <v>1</v>
      </c>
      <c r="NA98" s="125">
        <f t="shared" ref="NA98" si="2246">MAX(IF(NA40=0,0,4*NA99/NA40),1)</f>
        <v>1</v>
      </c>
      <c r="NB98" s="125">
        <f t="shared" ref="NB98" si="2247">MAX(IF(NB40=0,0,4*NB99/NB40),1)</f>
        <v>1</v>
      </c>
      <c r="NC98" s="125">
        <f t="shared" ref="NC98" si="2248">MAX(IF(NC40=0,0,4*NC99/NC40),1)</f>
        <v>1</v>
      </c>
      <c r="ND98" s="125">
        <f t="shared" ref="ND98" si="2249">MAX(IF(ND40=0,0,4*ND99/ND40),1)</f>
        <v>1</v>
      </c>
      <c r="NE98" s="125">
        <f t="shared" ref="NE98" si="2250">MAX(IF(NE40=0,0,4*NE99/NE40),1)</f>
        <v>1</v>
      </c>
      <c r="NF98" s="125">
        <f t="shared" ref="NF98" si="2251">MAX(IF(NF40=0,0,4*NF99/NF40),1)</f>
        <v>1</v>
      </c>
      <c r="NG98" s="125">
        <f t="shared" ref="NG98" si="2252">MAX(IF(NG40=0,0,4*NG99/NG40),1)</f>
        <v>1</v>
      </c>
      <c r="NH98" s="125">
        <f t="shared" ref="NH98" si="2253">MAX(IF(NH40=0,0,4*NH99/NH40),1)</f>
        <v>1</v>
      </c>
      <c r="NI98" s="125">
        <f t="shared" ref="NI98" si="2254">MAX(IF(NI40=0,0,4*NI99/NI40),1)</f>
        <v>1</v>
      </c>
      <c r="NJ98" s="125">
        <f t="shared" ref="NJ98" si="2255">MAX(IF(NJ40=0,0,4*NJ99/NJ40),1)</f>
        <v>1</v>
      </c>
      <c r="NK98" s="125">
        <f t="shared" ref="NK98" si="2256">MAX(IF(NK40=0,0,4*NK99/NK40),1)</f>
        <v>1</v>
      </c>
      <c r="NL98" s="125">
        <f t="shared" ref="NL98" si="2257">MAX(IF(NL40=0,0,4*NL99/NL40),1)</f>
        <v>1</v>
      </c>
      <c r="NM98" s="125">
        <f t="shared" ref="NM98" si="2258">MAX(IF(NM40=0,0,4*NM99/NM40),1)</f>
        <v>1</v>
      </c>
      <c r="NN98" s="125">
        <f t="shared" ref="NN98" si="2259">MAX(IF(NN40=0,0,4*NN99/NN40),1)</f>
        <v>1</v>
      </c>
      <c r="NO98" s="125">
        <f t="shared" ref="NO98" si="2260">MAX(IF(NO40=0,0,4*NO99/NO40),1)</f>
        <v>1</v>
      </c>
      <c r="NP98" s="125">
        <f t="shared" ref="NP98" si="2261">MAX(IF(NP40=0,0,4*NP99/NP40),1)</f>
        <v>1</v>
      </c>
      <c r="NQ98" s="125">
        <f t="shared" ref="NQ98" si="2262">MAX(IF(NQ40=0,0,4*NQ99/NQ40),1)</f>
        <v>1</v>
      </c>
      <c r="NR98" s="125">
        <f t="shared" ref="NR98" si="2263">MAX(IF(NR40=0,0,4*NR99/NR40),1)</f>
        <v>1</v>
      </c>
      <c r="NS98" s="125">
        <f t="shared" ref="NS98" si="2264">MAX(IF(NS40=0,0,4*NS99/NS40),1)</f>
        <v>1</v>
      </c>
      <c r="NT98" s="125">
        <f t="shared" ref="NT98" si="2265">MAX(IF(NT40=0,0,4*NT99/NT40),1)</f>
        <v>1</v>
      </c>
      <c r="NU98" s="125">
        <f t="shared" ref="NU98" si="2266">MAX(IF(NU40=0,0,4*NU99/NU40),1)</f>
        <v>1</v>
      </c>
      <c r="NV98" s="125">
        <f t="shared" ref="NV98" si="2267">MAX(IF(NV40=0,0,4*NV99/NV40),1)</f>
        <v>1</v>
      </c>
      <c r="NW98" s="125">
        <f t="shared" ref="NW98" si="2268">MAX(IF(NW40=0,0,4*NW99/NW40),1)</f>
        <v>1</v>
      </c>
      <c r="NX98" s="125">
        <f t="shared" ref="NX98" si="2269">MAX(IF(NX40=0,0,4*NX99/NX40),1)</f>
        <v>1</v>
      </c>
      <c r="NY98" s="125">
        <f t="shared" ref="NY98" si="2270">MAX(IF(NY40=0,0,4*NY99/NY40),1)</f>
        <v>1</v>
      </c>
      <c r="NZ98" s="125">
        <f t="shared" ref="NZ98" si="2271">MAX(IF(NZ40=0,0,4*NZ99/NZ40),1)</f>
        <v>1</v>
      </c>
      <c r="OA98" s="125">
        <f t="shared" ref="OA98" si="2272">MAX(IF(OA40=0,0,4*OA99/OA40),1)</f>
        <v>1</v>
      </c>
      <c r="OB98" s="125">
        <f t="shared" ref="OB98" si="2273">MAX(IF(OB40=0,0,4*OB99/OB40),1)</f>
        <v>1</v>
      </c>
      <c r="OC98" s="125">
        <f t="shared" ref="OC98" si="2274">MAX(IF(OC40=0,0,4*OC99/OC40),1)</f>
        <v>1</v>
      </c>
      <c r="OD98" s="125">
        <f t="shared" ref="OD98" si="2275">MAX(IF(OD40=0,0,4*OD99/OD40),1)</f>
        <v>1</v>
      </c>
      <c r="OE98" s="125">
        <f t="shared" ref="OE98" si="2276">MAX(IF(OE40=0,0,4*OE99/OE40),1)</f>
        <v>1</v>
      </c>
      <c r="OF98" s="125">
        <f t="shared" ref="OF98" si="2277">MAX(IF(OF40=0,0,4*OF99/OF40),1)</f>
        <v>1</v>
      </c>
      <c r="OG98" s="125">
        <f t="shared" ref="OG98" si="2278">MAX(IF(OG40=0,0,4*OG99/OG40),1)</f>
        <v>1</v>
      </c>
      <c r="OH98" s="125">
        <f t="shared" ref="OH98" si="2279">MAX(IF(OH40=0,0,4*OH99/OH40),1)</f>
        <v>1</v>
      </c>
      <c r="OI98" s="125">
        <f t="shared" ref="OI98" si="2280">MAX(IF(OI40=0,0,4*OI99/OI40),1)</f>
        <v>1</v>
      </c>
      <c r="OJ98" s="125">
        <f t="shared" ref="OJ98" si="2281">MAX(IF(OJ40=0,0,4*OJ99/OJ40),1)</f>
        <v>1</v>
      </c>
      <c r="OK98" s="125">
        <f t="shared" ref="OK98" si="2282">MAX(IF(OK40=0,0,4*OK99/OK40),1)</f>
        <v>1</v>
      </c>
      <c r="OL98" s="125">
        <f t="shared" ref="OL98" si="2283">MAX(IF(OL40=0,0,4*OL99/OL40),1)</f>
        <v>1</v>
      </c>
      <c r="OM98" s="125">
        <f t="shared" ref="OM98" si="2284">MAX(IF(OM40=0,0,4*OM99/OM40),1)</f>
        <v>1</v>
      </c>
      <c r="ON98" s="125">
        <f t="shared" ref="ON98" si="2285">MAX(IF(ON40=0,0,4*ON99/ON40),1)</f>
        <v>1</v>
      </c>
      <c r="OO98" s="125">
        <f t="shared" ref="OO98" si="2286">MAX(IF(OO40=0,0,4*OO99/OO40),1)</f>
        <v>1</v>
      </c>
      <c r="OP98" s="125">
        <f t="shared" ref="OP98" si="2287">MAX(IF(OP40=0,0,4*OP99/OP40),1)</f>
        <v>1</v>
      </c>
      <c r="OQ98" s="125">
        <f t="shared" ref="OQ98" si="2288">MAX(IF(OQ40=0,0,4*OQ99/OQ40),1)</f>
        <v>1</v>
      </c>
      <c r="OR98" s="125">
        <f t="shared" ref="OR98" si="2289">MAX(IF(OR40=0,0,4*OR99/OR40),1)</f>
        <v>1</v>
      </c>
      <c r="OS98" s="125">
        <f t="shared" ref="OS98" si="2290">MAX(IF(OS40=0,0,4*OS99/OS40),1)</f>
        <v>1</v>
      </c>
      <c r="OT98" s="125">
        <f t="shared" ref="OT98" si="2291">MAX(IF(OT40=0,0,4*OT99/OT40),1)</f>
        <v>1</v>
      </c>
      <c r="OU98" s="125">
        <f t="shared" ref="OU98" si="2292">MAX(IF(OU40=0,0,4*OU99/OU40),1)</f>
        <v>1</v>
      </c>
      <c r="OV98" s="125">
        <f t="shared" ref="OV98" si="2293">MAX(IF(OV40=0,0,4*OV99/OV40),1)</f>
        <v>1</v>
      </c>
      <c r="OW98" s="125">
        <f t="shared" ref="OW98" si="2294">MAX(IF(OW40=0,0,4*OW99/OW40),1)</f>
        <v>1</v>
      </c>
      <c r="OX98" s="125">
        <f t="shared" ref="OX98" si="2295">MAX(IF(OX40=0,0,4*OX99/OX40),1)</f>
        <v>1</v>
      </c>
      <c r="OY98" s="125">
        <f t="shared" ref="OY98" si="2296">MAX(IF(OY40=0,0,4*OY99/OY40),1)</f>
        <v>1</v>
      </c>
      <c r="OZ98" s="125">
        <f t="shared" ref="OZ98" si="2297">MAX(IF(OZ40=0,0,4*OZ99/OZ40),1)</f>
        <v>1</v>
      </c>
      <c r="PA98" s="125">
        <f t="shared" ref="PA98" si="2298">MAX(IF(PA40=0,0,4*PA99/PA40),1)</f>
        <v>1</v>
      </c>
      <c r="PB98" s="125">
        <f t="shared" ref="PB98" si="2299">MAX(IF(PB40=0,0,4*PB99/PB40),1)</f>
        <v>1</v>
      </c>
      <c r="PC98" s="125">
        <f t="shared" ref="PC98" si="2300">MAX(IF(PC40=0,0,4*PC99/PC40),1)</f>
        <v>1</v>
      </c>
      <c r="PD98" s="125">
        <f t="shared" ref="PD98" si="2301">MAX(IF(PD40=0,0,4*PD99/PD40),1)</f>
        <v>1</v>
      </c>
      <c r="PE98" s="125">
        <f t="shared" ref="PE98" si="2302">MAX(IF(PE40=0,0,4*PE99/PE40),1)</f>
        <v>1</v>
      </c>
      <c r="PF98" s="125">
        <f t="shared" ref="PF98" si="2303">MAX(IF(PF40=0,0,4*PF99/PF40),1)</f>
        <v>1</v>
      </c>
      <c r="PG98" s="125">
        <f t="shared" ref="PG98" si="2304">MAX(IF(PG40=0,0,4*PG99/PG40),1)</f>
        <v>1</v>
      </c>
      <c r="PH98" s="125">
        <f t="shared" ref="PH98" si="2305">MAX(IF(PH40=0,0,4*PH99/PH40),1)</f>
        <v>1</v>
      </c>
      <c r="PI98" s="125">
        <f t="shared" ref="PI98" si="2306">MAX(IF(PI40=0,0,4*PI99/PI40),1)</f>
        <v>1</v>
      </c>
      <c r="PJ98" s="125">
        <f t="shared" ref="PJ98:PK98" si="2307">MAX(IF(PJ40=0,0,4*PJ99/PJ40),1)</f>
        <v>1</v>
      </c>
      <c r="PK98" s="125">
        <f t="shared" si="2307"/>
        <v>1</v>
      </c>
      <c r="PL98" s="125">
        <f t="shared" ref="PL98" si="2308">MAX(IF(PL40=0,0,4*PL99/PL40),1)</f>
        <v>1</v>
      </c>
      <c r="PM98" s="125">
        <f t="shared" ref="PM98" si="2309">MAX(IF(PM40=0,0,4*PM99/PM40),1)</f>
        <v>1</v>
      </c>
      <c r="PN98" s="125">
        <f t="shared" ref="PN98" si="2310">MAX(IF(PN40=0,0,4*PN99/PN40),1)</f>
        <v>1</v>
      </c>
      <c r="PO98" s="125">
        <f t="shared" ref="PO98" si="2311">MAX(IF(PO40=0,0,4*PO99/PO40),1)</f>
        <v>1</v>
      </c>
      <c r="PP98" s="125">
        <f t="shared" ref="PP98" si="2312">MAX(IF(PP40=0,0,4*PP99/PP40),1)</f>
        <v>1</v>
      </c>
      <c r="PQ98" s="125">
        <f t="shared" ref="PQ98" si="2313">MAX(IF(PQ40=0,0,4*PQ99/PQ40),1)</f>
        <v>1</v>
      </c>
      <c r="PR98" s="125">
        <f t="shared" ref="PR98" si="2314">MAX(IF(PR40=0,0,4*PR99/PR40),1)</f>
        <v>1</v>
      </c>
      <c r="PS98" s="125">
        <f t="shared" ref="PS98" si="2315">MAX(IF(PS40=0,0,4*PS99/PS40),1)</f>
        <v>1</v>
      </c>
      <c r="PT98" s="125">
        <f t="shared" ref="PT98" si="2316">MAX(IF(PT40=0,0,4*PT99/PT40),1)</f>
        <v>1</v>
      </c>
      <c r="PU98" s="125">
        <f t="shared" ref="PU98" si="2317">MAX(IF(PU40=0,0,4*PU99/PU40),1)</f>
        <v>1</v>
      </c>
      <c r="PV98" s="125">
        <f t="shared" ref="PV98" si="2318">MAX(IF(PV40=0,0,4*PV99/PV40),1)</f>
        <v>1</v>
      </c>
      <c r="PW98" s="125">
        <f t="shared" ref="PW98" si="2319">MAX(IF(PW40=0,0,4*PW99/PW40),1)</f>
        <v>1</v>
      </c>
      <c r="PX98" s="125">
        <f t="shared" ref="PX98" si="2320">MAX(IF(PX40=0,0,4*PX99/PX40),1)</f>
        <v>1</v>
      </c>
      <c r="PY98" s="125">
        <f t="shared" ref="PY98" si="2321">MAX(IF(PY40=0,0,4*PY99/PY40),1)</f>
        <v>1</v>
      </c>
      <c r="PZ98" s="125">
        <f t="shared" ref="PZ98" si="2322">MAX(IF(PZ40=0,0,4*PZ99/PZ40),1)</f>
        <v>1</v>
      </c>
      <c r="QA98" s="125">
        <f t="shared" ref="QA98" si="2323">MAX(IF(QA40=0,0,4*QA99/QA40),1)</f>
        <v>1</v>
      </c>
      <c r="QB98" s="125">
        <f t="shared" ref="QB98" si="2324">MAX(IF(QB40=0,0,4*QB99/QB40),1)</f>
        <v>1</v>
      </c>
      <c r="QC98" s="125">
        <f t="shared" ref="QC98" si="2325">MAX(IF(QC40=0,0,4*QC99/QC40),1)</f>
        <v>1</v>
      </c>
      <c r="QD98" s="125">
        <f t="shared" ref="QD98" si="2326">MAX(IF(QD40=0,0,4*QD99/QD40),1)</f>
        <v>1</v>
      </c>
      <c r="QE98" s="125">
        <f t="shared" ref="QE98" si="2327">MAX(IF(QE40=0,0,4*QE99/QE40),1)</f>
        <v>1</v>
      </c>
      <c r="QF98" s="125">
        <f t="shared" ref="QF98" si="2328">MAX(IF(QF40=0,0,4*QF99/QF40),1)</f>
        <v>1</v>
      </c>
      <c r="QG98" s="125">
        <f t="shared" ref="QG98" si="2329">MAX(IF(QG40=0,0,4*QG99/QG40),1)</f>
        <v>1</v>
      </c>
      <c r="QH98" s="125">
        <f t="shared" ref="QH98" si="2330">MAX(IF(QH40=0,0,4*QH99/QH40),1)</f>
        <v>1</v>
      </c>
      <c r="QI98" s="125">
        <f t="shared" ref="QI98" si="2331">MAX(IF(QI40=0,0,4*QI99/QI40),1)</f>
        <v>1</v>
      </c>
      <c r="QJ98" s="125">
        <f t="shared" ref="QJ98" si="2332">MAX(IF(QJ40=0,0,4*QJ99/QJ40),1)</f>
        <v>1</v>
      </c>
      <c r="QK98" s="125">
        <f t="shared" ref="QK98" si="2333">MAX(IF(QK40=0,0,4*QK99/QK40),1)</f>
        <v>1</v>
      </c>
      <c r="QL98" s="125">
        <f t="shared" ref="QL98" si="2334">MAX(IF(QL40=0,0,4*QL99/QL40),1)</f>
        <v>1</v>
      </c>
      <c r="QM98" s="125">
        <f t="shared" ref="QM98" si="2335">MAX(IF(QM40=0,0,4*QM99/QM40),1)</f>
        <v>1</v>
      </c>
      <c r="QN98" s="125">
        <f t="shared" ref="QN98" si="2336">MAX(IF(QN40=0,0,4*QN99/QN40),1)</f>
        <v>1</v>
      </c>
      <c r="QO98" s="125">
        <f t="shared" ref="QO98" si="2337">MAX(IF(QO40=0,0,4*QO99/QO40),1)</f>
        <v>1</v>
      </c>
      <c r="QP98" s="125">
        <f t="shared" ref="QP98" si="2338">MAX(IF(QP40=0,0,4*QP99/QP40),1)</f>
        <v>1</v>
      </c>
      <c r="QQ98" s="125">
        <f t="shared" ref="QQ98" si="2339">MAX(IF(QQ40=0,0,4*QQ99/QQ40),1)</f>
        <v>1</v>
      </c>
      <c r="QR98" s="125">
        <f t="shared" ref="QR98" si="2340">MAX(IF(QR40=0,0,4*QR99/QR40),1)</f>
        <v>1</v>
      </c>
      <c r="QS98" s="125">
        <f t="shared" ref="QS98" si="2341">MAX(IF(QS40=0,0,4*QS99/QS40),1)</f>
        <v>1</v>
      </c>
      <c r="QT98" s="125">
        <f t="shared" ref="QT98" si="2342">MAX(IF(QT40=0,0,4*QT99/QT40),1)</f>
        <v>1</v>
      </c>
      <c r="QU98" s="125">
        <f t="shared" ref="QU98" si="2343">MAX(IF(QU40=0,0,4*QU99/QU40),1)</f>
        <v>1</v>
      </c>
      <c r="QV98" s="125">
        <f t="shared" ref="QV98" si="2344">MAX(IF(QV40=0,0,4*QV99/QV40),1)</f>
        <v>1</v>
      </c>
      <c r="QW98" s="125">
        <f t="shared" ref="QW98" si="2345">MAX(IF(QW40=0,0,4*QW99/QW40),1)</f>
        <v>1</v>
      </c>
      <c r="QX98" s="125">
        <f t="shared" ref="QX98" si="2346">MAX(IF(QX40=0,0,4*QX99/QX40),1)</f>
        <v>1</v>
      </c>
      <c r="QY98" s="125">
        <f t="shared" ref="QY98" si="2347">MAX(IF(QY40=0,0,4*QY99/QY40),1)</f>
        <v>1</v>
      </c>
      <c r="QZ98" s="125">
        <f t="shared" ref="QZ98" si="2348">MAX(IF(QZ40=0,0,4*QZ99/QZ40),1)</f>
        <v>1</v>
      </c>
      <c r="RA98" s="125">
        <f t="shared" ref="RA98" si="2349">MAX(IF(RA40=0,0,4*RA99/RA40),1)</f>
        <v>1</v>
      </c>
      <c r="RB98" s="125">
        <f t="shared" ref="RB98" si="2350">MAX(IF(RB40=0,0,4*RB99/RB40),1)</f>
        <v>1</v>
      </c>
      <c r="RC98" s="125">
        <f t="shared" ref="RC98" si="2351">MAX(IF(RC40=0,0,4*RC99/RC40),1)</f>
        <v>1</v>
      </c>
      <c r="RD98" s="125">
        <f t="shared" ref="RD98" si="2352">MAX(IF(RD40=0,0,4*RD99/RD40),1)</f>
        <v>1</v>
      </c>
      <c r="RE98" s="125">
        <f t="shared" ref="RE98" si="2353">MAX(IF(RE40=0,0,4*RE99/RE40),1)</f>
        <v>1</v>
      </c>
      <c r="RF98" s="125">
        <f t="shared" ref="RF98" si="2354">MAX(IF(RF40=0,0,4*RF99/RF40),1)</f>
        <v>1</v>
      </c>
      <c r="RG98" s="125">
        <f t="shared" ref="RG98" si="2355">MAX(IF(RG40=0,0,4*RG99/RG40),1)</f>
        <v>1</v>
      </c>
      <c r="RH98" s="125">
        <f t="shared" ref="RH98" si="2356">MAX(IF(RH40=0,0,4*RH99/RH40),1)</f>
        <v>1</v>
      </c>
      <c r="RI98" s="125">
        <f t="shared" ref="RI98" si="2357">MAX(IF(RI40=0,0,4*RI99/RI40),1)</f>
        <v>1</v>
      </c>
      <c r="RJ98" s="125">
        <f t="shared" ref="RJ98" si="2358">MAX(IF(RJ40=0,0,4*RJ99/RJ40),1)</f>
        <v>1</v>
      </c>
      <c r="RK98" s="125">
        <f t="shared" ref="RK98" si="2359">MAX(IF(RK40=0,0,4*RK99/RK40),1)</f>
        <v>1</v>
      </c>
      <c r="RL98" s="125">
        <f t="shared" ref="RL98" si="2360">MAX(IF(RL40=0,0,4*RL99/RL40),1)</f>
        <v>1</v>
      </c>
      <c r="RM98" s="125">
        <f t="shared" ref="RM98" si="2361">MAX(IF(RM40=0,0,4*RM99/RM40),1)</f>
        <v>1</v>
      </c>
      <c r="RN98" s="125">
        <f t="shared" ref="RN98" si="2362">MAX(IF(RN40=0,0,4*RN99/RN40),1)</f>
        <v>1</v>
      </c>
      <c r="RO98" s="125">
        <f t="shared" ref="RO98" si="2363">MAX(IF(RO40=0,0,4*RO99/RO40),1)</f>
        <v>1</v>
      </c>
      <c r="RP98" s="125">
        <f t="shared" ref="RP98" si="2364">MAX(IF(RP40=0,0,4*RP99/RP40),1)</f>
        <v>1</v>
      </c>
      <c r="RQ98" s="125">
        <f t="shared" ref="RQ98" si="2365">MAX(IF(RQ40=0,0,4*RQ99/RQ40),1)</f>
        <v>1</v>
      </c>
      <c r="RR98" s="125">
        <f t="shared" ref="RR98" si="2366">MAX(IF(RR40=0,0,4*RR99/RR40),1)</f>
        <v>1</v>
      </c>
      <c r="RS98" s="125">
        <f t="shared" ref="RS98" si="2367">MAX(IF(RS40=0,0,4*RS99/RS40),1)</f>
        <v>1</v>
      </c>
      <c r="RT98" s="125">
        <f t="shared" ref="RT98" si="2368">MAX(IF(RT40=0,0,4*RT99/RT40),1)</f>
        <v>1</v>
      </c>
      <c r="RU98" s="125">
        <f t="shared" ref="RU98" si="2369">MAX(IF(RU40=0,0,4*RU99/RU40),1)</f>
        <v>1</v>
      </c>
      <c r="RV98" s="125">
        <f t="shared" ref="RV98" si="2370">MAX(IF(RV40=0,0,4*RV99/RV40),1)</f>
        <v>1</v>
      </c>
      <c r="RW98" s="125">
        <f t="shared" ref="RW98" si="2371">MAX(IF(RW40=0,0,4*RW99/RW40),1)</f>
        <v>1</v>
      </c>
      <c r="RX98" s="125">
        <f t="shared" ref="RX98" si="2372">MAX(IF(RX40=0,0,4*RX99/RX40),1)</f>
        <v>1</v>
      </c>
      <c r="RY98" s="125">
        <f t="shared" ref="RY98" si="2373">MAX(IF(RY40=0,0,4*RY99/RY40),1)</f>
        <v>1</v>
      </c>
      <c r="RZ98" s="125">
        <f t="shared" ref="RZ98:SA98" si="2374">MAX(IF(RZ40=0,0,4*RZ99/RZ40),1)</f>
        <v>1</v>
      </c>
      <c r="SA98" s="125">
        <f t="shared" si="2374"/>
        <v>1</v>
      </c>
      <c r="SB98" s="125">
        <f t="shared" ref="SB98" si="2375">MAX(IF(SB40=0,0,4*SB99/SB40),1)</f>
        <v>1</v>
      </c>
      <c r="SC98" s="125">
        <f t="shared" ref="SC98" si="2376">MAX(IF(SC40=0,0,4*SC99/SC40),1)</f>
        <v>1</v>
      </c>
      <c r="SD98" s="125">
        <f t="shared" ref="SD98" si="2377">MAX(IF(SD40=0,0,4*SD99/SD40),1)</f>
        <v>1</v>
      </c>
      <c r="SE98" s="125">
        <f t="shared" ref="SE98" si="2378">MAX(IF(SE40=0,0,4*SE99/SE40),1)</f>
        <v>1</v>
      </c>
      <c r="SF98" s="125">
        <f t="shared" ref="SF98" si="2379">MAX(IF(SF40=0,0,4*SF99/SF40),1)</f>
        <v>1</v>
      </c>
      <c r="SG98" s="125">
        <f t="shared" ref="SG98" si="2380">MAX(IF(SG40=0,0,4*SG99/SG40),1)</f>
        <v>1</v>
      </c>
      <c r="SH98" s="125">
        <f t="shared" ref="SH98" si="2381">MAX(IF(SH40=0,0,4*SH99/SH40),1)</f>
        <v>1</v>
      </c>
      <c r="SI98" s="125">
        <f t="shared" ref="SI98" si="2382">MAX(IF(SI40=0,0,4*SI99/SI40),1)</f>
        <v>1</v>
      </c>
      <c r="SJ98" s="125">
        <f t="shared" ref="SJ98" si="2383">MAX(IF(SJ40=0,0,4*SJ99/SJ40),1)</f>
        <v>1</v>
      </c>
      <c r="SK98" s="125">
        <f t="shared" ref="SK98" si="2384">MAX(IF(SK40=0,0,4*SK99/SK40),1)</f>
        <v>1</v>
      </c>
      <c r="SL98" s="125">
        <f t="shared" ref="SL98" si="2385">MAX(IF(SL40=0,0,4*SL99/SL40),1)</f>
        <v>1</v>
      </c>
      <c r="SM98" s="125">
        <f t="shared" ref="SM98" si="2386">MAX(IF(SM40=0,0,4*SM99/SM40),1)</f>
        <v>1</v>
      </c>
      <c r="SN98" s="125">
        <f t="shared" ref="SN98" si="2387">MAX(IF(SN40=0,0,4*SN99/SN40),1)</f>
        <v>1</v>
      </c>
      <c r="SO98" s="125">
        <f t="shared" ref="SO98" si="2388">MAX(IF(SO40=0,0,4*SO99/SO40),1)</f>
        <v>1</v>
      </c>
      <c r="SP98" s="125">
        <f t="shared" ref="SP98" si="2389">MAX(IF(SP40=0,0,4*SP99/SP40),1)</f>
        <v>1</v>
      </c>
      <c r="SQ98" s="125">
        <f t="shared" ref="SQ98" si="2390">MAX(IF(SQ40=0,0,4*SQ99/SQ40),1)</f>
        <v>1</v>
      </c>
      <c r="SR98" s="125">
        <f t="shared" ref="SR98" si="2391">MAX(IF(SR40=0,0,4*SR99/SR40),1)</f>
        <v>1</v>
      </c>
      <c r="SS98" s="125">
        <f t="shared" ref="SS98" si="2392">MAX(IF(SS40=0,0,4*SS99/SS40),1)</f>
        <v>1</v>
      </c>
      <c r="ST98" s="125">
        <f t="shared" ref="ST98" si="2393">MAX(IF(ST40=0,0,4*ST99/ST40),1)</f>
        <v>1</v>
      </c>
      <c r="SU98" s="125">
        <f t="shared" ref="SU98" si="2394">MAX(IF(SU40=0,0,4*SU99/SU40),1)</f>
        <v>1</v>
      </c>
      <c r="SV98" s="125">
        <f t="shared" ref="SV98" si="2395">MAX(IF(SV40=0,0,4*SV99/SV40),1)</f>
        <v>1</v>
      </c>
      <c r="SW98" s="125">
        <f t="shared" ref="SW98" si="2396">MAX(IF(SW40=0,0,4*SW99/SW40),1)</f>
        <v>1</v>
      </c>
      <c r="SX98" s="125">
        <f t="shared" ref="SX98" si="2397">MAX(IF(SX40=0,0,4*SX99/SX40),1)</f>
        <v>1</v>
      </c>
      <c r="SY98" s="125">
        <f t="shared" ref="SY98" si="2398">MAX(IF(SY40=0,0,4*SY99/SY40),1)</f>
        <v>1</v>
      </c>
      <c r="SZ98" s="125">
        <f t="shared" ref="SZ98" si="2399">MAX(IF(SZ40=0,0,4*SZ99/SZ40),1)</f>
        <v>1</v>
      </c>
      <c r="TA98" s="125">
        <f t="shared" ref="TA98" si="2400">MAX(IF(TA40=0,0,4*TA99/TA40),1)</f>
        <v>1</v>
      </c>
      <c r="TB98" s="125">
        <f t="shared" ref="TB98" si="2401">MAX(IF(TB40=0,0,4*TB99/TB40),1)</f>
        <v>1</v>
      </c>
      <c r="TC98" s="125">
        <f t="shared" ref="TC98" si="2402">MAX(IF(TC40=0,0,4*TC99/TC40),1)</f>
        <v>1</v>
      </c>
      <c r="TD98" s="125">
        <f t="shared" ref="TD98" si="2403">MAX(IF(TD40=0,0,4*TD99/TD40),1)</f>
        <v>1</v>
      </c>
      <c r="TE98" s="125">
        <f t="shared" ref="TE98" si="2404">MAX(IF(TE40=0,0,4*TE99/TE40),1)</f>
        <v>1</v>
      </c>
      <c r="TF98" s="125">
        <f t="shared" ref="TF98" si="2405">MAX(IF(TF40=0,0,4*TF99/TF40),1)</f>
        <v>1</v>
      </c>
      <c r="TG98" s="125">
        <f t="shared" ref="TG98" si="2406">MAX(IF(TG40=0,0,4*TG99/TG40),1)</f>
        <v>1</v>
      </c>
      <c r="TH98" s="125">
        <f t="shared" ref="TH98" si="2407">MAX(IF(TH40=0,0,4*TH99/TH40),1)</f>
        <v>1</v>
      </c>
      <c r="TI98" s="125">
        <f t="shared" ref="TI98" si="2408">MAX(IF(TI40=0,0,4*TI99/TI40),1)</f>
        <v>1</v>
      </c>
      <c r="TJ98" s="125">
        <f t="shared" ref="TJ98" si="2409">MAX(IF(TJ40=0,0,4*TJ99/TJ40),1)</f>
        <v>1</v>
      </c>
      <c r="TK98" s="125">
        <f t="shared" ref="TK98" si="2410">MAX(IF(TK40=0,0,4*TK99/TK40),1)</f>
        <v>1</v>
      </c>
      <c r="TL98" s="125">
        <f t="shared" ref="TL98" si="2411">MAX(IF(TL40=0,0,4*TL99/TL40),1)</f>
        <v>1</v>
      </c>
      <c r="TM98" s="125">
        <f t="shared" ref="TM98" si="2412">MAX(IF(TM40=0,0,4*TM99/TM40),1)</f>
        <v>1</v>
      </c>
      <c r="TN98" s="125">
        <f t="shared" ref="TN98" si="2413">MAX(IF(TN40=0,0,4*TN99/TN40),1)</f>
        <v>1</v>
      </c>
      <c r="TO98" s="125">
        <f t="shared" ref="TO98" si="2414">MAX(IF(TO40=0,0,4*TO99/TO40),1)</f>
        <v>1</v>
      </c>
      <c r="TP98" s="125">
        <f t="shared" ref="TP98" si="2415">MAX(IF(TP40=0,0,4*TP99/TP40),1)</f>
        <v>1</v>
      </c>
      <c r="TQ98" s="125">
        <f t="shared" ref="TQ98" si="2416">MAX(IF(TQ40=0,0,4*TQ99/TQ40),1)</f>
        <v>1</v>
      </c>
      <c r="TR98" s="125">
        <f t="shared" ref="TR98" si="2417">MAX(IF(TR40=0,0,4*TR99/TR40),1)</f>
        <v>1</v>
      </c>
      <c r="TS98" s="125">
        <f t="shared" ref="TS98" si="2418">MAX(IF(TS40=0,0,4*TS99/TS40),1)</f>
        <v>1</v>
      </c>
      <c r="TT98" s="125">
        <f t="shared" ref="TT98" si="2419">MAX(IF(TT40=0,0,4*TT99/TT40),1)</f>
        <v>1</v>
      </c>
      <c r="TU98" s="125">
        <f t="shared" ref="TU98" si="2420">MAX(IF(TU40=0,0,4*TU99/TU40),1)</f>
        <v>1</v>
      </c>
      <c r="TV98" s="125">
        <f t="shared" ref="TV98" si="2421">MAX(IF(TV40=0,0,4*TV99/TV40),1)</f>
        <v>1</v>
      </c>
      <c r="TW98" s="125">
        <f t="shared" ref="TW98" si="2422">MAX(IF(TW40=0,0,4*TW99/TW40),1)</f>
        <v>1</v>
      </c>
      <c r="TX98" s="125">
        <f t="shared" ref="TX98" si="2423">MAX(IF(TX40=0,0,4*TX99/TX40),1)</f>
        <v>1</v>
      </c>
      <c r="TY98" s="125">
        <f t="shared" ref="TY98" si="2424">MAX(IF(TY40=0,0,4*TY99/TY40),1)</f>
        <v>1</v>
      </c>
      <c r="TZ98" s="125">
        <f t="shared" ref="TZ98" si="2425">MAX(IF(TZ40=0,0,4*TZ99/TZ40),1)</f>
        <v>1</v>
      </c>
      <c r="UA98" s="125">
        <f t="shared" ref="UA98" si="2426">MAX(IF(UA40=0,0,4*UA99/UA40),1)</f>
        <v>1</v>
      </c>
      <c r="UB98" s="125">
        <f t="shared" ref="UB98" si="2427">MAX(IF(UB40=0,0,4*UB99/UB40),1)</f>
        <v>1</v>
      </c>
      <c r="UC98" s="125">
        <f t="shared" ref="UC98" si="2428">MAX(IF(UC40=0,0,4*UC99/UC40),1)</f>
        <v>1</v>
      </c>
      <c r="UD98" s="125">
        <f t="shared" ref="UD98" si="2429">MAX(IF(UD40=0,0,4*UD99/UD40),1)</f>
        <v>1</v>
      </c>
      <c r="UE98" s="125">
        <f t="shared" ref="UE98" si="2430">MAX(IF(UE40=0,0,4*UE99/UE40),1)</f>
        <v>1</v>
      </c>
      <c r="UF98" s="125">
        <f t="shared" ref="UF98" si="2431">MAX(IF(UF40=0,0,4*UF99/UF40),1)</f>
        <v>1</v>
      </c>
      <c r="UG98" s="125">
        <f t="shared" ref="UG98" si="2432">MAX(IF(UG40=0,0,4*UG99/UG40),1)</f>
        <v>1</v>
      </c>
      <c r="UH98" s="125">
        <f t="shared" ref="UH98" si="2433">MAX(IF(UH40=0,0,4*UH99/UH40),1)</f>
        <v>1</v>
      </c>
      <c r="UI98" s="125">
        <f t="shared" ref="UI98" si="2434">MAX(IF(UI40=0,0,4*UI99/UI40),1)</f>
        <v>1</v>
      </c>
      <c r="UJ98" s="125">
        <f t="shared" ref="UJ98" si="2435">MAX(IF(UJ40=0,0,4*UJ99/UJ40),1)</f>
        <v>1</v>
      </c>
      <c r="UK98" s="125">
        <f t="shared" ref="UK98" si="2436">MAX(IF(UK40=0,0,4*UK99/UK40),1)</f>
        <v>1</v>
      </c>
      <c r="UL98" s="125">
        <f t="shared" ref="UL98" si="2437">MAX(IF(UL40=0,0,4*UL99/UL40),1)</f>
        <v>1</v>
      </c>
      <c r="UM98" s="125">
        <f t="shared" ref="UM98" si="2438">MAX(IF(UM40=0,0,4*UM99/UM40),1)</f>
        <v>1</v>
      </c>
      <c r="UN98" s="125">
        <f t="shared" ref="UN98" si="2439">MAX(IF(UN40=0,0,4*UN99/UN40),1)</f>
        <v>1</v>
      </c>
      <c r="UO98" s="125">
        <f t="shared" ref="UO98" si="2440">MAX(IF(UO40=0,0,4*UO99/UO40),1)</f>
        <v>1</v>
      </c>
      <c r="UP98" s="125">
        <f t="shared" ref="UP98:UQ98" si="2441">MAX(IF(UP40=0,0,4*UP99/UP40),1)</f>
        <v>1</v>
      </c>
      <c r="UQ98" s="125">
        <f t="shared" si="2441"/>
        <v>1</v>
      </c>
      <c r="UR98" s="125">
        <f t="shared" ref="UR98" si="2442">MAX(IF(UR40=0,0,4*UR99/UR40),1)</f>
        <v>1</v>
      </c>
      <c r="US98" s="125">
        <f t="shared" ref="US98" si="2443">MAX(IF(US40=0,0,4*US99/US40),1)</f>
        <v>1</v>
      </c>
      <c r="UT98" s="125">
        <f t="shared" ref="UT98" si="2444">MAX(IF(UT40=0,0,4*UT99/UT40),1)</f>
        <v>1</v>
      </c>
      <c r="UU98" s="125">
        <f t="shared" ref="UU98" si="2445">MAX(IF(UU40=0,0,4*UU99/UU40),1)</f>
        <v>1</v>
      </c>
      <c r="UV98" s="125">
        <f t="shared" ref="UV98" si="2446">MAX(IF(UV40=0,0,4*UV99/UV40),1)</f>
        <v>1</v>
      </c>
      <c r="UW98" s="125">
        <f t="shared" ref="UW98" si="2447">MAX(IF(UW40=0,0,4*UW99/UW40),1)</f>
        <v>1</v>
      </c>
      <c r="UX98" s="125">
        <f t="shared" ref="UX98" si="2448">MAX(IF(UX40=0,0,4*UX99/UX40),1)</f>
        <v>1</v>
      </c>
      <c r="UY98" s="125">
        <f t="shared" ref="UY98" si="2449">MAX(IF(UY40=0,0,4*UY99/UY40),1)</f>
        <v>1</v>
      </c>
      <c r="UZ98" s="125">
        <f t="shared" ref="UZ98" si="2450">MAX(IF(UZ40=0,0,4*UZ99/UZ40),1)</f>
        <v>1</v>
      </c>
      <c r="VA98" s="125">
        <f t="shared" ref="VA98" si="2451">MAX(IF(VA40=0,0,4*VA99/VA40),1)</f>
        <v>1</v>
      </c>
      <c r="VB98" s="125">
        <f t="shared" ref="VB98" si="2452">MAX(IF(VB40=0,0,4*VB99/VB40),1)</f>
        <v>1</v>
      </c>
      <c r="VC98" s="125">
        <f t="shared" ref="VC98" si="2453">MAX(IF(VC40=0,0,4*VC99/VC40),1)</f>
        <v>1</v>
      </c>
      <c r="VD98" s="125">
        <f t="shared" ref="VD98" si="2454">MAX(IF(VD40=0,0,4*VD99/VD40),1)</f>
        <v>1</v>
      </c>
      <c r="VE98" s="125">
        <f t="shared" ref="VE98" si="2455">MAX(IF(VE40=0,0,4*VE99/VE40),1)</f>
        <v>1</v>
      </c>
      <c r="VF98" s="125">
        <f t="shared" ref="VF98" si="2456">MAX(IF(VF40=0,0,4*VF99/VF40),1)</f>
        <v>1</v>
      </c>
      <c r="VG98" s="125">
        <f t="shared" ref="VG98" si="2457">MAX(IF(VG40=0,0,4*VG99/VG40),1)</f>
        <v>1</v>
      </c>
      <c r="VH98" s="125">
        <f t="shared" ref="VH98" si="2458">MAX(IF(VH40=0,0,4*VH99/VH40),1)</f>
        <v>1</v>
      </c>
    </row>
    <row r="99" spans="2:580" ht="14.25" x14ac:dyDescent="0.25">
      <c r="B99" s="55"/>
      <c r="C99" s="10" t="s">
        <v>301</v>
      </c>
      <c r="D99" s="93" t="s">
        <v>387</v>
      </c>
      <c r="E99" s="125">
        <f t="shared" ref="E99:F99" si="2459">((E28/3600)*EXP(E97*E28/3600) + E58*EXP(-E58*E97))/(((E28/3600)+E58)*EXP(((E28/3600)-E58))*E97)</f>
        <v>0.1104145909768824</v>
      </c>
      <c r="F99" s="125">
        <f t="shared" si="2459"/>
        <v>7.4386484845519102E-2</v>
      </c>
      <c r="G99" s="125">
        <f t="shared" ref="G99:S99" si="2460">((G28/3600)*EXP(G97*G28/3600) + G58*EXP(-G58*G97))/(((G28/3600)+G58)*EXP(((G28/3600)-G58))*G97)</f>
        <v>5.0456039518253067E-2</v>
      </c>
      <c r="H99" s="125">
        <f t="shared" si="2460"/>
        <v>3.455294655580711E-2</v>
      </c>
      <c r="I99" s="125">
        <f t="shared" si="2460"/>
        <v>2.3978864874429108E-2</v>
      </c>
      <c r="J99" s="125">
        <f t="shared" si="2460"/>
        <v>1.6944648600332877E-2</v>
      </c>
      <c r="K99" s="125">
        <f t="shared" si="2460"/>
        <v>1.2263740175549561E-2</v>
      </c>
      <c r="L99" s="125">
        <f t="shared" si="2460"/>
        <v>9.1490155759144029E-3</v>
      </c>
      <c r="M99" s="125">
        <f t="shared" si="2460"/>
        <v>7.0781649102053508E-3</v>
      </c>
      <c r="N99" s="125">
        <f t="shared" si="2460"/>
        <v>5.7044790949202489E-3</v>
      </c>
      <c r="O99" s="125">
        <f t="shared" si="2460"/>
        <v>4.7977208709593204E-3</v>
      </c>
      <c r="P99" s="125">
        <f t="shared" si="2460"/>
        <v>4.2049300265776255E-3</v>
      </c>
      <c r="Q99" s="125">
        <f t="shared" si="2460"/>
        <v>0.1104145909768824</v>
      </c>
      <c r="R99" s="125">
        <f t="shared" si="2460"/>
        <v>7.4386484845519102E-2</v>
      </c>
      <c r="S99" s="125">
        <f t="shared" si="2460"/>
        <v>5.0456039518253067E-2</v>
      </c>
      <c r="T99" s="125">
        <f t="shared" ref="T99:CE99" si="2461">((T28/3600)*EXP(T97*T28/3600) + T58*EXP(-T58*T97))/(((T28/3600)+T58)*EXP(((T28/3600)-T58))*T97)</f>
        <v>3.455294655580711E-2</v>
      </c>
      <c r="U99" s="125">
        <f t="shared" si="2461"/>
        <v>2.3978864874429108E-2</v>
      </c>
      <c r="V99" s="125">
        <f t="shared" si="2461"/>
        <v>1.6944648600332877E-2</v>
      </c>
      <c r="W99" s="125">
        <f t="shared" si="2461"/>
        <v>1.2263740175549561E-2</v>
      </c>
      <c r="X99" s="125">
        <f t="shared" si="2461"/>
        <v>9.1490155759144029E-3</v>
      </c>
      <c r="Y99" s="125">
        <f t="shared" si="2461"/>
        <v>7.0781649102053508E-3</v>
      </c>
      <c r="Z99" s="125">
        <f t="shared" si="2461"/>
        <v>5.7044790949202489E-3</v>
      </c>
      <c r="AA99" s="125">
        <f t="shared" si="2461"/>
        <v>4.7977208709593204E-3</v>
      </c>
      <c r="AB99" s="125">
        <f t="shared" si="2461"/>
        <v>4.2049300265776255E-3</v>
      </c>
      <c r="AC99" s="125">
        <f t="shared" si="2461"/>
        <v>0.1104145909768824</v>
      </c>
      <c r="AD99" s="125">
        <f t="shared" si="2461"/>
        <v>7.4386484845519102E-2</v>
      </c>
      <c r="AE99" s="125">
        <f t="shared" si="2461"/>
        <v>5.0456039518253067E-2</v>
      </c>
      <c r="AF99" s="125">
        <f t="shared" si="2461"/>
        <v>3.455294655580711E-2</v>
      </c>
      <c r="AG99" s="125">
        <f t="shared" si="2461"/>
        <v>2.3978864874429108E-2</v>
      </c>
      <c r="AH99" s="125">
        <f t="shared" si="2461"/>
        <v>1.6944648600332877E-2</v>
      </c>
      <c r="AI99" s="125">
        <f t="shared" si="2461"/>
        <v>1.2263740175549561E-2</v>
      </c>
      <c r="AJ99" s="125">
        <f t="shared" si="2461"/>
        <v>9.1490155759144029E-3</v>
      </c>
      <c r="AK99" s="125">
        <f t="shared" si="2461"/>
        <v>7.0781649102053508E-3</v>
      </c>
      <c r="AL99" s="125">
        <f t="shared" si="2461"/>
        <v>5.7044790949202489E-3</v>
      </c>
      <c r="AM99" s="125">
        <f t="shared" si="2461"/>
        <v>4.7977208709593204E-3</v>
      </c>
      <c r="AN99" s="125">
        <f t="shared" si="2461"/>
        <v>4.2049300265776255E-3</v>
      </c>
      <c r="AO99" s="125">
        <f t="shared" si="2461"/>
        <v>0.1104145909768824</v>
      </c>
      <c r="AP99" s="125">
        <f t="shared" si="2461"/>
        <v>7.4386484845519102E-2</v>
      </c>
      <c r="AQ99" s="125">
        <f t="shared" si="2461"/>
        <v>5.0456039518253067E-2</v>
      </c>
      <c r="AR99" s="125">
        <f t="shared" si="2461"/>
        <v>3.455294655580711E-2</v>
      </c>
      <c r="AS99" s="125">
        <f t="shared" si="2461"/>
        <v>2.3978864874429108E-2</v>
      </c>
      <c r="AT99" s="125">
        <f t="shared" si="2461"/>
        <v>1.6944648600332877E-2</v>
      </c>
      <c r="AU99" s="125">
        <f t="shared" si="2461"/>
        <v>1.2263740175549561E-2</v>
      </c>
      <c r="AV99" s="125">
        <f t="shared" si="2461"/>
        <v>9.1490155759144029E-3</v>
      </c>
      <c r="AW99" s="125">
        <f t="shared" si="2461"/>
        <v>7.0781649102053508E-3</v>
      </c>
      <c r="AX99" s="125">
        <f t="shared" si="2461"/>
        <v>5.7044790949202489E-3</v>
      </c>
      <c r="AY99" s="125">
        <f t="shared" si="2461"/>
        <v>4.7977208709593204E-3</v>
      </c>
      <c r="AZ99" s="125">
        <f t="shared" si="2461"/>
        <v>4.2049300265776255E-3</v>
      </c>
      <c r="BA99" s="125">
        <f t="shared" si="2461"/>
        <v>0.1104145909768824</v>
      </c>
      <c r="BB99" s="125">
        <f t="shared" si="2461"/>
        <v>7.4386484845519102E-2</v>
      </c>
      <c r="BC99" s="125">
        <f t="shared" si="2461"/>
        <v>5.0456039518253067E-2</v>
      </c>
      <c r="BD99" s="125">
        <f t="shared" si="2461"/>
        <v>3.455294655580711E-2</v>
      </c>
      <c r="BE99" s="125">
        <f t="shared" si="2461"/>
        <v>2.3978864874429108E-2</v>
      </c>
      <c r="BF99" s="125">
        <f t="shared" si="2461"/>
        <v>1.6944648600332877E-2</v>
      </c>
      <c r="BG99" s="125">
        <f t="shared" si="2461"/>
        <v>1.2263740175549561E-2</v>
      </c>
      <c r="BH99" s="125">
        <f t="shared" si="2461"/>
        <v>9.1490155759144029E-3</v>
      </c>
      <c r="BI99" s="125">
        <f t="shared" si="2461"/>
        <v>7.0781649102053508E-3</v>
      </c>
      <c r="BJ99" s="125">
        <f t="shared" si="2461"/>
        <v>5.7044790949202489E-3</v>
      </c>
      <c r="BK99" s="125">
        <f t="shared" si="2461"/>
        <v>4.7977208709593204E-3</v>
      </c>
      <c r="BL99" s="125">
        <f t="shared" si="2461"/>
        <v>4.2049300265776255E-3</v>
      </c>
      <c r="BM99" s="125">
        <f t="shared" si="2461"/>
        <v>0.1104145909768824</v>
      </c>
      <c r="BN99" s="125">
        <f t="shared" si="2461"/>
        <v>7.4386484845519102E-2</v>
      </c>
      <c r="BO99" s="125">
        <f t="shared" si="2461"/>
        <v>5.0456039518253067E-2</v>
      </c>
      <c r="BP99" s="125">
        <f t="shared" si="2461"/>
        <v>3.455294655580711E-2</v>
      </c>
      <c r="BQ99" s="125">
        <f t="shared" si="2461"/>
        <v>2.3978864874429108E-2</v>
      </c>
      <c r="BR99" s="125">
        <f t="shared" si="2461"/>
        <v>1.6944648600332877E-2</v>
      </c>
      <c r="BS99" s="125">
        <f t="shared" si="2461"/>
        <v>1.2263740175549561E-2</v>
      </c>
      <c r="BT99" s="125">
        <f t="shared" si="2461"/>
        <v>9.1490155759144029E-3</v>
      </c>
      <c r="BU99" s="125">
        <f t="shared" si="2461"/>
        <v>7.0781649102053508E-3</v>
      </c>
      <c r="BV99" s="125">
        <f t="shared" si="2461"/>
        <v>5.7044790949202489E-3</v>
      </c>
      <c r="BW99" s="125">
        <f t="shared" si="2461"/>
        <v>4.7977208709593204E-3</v>
      </c>
      <c r="BX99" s="125">
        <f t="shared" si="2461"/>
        <v>4.2049300265776255E-3</v>
      </c>
      <c r="BY99" s="125">
        <f t="shared" si="2461"/>
        <v>0.1104145909768824</v>
      </c>
      <c r="BZ99" s="125">
        <f t="shared" si="2461"/>
        <v>7.4386484845519102E-2</v>
      </c>
      <c r="CA99" s="125">
        <f t="shared" si="2461"/>
        <v>5.0456039518253067E-2</v>
      </c>
      <c r="CB99" s="125">
        <f t="shared" si="2461"/>
        <v>3.455294655580711E-2</v>
      </c>
      <c r="CC99" s="125">
        <f t="shared" si="2461"/>
        <v>2.3978864874429108E-2</v>
      </c>
      <c r="CD99" s="125">
        <f t="shared" si="2461"/>
        <v>1.6944648600332877E-2</v>
      </c>
      <c r="CE99" s="125">
        <f t="shared" si="2461"/>
        <v>1.2263740175549561E-2</v>
      </c>
      <c r="CF99" s="125">
        <f t="shared" ref="CF99:EQ99" si="2462">((CF28/3600)*EXP(CF97*CF28/3600) + CF58*EXP(-CF58*CF97))/(((CF28/3600)+CF58)*EXP(((CF28/3600)-CF58))*CF97)</f>
        <v>9.1490155759144029E-3</v>
      </c>
      <c r="CG99" s="125">
        <f t="shared" si="2462"/>
        <v>7.0781649102053508E-3</v>
      </c>
      <c r="CH99" s="125">
        <f t="shared" si="2462"/>
        <v>5.7044790949202489E-3</v>
      </c>
      <c r="CI99" s="125">
        <f t="shared" si="2462"/>
        <v>4.7977208709593204E-3</v>
      </c>
      <c r="CJ99" s="125">
        <f t="shared" si="2462"/>
        <v>4.2049300265776255E-3</v>
      </c>
      <c r="CK99" s="125">
        <f t="shared" si="2462"/>
        <v>0.1104145909768824</v>
      </c>
      <c r="CL99" s="125">
        <f t="shared" si="2462"/>
        <v>7.4386484845519102E-2</v>
      </c>
      <c r="CM99" s="125">
        <f t="shared" si="2462"/>
        <v>5.0456039518253067E-2</v>
      </c>
      <c r="CN99" s="125">
        <f t="shared" si="2462"/>
        <v>3.455294655580711E-2</v>
      </c>
      <c r="CO99" s="125">
        <f t="shared" si="2462"/>
        <v>2.3978864874429108E-2</v>
      </c>
      <c r="CP99" s="125">
        <f t="shared" si="2462"/>
        <v>1.6944648600332877E-2</v>
      </c>
      <c r="CQ99" s="125">
        <f t="shared" si="2462"/>
        <v>1.2263740175549561E-2</v>
      </c>
      <c r="CR99" s="125">
        <f t="shared" si="2462"/>
        <v>9.1490155759144029E-3</v>
      </c>
      <c r="CS99" s="125">
        <f t="shared" si="2462"/>
        <v>7.0781649102053508E-3</v>
      </c>
      <c r="CT99" s="125">
        <f t="shared" si="2462"/>
        <v>5.7044790949202489E-3</v>
      </c>
      <c r="CU99" s="125">
        <f t="shared" si="2462"/>
        <v>4.7977208709593204E-3</v>
      </c>
      <c r="CV99" s="125">
        <f t="shared" si="2462"/>
        <v>4.2049300265776255E-3</v>
      </c>
      <c r="CW99" s="125">
        <f t="shared" si="2462"/>
        <v>0.1104145909768824</v>
      </c>
      <c r="CX99" s="125">
        <f t="shared" si="2462"/>
        <v>7.4386484845519102E-2</v>
      </c>
      <c r="CY99" s="125">
        <f t="shared" si="2462"/>
        <v>5.0456039518253067E-2</v>
      </c>
      <c r="CZ99" s="125">
        <f t="shared" si="2462"/>
        <v>3.455294655580711E-2</v>
      </c>
      <c r="DA99" s="125">
        <f t="shared" si="2462"/>
        <v>2.3978864874429108E-2</v>
      </c>
      <c r="DB99" s="125">
        <f t="shared" si="2462"/>
        <v>1.6944648600332877E-2</v>
      </c>
      <c r="DC99" s="125">
        <f t="shared" si="2462"/>
        <v>1.2263740175549561E-2</v>
      </c>
      <c r="DD99" s="125">
        <f t="shared" si="2462"/>
        <v>9.1490155759144029E-3</v>
      </c>
      <c r="DE99" s="125">
        <f t="shared" si="2462"/>
        <v>7.0781649102053508E-3</v>
      </c>
      <c r="DF99" s="125">
        <f t="shared" si="2462"/>
        <v>5.7044790949202489E-3</v>
      </c>
      <c r="DG99" s="125">
        <f t="shared" si="2462"/>
        <v>4.7977208709593204E-3</v>
      </c>
      <c r="DH99" s="125">
        <f t="shared" si="2462"/>
        <v>4.2049300265776255E-3</v>
      </c>
      <c r="DI99" s="125">
        <f t="shared" si="2462"/>
        <v>0.1104145909768824</v>
      </c>
      <c r="DJ99" s="125">
        <f t="shared" si="2462"/>
        <v>7.4386484845519102E-2</v>
      </c>
      <c r="DK99" s="125">
        <f t="shared" si="2462"/>
        <v>5.0456039518253067E-2</v>
      </c>
      <c r="DL99" s="125">
        <f t="shared" si="2462"/>
        <v>3.455294655580711E-2</v>
      </c>
      <c r="DM99" s="125">
        <f t="shared" si="2462"/>
        <v>2.3978864874429108E-2</v>
      </c>
      <c r="DN99" s="125">
        <f t="shared" si="2462"/>
        <v>1.6944648600332877E-2</v>
      </c>
      <c r="DO99" s="125">
        <f t="shared" si="2462"/>
        <v>1.2263740175549561E-2</v>
      </c>
      <c r="DP99" s="125">
        <f t="shared" si="2462"/>
        <v>9.1490155759144029E-3</v>
      </c>
      <c r="DQ99" s="125">
        <f t="shared" si="2462"/>
        <v>7.0781649102053508E-3</v>
      </c>
      <c r="DR99" s="125">
        <f t="shared" si="2462"/>
        <v>5.7044790949202489E-3</v>
      </c>
      <c r="DS99" s="125">
        <f t="shared" si="2462"/>
        <v>4.7977208709593204E-3</v>
      </c>
      <c r="DT99" s="125">
        <f t="shared" si="2462"/>
        <v>4.2049300265776255E-3</v>
      </c>
      <c r="DU99" s="125">
        <f t="shared" si="2462"/>
        <v>0.1104145909768824</v>
      </c>
      <c r="DV99" s="125">
        <f t="shared" si="2462"/>
        <v>7.4386484845519102E-2</v>
      </c>
      <c r="DW99" s="125">
        <f t="shared" si="2462"/>
        <v>5.0456039518253067E-2</v>
      </c>
      <c r="DX99" s="125">
        <f t="shared" si="2462"/>
        <v>3.455294655580711E-2</v>
      </c>
      <c r="DY99" s="125">
        <f t="shared" si="2462"/>
        <v>2.3978864874429108E-2</v>
      </c>
      <c r="DZ99" s="125">
        <f t="shared" si="2462"/>
        <v>1.6944648600332877E-2</v>
      </c>
      <c r="EA99" s="125">
        <f t="shared" si="2462"/>
        <v>1.2263740175549561E-2</v>
      </c>
      <c r="EB99" s="125">
        <f t="shared" si="2462"/>
        <v>9.1490155759144029E-3</v>
      </c>
      <c r="EC99" s="125">
        <f t="shared" si="2462"/>
        <v>7.0781649102053508E-3</v>
      </c>
      <c r="ED99" s="125">
        <f t="shared" si="2462"/>
        <v>5.7044790949202489E-3</v>
      </c>
      <c r="EE99" s="125">
        <f t="shared" si="2462"/>
        <v>4.7977208709593204E-3</v>
      </c>
      <c r="EF99" s="125">
        <f t="shared" si="2462"/>
        <v>4.2049300265776255E-3</v>
      </c>
      <c r="EG99" s="125">
        <f t="shared" si="2462"/>
        <v>0.1104145909768824</v>
      </c>
      <c r="EH99" s="125">
        <f t="shared" si="2462"/>
        <v>7.4386484845519102E-2</v>
      </c>
      <c r="EI99" s="125">
        <f t="shared" si="2462"/>
        <v>5.0456039518253067E-2</v>
      </c>
      <c r="EJ99" s="125">
        <f t="shared" si="2462"/>
        <v>3.455294655580711E-2</v>
      </c>
      <c r="EK99" s="125">
        <f t="shared" si="2462"/>
        <v>2.3978864874429108E-2</v>
      </c>
      <c r="EL99" s="125">
        <f t="shared" si="2462"/>
        <v>1.6944648600332877E-2</v>
      </c>
      <c r="EM99" s="125">
        <f t="shared" si="2462"/>
        <v>1.2263740175549561E-2</v>
      </c>
      <c r="EN99" s="125">
        <f t="shared" si="2462"/>
        <v>9.1490155759144029E-3</v>
      </c>
      <c r="EO99" s="125">
        <f t="shared" si="2462"/>
        <v>7.0781649102053508E-3</v>
      </c>
      <c r="EP99" s="125">
        <f t="shared" si="2462"/>
        <v>5.7044790949202489E-3</v>
      </c>
      <c r="EQ99" s="125">
        <f t="shared" si="2462"/>
        <v>4.7977208709593204E-3</v>
      </c>
      <c r="ER99" s="125">
        <f t="shared" ref="ER99:HC99" si="2463">((ER28/3600)*EXP(ER97*ER28/3600) + ER58*EXP(-ER58*ER97))/(((ER28/3600)+ER58)*EXP(((ER28/3600)-ER58))*ER97)</f>
        <v>4.2049300265776255E-3</v>
      </c>
      <c r="ES99" s="125">
        <f t="shared" si="2463"/>
        <v>0.1104145909768824</v>
      </c>
      <c r="ET99" s="125">
        <f t="shared" si="2463"/>
        <v>7.4386484845519102E-2</v>
      </c>
      <c r="EU99" s="125">
        <f t="shared" si="2463"/>
        <v>5.0456039518253067E-2</v>
      </c>
      <c r="EV99" s="125">
        <f t="shared" si="2463"/>
        <v>3.455294655580711E-2</v>
      </c>
      <c r="EW99" s="125">
        <f t="shared" si="2463"/>
        <v>2.3978864874429108E-2</v>
      </c>
      <c r="EX99" s="125">
        <f t="shared" si="2463"/>
        <v>1.6944648600332877E-2</v>
      </c>
      <c r="EY99" s="125">
        <f t="shared" si="2463"/>
        <v>1.2263740175549561E-2</v>
      </c>
      <c r="EZ99" s="125">
        <f t="shared" si="2463"/>
        <v>9.1490155759144029E-3</v>
      </c>
      <c r="FA99" s="125">
        <f t="shared" si="2463"/>
        <v>7.0781649102053508E-3</v>
      </c>
      <c r="FB99" s="125">
        <f t="shared" si="2463"/>
        <v>5.7044790949202489E-3</v>
      </c>
      <c r="FC99" s="125">
        <f t="shared" si="2463"/>
        <v>4.7977208709593204E-3</v>
      </c>
      <c r="FD99" s="125">
        <f t="shared" si="2463"/>
        <v>4.2049300265776255E-3</v>
      </c>
      <c r="FE99" s="125">
        <f t="shared" si="2463"/>
        <v>0.1104145909768824</v>
      </c>
      <c r="FF99" s="125">
        <f t="shared" si="2463"/>
        <v>7.4386484845519102E-2</v>
      </c>
      <c r="FG99" s="125">
        <f t="shared" si="2463"/>
        <v>5.0456039518253067E-2</v>
      </c>
      <c r="FH99" s="125">
        <f t="shared" si="2463"/>
        <v>3.455294655580711E-2</v>
      </c>
      <c r="FI99" s="125">
        <f t="shared" si="2463"/>
        <v>2.3978864874429108E-2</v>
      </c>
      <c r="FJ99" s="125">
        <f t="shared" si="2463"/>
        <v>1.6944648600332877E-2</v>
      </c>
      <c r="FK99" s="125">
        <f t="shared" si="2463"/>
        <v>1.2263740175549561E-2</v>
      </c>
      <c r="FL99" s="125">
        <f t="shared" si="2463"/>
        <v>9.1490155759144029E-3</v>
      </c>
      <c r="FM99" s="125">
        <f t="shared" si="2463"/>
        <v>7.0781649102053508E-3</v>
      </c>
      <c r="FN99" s="125">
        <f t="shared" si="2463"/>
        <v>5.7044790949202489E-3</v>
      </c>
      <c r="FO99" s="125">
        <f t="shared" si="2463"/>
        <v>4.7977208709593204E-3</v>
      </c>
      <c r="FP99" s="125">
        <f t="shared" si="2463"/>
        <v>4.2049300265776255E-3</v>
      </c>
      <c r="FQ99" s="125">
        <f t="shared" si="2463"/>
        <v>0.1104145909768824</v>
      </c>
      <c r="FR99" s="125">
        <f t="shared" si="2463"/>
        <v>7.4386484845519102E-2</v>
      </c>
      <c r="FS99" s="125">
        <f t="shared" si="2463"/>
        <v>5.0456039518253067E-2</v>
      </c>
      <c r="FT99" s="125">
        <f t="shared" si="2463"/>
        <v>3.455294655580711E-2</v>
      </c>
      <c r="FU99" s="125">
        <f t="shared" si="2463"/>
        <v>2.3978864874429108E-2</v>
      </c>
      <c r="FV99" s="125">
        <f t="shared" si="2463"/>
        <v>1.6944648600332877E-2</v>
      </c>
      <c r="FW99" s="125">
        <f t="shared" si="2463"/>
        <v>1.2263740175549561E-2</v>
      </c>
      <c r="FX99" s="125">
        <f t="shared" si="2463"/>
        <v>9.1490155759144029E-3</v>
      </c>
      <c r="FY99" s="125">
        <f t="shared" si="2463"/>
        <v>7.0781649102053508E-3</v>
      </c>
      <c r="FZ99" s="125">
        <f t="shared" si="2463"/>
        <v>5.7044790949202489E-3</v>
      </c>
      <c r="GA99" s="125">
        <f t="shared" si="2463"/>
        <v>4.7977208709593204E-3</v>
      </c>
      <c r="GB99" s="125">
        <f t="shared" si="2463"/>
        <v>4.2049300265776255E-3</v>
      </c>
      <c r="GC99" s="125">
        <f t="shared" si="2463"/>
        <v>0.1104145909768824</v>
      </c>
      <c r="GD99" s="125">
        <f t="shared" si="2463"/>
        <v>7.4386484845519102E-2</v>
      </c>
      <c r="GE99" s="125">
        <f t="shared" si="2463"/>
        <v>5.0456039518253067E-2</v>
      </c>
      <c r="GF99" s="125">
        <f t="shared" si="2463"/>
        <v>3.455294655580711E-2</v>
      </c>
      <c r="GG99" s="125">
        <f t="shared" si="2463"/>
        <v>2.3978864874429108E-2</v>
      </c>
      <c r="GH99" s="125">
        <f t="shared" si="2463"/>
        <v>1.6944648600332877E-2</v>
      </c>
      <c r="GI99" s="125">
        <f t="shared" si="2463"/>
        <v>1.2263740175549561E-2</v>
      </c>
      <c r="GJ99" s="125">
        <f t="shared" si="2463"/>
        <v>9.1490155759144029E-3</v>
      </c>
      <c r="GK99" s="125">
        <f t="shared" si="2463"/>
        <v>7.0781649102053508E-3</v>
      </c>
      <c r="GL99" s="125">
        <f t="shared" si="2463"/>
        <v>5.7044790949202489E-3</v>
      </c>
      <c r="GM99" s="125">
        <f t="shared" si="2463"/>
        <v>4.7977208709593204E-3</v>
      </c>
      <c r="GN99" s="125">
        <f t="shared" si="2463"/>
        <v>4.2049300265776255E-3</v>
      </c>
      <c r="GO99" s="125">
        <f t="shared" si="2463"/>
        <v>0.1104145909768824</v>
      </c>
      <c r="GP99" s="125">
        <f t="shared" si="2463"/>
        <v>7.4386484845519102E-2</v>
      </c>
      <c r="GQ99" s="125">
        <f t="shared" si="2463"/>
        <v>5.0456039518253067E-2</v>
      </c>
      <c r="GR99" s="125">
        <f t="shared" si="2463"/>
        <v>3.455294655580711E-2</v>
      </c>
      <c r="GS99" s="125">
        <f t="shared" si="2463"/>
        <v>2.3978864874429108E-2</v>
      </c>
      <c r="GT99" s="125">
        <f t="shared" si="2463"/>
        <v>1.6944648600332877E-2</v>
      </c>
      <c r="GU99" s="125">
        <f t="shared" si="2463"/>
        <v>1.2263740175549561E-2</v>
      </c>
      <c r="GV99" s="125">
        <f t="shared" si="2463"/>
        <v>9.1490155759144029E-3</v>
      </c>
      <c r="GW99" s="125">
        <f t="shared" si="2463"/>
        <v>7.0781649102053508E-3</v>
      </c>
      <c r="GX99" s="125">
        <f t="shared" si="2463"/>
        <v>5.7044790949202489E-3</v>
      </c>
      <c r="GY99" s="125">
        <f t="shared" si="2463"/>
        <v>4.7977208709593204E-3</v>
      </c>
      <c r="GZ99" s="125">
        <f t="shared" si="2463"/>
        <v>4.2049300265776255E-3</v>
      </c>
      <c r="HA99" s="125">
        <f t="shared" si="2463"/>
        <v>0.1104145909768824</v>
      </c>
      <c r="HB99" s="125">
        <f t="shared" si="2463"/>
        <v>7.4386484845519102E-2</v>
      </c>
      <c r="HC99" s="125">
        <f t="shared" si="2463"/>
        <v>5.0456039518253067E-2</v>
      </c>
      <c r="HD99" s="125">
        <f t="shared" ref="HD99:JO99" si="2464">((HD28/3600)*EXP(HD97*HD28/3600) + HD58*EXP(-HD58*HD97))/(((HD28/3600)+HD58)*EXP(((HD28/3600)-HD58))*HD97)</f>
        <v>3.455294655580711E-2</v>
      </c>
      <c r="HE99" s="125">
        <f t="shared" si="2464"/>
        <v>2.3978864874429108E-2</v>
      </c>
      <c r="HF99" s="125">
        <f t="shared" si="2464"/>
        <v>1.6944648600332877E-2</v>
      </c>
      <c r="HG99" s="125">
        <f t="shared" si="2464"/>
        <v>1.2263740175549561E-2</v>
      </c>
      <c r="HH99" s="125">
        <f t="shared" si="2464"/>
        <v>9.1490155759144029E-3</v>
      </c>
      <c r="HI99" s="125">
        <f t="shared" si="2464"/>
        <v>7.0781649102053508E-3</v>
      </c>
      <c r="HJ99" s="125">
        <f t="shared" si="2464"/>
        <v>5.7044790949202489E-3</v>
      </c>
      <c r="HK99" s="125">
        <f t="shared" si="2464"/>
        <v>4.7977208709593204E-3</v>
      </c>
      <c r="HL99" s="125">
        <f t="shared" si="2464"/>
        <v>4.2049300265776255E-3</v>
      </c>
      <c r="HM99" s="125">
        <f t="shared" si="2464"/>
        <v>0.1104145909768824</v>
      </c>
      <c r="HN99" s="125">
        <f t="shared" si="2464"/>
        <v>7.4386484845519102E-2</v>
      </c>
      <c r="HO99" s="125">
        <f t="shared" si="2464"/>
        <v>5.0456039518253067E-2</v>
      </c>
      <c r="HP99" s="125">
        <f t="shared" si="2464"/>
        <v>3.455294655580711E-2</v>
      </c>
      <c r="HQ99" s="125">
        <f t="shared" si="2464"/>
        <v>2.3978864874429108E-2</v>
      </c>
      <c r="HR99" s="125">
        <f t="shared" si="2464"/>
        <v>1.6944648600332877E-2</v>
      </c>
      <c r="HS99" s="125">
        <f t="shared" si="2464"/>
        <v>1.2263740175549561E-2</v>
      </c>
      <c r="HT99" s="125">
        <f t="shared" si="2464"/>
        <v>9.1490155759144029E-3</v>
      </c>
      <c r="HU99" s="125">
        <f t="shared" si="2464"/>
        <v>7.0781649102053508E-3</v>
      </c>
      <c r="HV99" s="125">
        <f t="shared" si="2464"/>
        <v>5.7044790949202489E-3</v>
      </c>
      <c r="HW99" s="125">
        <f t="shared" si="2464"/>
        <v>4.7977208709593204E-3</v>
      </c>
      <c r="HX99" s="125">
        <f t="shared" si="2464"/>
        <v>4.2049300265776255E-3</v>
      </c>
      <c r="HY99" s="125">
        <f t="shared" si="2464"/>
        <v>0.1104145909768824</v>
      </c>
      <c r="HZ99" s="125">
        <f t="shared" si="2464"/>
        <v>7.4386484845519102E-2</v>
      </c>
      <c r="IA99" s="125">
        <f t="shared" si="2464"/>
        <v>5.0456039518253067E-2</v>
      </c>
      <c r="IB99" s="125">
        <f t="shared" si="2464"/>
        <v>3.455294655580711E-2</v>
      </c>
      <c r="IC99" s="125">
        <f t="shared" si="2464"/>
        <v>2.3978864874429108E-2</v>
      </c>
      <c r="ID99" s="125">
        <f t="shared" si="2464"/>
        <v>1.6944648600332877E-2</v>
      </c>
      <c r="IE99" s="125">
        <f t="shared" si="2464"/>
        <v>1.2263740175549561E-2</v>
      </c>
      <c r="IF99" s="125">
        <f t="shared" si="2464"/>
        <v>9.1490155759144029E-3</v>
      </c>
      <c r="IG99" s="125">
        <f t="shared" si="2464"/>
        <v>7.0781649102053508E-3</v>
      </c>
      <c r="IH99" s="125">
        <f t="shared" si="2464"/>
        <v>5.7044790949202489E-3</v>
      </c>
      <c r="II99" s="125">
        <f t="shared" si="2464"/>
        <v>4.7977208709593204E-3</v>
      </c>
      <c r="IJ99" s="125">
        <f t="shared" si="2464"/>
        <v>4.2049300265776255E-3</v>
      </c>
      <c r="IK99" s="125">
        <f t="shared" si="2464"/>
        <v>0.1104145909768824</v>
      </c>
      <c r="IL99" s="125">
        <f t="shared" si="2464"/>
        <v>7.4386484845519102E-2</v>
      </c>
      <c r="IM99" s="125">
        <f t="shared" si="2464"/>
        <v>5.0456039518253067E-2</v>
      </c>
      <c r="IN99" s="125">
        <f t="shared" si="2464"/>
        <v>3.455294655580711E-2</v>
      </c>
      <c r="IO99" s="125">
        <f t="shared" si="2464"/>
        <v>2.3978864874429108E-2</v>
      </c>
      <c r="IP99" s="125">
        <f t="shared" si="2464"/>
        <v>1.6944648600332877E-2</v>
      </c>
      <c r="IQ99" s="125">
        <f t="shared" si="2464"/>
        <v>1.2263740175549561E-2</v>
      </c>
      <c r="IR99" s="125">
        <f t="shared" si="2464"/>
        <v>9.1490155759144029E-3</v>
      </c>
      <c r="IS99" s="125">
        <f t="shared" si="2464"/>
        <v>7.0781649102053508E-3</v>
      </c>
      <c r="IT99" s="125">
        <f t="shared" si="2464"/>
        <v>5.7044790949202489E-3</v>
      </c>
      <c r="IU99" s="125">
        <f t="shared" si="2464"/>
        <v>4.7977208709593204E-3</v>
      </c>
      <c r="IV99" s="125">
        <f t="shared" si="2464"/>
        <v>4.2049300265776255E-3</v>
      </c>
      <c r="IW99" s="125">
        <f t="shared" si="2464"/>
        <v>0.1104145909768824</v>
      </c>
      <c r="IX99" s="125">
        <f t="shared" si="2464"/>
        <v>7.4386484845519102E-2</v>
      </c>
      <c r="IY99" s="125">
        <f t="shared" si="2464"/>
        <v>5.0456039518253067E-2</v>
      </c>
      <c r="IZ99" s="125">
        <f t="shared" si="2464"/>
        <v>3.455294655580711E-2</v>
      </c>
      <c r="JA99" s="125">
        <f t="shared" si="2464"/>
        <v>2.3978864874429108E-2</v>
      </c>
      <c r="JB99" s="125">
        <f t="shared" si="2464"/>
        <v>1.6944648600332877E-2</v>
      </c>
      <c r="JC99" s="125">
        <f t="shared" si="2464"/>
        <v>1.2263740175549561E-2</v>
      </c>
      <c r="JD99" s="125">
        <f t="shared" si="2464"/>
        <v>9.1490155759144029E-3</v>
      </c>
      <c r="JE99" s="125">
        <f t="shared" si="2464"/>
        <v>7.0781649102053508E-3</v>
      </c>
      <c r="JF99" s="125">
        <f t="shared" si="2464"/>
        <v>5.7044790949202489E-3</v>
      </c>
      <c r="JG99" s="125">
        <f t="shared" si="2464"/>
        <v>4.7977208709593204E-3</v>
      </c>
      <c r="JH99" s="125">
        <f t="shared" si="2464"/>
        <v>4.2049300265776255E-3</v>
      </c>
      <c r="JI99" s="125">
        <f t="shared" si="2464"/>
        <v>0.1104145909768824</v>
      </c>
      <c r="JJ99" s="125">
        <f t="shared" si="2464"/>
        <v>7.4386484845519102E-2</v>
      </c>
      <c r="JK99" s="125">
        <f t="shared" si="2464"/>
        <v>5.0456039518253067E-2</v>
      </c>
      <c r="JL99" s="125">
        <f t="shared" si="2464"/>
        <v>3.455294655580711E-2</v>
      </c>
      <c r="JM99" s="125">
        <f t="shared" si="2464"/>
        <v>2.3978864874429108E-2</v>
      </c>
      <c r="JN99" s="125">
        <f t="shared" si="2464"/>
        <v>1.6944648600332877E-2</v>
      </c>
      <c r="JO99" s="125">
        <f t="shared" si="2464"/>
        <v>1.2263740175549561E-2</v>
      </c>
      <c r="JP99" s="125">
        <f t="shared" ref="JP99:MA99" si="2465">((JP28/3600)*EXP(JP97*JP28/3600) + JP58*EXP(-JP58*JP97))/(((JP28/3600)+JP58)*EXP(((JP28/3600)-JP58))*JP97)</f>
        <v>9.1490155759144029E-3</v>
      </c>
      <c r="JQ99" s="125">
        <f t="shared" si="2465"/>
        <v>7.0781649102053508E-3</v>
      </c>
      <c r="JR99" s="125">
        <f t="shared" si="2465"/>
        <v>5.7044790949202489E-3</v>
      </c>
      <c r="JS99" s="125">
        <f t="shared" si="2465"/>
        <v>4.7977208709593204E-3</v>
      </c>
      <c r="JT99" s="125">
        <f t="shared" si="2465"/>
        <v>4.2049300265776255E-3</v>
      </c>
      <c r="JU99" s="125">
        <f t="shared" si="2465"/>
        <v>0.1104145909768824</v>
      </c>
      <c r="JV99" s="125">
        <f t="shared" si="2465"/>
        <v>7.4386484845519102E-2</v>
      </c>
      <c r="JW99" s="125">
        <f t="shared" si="2465"/>
        <v>5.0456039518253067E-2</v>
      </c>
      <c r="JX99" s="125">
        <f t="shared" si="2465"/>
        <v>3.455294655580711E-2</v>
      </c>
      <c r="JY99" s="125">
        <f t="shared" si="2465"/>
        <v>2.3978864874429108E-2</v>
      </c>
      <c r="JZ99" s="125">
        <f t="shared" si="2465"/>
        <v>1.6944648600332877E-2</v>
      </c>
      <c r="KA99" s="125">
        <f t="shared" si="2465"/>
        <v>1.2263740175549561E-2</v>
      </c>
      <c r="KB99" s="125">
        <f t="shared" si="2465"/>
        <v>9.1490155759144029E-3</v>
      </c>
      <c r="KC99" s="125">
        <f t="shared" si="2465"/>
        <v>7.0781649102053508E-3</v>
      </c>
      <c r="KD99" s="125">
        <f t="shared" si="2465"/>
        <v>5.7044790949202489E-3</v>
      </c>
      <c r="KE99" s="125">
        <f t="shared" si="2465"/>
        <v>4.7977208709593204E-3</v>
      </c>
      <c r="KF99" s="125">
        <f t="shared" si="2465"/>
        <v>4.2049300265776255E-3</v>
      </c>
      <c r="KG99" s="125">
        <f t="shared" si="2465"/>
        <v>0.1104145909768824</v>
      </c>
      <c r="KH99" s="125">
        <f t="shared" si="2465"/>
        <v>7.4386484845519102E-2</v>
      </c>
      <c r="KI99" s="125">
        <f t="shared" si="2465"/>
        <v>5.0456039518253067E-2</v>
      </c>
      <c r="KJ99" s="125">
        <f t="shared" si="2465"/>
        <v>3.455294655580711E-2</v>
      </c>
      <c r="KK99" s="125">
        <f t="shared" si="2465"/>
        <v>2.3978864874429108E-2</v>
      </c>
      <c r="KL99" s="125">
        <f t="shared" si="2465"/>
        <v>1.6944648600332877E-2</v>
      </c>
      <c r="KM99" s="125">
        <f t="shared" si="2465"/>
        <v>1.2263740175549561E-2</v>
      </c>
      <c r="KN99" s="125">
        <f t="shared" si="2465"/>
        <v>9.1490155759144029E-3</v>
      </c>
      <c r="KO99" s="125">
        <f t="shared" si="2465"/>
        <v>7.0781649102053508E-3</v>
      </c>
      <c r="KP99" s="125">
        <f t="shared" si="2465"/>
        <v>5.7044790949202489E-3</v>
      </c>
      <c r="KQ99" s="125">
        <f t="shared" si="2465"/>
        <v>4.7977208709593204E-3</v>
      </c>
      <c r="KR99" s="125">
        <f t="shared" si="2465"/>
        <v>4.2049300265776255E-3</v>
      </c>
      <c r="KS99" s="125">
        <f t="shared" si="2465"/>
        <v>0.1104145909768824</v>
      </c>
      <c r="KT99" s="125">
        <f t="shared" si="2465"/>
        <v>7.4386484845519102E-2</v>
      </c>
      <c r="KU99" s="125">
        <f t="shared" si="2465"/>
        <v>5.0456039518253067E-2</v>
      </c>
      <c r="KV99" s="125">
        <f t="shared" si="2465"/>
        <v>3.455294655580711E-2</v>
      </c>
      <c r="KW99" s="125">
        <f t="shared" si="2465"/>
        <v>2.3978864874429108E-2</v>
      </c>
      <c r="KX99" s="125">
        <f t="shared" si="2465"/>
        <v>1.6944648600332877E-2</v>
      </c>
      <c r="KY99" s="125">
        <f t="shared" si="2465"/>
        <v>1.2263740175549561E-2</v>
      </c>
      <c r="KZ99" s="125">
        <f t="shared" si="2465"/>
        <v>9.1490155759144029E-3</v>
      </c>
      <c r="LA99" s="125">
        <f t="shared" si="2465"/>
        <v>7.0781649102053508E-3</v>
      </c>
      <c r="LB99" s="125">
        <f t="shared" si="2465"/>
        <v>5.7044790949202489E-3</v>
      </c>
      <c r="LC99" s="125">
        <f t="shared" si="2465"/>
        <v>4.7977208709593204E-3</v>
      </c>
      <c r="LD99" s="125">
        <f t="shared" si="2465"/>
        <v>4.2049300265776255E-3</v>
      </c>
      <c r="LE99" s="125">
        <f t="shared" si="2465"/>
        <v>0.1104145909768824</v>
      </c>
      <c r="LF99" s="125">
        <f t="shared" si="2465"/>
        <v>7.4386484845519102E-2</v>
      </c>
      <c r="LG99" s="125">
        <f t="shared" si="2465"/>
        <v>5.0456039518253067E-2</v>
      </c>
      <c r="LH99" s="125">
        <f t="shared" si="2465"/>
        <v>3.455294655580711E-2</v>
      </c>
      <c r="LI99" s="125">
        <f t="shared" si="2465"/>
        <v>2.3978864874429108E-2</v>
      </c>
      <c r="LJ99" s="125">
        <f t="shared" si="2465"/>
        <v>1.6944648600332877E-2</v>
      </c>
      <c r="LK99" s="125">
        <f t="shared" si="2465"/>
        <v>1.2263740175549561E-2</v>
      </c>
      <c r="LL99" s="125">
        <f t="shared" si="2465"/>
        <v>9.1490155759144029E-3</v>
      </c>
      <c r="LM99" s="125">
        <f t="shared" si="2465"/>
        <v>7.0781649102053508E-3</v>
      </c>
      <c r="LN99" s="125">
        <f t="shared" si="2465"/>
        <v>5.7044790949202489E-3</v>
      </c>
      <c r="LO99" s="125">
        <f t="shared" si="2465"/>
        <v>4.7977208709593204E-3</v>
      </c>
      <c r="LP99" s="125">
        <f t="shared" si="2465"/>
        <v>4.2049300265776255E-3</v>
      </c>
      <c r="LQ99" s="125">
        <f t="shared" si="2465"/>
        <v>0.1104145909768824</v>
      </c>
      <c r="LR99" s="125">
        <f t="shared" si="2465"/>
        <v>7.4386484845519102E-2</v>
      </c>
      <c r="LS99" s="125">
        <f t="shared" si="2465"/>
        <v>5.0456039518253067E-2</v>
      </c>
      <c r="LT99" s="125">
        <f t="shared" si="2465"/>
        <v>3.455294655580711E-2</v>
      </c>
      <c r="LU99" s="125">
        <f t="shared" si="2465"/>
        <v>2.3978864874429108E-2</v>
      </c>
      <c r="LV99" s="125">
        <f t="shared" si="2465"/>
        <v>1.6944648600332877E-2</v>
      </c>
      <c r="LW99" s="125">
        <f t="shared" si="2465"/>
        <v>1.2263740175549561E-2</v>
      </c>
      <c r="LX99" s="125">
        <f t="shared" si="2465"/>
        <v>9.1490155759144029E-3</v>
      </c>
      <c r="LY99" s="125">
        <f t="shared" si="2465"/>
        <v>7.0781649102053508E-3</v>
      </c>
      <c r="LZ99" s="125">
        <f t="shared" si="2465"/>
        <v>5.7044790949202489E-3</v>
      </c>
      <c r="MA99" s="125">
        <f t="shared" si="2465"/>
        <v>4.7977208709593204E-3</v>
      </c>
      <c r="MB99" s="125">
        <f t="shared" ref="MB99:OM99" si="2466">((MB28/3600)*EXP(MB97*MB28/3600) + MB58*EXP(-MB58*MB97))/(((MB28/3600)+MB58)*EXP(((MB28/3600)-MB58))*MB97)</f>
        <v>4.2049300265776255E-3</v>
      </c>
      <c r="MC99" s="125">
        <f t="shared" si="2466"/>
        <v>0.1104145909768824</v>
      </c>
      <c r="MD99" s="125">
        <f t="shared" si="2466"/>
        <v>7.4386484845519102E-2</v>
      </c>
      <c r="ME99" s="125">
        <f t="shared" si="2466"/>
        <v>5.0456039518253067E-2</v>
      </c>
      <c r="MF99" s="125">
        <f t="shared" si="2466"/>
        <v>3.455294655580711E-2</v>
      </c>
      <c r="MG99" s="125">
        <f t="shared" si="2466"/>
        <v>2.3978864874429108E-2</v>
      </c>
      <c r="MH99" s="125">
        <f t="shared" si="2466"/>
        <v>1.6944648600332877E-2</v>
      </c>
      <c r="MI99" s="125">
        <f t="shared" si="2466"/>
        <v>1.2263740175549561E-2</v>
      </c>
      <c r="MJ99" s="125">
        <f t="shared" si="2466"/>
        <v>9.1490155759144029E-3</v>
      </c>
      <c r="MK99" s="125">
        <f t="shared" si="2466"/>
        <v>7.0781649102053508E-3</v>
      </c>
      <c r="ML99" s="125">
        <f t="shared" si="2466"/>
        <v>5.7044790949202489E-3</v>
      </c>
      <c r="MM99" s="125">
        <f t="shared" si="2466"/>
        <v>4.7977208709593204E-3</v>
      </c>
      <c r="MN99" s="125">
        <f t="shared" si="2466"/>
        <v>4.2049300265776255E-3</v>
      </c>
      <c r="MO99" s="125">
        <f t="shared" si="2466"/>
        <v>0.1104145909768824</v>
      </c>
      <c r="MP99" s="125">
        <f t="shared" si="2466"/>
        <v>7.4386484845519102E-2</v>
      </c>
      <c r="MQ99" s="125">
        <f t="shared" si="2466"/>
        <v>5.0456039518253067E-2</v>
      </c>
      <c r="MR99" s="125">
        <f t="shared" si="2466"/>
        <v>3.455294655580711E-2</v>
      </c>
      <c r="MS99" s="125">
        <f t="shared" si="2466"/>
        <v>2.3978864874429108E-2</v>
      </c>
      <c r="MT99" s="125">
        <f t="shared" si="2466"/>
        <v>1.6944648600332877E-2</v>
      </c>
      <c r="MU99" s="125">
        <f t="shared" si="2466"/>
        <v>1.2263740175549561E-2</v>
      </c>
      <c r="MV99" s="125">
        <f t="shared" si="2466"/>
        <v>9.1490155759144029E-3</v>
      </c>
      <c r="MW99" s="125">
        <f t="shared" si="2466"/>
        <v>7.0781649102053508E-3</v>
      </c>
      <c r="MX99" s="125">
        <f t="shared" si="2466"/>
        <v>5.7044790949202489E-3</v>
      </c>
      <c r="MY99" s="125">
        <f t="shared" si="2466"/>
        <v>4.7977208709593204E-3</v>
      </c>
      <c r="MZ99" s="125">
        <f t="shared" si="2466"/>
        <v>4.2049300265776255E-3</v>
      </c>
      <c r="NA99" s="125">
        <f t="shared" si="2466"/>
        <v>0.1104145909768824</v>
      </c>
      <c r="NB99" s="125">
        <f t="shared" si="2466"/>
        <v>7.4386484845519102E-2</v>
      </c>
      <c r="NC99" s="125">
        <f t="shared" si="2466"/>
        <v>5.0456039518253067E-2</v>
      </c>
      <c r="ND99" s="125">
        <f t="shared" si="2466"/>
        <v>3.455294655580711E-2</v>
      </c>
      <c r="NE99" s="125">
        <f t="shared" si="2466"/>
        <v>2.3978864874429108E-2</v>
      </c>
      <c r="NF99" s="125">
        <f t="shared" si="2466"/>
        <v>1.6944648600332877E-2</v>
      </c>
      <c r="NG99" s="125">
        <f t="shared" si="2466"/>
        <v>1.2263740175549561E-2</v>
      </c>
      <c r="NH99" s="125">
        <f t="shared" si="2466"/>
        <v>9.1490155759144029E-3</v>
      </c>
      <c r="NI99" s="125">
        <f t="shared" si="2466"/>
        <v>7.0781649102053508E-3</v>
      </c>
      <c r="NJ99" s="125">
        <f t="shared" si="2466"/>
        <v>5.7044790949202489E-3</v>
      </c>
      <c r="NK99" s="125">
        <f t="shared" si="2466"/>
        <v>4.7977208709593204E-3</v>
      </c>
      <c r="NL99" s="125">
        <f t="shared" si="2466"/>
        <v>4.2049300265776255E-3</v>
      </c>
      <c r="NM99" s="125">
        <f t="shared" si="2466"/>
        <v>0.1104145909768824</v>
      </c>
      <c r="NN99" s="125">
        <f t="shared" si="2466"/>
        <v>7.4386484845519102E-2</v>
      </c>
      <c r="NO99" s="125">
        <f t="shared" si="2466"/>
        <v>5.0456039518253067E-2</v>
      </c>
      <c r="NP99" s="125">
        <f t="shared" si="2466"/>
        <v>3.455294655580711E-2</v>
      </c>
      <c r="NQ99" s="125">
        <f t="shared" si="2466"/>
        <v>2.3978864874429108E-2</v>
      </c>
      <c r="NR99" s="125">
        <f t="shared" si="2466"/>
        <v>1.6944648600332877E-2</v>
      </c>
      <c r="NS99" s="125">
        <f t="shared" si="2466"/>
        <v>1.2263740175549561E-2</v>
      </c>
      <c r="NT99" s="125">
        <f t="shared" si="2466"/>
        <v>9.1490155759144029E-3</v>
      </c>
      <c r="NU99" s="125">
        <f t="shared" si="2466"/>
        <v>7.0781649102053508E-3</v>
      </c>
      <c r="NV99" s="125">
        <f t="shared" si="2466"/>
        <v>5.7044790949202489E-3</v>
      </c>
      <c r="NW99" s="125">
        <f t="shared" si="2466"/>
        <v>4.7977208709593204E-3</v>
      </c>
      <c r="NX99" s="125">
        <f t="shared" si="2466"/>
        <v>4.2049300265776255E-3</v>
      </c>
      <c r="NY99" s="125">
        <f t="shared" si="2466"/>
        <v>0.1104145909768824</v>
      </c>
      <c r="NZ99" s="125">
        <f t="shared" si="2466"/>
        <v>7.4386484845519102E-2</v>
      </c>
      <c r="OA99" s="125">
        <f t="shared" si="2466"/>
        <v>5.0456039518253067E-2</v>
      </c>
      <c r="OB99" s="125">
        <f t="shared" si="2466"/>
        <v>3.455294655580711E-2</v>
      </c>
      <c r="OC99" s="125">
        <f t="shared" si="2466"/>
        <v>2.3978864874429108E-2</v>
      </c>
      <c r="OD99" s="125">
        <f t="shared" si="2466"/>
        <v>1.6944648600332877E-2</v>
      </c>
      <c r="OE99" s="125">
        <f t="shared" si="2466"/>
        <v>1.2263740175549561E-2</v>
      </c>
      <c r="OF99" s="125">
        <f t="shared" si="2466"/>
        <v>9.1490155759144029E-3</v>
      </c>
      <c r="OG99" s="125">
        <f t="shared" si="2466"/>
        <v>7.0781649102053508E-3</v>
      </c>
      <c r="OH99" s="125">
        <f t="shared" si="2466"/>
        <v>5.7044790949202489E-3</v>
      </c>
      <c r="OI99" s="125">
        <f t="shared" si="2466"/>
        <v>4.7977208709593204E-3</v>
      </c>
      <c r="OJ99" s="125">
        <f t="shared" si="2466"/>
        <v>4.2049300265776255E-3</v>
      </c>
      <c r="OK99" s="125">
        <f t="shared" si="2466"/>
        <v>0.1104145909768824</v>
      </c>
      <c r="OL99" s="125">
        <f t="shared" si="2466"/>
        <v>7.4386484845519102E-2</v>
      </c>
      <c r="OM99" s="125">
        <f t="shared" si="2466"/>
        <v>5.0456039518253067E-2</v>
      </c>
      <c r="ON99" s="125">
        <f t="shared" ref="ON99:QY99" si="2467">((ON28/3600)*EXP(ON97*ON28/3600) + ON58*EXP(-ON58*ON97))/(((ON28/3600)+ON58)*EXP(((ON28/3600)-ON58))*ON97)</f>
        <v>3.455294655580711E-2</v>
      </c>
      <c r="OO99" s="125">
        <f t="shared" si="2467"/>
        <v>2.3978864874429108E-2</v>
      </c>
      <c r="OP99" s="125">
        <f t="shared" si="2467"/>
        <v>1.6944648600332877E-2</v>
      </c>
      <c r="OQ99" s="125">
        <f t="shared" si="2467"/>
        <v>1.2263740175549561E-2</v>
      </c>
      <c r="OR99" s="125">
        <f t="shared" si="2467"/>
        <v>9.1490155759144029E-3</v>
      </c>
      <c r="OS99" s="125">
        <f t="shared" si="2467"/>
        <v>7.0781649102053508E-3</v>
      </c>
      <c r="OT99" s="125">
        <f t="shared" si="2467"/>
        <v>5.7044790949202489E-3</v>
      </c>
      <c r="OU99" s="125">
        <f t="shared" si="2467"/>
        <v>4.7977208709593204E-3</v>
      </c>
      <c r="OV99" s="125">
        <f t="shared" si="2467"/>
        <v>4.2049300265776255E-3</v>
      </c>
      <c r="OW99" s="125">
        <f t="shared" si="2467"/>
        <v>0.1104145909768824</v>
      </c>
      <c r="OX99" s="125">
        <f t="shared" si="2467"/>
        <v>7.4386484845519102E-2</v>
      </c>
      <c r="OY99" s="125">
        <f t="shared" si="2467"/>
        <v>5.0456039518253067E-2</v>
      </c>
      <c r="OZ99" s="125">
        <f t="shared" si="2467"/>
        <v>3.455294655580711E-2</v>
      </c>
      <c r="PA99" s="125">
        <f t="shared" si="2467"/>
        <v>2.3978864874429108E-2</v>
      </c>
      <c r="PB99" s="125">
        <f t="shared" si="2467"/>
        <v>1.6944648600332877E-2</v>
      </c>
      <c r="PC99" s="125">
        <f t="shared" si="2467"/>
        <v>1.2263740175549561E-2</v>
      </c>
      <c r="PD99" s="125">
        <f t="shared" si="2467"/>
        <v>9.1490155759144029E-3</v>
      </c>
      <c r="PE99" s="125">
        <f t="shared" si="2467"/>
        <v>7.0781649102053508E-3</v>
      </c>
      <c r="PF99" s="125">
        <f t="shared" si="2467"/>
        <v>5.7044790949202489E-3</v>
      </c>
      <c r="PG99" s="125">
        <f t="shared" si="2467"/>
        <v>4.7977208709593204E-3</v>
      </c>
      <c r="PH99" s="125">
        <f t="shared" si="2467"/>
        <v>4.2049300265776255E-3</v>
      </c>
      <c r="PI99" s="125">
        <f t="shared" si="2467"/>
        <v>0.1104145909768824</v>
      </c>
      <c r="PJ99" s="125">
        <f t="shared" si="2467"/>
        <v>7.4386484845519102E-2</v>
      </c>
      <c r="PK99" s="125">
        <f t="shared" si="2467"/>
        <v>5.0456039518253067E-2</v>
      </c>
      <c r="PL99" s="125">
        <f t="shared" si="2467"/>
        <v>3.455294655580711E-2</v>
      </c>
      <c r="PM99" s="125">
        <f t="shared" si="2467"/>
        <v>2.3978864874429108E-2</v>
      </c>
      <c r="PN99" s="125">
        <f t="shared" si="2467"/>
        <v>1.6944648600332877E-2</v>
      </c>
      <c r="PO99" s="125">
        <f t="shared" si="2467"/>
        <v>1.2263740175549561E-2</v>
      </c>
      <c r="PP99" s="125">
        <f t="shared" si="2467"/>
        <v>9.1490155759144029E-3</v>
      </c>
      <c r="PQ99" s="125">
        <f t="shared" si="2467"/>
        <v>7.0781649102053508E-3</v>
      </c>
      <c r="PR99" s="125">
        <f t="shared" si="2467"/>
        <v>5.7044790949202489E-3</v>
      </c>
      <c r="PS99" s="125">
        <f t="shared" si="2467"/>
        <v>4.7977208709593204E-3</v>
      </c>
      <c r="PT99" s="125">
        <f t="shared" si="2467"/>
        <v>4.2049300265776255E-3</v>
      </c>
      <c r="PU99" s="125">
        <f t="shared" si="2467"/>
        <v>0.1104145909768824</v>
      </c>
      <c r="PV99" s="125">
        <f t="shared" si="2467"/>
        <v>7.4386484845519102E-2</v>
      </c>
      <c r="PW99" s="125">
        <f t="shared" si="2467"/>
        <v>5.0456039518253067E-2</v>
      </c>
      <c r="PX99" s="125">
        <f t="shared" si="2467"/>
        <v>3.455294655580711E-2</v>
      </c>
      <c r="PY99" s="125">
        <f t="shared" si="2467"/>
        <v>2.3978864874429108E-2</v>
      </c>
      <c r="PZ99" s="125">
        <f t="shared" si="2467"/>
        <v>1.6944648600332877E-2</v>
      </c>
      <c r="QA99" s="125">
        <f t="shared" si="2467"/>
        <v>1.2263740175549561E-2</v>
      </c>
      <c r="QB99" s="125">
        <f t="shared" si="2467"/>
        <v>9.1490155759144029E-3</v>
      </c>
      <c r="QC99" s="125">
        <f t="shared" si="2467"/>
        <v>7.0781649102053508E-3</v>
      </c>
      <c r="QD99" s="125">
        <f t="shared" si="2467"/>
        <v>5.7044790949202489E-3</v>
      </c>
      <c r="QE99" s="125">
        <f t="shared" si="2467"/>
        <v>4.7977208709593204E-3</v>
      </c>
      <c r="QF99" s="125">
        <f t="shared" si="2467"/>
        <v>4.2049300265776255E-3</v>
      </c>
      <c r="QG99" s="125">
        <f t="shared" si="2467"/>
        <v>0.1104145909768824</v>
      </c>
      <c r="QH99" s="125">
        <f t="shared" si="2467"/>
        <v>7.4386484845519102E-2</v>
      </c>
      <c r="QI99" s="125">
        <f t="shared" si="2467"/>
        <v>5.0456039518253067E-2</v>
      </c>
      <c r="QJ99" s="125">
        <f t="shared" si="2467"/>
        <v>3.455294655580711E-2</v>
      </c>
      <c r="QK99" s="125">
        <f t="shared" si="2467"/>
        <v>2.3978864874429108E-2</v>
      </c>
      <c r="QL99" s="125">
        <f t="shared" si="2467"/>
        <v>1.6944648600332877E-2</v>
      </c>
      <c r="QM99" s="125">
        <f t="shared" si="2467"/>
        <v>1.2263740175549561E-2</v>
      </c>
      <c r="QN99" s="125">
        <f t="shared" si="2467"/>
        <v>9.1490155759144029E-3</v>
      </c>
      <c r="QO99" s="125">
        <f t="shared" si="2467"/>
        <v>7.0781649102053508E-3</v>
      </c>
      <c r="QP99" s="125">
        <f t="shared" si="2467"/>
        <v>5.7044790949202489E-3</v>
      </c>
      <c r="QQ99" s="125">
        <f t="shared" si="2467"/>
        <v>4.7977208709593204E-3</v>
      </c>
      <c r="QR99" s="125">
        <f t="shared" si="2467"/>
        <v>4.2049300265776255E-3</v>
      </c>
      <c r="QS99" s="125">
        <f t="shared" si="2467"/>
        <v>0.1104145909768824</v>
      </c>
      <c r="QT99" s="125">
        <f t="shared" si="2467"/>
        <v>7.4386484845519102E-2</v>
      </c>
      <c r="QU99" s="125">
        <f t="shared" si="2467"/>
        <v>5.0456039518253067E-2</v>
      </c>
      <c r="QV99" s="125">
        <f t="shared" si="2467"/>
        <v>3.455294655580711E-2</v>
      </c>
      <c r="QW99" s="125">
        <f t="shared" si="2467"/>
        <v>2.3978864874429108E-2</v>
      </c>
      <c r="QX99" s="125">
        <f t="shared" si="2467"/>
        <v>1.6944648600332877E-2</v>
      </c>
      <c r="QY99" s="125">
        <f t="shared" si="2467"/>
        <v>1.2263740175549561E-2</v>
      </c>
      <c r="QZ99" s="125">
        <f t="shared" ref="QZ99:TK99" si="2468">((QZ28/3600)*EXP(QZ97*QZ28/3600) + QZ58*EXP(-QZ58*QZ97))/(((QZ28/3600)+QZ58)*EXP(((QZ28/3600)-QZ58))*QZ97)</f>
        <v>9.1490155759144029E-3</v>
      </c>
      <c r="RA99" s="125">
        <f t="shared" si="2468"/>
        <v>7.0781649102053508E-3</v>
      </c>
      <c r="RB99" s="125">
        <f t="shared" si="2468"/>
        <v>5.7044790949202489E-3</v>
      </c>
      <c r="RC99" s="125">
        <f t="shared" si="2468"/>
        <v>4.7977208709593204E-3</v>
      </c>
      <c r="RD99" s="125">
        <f t="shared" si="2468"/>
        <v>4.2049300265776255E-3</v>
      </c>
      <c r="RE99" s="125">
        <f t="shared" si="2468"/>
        <v>0.1104145909768824</v>
      </c>
      <c r="RF99" s="125">
        <f t="shared" si="2468"/>
        <v>7.4386484845519102E-2</v>
      </c>
      <c r="RG99" s="125">
        <f t="shared" si="2468"/>
        <v>5.0456039518253067E-2</v>
      </c>
      <c r="RH99" s="125">
        <f t="shared" si="2468"/>
        <v>3.455294655580711E-2</v>
      </c>
      <c r="RI99" s="125">
        <f t="shared" si="2468"/>
        <v>2.3978864874429108E-2</v>
      </c>
      <c r="RJ99" s="125">
        <f t="shared" si="2468"/>
        <v>1.6944648600332877E-2</v>
      </c>
      <c r="RK99" s="125">
        <f t="shared" si="2468"/>
        <v>1.2263740175549561E-2</v>
      </c>
      <c r="RL99" s="125">
        <f t="shared" si="2468"/>
        <v>9.1490155759144029E-3</v>
      </c>
      <c r="RM99" s="125">
        <f t="shared" si="2468"/>
        <v>7.0781649102053508E-3</v>
      </c>
      <c r="RN99" s="125">
        <f t="shared" si="2468"/>
        <v>5.7044790949202489E-3</v>
      </c>
      <c r="RO99" s="125">
        <f t="shared" si="2468"/>
        <v>4.7977208709593204E-3</v>
      </c>
      <c r="RP99" s="125">
        <f t="shared" si="2468"/>
        <v>4.2049300265776255E-3</v>
      </c>
      <c r="RQ99" s="125">
        <f t="shared" si="2468"/>
        <v>0.1104145909768824</v>
      </c>
      <c r="RR99" s="125">
        <f t="shared" si="2468"/>
        <v>7.4386484845519102E-2</v>
      </c>
      <c r="RS99" s="125">
        <f t="shared" si="2468"/>
        <v>5.0456039518253067E-2</v>
      </c>
      <c r="RT99" s="125">
        <f t="shared" si="2468"/>
        <v>3.455294655580711E-2</v>
      </c>
      <c r="RU99" s="125">
        <f t="shared" si="2468"/>
        <v>2.3978864874429108E-2</v>
      </c>
      <c r="RV99" s="125">
        <f t="shared" si="2468"/>
        <v>1.6944648600332877E-2</v>
      </c>
      <c r="RW99" s="125">
        <f t="shared" si="2468"/>
        <v>1.2263740175549561E-2</v>
      </c>
      <c r="RX99" s="125">
        <f t="shared" si="2468"/>
        <v>9.1490155759144029E-3</v>
      </c>
      <c r="RY99" s="125">
        <f t="shared" si="2468"/>
        <v>7.0781649102053508E-3</v>
      </c>
      <c r="RZ99" s="125">
        <f t="shared" si="2468"/>
        <v>5.7044790949202489E-3</v>
      </c>
      <c r="SA99" s="125">
        <f t="shared" si="2468"/>
        <v>4.7977208709593204E-3</v>
      </c>
      <c r="SB99" s="125">
        <f t="shared" si="2468"/>
        <v>4.2049300265776255E-3</v>
      </c>
      <c r="SC99" s="125">
        <f t="shared" si="2468"/>
        <v>0.1104145909768824</v>
      </c>
      <c r="SD99" s="125">
        <f t="shared" si="2468"/>
        <v>7.4386484845519102E-2</v>
      </c>
      <c r="SE99" s="125">
        <f t="shared" si="2468"/>
        <v>5.0456039518253067E-2</v>
      </c>
      <c r="SF99" s="125">
        <f t="shared" si="2468"/>
        <v>3.455294655580711E-2</v>
      </c>
      <c r="SG99" s="125">
        <f t="shared" si="2468"/>
        <v>2.3978864874429108E-2</v>
      </c>
      <c r="SH99" s="125">
        <f t="shared" si="2468"/>
        <v>1.6944648600332877E-2</v>
      </c>
      <c r="SI99" s="125">
        <f t="shared" si="2468"/>
        <v>1.2263740175549561E-2</v>
      </c>
      <c r="SJ99" s="125">
        <f t="shared" si="2468"/>
        <v>9.1490155759144029E-3</v>
      </c>
      <c r="SK99" s="125">
        <f t="shared" si="2468"/>
        <v>7.0781649102053508E-3</v>
      </c>
      <c r="SL99" s="125">
        <f t="shared" si="2468"/>
        <v>5.7044790949202489E-3</v>
      </c>
      <c r="SM99" s="125">
        <f t="shared" si="2468"/>
        <v>4.7977208709593204E-3</v>
      </c>
      <c r="SN99" s="125">
        <f t="shared" si="2468"/>
        <v>4.2049300265776255E-3</v>
      </c>
      <c r="SO99" s="125">
        <f t="shared" si="2468"/>
        <v>0.1104145909768824</v>
      </c>
      <c r="SP99" s="125">
        <f t="shared" si="2468"/>
        <v>7.4386484845519102E-2</v>
      </c>
      <c r="SQ99" s="125">
        <f t="shared" si="2468"/>
        <v>5.0456039518253067E-2</v>
      </c>
      <c r="SR99" s="125">
        <f t="shared" si="2468"/>
        <v>3.455294655580711E-2</v>
      </c>
      <c r="SS99" s="125">
        <f t="shared" si="2468"/>
        <v>2.3978864874429108E-2</v>
      </c>
      <c r="ST99" s="125">
        <f t="shared" si="2468"/>
        <v>1.6944648600332877E-2</v>
      </c>
      <c r="SU99" s="125">
        <f t="shared" si="2468"/>
        <v>1.2263740175549561E-2</v>
      </c>
      <c r="SV99" s="125">
        <f t="shared" si="2468"/>
        <v>9.1490155759144029E-3</v>
      </c>
      <c r="SW99" s="125">
        <f t="shared" si="2468"/>
        <v>7.0781649102053508E-3</v>
      </c>
      <c r="SX99" s="125">
        <f t="shared" si="2468"/>
        <v>5.7044790949202489E-3</v>
      </c>
      <c r="SY99" s="125">
        <f t="shared" si="2468"/>
        <v>4.7977208709593204E-3</v>
      </c>
      <c r="SZ99" s="125">
        <f t="shared" si="2468"/>
        <v>4.2049300265776255E-3</v>
      </c>
      <c r="TA99" s="125">
        <f t="shared" si="2468"/>
        <v>0.1104145909768824</v>
      </c>
      <c r="TB99" s="125">
        <f t="shared" si="2468"/>
        <v>7.4386484845519102E-2</v>
      </c>
      <c r="TC99" s="125">
        <f t="shared" si="2468"/>
        <v>5.0456039518253067E-2</v>
      </c>
      <c r="TD99" s="125">
        <f t="shared" si="2468"/>
        <v>3.455294655580711E-2</v>
      </c>
      <c r="TE99" s="125">
        <f t="shared" si="2468"/>
        <v>2.3978864874429108E-2</v>
      </c>
      <c r="TF99" s="125">
        <f t="shared" si="2468"/>
        <v>1.6944648600332877E-2</v>
      </c>
      <c r="TG99" s="125">
        <f t="shared" si="2468"/>
        <v>1.2263740175549561E-2</v>
      </c>
      <c r="TH99" s="125">
        <f t="shared" si="2468"/>
        <v>9.1490155759144029E-3</v>
      </c>
      <c r="TI99" s="125">
        <f t="shared" si="2468"/>
        <v>7.0781649102053508E-3</v>
      </c>
      <c r="TJ99" s="125">
        <f t="shared" si="2468"/>
        <v>5.7044790949202489E-3</v>
      </c>
      <c r="TK99" s="125">
        <f t="shared" si="2468"/>
        <v>4.7977208709593204E-3</v>
      </c>
      <c r="TL99" s="125">
        <f t="shared" ref="TL99:VH99" si="2469">((TL28/3600)*EXP(TL97*TL28/3600) + TL58*EXP(-TL58*TL97))/(((TL28/3600)+TL58)*EXP(((TL28/3600)-TL58))*TL97)</f>
        <v>4.2049300265776255E-3</v>
      </c>
      <c r="TM99" s="125">
        <f t="shared" si="2469"/>
        <v>0.1104145909768824</v>
      </c>
      <c r="TN99" s="125">
        <f t="shared" si="2469"/>
        <v>7.4386484845519102E-2</v>
      </c>
      <c r="TO99" s="125">
        <f t="shared" si="2469"/>
        <v>5.0456039518253067E-2</v>
      </c>
      <c r="TP99" s="125">
        <f t="shared" si="2469"/>
        <v>3.455294655580711E-2</v>
      </c>
      <c r="TQ99" s="125">
        <f t="shared" si="2469"/>
        <v>2.3978864874429108E-2</v>
      </c>
      <c r="TR99" s="125">
        <f t="shared" si="2469"/>
        <v>1.6944648600332877E-2</v>
      </c>
      <c r="TS99" s="125">
        <f t="shared" si="2469"/>
        <v>1.2263740175549561E-2</v>
      </c>
      <c r="TT99" s="125">
        <f t="shared" si="2469"/>
        <v>9.1490155759144029E-3</v>
      </c>
      <c r="TU99" s="125">
        <f t="shared" si="2469"/>
        <v>7.0781649102053508E-3</v>
      </c>
      <c r="TV99" s="125">
        <f t="shared" si="2469"/>
        <v>5.7044790949202489E-3</v>
      </c>
      <c r="TW99" s="125">
        <f t="shared" si="2469"/>
        <v>4.7977208709593204E-3</v>
      </c>
      <c r="TX99" s="125">
        <f t="shared" si="2469"/>
        <v>4.2049300265776255E-3</v>
      </c>
      <c r="TY99" s="125">
        <f t="shared" si="2469"/>
        <v>0.1104145909768824</v>
      </c>
      <c r="TZ99" s="125">
        <f t="shared" si="2469"/>
        <v>7.4386484845519102E-2</v>
      </c>
      <c r="UA99" s="125">
        <f t="shared" si="2469"/>
        <v>5.0456039518253067E-2</v>
      </c>
      <c r="UB99" s="125">
        <f t="shared" si="2469"/>
        <v>3.455294655580711E-2</v>
      </c>
      <c r="UC99" s="125">
        <f t="shared" si="2469"/>
        <v>2.3978864874429108E-2</v>
      </c>
      <c r="UD99" s="125">
        <f t="shared" si="2469"/>
        <v>1.6944648600332877E-2</v>
      </c>
      <c r="UE99" s="125">
        <f t="shared" si="2469"/>
        <v>1.2263740175549561E-2</v>
      </c>
      <c r="UF99" s="125">
        <f t="shared" si="2469"/>
        <v>9.1490155759144029E-3</v>
      </c>
      <c r="UG99" s="125">
        <f t="shared" si="2469"/>
        <v>7.0781649102053508E-3</v>
      </c>
      <c r="UH99" s="125">
        <f t="shared" si="2469"/>
        <v>5.7044790949202489E-3</v>
      </c>
      <c r="UI99" s="125">
        <f t="shared" si="2469"/>
        <v>4.7977208709593204E-3</v>
      </c>
      <c r="UJ99" s="125">
        <f t="shared" si="2469"/>
        <v>4.2049300265776255E-3</v>
      </c>
      <c r="UK99" s="125">
        <f t="shared" si="2469"/>
        <v>0.1104145909768824</v>
      </c>
      <c r="UL99" s="125">
        <f t="shared" si="2469"/>
        <v>7.4386484845519102E-2</v>
      </c>
      <c r="UM99" s="125">
        <f t="shared" si="2469"/>
        <v>5.0456039518253067E-2</v>
      </c>
      <c r="UN99" s="125">
        <f t="shared" si="2469"/>
        <v>3.455294655580711E-2</v>
      </c>
      <c r="UO99" s="125">
        <f t="shared" si="2469"/>
        <v>2.3978864874429108E-2</v>
      </c>
      <c r="UP99" s="125">
        <f t="shared" si="2469"/>
        <v>1.6944648600332877E-2</v>
      </c>
      <c r="UQ99" s="125">
        <f t="shared" si="2469"/>
        <v>1.2263740175549561E-2</v>
      </c>
      <c r="UR99" s="125">
        <f t="shared" si="2469"/>
        <v>9.1490155759144029E-3</v>
      </c>
      <c r="US99" s="125">
        <f t="shared" si="2469"/>
        <v>7.0781649102053508E-3</v>
      </c>
      <c r="UT99" s="125">
        <f t="shared" si="2469"/>
        <v>5.7044790949202489E-3</v>
      </c>
      <c r="UU99" s="125">
        <f t="shared" si="2469"/>
        <v>4.7977208709593204E-3</v>
      </c>
      <c r="UV99" s="125">
        <f t="shared" si="2469"/>
        <v>4.2049300265776255E-3</v>
      </c>
      <c r="UW99" s="125">
        <f t="shared" si="2469"/>
        <v>0.1104145909768824</v>
      </c>
      <c r="UX99" s="125">
        <f t="shared" si="2469"/>
        <v>7.4386484845519102E-2</v>
      </c>
      <c r="UY99" s="125">
        <f t="shared" si="2469"/>
        <v>5.0456039518253067E-2</v>
      </c>
      <c r="UZ99" s="125">
        <f t="shared" si="2469"/>
        <v>3.455294655580711E-2</v>
      </c>
      <c r="VA99" s="125">
        <f t="shared" si="2469"/>
        <v>2.3978864874429108E-2</v>
      </c>
      <c r="VB99" s="125">
        <f t="shared" si="2469"/>
        <v>1.6944648600332877E-2</v>
      </c>
      <c r="VC99" s="125">
        <f t="shared" si="2469"/>
        <v>1.2263740175549561E-2</v>
      </c>
      <c r="VD99" s="125">
        <f t="shared" si="2469"/>
        <v>9.1490155759144029E-3</v>
      </c>
      <c r="VE99" s="125">
        <f t="shared" si="2469"/>
        <v>7.0781649102053508E-3</v>
      </c>
      <c r="VF99" s="125">
        <f t="shared" si="2469"/>
        <v>5.7044790949202489E-3</v>
      </c>
      <c r="VG99" s="125">
        <f t="shared" si="2469"/>
        <v>4.7977208709593204E-3</v>
      </c>
      <c r="VH99" s="125">
        <f t="shared" si="2469"/>
        <v>4.2049300265776255E-3</v>
      </c>
    </row>
    <row r="100" spans="2:580" ht="14.25" x14ac:dyDescent="0.25">
      <c r="B100" s="55"/>
      <c r="C100" s="10" t="s">
        <v>302</v>
      </c>
      <c r="D100" s="93" t="s">
        <v>390</v>
      </c>
      <c r="E100" s="125">
        <f t="shared" ref="E100:F100" si="2470">E97+2*(E98-1)</f>
        <v>6.3</v>
      </c>
      <c r="F100" s="125">
        <f t="shared" si="2470"/>
        <v>6.3</v>
      </c>
      <c r="G100" s="125">
        <f t="shared" ref="G100:S100" si="2471">G97+2*(G98-1)</f>
        <v>6.3</v>
      </c>
      <c r="H100" s="125">
        <f t="shared" si="2471"/>
        <v>6.3</v>
      </c>
      <c r="I100" s="125">
        <f t="shared" si="2471"/>
        <v>6.3</v>
      </c>
      <c r="J100" s="125">
        <f t="shared" si="2471"/>
        <v>6.3</v>
      </c>
      <c r="K100" s="125">
        <f t="shared" si="2471"/>
        <v>6.3</v>
      </c>
      <c r="L100" s="125">
        <f t="shared" si="2471"/>
        <v>6.3</v>
      </c>
      <c r="M100" s="125">
        <f t="shared" si="2471"/>
        <v>6.3</v>
      </c>
      <c r="N100" s="125">
        <f t="shared" si="2471"/>
        <v>6.3</v>
      </c>
      <c r="O100" s="125">
        <f t="shared" si="2471"/>
        <v>6.3</v>
      </c>
      <c r="P100" s="125">
        <f t="shared" si="2471"/>
        <v>6.3</v>
      </c>
      <c r="Q100" s="125">
        <f t="shared" si="2471"/>
        <v>6.3</v>
      </c>
      <c r="R100" s="125">
        <f t="shared" si="2471"/>
        <v>6.3</v>
      </c>
      <c r="S100" s="125">
        <f t="shared" si="2471"/>
        <v>6.3</v>
      </c>
      <c r="T100" s="125">
        <f t="shared" ref="T100:CE100" si="2472">T97+2*(T98-1)</f>
        <v>6.3</v>
      </c>
      <c r="U100" s="125">
        <f t="shared" si="2472"/>
        <v>6.3</v>
      </c>
      <c r="V100" s="125">
        <f t="shared" si="2472"/>
        <v>6.3</v>
      </c>
      <c r="W100" s="125">
        <f t="shared" si="2472"/>
        <v>6.3</v>
      </c>
      <c r="X100" s="125">
        <f t="shared" si="2472"/>
        <v>6.3</v>
      </c>
      <c r="Y100" s="125">
        <f t="shared" si="2472"/>
        <v>6.3</v>
      </c>
      <c r="Z100" s="125">
        <f t="shared" si="2472"/>
        <v>6.3</v>
      </c>
      <c r="AA100" s="125">
        <f t="shared" si="2472"/>
        <v>6.3</v>
      </c>
      <c r="AB100" s="125">
        <f t="shared" si="2472"/>
        <v>6.3</v>
      </c>
      <c r="AC100" s="125">
        <f t="shared" si="2472"/>
        <v>6.3</v>
      </c>
      <c r="AD100" s="125">
        <f t="shared" si="2472"/>
        <v>6.3</v>
      </c>
      <c r="AE100" s="125">
        <f t="shared" si="2472"/>
        <v>6.3</v>
      </c>
      <c r="AF100" s="125">
        <f t="shared" si="2472"/>
        <v>6.3</v>
      </c>
      <c r="AG100" s="125">
        <f t="shared" si="2472"/>
        <v>6.3</v>
      </c>
      <c r="AH100" s="125">
        <f t="shared" si="2472"/>
        <v>6.3</v>
      </c>
      <c r="AI100" s="125">
        <f t="shared" si="2472"/>
        <v>6.3</v>
      </c>
      <c r="AJ100" s="125">
        <f t="shared" si="2472"/>
        <v>6.3</v>
      </c>
      <c r="AK100" s="125">
        <f t="shared" si="2472"/>
        <v>6.3</v>
      </c>
      <c r="AL100" s="125">
        <f t="shared" si="2472"/>
        <v>6.3</v>
      </c>
      <c r="AM100" s="125">
        <f t="shared" si="2472"/>
        <v>6.3</v>
      </c>
      <c r="AN100" s="125">
        <f t="shared" si="2472"/>
        <v>6.3</v>
      </c>
      <c r="AO100" s="125">
        <f t="shared" si="2472"/>
        <v>6.3</v>
      </c>
      <c r="AP100" s="125">
        <f t="shared" si="2472"/>
        <v>6.3</v>
      </c>
      <c r="AQ100" s="125">
        <f t="shared" si="2472"/>
        <v>6.3</v>
      </c>
      <c r="AR100" s="125">
        <f t="shared" si="2472"/>
        <v>6.3</v>
      </c>
      <c r="AS100" s="125">
        <f t="shared" si="2472"/>
        <v>6.3</v>
      </c>
      <c r="AT100" s="125">
        <f t="shared" si="2472"/>
        <v>6.3</v>
      </c>
      <c r="AU100" s="125">
        <f t="shared" si="2472"/>
        <v>6.3</v>
      </c>
      <c r="AV100" s="125">
        <f t="shared" si="2472"/>
        <v>6.3</v>
      </c>
      <c r="AW100" s="125">
        <f t="shared" si="2472"/>
        <v>6.3</v>
      </c>
      <c r="AX100" s="125">
        <f t="shared" si="2472"/>
        <v>6.3</v>
      </c>
      <c r="AY100" s="125">
        <f t="shared" si="2472"/>
        <v>6.3</v>
      </c>
      <c r="AZ100" s="125">
        <f t="shared" si="2472"/>
        <v>6.3</v>
      </c>
      <c r="BA100" s="125">
        <f t="shared" si="2472"/>
        <v>6.3</v>
      </c>
      <c r="BB100" s="125">
        <f t="shared" si="2472"/>
        <v>6.3</v>
      </c>
      <c r="BC100" s="125">
        <f t="shared" si="2472"/>
        <v>6.3</v>
      </c>
      <c r="BD100" s="125">
        <f t="shared" si="2472"/>
        <v>6.3</v>
      </c>
      <c r="BE100" s="125">
        <f t="shared" si="2472"/>
        <v>6.3</v>
      </c>
      <c r="BF100" s="125">
        <f t="shared" si="2472"/>
        <v>6.3</v>
      </c>
      <c r="BG100" s="125">
        <f t="shared" si="2472"/>
        <v>6.3</v>
      </c>
      <c r="BH100" s="125">
        <f t="shared" si="2472"/>
        <v>6.3</v>
      </c>
      <c r="BI100" s="125">
        <f t="shared" si="2472"/>
        <v>6.3</v>
      </c>
      <c r="BJ100" s="125">
        <f t="shared" si="2472"/>
        <v>6.3</v>
      </c>
      <c r="BK100" s="125">
        <f t="shared" si="2472"/>
        <v>6.3</v>
      </c>
      <c r="BL100" s="125">
        <f t="shared" si="2472"/>
        <v>6.3</v>
      </c>
      <c r="BM100" s="125">
        <f t="shared" si="2472"/>
        <v>6.3</v>
      </c>
      <c r="BN100" s="125">
        <f t="shared" si="2472"/>
        <v>6.3</v>
      </c>
      <c r="BO100" s="125">
        <f t="shared" si="2472"/>
        <v>6.3</v>
      </c>
      <c r="BP100" s="125">
        <f t="shared" si="2472"/>
        <v>6.3</v>
      </c>
      <c r="BQ100" s="125">
        <f t="shared" si="2472"/>
        <v>6.3</v>
      </c>
      <c r="BR100" s="125">
        <f t="shared" si="2472"/>
        <v>6.3</v>
      </c>
      <c r="BS100" s="125">
        <f t="shared" si="2472"/>
        <v>6.3</v>
      </c>
      <c r="BT100" s="125">
        <f t="shared" si="2472"/>
        <v>6.3</v>
      </c>
      <c r="BU100" s="125">
        <f t="shared" si="2472"/>
        <v>6.3</v>
      </c>
      <c r="BV100" s="125">
        <f t="shared" si="2472"/>
        <v>6.3</v>
      </c>
      <c r="BW100" s="125">
        <f t="shared" si="2472"/>
        <v>6.3</v>
      </c>
      <c r="BX100" s="125">
        <f t="shared" si="2472"/>
        <v>6.3</v>
      </c>
      <c r="BY100" s="125">
        <f t="shared" si="2472"/>
        <v>6.3</v>
      </c>
      <c r="BZ100" s="125">
        <f t="shared" si="2472"/>
        <v>6.3</v>
      </c>
      <c r="CA100" s="125">
        <f t="shared" si="2472"/>
        <v>6.3</v>
      </c>
      <c r="CB100" s="125">
        <f t="shared" si="2472"/>
        <v>6.3</v>
      </c>
      <c r="CC100" s="125">
        <f t="shared" si="2472"/>
        <v>6.3</v>
      </c>
      <c r="CD100" s="125">
        <f t="shared" si="2472"/>
        <v>6.3</v>
      </c>
      <c r="CE100" s="125">
        <f t="shared" si="2472"/>
        <v>6.3</v>
      </c>
      <c r="CF100" s="125">
        <f t="shared" ref="CF100:EQ100" si="2473">CF97+2*(CF98-1)</f>
        <v>6.3</v>
      </c>
      <c r="CG100" s="125">
        <f t="shared" si="2473"/>
        <v>6.3</v>
      </c>
      <c r="CH100" s="125">
        <f t="shared" si="2473"/>
        <v>6.3</v>
      </c>
      <c r="CI100" s="125">
        <f t="shared" si="2473"/>
        <v>6.3</v>
      </c>
      <c r="CJ100" s="125">
        <f t="shared" si="2473"/>
        <v>6.3</v>
      </c>
      <c r="CK100" s="125">
        <f t="shared" si="2473"/>
        <v>6.3</v>
      </c>
      <c r="CL100" s="125">
        <f t="shared" si="2473"/>
        <v>6.3</v>
      </c>
      <c r="CM100" s="125">
        <f t="shared" si="2473"/>
        <v>6.3</v>
      </c>
      <c r="CN100" s="125">
        <f t="shared" si="2473"/>
        <v>6.3</v>
      </c>
      <c r="CO100" s="125">
        <f t="shared" si="2473"/>
        <v>6.3</v>
      </c>
      <c r="CP100" s="125">
        <f t="shared" si="2473"/>
        <v>6.3</v>
      </c>
      <c r="CQ100" s="125">
        <f t="shared" si="2473"/>
        <v>6.3</v>
      </c>
      <c r="CR100" s="125">
        <f t="shared" si="2473"/>
        <v>6.3</v>
      </c>
      <c r="CS100" s="125">
        <f t="shared" si="2473"/>
        <v>6.3</v>
      </c>
      <c r="CT100" s="125">
        <f t="shared" si="2473"/>
        <v>6.3</v>
      </c>
      <c r="CU100" s="125">
        <f t="shared" si="2473"/>
        <v>6.3</v>
      </c>
      <c r="CV100" s="125">
        <f t="shared" si="2473"/>
        <v>6.3</v>
      </c>
      <c r="CW100" s="125">
        <f t="shared" si="2473"/>
        <v>6.3</v>
      </c>
      <c r="CX100" s="125">
        <f t="shared" si="2473"/>
        <v>6.3</v>
      </c>
      <c r="CY100" s="125">
        <f t="shared" si="2473"/>
        <v>6.3</v>
      </c>
      <c r="CZ100" s="125">
        <f t="shared" si="2473"/>
        <v>6.3</v>
      </c>
      <c r="DA100" s="125">
        <f t="shared" si="2473"/>
        <v>6.3</v>
      </c>
      <c r="DB100" s="125">
        <f t="shared" si="2473"/>
        <v>6.3</v>
      </c>
      <c r="DC100" s="125">
        <f t="shared" si="2473"/>
        <v>6.3</v>
      </c>
      <c r="DD100" s="125">
        <f t="shared" si="2473"/>
        <v>6.3</v>
      </c>
      <c r="DE100" s="125">
        <f t="shared" si="2473"/>
        <v>6.3</v>
      </c>
      <c r="DF100" s="125">
        <f t="shared" si="2473"/>
        <v>6.3</v>
      </c>
      <c r="DG100" s="125">
        <f t="shared" si="2473"/>
        <v>6.3</v>
      </c>
      <c r="DH100" s="125">
        <f t="shared" si="2473"/>
        <v>6.3</v>
      </c>
      <c r="DI100" s="125">
        <f t="shared" si="2473"/>
        <v>6.3</v>
      </c>
      <c r="DJ100" s="125">
        <f t="shared" si="2473"/>
        <v>6.3</v>
      </c>
      <c r="DK100" s="125">
        <f t="shared" si="2473"/>
        <v>6.3</v>
      </c>
      <c r="DL100" s="125">
        <f t="shared" si="2473"/>
        <v>6.3</v>
      </c>
      <c r="DM100" s="125">
        <f t="shared" si="2473"/>
        <v>6.3</v>
      </c>
      <c r="DN100" s="125">
        <f t="shared" si="2473"/>
        <v>6.3</v>
      </c>
      <c r="DO100" s="125">
        <f t="shared" si="2473"/>
        <v>6.3</v>
      </c>
      <c r="DP100" s="125">
        <f t="shared" si="2473"/>
        <v>6.3</v>
      </c>
      <c r="DQ100" s="125">
        <f t="shared" si="2473"/>
        <v>6.3</v>
      </c>
      <c r="DR100" s="125">
        <f t="shared" si="2473"/>
        <v>6.3</v>
      </c>
      <c r="DS100" s="125">
        <f t="shared" si="2473"/>
        <v>6.3</v>
      </c>
      <c r="DT100" s="125">
        <f t="shared" si="2473"/>
        <v>6.3</v>
      </c>
      <c r="DU100" s="125">
        <f t="shared" si="2473"/>
        <v>6.3</v>
      </c>
      <c r="DV100" s="125">
        <f t="shared" si="2473"/>
        <v>6.3</v>
      </c>
      <c r="DW100" s="125">
        <f t="shared" si="2473"/>
        <v>6.3</v>
      </c>
      <c r="DX100" s="125">
        <f t="shared" si="2473"/>
        <v>6.3</v>
      </c>
      <c r="DY100" s="125">
        <f t="shared" si="2473"/>
        <v>6.3</v>
      </c>
      <c r="DZ100" s="125">
        <f t="shared" si="2473"/>
        <v>6.3</v>
      </c>
      <c r="EA100" s="125">
        <f t="shared" si="2473"/>
        <v>6.3</v>
      </c>
      <c r="EB100" s="125">
        <f t="shared" si="2473"/>
        <v>6.3</v>
      </c>
      <c r="EC100" s="125">
        <f t="shared" si="2473"/>
        <v>6.3</v>
      </c>
      <c r="ED100" s="125">
        <f t="shared" si="2473"/>
        <v>6.3</v>
      </c>
      <c r="EE100" s="125">
        <f t="shared" si="2473"/>
        <v>6.3</v>
      </c>
      <c r="EF100" s="125">
        <f t="shared" si="2473"/>
        <v>6.3</v>
      </c>
      <c r="EG100" s="125">
        <f t="shared" si="2473"/>
        <v>6.3</v>
      </c>
      <c r="EH100" s="125">
        <f t="shared" si="2473"/>
        <v>6.3</v>
      </c>
      <c r="EI100" s="125">
        <f t="shared" si="2473"/>
        <v>6.3</v>
      </c>
      <c r="EJ100" s="125">
        <f t="shared" si="2473"/>
        <v>6.3</v>
      </c>
      <c r="EK100" s="125">
        <f t="shared" si="2473"/>
        <v>6.3</v>
      </c>
      <c r="EL100" s="125">
        <f t="shared" si="2473"/>
        <v>6.3</v>
      </c>
      <c r="EM100" s="125">
        <f t="shared" si="2473"/>
        <v>6.3</v>
      </c>
      <c r="EN100" s="125">
        <f t="shared" si="2473"/>
        <v>6.3</v>
      </c>
      <c r="EO100" s="125">
        <f t="shared" si="2473"/>
        <v>6.3</v>
      </c>
      <c r="EP100" s="125">
        <f t="shared" si="2473"/>
        <v>6.3</v>
      </c>
      <c r="EQ100" s="125">
        <f t="shared" si="2473"/>
        <v>6.3</v>
      </c>
      <c r="ER100" s="125">
        <f t="shared" ref="ER100:HC100" si="2474">ER97+2*(ER98-1)</f>
        <v>6.3</v>
      </c>
      <c r="ES100" s="125">
        <f t="shared" si="2474"/>
        <v>6.3</v>
      </c>
      <c r="ET100" s="125">
        <f t="shared" si="2474"/>
        <v>6.3</v>
      </c>
      <c r="EU100" s="125">
        <f t="shared" si="2474"/>
        <v>6.3</v>
      </c>
      <c r="EV100" s="125">
        <f t="shared" si="2474"/>
        <v>6.3</v>
      </c>
      <c r="EW100" s="125">
        <f t="shared" si="2474"/>
        <v>6.3</v>
      </c>
      <c r="EX100" s="125">
        <f t="shared" si="2474"/>
        <v>6.3</v>
      </c>
      <c r="EY100" s="125">
        <f t="shared" si="2474"/>
        <v>6.3</v>
      </c>
      <c r="EZ100" s="125">
        <f t="shared" si="2474"/>
        <v>6.3</v>
      </c>
      <c r="FA100" s="125">
        <f t="shared" si="2474"/>
        <v>6.3</v>
      </c>
      <c r="FB100" s="125">
        <f t="shared" si="2474"/>
        <v>6.3</v>
      </c>
      <c r="FC100" s="125">
        <f t="shared" si="2474"/>
        <v>6.3</v>
      </c>
      <c r="FD100" s="125">
        <f t="shared" si="2474"/>
        <v>6.3</v>
      </c>
      <c r="FE100" s="125">
        <f t="shared" si="2474"/>
        <v>6.3</v>
      </c>
      <c r="FF100" s="125">
        <f t="shared" si="2474"/>
        <v>6.3</v>
      </c>
      <c r="FG100" s="125">
        <f t="shared" si="2474"/>
        <v>6.3</v>
      </c>
      <c r="FH100" s="125">
        <f t="shared" si="2474"/>
        <v>6.3</v>
      </c>
      <c r="FI100" s="125">
        <f t="shared" si="2474"/>
        <v>6.3</v>
      </c>
      <c r="FJ100" s="125">
        <f t="shared" si="2474"/>
        <v>6.3</v>
      </c>
      <c r="FK100" s="125">
        <f t="shared" si="2474"/>
        <v>6.3</v>
      </c>
      <c r="FL100" s="125">
        <f t="shared" si="2474"/>
        <v>6.3</v>
      </c>
      <c r="FM100" s="125">
        <f t="shared" si="2474"/>
        <v>6.3</v>
      </c>
      <c r="FN100" s="125">
        <f t="shared" si="2474"/>
        <v>6.3</v>
      </c>
      <c r="FO100" s="125">
        <f t="shared" si="2474"/>
        <v>6.3</v>
      </c>
      <c r="FP100" s="125">
        <f t="shared" si="2474"/>
        <v>6.3</v>
      </c>
      <c r="FQ100" s="125">
        <f t="shared" si="2474"/>
        <v>6.3</v>
      </c>
      <c r="FR100" s="125">
        <f t="shared" si="2474"/>
        <v>6.3</v>
      </c>
      <c r="FS100" s="125">
        <f t="shared" si="2474"/>
        <v>6.3</v>
      </c>
      <c r="FT100" s="125">
        <f t="shared" si="2474"/>
        <v>6.3</v>
      </c>
      <c r="FU100" s="125">
        <f t="shared" si="2474"/>
        <v>6.3</v>
      </c>
      <c r="FV100" s="125">
        <f t="shared" si="2474"/>
        <v>6.3</v>
      </c>
      <c r="FW100" s="125">
        <f t="shared" si="2474"/>
        <v>6.3</v>
      </c>
      <c r="FX100" s="125">
        <f t="shared" si="2474"/>
        <v>6.3</v>
      </c>
      <c r="FY100" s="125">
        <f t="shared" si="2474"/>
        <v>6.3</v>
      </c>
      <c r="FZ100" s="125">
        <f t="shared" si="2474"/>
        <v>6.3</v>
      </c>
      <c r="GA100" s="125">
        <f t="shared" si="2474"/>
        <v>6.3</v>
      </c>
      <c r="GB100" s="125">
        <f t="shared" si="2474"/>
        <v>6.3</v>
      </c>
      <c r="GC100" s="125">
        <f t="shared" si="2474"/>
        <v>6.3</v>
      </c>
      <c r="GD100" s="125">
        <f t="shared" si="2474"/>
        <v>6.3</v>
      </c>
      <c r="GE100" s="125">
        <f t="shared" si="2474"/>
        <v>6.3</v>
      </c>
      <c r="GF100" s="125">
        <f t="shared" si="2474"/>
        <v>6.3</v>
      </c>
      <c r="GG100" s="125">
        <f t="shared" si="2474"/>
        <v>6.3</v>
      </c>
      <c r="GH100" s="125">
        <f t="shared" si="2474"/>
        <v>6.3</v>
      </c>
      <c r="GI100" s="125">
        <f t="shared" si="2474"/>
        <v>6.3</v>
      </c>
      <c r="GJ100" s="125">
        <f t="shared" si="2474"/>
        <v>6.3</v>
      </c>
      <c r="GK100" s="125">
        <f t="shared" si="2474"/>
        <v>6.3</v>
      </c>
      <c r="GL100" s="125">
        <f t="shared" si="2474"/>
        <v>6.3</v>
      </c>
      <c r="GM100" s="125">
        <f t="shared" si="2474"/>
        <v>6.3</v>
      </c>
      <c r="GN100" s="125">
        <f t="shared" si="2474"/>
        <v>6.3</v>
      </c>
      <c r="GO100" s="125">
        <f t="shared" si="2474"/>
        <v>6.3</v>
      </c>
      <c r="GP100" s="125">
        <f t="shared" si="2474"/>
        <v>6.3</v>
      </c>
      <c r="GQ100" s="125">
        <f t="shared" si="2474"/>
        <v>6.3</v>
      </c>
      <c r="GR100" s="125">
        <f t="shared" si="2474"/>
        <v>6.3</v>
      </c>
      <c r="GS100" s="125">
        <f t="shared" si="2474"/>
        <v>6.3</v>
      </c>
      <c r="GT100" s="125">
        <f t="shared" si="2474"/>
        <v>6.3</v>
      </c>
      <c r="GU100" s="125">
        <f t="shared" si="2474"/>
        <v>6.3</v>
      </c>
      <c r="GV100" s="125">
        <f t="shared" si="2474"/>
        <v>6.3</v>
      </c>
      <c r="GW100" s="125">
        <f t="shared" si="2474"/>
        <v>6.3</v>
      </c>
      <c r="GX100" s="125">
        <f t="shared" si="2474"/>
        <v>6.3</v>
      </c>
      <c r="GY100" s="125">
        <f t="shared" si="2474"/>
        <v>6.3</v>
      </c>
      <c r="GZ100" s="125">
        <f t="shared" si="2474"/>
        <v>6.3</v>
      </c>
      <c r="HA100" s="125">
        <f t="shared" si="2474"/>
        <v>6.3</v>
      </c>
      <c r="HB100" s="125">
        <f t="shared" si="2474"/>
        <v>6.3</v>
      </c>
      <c r="HC100" s="125">
        <f t="shared" si="2474"/>
        <v>6.3</v>
      </c>
      <c r="HD100" s="125">
        <f t="shared" ref="HD100:JO100" si="2475">HD97+2*(HD98-1)</f>
        <v>6.3</v>
      </c>
      <c r="HE100" s="125">
        <f t="shared" si="2475"/>
        <v>6.3</v>
      </c>
      <c r="HF100" s="125">
        <f t="shared" si="2475"/>
        <v>6.3</v>
      </c>
      <c r="HG100" s="125">
        <f t="shared" si="2475"/>
        <v>6.3</v>
      </c>
      <c r="HH100" s="125">
        <f t="shared" si="2475"/>
        <v>6.3</v>
      </c>
      <c r="HI100" s="125">
        <f t="shared" si="2475"/>
        <v>6.3</v>
      </c>
      <c r="HJ100" s="125">
        <f t="shared" si="2475"/>
        <v>6.3</v>
      </c>
      <c r="HK100" s="125">
        <f t="shared" si="2475"/>
        <v>6.3</v>
      </c>
      <c r="HL100" s="125">
        <f t="shared" si="2475"/>
        <v>6.3</v>
      </c>
      <c r="HM100" s="125">
        <f t="shared" si="2475"/>
        <v>6.3</v>
      </c>
      <c r="HN100" s="125">
        <f t="shared" si="2475"/>
        <v>6.3</v>
      </c>
      <c r="HO100" s="125">
        <f t="shared" si="2475"/>
        <v>6.3</v>
      </c>
      <c r="HP100" s="125">
        <f t="shared" si="2475"/>
        <v>6.3</v>
      </c>
      <c r="HQ100" s="125">
        <f t="shared" si="2475"/>
        <v>6.3</v>
      </c>
      <c r="HR100" s="125">
        <f t="shared" si="2475"/>
        <v>6.3</v>
      </c>
      <c r="HS100" s="125">
        <f t="shared" si="2475"/>
        <v>6.3</v>
      </c>
      <c r="HT100" s="125">
        <f t="shared" si="2475"/>
        <v>6.3</v>
      </c>
      <c r="HU100" s="125">
        <f t="shared" si="2475"/>
        <v>6.3</v>
      </c>
      <c r="HV100" s="125">
        <f t="shared" si="2475"/>
        <v>6.3</v>
      </c>
      <c r="HW100" s="125">
        <f t="shared" si="2475"/>
        <v>6.3</v>
      </c>
      <c r="HX100" s="125">
        <f t="shared" si="2475"/>
        <v>6.3</v>
      </c>
      <c r="HY100" s="125">
        <f t="shared" si="2475"/>
        <v>6.3</v>
      </c>
      <c r="HZ100" s="125">
        <f t="shared" si="2475"/>
        <v>6.3</v>
      </c>
      <c r="IA100" s="125">
        <f t="shared" si="2475"/>
        <v>6.3</v>
      </c>
      <c r="IB100" s="125">
        <f t="shared" si="2475"/>
        <v>6.3</v>
      </c>
      <c r="IC100" s="125">
        <f t="shared" si="2475"/>
        <v>6.3</v>
      </c>
      <c r="ID100" s="125">
        <f t="shared" si="2475"/>
        <v>6.3</v>
      </c>
      <c r="IE100" s="125">
        <f t="shared" si="2475"/>
        <v>6.3</v>
      </c>
      <c r="IF100" s="125">
        <f t="shared" si="2475"/>
        <v>6.3</v>
      </c>
      <c r="IG100" s="125">
        <f t="shared" si="2475"/>
        <v>6.3</v>
      </c>
      <c r="IH100" s="125">
        <f t="shared" si="2475"/>
        <v>6.3</v>
      </c>
      <c r="II100" s="125">
        <f t="shared" si="2475"/>
        <v>6.3</v>
      </c>
      <c r="IJ100" s="125">
        <f t="shared" si="2475"/>
        <v>6.3</v>
      </c>
      <c r="IK100" s="125">
        <f t="shared" si="2475"/>
        <v>6.3</v>
      </c>
      <c r="IL100" s="125">
        <f t="shared" si="2475"/>
        <v>6.3</v>
      </c>
      <c r="IM100" s="125">
        <f t="shared" si="2475"/>
        <v>6.3</v>
      </c>
      <c r="IN100" s="125">
        <f t="shared" si="2475"/>
        <v>6.3</v>
      </c>
      <c r="IO100" s="125">
        <f t="shared" si="2475"/>
        <v>6.3</v>
      </c>
      <c r="IP100" s="125">
        <f t="shared" si="2475"/>
        <v>6.3</v>
      </c>
      <c r="IQ100" s="125">
        <f t="shared" si="2475"/>
        <v>6.3</v>
      </c>
      <c r="IR100" s="125">
        <f t="shared" si="2475"/>
        <v>6.3</v>
      </c>
      <c r="IS100" s="125">
        <f t="shared" si="2475"/>
        <v>6.3</v>
      </c>
      <c r="IT100" s="125">
        <f t="shared" si="2475"/>
        <v>6.3</v>
      </c>
      <c r="IU100" s="125">
        <f t="shared" si="2475"/>
        <v>6.3</v>
      </c>
      <c r="IV100" s="125">
        <f t="shared" si="2475"/>
        <v>6.3</v>
      </c>
      <c r="IW100" s="125">
        <f t="shared" si="2475"/>
        <v>6.3</v>
      </c>
      <c r="IX100" s="125">
        <f t="shared" si="2475"/>
        <v>6.3</v>
      </c>
      <c r="IY100" s="125">
        <f t="shared" si="2475"/>
        <v>6.3</v>
      </c>
      <c r="IZ100" s="125">
        <f t="shared" si="2475"/>
        <v>6.3</v>
      </c>
      <c r="JA100" s="125">
        <f t="shared" si="2475"/>
        <v>6.3</v>
      </c>
      <c r="JB100" s="125">
        <f t="shared" si="2475"/>
        <v>6.3</v>
      </c>
      <c r="JC100" s="125">
        <f t="shared" si="2475"/>
        <v>6.3</v>
      </c>
      <c r="JD100" s="125">
        <f t="shared" si="2475"/>
        <v>6.3</v>
      </c>
      <c r="JE100" s="125">
        <f t="shared" si="2475"/>
        <v>6.3</v>
      </c>
      <c r="JF100" s="125">
        <f t="shared" si="2475"/>
        <v>6.3</v>
      </c>
      <c r="JG100" s="125">
        <f t="shared" si="2475"/>
        <v>6.3</v>
      </c>
      <c r="JH100" s="125">
        <f t="shared" si="2475"/>
        <v>6.3</v>
      </c>
      <c r="JI100" s="125">
        <f t="shared" si="2475"/>
        <v>6.3</v>
      </c>
      <c r="JJ100" s="125">
        <f t="shared" si="2475"/>
        <v>6.3</v>
      </c>
      <c r="JK100" s="125">
        <f t="shared" si="2475"/>
        <v>6.3</v>
      </c>
      <c r="JL100" s="125">
        <f t="shared" si="2475"/>
        <v>6.3</v>
      </c>
      <c r="JM100" s="125">
        <f t="shared" si="2475"/>
        <v>6.3</v>
      </c>
      <c r="JN100" s="125">
        <f t="shared" si="2475"/>
        <v>6.3</v>
      </c>
      <c r="JO100" s="125">
        <f t="shared" si="2475"/>
        <v>6.3</v>
      </c>
      <c r="JP100" s="125">
        <f t="shared" ref="JP100:MA100" si="2476">JP97+2*(JP98-1)</f>
        <v>6.3</v>
      </c>
      <c r="JQ100" s="125">
        <f t="shared" si="2476"/>
        <v>6.3</v>
      </c>
      <c r="JR100" s="125">
        <f t="shared" si="2476"/>
        <v>6.3</v>
      </c>
      <c r="JS100" s="125">
        <f t="shared" si="2476"/>
        <v>6.3</v>
      </c>
      <c r="JT100" s="125">
        <f t="shared" si="2476"/>
        <v>6.3</v>
      </c>
      <c r="JU100" s="125">
        <f t="shared" si="2476"/>
        <v>6.3</v>
      </c>
      <c r="JV100" s="125">
        <f t="shared" si="2476"/>
        <v>6.3</v>
      </c>
      <c r="JW100" s="125">
        <f t="shared" si="2476"/>
        <v>6.3</v>
      </c>
      <c r="JX100" s="125">
        <f t="shared" si="2476"/>
        <v>6.3</v>
      </c>
      <c r="JY100" s="125">
        <f t="shared" si="2476"/>
        <v>6.3</v>
      </c>
      <c r="JZ100" s="125">
        <f t="shared" si="2476"/>
        <v>6.3</v>
      </c>
      <c r="KA100" s="125">
        <f t="shared" si="2476"/>
        <v>6.3</v>
      </c>
      <c r="KB100" s="125">
        <f t="shared" si="2476"/>
        <v>6.3</v>
      </c>
      <c r="KC100" s="125">
        <f t="shared" si="2476"/>
        <v>6.3</v>
      </c>
      <c r="KD100" s="125">
        <f t="shared" si="2476"/>
        <v>6.3</v>
      </c>
      <c r="KE100" s="125">
        <f t="shared" si="2476"/>
        <v>6.3</v>
      </c>
      <c r="KF100" s="125">
        <f t="shared" si="2476"/>
        <v>6.3</v>
      </c>
      <c r="KG100" s="125">
        <f t="shared" si="2476"/>
        <v>6.3</v>
      </c>
      <c r="KH100" s="125">
        <f t="shared" si="2476"/>
        <v>6.3</v>
      </c>
      <c r="KI100" s="125">
        <f t="shared" si="2476"/>
        <v>6.3</v>
      </c>
      <c r="KJ100" s="125">
        <f t="shared" si="2476"/>
        <v>6.3</v>
      </c>
      <c r="KK100" s="125">
        <f t="shared" si="2476"/>
        <v>6.3</v>
      </c>
      <c r="KL100" s="125">
        <f t="shared" si="2476"/>
        <v>6.3</v>
      </c>
      <c r="KM100" s="125">
        <f t="shared" si="2476"/>
        <v>6.3</v>
      </c>
      <c r="KN100" s="125">
        <f t="shared" si="2476"/>
        <v>6.3</v>
      </c>
      <c r="KO100" s="125">
        <f t="shared" si="2476"/>
        <v>6.3</v>
      </c>
      <c r="KP100" s="125">
        <f t="shared" si="2476"/>
        <v>6.3</v>
      </c>
      <c r="KQ100" s="125">
        <f t="shared" si="2476"/>
        <v>6.3</v>
      </c>
      <c r="KR100" s="125">
        <f t="shared" si="2476"/>
        <v>6.3</v>
      </c>
      <c r="KS100" s="125">
        <f t="shared" si="2476"/>
        <v>6.3</v>
      </c>
      <c r="KT100" s="125">
        <f t="shared" si="2476"/>
        <v>6.3</v>
      </c>
      <c r="KU100" s="125">
        <f t="shared" si="2476"/>
        <v>6.3</v>
      </c>
      <c r="KV100" s="125">
        <f t="shared" si="2476"/>
        <v>6.3</v>
      </c>
      <c r="KW100" s="125">
        <f t="shared" si="2476"/>
        <v>6.3</v>
      </c>
      <c r="KX100" s="125">
        <f t="shared" si="2476"/>
        <v>6.3</v>
      </c>
      <c r="KY100" s="125">
        <f t="shared" si="2476"/>
        <v>6.3</v>
      </c>
      <c r="KZ100" s="125">
        <f t="shared" si="2476"/>
        <v>6.3</v>
      </c>
      <c r="LA100" s="125">
        <f t="shared" si="2476"/>
        <v>6.3</v>
      </c>
      <c r="LB100" s="125">
        <f t="shared" si="2476"/>
        <v>6.3</v>
      </c>
      <c r="LC100" s="125">
        <f t="shared" si="2476"/>
        <v>6.3</v>
      </c>
      <c r="LD100" s="125">
        <f t="shared" si="2476"/>
        <v>6.3</v>
      </c>
      <c r="LE100" s="125">
        <f t="shared" si="2476"/>
        <v>6.3</v>
      </c>
      <c r="LF100" s="125">
        <f t="shared" si="2476"/>
        <v>6.3</v>
      </c>
      <c r="LG100" s="125">
        <f t="shared" si="2476"/>
        <v>6.3</v>
      </c>
      <c r="LH100" s="125">
        <f t="shared" si="2476"/>
        <v>6.3</v>
      </c>
      <c r="LI100" s="125">
        <f t="shared" si="2476"/>
        <v>6.3</v>
      </c>
      <c r="LJ100" s="125">
        <f t="shared" si="2476"/>
        <v>6.3</v>
      </c>
      <c r="LK100" s="125">
        <f t="shared" si="2476"/>
        <v>6.3</v>
      </c>
      <c r="LL100" s="125">
        <f t="shared" si="2476"/>
        <v>6.3</v>
      </c>
      <c r="LM100" s="125">
        <f t="shared" si="2476"/>
        <v>6.3</v>
      </c>
      <c r="LN100" s="125">
        <f t="shared" si="2476"/>
        <v>6.3</v>
      </c>
      <c r="LO100" s="125">
        <f t="shared" si="2476"/>
        <v>6.3</v>
      </c>
      <c r="LP100" s="125">
        <f t="shared" si="2476"/>
        <v>6.3</v>
      </c>
      <c r="LQ100" s="125">
        <f t="shared" si="2476"/>
        <v>6.3</v>
      </c>
      <c r="LR100" s="125">
        <f t="shared" si="2476"/>
        <v>6.3</v>
      </c>
      <c r="LS100" s="125">
        <f t="shared" si="2476"/>
        <v>6.3</v>
      </c>
      <c r="LT100" s="125">
        <f t="shared" si="2476"/>
        <v>6.3</v>
      </c>
      <c r="LU100" s="125">
        <f t="shared" si="2476"/>
        <v>6.3</v>
      </c>
      <c r="LV100" s="125">
        <f t="shared" si="2476"/>
        <v>6.3</v>
      </c>
      <c r="LW100" s="125">
        <f t="shared" si="2476"/>
        <v>6.3</v>
      </c>
      <c r="LX100" s="125">
        <f t="shared" si="2476"/>
        <v>6.3</v>
      </c>
      <c r="LY100" s="125">
        <f t="shared" si="2476"/>
        <v>6.3</v>
      </c>
      <c r="LZ100" s="125">
        <f t="shared" si="2476"/>
        <v>6.3</v>
      </c>
      <c r="MA100" s="125">
        <f t="shared" si="2476"/>
        <v>6.3</v>
      </c>
      <c r="MB100" s="125">
        <f t="shared" ref="MB100:OM100" si="2477">MB97+2*(MB98-1)</f>
        <v>6.3</v>
      </c>
      <c r="MC100" s="125">
        <f t="shared" si="2477"/>
        <v>6.3</v>
      </c>
      <c r="MD100" s="125">
        <f t="shared" si="2477"/>
        <v>6.3</v>
      </c>
      <c r="ME100" s="125">
        <f t="shared" si="2477"/>
        <v>6.3</v>
      </c>
      <c r="MF100" s="125">
        <f t="shared" si="2477"/>
        <v>6.3</v>
      </c>
      <c r="MG100" s="125">
        <f t="shared" si="2477"/>
        <v>6.3</v>
      </c>
      <c r="MH100" s="125">
        <f t="shared" si="2477"/>
        <v>6.3</v>
      </c>
      <c r="MI100" s="125">
        <f t="shared" si="2477"/>
        <v>6.3</v>
      </c>
      <c r="MJ100" s="125">
        <f t="shared" si="2477"/>
        <v>6.3</v>
      </c>
      <c r="MK100" s="125">
        <f t="shared" si="2477"/>
        <v>6.3</v>
      </c>
      <c r="ML100" s="125">
        <f t="shared" si="2477"/>
        <v>6.3</v>
      </c>
      <c r="MM100" s="125">
        <f t="shared" si="2477"/>
        <v>6.3</v>
      </c>
      <c r="MN100" s="125">
        <f t="shared" si="2477"/>
        <v>6.3</v>
      </c>
      <c r="MO100" s="125">
        <f t="shared" si="2477"/>
        <v>6.3</v>
      </c>
      <c r="MP100" s="125">
        <f t="shared" si="2477"/>
        <v>6.3</v>
      </c>
      <c r="MQ100" s="125">
        <f t="shared" si="2477"/>
        <v>6.3</v>
      </c>
      <c r="MR100" s="125">
        <f t="shared" si="2477"/>
        <v>6.3</v>
      </c>
      <c r="MS100" s="125">
        <f t="shared" si="2477"/>
        <v>6.3</v>
      </c>
      <c r="MT100" s="125">
        <f t="shared" si="2477"/>
        <v>6.3</v>
      </c>
      <c r="MU100" s="125">
        <f t="shared" si="2477"/>
        <v>6.3</v>
      </c>
      <c r="MV100" s="125">
        <f t="shared" si="2477"/>
        <v>6.3</v>
      </c>
      <c r="MW100" s="125">
        <f t="shared" si="2477"/>
        <v>6.3</v>
      </c>
      <c r="MX100" s="125">
        <f t="shared" si="2477"/>
        <v>6.3</v>
      </c>
      <c r="MY100" s="125">
        <f t="shared" si="2477"/>
        <v>6.3</v>
      </c>
      <c r="MZ100" s="125">
        <f t="shared" si="2477"/>
        <v>6.3</v>
      </c>
      <c r="NA100" s="125">
        <f t="shared" si="2477"/>
        <v>6.3</v>
      </c>
      <c r="NB100" s="125">
        <f t="shared" si="2477"/>
        <v>6.3</v>
      </c>
      <c r="NC100" s="125">
        <f t="shared" si="2477"/>
        <v>6.3</v>
      </c>
      <c r="ND100" s="125">
        <f t="shared" si="2477"/>
        <v>6.3</v>
      </c>
      <c r="NE100" s="125">
        <f t="shared" si="2477"/>
        <v>6.3</v>
      </c>
      <c r="NF100" s="125">
        <f t="shared" si="2477"/>
        <v>6.3</v>
      </c>
      <c r="NG100" s="125">
        <f t="shared" si="2477"/>
        <v>6.3</v>
      </c>
      <c r="NH100" s="125">
        <f t="shared" si="2477"/>
        <v>6.3</v>
      </c>
      <c r="NI100" s="125">
        <f t="shared" si="2477"/>
        <v>6.3</v>
      </c>
      <c r="NJ100" s="125">
        <f t="shared" si="2477"/>
        <v>6.3</v>
      </c>
      <c r="NK100" s="125">
        <f t="shared" si="2477"/>
        <v>6.3</v>
      </c>
      <c r="NL100" s="125">
        <f t="shared" si="2477"/>
        <v>6.3</v>
      </c>
      <c r="NM100" s="125">
        <f t="shared" si="2477"/>
        <v>6.3</v>
      </c>
      <c r="NN100" s="125">
        <f t="shared" si="2477"/>
        <v>6.3</v>
      </c>
      <c r="NO100" s="125">
        <f t="shared" si="2477"/>
        <v>6.3</v>
      </c>
      <c r="NP100" s="125">
        <f t="shared" si="2477"/>
        <v>6.3</v>
      </c>
      <c r="NQ100" s="125">
        <f t="shared" si="2477"/>
        <v>6.3</v>
      </c>
      <c r="NR100" s="125">
        <f t="shared" si="2477"/>
        <v>6.3</v>
      </c>
      <c r="NS100" s="125">
        <f t="shared" si="2477"/>
        <v>6.3</v>
      </c>
      <c r="NT100" s="125">
        <f t="shared" si="2477"/>
        <v>6.3</v>
      </c>
      <c r="NU100" s="125">
        <f t="shared" si="2477"/>
        <v>6.3</v>
      </c>
      <c r="NV100" s="125">
        <f t="shared" si="2477"/>
        <v>6.3</v>
      </c>
      <c r="NW100" s="125">
        <f t="shared" si="2477"/>
        <v>6.3</v>
      </c>
      <c r="NX100" s="125">
        <f t="shared" si="2477"/>
        <v>6.3</v>
      </c>
      <c r="NY100" s="125">
        <f t="shared" si="2477"/>
        <v>6.3</v>
      </c>
      <c r="NZ100" s="125">
        <f t="shared" si="2477"/>
        <v>6.3</v>
      </c>
      <c r="OA100" s="125">
        <f t="shared" si="2477"/>
        <v>6.3</v>
      </c>
      <c r="OB100" s="125">
        <f t="shared" si="2477"/>
        <v>6.3</v>
      </c>
      <c r="OC100" s="125">
        <f t="shared" si="2477"/>
        <v>6.3</v>
      </c>
      <c r="OD100" s="125">
        <f t="shared" si="2477"/>
        <v>6.3</v>
      </c>
      <c r="OE100" s="125">
        <f t="shared" si="2477"/>
        <v>6.3</v>
      </c>
      <c r="OF100" s="125">
        <f t="shared" si="2477"/>
        <v>6.3</v>
      </c>
      <c r="OG100" s="125">
        <f t="shared" si="2477"/>
        <v>6.3</v>
      </c>
      <c r="OH100" s="125">
        <f t="shared" si="2477"/>
        <v>6.3</v>
      </c>
      <c r="OI100" s="125">
        <f t="shared" si="2477"/>
        <v>6.3</v>
      </c>
      <c r="OJ100" s="125">
        <f t="shared" si="2477"/>
        <v>6.3</v>
      </c>
      <c r="OK100" s="125">
        <f t="shared" si="2477"/>
        <v>6.3</v>
      </c>
      <c r="OL100" s="125">
        <f t="shared" si="2477"/>
        <v>6.3</v>
      </c>
      <c r="OM100" s="125">
        <f t="shared" si="2477"/>
        <v>6.3</v>
      </c>
      <c r="ON100" s="125">
        <f t="shared" ref="ON100:QY100" si="2478">ON97+2*(ON98-1)</f>
        <v>6.3</v>
      </c>
      <c r="OO100" s="125">
        <f t="shared" si="2478"/>
        <v>6.3</v>
      </c>
      <c r="OP100" s="125">
        <f t="shared" si="2478"/>
        <v>6.3</v>
      </c>
      <c r="OQ100" s="125">
        <f t="shared" si="2478"/>
        <v>6.3</v>
      </c>
      <c r="OR100" s="125">
        <f t="shared" si="2478"/>
        <v>6.3</v>
      </c>
      <c r="OS100" s="125">
        <f t="shared" si="2478"/>
        <v>6.3</v>
      </c>
      <c r="OT100" s="125">
        <f t="shared" si="2478"/>
        <v>6.3</v>
      </c>
      <c r="OU100" s="125">
        <f t="shared" si="2478"/>
        <v>6.3</v>
      </c>
      <c r="OV100" s="125">
        <f t="shared" si="2478"/>
        <v>6.3</v>
      </c>
      <c r="OW100" s="125">
        <f t="shared" si="2478"/>
        <v>6.3</v>
      </c>
      <c r="OX100" s="125">
        <f t="shared" si="2478"/>
        <v>6.3</v>
      </c>
      <c r="OY100" s="125">
        <f t="shared" si="2478"/>
        <v>6.3</v>
      </c>
      <c r="OZ100" s="125">
        <f t="shared" si="2478"/>
        <v>6.3</v>
      </c>
      <c r="PA100" s="125">
        <f t="shared" si="2478"/>
        <v>6.3</v>
      </c>
      <c r="PB100" s="125">
        <f t="shared" si="2478"/>
        <v>6.3</v>
      </c>
      <c r="PC100" s="125">
        <f t="shared" si="2478"/>
        <v>6.3</v>
      </c>
      <c r="PD100" s="125">
        <f t="shared" si="2478"/>
        <v>6.3</v>
      </c>
      <c r="PE100" s="125">
        <f t="shared" si="2478"/>
        <v>6.3</v>
      </c>
      <c r="PF100" s="125">
        <f t="shared" si="2478"/>
        <v>6.3</v>
      </c>
      <c r="PG100" s="125">
        <f t="shared" si="2478"/>
        <v>6.3</v>
      </c>
      <c r="PH100" s="125">
        <f t="shared" si="2478"/>
        <v>6.3</v>
      </c>
      <c r="PI100" s="125">
        <f t="shared" si="2478"/>
        <v>6.3</v>
      </c>
      <c r="PJ100" s="125">
        <f t="shared" si="2478"/>
        <v>6.3</v>
      </c>
      <c r="PK100" s="125">
        <f t="shared" si="2478"/>
        <v>6.3</v>
      </c>
      <c r="PL100" s="125">
        <f t="shared" si="2478"/>
        <v>6.3</v>
      </c>
      <c r="PM100" s="125">
        <f t="shared" si="2478"/>
        <v>6.3</v>
      </c>
      <c r="PN100" s="125">
        <f t="shared" si="2478"/>
        <v>6.3</v>
      </c>
      <c r="PO100" s="125">
        <f t="shared" si="2478"/>
        <v>6.3</v>
      </c>
      <c r="PP100" s="125">
        <f t="shared" si="2478"/>
        <v>6.3</v>
      </c>
      <c r="PQ100" s="125">
        <f t="shared" si="2478"/>
        <v>6.3</v>
      </c>
      <c r="PR100" s="125">
        <f t="shared" si="2478"/>
        <v>6.3</v>
      </c>
      <c r="PS100" s="125">
        <f t="shared" si="2478"/>
        <v>6.3</v>
      </c>
      <c r="PT100" s="125">
        <f t="shared" si="2478"/>
        <v>6.3</v>
      </c>
      <c r="PU100" s="125">
        <f t="shared" si="2478"/>
        <v>6.3</v>
      </c>
      <c r="PV100" s="125">
        <f t="shared" si="2478"/>
        <v>6.3</v>
      </c>
      <c r="PW100" s="125">
        <f t="shared" si="2478"/>
        <v>6.3</v>
      </c>
      <c r="PX100" s="125">
        <f t="shared" si="2478"/>
        <v>6.3</v>
      </c>
      <c r="PY100" s="125">
        <f t="shared" si="2478"/>
        <v>6.3</v>
      </c>
      <c r="PZ100" s="125">
        <f t="shared" si="2478"/>
        <v>6.3</v>
      </c>
      <c r="QA100" s="125">
        <f t="shared" si="2478"/>
        <v>6.3</v>
      </c>
      <c r="QB100" s="125">
        <f t="shared" si="2478"/>
        <v>6.3</v>
      </c>
      <c r="QC100" s="125">
        <f t="shared" si="2478"/>
        <v>6.3</v>
      </c>
      <c r="QD100" s="125">
        <f t="shared" si="2478"/>
        <v>6.3</v>
      </c>
      <c r="QE100" s="125">
        <f t="shared" si="2478"/>
        <v>6.3</v>
      </c>
      <c r="QF100" s="125">
        <f t="shared" si="2478"/>
        <v>6.3</v>
      </c>
      <c r="QG100" s="125">
        <f t="shared" si="2478"/>
        <v>6.3</v>
      </c>
      <c r="QH100" s="125">
        <f t="shared" si="2478"/>
        <v>6.3</v>
      </c>
      <c r="QI100" s="125">
        <f t="shared" si="2478"/>
        <v>6.3</v>
      </c>
      <c r="QJ100" s="125">
        <f t="shared" si="2478"/>
        <v>6.3</v>
      </c>
      <c r="QK100" s="125">
        <f t="shared" si="2478"/>
        <v>6.3</v>
      </c>
      <c r="QL100" s="125">
        <f t="shared" si="2478"/>
        <v>6.3</v>
      </c>
      <c r="QM100" s="125">
        <f t="shared" si="2478"/>
        <v>6.3</v>
      </c>
      <c r="QN100" s="125">
        <f t="shared" si="2478"/>
        <v>6.3</v>
      </c>
      <c r="QO100" s="125">
        <f t="shared" si="2478"/>
        <v>6.3</v>
      </c>
      <c r="QP100" s="125">
        <f t="shared" si="2478"/>
        <v>6.3</v>
      </c>
      <c r="QQ100" s="125">
        <f t="shared" si="2478"/>
        <v>6.3</v>
      </c>
      <c r="QR100" s="125">
        <f t="shared" si="2478"/>
        <v>6.3</v>
      </c>
      <c r="QS100" s="125">
        <f t="shared" si="2478"/>
        <v>6.3</v>
      </c>
      <c r="QT100" s="125">
        <f t="shared" si="2478"/>
        <v>6.3</v>
      </c>
      <c r="QU100" s="125">
        <f t="shared" si="2478"/>
        <v>6.3</v>
      </c>
      <c r="QV100" s="125">
        <f t="shared" si="2478"/>
        <v>6.3</v>
      </c>
      <c r="QW100" s="125">
        <f t="shared" si="2478"/>
        <v>6.3</v>
      </c>
      <c r="QX100" s="125">
        <f t="shared" si="2478"/>
        <v>6.3</v>
      </c>
      <c r="QY100" s="125">
        <f t="shared" si="2478"/>
        <v>6.3</v>
      </c>
      <c r="QZ100" s="125">
        <f t="shared" ref="QZ100:TK100" si="2479">QZ97+2*(QZ98-1)</f>
        <v>6.3</v>
      </c>
      <c r="RA100" s="125">
        <f t="shared" si="2479"/>
        <v>6.3</v>
      </c>
      <c r="RB100" s="125">
        <f t="shared" si="2479"/>
        <v>6.3</v>
      </c>
      <c r="RC100" s="125">
        <f t="shared" si="2479"/>
        <v>6.3</v>
      </c>
      <c r="RD100" s="125">
        <f t="shared" si="2479"/>
        <v>6.3</v>
      </c>
      <c r="RE100" s="125">
        <f t="shared" si="2479"/>
        <v>6.3</v>
      </c>
      <c r="RF100" s="125">
        <f t="shared" si="2479"/>
        <v>6.3</v>
      </c>
      <c r="RG100" s="125">
        <f t="shared" si="2479"/>
        <v>6.3</v>
      </c>
      <c r="RH100" s="125">
        <f t="shared" si="2479"/>
        <v>6.3</v>
      </c>
      <c r="RI100" s="125">
        <f t="shared" si="2479"/>
        <v>6.3</v>
      </c>
      <c r="RJ100" s="125">
        <f t="shared" si="2479"/>
        <v>6.3</v>
      </c>
      <c r="RK100" s="125">
        <f t="shared" si="2479"/>
        <v>6.3</v>
      </c>
      <c r="RL100" s="125">
        <f t="shared" si="2479"/>
        <v>6.3</v>
      </c>
      <c r="RM100" s="125">
        <f t="shared" si="2479"/>
        <v>6.3</v>
      </c>
      <c r="RN100" s="125">
        <f t="shared" si="2479"/>
        <v>6.3</v>
      </c>
      <c r="RO100" s="125">
        <f t="shared" si="2479"/>
        <v>6.3</v>
      </c>
      <c r="RP100" s="125">
        <f t="shared" si="2479"/>
        <v>6.3</v>
      </c>
      <c r="RQ100" s="125">
        <f t="shared" si="2479"/>
        <v>6.3</v>
      </c>
      <c r="RR100" s="125">
        <f t="shared" si="2479"/>
        <v>6.3</v>
      </c>
      <c r="RS100" s="125">
        <f t="shared" si="2479"/>
        <v>6.3</v>
      </c>
      <c r="RT100" s="125">
        <f t="shared" si="2479"/>
        <v>6.3</v>
      </c>
      <c r="RU100" s="125">
        <f t="shared" si="2479"/>
        <v>6.3</v>
      </c>
      <c r="RV100" s="125">
        <f t="shared" si="2479"/>
        <v>6.3</v>
      </c>
      <c r="RW100" s="125">
        <f t="shared" si="2479"/>
        <v>6.3</v>
      </c>
      <c r="RX100" s="125">
        <f t="shared" si="2479"/>
        <v>6.3</v>
      </c>
      <c r="RY100" s="125">
        <f t="shared" si="2479"/>
        <v>6.3</v>
      </c>
      <c r="RZ100" s="125">
        <f t="shared" si="2479"/>
        <v>6.3</v>
      </c>
      <c r="SA100" s="125">
        <f t="shared" si="2479"/>
        <v>6.3</v>
      </c>
      <c r="SB100" s="125">
        <f t="shared" si="2479"/>
        <v>6.3</v>
      </c>
      <c r="SC100" s="125">
        <f t="shared" si="2479"/>
        <v>6.3</v>
      </c>
      <c r="SD100" s="125">
        <f t="shared" si="2479"/>
        <v>6.3</v>
      </c>
      <c r="SE100" s="125">
        <f t="shared" si="2479"/>
        <v>6.3</v>
      </c>
      <c r="SF100" s="125">
        <f t="shared" si="2479"/>
        <v>6.3</v>
      </c>
      <c r="SG100" s="125">
        <f t="shared" si="2479"/>
        <v>6.3</v>
      </c>
      <c r="SH100" s="125">
        <f t="shared" si="2479"/>
        <v>6.3</v>
      </c>
      <c r="SI100" s="125">
        <f t="shared" si="2479"/>
        <v>6.3</v>
      </c>
      <c r="SJ100" s="125">
        <f t="shared" si="2479"/>
        <v>6.3</v>
      </c>
      <c r="SK100" s="125">
        <f t="shared" si="2479"/>
        <v>6.3</v>
      </c>
      <c r="SL100" s="125">
        <f t="shared" si="2479"/>
        <v>6.3</v>
      </c>
      <c r="SM100" s="125">
        <f t="shared" si="2479"/>
        <v>6.3</v>
      </c>
      <c r="SN100" s="125">
        <f t="shared" si="2479"/>
        <v>6.3</v>
      </c>
      <c r="SO100" s="125">
        <f t="shared" si="2479"/>
        <v>6.3</v>
      </c>
      <c r="SP100" s="125">
        <f t="shared" si="2479"/>
        <v>6.3</v>
      </c>
      <c r="SQ100" s="125">
        <f t="shared" si="2479"/>
        <v>6.3</v>
      </c>
      <c r="SR100" s="125">
        <f t="shared" si="2479"/>
        <v>6.3</v>
      </c>
      <c r="SS100" s="125">
        <f t="shared" si="2479"/>
        <v>6.3</v>
      </c>
      <c r="ST100" s="125">
        <f t="shared" si="2479"/>
        <v>6.3</v>
      </c>
      <c r="SU100" s="125">
        <f t="shared" si="2479"/>
        <v>6.3</v>
      </c>
      <c r="SV100" s="125">
        <f t="shared" si="2479"/>
        <v>6.3</v>
      </c>
      <c r="SW100" s="125">
        <f t="shared" si="2479"/>
        <v>6.3</v>
      </c>
      <c r="SX100" s="125">
        <f t="shared" si="2479"/>
        <v>6.3</v>
      </c>
      <c r="SY100" s="125">
        <f t="shared" si="2479"/>
        <v>6.3</v>
      </c>
      <c r="SZ100" s="125">
        <f t="shared" si="2479"/>
        <v>6.3</v>
      </c>
      <c r="TA100" s="125">
        <f t="shared" si="2479"/>
        <v>6.3</v>
      </c>
      <c r="TB100" s="125">
        <f t="shared" si="2479"/>
        <v>6.3</v>
      </c>
      <c r="TC100" s="125">
        <f t="shared" si="2479"/>
        <v>6.3</v>
      </c>
      <c r="TD100" s="125">
        <f t="shared" si="2479"/>
        <v>6.3</v>
      </c>
      <c r="TE100" s="125">
        <f t="shared" si="2479"/>
        <v>6.3</v>
      </c>
      <c r="TF100" s="125">
        <f t="shared" si="2479"/>
        <v>6.3</v>
      </c>
      <c r="TG100" s="125">
        <f t="shared" si="2479"/>
        <v>6.3</v>
      </c>
      <c r="TH100" s="125">
        <f t="shared" si="2479"/>
        <v>6.3</v>
      </c>
      <c r="TI100" s="125">
        <f t="shared" si="2479"/>
        <v>6.3</v>
      </c>
      <c r="TJ100" s="125">
        <f t="shared" si="2479"/>
        <v>6.3</v>
      </c>
      <c r="TK100" s="125">
        <f t="shared" si="2479"/>
        <v>6.3</v>
      </c>
      <c r="TL100" s="125">
        <f t="shared" ref="TL100:VH100" si="2480">TL97+2*(TL98-1)</f>
        <v>6.3</v>
      </c>
      <c r="TM100" s="125">
        <f t="shared" si="2480"/>
        <v>6.3</v>
      </c>
      <c r="TN100" s="125">
        <f t="shared" si="2480"/>
        <v>6.3</v>
      </c>
      <c r="TO100" s="125">
        <f t="shared" si="2480"/>
        <v>6.3</v>
      </c>
      <c r="TP100" s="125">
        <f t="shared" si="2480"/>
        <v>6.3</v>
      </c>
      <c r="TQ100" s="125">
        <f t="shared" si="2480"/>
        <v>6.3</v>
      </c>
      <c r="TR100" s="125">
        <f t="shared" si="2480"/>
        <v>6.3</v>
      </c>
      <c r="TS100" s="125">
        <f t="shared" si="2480"/>
        <v>6.3</v>
      </c>
      <c r="TT100" s="125">
        <f t="shared" si="2480"/>
        <v>6.3</v>
      </c>
      <c r="TU100" s="125">
        <f t="shared" si="2480"/>
        <v>6.3</v>
      </c>
      <c r="TV100" s="125">
        <f t="shared" si="2480"/>
        <v>6.3</v>
      </c>
      <c r="TW100" s="125">
        <f t="shared" si="2480"/>
        <v>6.3</v>
      </c>
      <c r="TX100" s="125">
        <f t="shared" si="2480"/>
        <v>6.3</v>
      </c>
      <c r="TY100" s="125">
        <f t="shared" si="2480"/>
        <v>6.3</v>
      </c>
      <c r="TZ100" s="125">
        <f t="shared" si="2480"/>
        <v>6.3</v>
      </c>
      <c r="UA100" s="125">
        <f t="shared" si="2480"/>
        <v>6.3</v>
      </c>
      <c r="UB100" s="125">
        <f t="shared" si="2480"/>
        <v>6.3</v>
      </c>
      <c r="UC100" s="125">
        <f t="shared" si="2480"/>
        <v>6.3</v>
      </c>
      <c r="UD100" s="125">
        <f t="shared" si="2480"/>
        <v>6.3</v>
      </c>
      <c r="UE100" s="125">
        <f t="shared" si="2480"/>
        <v>6.3</v>
      </c>
      <c r="UF100" s="125">
        <f t="shared" si="2480"/>
        <v>6.3</v>
      </c>
      <c r="UG100" s="125">
        <f t="shared" si="2480"/>
        <v>6.3</v>
      </c>
      <c r="UH100" s="125">
        <f t="shared" si="2480"/>
        <v>6.3</v>
      </c>
      <c r="UI100" s="125">
        <f t="shared" si="2480"/>
        <v>6.3</v>
      </c>
      <c r="UJ100" s="125">
        <f t="shared" si="2480"/>
        <v>6.3</v>
      </c>
      <c r="UK100" s="125">
        <f t="shared" si="2480"/>
        <v>6.3</v>
      </c>
      <c r="UL100" s="125">
        <f t="shared" si="2480"/>
        <v>6.3</v>
      </c>
      <c r="UM100" s="125">
        <f t="shared" si="2480"/>
        <v>6.3</v>
      </c>
      <c r="UN100" s="125">
        <f t="shared" si="2480"/>
        <v>6.3</v>
      </c>
      <c r="UO100" s="125">
        <f t="shared" si="2480"/>
        <v>6.3</v>
      </c>
      <c r="UP100" s="125">
        <f t="shared" si="2480"/>
        <v>6.3</v>
      </c>
      <c r="UQ100" s="125">
        <f t="shared" si="2480"/>
        <v>6.3</v>
      </c>
      <c r="UR100" s="125">
        <f t="shared" si="2480"/>
        <v>6.3</v>
      </c>
      <c r="US100" s="125">
        <f t="shared" si="2480"/>
        <v>6.3</v>
      </c>
      <c r="UT100" s="125">
        <f t="shared" si="2480"/>
        <v>6.3</v>
      </c>
      <c r="UU100" s="125">
        <f t="shared" si="2480"/>
        <v>6.3</v>
      </c>
      <c r="UV100" s="125">
        <f t="shared" si="2480"/>
        <v>6.3</v>
      </c>
      <c r="UW100" s="125">
        <f t="shared" si="2480"/>
        <v>6.3</v>
      </c>
      <c r="UX100" s="125">
        <f t="shared" si="2480"/>
        <v>6.3</v>
      </c>
      <c r="UY100" s="125">
        <f t="shared" si="2480"/>
        <v>6.3</v>
      </c>
      <c r="UZ100" s="125">
        <f t="shared" si="2480"/>
        <v>6.3</v>
      </c>
      <c r="VA100" s="125">
        <f t="shared" si="2480"/>
        <v>6.3</v>
      </c>
      <c r="VB100" s="125">
        <f t="shared" si="2480"/>
        <v>6.3</v>
      </c>
      <c r="VC100" s="125">
        <f t="shared" si="2480"/>
        <v>6.3</v>
      </c>
      <c r="VD100" s="125">
        <f t="shared" si="2480"/>
        <v>6.3</v>
      </c>
      <c r="VE100" s="125">
        <f t="shared" si="2480"/>
        <v>6.3</v>
      </c>
      <c r="VF100" s="125">
        <f t="shared" si="2480"/>
        <v>6.3</v>
      </c>
      <c r="VG100" s="125">
        <f t="shared" si="2480"/>
        <v>6.3</v>
      </c>
      <c r="VH100" s="125">
        <f t="shared" si="2480"/>
        <v>6.3</v>
      </c>
    </row>
    <row r="101" spans="2:580" ht="14.25" x14ac:dyDescent="0.25">
      <c r="B101" s="55"/>
      <c r="C101" s="10" t="s">
        <v>303</v>
      </c>
      <c r="D101" s="93" t="s">
        <v>388</v>
      </c>
      <c r="E101" s="125">
        <f t="shared" ref="E101:F101" si="2481">1-EXP(-E100*E58)</f>
        <v>0.38737360581558389</v>
      </c>
      <c r="F101" s="125">
        <f t="shared" si="2481"/>
        <v>0.62468890114860043</v>
      </c>
      <c r="G101" s="125">
        <f t="shared" ref="G101:S101" si="2482">1-EXP(-G100*G58)</f>
        <v>0.77007451481327616</v>
      </c>
      <c r="H101" s="125">
        <f t="shared" si="2482"/>
        <v>0.85914157907895494</v>
      </c>
      <c r="I101" s="125">
        <f t="shared" si="2482"/>
        <v>0.91370641350062953</v>
      </c>
      <c r="J101" s="125">
        <f t="shared" si="2482"/>
        <v>0.94713427126164962</v>
      </c>
      <c r="K101" s="125">
        <f t="shared" si="2482"/>
        <v>0.96761305922709295</v>
      </c>
      <c r="L101" s="125">
        <f t="shared" si="2482"/>
        <v>0.98015890525562976</v>
      </c>
      <c r="M101" s="125">
        <f t="shared" si="2482"/>
        <v>0.98784482167008503</v>
      </c>
      <c r="N101" s="125">
        <f t="shared" si="2482"/>
        <v>0.99255341692907562</v>
      </c>
      <c r="O101" s="125">
        <f t="shared" si="2482"/>
        <v>0.99543802666426495</v>
      </c>
      <c r="P101" s="125">
        <f t="shared" si="2482"/>
        <v>0.99720521472496315</v>
      </c>
      <c r="Q101" s="125">
        <f t="shared" si="2482"/>
        <v>0.38737360581558389</v>
      </c>
      <c r="R101" s="125">
        <f t="shared" si="2482"/>
        <v>0.62468890114860043</v>
      </c>
      <c r="S101" s="125">
        <f t="shared" si="2482"/>
        <v>0.77007451481327616</v>
      </c>
      <c r="T101" s="125">
        <f t="shared" ref="T101:CE101" si="2483">1-EXP(-T100*T58)</f>
        <v>0.85914157907895494</v>
      </c>
      <c r="U101" s="125">
        <f t="shared" si="2483"/>
        <v>0.91370641350062953</v>
      </c>
      <c r="V101" s="125">
        <f t="shared" si="2483"/>
        <v>0.94713427126164962</v>
      </c>
      <c r="W101" s="125">
        <f t="shared" si="2483"/>
        <v>0.96761305922709295</v>
      </c>
      <c r="X101" s="125">
        <f t="shared" si="2483"/>
        <v>0.98015890525562976</v>
      </c>
      <c r="Y101" s="125">
        <f t="shared" si="2483"/>
        <v>0.98784482167008503</v>
      </c>
      <c r="Z101" s="125">
        <f t="shared" si="2483"/>
        <v>0.99255341692907562</v>
      </c>
      <c r="AA101" s="125">
        <f t="shared" si="2483"/>
        <v>0.99543802666426495</v>
      </c>
      <c r="AB101" s="125">
        <f t="shared" si="2483"/>
        <v>0.99720521472496315</v>
      </c>
      <c r="AC101" s="125">
        <f t="shared" si="2483"/>
        <v>0.38737360581558389</v>
      </c>
      <c r="AD101" s="125">
        <f t="shared" si="2483"/>
        <v>0.62468890114860043</v>
      </c>
      <c r="AE101" s="125">
        <f t="shared" si="2483"/>
        <v>0.77007451481327616</v>
      </c>
      <c r="AF101" s="125">
        <f t="shared" si="2483"/>
        <v>0.85914157907895494</v>
      </c>
      <c r="AG101" s="125">
        <f t="shared" si="2483"/>
        <v>0.91370641350062953</v>
      </c>
      <c r="AH101" s="125">
        <f t="shared" si="2483"/>
        <v>0.94713427126164962</v>
      </c>
      <c r="AI101" s="125">
        <f t="shared" si="2483"/>
        <v>0.96761305922709295</v>
      </c>
      <c r="AJ101" s="125">
        <f t="shared" si="2483"/>
        <v>0.98015890525562976</v>
      </c>
      <c r="AK101" s="125">
        <f t="shared" si="2483"/>
        <v>0.98784482167008503</v>
      </c>
      <c r="AL101" s="125">
        <f t="shared" si="2483"/>
        <v>0.99255341692907562</v>
      </c>
      <c r="AM101" s="125">
        <f t="shared" si="2483"/>
        <v>0.99543802666426495</v>
      </c>
      <c r="AN101" s="125">
        <f t="shared" si="2483"/>
        <v>0.99720521472496315</v>
      </c>
      <c r="AO101" s="125">
        <f t="shared" si="2483"/>
        <v>0.38737360581558389</v>
      </c>
      <c r="AP101" s="125">
        <f t="shared" si="2483"/>
        <v>0.62468890114860043</v>
      </c>
      <c r="AQ101" s="125">
        <f t="shared" si="2483"/>
        <v>0.77007451481327616</v>
      </c>
      <c r="AR101" s="125">
        <f t="shared" si="2483"/>
        <v>0.85914157907895494</v>
      </c>
      <c r="AS101" s="125">
        <f t="shared" si="2483"/>
        <v>0.91370641350062953</v>
      </c>
      <c r="AT101" s="125">
        <f t="shared" si="2483"/>
        <v>0.94713427126164962</v>
      </c>
      <c r="AU101" s="125">
        <f t="shared" si="2483"/>
        <v>0.96761305922709295</v>
      </c>
      <c r="AV101" s="125">
        <f t="shared" si="2483"/>
        <v>0.98015890525562976</v>
      </c>
      <c r="AW101" s="125">
        <f t="shared" si="2483"/>
        <v>0.98784482167008503</v>
      </c>
      <c r="AX101" s="125">
        <f t="shared" si="2483"/>
        <v>0.99255341692907562</v>
      </c>
      <c r="AY101" s="125">
        <f t="shared" si="2483"/>
        <v>0.99543802666426495</v>
      </c>
      <c r="AZ101" s="125">
        <f t="shared" si="2483"/>
        <v>0.99720521472496315</v>
      </c>
      <c r="BA101" s="125">
        <f t="shared" si="2483"/>
        <v>0.38737360581558389</v>
      </c>
      <c r="BB101" s="125">
        <f t="shared" si="2483"/>
        <v>0.62468890114860043</v>
      </c>
      <c r="BC101" s="125">
        <f t="shared" si="2483"/>
        <v>0.77007451481327616</v>
      </c>
      <c r="BD101" s="125">
        <f t="shared" si="2483"/>
        <v>0.85914157907895494</v>
      </c>
      <c r="BE101" s="125">
        <f t="shared" si="2483"/>
        <v>0.91370641350062953</v>
      </c>
      <c r="BF101" s="125">
        <f t="shared" si="2483"/>
        <v>0.94713427126164962</v>
      </c>
      <c r="BG101" s="125">
        <f t="shared" si="2483"/>
        <v>0.96761305922709295</v>
      </c>
      <c r="BH101" s="125">
        <f t="shared" si="2483"/>
        <v>0.98015890525562976</v>
      </c>
      <c r="BI101" s="125">
        <f t="shared" si="2483"/>
        <v>0.98784482167008503</v>
      </c>
      <c r="BJ101" s="125">
        <f t="shared" si="2483"/>
        <v>0.99255341692907562</v>
      </c>
      <c r="BK101" s="125">
        <f t="shared" si="2483"/>
        <v>0.99543802666426495</v>
      </c>
      <c r="BL101" s="125">
        <f t="shared" si="2483"/>
        <v>0.99720521472496315</v>
      </c>
      <c r="BM101" s="125">
        <f t="shared" si="2483"/>
        <v>0.38737360581558389</v>
      </c>
      <c r="BN101" s="125">
        <f t="shared" si="2483"/>
        <v>0.62468890114860043</v>
      </c>
      <c r="BO101" s="125">
        <f t="shared" si="2483"/>
        <v>0.77007451481327616</v>
      </c>
      <c r="BP101" s="125">
        <f t="shared" si="2483"/>
        <v>0.85914157907895494</v>
      </c>
      <c r="BQ101" s="125">
        <f t="shared" si="2483"/>
        <v>0.91370641350062953</v>
      </c>
      <c r="BR101" s="125">
        <f t="shared" si="2483"/>
        <v>0.94713427126164962</v>
      </c>
      <c r="BS101" s="125">
        <f t="shared" si="2483"/>
        <v>0.96761305922709295</v>
      </c>
      <c r="BT101" s="125">
        <f t="shared" si="2483"/>
        <v>0.98015890525562976</v>
      </c>
      <c r="BU101" s="125">
        <f t="shared" si="2483"/>
        <v>0.98784482167008503</v>
      </c>
      <c r="BV101" s="125">
        <f t="shared" si="2483"/>
        <v>0.99255341692907562</v>
      </c>
      <c r="BW101" s="125">
        <f t="shared" si="2483"/>
        <v>0.99543802666426495</v>
      </c>
      <c r="BX101" s="125">
        <f t="shared" si="2483"/>
        <v>0.99720521472496315</v>
      </c>
      <c r="BY101" s="125">
        <f t="shared" si="2483"/>
        <v>0.38737360581558389</v>
      </c>
      <c r="BZ101" s="125">
        <f t="shared" si="2483"/>
        <v>0.62468890114860043</v>
      </c>
      <c r="CA101" s="125">
        <f t="shared" si="2483"/>
        <v>0.77007451481327616</v>
      </c>
      <c r="CB101" s="125">
        <f t="shared" si="2483"/>
        <v>0.85914157907895494</v>
      </c>
      <c r="CC101" s="125">
        <f t="shared" si="2483"/>
        <v>0.91370641350062953</v>
      </c>
      <c r="CD101" s="125">
        <f t="shared" si="2483"/>
        <v>0.94713427126164962</v>
      </c>
      <c r="CE101" s="125">
        <f t="shared" si="2483"/>
        <v>0.96761305922709295</v>
      </c>
      <c r="CF101" s="125">
        <f t="shared" ref="CF101:EQ101" si="2484">1-EXP(-CF100*CF58)</f>
        <v>0.98015890525562976</v>
      </c>
      <c r="CG101" s="125">
        <f t="shared" si="2484"/>
        <v>0.98784482167008503</v>
      </c>
      <c r="CH101" s="125">
        <f t="shared" si="2484"/>
        <v>0.99255341692907562</v>
      </c>
      <c r="CI101" s="125">
        <f t="shared" si="2484"/>
        <v>0.99543802666426495</v>
      </c>
      <c r="CJ101" s="125">
        <f t="shared" si="2484"/>
        <v>0.99720521472496315</v>
      </c>
      <c r="CK101" s="125">
        <f t="shared" si="2484"/>
        <v>0.38737360581558389</v>
      </c>
      <c r="CL101" s="125">
        <f t="shared" si="2484"/>
        <v>0.62468890114860043</v>
      </c>
      <c r="CM101" s="125">
        <f t="shared" si="2484"/>
        <v>0.77007451481327616</v>
      </c>
      <c r="CN101" s="125">
        <f t="shared" si="2484"/>
        <v>0.85914157907895494</v>
      </c>
      <c r="CO101" s="125">
        <f t="shared" si="2484"/>
        <v>0.91370641350062953</v>
      </c>
      <c r="CP101" s="125">
        <f t="shared" si="2484"/>
        <v>0.94713427126164962</v>
      </c>
      <c r="CQ101" s="125">
        <f t="shared" si="2484"/>
        <v>0.96761305922709295</v>
      </c>
      <c r="CR101" s="125">
        <f t="shared" si="2484"/>
        <v>0.98015890525562976</v>
      </c>
      <c r="CS101" s="125">
        <f t="shared" si="2484"/>
        <v>0.98784482167008503</v>
      </c>
      <c r="CT101" s="125">
        <f t="shared" si="2484"/>
        <v>0.99255341692907562</v>
      </c>
      <c r="CU101" s="125">
        <f t="shared" si="2484"/>
        <v>0.99543802666426495</v>
      </c>
      <c r="CV101" s="125">
        <f t="shared" si="2484"/>
        <v>0.99720521472496315</v>
      </c>
      <c r="CW101" s="125">
        <f t="shared" si="2484"/>
        <v>0.38737360581558389</v>
      </c>
      <c r="CX101" s="125">
        <f t="shared" si="2484"/>
        <v>0.62468890114860043</v>
      </c>
      <c r="CY101" s="125">
        <f t="shared" si="2484"/>
        <v>0.77007451481327616</v>
      </c>
      <c r="CZ101" s="125">
        <f t="shared" si="2484"/>
        <v>0.85914157907895494</v>
      </c>
      <c r="DA101" s="125">
        <f t="shared" si="2484"/>
        <v>0.91370641350062953</v>
      </c>
      <c r="DB101" s="125">
        <f t="shared" si="2484"/>
        <v>0.94713427126164962</v>
      </c>
      <c r="DC101" s="125">
        <f t="shared" si="2484"/>
        <v>0.96761305922709295</v>
      </c>
      <c r="DD101" s="125">
        <f t="shared" si="2484"/>
        <v>0.98015890525562976</v>
      </c>
      <c r="DE101" s="125">
        <f t="shared" si="2484"/>
        <v>0.98784482167008503</v>
      </c>
      <c r="DF101" s="125">
        <f t="shared" si="2484"/>
        <v>0.99255341692907562</v>
      </c>
      <c r="DG101" s="125">
        <f t="shared" si="2484"/>
        <v>0.99543802666426495</v>
      </c>
      <c r="DH101" s="125">
        <f t="shared" si="2484"/>
        <v>0.99720521472496315</v>
      </c>
      <c r="DI101" s="125">
        <f t="shared" si="2484"/>
        <v>0.38737360581558389</v>
      </c>
      <c r="DJ101" s="125">
        <f t="shared" si="2484"/>
        <v>0.62468890114860043</v>
      </c>
      <c r="DK101" s="125">
        <f t="shared" si="2484"/>
        <v>0.77007451481327616</v>
      </c>
      <c r="DL101" s="125">
        <f t="shared" si="2484"/>
        <v>0.85914157907895494</v>
      </c>
      <c r="DM101" s="125">
        <f t="shared" si="2484"/>
        <v>0.91370641350062953</v>
      </c>
      <c r="DN101" s="125">
        <f t="shared" si="2484"/>
        <v>0.94713427126164962</v>
      </c>
      <c r="DO101" s="125">
        <f t="shared" si="2484"/>
        <v>0.96761305922709295</v>
      </c>
      <c r="DP101" s="125">
        <f t="shared" si="2484"/>
        <v>0.98015890525562976</v>
      </c>
      <c r="DQ101" s="125">
        <f t="shared" si="2484"/>
        <v>0.98784482167008503</v>
      </c>
      <c r="DR101" s="125">
        <f t="shared" si="2484"/>
        <v>0.99255341692907562</v>
      </c>
      <c r="DS101" s="125">
        <f t="shared" si="2484"/>
        <v>0.99543802666426495</v>
      </c>
      <c r="DT101" s="125">
        <f t="shared" si="2484"/>
        <v>0.99720521472496315</v>
      </c>
      <c r="DU101" s="125">
        <f t="shared" si="2484"/>
        <v>0.38737360581558389</v>
      </c>
      <c r="DV101" s="125">
        <f t="shared" si="2484"/>
        <v>0.62468890114860043</v>
      </c>
      <c r="DW101" s="125">
        <f t="shared" si="2484"/>
        <v>0.77007451481327616</v>
      </c>
      <c r="DX101" s="125">
        <f t="shared" si="2484"/>
        <v>0.85914157907895494</v>
      </c>
      <c r="DY101" s="125">
        <f t="shared" si="2484"/>
        <v>0.91370641350062953</v>
      </c>
      <c r="DZ101" s="125">
        <f t="shared" si="2484"/>
        <v>0.94713427126164962</v>
      </c>
      <c r="EA101" s="125">
        <f t="shared" si="2484"/>
        <v>0.96761305922709295</v>
      </c>
      <c r="EB101" s="125">
        <f t="shared" si="2484"/>
        <v>0.98015890525562976</v>
      </c>
      <c r="EC101" s="125">
        <f t="shared" si="2484"/>
        <v>0.98784482167008503</v>
      </c>
      <c r="ED101" s="125">
        <f t="shared" si="2484"/>
        <v>0.99255341692907562</v>
      </c>
      <c r="EE101" s="125">
        <f t="shared" si="2484"/>
        <v>0.99543802666426495</v>
      </c>
      <c r="EF101" s="125">
        <f t="shared" si="2484"/>
        <v>0.99720521472496315</v>
      </c>
      <c r="EG101" s="125">
        <f t="shared" si="2484"/>
        <v>0.38737360581558389</v>
      </c>
      <c r="EH101" s="125">
        <f t="shared" si="2484"/>
        <v>0.62468890114860043</v>
      </c>
      <c r="EI101" s="125">
        <f t="shared" si="2484"/>
        <v>0.77007451481327616</v>
      </c>
      <c r="EJ101" s="125">
        <f t="shared" si="2484"/>
        <v>0.85914157907895494</v>
      </c>
      <c r="EK101" s="125">
        <f t="shared" si="2484"/>
        <v>0.91370641350062953</v>
      </c>
      <c r="EL101" s="125">
        <f t="shared" si="2484"/>
        <v>0.94713427126164962</v>
      </c>
      <c r="EM101" s="125">
        <f t="shared" si="2484"/>
        <v>0.96761305922709295</v>
      </c>
      <c r="EN101" s="125">
        <f t="shared" si="2484"/>
        <v>0.98015890525562976</v>
      </c>
      <c r="EO101" s="125">
        <f t="shared" si="2484"/>
        <v>0.98784482167008503</v>
      </c>
      <c r="EP101" s="125">
        <f t="shared" si="2484"/>
        <v>0.99255341692907562</v>
      </c>
      <c r="EQ101" s="125">
        <f t="shared" si="2484"/>
        <v>0.99543802666426495</v>
      </c>
      <c r="ER101" s="125">
        <f t="shared" ref="ER101:HC101" si="2485">1-EXP(-ER100*ER58)</f>
        <v>0.99720521472496315</v>
      </c>
      <c r="ES101" s="125">
        <f t="shared" si="2485"/>
        <v>0.38737360581558389</v>
      </c>
      <c r="ET101" s="125">
        <f t="shared" si="2485"/>
        <v>0.62468890114860043</v>
      </c>
      <c r="EU101" s="125">
        <f t="shared" si="2485"/>
        <v>0.77007451481327616</v>
      </c>
      <c r="EV101" s="125">
        <f t="shared" si="2485"/>
        <v>0.85914157907895494</v>
      </c>
      <c r="EW101" s="125">
        <f t="shared" si="2485"/>
        <v>0.91370641350062953</v>
      </c>
      <c r="EX101" s="125">
        <f t="shared" si="2485"/>
        <v>0.94713427126164962</v>
      </c>
      <c r="EY101" s="125">
        <f t="shared" si="2485"/>
        <v>0.96761305922709295</v>
      </c>
      <c r="EZ101" s="125">
        <f t="shared" si="2485"/>
        <v>0.98015890525562976</v>
      </c>
      <c r="FA101" s="125">
        <f t="shared" si="2485"/>
        <v>0.98784482167008503</v>
      </c>
      <c r="FB101" s="125">
        <f t="shared" si="2485"/>
        <v>0.99255341692907562</v>
      </c>
      <c r="FC101" s="125">
        <f t="shared" si="2485"/>
        <v>0.99543802666426495</v>
      </c>
      <c r="FD101" s="125">
        <f t="shared" si="2485"/>
        <v>0.99720521472496315</v>
      </c>
      <c r="FE101" s="125">
        <f t="shared" si="2485"/>
        <v>0.38737360581558389</v>
      </c>
      <c r="FF101" s="125">
        <f t="shared" si="2485"/>
        <v>0.62468890114860043</v>
      </c>
      <c r="FG101" s="125">
        <f t="shared" si="2485"/>
        <v>0.77007451481327616</v>
      </c>
      <c r="FH101" s="125">
        <f t="shared" si="2485"/>
        <v>0.85914157907895494</v>
      </c>
      <c r="FI101" s="125">
        <f t="shared" si="2485"/>
        <v>0.91370641350062953</v>
      </c>
      <c r="FJ101" s="125">
        <f t="shared" si="2485"/>
        <v>0.94713427126164962</v>
      </c>
      <c r="FK101" s="125">
        <f t="shared" si="2485"/>
        <v>0.96761305922709295</v>
      </c>
      <c r="FL101" s="125">
        <f t="shared" si="2485"/>
        <v>0.98015890525562976</v>
      </c>
      <c r="FM101" s="125">
        <f t="shared" si="2485"/>
        <v>0.98784482167008503</v>
      </c>
      <c r="FN101" s="125">
        <f t="shared" si="2485"/>
        <v>0.99255341692907562</v>
      </c>
      <c r="FO101" s="125">
        <f t="shared" si="2485"/>
        <v>0.99543802666426495</v>
      </c>
      <c r="FP101" s="125">
        <f t="shared" si="2485"/>
        <v>0.99720521472496315</v>
      </c>
      <c r="FQ101" s="125">
        <f t="shared" si="2485"/>
        <v>0.38737360581558389</v>
      </c>
      <c r="FR101" s="125">
        <f t="shared" si="2485"/>
        <v>0.62468890114860043</v>
      </c>
      <c r="FS101" s="125">
        <f t="shared" si="2485"/>
        <v>0.77007451481327616</v>
      </c>
      <c r="FT101" s="125">
        <f t="shared" si="2485"/>
        <v>0.85914157907895494</v>
      </c>
      <c r="FU101" s="125">
        <f t="shared" si="2485"/>
        <v>0.91370641350062953</v>
      </c>
      <c r="FV101" s="125">
        <f t="shared" si="2485"/>
        <v>0.94713427126164962</v>
      </c>
      <c r="FW101" s="125">
        <f t="shared" si="2485"/>
        <v>0.96761305922709295</v>
      </c>
      <c r="FX101" s="125">
        <f t="shared" si="2485"/>
        <v>0.98015890525562976</v>
      </c>
      <c r="FY101" s="125">
        <f t="shared" si="2485"/>
        <v>0.98784482167008503</v>
      </c>
      <c r="FZ101" s="125">
        <f t="shared" si="2485"/>
        <v>0.99255341692907562</v>
      </c>
      <c r="GA101" s="125">
        <f t="shared" si="2485"/>
        <v>0.99543802666426495</v>
      </c>
      <c r="GB101" s="125">
        <f t="shared" si="2485"/>
        <v>0.99720521472496315</v>
      </c>
      <c r="GC101" s="125">
        <f t="shared" si="2485"/>
        <v>0.38737360581558389</v>
      </c>
      <c r="GD101" s="125">
        <f t="shared" si="2485"/>
        <v>0.62468890114860043</v>
      </c>
      <c r="GE101" s="125">
        <f t="shared" si="2485"/>
        <v>0.77007451481327616</v>
      </c>
      <c r="GF101" s="125">
        <f t="shared" si="2485"/>
        <v>0.85914157907895494</v>
      </c>
      <c r="GG101" s="125">
        <f t="shared" si="2485"/>
        <v>0.91370641350062953</v>
      </c>
      <c r="GH101" s="125">
        <f t="shared" si="2485"/>
        <v>0.94713427126164962</v>
      </c>
      <c r="GI101" s="125">
        <f t="shared" si="2485"/>
        <v>0.96761305922709295</v>
      </c>
      <c r="GJ101" s="125">
        <f t="shared" si="2485"/>
        <v>0.98015890525562976</v>
      </c>
      <c r="GK101" s="125">
        <f t="shared" si="2485"/>
        <v>0.98784482167008503</v>
      </c>
      <c r="GL101" s="125">
        <f t="shared" si="2485"/>
        <v>0.99255341692907562</v>
      </c>
      <c r="GM101" s="125">
        <f t="shared" si="2485"/>
        <v>0.99543802666426495</v>
      </c>
      <c r="GN101" s="125">
        <f t="shared" si="2485"/>
        <v>0.99720521472496315</v>
      </c>
      <c r="GO101" s="125">
        <f t="shared" si="2485"/>
        <v>0.38737360581558389</v>
      </c>
      <c r="GP101" s="125">
        <f t="shared" si="2485"/>
        <v>0.62468890114860043</v>
      </c>
      <c r="GQ101" s="125">
        <f t="shared" si="2485"/>
        <v>0.77007451481327616</v>
      </c>
      <c r="GR101" s="125">
        <f t="shared" si="2485"/>
        <v>0.85914157907895494</v>
      </c>
      <c r="GS101" s="125">
        <f t="shared" si="2485"/>
        <v>0.91370641350062953</v>
      </c>
      <c r="GT101" s="125">
        <f t="shared" si="2485"/>
        <v>0.94713427126164962</v>
      </c>
      <c r="GU101" s="125">
        <f t="shared" si="2485"/>
        <v>0.96761305922709295</v>
      </c>
      <c r="GV101" s="125">
        <f t="shared" si="2485"/>
        <v>0.98015890525562976</v>
      </c>
      <c r="GW101" s="125">
        <f t="shared" si="2485"/>
        <v>0.98784482167008503</v>
      </c>
      <c r="GX101" s="125">
        <f t="shared" si="2485"/>
        <v>0.99255341692907562</v>
      </c>
      <c r="GY101" s="125">
        <f t="shared" si="2485"/>
        <v>0.99543802666426495</v>
      </c>
      <c r="GZ101" s="125">
        <f t="shared" si="2485"/>
        <v>0.99720521472496315</v>
      </c>
      <c r="HA101" s="125">
        <f t="shared" si="2485"/>
        <v>0.38737360581558389</v>
      </c>
      <c r="HB101" s="125">
        <f t="shared" si="2485"/>
        <v>0.62468890114860043</v>
      </c>
      <c r="HC101" s="125">
        <f t="shared" si="2485"/>
        <v>0.77007451481327616</v>
      </c>
      <c r="HD101" s="125">
        <f t="shared" ref="HD101:JO101" si="2486">1-EXP(-HD100*HD58)</f>
        <v>0.85914157907895494</v>
      </c>
      <c r="HE101" s="125">
        <f t="shared" si="2486"/>
        <v>0.91370641350062953</v>
      </c>
      <c r="HF101" s="125">
        <f t="shared" si="2486"/>
        <v>0.94713427126164962</v>
      </c>
      <c r="HG101" s="125">
        <f t="shared" si="2486"/>
        <v>0.96761305922709295</v>
      </c>
      <c r="HH101" s="125">
        <f t="shared" si="2486"/>
        <v>0.98015890525562976</v>
      </c>
      <c r="HI101" s="125">
        <f t="shared" si="2486"/>
        <v>0.98784482167008503</v>
      </c>
      <c r="HJ101" s="125">
        <f t="shared" si="2486"/>
        <v>0.99255341692907562</v>
      </c>
      <c r="HK101" s="125">
        <f t="shared" si="2486"/>
        <v>0.99543802666426495</v>
      </c>
      <c r="HL101" s="125">
        <f t="shared" si="2486"/>
        <v>0.99720521472496315</v>
      </c>
      <c r="HM101" s="125">
        <f t="shared" si="2486"/>
        <v>0.38737360581558389</v>
      </c>
      <c r="HN101" s="125">
        <f t="shared" si="2486"/>
        <v>0.62468890114860043</v>
      </c>
      <c r="HO101" s="125">
        <f t="shared" si="2486"/>
        <v>0.77007451481327616</v>
      </c>
      <c r="HP101" s="125">
        <f t="shared" si="2486"/>
        <v>0.85914157907895494</v>
      </c>
      <c r="HQ101" s="125">
        <f t="shared" si="2486"/>
        <v>0.91370641350062953</v>
      </c>
      <c r="HR101" s="125">
        <f t="shared" si="2486"/>
        <v>0.94713427126164962</v>
      </c>
      <c r="HS101" s="125">
        <f t="shared" si="2486"/>
        <v>0.96761305922709295</v>
      </c>
      <c r="HT101" s="125">
        <f t="shared" si="2486"/>
        <v>0.98015890525562976</v>
      </c>
      <c r="HU101" s="125">
        <f t="shared" si="2486"/>
        <v>0.98784482167008503</v>
      </c>
      <c r="HV101" s="125">
        <f t="shared" si="2486"/>
        <v>0.99255341692907562</v>
      </c>
      <c r="HW101" s="125">
        <f t="shared" si="2486"/>
        <v>0.99543802666426495</v>
      </c>
      <c r="HX101" s="125">
        <f t="shared" si="2486"/>
        <v>0.99720521472496315</v>
      </c>
      <c r="HY101" s="125">
        <f t="shared" si="2486"/>
        <v>0.38737360581558389</v>
      </c>
      <c r="HZ101" s="125">
        <f t="shared" si="2486"/>
        <v>0.62468890114860043</v>
      </c>
      <c r="IA101" s="125">
        <f t="shared" si="2486"/>
        <v>0.77007451481327616</v>
      </c>
      <c r="IB101" s="125">
        <f t="shared" si="2486"/>
        <v>0.85914157907895494</v>
      </c>
      <c r="IC101" s="125">
        <f t="shared" si="2486"/>
        <v>0.91370641350062953</v>
      </c>
      <c r="ID101" s="125">
        <f t="shared" si="2486"/>
        <v>0.94713427126164962</v>
      </c>
      <c r="IE101" s="125">
        <f t="shared" si="2486"/>
        <v>0.96761305922709295</v>
      </c>
      <c r="IF101" s="125">
        <f t="shared" si="2486"/>
        <v>0.98015890525562976</v>
      </c>
      <c r="IG101" s="125">
        <f t="shared" si="2486"/>
        <v>0.98784482167008503</v>
      </c>
      <c r="IH101" s="125">
        <f t="shared" si="2486"/>
        <v>0.99255341692907562</v>
      </c>
      <c r="II101" s="125">
        <f t="shared" si="2486"/>
        <v>0.99543802666426495</v>
      </c>
      <c r="IJ101" s="125">
        <f t="shared" si="2486"/>
        <v>0.99720521472496315</v>
      </c>
      <c r="IK101" s="125">
        <f t="shared" si="2486"/>
        <v>0.38737360581558389</v>
      </c>
      <c r="IL101" s="125">
        <f t="shared" si="2486"/>
        <v>0.62468890114860043</v>
      </c>
      <c r="IM101" s="125">
        <f t="shared" si="2486"/>
        <v>0.77007451481327616</v>
      </c>
      <c r="IN101" s="125">
        <f t="shared" si="2486"/>
        <v>0.85914157907895494</v>
      </c>
      <c r="IO101" s="125">
        <f t="shared" si="2486"/>
        <v>0.91370641350062953</v>
      </c>
      <c r="IP101" s="125">
        <f t="shared" si="2486"/>
        <v>0.94713427126164962</v>
      </c>
      <c r="IQ101" s="125">
        <f t="shared" si="2486"/>
        <v>0.96761305922709295</v>
      </c>
      <c r="IR101" s="125">
        <f t="shared" si="2486"/>
        <v>0.98015890525562976</v>
      </c>
      <c r="IS101" s="125">
        <f t="shared" si="2486"/>
        <v>0.98784482167008503</v>
      </c>
      <c r="IT101" s="125">
        <f t="shared" si="2486"/>
        <v>0.99255341692907562</v>
      </c>
      <c r="IU101" s="125">
        <f t="shared" si="2486"/>
        <v>0.99543802666426495</v>
      </c>
      <c r="IV101" s="125">
        <f t="shared" si="2486"/>
        <v>0.99720521472496315</v>
      </c>
      <c r="IW101" s="125">
        <f t="shared" si="2486"/>
        <v>0.38737360581558389</v>
      </c>
      <c r="IX101" s="125">
        <f t="shared" si="2486"/>
        <v>0.62468890114860043</v>
      </c>
      <c r="IY101" s="125">
        <f t="shared" si="2486"/>
        <v>0.77007451481327616</v>
      </c>
      <c r="IZ101" s="125">
        <f t="shared" si="2486"/>
        <v>0.85914157907895494</v>
      </c>
      <c r="JA101" s="125">
        <f t="shared" si="2486"/>
        <v>0.91370641350062953</v>
      </c>
      <c r="JB101" s="125">
        <f t="shared" si="2486"/>
        <v>0.94713427126164962</v>
      </c>
      <c r="JC101" s="125">
        <f t="shared" si="2486"/>
        <v>0.96761305922709295</v>
      </c>
      <c r="JD101" s="125">
        <f t="shared" si="2486"/>
        <v>0.98015890525562976</v>
      </c>
      <c r="JE101" s="125">
        <f t="shared" si="2486"/>
        <v>0.98784482167008503</v>
      </c>
      <c r="JF101" s="125">
        <f t="shared" si="2486"/>
        <v>0.99255341692907562</v>
      </c>
      <c r="JG101" s="125">
        <f t="shared" si="2486"/>
        <v>0.99543802666426495</v>
      </c>
      <c r="JH101" s="125">
        <f t="shared" si="2486"/>
        <v>0.99720521472496315</v>
      </c>
      <c r="JI101" s="125">
        <f t="shared" si="2486"/>
        <v>0.38737360581558389</v>
      </c>
      <c r="JJ101" s="125">
        <f t="shared" si="2486"/>
        <v>0.62468890114860043</v>
      </c>
      <c r="JK101" s="125">
        <f t="shared" si="2486"/>
        <v>0.77007451481327616</v>
      </c>
      <c r="JL101" s="125">
        <f t="shared" si="2486"/>
        <v>0.85914157907895494</v>
      </c>
      <c r="JM101" s="125">
        <f t="shared" si="2486"/>
        <v>0.91370641350062953</v>
      </c>
      <c r="JN101" s="125">
        <f t="shared" si="2486"/>
        <v>0.94713427126164962</v>
      </c>
      <c r="JO101" s="125">
        <f t="shared" si="2486"/>
        <v>0.96761305922709295</v>
      </c>
      <c r="JP101" s="125">
        <f t="shared" ref="JP101:MA101" si="2487">1-EXP(-JP100*JP58)</f>
        <v>0.98015890525562976</v>
      </c>
      <c r="JQ101" s="125">
        <f t="shared" si="2487"/>
        <v>0.98784482167008503</v>
      </c>
      <c r="JR101" s="125">
        <f t="shared" si="2487"/>
        <v>0.99255341692907562</v>
      </c>
      <c r="JS101" s="125">
        <f t="shared" si="2487"/>
        <v>0.99543802666426495</v>
      </c>
      <c r="JT101" s="125">
        <f t="shared" si="2487"/>
        <v>0.99720521472496315</v>
      </c>
      <c r="JU101" s="125">
        <f t="shared" si="2487"/>
        <v>0.38737360581558389</v>
      </c>
      <c r="JV101" s="125">
        <f t="shared" si="2487"/>
        <v>0.62468890114860043</v>
      </c>
      <c r="JW101" s="125">
        <f t="shared" si="2487"/>
        <v>0.77007451481327616</v>
      </c>
      <c r="JX101" s="125">
        <f t="shared" si="2487"/>
        <v>0.85914157907895494</v>
      </c>
      <c r="JY101" s="125">
        <f t="shared" si="2487"/>
        <v>0.91370641350062953</v>
      </c>
      <c r="JZ101" s="125">
        <f t="shared" si="2487"/>
        <v>0.94713427126164962</v>
      </c>
      <c r="KA101" s="125">
        <f t="shared" si="2487"/>
        <v>0.96761305922709295</v>
      </c>
      <c r="KB101" s="125">
        <f t="shared" si="2487"/>
        <v>0.98015890525562976</v>
      </c>
      <c r="KC101" s="125">
        <f t="shared" si="2487"/>
        <v>0.98784482167008503</v>
      </c>
      <c r="KD101" s="125">
        <f t="shared" si="2487"/>
        <v>0.99255341692907562</v>
      </c>
      <c r="KE101" s="125">
        <f t="shared" si="2487"/>
        <v>0.99543802666426495</v>
      </c>
      <c r="KF101" s="125">
        <f t="shared" si="2487"/>
        <v>0.99720521472496315</v>
      </c>
      <c r="KG101" s="125">
        <f t="shared" si="2487"/>
        <v>0.38737360581558389</v>
      </c>
      <c r="KH101" s="125">
        <f t="shared" si="2487"/>
        <v>0.62468890114860043</v>
      </c>
      <c r="KI101" s="125">
        <f t="shared" si="2487"/>
        <v>0.77007451481327616</v>
      </c>
      <c r="KJ101" s="125">
        <f t="shared" si="2487"/>
        <v>0.85914157907895494</v>
      </c>
      <c r="KK101" s="125">
        <f t="shared" si="2487"/>
        <v>0.91370641350062953</v>
      </c>
      <c r="KL101" s="125">
        <f t="shared" si="2487"/>
        <v>0.94713427126164962</v>
      </c>
      <c r="KM101" s="125">
        <f t="shared" si="2487"/>
        <v>0.96761305922709295</v>
      </c>
      <c r="KN101" s="125">
        <f t="shared" si="2487"/>
        <v>0.98015890525562976</v>
      </c>
      <c r="KO101" s="125">
        <f t="shared" si="2487"/>
        <v>0.98784482167008503</v>
      </c>
      <c r="KP101" s="125">
        <f t="shared" si="2487"/>
        <v>0.99255341692907562</v>
      </c>
      <c r="KQ101" s="125">
        <f t="shared" si="2487"/>
        <v>0.99543802666426495</v>
      </c>
      <c r="KR101" s="125">
        <f t="shared" si="2487"/>
        <v>0.99720521472496315</v>
      </c>
      <c r="KS101" s="125">
        <f t="shared" si="2487"/>
        <v>0.38737360581558389</v>
      </c>
      <c r="KT101" s="125">
        <f t="shared" si="2487"/>
        <v>0.62468890114860043</v>
      </c>
      <c r="KU101" s="125">
        <f t="shared" si="2487"/>
        <v>0.77007451481327616</v>
      </c>
      <c r="KV101" s="125">
        <f t="shared" si="2487"/>
        <v>0.85914157907895494</v>
      </c>
      <c r="KW101" s="125">
        <f t="shared" si="2487"/>
        <v>0.91370641350062953</v>
      </c>
      <c r="KX101" s="125">
        <f t="shared" si="2487"/>
        <v>0.94713427126164962</v>
      </c>
      <c r="KY101" s="125">
        <f t="shared" si="2487"/>
        <v>0.96761305922709295</v>
      </c>
      <c r="KZ101" s="125">
        <f t="shared" si="2487"/>
        <v>0.98015890525562976</v>
      </c>
      <c r="LA101" s="125">
        <f t="shared" si="2487"/>
        <v>0.98784482167008503</v>
      </c>
      <c r="LB101" s="125">
        <f t="shared" si="2487"/>
        <v>0.99255341692907562</v>
      </c>
      <c r="LC101" s="125">
        <f t="shared" si="2487"/>
        <v>0.99543802666426495</v>
      </c>
      <c r="LD101" s="125">
        <f t="shared" si="2487"/>
        <v>0.99720521472496315</v>
      </c>
      <c r="LE101" s="125">
        <f t="shared" si="2487"/>
        <v>0.38737360581558389</v>
      </c>
      <c r="LF101" s="125">
        <f t="shared" si="2487"/>
        <v>0.62468890114860043</v>
      </c>
      <c r="LG101" s="125">
        <f t="shared" si="2487"/>
        <v>0.77007451481327616</v>
      </c>
      <c r="LH101" s="125">
        <f t="shared" si="2487"/>
        <v>0.85914157907895494</v>
      </c>
      <c r="LI101" s="125">
        <f t="shared" si="2487"/>
        <v>0.91370641350062953</v>
      </c>
      <c r="LJ101" s="125">
        <f t="shared" si="2487"/>
        <v>0.94713427126164962</v>
      </c>
      <c r="LK101" s="125">
        <f t="shared" si="2487"/>
        <v>0.96761305922709295</v>
      </c>
      <c r="LL101" s="125">
        <f t="shared" si="2487"/>
        <v>0.98015890525562976</v>
      </c>
      <c r="LM101" s="125">
        <f t="shared" si="2487"/>
        <v>0.98784482167008503</v>
      </c>
      <c r="LN101" s="125">
        <f t="shared" si="2487"/>
        <v>0.99255341692907562</v>
      </c>
      <c r="LO101" s="125">
        <f t="shared" si="2487"/>
        <v>0.99543802666426495</v>
      </c>
      <c r="LP101" s="125">
        <f t="shared" si="2487"/>
        <v>0.99720521472496315</v>
      </c>
      <c r="LQ101" s="125">
        <f t="shared" si="2487"/>
        <v>0.38737360581558389</v>
      </c>
      <c r="LR101" s="125">
        <f t="shared" si="2487"/>
        <v>0.62468890114860043</v>
      </c>
      <c r="LS101" s="125">
        <f t="shared" si="2487"/>
        <v>0.77007451481327616</v>
      </c>
      <c r="LT101" s="125">
        <f t="shared" si="2487"/>
        <v>0.85914157907895494</v>
      </c>
      <c r="LU101" s="125">
        <f t="shared" si="2487"/>
        <v>0.91370641350062953</v>
      </c>
      <c r="LV101" s="125">
        <f t="shared" si="2487"/>
        <v>0.94713427126164962</v>
      </c>
      <c r="LW101" s="125">
        <f t="shared" si="2487"/>
        <v>0.96761305922709295</v>
      </c>
      <c r="LX101" s="125">
        <f t="shared" si="2487"/>
        <v>0.98015890525562976</v>
      </c>
      <c r="LY101" s="125">
        <f t="shared" si="2487"/>
        <v>0.98784482167008503</v>
      </c>
      <c r="LZ101" s="125">
        <f t="shared" si="2487"/>
        <v>0.99255341692907562</v>
      </c>
      <c r="MA101" s="125">
        <f t="shared" si="2487"/>
        <v>0.99543802666426495</v>
      </c>
      <c r="MB101" s="125">
        <f t="shared" ref="MB101:OM101" si="2488">1-EXP(-MB100*MB58)</f>
        <v>0.99720521472496315</v>
      </c>
      <c r="MC101" s="125">
        <f t="shared" si="2488"/>
        <v>0.38737360581558389</v>
      </c>
      <c r="MD101" s="125">
        <f t="shared" si="2488"/>
        <v>0.62468890114860043</v>
      </c>
      <c r="ME101" s="125">
        <f t="shared" si="2488"/>
        <v>0.77007451481327616</v>
      </c>
      <c r="MF101" s="125">
        <f t="shared" si="2488"/>
        <v>0.85914157907895494</v>
      </c>
      <c r="MG101" s="125">
        <f t="shared" si="2488"/>
        <v>0.91370641350062953</v>
      </c>
      <c r="MH101" s="125">
        <f t="shared" si="2488"/>
        <v>0.94713427126164962</v>
      </c>
      <c r="MI101" s="125">
        <f t="shared" si="2488"/>
        <v>0.96761305922709295</v>
      </c>
      <c r="MJ101" s="125">
        <f t="shared" si="2488"/>
        <v>0.98015890525562976</v>
      </c>
      <c r="MK101" s="125">
        <f t="shared" si="2488"/>
        <v>0.98784482167008503</v>
      </c>
      <c r="ML101" s="125">
        <f t="shared" si="2488"/>
        <v>0.99255341692907562</v>
      </c>
      <c r="MM101" s="125">
        <f t="shared" si="2488"/>
        <v>0.99543802666426495</v>
      </c>
      <c r="MN101" s="125">
        <f t="shared" si="2488"/>
        <v>0.99720521472496315</v>
      </c>
      <c r="MO101" s="125">
        <f t="shared" si="2488"/>
        <v>0.38737360581558389</v>
      </c>
      <c r="MP101" s="125">
        <f t="shared" si="2488"/>
        <v>0.62468890114860043</v>
      </c>
      <c r="MQ101" s="125">
        <f t="shared" si="2488"/>
        <v>0.77007451481327616</v>
      </c>
      <c r="MR101" s="125">
        <f t="shared" si="2488"/>
        <v>0.85914157907895494</v>
      </c>
      <c r="MS101" s="125">
        <f t="shared" si="2488"/>
        <v>0.91370641350062953</v>
      </c>
      <c r="MT101" s="125">
        <f t="shared" si="2488"/>
        <v>0.94713427126164962</v>
      </c>
      <c r="MU101" s="125">
        <f t="shared" si="2488"/>
        <v>0.96761305922709295</v>
      </c>
      <c r="MV101" s="125">
        <f t="shared" si="2488"/>
        <v>0.98015890525562976</v>
      </c>
      <c r="MW101" s="125">
        <f t="shared" si="2488"/>
        <v>0.98784482167008503</v>
      </c>
      <c r="MX101" s="125">
        <f t="shared" si="2488"/>
        <v>0.99255341692907562</v>
      </c>
      <c r="MY101" s="125">
        <f t="shared" si="2488"/>
        <v>0.99543802666426495</v>
      </c>
      <c r="MZ101" s="125">
        <f t="shared" si="2488"/>
        <v>0.99720521472496315</v>
      </c>
      <c r="NA101" s="125">
        <f t="shared" si="2488"/>
        <v>0.38737360581558389</v>
      </c>
      <c r="NB101" s="125">
        <f t="shared" si="2488"/>
        <v>0.62468890114860043</v>
      </c>
      <c r="NC101" s="125">
        <f t="shared" si="2488"/>
        <v>0.77007451481327616</v>
      </c>
      <c r="ND101" s="125">
        <f t="shared" si="2488"/>
        <v>0.85914157907895494</v>
      </c>
      <c r="NE101" s="125">
        <f t="shared" si="2488"/>
        <v>0.91370641350062953</v>
      </c>
      <c r="NF101" s="125">
        <f t="shared" si="2488"/>
        <v>0.94713427126164962</v>
      </c>
      <c r="NG101" s="125">
        <f t="shared" si="2488"/>
        <v>0.96761305922709295</v>
      </c>
      <c r="NH101" s="125">
        <f t="shared" si="2488"/>
        <v>0.98015890525562976</v>
      </c>
      <c r="NI101" s="125">
        <f t="shared" si="2488"/>
        <v>0.98784482167008503</v>
      </c>
      <c r="NJ101" s="125">
        <f t="shared" si="2488"/>
        <v>0.99255341692907562</v>
      </c>
      <c r="NK101" s="125">
        <f t="shared" si="2488"/>
        <v>0.99543802666426495</v>
      </c>
      <c r="NL101" s="125">
        <f t="shared" si="2488"/>
        <v>0.99720521472496315</v>
      </c>
      <c r="NM101" s="125">
        <f t="shared" si="2488"/>
        <v>0.38737360581558389</v>
      </c>
      <c r="NN101" s="125">
        <f t="shared" si="2488"/>
        <v>0.62468890114860043</v>
      </c>
      <c r="NO101" s="125">
        <f t="shared" si="2488"/>
        <v>0.77007451481327616</v>
      </c>
      <c r="NP101" s="125">
        <f t="shared" si="2488"/>
        <v>0.85914157907895494</v>
      </c>
      <c r="NQ101" s="125">
        <f t="shared" si="2488"/>
        <v>0.91370641350062953</v>
      </c>
      <c r="NR101" s="125">
        <f t="shared" si="2488"/>
        <v>0.94713427126164962</v>
      </c>
      <c r="NS101" s="125">
        <f t="shared" si="2488"/>
        <v>0.96761305922709295</v>
      </c>
      <c r="NT101" s="125">
        <f t="shared" si="2488"/>
        <v>0.98015890525562976</v>
      </c>
      <c r="NU101" s="125">
        <f t="shared" si="2488"/>
        <v>0.98784482167008503</v>
      </c>
      <c r="NV101" s="125">
        <f t="shared" si="2488"/>
        <v>0.99255341692907562</v>
      </c>
      <c r="NW101" s="125">
        <f t="shared" si="2488"/>
        <v>0.99543802666426495</v>
      </c>
      <c r="NX101" s="125">
        <f t="shared" si="2488"/>
        <v>0.99720521472496315</v>
      </c>
      <c r="NY101" s="125">
        <f t="shared" si="2488"/>
        <v>0.38737360581558389</v>
      </c>
      <c r="NZ101" s="125">
        <f t="shared" si="2488"/>
        <v>0.62468890114860043</v>
      </c>
      <c r="OA101" s="125">
        <f t="shared" si="2488"/>
        <v>0.77007451481327616</v>
      </c>
      <c r="OB101" s="125">
        <f t="shared" si="2488"/>
        <v>0.85914157907895494</v>
      </c>
      <c r="OC101" s="125">
        <f t="shared" si="2488"/>
        <v>0.91370641350062953</v>
      </c>
      <c r="OD101" s="125">
        <f t="shared" si="2488"/>
        <v>0.94713427126164962</v>
      </c>
      <c r="OE101" s="125">
        <f t="shared" si="2488"/>
        <v>0.96761305922709295</v>
      </c>
      <c r="OF101" s="125">
        <f t="shared" si="2488"/>
        <v>0.98015890525562976</v>
      </c>
      <c r="OG101" s="125">
        <f t="shared" si="2488"/>
        <v>0.98784482167008503</v>
      </c>
      <c r="OH101" s="125">
        <f t="shared" si="2488"/>
        <v>0.99255341692907562</v>
      </c>
      <c r="OI101" s="125">
        <f t="shared" si="2488"/>
        <v>0.99543802666426495</v>
      </c>
      <c r="OJ101" s="125">
        <f t="shared" si="2488"/>
        <v>0.99720521472496315</v>
      </c>
      <c r="OK101" s="125">
        <f t="shared" si="2488"/>
        <v>0.38737360581558389</v>
      </c>
      <c r="OL101" s="125">
        <f t="shared" si="2488"/>
        <v>0.62468890114860043</v>
      </c>
      <c r="OM101" s="125">
        <f t="shared" si="2488"/>
        <v>0.77007451481327616</v>
      </c>
      <c r="ON101" s="125">
        <f t="shared" ref="ON101:QY101" si="2489">1-EXP(-ON100*ON58)</f>
        <v>0.85914157907895494</v>
      </c>
      <c r="OO101" s="125">
        <f t="shared" si="2489"/>
        <v>0.91370641350062953</v>
      </c>
      <c r="OP101" s="125">
        <f t="shared" si="2489"/>
        <v>0.94713427126164962</v>
      </c>
      <c r="OQ101" s="125">
        <f t="shared" si="2489"/>
        <v>0.96761305922709295</v>
      </c>
      <c r="OR101" s="125">
        <f t="shared" si="2489"/>
        <v>0.98015890525562976</v>
      </c>
      <c r="OS101" s="125">
        <f t="shared" si="2489"/>
        <v>0.98784482167008503</v>
      </c>
      <c r="OT101" s="125">
        <f t="shared" si="2489"/>
        <v>0.99255341692907562</v>
      </c>
      <c r="OU101" s="125">
        <f t="shared" si="2489"/>
        <v>0.99543802666426495</v>
      </c>
      <c r="OV101" s="125">
        <f t="shared" si="2489"/>
        <v>0.99720521472496315</v>
      </c>
      <c r="OW101" s="125">
        <f t="shared" si="2489"/>
        <v>0.38737360581558389</v>
      </c>
      <c r="OX101" s="125">
        <f t="shared" si="2489"/>
        <v>0.62468890114860043</v>
      </c>
      <c r="OY101" s="125">
        <f t="shared" si="2489"/>
        <v>0.77007451481327616</v>
      </c>
      <c r="OZ101" s="125">
        <f t="shared" si="2489"/>
        <v>0.85914157907895494</v>
      </c>
      <c r="PA101" s="125">
        <f t="shared" si="2489"/>
        <v>0.91370641350062953</v>
      </c>
      <c r="PB101" s="125">
        <f t="shared" si="2489"/>
        <v>0.94713427126164962</v>
      </c>
      <c r="PC101" s="125">
        <f t="shared" si="2489"/>
        <v>0.96761305922709295</v>
      </c>
      <c r="PD101" s="125">
        <f t="shared" si="2489"/>
        <v>0.98015890525562976</v>
      </c>
      <c r="PE101" s="125">
        <f t="shared" si="2489"/>
        <v>0.98784482167008503</v>
      </c>
      <c r="PF101" s="125">
        <f t="shared" si="2489"/>
        <v>0.99255341692907562</v>
      </c>
      <c r="PG101" s="125">
        <f t="shared" si="2489"/>
        <v>0.99543802666426495</v>
      </c>
      <c r="PH101" s="125">
        <f t="shared" si="2489"/>
        <v>0.99720521472496315</v>
      </c>
      <c r="PI101" s="125">
        <f t="shared" si="2489"/>
        <v>0.38737360581558389</v>
      </c>
      <c r="PJ101" s="125">
        <f t="shared" si="2489"/>
        <v>0.62468890114860043</v>
      </c>
      <c r="PK101" s="125">
        <f t="shared" si="2489"/>
        <v>0.77007451481327616</v>
      </c>
      <c r="PL101" s="125">
        <f t="shared" si="2489"/>
        <v>0.85914157907895494</v>
      </c>
      <c r="PM101" s="125">
        <f t="shared" si="2489"/>
        <v>0.91370641350062953</v>
      </c>
      <c r="PN101" s="125">
        <f t="shared" si="2489"/>
        <v>0.94713427126164962</v>
      </c>
      <c r="PO101" s="125">
        <f t="shared" si="2489"/>
        <v>0.96761305922709295</v>
      </c>
      <c r="PP101" s="125">
        <f t="shared" si="2489"/>
        <v>0.98015890525562976</v>
      </c>
      <c r="PQ101" s="125">
        <f t="shared" si="2489"/>
        <v>0.98784482167008503</v>
      </c>
      <c r="PR101" s="125">
        <f t="shared" si="2489"/>
        <v>0.99255341692907562</v>
      </c>
      <c r="PS101" s="125">
        <f t="shared" si="2489"/>
        <v>0.99543802666426495</v>
      </c>
      <c r="PT101" s="125">
        <f t="shared" si="2489"/>
        <v>0.99720521472496315</v>
      </c>
      <c r="PU101" s="125">
        <f t="shared" si="2489"/>
        <v>0.38737360581558389</v>
      </c>
      <c r="PV101" s="125">
        <f t="shared" si="2489"/>
        <v>0.62468890114860043</v>
      </c>
      <c r="PW101" s="125">
        <f t="shared" si="2489"/>
        <v>0.77007451481327616</v>
      </c>
      <c r="PX101" s="125">
        <f t="shared" si="2489"/>
        <v>0.85914157907895494</v>
      </c>
      <c r="PY101" s="125">
        <f t="shared" si="2489"/>
        <v>0.91370641350062953</v>
      </c>
      <c r="PZ101" s="125">
        <f t="shared" si="2489"/>
        <v>0.94713427126164962</v>
      </c>
      <c r="QA101" s="125">
        <f t="shared" si="2489"/>
        <v>0.96761305922709295</v>
      </c>
      <c r="QB101" s="125">
        <f t="shared" si="2489"/>
        <v>0.98015890525562976</v>
      </c>
      <c r="QC101" s="125">
        <f t="shared" si="2489"/>
        <v>0.98784482167008503</v>
      </c>
      <c r="QD101" s="125">
        <f t="shared" si="2489"/>
        <v>0.99255341692907562</v>
      </c>
      <c r="QE101" s="125">
        <f t="shared" si="2489"/>
        <v>0.99543802666426495</v>
      </c>
      <c r="QF101" s="125">
        <f t="shared" si="2489"/>
        <v>0.99720521472496315</v>
      </c>
      <c r="QG101" s="125">
        <f t="shared" si="2489"/>
        <v>0.38737360581558389</v>
      </c>
      <c r="QH101" s="125">
        <f t="shared" si="2489"/>
        <v>0.62468890114860043</v>
      </c>
      <c r="QI101" s="125">
        <f t="shared" si="2489"/>
        <v>0.77007451481327616</v>
      </c>
      <c r="QJ101" s="125">
        <f t="shared" si="2489"/>
        <v>0.85914157907895494</v>
      </c>
      <c r="QK101" s="125">
        <f t="shared" si="2489"/>
        <v>0.91370641350062953</v>
      </c>
      <c r="QL101" s="125">
        <f t="shared" si="2489"/>
        <v>0.94713427126164962</v>
      </c>
      <c r="QM101" s="125">
        <f t="shared" si="2489"/>
        <v>0.96761305922709295</v>
      </c>
      <c r="QN101" s="125">
        <f t="shared" si="2489"/>
        <v>0.98015890525562976</v>
      </c>
      <c r="QO101" s="125">
        <f t="shared" si="2489"/>
        <v>0.98784482167008503</v>
      </c>
      <c r="QP101" s="125">
        <f t="shared" si="2489"/>
        <v>0.99255341692907562</v>
      </c>
      <c r="QQ101" s="125">
        <f t="shared" si="2489"/>
        <v>0.99543802666426495</v>
      </c>
      <c r="QR101" s="125">
        <f t="shared" si="2489"/>
        <v>0.99720521472496315</v>
      </c>
      <c r="QS101" s="125">
        <f t="shared" si="2489"/>
        <v>0.38737360581558389</v>
      </c>
      <c r="QT101" s="125">
        <f t="shared" si="2489"/>
        <v>0.62468890114860043</v>
      </c>
      <c r="QU101" s="125">
        <f t="shared" si="2489"/>
        <v>0.77007451481327616</v>
      </c>
      <c r="QV101" s="125">
        <f t="shared" si="2489"/>
        <v>0.85914157907895494</v>
      </c>
      <c r="QW101" s="125">
        <f t="shared" si="2489"/>
        <v>0.91370641350062953</v>
      </c>
      <c r="QX101" s="125">
        <f t="shared" si="2489"/>
        <v>0.94713427126164962</v>
      </c>
      <c r="QY101" s="125">
        <f t="shared" si="2489"/>
        <v>0.96761305922709295</v>
      </c>
      <c r="QZ101" s="125">
        <f t="shared" ref="QZ101:TK101" si="2490">1-EXP(-QZ100*QZ58)</f>
        <v>0.98015890525562976</v>
      </c>
      <c r="RA101" s="125">
        <f t="shared" si="2490"/>
        <v>0.98784482167008503</v>
      </c>
      <c r="RB101" s="125">
        <f t="shared" si="2490"/>
        <v>0.99255341692907562</v>
      </c>
      <c r="RC101" s="125">
        <f t="shared" si="2490"/>
        <v>0.99543802666426495</v>
      </c>
      <c r="RD101" s="125">
        <f t="shared" si="2490"/>
        <v>0.99720521472496315</v>
      </c>
      <c r="RE101" s="125">
        <f t="shared" si="2490"/>
        <v>0.38737360581558389</v>
      </c>
      <c r="RF101" s="125">
        <f t="shared" si="2490"/>
        <v>0.62468890114860043</v>
      </c>
      <c r="RG101" s="125">
        <f t="shared" si="2490"/>
        <v>0.77007451481327616</v>
      </c>
      <c r="RH101" s="125">
        <f t="shared" si="2490"/>
        <v>0.85914157907895494</v>
      </c>
      <c r="RI101" s="125">
        <f t="shared" si="2490"/>
        <v>0.91370641350062953</v>
      </c>
      <c r="RJ101" s="125">
        <f t="shared" si="2490"/>
        <v>0.94713427126164962</v>
      </c>
      <c r="RK101" s="125">
        <f t="shared" si="2490"/>
        <v>0.96761305922709295</v>
      </c>
      <c r="RL101" s="125">
        <f t="shared" si="2490"/>
        <v>0.98015890525562976</v>
      </c>
      <c r="RM101" s="125">
        <f t="shared" si="2490"/>
        <v>0.98784482167008503</v>
      </c>
      <c r="RN101" s="125">
        <f t="shared" si="2490"/>
        <v>0.99255341692907562</v>
      </c>
      <c r="RO101" s="125">
        <f t="shared" si="2490"/>
        <v>0.99543802666426495</v>
      </c>
      <c r="RP101" s="125">
        <f t="shared" si="2490"/>
        <v>0.99720521472496315</v>
      </c>
      <c r="RQ101" s="125">
        <f t="shared" si="2490"/>
        <v>0.38737360581558389</v>
      </c>
      <c r="RR101" s="125">
        <f t="shared" si="2490"/>
        <v>0.62468890114860043</v>
      </c>
      <c r="RS101" s="125">
        <f t="shared" si="2490"/>
        <v>0.77007451481327616</v>
      </c>
      <c r="RT101" s="125">
        <f t="shared" si="2490"/>
        <v>0.85914157907895494</v>
      </c>
      <c r="RU101" s="125">
        <f t="shared" si="2490"/>
        <v>0.91370641350062953</v>
      </c>
      <c r="RV101" s="125">
        <f t="shared" si="2490"/>
        <v>0.94713427126164962</v>
      </c>
      <c r="RW101" s="125">
        <f t="shared" si="2490"/>
        <v>0.96761305922709295</v>
      </c>
      <c r="RX101" s="125">
        <f t="shared" si="2490"/>
        <v>0.98015890525562976</v>
      </c>
      <c r="RY101" s="125">
        <f t="shared" si="2490"/>
        <v>0.98784482167008503</v>
      </c>
      <c r="RZ101" s="125">
        <f t="shared" si="2490"/>
        <v>0.99255341692907562</v>
      </c>
      <c r="SA101" s="125">
        <f t="shared" si="2490"/>
        <v>0.99543802666426495</v>
      </c>
      <c r="SB101" s="125">
        <f t="shared" si="2490"/>
        <v>0.99720521472496315</v>
      </c>
      <c r="SC101" s="125">
        <f t="shared" si="2490"/>
        <v>0.38737360581558389</v>
      </c>
      <c r="SD101" s="125">
        <f t="shared" si="2490"/>
        <v>0.62468890114860043</v>
      </c>
      <c r="SE101" s="125">
        <f t="shared" si="2490"/>
        <v>0.77007451481327616</v>
      </c>
      <c r="SF101" s="125">
        <f t="shared" si="2490"/>
        <v>0.85914157907895494</v>
      </c>
      <c r="SG101" s="125">
        <f t="shared" si="2490"/>
        <v>0.91370641350062953</v>
      </c>
      <c r="SH101" s="125">
        <f t="shared" si="2490"/>
        <v>0.94713427126164962</v>
      </c>
      <c r="SI101" s="125">
        <f t="shared" si="2490"/>
        <v>0.96761305922709295</v>
      </c>
      <c r="SJ101" s="125">
        <f t="shared" si="2490"/>
        <v>0.98015890525562976</v>
      </c>
      <c r="SK101" s="125">
        <f t="shared" si="2490"/>
        <v>0.98784482167008503</v>
      </c>
      <c r="SL101" s="125">
        <f t="shared" si="2490"/>
        <v>0.99255341692907562</v>
      </c>
      <c r="SM101" s="125">
        <f t="shared" si="2490"/>
        <v>0.99543802666426495</v>
      </c>
      <c r="SN101" s="125">
        <f t="shared" si="2490"/>
        <v>0.99720521472496315</v>
      </c>
      <c r="SO101" s="125">
        <f t="shared" si="2490"/>
        <v>0.38737360581558389</v>
      </c>
      <c r="SP101" s="125">
        <f t="shared" si="2490"/>
        <v>0.62468890114860043</v>
      </c>
      <c r="SQ101" s="125">
        <f t="shared" si="2490"/>
        <v>0.77007451481327616</v>
      </c>
      <c r="SR101" s="125">
        <f t="shared" si="2490"/>
        <v>0.85914157907895494</v>
      </c>
      <c r="SS101" s="125">
        <f t="shared" si="2490"/>
        <v>0.91370641350062953</v>
      </c>
      <c r="ST101" s="125">
        <f t="shared" si="2490"/>
        <v>0.94713427126164962</v>
      </c>
      <c r="SU101" s="125">
        <f t="shared" si="2490"/>
        <v>0.96761305922709295</v>
      </c>
      <c r="SV101" s="125">
        <f t="shared" si="2490"/>
        <v>0.98015890525562976</v>
      </c>
      <c r="SW101" s="125">
        <f t="shared" si="2490"/>
        <v>0.98784482167008503</v>
      </c>
      <c r="SX101" s="125">
        <f t="shared" si="2490"/>
        <v>0.99255341692907562</v>
      </c>
      <c r="SY101" s="125">
        <f t="shared" si="2490"/>
        <v>0.99543802666426495</v>
      </c>
      <c r="SZ101" s="125">
        <f t="shared" si="2490"/>
        <v>0.99720521472496315</v>
      </c>
      <c r="TA101" s="125">
        <f t="shared" si="2490"/>
        <v>0.38737360581558389</v>
      </c>
      <c r="TB101" s="125">
        <f t="shared" si="2490"/>
        <v>0.62468890114860043</v>
      </c>
      <c r="TC101" s="125">
        <f t="shared" si="2490"/>
        <v>0.77007451481327616</v>
      </c>
      <c r="TD101" s="125">
        <f t="shared" si="2490"/>
        <v>0.85914157907895494</v>
      </c>
      <c r="TE101" s="125">
        <f t="shared" si="2490"/>
        <v>0.91370641350062953</v>
      </c>
      <c r="TF101" s="125">
        <f t="shared" si="2490"/>
        <v>0.94713427126164962</v>
      </c>
      <c r="TG101" s="125">
        <f t="shared" si="2490"/>
        <v>0.96761305922709295</v>
      </c>
      <c r="TH101" s="125">
        <f t="shared" si="2490"/>
        <v>0.98015890525562976</v>
      </c>
      <c r="TI101" s="125">
        <f t="shared" si="2490"/>
        <v>0.98784482167008503</v>
      </c>
      <c r="TJ101" s="125">
        <f t="shared" si="2490"/>
        <v>0.99255341692907562</v>
      </c>
      <c r="TK101" s="125">
        <f t="shared" si="2490"/>
        <v>0.99543802666426495</v>
      </c>
      <c r="TL101" s="125">
        <f t="shared" ref="TL101:VH101" si="2491">1-EXP(-TL100*TL58)</f>
        <v>0.99720521472496315</v>
      </c>
      <c r="TM101" s="125">
        <f t="shared" si="2491"/>
        <v>0.38737360581558389</v>
      </c>
      <c r="TN101" s="125">
        <f t="shared" si="2491"/>
        <v>0.62468890114860043</v>
      </c>
      <c r="TO101" s="125">
        <f t="shared" si="2491"/>
        <v>0.77007451481327616</v>
      </c>
      <c r="TP101" s="125">
        <f t="shared" si="2491"/>
        <v>0.85914157907895494</v>
      </c>
      <c r="TQ101" s="125">
        <f t="shared" si="2491"/>
        <v>0.91370641350062953</v>
      </c>
      <c r="TR101" s="125">
        <f t="shared" si="2491"/>
        <v>0.94713427126164962</v>
      </c>
      <c r="TS101" s="125">
        <f t="shared" si="2491"/>
        <v>0.96761305922709295</v>
      </c>
      <c r="TT101" s="125">
        <f t="shared" si="2491"/>
        <v>0.98015890525562976</v>
      </c>
      <c r="TU101" s="125">
        <f t="shared" si="2491"/>
        <v>0.98784482167008503</v>
      </c>
      <c r="TV101" s="125">
        <f t="shared" si="2491"/>
        <v>0.99255341692907562</v>
      </c>
      <c r="TW101" s="125">
        <f t="shared" si="2491"/>
        <v>0.99543802666426495</v>
      </c>
      <c r="TX101" s="125">
        <f t="shared" si="2491"/>
        <v>0.99720521472496315</v>
      </c>
      <c r="TY101" s="125">
        <f t="shared" si="2491"/>
        <v>0.38737360581558389</v>
      </c>
      <c r="TZ101" s="125">
        <f t="shared" si="2491"/>
        <v>0.62468890114860043</v>
      </c>
      <c r="UA101" s="125">
        <f t="shared" si="2491"/>
        <v>0.77007451481327616</v>
      </c>
      <c r="UB101" s="125">
        <f t="shared" si="2491"/>
        <v>0.85914157907895494</v>
      </c>
      <c r="UC101" s="125">
        <f t="shared" si="2491"/>
        <v>0.91370641350062953</v>
      </c>
      <c r="UD101" s="125">
        <f t="shared" si="2491"/>
        <v>0.94713427126164962</v>
      </c>
      <c r="UE101" s="125">
        <f t="shared" si="2491"/>
        <v>0.96761305922709295</v>
      </c>
      <c r="UF101" s="125">
        <f t="shared" si="2491"/>
        <v>0.98015890525562976</v>
      </c>
      <c r="UG101" s="125">
        <f t="shared" si="2491"/>
        <v>0.98784482167008503</v>
      </c>
      <c r="UH101" s="125">
        <f t="shared" si="2491"/>
        <v>0.99255341692907562</v>
      </c>
      <c r="UI101" s="125">
        <f t="shared" si="2491"/>
        <v>0.99543802666426495</v>
      </c>
      <c r="UJ101" s="125">
        <f t="shared" si="2491"/>
        <v>0.99720521472496315</v>
      </c>
      <c r="UK101" s="125">
        <f t="shared" si="2491"/>
        <v>0.38737360581558389</v>
      </c>
      <c r="UL101" s="125">
        <f t="shared" si="2491"/>
        <v>0.62468890114860043</v>
      </c>
      <c r="UM101" s="125">
        <f t="shared" si="2491"/>
        <v>0.77007451481327616</v>
      </c>
      <c r="UN101" s="125">
        <f t="shared" si="2491"/>
        <v>0.85914157907895494</v>
      </c>
      <c r="UO101" s="125">
        <f t="shared" si="2491"/>
        <v>0.91370641350062953</v>
      </c>
      <c r="UP101" s="125">
        <f t="shared" si="2491"/>
        <v>0.94713427126164962</v>
      </c>
      <c r="UQ101" s="125">
        <f t="shared" si="2491"/>
        <v>0.96761305922709295</v>
      </c>
      <c r="UR101" s="125">
        <f t="shared" si="2491"/>
        <v>0.98015890525562976</v>
      </c>
      <c r="US101" s="125">
        <f t="shared" si="2491"/>
        <v>0.98784482167008503</v>
      </c>
      <c r="UT101" s="125">
        <f t="shared" si="2491"/>
        <v>0.99255341692907562</v>
      </c>
      <c r="UU101" s="125">
        <f t="shared" si="2491"/>
        <v>0.99543802666426495</v>
      </c>
      <c r="UV101" s="125">
        <f t="shared" si="2491"/>
        <v>0.99720521472496315</v>
      </c>
      <c r="UW101" s="125">
        <f t="shared" si="2491"/>
        <v>0.38737360581558389</v>
      </c>
      <c r="UX101" s="125">
        <f t="shared" si="2491"/>
        <v>0.62468890114860043</v>
      </c>
      <c r="UY101" s="125">
        <f t="shared" si="2491"/>
        <v>0.77007451481327616</v>
      </c>
      <c r="UZ101" s="125">
        <f t="shared" si="2491"/>
        <v>0.85914157907895494</v>
      </c>
      <c r="VA101" s="125">
        <f t="shared" si="2491"/>
        <v>0.91370641350062953</v>
      </c>
      <c r="VB101" s="125">
        <f t="shared" si="2491"/>
        <v>0.94713427126164962</v>
      </c>
      <c r="VC101" s="125">
        <f t="shared" si="2491"/>
        <v>0.96761305922709295</v>
      </c>
      <c r="VD101" s="125">
        <f t="shared" si="2491"/>
        <v>0.98015890525562976</v>
      </c>
      <c r="VE101" s="125">
        <f t="shared" si="2491"/>
        <v>0.98784482167008503</v>
      </c>
      <c r="VF101" s="125">
        <f t="shared" si="2491"/>
        <v>0.99255341692907562</v>
      </c>
      <c r="VG101" s="125">
        <f t="shared" si="2491"/>
        <v>0.99543802666426495</v>
      </c>
      <c r="VH101" s="125">
        <f t="shared" si="2491"/>
        <v>0.99720521472496315</v>
      </c>
    </row>
    <row r="102" spans="2:580" ht="14.25" x14ac:dyDescent="0.25">
      <c r="B102" s="55"/>
      <c r="C102" s="10" t="s">
        <v>304</v>
      </c>
      <c r="D102" s="93" t="s">
        <v>389</v>
      </c>
      <c r="E102" s="125">
        <f t="shared" ref="E102:F102" si="2492">1-(1-E101)^E38</f>
        <v>0.99999990505803249</v>
      </c>
      <c r="F102" s="125">
        <f t="shared" si="2492"/>
        <v>0.99999999999999101</v>
      </c>
      <c r="G102" s="125">
        <f t="shared" ref="G102:S102" si="2493">1-(1-G101)^G38</f>
        <v>1</v>
      </c>
      <c r="H102" s="125">
        <f t="shared" si="2493"/>
        <v>1</v>
      </c>
      <c r="I102" s="125">
        <f t="shared" si="2493"/>
        <v>1</v>
      </c>
      <c r="J102" s="125">
        <f t="shared" si="2493"/>
        <v>1</v>
      </c>
      <c r="K102" s="125">
        <f t="shared" si="2493"/>
        <v>1</v>
      </c>
      <c r="L102" s="125">
        <f t="shared" si="2493"/>
        <v>1</v>
      </c>
      <c r="M102" s="125">
        <f t="shared" si="2493"/>
        <v>1</v>
      </c>
      <c r="N102" s="125">
        <f t="shared" si="2493"/>
        <v>1</v>
      </c>
      <c r="O102" s="125">
        <f t="shared" si="2493"/>
        <v>1</v>
      </c>
      <c r="P102" s="125">
        <f t="shared" si="2493"/>
        <v>1</v>
      </c>
      <c r="Q102" s="125">
        <f t="shared" si="2493"/>
        <v>0.99999990505803249</v>
      </c>
      <c r="R102" s="125">
        <f t="shared" si="2493"/>
        <v>0.99999999999999101</v>
      </c>
      <c r="S102" s="125">
        <f t="shared" si="2493"/>
        <v>1</v>
      </c>
      <c r="T102" s="125">
        <f t="shared" ref="T102:CE102" si="2494">1-(1-T101)^T38</f>
        <v>1</v>
      </c>
      <c r="U102" s="125">
        <f t="shared" si="2494"/>
        <v>1</v>
      </c>
      <c r="V102" s="125">
        <f t="shared" si="2494"/>
        <v>1</v>
      </c>
      <c r="W102" s="125">
        <f t="shared" si="2494"/>
        <v>1</v>
      </c>
      <c r="X102" s="125">
        <f t="shared" si="2494"/>
        <v>1</v>
      </c>
      <c r="Y102" s="125">
        <f t="shared" si="2494"/>
        <v>1</v>
      </c>
      <c r="Z102" s="125">
        <f t="shared" si="2494"/>
        <v>1</v>
      </c>
      <c r="AA102" s="125">
        <f t="shared" si="2494"/>
        <v>1</v>
      </c>
      <c r="AB102" s="125">
        <f t="shared" si="2494"/>
        <v>1</v>
      </c>
      <c r="AC102" s="125">
        <f t="shared" si="2494"/>
        <v>0.99999990505803249</v>
      </c>
      <c r="AD102" s="125">
        <f t="shared" si="2494"/>
        <v>0.99999999999999101</v>
      </c>
      <c r="AE102" s="125">
        <f t="shared" si="2494"/>
        <v>1</v>
      </c>
      <c r="AF102" s="125">
        <f t="shared" si="2494"/>
        <v>1</v>
      </c>
      <c r="AG102" s="125">
        <f t="shared" si="2494"/>
        <v>1</v>
      </c>
      <c r="AH102" s="125">
        <f t="shared" si="2494"/>
        <v>1</v>
      </c>
      <c r="AI102" s="125">
        <f t="shared" si="2494"/>
        <v>1</v>
      </c>
      <c r="AJ102" s="125">
        <f t="shared" si="2494"/>
        <v>1</v>
      </c>
      <c r="AK102" s="125">
        <f t="shared" si="2494"/>
        <v>1</v>
      </c>
      <c r="AL102" s="125">
        <f t="shared" si="2494"/>
        <v>1</v>
      </c>
      <c r="AM102" s="125">
        <f t="shared" si="2494"/>
        <v>1</v>
      </c>
      <c r="AN102" s="125">
        <f t="shared" si="2494"/>
        <v>1</v>
      </c>
      <c r="AO102" s="125">
        <f t="shared" si="2494"/>
        <v>0.99999990505803249</v>
      </c>
      <c r="AP102" s="125">
        <f t="shared" si="2494"/>
        <v>0.99999999999999101</v>
      </c>
      <c r="AQ102" s="125">
        <f t="shared" si="2494"/>
        <v>1</v>
      </c>
      <c r="AR102" s="125">
        <f t="shared" si="2494"/>
        <v>1</v>
      </c>
      <c r="AS102" s="125">
        <f t="shared" si="2494"/>
        <v>1</v>
      </c>
      <c r="AT102" s="125">
        <f t="shared" si="2494"/>
        <v>1</v>
      </c>
      <c r="AU102" s="125">
        <f t="shared" si="2494"/>
        <v>1</v>
      </c>
      <c r="AV102" s="125">
        <f t="shared" si="2494"/>
        <v>1</v>
      </c>
      <c r="AW102" s="125">
        <f t="shared" si="2494"/>
        <v>1</v>
      </c>
      <c r="AX102" s="125">
        <f t="shared" si="2494"/>
        <v>1</v>
      </c>
      <c r="AY102" s="125">
        <f t="shared" si="2494"/>
        <v>1</v>
      </c>
      <c r="AZ102" s="125">
        <f t="shared" si="2494"/>
        <v>1</v>
      </c>
      <c r="BA102" s="125">
        <f t="shared" si="2494"/>
        <v>0.99999990505803249</v>
      </c>
      <c r="BB102" s="125">
        <f t="shared" si="2494"/>
        <v>0.99999999999999101</v>
      </c>
      <c r="BC102" s="125">
        <f t="shared" si="2494"/>
        <v>1</v>
      </c>
      <c r="BD102" s="125">
        <f t="shared" si="2494"/>
        <v>1</v>
      </c>
      <c r="BE102" s="125">
        <f t="shared" si="2494"/>
        <v>1</v>
      </c>
      <c r="BF102" s="125">
        <f t="shared" si="2494"/>
        <v>1</v>
      </c>
      <c r="BG102" s="125">
        <f t="shared" si="2494"/>
        <v>1</v>
      </c>
      <c r="BH102" s="125">
        <f t="shared" si="2494"/>
        <v>1</v>
      </c>
      <c r="BI102" s="125">
        <f t="shared" si="2494"/>
        <v>1</v>
      </c>
      <c r="BJ102" s="125">
        <f t="shared" si="2494"/>
        <v>1</v>
      </c>
      <c r="BK102" s="125">
        <f t="shared" si="2494"/>
        <v>1</v>
      </c>
      <c r="BL102" s="125">
        <f t="shared" si="2494"/>
        <v>1</v>
      </c>
      <c r="BM102" s="125">
        <f t="shared" si="2494"/>
        <v>0.99999990505803249</v>
      </c>
      <c r="BN102" s="125">
        <f t="shared" si="2494"/>
        <v>0.99999999999999101</v>
      </c>
      <c r="BO102" s="125">
        <f t="shared" si="2494"/>
        <v>1</v>
      </c>
      <c r="BP102" s="125">
        <f t="shared" si="2494"/>
        <v>1</v>
      </c>
      <c r="BQ102" s="125">
        <f t="shared" si="2494"/>
        <v>1</v>
      </c>
      <c r="BR102" s="125">
        <f t="shared" si="2494"/>
        <v>1</v>
      </c>
      <c r="BS102" s="125">
        <f t="shared" si="2494"/>
        <v>1</v>
      </c>
      <c r="BT102" s="125">
        <f t="shared" si="2494"/>
        <v>1</v>
      </c>
      <c r="BU102" s="125">
        <f t="shared" si="2494"/>
        <v>1</v>
      </c>
      <c r="BV102" s="125">
        <f t="shared" si="2494"/>
        <v>1</v>
      </c>
      <c r="BW102" s="125">
        <f t="shared" si="2494"/>
        <v>1</v>
      </c>
      <c r="BX102" s="125">
        <f t="shared" si="2494"/>
        <v>1</v>
      </c>
      <c r="BY102" s="125">
        <f t="shared" si="2494"/>
        <v>0.99999990505803249</v>
      </c>
      <c r="BZ102" s="125">
        <f t="shared" si="2494"/>
        <v>0.99999999999999101</v>
      </c>
      <c r="CA102" s="125">
        <f t="shared" si="2494"/>
        <v>1</v>
      </c>
      <c r="CB102" s="125">
        <f t="shared" si="2494"/>
        <v>1</v>
      </c>
      <c r="CC102" s="125">
        <f t="shared" si="2494"/>
        <v>1</v>
      </c>
      <c r="CD102" s="125">
        <f t="shared" si="2494"/>
        <v>1</v>
      </c>
      <c r="CE102" s="125">
        <f t="shared" si="2494"/>
        <v>1</v>
      </c>
      <c r="CF102" s="125">
        <f t="shared" ref="CF102:EQ102" si="2495">1-(1-CF101)^CF38</f>
        <v>1</v>
      </c>
      <c r="CG102" s="125">
        <f t="shared" si="2495"/>
        <v>1</v>
      </c>
      <c r="CH102" s="125">
        <f t="shared" si="2495"/>
        <v>1</v>
      </c>
      <c r="CI102" s="125">
        <f t="shared" si="2495"/>
        <v>1</v>
      </c>
      <c r="CJ102" s="125">
        <f t="shared" si="2495"/>
        <v>1</v>
      </c>
      <c r="CK102" s="125">
        <f t="shared" si="2495"/>
        <v>0.99999990505803249</v>
      </c>
      <c r="CL102" s="125">
        <f t="shared" si="2495"/>
        <v>0.99999999999999101</v>
      </c>
      <c r="CM102" s="125">
        <f t="shared" si="2495"/>
        <v>1</v>
      </c>
      <c r="CN102" s="125">
        <f t="shared" si="2495"/>
        <v>1</v>
      </c>
      <c r="CO102" s="125">
        <f t="shared" si="2495"/>
        <v>1</v>
      </c>
      <c r="CP102" s="125">
        <f t="shared" si="2495"/>
        <v>1</v>
      </c>
      <c r="CQ102" s="125">
        <f t="shared" si="2495"/>
        <v>1</v>
      </c>
      <c r="CR102" s="125">
        <f t="shared" si="2495"/>
        <v>1</v>
      </c>
      <c r="CS102" s="125">
        <f t="shared" si="2495"/>
        <v>1</v>
      </c>
      <c r="CT102" s="125">
        <f t="shared" si="2495"/>
        <v>1</v>
      </c>
      <c r="CU102" s="125">
        <f t="shared" si="2495"/>
        <v>1</v>
      </c>
      <c r="CV102" s="125">
        <f t="shared" si="2495"/>
        <v>1</v>
      </c>
      <c r="CW102" s="125">
        <f t="shared" si="2495"/>
        <v>0.99999990505803249</v>
      </c>
      <c r="CX102" s="125">
        <f t="shared" si="2495"/>
        <v>0.99999999999999101</v>
      </c>
      <c r="CY102" s="125">
        <f t="shared" si="2495"/>
        <v>1</v>
      </c>
      <c r="CZ102" s="125">
        <f t="shared" si="2495"/>
        <v>1</v>
      </c>
      <c r="DA102" s="125">
        <f t="shared" si="2495"/>
        <v>1</v>
      </c>
      <c r="DB102" s="125">
        <f t="shared" si="2495"/>
        <v>1</v>
      </c>
      <c r="DC102" s="125">
        <f t="shared" si="2495"/>
        <v>1</v>
      </c>
      <c r="DD102" s="125">
        <f t="shared" si="2495"/>
        <v>1</v>
      </c>
      <c r="DE102" s="125">
        <f t="shared" si="2495"/>
        <v>1</v>
      </c>
      <c r="DF102" s="125">
        <f t="shared" si="2495"/>
        <v>1</v>
      </c>
      <c r="DG102" s="125">
        <f t="shared" si="2495"/>
        <v>1</v>
      </c>
      <c r="DH102" s="125">
        <f t="shared" si="2495"/>
        <v>1</v>
      </c>
      <c r="DI102" s="125">
        <f t="shared" si="2495"/>
        <v>0.99999990505803249</v>
      </c>
      <c r="DJ102" s="125">
        <f t="shared" si="2495"/>
        <v>0.99999999999999101</v>
      </c>
      <c r="DK102" s="125">
        <f t="shared" si="2495"/>
        <v>1</v>
      </c>
      <c r="DL102" s="125">
        <f t="shared" si="2495"/>
        <v>1</v>
      </c>
      <c r="DM102" s="125">
        <f t="shared" si="2495"/>
        <v>1</v>
      </c>
      <c r="DN102" s="125">
        <f t="shared" si="2495"/>
        <v>1</v>
      </c>
      <c r="DO102" s="125">
        <f t="shared" si="2495"/>
        <v>1</v>
      </c>
      <c r="DP102" s="125">
        <f t="shared" si="2495"/>
        <v>1</v>
      </c>
      <c r="DQ102" s="125">
        <f t="shared" si="2495"/>
        <v>1</v>
      </c>
      <c r="DR102" s="125">
        <f t="shared" si="2495"/>
        <v>1</v>
      </c>
      <c r="DS102" s="125">
        <f t="shared" si="2495"/>
        <v>1</v>
      </c>
      <c r="DT102" s="125">
        <f t="shared" si="2495"/>
        <v>1</v>
      </c>
      <c r="DU102" s="125">
        <f t="shared" si="2495"/>
        <v>0.99999990505803249</v>
      </c>
      <c r="DV102" s="125">
        <f t="shared" si="2495"/>
        <v>0.99999999999999101</v>
      </c>
      <c r="DW102" s="125">
        <f t="shared" si="2495"/>
        <v>1</v>
      </c>
      <c r="DX102" s="125">
        <f t="shared" si="2495"/>
        <v>1</v>
      </c>
      <c r="DY102" s="125">
        <f t="shared" si="2495"/>
        <v>1</v>
      </c>
      <c r="DZ102" s="125">
        <f t="shared" si="2495"/>
        <v>1</v>
      </c>
      <c r="EA102" s="125">
        <f t="shared" si="2495"/>
        <v>1</v>
      </c>
      <c r="EB102" s="125">
        <f t="shared" si="2495"/>
        <v>1</v>
      </c>
      <c r="EC102" s="125">
        <f t="shared" si="2495"/>
        <v>1</v>
      </c>
      <c r="ED102" s="125">
        <f t="shared" si="2495"/>
        <v>1</v>
      </c>
      <c r="EE102" s="125">
        <f t="shared" si="2495"/>
        <v>1</v>
      </c>
      <c r="EF102" s="125">
        <f t="shared" si="2495"/>
        <v>1</v>
      </c>
      <c r="EG102" s="125">
        <f t="shared" si="2495"/>
        <v>0.99999990505803249</v>
      </c>
      <c r="EH102" s="125">
        <f t="shared" si="2495"/>
        <v>0.99999999999999101</v>
      </c>
      <c r="EI102" s="125">
        <f t="shared" si="2495"/>
        <v>1</v>
      </c>
      <c r="EJ102" s="125">
        <f t="shared" si="2495"/>
        <v>1</v>
      </c>
      <c r="EK102" s="125">
        <f t="shared" si="2495"/>
        <v>1</v>
      </c>
      <c r="EL102" s="125">
        <f t="shared" si="2495"/>
        <v>1</v>
      </c>
      <c r="EM102" s="125">
        <f t="shared" si="2495"/>
        <v>1</v>
      </c>
      <c r="EN102" s="125">
        <f t="shared" si="2495"/>
        <v>1</v>
      </c>
      <c r="EO102" s="125">
        <f t="shared" si="2495"/>
        <v>1</v>
      </c>
      <c r="EP102" s="125">
        <f t="shared" si="2495"/>
        <v>1</v>
      </c>
      <c r="EQ102" s="125">
        <f t="shared" si="2495"/>
        <v>1</v>
      </c>
      <c r="ER102" s="125">
        <f t="shared" ref="ER102:HC102" si="2496">1-(1-ER101)^ER38</f>
        <v>1</v>
      </c>
      <c r="ES102" s="125">
        <f t="shared" si="2496"/>
        <v>0.99999990505803249</v>
      </c>
      <c r="ET102" s="125">
        <f t="shared" si="2496"/>
        <v>0.99999999999999101</v>
      </c>
      <c r="EU102" s="125">
        <f t="shared" si="2496"/>
        <v>1</v>
      </c>
      <c r="EV102" s="125">
        <f t="shared" si="2496"/>
        <v>1</v>
      </c>
      <c r="EW102" s="125">
        <f t="shared" si="2496"/>
        <v>1</v>
      </c>
      <c r="EX102" s="125">
        <f t="shared" si="2496"/>
        <v>1</v>
      </c>
      <c r="EY102" s="125">
        <f t="shared" si="2496"/>
        <v>1</v>
      </c>
      <c r="EZ102" s="125">
        <f t="shared" si="2496"/>
        <v>1</v>
      </c>
      <c r="FA102" s="125">
        <f t="shared" si="2496"/>
        <v>1</v>
      </c>
      <c r="FB102" s="125">
        <f t="shared" si="2496"/>
        <v>1</v>
      </c>
      <c r="FC102" s="125">
        <f t="shared" si="2496"/>
        <v>1</v>
      </c>
      <c r="FD102" s="125">
        <f t="shared" si="2496"/>
        <v>1</v>
      </c>
      <c r="FE102" s="125">
        <f t="shared" si="2496"/>
        <v>0.99999990505803249</v>
      </c>
      <c r="FF102" s="125">
        <f t="shared" si="2496"/>
        <v>0.99999999999999101</v>
      </c>
      <c r="FG102" s="125">
        <f t="shared" si="2496"/>
        <v>1</v>
      </c>
      <c r="FH102" s="125">
        <f t="shared" si="2496"/>
        <v>1</v>
      </c>
      <c r="FI102" s="125">
        <f t="shared" si="2496"/>
        <v>1</v>
      </c>
      <c r="FJ102" s="125">
        <f t="shared" si="2496"/>
        <v>1</v>
      </c>
      <c r="FK102" s="125">
        <f t="shared" si="2496"/>
        <v>1</v>
      </c>
      <c r="FL102" s="125">
        <f t="shared" si="2496"/>
        <v>1</v>
      </c>
      <c r="FM102" s="125">
        <f t="shared" si="2496"/>
        <v>1</v>
      </c>
      <c r="FN102" s="125">
        <f t="shared" si="2496"/>
        <v>1</v>
      </c>
      <c r="FO102" s="125">
        <f t="shared" si="2496"/>
        <v>1</v>
      </c>
      <c r="FP102" s="125">
        <f t="shared" si="2496"/>
        <v>1</v>
      </c>
      <c r="FQ102" s="125">
        <f t="shared" si="2496"/>
        <v>0.99999990505803249</v>
      </c>
      <c r="FR102" s="125">
        <f t="shared" si="2496"/>
        <v>0.99999999999999101</v>
      </c>
      <c r="FS102" s="125">
        <f t="shared" si="2496"/>
        <v>1</v>
      </c>
      <c r="FT102" s="125">
        <f t="shared" si="2496"/>
        <v>1</v>
      </c>
      <c r="FU102" s="125">
        <f t="shared" si="2496"/>
        <v>1</v>
      </c>
      <c r="FV102" s="125">
        <f t="shared" si="2496"/>
        <v>1</v>
      </c>
      <c r="FW102" s="125">
        <f t="shared" si="2496"/>
        <v>1</v>
      </c>
      <c r="FX102" s="125">
        <f t="shared" si="2496"/>
        <v>1</v>
      </c>
      <c r="FY102" s="125">
        <f t="shared" si="2496"/>
        <v>1</v>
      </c>
      <c r="FZ102" s="125">
        <f t="shared" si="2496"/>
        <v>1</v>
      </c>
      <c r="GA102" s="125">
        <f t="shared" si="2496"/>
        <v>1</v>
      </c>
      <c r="GB102" s="125">
        <f t="shared" si="2496"/>
        <v>1</v>
      </c>
      <c r="GC102" s="125">
        <f t="shared" si="2496"/>
        <v>0.99999990505803249</v>
      </c>
      <c r="GD102" s="125">
        <f t="shared" si="2496"/>
        <v>0.99999999999999101</v>
      </c>
      <c r="GE102" s="125">
        <f t="shared" si="2496"/>
        <v>1</v>
      </c>
      <c r="GF102" s="125">
        <f t="shared" si="2496"/>
        <v>1</v>
      </c>
      <c r="GG102" s="125">
        <f t="shared" si="2496"/>
        <v>1</v>
      </c>
      <c r="GH102" s="125">
        <f t="shared" si="2496"/>
        <v>1</v>
      </c>
      <c r="GI102" s="125">
        <f t="shared" si="2496"/>
        <v>1</v>
      </c>
      <c r="GJ102" s="125">
        <f t="shared" si="2496"/>
        <v>1</v>
      </c>
      <c r="GK102" s="125">
        <f t="shared" si="2496"/>
        <v>1</v>
      </c>
      <c r="GL102" s="125">
        <f t="shared" si="2496"/>
        <v>1</v>
      </c>
      <c r="GM102" s="125">
        <f t="shared" si="2496"/>
        <v>1</v>
      </c>
      <c r="GN102" s="125">
        <f t="shared" si="2496"/>
        <v>1</v>
      </c>
      <c r="GO102" s="125">
        <f t="shared" si="2496"/>
        <v>0.99999990505803249</v>
      </c>
      <c r="GP102" s="125">
        <f t="shared" si="2496"/>
        <v>0.99999999999999101</v>
      </c>
      <c r="GQ102" s="125">
        <f t="shared" si="2496"/>
        <v>1</v>
      </c>
      <c r="GR102" s="125">
        <f t="shared" si="2496"/>
        <v>1</v>
      </c>
      <c r="GS102" s="125">
        <f t="shared" si="2496"/>
        <v>1</v>
      </c>
      <c r="GT102" s="125">
        <f t="shared" si="2496"/>
        <v>1</v>
      </c>
      <c r="GU102" s="125">
        <f t="shared" si="2496"/>
        <v>1</v>
      </c>
      <c r="GV102" s="125">
        <f t="shared" si="2496"/>
        <v>1</v>
      </c>
      <c r="GW102" s="125">
        <f t="shared" si="2496"/>
        <v>1</v>
      </c>
      <c r="GX102" s="125">
        <f t="shared" si="2496"/>
        <v>1</v>
      </c>
      <c r="GY102" s="125">
        <f t="shared" si="2496"/>
        <v>1</v>
      </c>
      <c r="GZ102" s="125">
        <f t="shared" si="2496"/>
        <v>1</v>
      </c>
      <c r="HA102" s="125">
        <f t="shared" si="2496"/>
        <v>0.99999990505803249</v>
      </c>
      <c r="HB102" s="125">
        <f t="shared" si="2496"/>
        <v>0.99999999999999101</v>
      </c>
      <c r="HC102" s="125">
        <f t="shared" si="2496"/>
        <v>1</v>
      </c>
      <c r="HD102" s="125">
        <f t="shared" ref="HD102:JO102" si="2497">1-(1-HD101)^HD38</f>
        <v>1</v>
      </c>
      <c r="HE102" s="125">
        <f t="shared" si="2497"/>
        <v>1</v>
      </c>
      <c r="HF102" s="125">
        <f t="shared" si="2497"/>
        <v>1</v>
      </c>
      <c r="HG102" s="125">
        <f t="shared" si="2497"/>
        <v>1</v>
      </c>
      <c r="HH102" s="125">
        <f t="shared" si="2497"/>
        <v>1</v>
      </c>
      <c r="HI102" s="125">
        <f t="shared" si="2497"/>
        <v>1</v>
      </c>
      <c r="HJ102" s="125">
        <f t="shared" si="2497"/>
        <v>1</v>
      </c>
      <c r="HK102" s="125">
        <f t="shared" si="2497"/>
        <v>1</v>
      </c>
      <c r="HL102" s="125">
        <f t="shared" si="2497"/>
        <v>1</v>
      </c>
      <c r="HM102" s="125">
        <f t="shared" si="2497"/>
        <v>0.99999990505803249</v>
      </c>
      <c r="HN102" s="125">
        <f t="shared" si="2497"/>
        <v>0.99999999999999101</v>
      </c>
      <c r="HO102" s="125">
        <f t="shared" si="2497"/>
        <v>1</v>
      </c>
      <c r="HP102" s="125">
        <f t="shared" si="2497"/>
        <v>1</v>
      </c>
      <c r="HQ102" s="125">
        <f t="shared" si="2497"/>
        <v>1</v>
      </c>
      <c r="HR102" s="125">
        <f t="shared" si="2497"/>
        <v>1</v>
      </c>
      <c r="HS102" s="125">
        <f t="shared" si="2497"/>
        <v>1</v>
      </c>
      <c r="HT102" s="125">
        <f t="shared" si="2497"/>
        <v>1</v>
      </c>
      <c r="HU102" s="125">
        <f t="shared" si="2497"/>
        <v>1</v>
      </c>
      <c r="HV102" s="125">
        <f t="shared" si="2497"/>
        <v>1</v>
      </c>
      <c r="HW102" s="125">
        <f t="shared" si="2497"/>
        <v>1</v>
      </c>
      <c r="HX102" s="125">
        <f t="shared" si="2497"/>
        <v>1</v>
      </c>
      <c r="HY102" s="125">
        <f t="shared" si="2497"/>
        <v>0.99999990505803249</v>
      </c>
      <c r="HZ102" s="125">
        <f t="shared" si="2497"/>
        <v>0.99999999999999101</v>
      </c>
      <c r="IA102" s="125">
        <f t="shared" si="2497"/>
        <v>1</v>
      </c>
      <c r="IB102" s="125">
        <f t="shared" si="2497"/>
        <v>1</v>
      </c>
      <c r="IC102" s="125">
        <f t="shared" si="2497"/>
        <v>1</v>
      </c>
      <c r="ID102" s="125">
        <f t="shared" si="2497"/>
        <v>1</v>
      </c>
      <c r="IE102" s="125">
        <f t="shared" si="2497"/>
        <v>1</v>
      </c>
      <c r="IF102" s="125">
        <f t="shared" si="2497"/>
        <v>1</v>
      </c>
      <c r="IG102" s="125">
        <f t="shared" si="2497"/>
        <v>1</v>
      </c>
      <c r="IH102" s="125">
        <f t="shared" si="2497"/>
        <v>1</v>
      </c>
      <c r="II102" s="125">
        <f t="shared" si="2497"/>
        <v>1</v>
      </c>
      <c r="IJ102" s="125">
        <f t="shared" si="2497"/>
        <v>1</v>
      </c>
      <c r="IK102" s="125">
        <f t="shared" si="2497"/>
        <v>0.99999990505803249</v>
      </c>
      <c r="IL102" s="125">
        <f t="shared" si="2497"/>
        <v>0.99999999999999101</v>
      </c>
      <c r="IM102" s="125">
        <f t="shared" si="2497"/>
        <v>1</v>
      </c>
      <c r="IN102" s="125">
        <f t="shared" si="2497"/>
        <v>1</v>
      </c>
      <c r="IO102" s="125">
        <f t="shared" si="2497"/>
        <v>1</v>
      </c>
      <c r="IP102" s="125">
        <f t="shared" si="2497"/>
        <v>1</v>
      </c>
      <c r="IQ102" s="125">
        <f t="shared" si="2497"/>
        <v>1</v>
      </c>
      <c r="IR102" s="125">
        <f t="shared" si="2497"/>
        <v>1</v>
      </c>
      <c r="IS102" s="125">
        <f t="shared" si="2497"/>
        <v>1</v>
      </c>
      <c r="IT102" s="125">
        <f t="shared" si="2497"/>
        <v>1</v>
      </c>
      <c r="IU102" s="125">
        <f t="shared" si="2497"/>
        <v>1</v>
      </c>
      <c r="IV102" s="125">
        <f t="shared" si="2497"/>
        <v>1</v>
      </c>
      <c r="IW102" s="125">
        <f t="shared" si="2497"/>
        <v>0.99999990505803249</v>
      </c>
      <c r="IX102" s="125">
        <f t="shared" si="2497"/>
        <v>0.99999999999999101</v>
      </c>
      <c r="IY102" s="125">
        <f t="shared" si="2497"/>
        <v>1</v>
      </c>
      <c r="IZ102" s="125">
        <f t="shared" si="2497"/>
        <v>1</v>
      </c>
      <c r="JA102" s="125">
        <f t="shared" si="2497"/>
        <v>1</v>
      </c>
      <c r="JB102" s="125">
        <f t="shared" si="2497"/>
        <v>1</v>
      </c>
      <c r="JC102" s="125">
        <f t="shared" si="2497"/>
        <v>1</v>
      </c>
      <c r="JD102" s="125">
        <f t="shared" si="2497"/>
        <v>1</v>
      </c>
      <c r="JE102" s="125">
        <f t="shared" si="2497"/>
        <v>1</v>
      </c>
      <c r="JF102" s="125">
        <f t="shared" si="2497"/>
        <v>1</v>
      </c>
      <c r="JG102" s="125">
        <f t="shared" si="2497"/>
        <v>1</v>
      </c>
      <c r="JH102" s="125">
        <f t="shared" si="2497"/>
        <v>1</v>
      </c>
      <c r="JI102" s="125">
        <f t="shared" si="2497"/>
        <v>0.99999990505803249</v>
      </c>
      <c r="JJ102" s="125">
        <f t="shared" si="2497"/>
        <v>0.99999999999999101</v>
      </c>
      <c r="JK102" s="125">
        <f t="shared" si="2497"/>
        <v>1</v>
      </c>
      <c r="JL102" s="125">
        <f t="shared" si="2497"/>
        <v>1</v>
      </c>
      <c r="JM102" s="125">
        <f t="shared" si="2497"/>
        <v>1</v>
      </c>
      <c r="JN102" s="125">
        <f t="shared" si="2497"/>
        <v>1</v>
      </c>
      <c r="JO102" s="125">
        <f t="shared" si="2497"/>
        <v>1</v>
      </c>
      <c r="JP102" s="125">
        <f t="shared" ref="JP102:MA102" si="2498">1-(1-JP101)^JP38</f>
        <v>1</v>
      </c>
      <c r="JQ102" s="125">
        <f t="shared" si="2498"/>
        <v>1</v>
      </c>
      <c r="JR102" s="125">
        <f t="shared" si="2498"/>
        <v>1</v>
      </c>
      <c r="JS102" s="125">
        <f t="shared" si="2498"/>
        <v>1</v>
      </c>
      <c r="JT102" s="125">
        <f t="shared" si="2498"/>
        <v>1</v>
      </c>
      <c r="JU102" s="125">
        <f t="shared" si="2498"/>
        <v>0.99999990505803249</v>
      </c>
      <c r="JV102" s="125">
        <f t="shared" si="2498"/>
        <v>0.99999999999999101</v>
      </c>
      <c r="JW102" s="125">
        <f t="shared" si="2498"/>
        <v>1</v>
      </c>
      <c r="JX102" s="125">
        <f t="shared" si="2498"/>
        <v>1</v>
      </c>
      <c r="JY102" s="125">
        <f t="shared" si="2498"/>
        <v>1</v>
      </c>
      <c r="JZ102" s="125">
        <f t="shared" si="2498"/>
        <v>1</v>
      </c>
      <c r="KA102" s="125">
        <f t="shared" si="2498"/>
        <v>1</v>
      </c>
      <c r="KB102" s="125">
        <f t="shared" si="2498"/>
        <v>1</v>
      </c>
      <c r="KC102" s="125">
        <f t="shared" si="2498"/>
        <v>1</v>
      </c>
      <c r="KD102" s="125">
        <f t="shared" si="2498"/>
        <v>1</v>
      </c>
      <c r="KE102" s="125">
        <f t="shared" si="2498"/>
        <v>1</v>
      </c>
      <c r="KF102" s="125">
        <f t="shared" si="2498"/>
        <v>1</v>
      </c>
      <c r="KG102" s="125">
        <f t="shared" si="2498"/>
        <v>0.99999990505803249</v>
      </c>
      <c r="KH102" s="125">
        <f t="shared" si="2498"/>
        <v>0.99999999999999101</v>
      </c>
      <c r="KI102" s="125">
        <f t="shared" si="2498"/>
        <v>1</v>
      </c>
      <c r="KJ102" s="125">
        <f t="shared" si="2498"/>
        <v>1</v>
      </c>
      <c r="KK102" s="125">
        <f t="shared" si="2498"/>
        <v>1</v>
      </c>
      <c r="KL102" s="125">
        <f t="shared" si="2498"/>
        <v>1</v>
      </c>
      <c r="KM102" s="125">
        <f t="shared" si="2498"/>
        <v>1</v>
      </c>
      <c r="KN102" s="125">
        <f t="shared" si="2498"/>
        <v>1</v>
      </c>
      <c r="KO102" s="125">
        <f t="shared" si="2498"/>
        <v>1</v>
      </c>
      <c r="KP102" s="125">
        <f t="shared" si="2498"/>
        <v>1</v>
      </c>
      <c r="KQ102" s="125">
        <f t="shared" si="2498"/>
        <v>1</v>
      </c>
      <c r="KR102" s="125">
        <f t="shared" si="2498"/>
        <v>1</v>
      </c>
      <c r="KS102" s="125">
        <f t="shared" si="2498"/>
        <v>0.99999990505803249</v>
      </c>
      <c r="KT102" s="125">
        <f t="shared" si="2498"/>
        <v>0.99999999999999101</v>
      </c>
      <c r="KU102" s="125">
        <f t="shared" si="2498"/>
        <v>1</v>
      </c>
      <c r="KV102" s="125">
        <f t="shared" si="2498"/>
        <v>1</v>
      </c>
      <c r="KW102" s="125">
        <f t="shared" si="2498"/>
        <v>1</v>
      </c>
      <c r="KX102" s="125">
        <f t="shared" si="2498"/>
        <v>1</v>
      </c>
      <c r="KY102" s="125">
        <f t="shared" si="2498"/>
        <v>1</v>
      </c>
      <c r="KZ102" s="125">
        <f t="shared" si="2498"/>
        <v>1</v>
      </c>
      <c r="LA102" s="125">
        <f t="shared" si="2498"/>
        <v>1</v>
      </c>
      <c r="LB102" s="125">
        <f t="shared" si="2498"/>
        <v>1</v>
      </c>
      <c r="LC102" s="125">
        <f t="shared" si="2498"/>
        <v>1</v>
      </c>
      <c r="LD102" s="125">
        <f t="shared" si="2498"/>
        <v>1</v>
      </c>
      <c r="LE102" s="125">
        <f t="shared" si="2498"/>
        <v>0.99999990505803249</v>
      </c>
      <c r="LF102" s="125">
        <f t="shared" si="2498"/>
        <v>0.99999999999999101</v>
      </c>
      <c r="LG102" s="125">
        <f t="shared" si="2498"/>
        <v>1</v>
      </c>
      <c r="LH102" s="125">
        <f t="shared" si="2498"/>
        <v>1</v>
      </c>
      <c r="LI102" s="125">
        <f t="shared" si="2498"/>
        <v>1</v>
      </c>
      <c r="LJ102" s="125">
        <f t="shared" si="2498"/>
        <v>1</v>
      </c>
      <c r="LK102" s="125">
        <f t="shared" si="2498"/>
        <v>1</v>
      </c>
      <c r="LL102" s="125">
        <f t="shared" si="2498"/>
        <v>1</v>
      </c>
      <c r="LM102" s="125">
        <f t="shared" si="2498"/>
        <v>1</v>
      </c>
      <c r="LN102" s="125">
        <f t="shared" si="2498"/>
        <v>1</v>
      </c>
      <c r="LO102" s="125">
        <f t="shared" si="2498"/>
        <v>1</v>
      </c>
      <c r="LP102" s="125">
        <f t="shared" si="2498"/>
        <v>1</v>
      </c>
      <c r="LQ102" s="125">
        <f t="shared" si="2498"/>
        <v>0.99999990505803249</v>
      </c>
      <c r="LR102" s="125">
        <f t="shared" si="2498"/>
        <v>0.99999999999999101</v>
      </c>
      <c r="LS102" s="125">
        <f t="shared" si="2498"/>
        <v>1</v>
      </c>
      <c r="LT102" s="125">
        <f t="shared" si="2498"/>
        <v>1</v>
      </c>
      <c r="LU102" s="125">
        <f t="shared" si="2498"/>
        <v>1</v>
      </c>
      <c r="LV102" s="125">
        <f t="shared" si="2498"/>
        <v>1</v>
      </c>
      <c r="LW102" s="125">
        <f t="shared" si="2498"/>
        <v>1</v>
      </c>
      <c r="LX102" s="125">
        <f t="shared" si="2498"/>
        <v>1</v>
      </c>
      <c r="LY102" s="125">
        <f t="shared" si="2498"/>
        <v>1</v>
      </c>
      <c r="LZ102" s="125">
        <f t="shared" si="2498"/>
        <v>1</v>
      </c>
      <c r="MA102" s="125">
        <f t="shared" si="2498"/>
        <v>1</v>
      </c>
      <c r="MB102" s="125">
        <f t="shared" ref="MB102:OM102" si="2499">1-(1-MB101)^MB38</f>
        <v>1</v>
      </c>
      <c r="MC102" s="125">
        <f t="shared" si="2499"/>
        <v>0.99999990505803249</v>
      </c>
      <c r="MD102" s="125">
        <f t="shared" si="2499"/>
        <v>0.99999999999999101</v>
      </c>
      <c r="ME102" s="125">
        <f t="shared" si="2499"/>
        <v>1</v>
      </c>
      <c r="MF102" s="125">
        <f t="shared" si="2499"/>
        <v>1</v>
      </c>
      <c r="MG102" s="125">
        <f t="shared" si="2499"/>
        <v>1</v>
      </c>
      <c r="MH102" s="125">
        <f t="shared" si="2499"/>
        <v>1</v>
      </c>
      <c r="MI102" s="125">
        <f t="shared" si="2499"/>
        <v>1</v>
      </c>
      <c r="MJ102" s="125">
        <f t="shared" si="2499"/>
        <v>1</v>
      </c>
      <c r="MK102" s="125">
        <f t="shared" si="2499"/>
        <v>1</v>
      </c>
      <c r="ML102" s="125">
        <f t="shared" si="2499"/>
        <v>1</v>
      </c>
      <c r="MM102" s="125">
        <f t="shared" si="2499"/>
        <v>1</v>
      </c>
      <c r="MN102" s="125">
        <f t="shared" si="2499"/>
        <v>1</v>
      </c>
      <c r="MO102" s="125">
        <f t="shared" si="2499"/>
        <v>0.99999990505803249</v>
      </c>
      <c r="MP102" s="125">
        <f t="shared" si="2499"/>
        <v>0.99999999999999101</v>
      </c>
      <c r="MQ102" s="125">
        <f t="shared" si="2499"/>
        <v>1</v>
      </c>
      <c r="MR102" s="125">
        <f t="shared" si="2499"/>
        <v>1</v>
      </c>
      <c r="MS102" s="125">
        <f t="shared" si="2499"/>
        <v>1</v>
      </c>
      <c r="MT102" s="125">
        <f t="shared" si="2499"/>
        <v>1</v>
      </c>
      <c r="MU102" s="125">
        <f t="shared" si="2499"/>
        <v>1</v>
      </c>
      <c r="MV102" s="125">
        <f t="shared" si="2499"/>
        <v>1</v>
      </c>
      <c r="MW102" s="125">
        <f t="shared" si="2499"/>
        <v>1</v>
      </c>
      <c r="MX102" s="125">
        <f t="shared" si="2499"/>
        <v>1</v>
      </c>
      <c r="MY102" s="125">
        <f t="shared" si="2499"/>
        <v>1</v>
      </c>
      <c r="MZ102" s="125">
        <f t="shared" si="2499"/>
        <v>1</v>
      </c>
      <c r="NA102" s="125">
        <f t="shared" si="2499"/>
        <v>0.99999990505803249</v>
      </c>
      <c r="NB102" s="125">
        <f t="shared" si="2499"/>
        <v>0.99999999999999101</v>
      </c>
      <c r="NC102" s="125">
        <f t="shared" si="2499"/>
        <v>1</v>
      </c>
      <c r="ND102" s="125">
        <f t="shared" si="2499"/>
        <v>1</v>
      </c>
      <c r="NE102" s="125">
        <f t="shared" si="2499"/>
        <v>1</v>
      </c>
      <c r="NF102" s="125">
        <f t="shared" si="2499"/>
        <v>1</v>
      </c>
      <c r="NG102" s="125">
        <f t="shared" si="2499"/>
        <v>1</v>
      </c>
      <c r="NH102" s="125">
        <f t="shared" si="2499"/>
        <v>1</v>
      </c>
      <c r="NI102" s="125">
        <f t="shared" si="2499"/>
        <v>1</v>
      </c>
      <c r="NJ102" s="125">
        <f t="shared" si="2499"/>
        <v>1</v>
      </c>
      <c r="NK102" s="125">
        <f t="shared" si="2499"/>
        <v>1</v>
      </c>
      <c r="NL102" s="125">
        <f t="shared" si="2499"/>
        <v>1</v>
      </c>
      <c r="NM102" s="125">
        <f t="shared" si="2499"/>
        <v>0.99999990505803249</v>
      </c>
      <c r="NN102" s="125">
        <f t="shared" si="2499"/>
        <v>0.99999999999999101</v>
      </c>
      <c r="NO102" s="125">
        <f t="shared" si="2499"/>
        <v>1</v>
      </c>
      <c r="NP102" s="125">
        <f t="shared" si="2499"/>
        <v>1</v>
      </c>
      <c r="NQ102" s="125">
        <f t="shared" si="2499"/>
        <v>1</v>
      </c>
      <c r="NR102" s="125">
        <f t="shared" si="2499"/>
        <v>1</v>
      </c>
      <c r="NS102" s="125">
        <f t="shared" si="2499"/>
        <v>1</v>
      </c>
      <c r="NT102" s="125">
        <f t="shared" si="2499"/>
        <v>1</v>
      </c>
      <c r="NU102" s="125">
        <f t="shared" si="2499"/>
        <v>1</v>
      </c>
      <c r="NV102" s="125">
        <f t="shared" si="2499"/>
        <v>1</v>
      </c>
      <c r="NW102" s="125">
        <f t="shared" si="2499"/>
        <v>1</v>
      </c>
      <c r="NX102" s="125">
        <f t="shared" si="2499"/>
        <v>1</v>
      </c>
      <c r="NY102" s="125">
        <f t="shared" si="2499"/>
        <v>0.99999990505803249</v>
      </c>
      <c r="NZ102" s="125">
        <f t="shared" si="2499"/>
        <v>0.99999999999999101</v>
      </c>
      <c r="OA102" s="125">
        <f t="shared" si="2499"/>
        <v>1</v>
      </c>
      <c r="OB102" s="125">
        <f t="shared" si="2499"/>
        <v>1</v>
      </c>
      <c r="OC102" s="125">
        <f t="shared" si="2499"/>
        <v>1</v>
      </c>
      <c r="OD102" s="125">
        <f t="shared" si="2499"/>
        <v>1</v>
      </c>
      <c r="OE102" s="125">
        <f t="shared" si="2499"/>
        <v>1</v>
      </c>
      <c r="OF102" s="125">
        <f t="shared" si="2499"/>
        <v>1</v>
      </c>
      <c r="OG102" s="125">
        <f t="shared" si="2499"/>
        <v>1</v>
      </c>
      <c r="OH102" s="125">
        <f t="shared" si="2499"/>
        <v>1</v>
      </c>
      <c r="OI102" s="125">
        <f t="shared" si="2499"/>
        <v>1</v>
      </c>
      <c r="OJ102" s="125">
        <f t="shared" si="2499"/>
        <v>1</v>
      </c>
      <c r="OK102" s="125">
        <f t="shared" si="2499"/>
        <v>0.99999990505803249</v>
      </c>
      <c r="OL102" s="125">
        <f t="shared" si="2499"/>
        <v>0.99999999999999101</v>
      </c>
      <c r="OM102" s="125">
        <f t="shared" si="2499"/>
        <v>1</v>
      </c>
      <c r="ON102" s="125">
        <f t="shared" ref="ON102:QY102" si="2500">1-(1-ON101)^ON38</f>
        <v>1</v>
      </c>
      <c r="OO102" s="125">
        <f t="shared" si="2500"/>
        <v>1</v>
      </c>
      <c r="OP102" s="125">
        <f t="shared" si="2500"/>
        <v>1</v>
      </c>
      <c r="OQ102" s="125">
        <f t="shared" si="2500"/>
        <v>1</v>
      </c>
      <c r="OR102" s="125">
        <f t="shared" si="2500"/>
        <v>1</v>
      </c>
      <c r="OS102" s="125">
        <f t="shared" si="2500"/>
        <v>1</v>
      </c>
      <c r="OT102" s="125">
        <f t="shared" si="2500"/>
        <v>1</v>
      </c>
      <c r="OU102" s="125">
        <f t="shared" si="2500"/>
        <v>1</v>
      </c>
      <c r="OV102" s="125">
        <f t="shared" si="2500"/>
        <v>1</v>
      </c>
      <c r="OW102" s="125">
        <f t="shared" si="2500"/>
        <v>0.99999990505803249</v>
      </c>
      <c r="OX102" s="125">
        <f t="shared" si="2500"/>
        <v>0.99999999999999101</v>
      </c>
      <c r="OY102" s="125">
        <f t="shared" si="2500"/>
        <v>1</v>
      </c>
      <c r="OZ102" s="125">
        <f t="shared" si="2500"/>
        <v>1</v>
      </c>
      <c r="PA102" s="125">
        <f t="shared" si="2500"/>
        <v>1</v>
      </c>
      <c r="PB102" s="125">
        <f t="shared" si="2500"/>
        <v>1</v>
      </c>
      <c r="PC102" s="125">
        <f t="shared" si="2500"/>
        <v>1</v>
      </c>
      <c r="PD102" s="125">
        <f t="shared" si="2500"/>
        <v>1</v>
      </c>
      <c r="PE102" s="125">
        <f t="shared" si="2500"/>
        <v>1</v>
      </c>
      <c r="PF102" s="125">
        <f t="shared" si="2500"/>
        <v>1</v>
      </c>
      <c r="PG102" s="125">
        <f t="shared" si="2500"/>
        <v>1</v>
      </c>
      <c r="PH102" s="125">
        <f t="shared" si="2500"/>
        <v>1</v>
      </c>
      <c r="PI102" s="125">
        <f t="shared" si="2500"/>
        <v>0.99999990505803249</v>
      </c>
      <c r="PJ102" s="125">
        <f t="shared" si="2500"/>
        <v>0.99999999999999101</v>
      </c>
      <c r="PK102" s="125">
        <f t="shared" si="2500"/>
        <v>1</v>
      </c>
      <c r="PL102" s="125">
        <f t="shared" si="2500"/>
        <v>1</v>
      </c>
      <c r="PM102" s="125">
        <f t="shared" si="2500"/>
        <v>1</v>
      </c>
      <c r="PN102" s="125">
        <f t="shared" si="2500"/>
        <v>1</v>
      </c>
      <c r="PO102" s="125">
        <f t="shared" si="2500"/>
        <v>1</v>
      </c>
      <c r="PP102" s="125">
        <f t="shared" si="2500"/>
        <v>1</v>
      </c>
      <c r="PQ102" s="125">
        <f t="shared" si="2500"/>
        <v>1</v>
      </c>
      <c r="PR102" s="125">
        <f t="shared" si="2500"/>
        <v>1</v>
      </c>
      <c r="PS102" s="125">
        <f t="shared" si="2500"/>
        <v>1</v>
      </c>
      <c r="PT102" s="125">
        <f t="shared" si="2500"/>
        <v>1</v>
      </c>
      <c r="PU102" s="125">
        <f t="shared" si="2500"/>
        <v>0.99999990505803249</v>
      </c>
      <c r="PV102" s="125">
        <f t="shared" si="2500"/>
        <v>0.99999999999999101</v>
      </c>
      <c r="PW102" s="125">
        <f t="shared" si="2500"/>
        <v>1</v>
      </c>
      <c r="PX102" s="125">
        <f t="shared" si="2500"/>
        <v>1</v>
      </c>
      <c r="PY102" s="125">
        <f t="shared" si="2500"/>
        <v>1</v>
      </c>
      <c r="PZ102" s="125">
        <f t="shared" si="2500"/>
        <v>1</v>
      </c>
      <c r="QA102" s="125">
        <f t="shared" si="2500"/>
        <v>1</v>
      </c>
      <c r="QB102" s="125">
        <f t="shared" si="2500"/>
        <v>1</v>
      </c>
      <c r="QC102" s="125">
        <f t="shared" si="2500"/>
        <v>1</v>
      </c>
      <c r="QD102" s="125">
        <f t="shared" si="2500"/>
        <v>1</v>
      </c>
      <c r="QE102" s="125">
        <f t="shared" si="2500"/>
        <v>1</v>
      </c>
      <c r="QF102" s="125">
        <f t="shared" si="2500"/>
        <v>1</v>
      </c>
      <c r="QG102" s="125">
        <f t="shared" si="2500"/>
        <v>0.99999990505803249</v>
      </c>
      <c r="QH102" s="125">
        <f t="shared" si="2500"/>
        <v>0.99999999999999101</v>
      </c>
      <c r="QI102" s="125">
        <f t="shared" si="2500"/>
        <v>1</v>
      </c>
      <c r="QJ102" s="125">
        <f t="shared" si="2500"/>
        <v>1</v>
      </c>
      <c r="QK102" s="125">
        <f t="shared" si="2500"/>
        <v>1</v>
      </c>
      <c r="QL102" s="125">
        <f t="shared" si="2500"/>
        <v>1</v>
      </c>
      <c r="QM102" s="125">
        <f t="shared" si="2500"/>
        <v>1</v>
      </c>
      <c r="QN102" s="125">
        <f t="shared" si="2500"/>
        <v>1</v>
      </c>
      <c r="QO102" s="125">
        <f t="shared" si="2500"/>
        <v>1</v>
      </c>
      <c r="QP102" s="125">
        <f t="shared" si="2500"/>
        <v>1</v>
      </c>
      <c r="QQ102" s="125">
        <f t="shared" si="2500"/>
        <v>1</v>
      </c>
      <c r="QR102" s="125">
        <f t="shared" si="2500"/>
        <v>1</v>
      </c>
      <c r="QS102" s="125">
        <f t="shared" si="2500"/>
        <v>0.99999990505803249</v>
      </c>
      <c r="QT102" s="125">
        <f t="shared" si="2500"/>
        <v>0.99999999999999101</v>
      </c>
      <c r="QU102" s="125">
        <f t="shared" si="2500"/>
        <v>1</v>
      </c>
      <c r="QV102" s="125">
        <f t="shared" si="2500"/>
        <v>1</v>
      </c>
      <c r="QW102" s="125">
        <f t="shared" si="2500"/>
        <v>1</v>
      </c>
      <c r="QX102" s="125">
        <f t="shared" si="2500"/>
        <v>1</v>
      </c>
      <c r="QY102" s="125">
        <f t="shared" si="2500"/>
        <v>1</v>
      </c>
      <c r="QZ102" s="125">
        <f t="shared" ref="QZ102:TK102" si="2501">1-(1-QZ101)^QZ38</f>
        <v>1</v>
      </c>
      <c r="RA102" s="125">
        <f t="shared" si="2501"/>
        <v>1</v>
      </c>
      <c r="RB102" s="125">
        <f t="shared" si="2501"/>
        <v>1</v>
      </c>
      <c r="RC102" s="125">
        <f t="shared" si="2501"/>
        <v>1</v>
      </c>
      <c r="RD102" s="125">
        <f t="shared" si="2501"/>
        <v>1</v>
      </c>
      <c r="RE102" s="125">
        <f t="shared" si="2501"/>
        <v>0.99999990505803249</v>
      </c>
      <c r="RF102" s="125">
        <f t="shared" si="2501"/>
        <v>0.99999999999999101</v>
      </c>
      <c r="RG102" s="125">
        <f t="shared" si="2501"/>
        <v>1</v>
      </c>
      <c r="RH102" s="125">
        <f t="shared" si="2501"/>
        <v>1</v>
      </c>
      <c r="RI102" s="125">
        <f t="shared" si="2501"/>
        <v>1</v>
      </c>
      <c r="RJ102" s="125">
        <f t="shared" si="2501"/>
        <v>1</v>
      </c>
      <c r="RK102" s="125">
        <f t="shared" si="2501"/>
        <v>1</v>
      </c>
      <c r="RL102" s="125">
        <f t="shared" si="2501"/>
        <v>1</v>
      </c>
      <c r="RM102" s="125">
        <f t="shared" si="2501"/>
        <v>1</v>
      </c>
      <c r="RN102" s="125">
        <f t="shared" si="2501"/>
        <v>1</v>
      </c>
      <c r="RO102" s="125">
        <f t="shared" si="2501"/>
        <v>1</v>
      </c>
      <c r="RP102" s="125">
        <f t="shared" si="2501"/>
        <v>1</v>
      </c>
      <c r="RQ102" s="125">
        <f t="shared" si="2501"/>
        <v>0.99999990505803249</v>
      </c>
      <c r="RR102" s="125">
        <f t="shared" si="2501"/>
        <v>0.99999999999999101</v>
      </c>
      <c r="RS102" s="125">
        <f t="shared" si="2501"/>
        <v>1</v>
      </c>
      <c r="RT102" s="125">
        <f t="shared" si="2501"/>
        <v>1</v>
      </c>
      <c r="RU102" s="125">
        <f t="shared" si="2501"/>
        <v>1</v>
      </c>
      <c r="RV102" s="125">
        <f t="shared" si="2501"/>
        <v>1</v>
      </c>
      <c r="RW102" s="125">
        <f t="shared" si="2501"/>
        <v>1</v>
      </c>
      <c r="RX102" s="125">
        <f t="shared" si="2501"/>
        <v>1</v>
      </c>
      <c r="RY102" s="125">
        <f t="shared" si="2501"/>
        <v>1</v>
      </c>
      <c r="RZ102" s="125">
        <f t="shared" si="2501"/>
        <v>1</v>
      </c>
      <c r="SA102" s="125">
        <f t="shared" si="2501"/>
        <v>1</v>
      </c>
      <c r="SB102" s="125">
        <f t="shared" si="2501"/>
        <v>1</v>
      </c>
      <c r="SC102" s="125">
        <f t="shared" si="2501"/>
        <v>0.99999990505803249</v>
      </c>
      <c r="SD102" s="125">
        <f t="shared" si="2501"/>
        <v>0.99999999999999101</v>
      </c>
      <c r="SE102" s="125">
        <f t="shared" si="2501"/>
        <v>1</v>
      </c>
      <c r="SF102" s="125">
        <f t="shared" si="2501"/>
        <v>1</v>
      </c>
      <c r="SG102" s="125">
        <f t="shared" si="2501"/>
        <v>1</v>
      </c>
      <c r="SH102" s="125">
        <f t="shared" si="2501"/>
        <v>1</v>
      </c>
      <c r="SI102" s="125">
        <f t="shared" si="2501"/>
        <v>1</v>
      </c>
      <c r="SJ102" s="125">
        <f t="shared" si="2501"/>
        <v>1</v>
      </c>
      <c r="SK102" s="125">
        <f t="shared" si="2501"/>
        <v>1</v>
      </c>
      <c r="SL102" s="125">
        <f t="shared" si="2501"/>
        <v>1</v>
      </c>
      <c r="SM102" s="125">
        <f t="shared" si="2501"/>
        <v>1</v>
      </c>
      <c r="SN102" s="125">
        <f t="shared" si="2501"/>
        <v>1</v>
      </c>
      <c r="SO102" s="125">
        <f t="shared" si="2501"/>
        <v>0.99999990505803249</v>
      </c>
      <c r="SP102" s="125">
        <f t="shared" si="2501"/>
        <v>0.99999999999999101</v>
      </c>
      <c r="SQ102" s="125">
        <f t="shared" si="2501"/>
        <v>1</v>
      </c>
      <c r="SR102" s="125">
        <f t="shared" si="2501"/>
        <v>1</v>
      </c>
      <c r="SS102" s="125">
        <f t="shared" si="2501"/>
        <v>1</v>
      </c>
      <c r="ST102" s="125">
        <f t="shared" si="2501"/>
        <v>1</v>
      </c>
      <c r="SU102" s="125">
        <f t="shared" si="2501"/>
        <v>1</v>
      </c>
      <c r="SV102" s="125">
        <f t="shared" si="2501"/>
        <v>1</v>
      </c>
      <c r="SW102" s="125">
        <f t="shared" si="2501"/>
        <v>1</v>
      </c>
      <c r="SX102" s="125">
        <f t="shared" si="2501"/>
        <v>1</v>
      </c>
      <c r="SY102" s="125">
        <f t="shared" si="2501"/>
        <v>1</v>
      </c>
      <c r="SZ102" s="125">
        <f t="shared" si="2501"/>
        <v>1</v>
      </c>
      <c r="TA102" s="125">
        <f t="shared" si="2501"/>
        <v>0.99999990505803249</v>
      </c>
      <c r="TB102" s="125">
        <f t="shared" si="2501"/>
        <v>0.99999999999999101</v>
      </c>
      <c r="TC102" s="125">
        <f t="shared" si="2501"/>
        <v>1</v>
      </c>
      <c r="TD102" s="125">
        <f t="shared" si="2501"/>
        <v>1</v>
      </c>
      <c r="TE102" s="125">
        <f t="shared" si="2501"/>
        <v>1</v>
      </c>
      <c r="TF102" s="125">
        <f t="shared" si="2501"/>
        <v>1</v>
      </c>
      <c r="TG102" s="125">
        <f t="shared" si="2501"/>
        <v>1</v>
      </c>
      <c r="TH102" s="125">
        <f t="shared" si="2501"/>
        <v>1</v>
      </c>
      <c r="TI102" s="125">
        <f t="shared" si="2501"/>
        <v>1</v>
      </c>
      <c r="TJ102" s="125">
        <f t="shared" si="2501"/>
        <v>1</v>
      </c>
      <c r="TK102" s="125">
        <f t="shared" si="2501"/>
        <v>1</v>
      </c>
      <c r="TL102" s="125">
        <f t="shared" ref="TL102:VH102" si="2502">1-(1-TL101)^TL38</f>
        <v>1</v>
      </c>
      <c r="TM102" s="125">
        <f t="shared" si="2502"/>
        <v>0.99999990505803249</v>
      </c>
      <c r="TN102" s="125">
        <f t="shared" si="2502"/>
        <v>0.99999999999999101</v>
      </c>
      <c r="TO102" s="125">
        <f t="shared" si="2502"/>
        <v>1</v>
      </c>
      <c r="TP102" s="125">
        <f t="shared" si="2502"/>
        <v>1</v>
      </c>
      <c r="TQ102" s="125">
        <f t="shared" si="2502"/>
        <v>1</v>
      </c>
      <c r="TR102" s="125">
        <f t="shared" si="2502"/>
        <v>1</v>
      </c>
      <c r="TS102" s="125">
        <f t="shared" si="2502"/>
        <v>1</v>
      </c>
      <c r="TT102" s="125">
        <f t="shared" si="2502"/>
        <v>1</v>
      </c>
      <c r="TU102" s="125">
        <f t="shared" si="2502"/>
        <v>1</v>
      </c>
      <c r="TV102" s="125">
        <f t="shared" si="2502"/>
        <v>1</v>
      </c>
      <c r="TW102" s="125">
        <f t="shared" si="2502"/>
        <v>1</v>
      </c>
      <c r="TX102" s="125">
        <f t="shared" si="2502"/>
        <v>1</v>
      </c>
      <c r="TY102" s="125">
        <f t="shared" si="2502"/>
        <v>0.99999990505803249</v>
      </c>
      <c r="TZ102" s="125">
        <f t="shared" si="2502"/>
        <v>0.99999999999999101</v>
      </c>
      <c r="UA102" s="125">
        <f t="shared" si="2502"/>
        <v>1</v>
      </c>
      <c r="UB102" s="125">
        <f t="shared" si="2502"/>
        <v>1</v>
      </c>
      <c r="UC102" s="125">
        <f t="shared" si="2502"/>
        <v>1</v>
      </c>
      <c r="UD102" s="125">
        <f t="shared" si="2502"/>
        <v>1</v>
      </c>
      <c r="UE102" s="125">
        <f t="shared" si="2502"/>
        <v>1</v>
      </c>
      <c r="UF102" s="125">
        <f t="shared" si="2502"/>
        <v>1</v>
      </c>
      <c r="UG102" s="125">
        <f t="shared" si="2502"/>
        <v>1</v>
      </c>
      <c r="UH102" s="125">
        <f t="shared" si="2502"/>
        <v>1</v>
      </c>
      <c r="UI102" s="125">
        <f t="shared" si="2502"/>
        <v>1</v>
      </c>
      <c r="UJ102" s="125">
        <f t="shared" si="2502"/>
        <v>1</v>
      </c>
      <c r="UK102" s="125">
        <f t="shared" si="2502"/>
        <v>0.99999990505803249</v>
      </c>
      <c r="UL102" s="125">
        <f t="shared" si="2502"/>
        <v>0.99999999999999101</v>
      </c>
      <c r="UM102" s="125">
        <f t="shared" si="2502"/>
        <v>1</v>
      </c>
      <c r="UN102" s="125">
        <f t="shared" si="2502"/>
        <v>1</v>
      </c>
      <c r="UO102" s="125">
        <f t="shared" si="2502"/>
        <v>1</v>
      </c>
      <c r="UP102" s="125">
        <f t="shared" si="2502"/>
        <v>1</v>
      </c>
      <c r="UQ102" s="125">
        <f t="shared" si="2502"/>
        <v>1</v>
      </c>
      <c r="UR102" s="125">
        <f t="shared" si="2502"/>
        <v>1</v>
      </c>
      <c r="US102" s="125">
        <f t="shared" si="2502"/>
        <v>1</v>
      </c>
      <c r="UT102" s="125">
        <f t="shared" si="2502"/>
        <v>1</v>
      </c>
      <c r="UU102" s="125">
        <f t="shared" si="2502"/>
        <v>1</v>
      </c>
      <c r="UV102" s="125">
        <f t="shared" si="2502"/>
        <v>1</v>
      </c>
      <c r="UW102" s="125">
        <f t="shared" si="2502"/>
        <v>0.99999990505803249</v>
      </c>
      <c r="UX102" s="125">
        <f t="shared" si="2502"/>
        <v>0.99999999999999101</v>
      </c>
      <c r="UY102" s="125">
        <f t="shared" si="2502"/>
        <v>1</v>
      </c>
      <c r="UZ102" s="125">
        <f t="shared" si="2502"/>
        <v>1</v>
      </c>
      <c r="VA102" s="125">
        <f t="shared" si="2502"/>
        <v>1</v>
      </c>
      <c r="VB102" s="125">
        <f t="shared" si="2502"/>
        <v>1</v>
      </c>
      <c r="VC102" s="125">
        <f t="shared" si="2502"/>
        <v>1</v>
      </c>
      <c r="VD102" s="125">
        <f t="shared" si="2502"/>
        <v>1</v>
      </c>
      <c r="VE102" s="125">
        <f t="shared" si="2502"/>
        <v>1</v>
      </c>
      <c r="VF102" s="125">
        <f t="shared" si="2502"/>
        <v>1</v>
      </c>
      <c r="VG102" s="125">
        <f t="shared" si="2502"/>
        <v>1</v>
      </c>
      <c r="VH102" s="125">
        <f t="shared" si="2502"/>
        <v>1</v>
      </c>
    </row>
    <row r="103" spans="2:580" ht="14.25" x14ac:dyDescent="0.25">
      <c r="B103" s="55"/>
      <c r="C103" s="10" t="s">
        <v>305</v>
      </c>
      <c r="D103" s="93" t="s">
        <v>391</v>
      </c>
      <c r="E103" s="125">
        <f t="shared" ref="E103:F103" si="2503">(1/E58)*(EXP(E58*E100)-E58*E100-1)/E102</f>
        <v>1.8297801445777986</v>
      </c>
      <c r="F103" s="125">
        <f t="shared" si="2503"/>
        <v>4.4000758409748633</v>
      </c>
      <c r="G103" s="125">
        <f t="shared" ref="G103:S103" si="2504">(1/G58)*(EXP(G58*G100)-G58*G100-1)/G102</f>
        <v>8.0538648902688923</v>
      </c>
      <c r="H103" s="125">
        <f t="shared" si="2504"/>
        <v>13.304979852289177</v>
      </c>
      <c r="I103" s="125">
        <f t="shared" si="2504"/>
        <v>20.927177278003008</v>
      </c>
      <c r="J103" s="125">
        <f t="shared" si="2504"/>
        <v>32.091099240546512</v>
      </c>
      <c r="K103" s="125">
        <f t="shared" si="2504"/>
        <v>48.575466274917005</v>
      </c>
      <c r="L103" s="125">
        <f t="shared" si="2504"/>
        <v>73.093571964748094</v>
      </c>
      <c r="M103" s="125">
        <f t="shared" si="2504"/>
        <v>109.79923357743088</v>
      </c>
      <c r="N103" s="125">
        <f t="shared" si="2504"/>
        <v>165.07257388063135</v>
      </c>
      <c r="O103" s="125">
        <f t="shared" si="2504"/>
        <v>248.74291817994683</v>
      </c>
      <c r="P103" s="125">
        <f t="shared" si="2504"/>
        <v>375.99561611662773</v>
      </c>
      <c r="Q103" s="125">
        <f t="shared" si="2504"/>
        <v>1.8297801445777986</v>
      </c>
      <c r="R103" s="125">
        <f t="shared" si="2504"/>
        <v>4.4000758409748633</v>
      </c>
      <c r="S103" s="125">
        <f t="shared" si="2504"/>
        <v>8.0538648902688923</v>
      </c>
      <c r="T103" s="125">
        <f t="shared" ref="T103:CE103" si="2505">(1/T58)*(EXP(T58*T100)-T58*T100-1)/T102</f>
        <v>13.304979852289177</v>
      </c>
      <c r="U103" s="125">
        <f t="shared" si="2505"/>
        <v>20.927177278003008</v>
      </c>
      <c r="V103" s="125">
        <f t="shared" si="2505"/>
        <v>32.091099240546512</v>
      </c>
      <c r="W103" s="125">
        <f t="shared" si="2505"/>
        <v>48.575466274917005</v>
      </c>
      <c r="X103" s="125">
        <f t="shared" si="2505"/>
        <v>73.093571964748094</v>
      </c>
      <c r="Y103" s="125">
        <f t="shared" si="2505"/>
        <v>109.79923357743088</v>
      </c>
      <c r="Z103" s="125">
        <f t="shared" si="2505"/>
        <v>165.07257388063135</v>
      </c>
      <c r="AA103" s="125">
        <f t="shared" si="2505"/>
        <v>248.74291817994683</v>
      </c>
      <c r="AB103" s="125">
        <f t="shared" si="2505"/>
        <v>375.99561611662773</v>
      </c>
      <c r="AC103" s="125">
        <f t="shared" si="2505"/>
        <v>1.8297801445777986</v>
      </c>
      <c r="AD103" s="125">
        <f t="shared" si="2505"/>
        <v>4.4000758409748633</v>
      </c>
      <c r="AE103" s="125">
        <f t="shared" si="2505"/>
        <v>8.0538648902688923</v>
      </c>
      <c r="AF103" s="125">
        <f t="shared" si="2505"/>
        <v>13.304979852289177</v>
      </c>
      <c r="AG103" s="125">
        <f t="shared" si="2505"/>
        <v>20.927177278003008</v>
      </c>
      <c r="AH103" s="125">
        <f t="shared" si="2505"/>
        <v>32.091099240546512</v>
      </c>
      <c r="AI103" s="125">
        <f t="shared" si="2505"/>
        <v>48.575466274917005</v>
      </c>
      <c r="AJ103" s="125">
        <f t="shared" si="2505"/>
        <v>73.093571964748094</v>
      </c>
      <c r="AK103" s="125">
        <f t="shared" si="2505"/>
        <v>109.79923357743088</v>
      </c>
      <c r="AL103" s="125">
        <f t="shared" si="2505"/>
        <v>165.07257388063135</v>
      </c>
      <c r="AM103" s="125">
        <f t="shared" si="2505"/>
        <v>248.74291817994683</v>
      </c>
      <c r="AN103" s="125">
        <f t="shared" si="2505"/>
        <v>375.99561611662773</v>
      </c>
      <c r="AO103" s="125">
        <f t="shared" si="2505"/>
        <v>1.8297801445777986</v>
      </c>
      <c r="AP103" s="125">
        <f t="shared" si="2505"/>
        <v>4.4000758409748633</v>
      </c>
      <c r="AQ103" s="125">
        <f t="shared" si="2505"/>
        <v>8.0538648902688923</v>
      </c>
      <c r="AR103" s="125">
        <f t="shared" si="2505"/>
        <v>13.304979852289177</v>
      </c>
      <c r="AS103" s="125">
        <f t="shared" si="2505"/>
        <v>20.927177278003008</v>
      </c>
      <c r="AT103" s="125">
        <f t="shared" si="2505"/>
        <v>32.091099240546512</v>
      </c>
      <c r="AU103" s="125">
        <f t="shared" si="2505"/>
        <v>48.575466274917005</v>
      </c>
      <c r="AV103" s="125">
        <f t="shared" si="2505"/>
        <v>73.093571964748094</v>
      </c>
      <c r="AW103" s="125">
        <f t="shared" si="2505"/>
        <v>109.79923357743088</v>
      </c>
      <c r="AX103" s="125">
        <f t="shared" si="2505"/>
        <v>165.07257388063135</v>
      </c>
      <c r="AY103" s="125">
        <f t="shared" si="2505"/>
        <v>248.74291817994683</v>
      </c>
      <c r="AZ103" s="125">
        <f t="shared" si="2505"/>
        <v>375.99561611662773</v>
      </c>
      <c r="BA103" s="125">
        <f t="shared" si="2505"/>
        <v>1.8297801445777986</v>
      </c>
      <c r="BB103" s="125">
        <f t="shared" si="2505"/>
        <v>4.4000758409748633</v>
      </c>
      <c r="BC103" s="125">
        <f t="shared" si="2505"/>
        <v>8.0538648902688923</v>
      </c>
      <c r="BD103" s="125">
        <f t="shared" si="2505"/>
        <v>13.304979852289177</v>
      </c>
      <c r="BE103" s="125">
        <f t="shared" si="2505"/>
        <v>20.927177278003008</v>
      </c>
      <c r="BF103" s="125">
        <f t="shared" si="2505"/>
        <v>32.091099240546512</v>
      </c>
      <c r="BG103" s="125">
        <f t="shared" si="2505"/>
        <v>48.575466274917005</v>
      </c>
      <c r="BH103" s="125">
        <f t="shared" si="2505"/>
        <v>73.093571964748094</v>
      </c>
      <c r="BI103" s="125">
        <f t="shared" si="2505"/>
        <v>109.79923357743088</v>
      </c>
      <c r="BJ103" s="125">
        <f t="shared" si="2505"/>
        <v>165.07257388063135</v>
      </c>
      <c r="BK103" s="125">
        <f t="shared" si="2505"/>
        <v>248.74291817994683</v>
      </c>
      <c r="BL103" s="125">
        <f t="shared" si="2505"/>
        <v>375.99561611662773</v>
      </c>
      <c r="BM103" s="125">
        <f t="shared" si="2505"/>
        <v>1.8297801445777986</v>
      </c>
      <c r="BN103" s="125">
        <f t="shared" si="2505"/>
        <v>4.4000758409748633</v>
      </c>
      <c r="BO103" s="125">
        <f t="shared" si="2505"/>
        <v>8.0538648902688923</v>
      </c>
      <c r="BP103" s="125">
        <f t="shared" si="2505"/>
        <v>13.304979852289177</v>
      </c>
      <c r="BQ103" s="125">
        <f t="shared" si="2505"/>
        <v>20.927177278003008</v>
      </c>
      <c r="BR103" s="125">
        <f t="shared" si="2505"/>
        <v>32.091099240546512</v>
      </c>
      <c r="BS103" s="125">
        <f t="shared" si="2505"/>
        <v>48.575466274917005</v>
      </c>
      <c r="BT103" s="125">
        <f t="shared" si="2505"/>
        <v>73.093571964748094</v>
      </c>
      <c r="BU103" s="125">
        <f t="shared" si="2505"/>
        <v>109.79923357743088</v>
      </c>
      <c r="BV103" s="125">
        <f t="shared" si="2505"/>
        <v>165.07257388063135</v>
      </c>
      <c r="BW103" s="125">
        <f t="shared" si="2505"/>
        <v>248.74291817994683</v>
      </c>
      <c r="BX103" s="125">
        <f t="shared" si="2505"/>
        <v>375.99561611662773</v>
      </c>
      <c r="BY103" s="125">
        <f t="shared" si="2505"/>
        <v>1.8297801445777986</v>
      </c>
      <c r="BZ103" s="125">
        <f t="shared" si="2505"/>
        <v>4.4000758409748633</v>
      </c>
      <c r="CA103" s="125">
        <f t="shared" si="2505"/>
        <v>8.0538648902688923</v>
      </c>
      <c r="CB103" s="125">
        <f t="shared" si="2505"/>
        <v>13.304979852289177</v>
      </c>
      <c r="CC103" s="125">
        <f t="shared" si="2505"/>
        <v>20.927177278003008</v>
      </c>
      <c r="CD103" s="125">
        <f t="shared" si="2505"/>
        <v>32.091099240546512</v>
      </c>
      <c r="CE103" s="125">
        <f t="shared" si="2505"/>
        <v>48.575466274917005</v>
      </c>
      <c r="CF103" s="125">
        <f t="shared" ref="CF103:EQ103" si="2506">(1/CF58)*(EXP(CF58*CF100)-CF58*CF100-1)/CF102</f>
        <v>73.093571964748094</v>
      </c>
      <c r="CG103" s="125">
        <f t="shared" si="2506"/>
        <v>109.79923357743088</v>
      </c>
      <c r="CH103" s="125">
        <f t="shared" si="2506"/>
        <v>165.07257388063135</v>
      </c>
      <c r="CI103" s="125">
        <f t="shared" si="2506"/>
        <v>248.74291817994683</v>
      </c>
      <c r="CJ103" s="125">
        <f t="shared" si="2506"/>
        <v>375.99561611662773</v>
      </c>
      <c r="CK103" s="125">
        <f t="shared" si="2506"/>
        <v>1.8297801445777986</v>
      </c>
      <c r="CL103" s="125">
        <f t="shared" si="2506"/>
        <v>4.4000758409748633</v>
      </c>
      <c r="CM103" s="125">
        <f t="shared" si="2506"/>
        <v>8.0538648902688923</v>
      </c>
      <c r="CN103" s="125">
        <f t="shared" si="2506"/>
        <v>13.304979852289177</v>
      </c>
      <c r="CO103" s="125">
        <f t="shared" si="2506"/>
        <v>20.927177278003008</v>
      </c>
      <c r="CP103" s="125">
        <f t="shared" si="2506"/>
        <v>32.091099240546512</v>
      </c>
      <c r="CQ103" s="125">
        <f t="shared" si="2506"/>
        <v>48.575466274917005</v>
      </c>
      <c r="CR103" s="125">
        <f t="shared" si="2506"/>
        <v>73.093571964748094</v>
      </c>
      <c r="CS103" s="125">
        <f t="shared" si="2506"/>
        <v>109.79923357743088</v>
      </c>
      <c r="CT103" s="125">
        <f t="shared" si="2506"/>
        <v>165.07257388063135</v>
      </c>
      <c r="CU103" s="125">
        <f t="shared" si="2506"/>
        <v>248.74291817994683</v>
      </c>
      <c r="CV103" s="125">
        <f t="shared" si="2506"/>
        <v>375.99561611662773</v>
      </c>
      <c r="CW103" s="125">
        <f t="shared" si="2506"/>
        <v>1.8297801445777986</v>
      </c>
      <c r="CX103" s="125">
        <f t="shared" si="2506"/>
        <v>4.4000758409748633</v>
      </c>
      <c r="CY103" s="125">
        <f t="shared" si="2506"/>
        <v>8.0538648902688923</v>
      </c>
      <c r="CZ103" s="125">
        <f t="shared" si="2506"/>
        <v>13.304979852289177</v>
      </c>
      <c r="DA103" s="125">
        <f t="shared" si="2506"/>
        <v>20.927177278003008</v>
      </c>
      <c r="DB103" s="125">
        <f t="shared" si="2506"/>
        <v>32.091099240546512</v>
      </c>
      <c r="DC103" s="125">
        <f t="shared" si="2506"/>
        <v>48.575466274917005</v>
      </c>
      <c r="DD103" s="125">
        <f t="shared" si="2506"/>
        <v>73.093571964748094</v>
      </c>
      <c r="DE103" s="125">
        <f t="shared" si="2506"/>
        <v>109.79923357743088</v>
      </c>
      <c r="DF103" s="125">
        <f t="shared" si="2506"/>
        <v>165.07257388063135</v>
      </c>
      <c r="DG103" s="125">
        <f t="shared" si="2506"/>
        <v>248.74291817994683</v>
      </c>
      <c r="DH103" s="125">
        <f t="shared" si="2506"/>
        <v>375.99561611662773</v>
      </c>
      <c r="DI103" s="125">
        <f t="shared" si="2506"/>
        <v>1.8297801445777986</v>
      </c>
      <c r="DJ103" s="125">
        <f t="shared" si="2506"/>
        <v>4.4000758409748633</v>
      </c>
      <c r="DK103" s="125">
        <f t="shared" si="2506"/>
        <v>8.0538648902688923</v>
      </c>
      <c r="DL103" s="125">
        <f t="shared" si="2506"/>
        <v>13.304979852289177</v>
      </c>
      <c r="DM103" s="125">
        <f t="shared" si="2506"/>
        <v>20.927177278003008</v>
      </c>
      <c r="DN103" s="125">
        <f t="shared" si="2506"/>
        <v>32.091099240546512</v>
      </c>
      <c r="DO103" s="125">
        <f t="shared" si="2506"/>
        <v>48.575466274917005</v>
      </c>
      <c r="DP103" s="125">
        <f t="shared" si="2506"/>
        <v>73.093571964748094</v>
      </c>
      <c r="DQ103" s="125">
        <f t="shared" si="2506"/>
        <v>109.79923357743088</v>
      </c>
      <c r="DR103" s="125">
        <f t="shared" si="2506"/>
        <v>165.07257388063135</v>
      </c>
      <c r="DS103" s="125">
        <f t="shared" si="2506"/>
        <v>248.74291817994683</v>
      </c>
      <c r="DT103" s="125">
        <f t="shared" si="2506"/>
        <v>375.99561611662773</v>
      </c>
      <c r="DU103" s="125">
        <f t="shared" si="2506"/>
        <v>1.8297801445777986</v>
      </c>
      <c r="DV103" s="125">
        <f t="shared" si="2506"/>
        <v>4.4000758409748633</v>
      </c>
      <c r="DW103" s="125">
        <f t="shared" si="2506"/>
        <v>8.0538648902688923</v>
      </c>
      <c r="DX103" s="125">
        <f t="shared" si="2506"/>
        <v>13.304979852289177</v>
      </c>
      <c r="DY103" s="125">
        <f t="shared" si="2506"/>
        <v>20.927177278003008</v>
      </c>
      <c r="DZ103" s="125">
        <f t="shared" si="2506"/>
        <v>32.091099240546512</v>
      </c>
      <c r="EA103" s="125">
        <f t="shared" si="2506"/>
        <v>48.575466274917005</v>
      </c>
      <c r="EB103" s="125">
        <f t="shared" si="2506"/>
        <v>73.093571964748094</v>
      </c>
      <c r="EC103" s="125">
        <f t="shared" si="2506"/>
        <v>109.79923357743088</v>
      </c>
      <c r="ED103" s="125">
        <f t="shared" si="2506"/>
        <v>165.07257388063135</v>
      </c>
      <c r="EE103" s="125">
        <f t="shared" si="2506"/>
        <v>248.74291817994683</v>
      </c>
      <c r="EF103" s="125">
        <f t="shared" si="2506"/>
        <v>375.99561611662773</v>
      </c>
      <c r="EG103" s="125">
        <f t="shared" si="2506"/>
        <v>1.8297801445777986</v>
      </c>
      <c r="EH103" s="125">
        <f t="shared" si="2506"/>
        <v>4.4000758409748633</v>
      </c>
      <c r="EI103" s="125">
        <f t="shared" si="2506"/>
        <v>8.0538648902688923</v>
      </c>
      <c r="EJ103" s="125">
        <f t="shared" si="2506"/>
        <v>13.304979852289177</v>
      </c>
      <c r="EK103" s="125">
        <f t="shared" si="2506"/>
        <v>20.927177278003008</v>
      </c>
      <c r="EL103" s="125">
        <f t="shared" si="2506"/>
        <v>32.091099240546512</v>
      </c>
      <c r="EM103" s="125">
        <f t="shared" si="2506"/>
        <v>48.575466274917005</v>
      </c>
      <c r="EN103" s="125">
        <f t="shared" si="2506"/>
        <v>73.093571964748094</v>
      </c>
      <c r="EO103" s="125">
        <f t="shared" si="2506"/>
        <v>109.79923357743088</v>
      </c>
      <c r="EP103" s="125">
        <f t="shared" si="2506"/>
        <v>165.07257388063135</v>
      </c>
      <c r="EQ103" s="125">
        <f t="shared" si="2506"/>
        <v>248.74291817994683</v>
      </c>
      <c r="ER103" s="125">
        <f t="shared" ref="ER103:HC103" si="2507">(1/ER58)*(EXP(ER58*ER100)-ER58*ER100-1)/ER102</f>
        <v>375.99561611662773</v>
      </c>
      <c r="ES103" s="125">
        <f t="shared" si="2507"/>
        <v>1.8297801445777986</v>
      </c>
      <c r="ET103" s="125">
        <f t="shared" si="2507"/>
        <v>4.4000758409748633</v>
      </c>
      <c r="EU103" s="125">
        <f t="shared" si="2507"/>
        <v>8.0538648902688923</v>
      </c>
      <c r="EV103" s="125">
        <f t="shared" si="2507"/>
        <v>13.304979852289177</v>
      </c>
      <c r="EW103" s="125">
        <f t="shared" si="2507"/>
        <v>20.927177278003008</v>
      </c>
      <c r="EX103" s="125">
        <f t="shared" si="2507"/>
        <v>32.091099240546512</v>
      </c>
      <c r="EY103" s="125">
        <f t="shared" si="2507"/>
        <v>48.575466274917005</v>
      </c>
      <c r="EZ103" s="125">
        <f t="shared" si="2507"/>
        <v>73.093571964748094</v>
      </c>
      <c r="FA103" s="125">
        <f t="shared" si="2507"/>
        <v>109.79923357743088</v>
      </c>
      <c r="FB103" s="125">
        <f t="shared" si="2507"/>
        <v>165.07257388063135</v>
      </c>
      <c r="FC103" s="125">
        <f t="shared" si="2507"/>
        <v>248.74291817994683</v>
      </c>
      <c r="FD103" s="125">
        <f t="shared" si="2507"/>
        <v>375.99561611662773</v>
      </c>
      <c r="FE103" s="125">
        <f t="shared" si="2507"/>
        <v>1.8297801445777986</v>
      </c>
      <c r="FF103" s="125">
        <f t="shared" si="2507"/>
        <v>4.4000758409748633</v>
      </c>
      <c r="FG103" s="125">
        <f t="shared" si="2507"/>
        <v>8.0538648902688923</v>
      </c>
      <c r="FH103" s="125">
        <f t="shared" si="2507"/>
        <v>13.304979852289177</v>
      </c>
      <c r="FI103" s="125">
        <f t="shared" si="2507"/>
        <v>20.927177278003008</v>
      </c>
      <c r="FJ103" s="125">
        <f t="shared" si="2507"/>
        <v>32.091099240546512</v>
      </c>
      <c r="FK103" s="125">
        <f t="shared" si="2507"/>
        <v>48.575466274917005</v>
      </c>
      <c r="FL103" s="125">
        <f t="shared" si="2507"/>
        <v>73.093571964748094</v>
      </c>
      <c r="FM103" s="125">
        <f t="shared" si="2507"/>
        <v>109.79923357743088</v>
      </c>
      <c r="FN103" s="125">
        <f t="shared" si="2507"/>
        <v>165.07257388063135</v>
      </c>
      <c r="FO103" s="125">
        <f t="shared" si="2507"/>
        <v>248.74291817994683</v>
      </c>
      <c r="FP103" s="125">
        <f t="shared" si="2507"/>
        <v>375.99561611662773</v>
      </c>
      <c r="FQ103" s="125">
        <f t="shared" si="2507"/>
        <v>1.8297801445777986</v>
      </c>
      <c r="FR103" s="125">
        <f t="shared" si="2507"/>
        <v>4.4000758409748633</v>
      </c>
      <c r="FS103" s="125">
        <f t="shared" si="2507"/>
        <v>8.0538648902688923</v>
      </c>
      <c r="FT103" s="125">
        <f t="shared" si="2507"/>
        <v>13.304979852289177</v>
      </c>
      <c r="FU103" s="125">
        <f t="shared" si="2507"/>
        <v>20.927177278003008</v>
      </c>
      <c r="FV103" s="125">
        <f t="shared" si="2507"/>
        <v>32.091099240546512</v>
      </c>
      <c r="FW103" s="125">
        <f t="shared" si="2507"/>
        <v>48.575466274917005</v>
      </c>
      <c r="FX103" s="125">
        <f t="shared" si="2507"/>
        <v>73.093571964748094</v>
      </c>
      <c r="FY103" s="125">
        <f t="shared" si="2507"/>
        <v>109.79923357743088</v>
      </c>
      <c r="FZ103" s="125">
        <f t="shared" si="2507"/>
        <v>165.07257388063135</v>
      </c>
      <c r="GA103" s="125">
        <f t="shared" si="2507"/>
        <v>248.74291817994683</v>
      </c>
      <c r="GB103" s="125">
        <f t="shared" si="2507"/>
        <v>375.99561611662773</v>
      </c>
      <c r="GC103" s="125">
        <f t="shared" si="2507"/>
        <v>1.8297801445777986</v>
      </c>
      <c r="GD103" s="125">
        <f t="shared" si="2507"/>
        <v>4.4000758409748633</v>
      </c>
      <c r="GE103" s="125">
        <f t="shared" si="2507"/>
        <v>8.0538648902688923</v>
      </c>
      <c r="GF103" s="125">
        <f t="shared" si="2507"/>
        <v>13.304979852289177</v>
      </c>
      <c r="GG103" s="125">
        <f t="shared" si="2507"/>
        <v>20.927177278003008</v>
      </c>
      <c r="GH103" s="125">
        <f t="shared" si="2507"/>
        <v>32.091099240546512</v>
      </c>
      <c r="GI103" s="125">
        <f t="shared" si="2507"/>
        <v>48.575466274917005</v>
      </c>
      <c r="GJ103" s="125">
        <f t="shared" si="2507"/>
        <v>73.093571964748094</v>
      </c>
      <c r="GK103" s="125">
        <f t="shared" si="2507"/>
        <v>109.79923357743088</v>
      </c>
      <c r="GL103" s="125">
        <f t="shared" si="2507"/>
        <v>165.07257388063135</v>
      </c>
      <c r="GM103" s="125">
        <f t="shared" si="2507"/>
        <v>248.74291817994683</v>
      </c>
      <c r="GN103" s="125">
        <f t="shared" si="2507"/>
        <v>375.99561611662773</v>
      </c>
      <c r="GO103" s="125">
        <f t="shared" si="2507"/>
        <v>1.8297801445777986</v>
      </c>
      <c r="GP103" s="125">
        <f t="shared" si="2507"/>
        <v>4.4000758409748633</v>
      </c>
      <c r="GQ103" s="125">
        <f t="shared" si="2507"/>
        <v>8.0538648902688923</v>
      </c>
      <c r="GR103" s="125">
        <f t="shared" si="2507"/>
        <v>13.304979852289177</v>
      </c>
      <c r="GS103" s="125">
        <f t="shared" si="2507"/>
        <v>20.927177278003008</v>
      </c>
      <c r="GT103" s="125">
        <f t="shared" si="2507"/>
        <v>32.091099240546512</v>
      </c>
      <c r="GU103" s="125">
        <f t="shared" si="2507"/>
        <v>48.575466274917005</v>
      </c>
      <c r="GV103" s="125">
        <f t="shared" si="2507"/>
        <v>73.093571964748094</v>
      </c>
      <c r="GW103" s="125">
        <f t="shared" si="2507"/>
        <v>109.79923357743088</v>
      </c>
      <c r="GX103" s="125">
        <f t="shared" si="2507"/>
        <v>165.07257388063135</v>
      </c>
      <c r="GY103" s="125">
        <f t="shared" si="2507"/>
        <v>248.74291817994683</v>
      </c>
      <c r="GZ103" s="125">
        <f t="shared" si="2507"/>
        <v>375.99561611662773</v>
      </c>
      <c r="HA103" s="125">
        <f t="shared" si="2507"/>
        <v>1.8297801445777986</v>
      </c>
      <c r="HB103" s="125">
        <f t="shared" si="2507"/>
        <v>4.4000758409748633</v>
      </c>
      <c r="HC103" s="125">
        <f t="shared" si="2507"/>
        <v>8.0538648902688923</v>
      </c>
      <c r="HD103" s="125">
        <f t="shared" ref="HD103:JO103" si="2508">(1/HD58)*(EXP(HD58*HD100)-HD58*HD100-1)/HD102</f>
        <v>13.304979852289177</v>
      </c>
      <c r="HE103" s="125">
        <f t="shared" si="2508"/>
        <v>20.927177278003008</v>
      </c>
      <c r="HF103" s="125">
        <f t="shared" si="2508"/>
        <v>32.091099240546512</v>
      </c>
      <c r="HG103" s="125">
        <f t="shared" si="2508"/>
        <v>48.575466274917005</v>
      </c>
      <c r="HH103" s="125">
        <f t="shared" si="2508"/>
        <v>73.093571964748094</v>
      </c>
      <c r="HI103" s="125">
        <f t="shared" si="2508"/>
        <v>109.79923357743088</v>
      </c>
      <c r="HJ103" s="125">
        <f t="shared" si="2508"/>
        <v>165.07257388063135</v>
      </c>
      <c r="HK103" s="125">
        <f t="shared" si="2508"/>
        <v>248.74291817994683</v>
      </c>
      <c r="HL103" s="125">
        <f t="shared" si="2508"/>
        <v>375.99561611662773</v>
      </c>
      <c r="HM103" s="125">
        <f t="shared" si="2508"/>
        <v>1.8297801445777986</v>
      </c>
      <c r="HN103" s="125">
        <f t="shared" si="2508"/>
        <v>4.4000758409748633</v>
      </c>
      <c r="HO103" s="125">
        <f t="shared" si="2508"/>
        <v>8.0538648902688923</v>
      </c>
      <c r="HP103" s="125">
        <f t="shared" si="2508"/>
        <v>13.304979852289177</v>
      </c>
      <c r="HQ103" s="125">
        <f t="shared" si="2508"/>
        <v>20.927177278003008</v>
      </c>
      <c r="HR103" s="125">
        <f t="shared" si="2508"/>
        <v>32.091099240546512</v>
      </c>
      <c r="HS103" s="125">
        <f t="shared" si="2508"/>
        <v>48.575466274917005</v>
      </c>
      <c r="HT103" s="125">
        <f t="shared" si="2508"/>
        <v>73.093571964748094</v>
      </c>
      <c r="HU103" s="125">
        <f t="shared" si="2508"/>
        <v>109.79923357743088</v>
      </c>
      <c r="HV103" s="125">
        <f t="shared" si="2508"/>
        <v>165.07257388063135</v>
      </c>
      <c r="HW103" s="125">
        <f t="shared" si="2508"/>
        <v>248.74291817994683</v>
      </c>
      <c r="HX103" s="125">
        <f t="shared" si="2508"/>
        <v>375.99561611662773</v>
      </c>
      <c r="HY103" s="125">
        <f t="shared" si="2508"/>
        <v>1.8297801445777986</v>
      </c>
      <c r="HZ103" s="125">
        <f t="shared" si="2508"/>
        <v>4.4000758409748633</v>
      </c>
      <c r="IA103" s="125">
        <f t="shared" si="2508"/>
        <v>8.0538648902688923</v>
      </c>
      <c r="IB103" s="125">
        <f t="shared" si="2508"/>
        <v>13.304979852289177</v>
      </c>
      <c r="IC103" s="125">
        <f t="shared" si="2508"/>
        <v>20.927177278003008</v>
      </c>
      <c r="ID103" s="125">
        <f t="shared" si="2508"/>
        <v>32.091099240546512</v>
      </c>
      <c r="IE103" s="125">
        <f t="shared" si="2508"/>
        <v>48.575466274917005</v>
      </c>
      <c r="IF103" s="125">
        <f t="shared" si="2508"/>
        <v>73.093571964748094</v>
      </c>
      <c r="IG103" s="125">
        <f t="shared" si="2508"/>
        <v>109.79923357743088</v>
      </c>
      <c r="IH103" s="125">
        <f t="shared" si="2508"/>
        <v>165.07257388063135</v>
      </c>
      <c r="II103" s="125">
        <f t="shared" si="2508"/>
        <v>248.74291817994683</v>
      </c>
      <c r="IJ103" s="125">
        <f t="shared" si="2508"/>
        <v>375.99561611662773</v>
      </c>
      <c r="IK103" s="125">
        <f t="shared" si="2508"/>
        <v>1.8297801445777986</v>
      </c>
      <c r="IL103" s="125">
        <f t="shared" si="2508"/>
        <v>4.4000758409748633</v>
      </c>
      <c r="IM103" s="125">
        <f t="shared" si="2508"/>
        <v>8.0538648902688923</v>
      </c>
      <c r="IN103" s="125">
        <f t="shared" si="2508"/>
        <v>13.304979852289177</v>
      </c>
      <c r="IO103" s="125">
        <f t="shared" si="2508"/>
        <v>20.927177278003008</v>
      </c>
      <c r="IP103" s="125">
        <f t="shared" si="2508"/>
        <v>32.091099240546512</v>
      </c>
      <c r="IQ103" s="125">
        <f t="shared" si="2508"/>
        <v>48.575466274917005</v>
      </c>
      <c r="IR103" s="125">
        <f t="shared" si="2508"/>
        <v>73.093571964748094</v>
      </c>
      <c r="IS103" s="125">
        <f t="shared" si="2508"/>
        <v>109.79923357743088</v>
      </c>
      <c r="IT103" s="125">
        <f t="shared" si="2508"/>
        <v>165.07257388063135</v>
      </c>
      <c r="IU103" s="125">
        <f t="shared" si="2508"/>
        <v>248.74291817994683</v>
      </c>
      <c r="IV103" s="125">
        <f t="shared" si="2508"/>
        <v>375.99561611662773</v>
      </c>
      <c r="IW103" s="125">
        <f t="shared" si="2508"/>
        <v>1.8297801445777986</v>
      </c>
      <c r="IX103" s="125">
        <f t="shared" si="2508"/>
        <v>4.4000758409748633</v>
      </c>
      <c r="IY103" s="125">
        <f t="shared" si="2508"/>
        <v>8.0538648902688923</v>
      </c>
      <c r="IZ103" s="125">
        <f t="shared" si="2508"/>
        <v>13.304979852289177</v>
      </c>
      <c r="JA103" s="125">
        <f t="shared" si="2508"/>
        <v>20.927177278003008</v>
      </c>
      <c r="JB103" s="125">
        <f t="shared" si="2508"/>
        <v>32.091099240546512</v>
      </c>
      <c r="JC103" s="125">
        <f t="shared" si="2508"/>
        <v>48.575466274917005</v>
      </c>
      <c r="JD103" s="125">
        <f t="shared" si="2508"/>
        <v>73.093571964748094</v>
      </c>
      <c r="JE103" s="125">
        <f t="shared" si="2508"/>
        <v>109.79923357743088</v>
      </c>
      <c r="JF103" s="125">
        <f t="shared" si="2508"/>
        <v>165.07257388063135</v>
      </c>
      <c r="JG103" s="125">
        <f t="shared" si="2508"/>
        <v>248.74291817994683</v>
      </c>
      <c r="JH103" s="125">
        <f t="shared" si="2508"/>
        <v>375.99561611662773</v>
      </c>
      <c r="JI103" s="125">
        <f t="shared" si="2508"/>
        <v>1.8297801445777986</v>
      </c>
      <c r="JJ103" s="125">
        <f t="shared" si="2508"/>
        <v>4.4000758409748633</v>
      </c>
      <c r="JK103" s="125">
        <f t="shared" si="2508"/>
        <v>8.0538648902688923</v>
      </c>
      <c r="JL103" s="125">
        <f t="shared" si="2508"/>
        <v>13.304979852289177</v>
      </c>
      <c r="JM103" s="125">
        <f t="shared" si="2508"/>
        <v>20.927177278003008</v>
      </c>
      <c r="JN103" s="125">
        <f t="shared" si="2508"/>
        <v>32.091099240546512</v>
      </c>
      <c r="JO103" s="125">
        <f t="shared" si="2508"/>
        <v>48.575466274917005</v>
      </c>
      <c r="JP103" s="125">
        <f t="shared" ref="JP103:MA103" si="2509">(1/JP58)*(EXP(JP58*JP100)-JP58*JP100-1)/JP102</f>
        <v>73.093571964748094</v>
      </c>
      <c r="JQ103" s="125">
        <f t="shared" si="2509"/>
        <v>109.79923357743088</v>
      </c>
      <c r="JR103" s="125">
        <f t="shared" si="2509"/>
        <v>165.07257388063135</v>
      </c>
      <c r="JS103" s="125">
        <f t="shared" si="2509"/>
        <v>248.74291817994683</v>
      </c>
      <c r="JT103" s="125">
        <f t="shared" si="2509"/>
        <v>375.99561611662773</v>
      </c>
      <c r="JU103" s="125">
        <f t="shared" si="2509"/>
        <v>1.8297801445777986</v>
      </c>
      <c r="JV103" s="125">
        <f t="shared" si="2509"/>
        <v>4.4000758409748633</v>
      </c>
      <c r="JW103" s="125">
        <f t="shared" si="2509"/>
        <v>8.0538648902688923</v>
      </c>
      <c r="JX103" s="125">
        <f t="shared" si="2509"/>
        <v>13.304979852289177</v>
      </c>
      <c r="JY103" s="125">
        <f t="shared" si="2509"/>
        <v>20.927177278003008</v>
      </c>
      <c r="JZ103" s="125">
        <f t="shared" si="2509"/>
        <v>32.091099240546512</v>
      </c>
      <c r="KA103" s="125">
        <f t="shared" si="2509"/>
        <v>48.575466274917005</v>
      </c>
      <c r="KB103" s="125">
        <f t="shared" si="2509"/>
        <v>73.093571964748094</v>
      </c>
      <c r="KC103" s="125">
        <f t="shared" si="2509"/>
        <v>109.79923357743088</v>
      </c>
      <c r="KD103" s="125">
        <f t="shared" si="2509"/>
        <v>165.07257388063135</v>
      </c>
      <c r="KE103" s="125">
        <f t="shared" si="2509"/>
        <v>248.74291817994683</v>
      </c>
      <c r="KF103" s="125">
        <f t="shared" si="2509"/>
        <v>375.99561611662773</v>
      </c>
      <c r="KG103" s="125">
        <f t="shared" si="2509"/>
        <v>1.8297801445777986</v>
      </c>
      <c r="KH103" s="125">
        <f t="shared" si="2509"/>
        <v>4.4000758409748633</v>
      </c>
      <c r="KI103" s="125">
        <f t="shared" si="2509"/>
        <v>8.0538648902688923</v>
      </c>
      <c r="KJ103" s="125">
        <f t="shared" si="2509"/>
        <v>13.304979852289177</v>
      </c>
      <c r="KK103" s="125">
        <f t="shared" si="2509"/>
        <v>20.927177278003008</v>
      </c>
      <c r="KL103" s="125">
        <f t="shared" si="2509"/>
        <v>32.091099240546512</v>
      </c>
      <c r="KM103" s="125">
        <f t="shared" si="2509"/>
        <v>48.575466274917005</v>
      </c>
      <c r="KN103" s="125">
        <f t="shared" si="2509"/>
        <v>73.093571964748094</v>
      </c>
      <c r="KO103" s="125">
        <f t="shared" si="2509"/>
        <v>109.79923357743088</v>
      </c>
      <c r="KP103" s="125">
        <f t="shared" si="2509"/>
        <v>165.07257388063135</v>
      </c>
      <c r="KQ103" s="125">
        <f t="shared" si="2509"/>
        <v>248.74291817994683</v>
      </c>
      <c r="KR103" s="125">
        <f t="shared" si="2509"/>
        <v>375.99561611662773</v>
      </c>
      <c r="KS103" s="125">
        <f t="shared" si="2509"/>
        <v>1.8297801445777986</v>
      </c>
      <c r="KT103" s="125">
        <f t="shared" si="2509"/>
        <v>4.4000758409748633</v>
      </c>
      <c r="KU103" s="125">
        <f t="shared" si="2509"/>
        <v>8.0538648902688923</v>
      </c>
      <c r="KV103" s="125">
        <f t="shared" si="2509"/>
        <v>13.304979852289177</v>
      </c>
      <c r="KW103" s="125">
        <f t="shared" si="2509"/>
        <v>20.927177278003008</v>
      </c>
      <c r="KX103" s="125">
        <f t="shared" si="2509"/>
        <v>32.091099240546512</v>
      </c>
      <c r="KY103" s="125">
        <f t="shared" si="2509"/>
        <v>48.575466274917005</v>
      </c>
      <c r="KZ103" s="125">
        <f t="shared" si="2509"/>
        <v>73.093571964748094</v>
      </c>
      <c r="LA103" s="125">
        <f t="shared" si="2509"/>
        <v>109.79923357743088</v>
      </c>
      <c r="LB103" s="125">
        <f t="shared" si="2509"/>
        <v>165.07257388063135</v>
      </c>
      <c r="LC103" s="125">
        <f t="shared" si="2509"/>
        <v>248.74291817994683</v>
      </c>
      <c r="LD103" s="125">
        <f t="shared" si="2509"/>
        <v>375.99561611662773</v>
      </c>
      <c r="LE103" s="125">
        <f t="shared" si="2509"/>
        <v>1.8297801445777986</v>
      </c>
      <c r="LF103" s="125">
        <f t="shared" si="2509"/>
        <v>4.4000758409748633</v>
      </c>
      <c r="LG103" s="125">
        <f t="shared" si="2509"/>
        <v>8.0538648902688923</v>
      </c>
      <c r="LH103" s="125">
        <f t="shared" si="2509"/>
        <v>13.304979852289177</v>
      </c>
      <c r="LI103" s="125">
        <f t="shared" si="2509"/>
        <v>20.927177278003008</v>
      </c>
      <c r="LJ103" s="125">
        <f t="shared" si="2509"/>
        <v>32.091099240546512</v>
      </c>
      <c r="LK103" s="125">
        <f t="shared" si="2509"/>
        <v>48.575466274917005</v>
      </c>
      <c r="LL103" s="125">
        <f t="shared" si="2509"/>
        <v>73.093571964748094</v>
      </c>
      <c r="LM103" s="125">
        <f t="shared" si="2509"/>
        <v>109.79923357743088</v>
      </c>
      <c r="LN103" s="125">
        <f t="shared" si="2509"/>
        <v>165.07257388063135</v>
      </c>
      <c r="LO103" s="125">
        <f t="shared" si="2509"/>
        <v>248.74291817994683</v>
      </c>
      <c r="LP103" s="125">
        <f t="shared" si="2509"/>
        <v>375.99561611662773</v>
      </c>
      <c r="LQ103" s="125">
        <f t="shared" si="2509"/>
        <v>1.8297801445777986</v>
      </c>
      <c r="LR103" s="125">
        <f t="shared" si="2509"/>
        <v>4.4000758409748633</v>
      </c>
      <c r="LS103" s="125">
        <f t="shared" si="2509"/>
        <v>8.0538648902688923</v>
      </c>
      <c r="LT103" s="125">
        <f t="shared" si="2509"/>
        <v>13.304979852289177</v>
      </c>
      <c r="LU103" s="125">
        <f t="shared" si="2509"/>
        <v>20.927177278003008</v>
      </c>
      <c r="LV103" s="125">
        <f t="shared" si="2509"/>
        <v>32.091099240546512</v>
      </c>
      <c r="LW103" s="125">
        <f t="shared" si="2509"/>
        <v>48.575466274917005</v>
      </c>
      <c r="LX103" s="125">
        <f t="shared" si="2509"/>
        <v>73.093571964748094</v>
      </c>
      <c r="LY103" s="125">
        <f t="shared" si="2509"/>
        <v>109.79923357743088</v>
      </c>
      <c r="LZ103" s="125">
        <f t="shared" si="2509"/>
        <v>165.07257388063135</v>
      </c>
      <c r="MA103" s="125">
        <f t="shared" si="2509"/>
        <v>248.74291817994683</v>
      </c>
      <c r="MB103" s="125">
        <f t="shared" ref="MB103:OM103" si="2510">(1/MB58)*(EXP(MB58*MB100)-MB58*MB100-1)/MB102</f>
        <v>375.99561611662773</v>
      </c>
      <c r="MC103" s="125">
        <f t="shared" si="2510"/>
        <v>1.8297801445777986</v>
      </c>
      <c r="MD103" s="125">
        <f t="shared" si="2510"/>
        <v>4.4000758409748633</v>
      </c>
      <c r="ME103" s="125">
        <f t="shared" si="2510"/>
        <v>8.0538648902688923</v>
      </c>
      <c r="MF103" s="125">
        <f t="shared" si="2510"/>
        <v>13.304979852289177</v>
      </c>
      <c r="MG103" s="125">
        <f t="shared" si="2510"/>
        <v>20.927177278003008</v>
      </c>
      <c r="MH103" s="125">
        <f t="shared" si="2510"/>
        <v>32.091099240546512</v>
      </c>
      <c r="MI103" s="125">
        <f t="shared" si="2510"/>
        <v>48.575466274917005</v>
      </c>
      <c r="MJ103" s="125">
        <f t="shared" si="2510"/>
        <v>73.093571964748094</v>
      </c>
      <c r="MK103" s="125">
        <f t="shared" si="2510"/>
        <v>109.79923357743088</v>
      </c>
      <c r="ML103" s="125">
        <f t="shared" si="2510"/>
        <v>165.07257388063135</v>
      </c>
      <c r="MM103" s="125">
        <f t="shared" si="2510"/>
        <v>248.74291817994683</v>
      </c>
      <c r="MN103" s="125">
        <f t="shared" si="2510"/>
        <v>375.99561611662773</v>
      </c>
      <c r="MO103" s="125">
        <f t="shared" si="2510"/>
        <v>1.8297801445777986</v>
      </c>
      <c r="MP103" s="125">
        <f t="shared" si="2510"/>
        <v>4.4000758409748633</v>
      </c>
      <c r="MQ103" s="125">
        <f t="shared" si="2510"/>
        <v>8.0538648902688923</v>
      </c>
      <c r="MR103" s="125">
        <f t="shared" si="2510"/>
        <v>13.304979852289177</v>
      </c>
      <c r="MS103" s="125">
        <f t="shared" si="2510"/>
        <v>20.927177278003008</v>
      </c>
      <c r="MT103" s="125">
        <f t="shared" si="2510"/>
        <v>32.091099240546512</v>
      </c>
      <c r="MU103" s="125">
        <f t="shared" si="2510"/>
        <v>48.575466274917005</v>
      </c>
      <c r="MV103" s="125">
        <f t="shared" si="2510"/>
        <v>73.093571964748094</v>
      </c>
      <c r="MW103" s="125">
        <f t="shared" si="2510"/>
        <v>109.79923357743088</v>
      </c>
      <c r="MX103" s="125">
        <f t="shared" si="2510"/>
        <v>165.07257388063135</v>
      </c>
      <c r="MY103" s="125">
        <f t="shared" si="2510"/>
        <v>248.74291817994683</v>
      </c>
      <c r="MZ103" s="125">
        <f t="shared" si="2510"/>
        <v>375.99561611662773</v>
      </c>
      <c r="NA103" s="125">
        <f t="shared" si="2510"/>
        <v>1.8297801445777986</v>
      </c>
      <c r="NB103" s="125">
        <f t="shared" si="2510"/>
        <v>4.4000758409748633</v>
      </c>
      <c r="NC103" s="125">
        <f t="shared" si="2510"/>
        <v>8.0538648902688923</v>
      </c>
      <c r="ND103" s="125">
        <f t="shared" si="2510"/>
        <v>13.304979852289177</v>
      </c>
      <c r="NE103" s="125">
        <f t="shared" si="2510"/>
        <v>20.927177278003008</v>
      </c>
      <c r="NF103" s="125">
        <f t="shared" si="2510"/>
        <v>32.091099240546512</v>
      </c>
      <c r="NG103" s="125">
        <f t="shared" si="2510"/>
        <v>48.575466274917005</v>
      </c>
      <c r="NH103" s="125">
        <f t="shared" si="2510"/>
        <v>73.093571964748094</v>
      </c>
      <c r="NI103" s="125">
        <f t="shared" si="2510"/>
        <v>109.79923357743088</v>
      </c>
      <c r="NJ103" s="125">
        <f t="shared" si="2510"/>
        <v>165.07257388063135</v>
      </c>
      <c r="NK103" s="125">
        <f t="shared" si="2510"/>
        <v>248.74291817994683</v>
      </c>
      <c r="NL103" s="125">
        <f t="shared" si="2510"/>
        <v>375.99561611662773</v>
      </c>
      <c r="NM103" s="125">
        <f t="shared" si="2510"/>
        <v>1.8297801445777986</v>
      </c>
      <c r="NN103" s="125">
        <f t="shared" si="2510"/>
        <v>4.4000758409748633</v>
      </c>
      <c r="NO103" s="125">
        <f t="shared" si="2510"/>
        <v>8.0538648902688923</v>
      </c>
      <c r="NP103" s="125">
        <f t="shared" si="2510"/>
        <v>13.304979852289177</v>
      </c>
      <c r="NQ103" s="125">
        <f t="shared" si="2510"/>
        <v>20.927177278003008</v>
      </c>
      <c r="NR103" s="125">
        <f t="shared" si="2510"/>
        <v>32.091099240546512</v>
      </c>
      <c r="NS103" s="125">
        <f t="shared" si="2510"/>
        <v>48.575466274917005</v>
      </c>
      <c r="NT103" s="125">
        <f t="shared" si="2510"/>
        <v>73.093571964748094</v>
      </c>
      <c r="NU103" s="125">
        <f t="shared" si="2510"/>
        <v>109.79923357743088</v>
      </c>
      <c r="NV103" s="125">
        <f t="shared" si="2510"/>
        <v>165.07257388063135</v>
      </c>
      <c r="NW103" s="125">
        <f t="shared" si="2510"/>
        <v>248.74291817994683</v>
      </c>
      <c r="NX103" s="125">
        <f t="shared" si="2510"/>
        <v>375.99561611662773</v>
      </c>
      <c r="NY103" s="125">
        <f t="shared" si="2510"/>
        <v>1.8297801445777986</v>
      </c>
      <c r="NZ103" s="125">
        <f t="shared" si="2510"/>
        <v>4.4000758409748633</v>
      </c>
      <c r="OA103" s="125">
        <f t="shared" si="2510"/>
        <v>8.0538648902688923</v>
      </c>
      <c r="OB103" s="125">
        <f t="shared" si="2510"/>
        <v>13.304979852289177</v>
      </c>
      <c r="OC103" s="125">
        <f t="shared" si="2510"/>
        <v>20.927177278003008</v>
      </c>
      <c r="OD103" s="125">
        <f t="shared" si="2510"/>
        <v>32.091099240546512</v>
      </c>
      <c r="OE103" s="125">
        <f t="shared" si="2510"/>
        <v>48.575466274917005</v>
      </c>
      <c r="OF103" s="125">
        <f t="shared" si="2510"/>
        <v>73.093571964748094</v>
      </c>
      <c r="OG103" s="125">
        <f t="shared" si="2510"/>
        <v>109.79923357743088</v>
      </c>
      <c r="OH103" s="125">
        <f t="shared" si="2510"/>
        <v>165.07257388063135</v>
      </c>
      <c r="OI103" s="125">
        <f t="shared" si="2510"/>
        <v>248.74291817994683</v>
      </c>
      <c r="OJ103" s="125">
        <f t="shared" si="2510"/>
        <v>375.99561611662773</v>
      </c>
      <c r="OK103" s="125">
        <f t="shared" si="2510"/>
        <v>1.8297801445777986</v>
      </c>
      <c r="OL103" s="125">
        <f t="shared" si="2510"/>
        <v>4.4000758409748633</v>
      </c>
      <c r="OM103" s="125">
        <f t="shared" si="2510"/>
        <v>8.0538648902688923</v>
      </c>
      <c r="ON103" s="125">
        <f t="shared" ref="ON103:QY103" si="2511">(1/ON58)*(EXP(ON58*ON100)-ON58*ON100-1)/ON102</f>
        <v>13.304979852289177</v>
      </c>
      <c r="OO103" s="125">
        <f t="shared" si="2511"/>
        <v>20.927177278003008</v>
      </c>
      <c r="OP103" s="125">
        <f t="shared" si="2511"/>
        <v>32.091099240546512</v>
      </c>
      <c r="OQ103" s="125">
        <f t="shared" si="2511"/>
        <v>48.575466274917005</v>
      </c>
      <c r="OR103" s="125">
        <f t="shared" si="2511"/>
        <v>73.093571964748094</v>
      </c>
      <c r="OS103" s="125">
        <f t="shared" si="2511"/>
        <v>109.79923357743088</v>
      </c>
      <c r="OT103" s="125">
        <f t="shared" si="2511"/>
        <v>165.07257388063135</v>
      </c>
      <c r="OU103" s="125">
        <f t="shared" si="2511"/>
        <v>248.74291817994683</v>
      </c>
      <c r="OV103" s="125">
        <f t="shared" si="2511"/>
        <v>375.99561611662773</v>
      </c>
      <c r="OW103" s="125">
        <f t="shared" si="2511"/>
        <v>1.8297801445777986</v>
      </c>
      <c r="OX103" s="125">
        <f t="shared" si="2511"/>
        <v>4.4000758409748633</v>
      </c>
      <c r="OY103" s="125">
        <f t="shared" si="2511"/>
        <v>8.0538648902688923</v>
      </c>
      <c r="OZ103" s="125">
        <f t="shared" si="2511"/>
        <v>13.304979852289177</v>
      </c>
      <c r="PA103" s="125">
        <f t="shared" si="2511"/>
        <v>20.927177278003008</v>
      </c>
      <c r="PB103" s="125">
        <f t="shared" si="2511"/>
        <v>32.091099240546512</v>
      </c>
      <c r="PC103" s="125">
        <f t="shared" si="2511"/>
        <v>48.575466274917005</v>
      </c>
      <c r="PD103" s="125">
        <f t="shared" si="2511"/>
        <v>73.093571964748094</v>
      </c>
      <c r="PE103" s="125">
        <f t="shared" si="2511"/>
        <v>109.79923357743088</v>
      </c>
      <c r="PF103" s="125">
        <f t="shared" si="2511"/>
        <v>165.07257388063135</v>
      </c>
      <c r="PG103" s="125">
        <f t="shared" si="2511"/>
        <v>248.74291817994683</v>
      </c>
      <c r="PH103" s="125">
        <f t="shared" si="2511"/>
        <v>375.99561611662773</v>
      </c>
      <c r="PI103" s="125">
        <f t="shared" si="2511"/>
        <v>1.8297801445777986</v>
      </c>
      <c r="PJ103" s="125">
        <f t="shared" si="2511"/>
        <v>4.4000758409748633</v>
      </c>
      <c r="PK103" s="125">
        <f t="shared" si="2511"/>
        <v>8.0538648902688923</v>
      </c>
      <c r="PL103" s="125">
        <f t="shared" si="2511"/>
        <v>13.304979852289177</v>
      </c>
      <c r="PM103" s="125">
        <f t="shared" si="2511"/>
        <v>20.927177278003008</v>
      </c>
      <c r="PN103" s="125">
        <f t="shared" si="2511"/>
        <v>32.091099240546512</v>
      </c>
      <c r="PO103" s="125">
        <f t="shared" si="2511"/>
        <v>48.575466274917005</v>
      </c>
      <c r="PP103" s="125">
        <f t="shared" si="2511"/>
        <v>73.093571964748094</v>
      </c>
      <c r="PQ103" s="125">
        <f t="shared" si="2511"/>
        <v>109.79923357743088</v>
      </c>
      <c r="PR103" s="125">
        <f t="shared" si="2511"/>
        <v>165.07257388063135</v>
      </c>
      <c r="PS103" s="125">
        <f t="shared" si="2511"/>
        <v>248.74291817994683</v>
      </c>
      <c r="PT103" s="125">
        <f t="shared" si="2511"/>
        <v>375.99561611662773</v>
      </c>
      <c r="PU103" s="125">
        <f t="shared" si="2511"/>
        <v>1.8297801445777986</v>
      </c>
      <c r="PV103" s="125">
        <f t="shared" si="2511"/>
        <v>4.4000758409748633</v>
      </c>
      <c r="PW103" s="125">
        <f t="shared" si="2511"/>
        <v>8.0538648902688923</v>
      </c>
      <c r="PX103" s="125">
        <f t="shared" si="2511"/>
        <v>13.304979852289177</v>
      </c>
      <c r="PY103" s="125">
        <f t="shared" si="2511"/>
        <v>20.927177278003008</v>
      </c>
      <c r="PZ103" s="125">
        <f t="shared" si="2511"/>
        <v>32.091099240546512</v>
      </c>
      <c r="QA103" s="125">
        <f t="shared" si="2511"/>
        <v>48.575466274917005</v>
      </c>
      <c r="QB103" s="125">
        <f t="shared" si="2511"/>
        <v>73.093571964748094</v>
      </c>
      <c r="QC103" s="125">
        <f t="shared" si="2511"/>
        <v>109.79923357743088</v>
      </c>
      <c r="QD103" s="125">
        <f t="shared" si="2511"/>
        <v>165.07257388063135</v>
      </c>
      <c r="QE103" s="125">
        <f t="shared" si="2511"/>
        <v>248.74291817994683</v>
      </c>
      <c r="QF103" s="125">
        <f t="shared" si="2511"/>
        <v>375.99561611662773</v>
      </c>
      <c r="QG103" s="125">
        <f t="shared" si="2511"/>
        <v>1.8297801445777986</v>
      </c>
      <c r="QH103" s="125">
        <f t="shared" si="2511"/>
        <v>4.4000758409748633</v>
      </c>
      <c r="QI103" s="125">
        <f t="shared" si="2511"/>
        <v>8.0538648902688923</v>
      </c>
      <c r="QJ103" s="125">
        <f t="shared" si="2511"/>
        <v>13.304979852289177</v>
      </c>
      <c r="QK103" s="125">
        <f t="shared" si="2511"/>
        <v>20.927177278003008</v>
      </c>
      <c r="QL103" s="125">
        <f t="shared" si="2511"/>
        <v>32.091099240546512</v>
      </c>
      <c r="QM103" s="125">
        <f t="shared" si="2511"/>
        <v>48.575466274917005</v>
      </c>
      <c r="QN103" s="125">
        <f t="shared" si="2511"/>
        <v>73.093571964748094</v>
      </c>
      <c r="QO103" s="125">
        <f t="shared" si="2511"/>
        <v>109.79923357743088</v>
      </c>
      <c r="QP103" s="125">
        <f t="shared" si="2511"/>
        <v>165.07257388063135</v>
      </c>
      <c r="QQ103" s="125">
        <f t="shared" si="2511"/>
        <v>248.74291817994683</v>
      </c>
      <c r="QR103" s="125">
        <f t="shared" si="2511"/>
        <v>375.99561611662773</v>
      </c>
      <c r="QS103" s="125">
        <f t="shared" si="2511"/>
        <v>1.8297801445777986</v>
      </c>
      <c r="QT103" s="125">
        <f t="shared" si="2511"/>
        <v>4.4000758409748633</v>
      </c>
      <c r="QU103" s="125">
        <f t="shared" si="2511"/>
        <v>8.0538648902688923</v>
      </c>
      <c r="QV103" s="125">
        <f t="shared" si="2511"/>
        <v>13.304979852289177</v>
      </c>
      <c r="QW103" s="125">
        <f t="shared" si="2511"/>
        <v>20.927177278003008</v>
      </c>
      <c r="QX103" s="125">
        <f t="shared" si="2511"/>
        <v>32.091099240546512</v>
      </c>
      <c r="QY103" s="125">
        <f t="shared" si="2511"/>
        <v>48.575466274917005</v>
      </c>
      <c r="QZ103" s="125">
        <f t="shared" ref="QZ103:TK103" si="2512">(1/QZ58)*(EXP(QZ58*QZ100)-QZ58*QZ100-1)/QZ102</f>
        <v>73.093571964748094</v>
      </c>
      <c r="RA103" s="125">
        <f t="shared" si="2512"/>
        <v>109.79923357743088</v>
      </c>
      <c r="RB103" s="125">
        <f t="shared" si="2512"/>
        <v>165.07257388063135</v>
      </c>
      <c r="RC103" s="125">
        <f t="shared" si="2512"/>
        <v>248.74291817994683</v>
      </c>
      <c r="RD103" s="125">
        <f t="shared" si="2512"/>
        <v>375.99561611662773</v>
      </c>
      <c r="RE103" s="125">
        <f t="shared" si="2512"/>
        <v>1.8297801445777986</v>
      </c>
      <c r="RF103" s="125">
        <f t="shared" si="2512"/>
        <v>4.4000758409748633</v>
      </c>
      <c r="RG103" s="125">
        <f t="shared" si="2512"/>
        <v>8.0538648902688923</v>
      </c>
      <c r="RH103" s="125">
        <f t="shared" si="2512"/>
        <v>13.304979852289177</v>
      </c>
      <c r="RI103" s="125">
        <f t="shared" si="2512"/>
        <v>20.927177278003008</v>
      </c>
      <c r="RJ103" s="125">
        <f t="shared" si="2512"/>
        <v>32.091099240546512</v>
      </c>
      <c r="RK103" s="125">
        <f t="shared" si="2512"/>
        <v>48.575466274917005</v>
      </c>
      <c r="RL103" s="125">
        <f t="shared" si="2512"/>
        <v>73.093571964748094</v>
      </c>
      <c r="RM103" s="125">
        <f t="shared" si="2512"/>
        <v>109.79923357743088</v>
      </c>
      <c r="RN103" s="125">
        <f t="shared" si="2512"/>
        <v>165.07257388063135</v>
      </c>
      <c r="RO103" s="125">
        <f t="shared" si="2512"/>
        <v>248.74291817994683</v>
      </c>
      <c r="RP103" s="125">
        <f t="shared" si="2512"/>
        <v>375.99561611662773</v>
      </c>
      <c r="RQ103" s="125">
        <f t="shared" si="2512"/>
        <v>1.8297801445777986</v>
      </c>
      <c r="RR103" s="125">
        <f t="shared" si="2512"/>
        <v>4.4000758409748633</v>
      </c>
      <c r="RS103" s="125">
        <f t="shared" si="2512"/>
        <v>8.0538648902688923</v>
      </c>
      <c r="RT103" s="125">
        <f t="shared" si="2512"/>
        <v>13.304979852289177</v>
      </c>
      <c r="RU103" s="125">
        <f t="shared" si="2512"/>
        <v>20.927177278003008</v>
      </c>
      <c r="RV103" s="125">
        <f t="shared" si="2512"/>
        <v>32.091099240546512</v>
      </c>
      <c r="RW103" s="125">
        <f t="shared" si="2512"/>
        <v>48.575466274917005</v>
      </c>
      <c r="RX103" s="125">
        <f t="shared" si="2512"/>
        <v>73.093571964748094</v>
      </c>
      <c r="RY103" s="125">
        <f t="shared" si="2512"/>
        <v>109.79923357743088</v>
      </c>
      <c r="RZ103" s="125">
        <f t="shared" si="2512"/>
        <v>165.07257388063135</v>
      </c>
      <c r="SA103" s="125">
        <f t="shared" si="2512"/>
        <v>248.74291817994683</v>
      </c>
      <c r="SB103" s="125">
        <f t="shared" si="2512"/>
        <v>375.99561611662773</v>
      </c>
      <c r="SC103" s="125">
        <f t="shared" si="2512"/>
        <v>1.8297801445777986</v>
      </c>
      <c r="SD103" s="125">
        <f t="shared" si="2512"/>
        <v>4.4000758409748633</v>
      </c>
      <c r="SE103" s="125">
        <f t="shared" si="2512"/>
        <v>8.0538648902688923</v>
      </c>
      <c r="SF103" s="125">
        <f t="shared" si="2512"/>
        <v>13.304979852289177</v>
      </c>
      <c r="SG103" s="125">
        <f t="shared" si="2512"/>
        <v>20.927177278003008</v>
      </c>
      <c r="SH103" s="125">
        <f t="shared" si="2512"/>
        <v>32.091099240546512</v>
      </c>
      <c r="SI103" s="125">
        <f t="shared" si="2512"/>
        <v>48.575466274917005</v>
      </c>
      <c r="SJ103" s="125">
        <f t="shared" si="2512"/>
        <v>73.093571964748094</v>
      </c>
      <c r="SK103" s="125">
        <f t="shared" si="2512"/>
        <v>109.79923357743088</v>
      </c>
      <c r="SL103" s="125">
        <f t="shared" si="2512"/>
        <v>165.07257388063135</v>
      </c>
      <c r="SM103" s="125">
        <f t="shared" si="2512"/>
        <v>248.74291817994683</v>
      </c>
      <c r="SN103" s="125">
        <f t="shared" si="2512"/>
        <v>375.99561611662773</v>
      </c>
      <c r="SO103" s="125">
        <f t="shared" si="2512"/>
        <v>1.8297801445777986</v>
      </c>
      <c r="SP103" s="125">
        <f t="shared" si="2512"/>
        <v>4.4000758409748633</v>
      </c>
      <c r="SQ103" s="125">
        <f t="shared" si="2512"/>
        <v>8.0538648902688923</v>
      </c>
      <c r="SR103" s="125">
        <f t="shared" si="2512"/>
        <v>13.304979852289177</v>
      </c>
      <c r="SS103" s="125">
        <f t="shared" si="2512"/>
        <v>20.927177278003008</v>
      </c>
      <c r="ST103" s="125">
        <f t="shared" si="2512"/>
        <v>32.091099240546512</v>
      </c>
      <c r="SU103" s="125">
        <f t="shared" si="2512"/>
        <v>48.575466274917005</v>
      </c>
      <c r="SV103" s="125">
        <f t="shared" si="2512"/>
        <v>73.093571964748094</v>
      </c>
      <c r="SW103" s="125">
        <f t="shared" si="2512"/>
        <v>109.79923357743088</v>
      </c>
      <c r="SX103" s="125">
        <f t="shared" si="2512"/>
        <v>165.07257388063135</v>
      </c>
      <c r="SY103" s="125">
        <f t="shared" si="2512"/>
        <v>248.74291817994683</v>
      </c>
      <c r="SZ103" s="125">
        <f t="shared" si="2512"/>
        <v>375.99561611662773</v>
      </c>
      <c r="TA103" s="125">
        <f t="shared" si="2512"/>
        <v>1.8297801445777986</v>
      </c>
      <c r="TB103" s="125">
        <f t="shared" si="2512"/>
        <v>4.4000758409748633</v>
      </c>
      <c r="TC103" s="125">
        <f t="shared" si="2512"/>
        <v>8.0538648902688923</v>
      </c>
      <c r="TD103" s="125">
        <f t="shared" si="2512"/>
        <v>13.304979852289177</v>
      </c>
      <c r="TE103" s="125">
        <f t="shared" si="2512"/>
        <v>20.927177278003008</v>
      </c>
      <c r="TF103" s="125">
        <f t="shared" si="2512"/>
        <v>32.091099240546512</v>
      </c>
      <c r="TG103" s="125">
        <f t="shared" si="2512"/>
        <v>48.575466274917005</v>
      </c>
      <c r="TH103" s="125">
        <f t="shared" si="2512"/>
        <v>73.093571964748094</v>
      </c>
      <c r="TI103" s="125">
        <f t="shared" si="2512"/>
        <v>109.79923357743088</v>
      </c>
      <c r="TJ103" s="125">
        <f t="shared" si="2512"/>
        <v>165.07257388063135</v>
      </c>
      <c r="TK103" s="125">
        <f t="shared" si="2512"/>
        <v>248.74291817994683</v>
      </c>
      <c r="TL103" s="125">
        <f t="shared" ref="TL103:VH103" si="2513">(1/TL58)*(EXP(TL58*TL100)-TL58*TL100-1)/TL102</f>
        <v>375.99561611662773</v>
      </c>
      <c r="TM103" s="125">
        <f t="shared" si="2513"/>
        <v>1.8297801445777986</v>
      </c>
      <c r="TN103" s="125">
        <f t="shared" si="2513"/>
        <v>4.4000758409748633</v>
      </c>
      <c r="TO103" s="125">
        <f t="shared" si="2513"/>
        <v>8.0538648902688923</v>
      </c>
      <c r="TP103" s="125">
        <f t="shared" si="2513"/>
        <v>13.304979852289177</v>
      </c>
      <c r="TQ103" s="125">
        <f t="shared" si="2513"/>
        <v>20.927177278003008</v>
      </c>
      <c r="TR103" s="125">
        <f t="shared" si="2513"/>
        <v>32.091099240546512</v>
      </c>
      <c r="TS103" s="125">
        <f t="shared" si="2513"/>
        <v>48.575466274917005</v>
      </c>
      <c r="TT103" s="125">
        <f t="shared" si="2513"/>
        <v>73.093571964748094</v>
      </c>
      <c r="TU103" s="125">
        <f t="shared" si="2513"/>
        <v>109.79923357743088</v>
      </c>
      <c r="TV103" s="125">
        <f t="shared" si="2513"/>
        <v>165.07257388063135</v>
      </c>
      <c r="TW103" s="125">
        <f t="shared" si="2513"/>
        <v>248.74291817994683</v>
      </c>
      <c r="TX103" s="125">
        <f t="shared" si="2513"/>
        <v>375.99561611662773</v>
      </c>
      <c r="TY103" s="125">
        <f t="shared" si="2513"/>
        <v>1.8297801445777986</v>
      </c>
      <c r="TZ103" s="125">
        <f t="shared" si="2513"/>
        <v>4.4000758409748633</v>
      </c>
      <c r="UA103" s="125">
        <f t="shared" si="2513"/>
        <v>8.0538648902688923</v>
      </c>
      <c r="UB103" s="125">
        <f t="shared" si="2513"/>
        <v>13.304979852289177</v>
      </c>
      <c r="UC103" s="125">
        <f t="shared" si="2513"/>
        <v>20.927177278003008</v>
      </c>
      <c r="UD103" s="125">
        <f t="shared" si="2513"/>
        <v>32.091099240546512</v>
      </c>
      <c r="UE103" s="125">
        <f t="shared" si="2513"/>
        <v>48.575466274917005</v>
      </c>
      <c r="UF103" s="125">
        <f t="shared" si="2513"/>
        <v>73.093571964748094</v>
      </c>
      <c r="UG103" s="125">
        <f t="shared" si="2513"/>
        <v>109.79923357743088</v>
      </c>
      <c r="UH103" s="125">
        <f t="shared" si="2513"/>
        <v>165.07257388063135</v>
      </c>
      <c r="UI103" s="125">
        <f t="shared" si="2513"/>
        <v>248.74291817994683</v>
      </c>
      <c r="UJ103" s="125">
        <f t="shared" si="2513"/>
        <v>375.99561611662773</v>
      </c>
      <c r="UK103" s="125">
        <f t="shared" si="2513"/>
        <v>1.8297801445777986</v>
      </c>
      <c r="UL103" s="125">
        <f t="shared" si="2513"/>
        <v>4.4000758409748633</v>
      </c>
      <c r="UM103" s="125">
        <f t="shared" si="2513"/>
        <v>8.0538648902688923</v>
      </c>
      <c r="UN103" s="125">
        <f t="shared" si="2513"/>
        <v>13.304979852289177</v>
      </c>
      <c r="UO103" s="125">
        <f t="shared" si="2513"/>
        <v>20.927177278003008</v>
      </c>
      <c r="UP103" s="125">
        <f t="shared" si="2513"/>
        <v>32.091099240546512</v>
      </c>
      <c r="UQ103" s="125">
        <f t="shared" si="2513"/>
        <v>48.575466274917005</v>
      </c>
      <c r="UR103" s="125">
        <f t="shared" si="2513"/>
        <v>73.093571964748094</v>
      </c>
      <c r="US103" s="125">
        <f t="shared" si="2513"/>
        <v>109.79923357743088</v>
      </c>
      <c r="UT103" s="125">
        <f t="shared" si="2513"/>
        <v>165.07257388063135</v>
      </c>
      <c r="UU103" s="125">
        <f t="shared" si="2513"/>
        <v>248.74291817994683</v>
      </c>
      <c r="UV103" s="125">
        <f t="shared" si="2513"/>
        <v>375.99561611662773</v>
      </c>
      <c r="UW103" s="125">
        <f t="shared" si="2513"/>
        <v>1.8297801445777986</v>
      </c>
      <c r="UX103" s="125">
        <f t="shared" si="2513"/>
        <v>4.4000758409748633</v>
      </c>
      <c r="UY103" s="125">
        <f t="shared" si="2513"/>
        <v>8.0538648902688923</v>
      </c>
      <c r="UZ103" s="125">
        <f t="shared" si="2513"/>
        <v>13.304979852289177</v>
      </c>
      <c r="VA103" s="125">
        <f t="shared" si="2513"/>
        <v>20.927177278003008</v>
      </c>
      <c r="VB103" s="125">
        <f t="shared" si="2513"/>
        <v>32.091099240546512</v>
      </c>
      <c r="VC103" s="125">
        <f t="shared" si="2513"/>
        <v>48.575466274917005</v>
      </c>
      <c r="VD103" s="125">
        <f t="shared" si="2513"/>
        <v>73.093571964748094</v>
      </c>
      <c r="VE103" s="125">
        <f t="shared" si="2513"/>
        <v>109.79923357743088</v>
      </c>
      <c r="VF103" s="125">
        <f t="shared" si="2513"/>
        <v>165.07257388063135</v>
      </c>
      <c r="VG103" s="125">
        <f t="shared" si="2513"/>
        <v>248.74291817994683</v>
      </c>
      <c r="VH103" s="125">
        <f t="shared" si="2513"/>
        <v>375.99561611662773</v>
      </c>
    </row>
    <row r="104" spans="2:580" x14ac:dyDescent="0.25">
      <c r="B104" s="55"/>
      <c r="C104" s="10" t="s">
        <v>286</v>
      </c>
      <c r="D104" s="93" t="s">
        <v>392</v>
      </c>
      <c r="E104" s="125">
        <f t="shared" ref="E104:F104" si="2514">((1/E58) - (E100+(1/E58))*EXP(-E58*E100))/(1-EXP(-E58*E100))</f>
        <v>2.8937735789602139</v>
      </c>
      <c r="F104" s="125">
        <f t="shared" si="2514"/>
        <v>2.6435515275993744</v>
      </c>
      <c r="G104" s="125">
        <f t="shared" ref="G104:S104" si="2515">((1/G58) - (G100+(1/G58))*EXP(-G58*G100))/(1-EXP(-G58*G100))</f>
        <v>2.4046878021569218</v>
      </c>
      <c r="H104" s="125">
        <f t="shared" si="2515"/>
        <v>2.1813848823251294</v>
      </c>
      <c r="I104" s="125">
        <f t="shared" si="2515"/>
        <v>1.9764348328345938</v>
      </c>
      <c r="J104" s="125">
        <f t="shared" si="2515"/>
        <v>1.7912131350778067</v>
      </c>
      <c r="K104" s="125">
        <f t="shared" si="2515"/>
        <v>1.6258676278291713</v>
      </c>
      <c r="L104" s="125">
        <f t="shared" si="2515"/>
        <v>1.4796136409930203</v>
      </c>
      <c r="M104" s="125">
        <f t="shared" si="2515"/>
        <v>1.3510515369866356</v>
      </c>
      <c r="N104" s="125">
        <f t="shared" si="2515"/>
        <v>1.2384488463468286</v>
      </c>
      <c r="O104" s="125">
        <f t="shared" si="2515"/>
        <v>1.1399590228559535</v>
      </c>
      <c r="P104" s="125">
        <f t="shared" si="2515"/>
        <v>1.0537720780882429</v>
      </c>
      <c r="Q104" s="125">
        <f t="shared" si="2515"/>
        <v>2.8937735789602139</v>
      </c>
      <c r="R104" s="125">
        <f t="shared" si="2515"/>
        <v>2.6435515275993744</v>
      </c>
      <c r="S104" s="125">
        <f t="shared" si="2515"/>
        <v>2.4046878021569218</v>
      </c>
      <c r="T104" s="125">
        <f t="shared" ref="T104:CE104" si="2516">((1/T58) - (T100+(1/T58))*EXP(-T58*T100))/(1-EXP(-T58*T100))</f>
        <v>2.1813848823251294</v>
      </c>
      <c r="U104" s="125">
        <f t="shared" si="2516"/>
        <v>1.9764348328345938</v>
      </c>
      <c r="V104" s="125">
        <f t="shared" si="2516"/>
        <v>1.7912131350778067</v>
      </c>
      <c r="W104" s="125">
        <f t="shared" si="2516"/>
        <v>1.6258676278291713</v>
      </c>
      <c r="X104" s="125">
        <f t="shared" si="2516"/>
        <v>1.4796136409930203</v>
      </c>
      <c r="Y104" s="125">
        <f t="shared" si="2516"/>
        <v>1.3510515369866356</v>
      </c>
      <c r="Z104" s="125">
        <f t="shared" si="2516"/>
        <v>1.2384488463468286</v>
      </c>
      <c r="AA104" s="125">
        <f t="shared" si="2516"/>
        <v>1.1399590228559535</v>
      </c>
      <c r="AB104" s="125">
        <f t="shared" si="2516"/>
        <v>1.0537720780882429</v>
      </c>
      <c r="AC104" s="125">
        <f t="shared" si="2516"/>
        <v>2.8937735789602139</v>
      </c>
      <c r="AD104" s="125">
        <f t="shared" si="2516"/>
        <v>2.6435515275993744</v>
      </c>
      <c r="AE104" s="125">
        <f t="shared" si="2516"/>
        <v>2.4046878021569218</v>
      </c>
      <c r="AF104" s="125">
        <f t="shared" si="2516"/>
        <v>2.1813848823251294</v>
      </c>
      <c r="AG104" s="125">
        <f t="shared" si="2516"/>
        <v>1.9764348328345938</v>
      </c>
      <c r="AH104" s="125">
        <f t="shared" si="2516"/>
        <v>1.7912131350778067</v>
      </c>
      <c r="AI104" s="125">
        <f t="shared" si="2516"/>
        <v>1.6258676278291713</v>
      </c>
      <c r="AJ104" s="125">
        <f t="shared" si="2516"/>
        <v>1.4796136409930203</v>
      </c>
      <c r="AK104" s="125">
        <f t="shared" si="2516"/>
        <v>1.3510515369866356</v>
      </c>
      <c r="AL104" s="125">
        <f t="shared" si="2516"/>
        <v>1.2384488463468286</v>
      </c>
      <c r="AM104" s="125">
        <f t="shared" si="2516"/>
        <v>1.1399590228559535</v>
      </c>
      <c r="AN104" s="125">
        <f t="shared" si="2516"/>
        <v>1.0537720780882429</v>
      </c>
      <c r="AO104" s="125">
        <f t="shared" si="2516"/>
        <v>2.8937735789602139</v>
      </c>
      <c r="AP104" s="125">
        <f t="shared" si="2516"/>
        <v>2.6435515275993744</v>
      </c>
      <c r="AQ104" s="125">
        <f t="shared" si="2516"/>
        <v>2.4046878021569218</v>
      </c>
      <c r="AR104" s="125">
        <f t="shared" si="2516"/>
        <v>2.1813848823251294</v>
      </c>
      <c r="AS104" s="125">
        <f t="shared" si="2516"/>
        <v>1.9764348328345938</v>
      </c>
      <c r="AT104" s="125">
        <f t="shared" si="2516"/>
        <v>1.7912131350778067</v>
      </c>
      <c r="AU104" s="125">
        <f t="shared" si="2516"/>
        <v>1.6258676278291713</v>
      </c>
      <c r="AV104" s="125">
        <f t="shared" si="2516"/>
        <v>1.4796136409930203</v>
      </c>
      <c r="AW104" s="125">
        <f t="shared" si="2516"/>
        <v>1.3510515369866356</v>
      </c>
      <c r="AX104" s="125">
        <f t="shared" si="2516"/>
        <v>1.2384488463468286</v>
      </c>
      <c r="AY104" s="125">
        <f t="shared" si="2516"/>
        <v>1.1399590228559535</v>
      </c>
      <c r="AZ104" s="125">
        <f t="shared" si="2516"/>
        <v>1.0537720780882429</v>
      </c>
      <c r="BA104" s="125">
        <f t="shared" si="2516"/>
        <v>2.8937735789602139</v>
      </c>
      <c r="BB104" s="125">
        <f t="shared" si="2516"/>
        <v>2.6435515275993744</v>
      </c>
      <c r="BC104" s="125">
        <f t="shared" si="2516"/>
        <v>2.4046878021569218</v>
      </c>
      <c r="BD104" s="125">
        <f t="shared" si="2516"/>
        <v>2.1813848823251294</v>
      </c>
      <c r="BE104" s="125">
        <f t="shared" si="2516"/>
        <v>1.9764348328345938</v>
      </c>
      <c r="BF104" s="125">
        <f t="shared" si="2516"/>
        <v>1.7912131350778067</v>
      </c>
      <c r="BG104" s="125">
        <f t="shared" si="2516"/>
        <v>1.6258676278291713</v>
      </c>
      <c r="BH104" s="125">
        <f t="shared" si="2516"/>
        <v>1.4796136409930203</v>
      </c>
      <c r="BI104" s="125">
        <f t="shared" si="2516"/>
        <v>1.3510515369866356</v>
      </c>
      <c r="BJ104" s="125">
        <f t="shared" si="2516"/>
        <v>1.2384488463468286</v>
      </c>
      <c r="BK104" s="125">
        <f t="shared" si="2516"/>
        <v>1.1399590228559535</v>
      </c>
      <c r="BL104" s="125">
        <f t="shared" si="2516"/>
        <v>1.0537720780882429</v>
      </c>
      <c r="BM104" s="125">
        <f t="shared" si="2516"/>
        <v>2.8937735789602139</v>
      </c>
      <c r="BN104" s="125">
        <f t="shared" si="2516"/>
        <v>2.6435515275993744</v>
      </c>
      <c r="BO104" s="125">
        <f t="shared" si="2516"/>
        <v>2.4046878021569218</v>
      </c>
      <c r="BP104" s="125">
        <f t="shared" si="2516"/>
        <v>2.1813848823251294</v>
      </c>
      <c r="BQ104" s="125">
        <f t="shared" si="2516"/>
        <v>1.9764348328345938</v>
      </c>
      <c r="BR104" s="125">
        <f t="shared" si="2516"/>
        <v>1.7912131350778067</v>
      </c>
      <c r="BS104" s="125">
        <f t="shared" si="2516"/>
        <v>1.6258676278291713</v>
      </c>
      <c r="BT104" s="125">
        <f t="shared" si="2516"/>
        <v>1.4796136409930203</v>
      </c>
      <c r="BU104" s="125">
        <f t="shared" si="2516"/>
        <v>1.3510515369866356</v>
      </c>
      <c r="BV104" s="125">
        <f t="shared" si="2516"/>
        <v>1.2384488463468286</v>
      </c>
      <c r="BW104" s="125">
        <f t="shared" si="2516"/>
        <v>1.1399590228559535</v>
      </c>
      <c r="BX104" s="125">
        <f t="shared" si="2516"/>
        <v>1.0537720780882429</v>
      </c>
      <c r="BY104" s="125">
        <f t="shared" si="2516"/>
        <v>2.8937735789602139</v>
      </c>
      <c r="BZ104" s="125">
        <f t="shared" si="2516"/>
        <v>2.6435515275993744</v>
      </c>
      <c r="CA104" s="125">
        <f t="shared" si="2516"/>
        <v>2.4046878021569218</v>
      </c>
      <c r="CB104" s="125">
        <f t="shared" si="2516"/>
        <v>2.1813848823251294</v>
      </c>
      <c r="CC104" s="125">
        <f t="shared" si="2516"/>
        <v>1.9764348328345938</v>
      </c>
      <c r="CD104" s="125">
        <f t="shared" si="2516"/>
        <v>1.7912131350778067</v>
      </c>
      <c r="CE104" s="125">
        <f t="shared" si="2516"/>
        <v>1.6258676278291713</v>
      </c>
      <c r="CF104" s="125">
        <f t="shared" ref="CF104:EQ104" si="2517">((1/CF58) - (CF100+(1/CF58))*EXP(-CF58*CF100))/(1-EXP(-CF58*CF100))</f>
        <v>1.4796136409930203</v>
      </c>
      <c r="CG104" s="125">
        <f t="shared" si="2517"/>
        <v>1.3510515369866356</v>
      </c>
      <c r="CH104" s="125">
        <f t="shared" si="2517"/>
        <v>1.2384488463468286</v>
      </c>
      <c r="CI104" s="125">
        <f t="shared" si="2517"/>
        <v>1.1399590228559535</v>
      </c>
      <c r="CJ104" s="125">
        <f t="shared" si="2517"/>
        <v>1.0537720780882429</v>
      </c>
      <c r="CK104" s="125">
        <f t="shared" si="2517"/>
        <v>2.8937735789602139</v>
      </c>
      <c r="CL104" s="125">
        <f t="shared" si="2517"/>
        <v>2.6435515275993744</v>
      </c>
      <c r="CM104" s="125">
        <f t="shared" si="2517"/>
        <v>2.4046878021569218</v>
      </c>
      <c r="CN104" s="125">
        <f t="shared" si="2517"/>
        <v>2.1813848823251294</v>
      </c>
      <c r="CO104" s="125">
        <f t="shared" si="2517"/>
        <v>1.9764348328345938</v>
      </c>
      <c r="CP104" s="125">
        <f t="shared" si="2517"/>
        <v>1.7912131350778067</v>
      </c>
      <c r="CQ104" s="125">
        <f t="shared" si="2517"/>
        <v>1.6258676278291713</v>
      </c>
      <c r="CR104" s="125">
        <f t="shared" si="2517"/>
        <v>1.4796136409930203</v>
      </c>
      <c r="CS104" s="125">
        <f t="shared" si="2517"/>
        <v>1.3510515369866356</v>
      </c>
      <c r="CT104" s="125">
        <f t="shared" si="2517"/>
        <v>1.2384488463468286</v>
      </c>
      <c r="CU104" s="125">
        <f t="shared" si="2517"/>
        <v>1.1399590228559535</v>
      </c>
      <c r="CV104" s="125">
        <f t="shared" si="2517"/>
        <v>1.0537720780882429</v>
      </c>
      <c r="CW104" s="125">
        <f t="shared" si="2517"/>
        <v>2.8937735789602139</v>
      </c>
      <c r="CX104" s="125">
        <f t="shared" si="2517"/>
        <v>2.6435515275993744</v>
      </c>
      <c r="CY104" s="125">
        <f t="shared" si="2517"/>
        <v>2.4046878021569218</v>
      </c>
      <c r="CZ104" s="125">
        <f t="shared" si="2517"/>
        <v>2.1813848823251294</v>
      </c>
      <c r="DA104" s="125">
        <f t="shared" si="2517"/>
        <v>1.9764348328345938</v>
      </c>
      <c r="DB104" s="125">
        <f t="shared" si="2517"/>
        <v>1.7912131350778067</v>
      </c>
      <c r="DC104" s="125">
        <f t="shared" si="2517"/>
        <v>1.6258676278291713</v>
      </c>
      <c r="DD104" s="125">
        <f t="shared" si="2517"/>
        <v>1.4796136409930203</v>
      </c>
      <c r="DE104" s="125">
        <f t="shared" si="2517"/>
        <v>1.3510515369866356</v>
      </c>
      <c r="DF104" s="125">
        <f t="shared" si="2517"/>
        <v>1.2384488463468286</v>
      </c>
      <c r="DG104" s="125">
        <f t="shared" si="2517"/>
        <v>1.1399590228559535</v>
      </c>
      <c r="DH104" s="125">
        <f t="shared" si="2517"/>
        <v>1.0537720780882429</v>
      </c>
      <c r="DI104" s="125">
        <f t="shared" si="2517"/>
        <v>2.8937735789602139</v>
      </c>
      <c r="DJ104" s="125">
        <f t="shared" si="2517"/>
        <v>2.6435515275993744</v>
      </c>
      <c r="DK104" s="125">
        <f t="shared" si="2517"/>
        <v>2.4046878021569218</v>
      </c>
      <c r="DL104" s="125">
        <f t="shared" si="2517"/>
        <v>2.1813848823251294</v>
      </c>
      <c r="DM104" s="125">
        <f t="shared" si="2517"/>
        <v>1.9764348328345938</v>
      </c>
      <c r="DN104" s="125">
        <f t="shared" si="2517"/>
        <v>1.7912131350778067</v>
      </c>
      <c r="DO104" s="125">
        <f t="shared" si="2517"/>
        <v>1.6258676278291713</v>
      </c>
      <c r="DP104" s="125">
        <f t="shared" si="2517"/>
        <v>1.4796136409930203</v>
      </c>
      <c r="DQ104" s="125">
        <f t="shared" si="2517"/>
        <v>1.3510515369866356</v>
      </c>
      <c r="DR104" s="125">
        <f t="shared" si="2517"/>
        <v>1.2384488463468286</v>
      </c>
      <c r="DS104" s="125">
        <f t="shared" si="2517"/>
        <v>1.1399590228559535</v>
      </c>
      <c r="DT104" s="125">
        <f t="shared" si="2517"/>
        <v>1.0537720780882429</v>
      </c>
      <c r="DU104" s="125">
        <f t="shared" si="2517"/>
        <v>2.8937735789602139</v>
      </c>
      <c r="DV104" s="125">
        <f t="shared" si="2517"/>
        <v>2.6435515275993744</v>
      </c>
      <c r="DW104" s="125">
        <f t="shared" si="2517"/>
        <v>2.4046878021569218</v>
      </c>
      <c r="DX104" s="125">
        <f t="shared" si="2517"/>
        <v>2.1813848823251294</v>
      </c>
      <c r="DY104" s="125">
        <f t="shared" si="2517"/>
        <v>1.9764348328345938</v>
      </c>
      <c r="DZ104" s="125">
        <f t="shared" si="2517"/>
        <v>1.7912131350778067</v>
      </c>
      <c r="EA104" s="125">
        <f t="shared" si="2517"/>
        <v>1.6258676278291713</v>
      </c>
      <c r="EB104" s="125">
        <f t="shared" si="2517"/>
        <v>1.4796136409930203</v>
      </c>
      <c r="EC104" s="125">
        <f t="shared" si="2517"/>
        <v>1.3510515369866356</v>
      </c>
      <c r="ED104" s="125">
        <f t="shared" si="2517"/>
        <v>1.2384488463468286</v>
      </c>
      <c r="EE104" s="125">
        <f t="shared" si="2517"/>
        <v>1.1399590228559535</v>
      </c>
      <c r="EF104" s="125">
        <f t="shared" si="2517"/>
        <v>1.0537720780882429</v>
      </c>
      <c r="EG104" s="125">
        <f t="shared" si="2517"/>
        <v>2.8937735789602139</v>
      </c>
      <c r="EH104" s="125">
        <f t="shared" si="2517"/>
        <v>2.6435515275993744</v>
      </c>
      <c r="EI104" s="125">
        <f t="shared" si="2517"/>
        <v>2.4046878021569218</v>
      </c>
      <c r="EJ104" s="125">
        <f t="shared" si="2517"/>
        <v>2.1813848823251294</v>
      </c>
      <c r="EK104" s="125">
        <f t="shared" si="2517"/>
        <v>1.9764348328345938</v>
      </c>
      <c r="EL104" s="125">
        <f t="shared" si="2517"/>
        <v>1.7912131350778067</v>
      </c>
      <c r="EM104" s="125">
        <f t="shared" si="2517"/>
        <v>1.6258676278291713</v>
      </c>
      <c r="EN104" s="125">
        <f t="shared" si="2517"/>
        <v>1.4796136409930203</v>
      </c>
      <c r="EO104" s="125">
        <f t="shared" si="2517"/>
        <v>1.3510515369866356</v>
      </c>
      <c r="EP104" s="125">
        <f t="shared" si="2517"/>
        <v>1.2384488463468286</v>
      </c>
      <c r="EQ104" s="125">
        <f t="shared" si="2517"/>
        <v>1.1399590228559535</v>
      </c>
      <c r="ER104" s="125">
        <f t="shared" ref="ER104:HC104" si="2518">((1/ER58) - (ER100+(1/ER58))*EXP(-ER58*ER100))/(1-EXP(-ER58*ER100))</f>
        <v>1.0537720780882429</v>
      </c>
      <c r="ES104" s="125">
        <f t="shared" si="2518"/>
        <v>2.8937735789602139</v>
      </c>
      <c r="ET104" s="125">
        <f t="shared" si="2518"/>
        <v>2.6435515275993744</v>
      </c>
      <c r="EU104" s="125">
        <f t="shared" si="2518"/>
        <v>2.4046878021569218</v>
      </c>
      <c r="EV104" s="125">
        <f t="shared" si="2518"/>
        <v>2.1813848823251294</v>
      </c>
      <c r="EW104" s="125">
        <f t="shared" si="2518"/>
        <v>1.9764348328345938</v>
      </c>
      <c r="EX104" s="125">
        <f t="shared" si="2518"/>
        <v>1.7912131350778067</v>
      </c>
      <c r="EY104" s="125">
        <f t="shared" si="2518"/>
        <v>1.6258676278291713</v>
      </c>
      <c r="EZ104" s="125">
        <f t="shared" si="2518"/>
        <v>1.4796136409930203</v>
      </c>
      <c r="FA104" s="125">
        <f t="shared" si="2518"/>
        <v>1.3510515369866356</v>
      </c>
      <c r="FB104" s="125">
        <f t="shared" si="2518"/>
        <v>1.2384488463468286</v>
      </c>
      <c r="FC104" s="125">
        <f t="shared" si="2518"/>
        <v>1.1399590228559535</v>
      </c>
      <c r="FD104" s="125">
        <f t="shared" si="2518"/>
        <v>1.0537720780882429</v>
      </c>
      <c r="FE104" s="125">
        <f t="shared" si="2518"/>
        <v>2.8937735789602139</v>
      </c>
      <c r="FF104" s="125">
        <f t="shared" si="2518"/>
        <v>2.6435515275993744</v>
      </c>
      <c r="FG104" s="125">
        <f t="shared" si="2518"/>
        <v>2.4046878021569218</v>
      </c>
      <c r="FH104" s="125">
        <f t="shared" si="2518"/>
        <v>2.1813848823251294</v>
      </c>
      <c r="FI104" s="125">
        <f t="shared" si="2518"/>
        <v>1.9764348328345938</v>
      </c>
      <c r="FJ104" s="125">
        <f t="shared" si="2518"/>
        <v>1.7912131350778067</v>
      </c>
      <c r="FK104" s="125">
        <f t="shared" si="2518"/>
        <v>1.6258676278291713</v>
      </c>
      <c r="FL104" s="125">
        <f t="shared" si="2518"/>
        <v>1.4796136409930203</v>
      </c>
      <c r="FM104" s="125">
        <f t="shared" si="2518"/>
        <v>1.3510515369866356</v>
      </c>
      <c r="FN104" s="125">
        <f t="shared" si="2518"/>
        <v>1.2384488463468286</v>
      </c>
      <c r="FO104" s="125">
        <f t="shared" si="2518"/>
        <v>1.1399590228559535</v>
      </c>
      <c r="FP104" s="125">
        <f t="shared" si="2518"/>
        <v>1.0537720780882429</v>
      </c>
      <c r="FQ104" s="125">
        <f t="shared" si="2518"/>
        <v>2.8937735789602139</v>
      </c>
      <c r="FR104" s="125">
        <f t="shared" si="2518"/>
        <v>2.6435515275993744</v>
      </c>
      <c r="FS104" s="125">
        <f t="shared" si="2518"/>
        <v>2.4046878021569218</v>
      </c>
      <c r="FT104" s="125">
        <f t="shared" si="2518"/>
        <v>2.1813848823251294</v>
      </c>
      <c r="FU104" s="125">
        <f t="shared" si="2518"/>
        <v>1.9764348328345938</v>
      </c>
      <c r="FV104" s="125">
        <f t="shared" si="2518"/>
        <v>1.7912131350778067</v>
      </c>
      <c r="FW104" s="125">
        <f t="shared" si="2518"/>
        <v>1.6258676278291713</v>
      </c>
      <c r="FX104" s="125">
        <f t="shared" si="2518"/>
        <v>1.4796136409930203</v>
      </c>
      <c r="FY104" s="125">
        <f t="shared" si="2518"/>
        <v>1.3510515369866356</v>
      </c>
      <c r="FZ104" s="125">
        <f t="shared" si="2518"/>
        <v>1.2384488463468286</v>
      </c>
      <c r="GA104" s="125">
        <f t="shared" si="2518"/>
        <v>1.1399590228559535</v>
      </c>
      <c r="GB104" s="125">
        <f t="shared" si="2518"/>
        <v>1.0537720780882429</v>
      </c>
      <c r="GC104" s="125">
        <f t="shared" si="2518"/>
        <v>2.8937735789602139</v>
      </c>
      <c r="GD104" s="125">
        <f t="shared" si="2518"/>
        <v>2.6435515275993744</v>
      </c>
      <c r="GE104" s="125">
        <f t="shared" si="2518"/>
        <v>2.4046878021569218</v>
      </c>
      <c r="GF104" s="125">
        <f t="shared" si="2518"/>
        <v>2.1813848823251294</v>
      </c>
      <c r="GG104" s="125">
        <f t="shared" si="2518"/>
        <v>1.9764348328345938</v>
      </c>
      <c r="GH104" s="125">
        <f t="shared" si="2518"/>
        <v>1.7912131350778067</v>
      </c>
      <c r="GI104" s="125">
        <f t="shared" si="2518"/>
        <v>1.6258676278291713</v>
      </c>
      <c r="GJ104" s="125">
        <f t="shared" si="2518"/>
        <v>1.4796136409930203</v>
      </c>
      <c r="GK104" s="125">
        <f t="shared" si="2518"/>
        <v>1.3510515369866356</v>
      </c>
      <c r="GL104" s="125">
        <f t="shared" si="2518"/>
        <v>1.2384488463468286</v>
      </c>
      <c r="GM104" s="125">
        <f t="shared" si="2518"/>
        <v>1.1399590228559535</v>
      </c>
      <c r="GN104" s="125">
        <f t="shared" si="2518"/>
        <v>1.0537720780882429</v>
      </c>
      <c r="GO104" s="125">
        <f t="shared" si="2518"/>
        <v>2.8937735789602139</v>
      </c>
      <c r="GP104" s="125">
        <f t="shared" si="2518"/>
        <v>2.6435515275993744</v>
      </c>
      <c r="GQ104" s="125">
        <f t="shared" si="2518"/>
        <v>2.4046878021569218</v>
      </c>
      <c r="GR104" s="125">
        <f t="shared" si="2518"/>
        <v>2.1813848823251294</v>
      </c>
      <c r="GS104" s="125">
        <f t="shared" si="2518"/>
        <v>1.9764348328345938</v>
      </c>
      <c r="GT104" s="125">
        <f t="shared" si="2518"/>
        <v>1.7912131350778067</v>
      </c>
      <c r="GU104" s="125">
        <f t="shared" si="2518"/>
        <v>1.6258676278291713</v>
      </c>
      <c r="GV104" s="125">
        <f t="shared" si="2518"/>
        <v>1.4796136409930203</v>
      </c>
      <c r="GW104" s="125">
        <f t="shared" si="2518"/>
        <v>1.3510515369866356</v>
      </c>
      <c r="GX104" s="125">
        <f t="shared" si="2518"/>
        <v>1.2384488463468286</v>
      </c>
      <c r="GY104" s="125">
        <f t="shared" si="2518"/>
        <v>1.1399590228559535</v>
      </c>
      <c r="GZ104" s="125">
        <f t="shared" si="2518"/>
        <v>1.0537720780882429</v>
      </c>
      <c r="HA104" s="125">
        <f t="shared" si="2518"/>
        <v>2.8937735789602139</v>
      </c>
      <c r="HB104" s="125">
        <f t="shared" si="2518"/>
        <v>2.6435515275993744</v>
      </c>
      <c r="HC104" s="125">
        <f t="shared" si="2518"/>
        <v>2.4046878021569218</v>
      </c>
      <c r="HD104" s="125">
        <f t="shared" ref="HD104:JO104" si="2519">((1/HD58) - (HD100+(1/HD58))*EXP(-HD58*HD100))/(1-EXP(-HD58*HD100))</f>
        <v>2.1813848823251294</v>
      </c>
      <c r="HE104" s="125">
        <f t="shared" si="2519"/>
        <v>1.9764348328345938</v>
      </c>
      <c r="HF104" s="125">
        <f t="shared" si="2519"/>
        <v>1.7912131350778067</v>
      </c>
      <c r="HG104" s="125">
        <f t="shared" si="2519"/>
        <v>1.6258676278291713</v>
      </c>
      <c r="HH104" s="125">
        <f t="shared" si="2519"/>
        <v>1.4796136409930203</v>
      </c>
      <c r="HI104" s="125">
        <f t="shared" si="2519"/>
        <v>1.3510515369866356</v>
      </c>
      <c r="HJ104" s="125">
        <f t="shared" si="2519"/>
        <v>1.2384488463468286</v>
      </c>
      <c r="HK104" s="125">
        <f t="shared" si="2519"/>
        <v>1.1399590228559535</v>
      </c>
      <c r="HL104" s="125">
        <f t="shared" si="2519"/>
        <v>1.0537720780882429</v>
      </c>
      <c r="HM104" s="125">
        <f t="shared" si="2519"/>
        <v>2.8937735789602139</v>
      </c>
      <c r="HN104" s="125">
        <f t="shared" si="2519"/>
        <v>2.6435515275993744</v>
      </c>
      <c r="HO104" s="125">
        <f t="shared" si="2519"/>
        <v>2.4046878021569218</v>
      </c>
      <c r="HP104" s="125">
        <f t="shared" si="2519"/>
        <v>2.1813848823251294</v>
      </c>
      <c r="HQ104" s="125">
        <f t="shared" si="2519"/>
        <v>1.9764348328345938</v>
      </c>
      <c r="HR104" s="125">
        <f t="shared" si="2519"/>
        <v>1.7912131350778067</v>
      </c>
      <c r="HS104" s="125">
        <f t="shared" si="2519"/>
        <v>1.6258676278291713</v>
      </c>
      <c r="HT104" s="125">
        <f t="shared" si="2519"/>
        <v>1.4796136409930203</v>
      </c>
      <c r="HU104" s="125">
        <f t="shared" si="2519"/>
        <v>1.3510515369866356</v>
      </c>
      <c r="HV104" s="125">
        <f t="shared" si="2519"/>
        <v>1.2384488463468286</v>
      </c>
      <c r="HW104" s="125">
        <f t="shared" si="2519"/>
        <v>1.1399590228559535</v>
      </c>
      <c r="HX104" s="125">
        <f t="shared" si="2519"/>
        <v>1.0537720780882429</v>
      </c>
      <c r="HY104" s="125">
        <f t="shared" si="2519"/>
        <v>2.8937735789602139</v>
      </c>
      <c r="HZ104" s="125">
        <f t="shared" si="2519"/>
        <v>2.6435515275993744</v>
      </c>
      <c r="IA104" s="125">
        <f t="shared" si="2519"/>
        <v>2.4046878021569218</v>
      </c>
      <c r="IB104" s="125">
        <f t="shared" si="2519"/>
        <v>2.1813848823251294</v>
      </c>
      <c r="IC104" s="125">
        <f t="shared" si="2519"/>
        <v>1.9764348328345938</v>
      </c>
      <c r="ID104" s="125">
        <f t="shared" si="2519"/>
        <v>1.7912131350778067</v>
      </c>
      <c r="IE104" s="125">
        <f t="shared" si="2519"/>
        <v>1.6258676278291713</v>
      </c>
      <c r="IF104" s="125">
        <f t="shared" si="2519"/>
        <v>1.4796136409930203</v>
      </c>
      <c r="IG104" s="125">
        <f t="shared" si="2519"/>
        <v>1.3510515369866356</v>
      </c>
      <c r="IH104" s="125">
        <f t="shared" si="2519"/>
        <v>1.2384488463468286</v>
      </c>
      <c r="II104" s="125">
        <f t="shared" si="2519"/>
        <v>1.1399590228559535</v>
      </c>
      <c r="IJ104" s="125">
        <f t="shared" si="2519"/>
        <v>1.0537720780882429</v>
      </c>
      <c r="IK104" s="125">
        <f t="shared" si="2519"/>
        <v>2.8937735789602139</v>
      </c>
      <c r="IL104" s="125">
        <f t="shared" si="2519"/>
        <v>2.6435515275993744</v>
      </c>
      <c r="IM104" s="125">
        <f t="shared" si="2519"/>
        <v>2.4046878021569218</v>
      </c>
      <c r="IN104" s="125">
        <f t="shared" si="2519"/>
        <v>2.1813848823251294</v>
      </c>
      <c r="IO104" s="125">
        <f t="shared" si="2519"/>
        <v>1.9764348328345938</v>
      </c>
      <c r="IP104" s="125">
        <f t="shared" si="2519"/>
        <v>1.7912131350778067</v>
      </c>
      <c r="IQ104" s="125">
        <f t="shared" si="2519"/>
        <v>1.6258676278291713</v>
      </c>
      <c r="IR104" s="125">
        <f t="shared" si="2519"/>
        <v>1.4796136409930203</v>
      </c>
      <c r="IS104" s="125">
        <f t="shared" si="2519"/>
        <v>1.3510515369866356</v>
      </c>
      <c r="IT104" s="125">
        <f t="shared" si="2519"/>
        <v>1.2384488463468286</v>
      </c>
      <c r="IU104" s="125">
        <f t="shared" si="2519"/>
        <v>1.1399590228559535</v>
      </c>
      <c r="IV104" s="125">
        <f t="shared" si="2519"/>
        <v>1.0537720780882429</v>
      </c>
      <c r="IW104" s="125">
        <f t="shared" si="2519"/>
        <v>2.8937735789602139</v>
      </c>
      <c r="IX104" s="125">
        <f t="shared" si="2519"/>
        <v>2.6435515275993744</v>
      </c>
      <c r="IY104" s="125">
        <f t="shared" si="2519"/>
        <v>2.4046878021569218</v>
      </c>
      <c r="IZ104" s="125">
        <f t="shared" si="2519"/>
        <v>2.1813848823251294</v>
      </c>
      <c r="JA104" s="125">
        <f t="shared" si="2519"/>
        <v>1.9764348328345938</v>
      </c>
      <c r="JB104" s="125">
        <f t="shared" si="2519"/>
        <v>1.7912131350778067</v>
      </c>
      <c r="JC104" s="125">
        <f t="shared" si="2519"/>
        <v>1.6258676278291713</v>
      </c>
      <c r="JD104" s="125">
        <f t="shared" si="2519"/>
        <v>1.4796136409930203</v>
      </c>
      <c r="JE104" s="125">
        <f t="shared" si="2519"/>
        <v>1.3510515369866356</v>
      </c>
      <c r="JF104" s="125">
        <f t="shared" si="2519"/>
        <v>1.2384488463468286</v>
      </c>
      <c r="JG104" s="125">
        <f t="shared" si="2519"/>
        <v>1.1399590228559535</v>
      </c>
      <c r="JH104" s="125">
        <f t="shared" si="2519"/>
        <v>1.0537720780882429</v>
      </c>
      <c r="JI104" s="125">
        <f t="shared" si="2519"/>
        <v>2.8937735789602139</v>
      </c>
      <c r="JJ104" s="125">
        <f t="shared" si="2519"/>
        <v>2.6435515275993744</v>
      </c>
      <c r="JK104" s="125">
        <f t="shared" si="2519"/>
        <v>2.4046878021569218</v>
      </c>
      <c r="JL104" s="125">
        <f t="shared" si="2519"/>
        <v>2.1813848823251294</v>
      </c>
      <c r="JM104" s="125">
        <f t="shared" si="2519"/>
        <v>1.9764348328345938</v>
      </c>
      <c r="JN104" s="125">
        <f t="shared" si="2519"/>
        <v>1.7912131350778067</v>
      </c>
      <c r="JO104" s="125">
        <f t="shared" si="2519"/>
        <v>1.6258676278291713</v>
      </c>
      <c r="JP104" s="125">
        <f t="shared" ref="JP104:MA104" si="2520">((1/JP58) - (JP100+(1/JP58))*EXP(-JP58*JP100))/(1-EXP(-JP58*JP100))</f>
        <v>1.4796136409930203</v>
      </c>
      <c r="JQ104" s="125">
        <f t="shared" si="2520"/>
        <v>1.3510515369866356</v>
      </c>
      <c r="JR104" s="125">
        <f t="shared" si="2520"/>
        <v>1.2384488463468286</v>
      </c>
      <c r="JS104" s="125">
        <f t="shared" si="2520"/>
        <v>1.1399590228559535</v>
      </c>
      <c r="JT104" s="125">
        <f t="shared" si="2520"/>
        <v>1.0537720780882429</v>
      </c>
      <c r="JU104" s="125">
        <f t="shared" si="2520"/>
        <v>2.8937735789602139</v>
      </c>
      <c r="JV104" s="125">
        <f t="shared" si="2520"/>
        <v>2.6435515275993744</v>
      </c>
      <c r="JW104" s="125">
        <f t="shared" si="2520"/>
        <v>2.4046878021569218</v>
      </c>
      <c r="JX104" s="125">
        <f t="shared" si="2520"/>
        <v>2.1813848823251294</v>
      </c>
      <c r="JY104" s="125">
        <f t="shared" si="2520"/>
        <v>1.9764348328345938</v>
      </c>
      <c r="JZ104" s="125">
        <f t="shared" si="2520"/>
        <v>1.7912131350778067</v>
      </c>
      <c r="KA104" s="125">
        <f t="shared" si="2520"/>
        <v>1.6258676278291713</v>
      </c>
      <c r="KB104" s="125">
        <f t="shared" si="2520"/>
        <v>1.4796136409930203</v>
      </c>
      <c r="KC104" s="125">
        <f t="shared" si="2520"/>
        <v>1.3510515369866356</v>
      </c>
      <c r="KD104" s="125">
        <f t="shared" si="2520"/>
        <v>1.2384488463468286</v>
      </c>
      <c r="KE104" s="125">
        <f t="shared" si="2520"/>
        <v>1.1399590228559535</v>
      </c>
      <c r="KF104" s="125">
        <f t="shared" si="2520"/>
        <v>1.0537720780882429</v>
      </c>
      <c r="KG104" s="125">
        <f t="shared" si="2520"/>
        <v>2.8937735789602139</v>
      </c>
      <c r="KH104" s="125">
        <f t="shared" si="2520"/>
        <v>2.6435515275993744</v>
      </c>
      <c r="KI104" s="125">
        <f t="shared" si="2520"/>
        <v>2.4046878021569218</v>
      </c>
      <c r="KJ104" s="125">
        <f t="shared" si="2520"/>
        <v>2.1813848823251294</v>
      </c>
      <c r="KK104" s="125">
        <f t="shared" si="2520"/>
        <v>1.9764348328345938</v>
      </c>
      <c r="KL104" s="125">
        <f t="shared" si="2520"/>
        <v>1.7912131350778067</v>
      </c>
      <c r="KM104" s="125">
        <f t="shared" si="2520"/>
        <v>1.6258676278291713</v>
      </c>
      <c r="KN104" s="125">
        <f t="shared" si="2520"/>
        <v>1.4796136409930203</v>
      </c>
      <c r="KO104" s="125">
        <f t="shared" si="2520"/>
        <v>1.3510515369866356</v>
      </c>
      <c r="KP104" s="125">
        <f t="shared" si="2520"/>
        <v>1.2384488463468286</v>
      </c>
      <c r="KQ104" s="125">
        <f t="shared" si="2520"/>
        <v>1.1399590228559535</v>
      </c>
      <c r="KR104" s="125">
        <f t="shared" si="2520"/>
        <v>1.0537720780882429</v>
      </c>
      <c r="KS104" s="125">
        <f t="shared" si="2520"/>
        <v>2.8937735789602139</v>
      </c>
      <c r="KT104" s="125">
        <f t="shared" si="2520"/>
        <v>2.6435515275993744</v>
      </c>
      <c r="KU104" s="125">
        <f t="shared" si="2520"/>
        <v>2.4046878021569218</v>
      </c>
      <c r="KV104" s="125">
        <f t="shared" si="2520"/>
        <v>2.1813848823251294</v>
      </c>
      <c r="KW104" s="125">
        <f t="shared" si="2520"/>
        <v>1.9764348328345938</v>
      </c>
      <c r="KX104" s="125">
        <f t="shared" si="2520"/>
        <v>1.7912131350778067</v>
      </c>
      <c r="KY104" s="125">
        <f t="shared" si="2520"/>
        <v>1.6258676278291713</v>
      </c>
      <c r="KZ104" s="125">
        <f t="shared" si="2520"/>
        <v>1.4796136409930203</v>
      </c>
      <c r="LA104" s="125">
        <f t="shared" si="2520"/>
        <v>1.3510515369866356</v>
      </c>
      <c r="LB104" s="125">
        <f t="shared" si="2520"/>
        <v>1.2384488463468286</v>
      </c>
      <c r="LC104" s="125">
        <f t="shared" si="2520"/>
        <v>1.1399590228559535</v>
      </c>
      <c r="LD104" s="125">
        <f t="shared" si="2520"/>
        <v>1.0537720780882429</v>
      </c>
      <c r="LE104" s="125">
        <f t="shared" si="2520"/>
        <v>2.8937735789602139</v>
      </c>
      <c r="LF104" s="125">
        <f t="shared" si="2520"/>
        <v>2.6435515275993744</v>
      </c>
      <c r="LG104" s="125">
        <f t="shared" si="2520"/>
        <v>2.4046878021569218</v>
      </c>
      <c r="LH104" s="125">
        <f t="shared" si="2520"/>
        <v>2.1813848823251294</v>
      </c>
      <c r="LI104" s="125">
        <f t="shared" si="2520"/>
        <v>1.9764348328345938</v>
      </c>
      <c r="LJ104" s="125">
        <f t="shared" si="2520"/>
        <v>1.7912131350778067</v>
      </c>
      <c r="LK104" s="125">
        <f t="shared" si="2520"/>
        <v>1.6258676278291713</v>
      </c>
      <c r="LL104" s="125">
        <f t="shared" si="2520"/>
        <v>1.4796136409930203</v>
      </c>
      <c r="LM104" s="125">
        <f t="shared" si="2520"/>
        <v>1.3510515369866356</v>
      </c>
      <c r="LN104" s="125">
        <f t="shared" si="2520"/>
        <v>1.2384488463468286</v>
      </c>
      <c r="LO104" s="125">
        <f t="shared" si="2520"/>
        <v>1.1399590228559535</v>
      </c>
      <c r="LP104" s="125">
        <f t="shared" si="2520"/>
        <v>1.0537720780882429</v>
      </c>
      <c r="LQ104" s="125">
        <f t="shared" si="2520"/>
        <v>2.8937735789602139</v>
      </c>
      <c r="LR104" s="125">
        <f t="shared" si="2520"/>
        <v>2.6435515275993744</v>
      </c>
      <c r="LS104" s="125">
        <f t="shared" si="2520"/>
        <v>2.4046878021569218</v>
      </c>
      <c r="LT104" s="125">
        <f t="shared" si="2520"/>
        <v>2.1813848823251294</v>
      </c>
      <c r="LU104" s="125">
        <f t="shared" si="2520"/>
        <v>1.9764348328345938</v>
      </c>
      <c r="LV104" s="125">
        <f t="shared" si="2520"/>
        <v>1.7912131350778067</v>
      </c>
      <c r="LW104" s="125">
        <f t="shared" si="2520"/>
        <v>1.6258676278291713</v>
      </c>
      <c r="LX104" s="125">
        <f t="shared" si="2520"/>
        <v>1.4796136409930203</v>
      </c>
      <c r="LY104" s="125">
        <f t="shared" si="2520"/>
        <v>1.3510515369866356</v>
      </c>
      <c r="LZ104" s="125">
        <f t="shared" si="2520"/>
        <v>1.2384488463468286</v>
      </c>
      <c r="MA104" s="125">
        <f t="shared" si="2520"/>
        <v>1.1399590228559535</v>
      </c>
      <c r="MB104" s="125">
        <f t="shared" ref="MB104:OM104" si="2521">((1/MB58) - (MB100+(1/MB58))*EXP(-MB58*MB100))/(1-EXP(-MB58*MB100))</f>
        <v>1.0537720780882429</v>
      </c>
      <c r="MC104" s="125">
        <f t="shared" si="2521"/>
        <v>2.8937735789602139</v>
      </c>
      <c r="MD104" s="125">
        <f t="shared" si="2521"/>
        <v>2.6435515275993744</v>
      </c>
      <c r="ME104" s="125">
        <f t="shared" si="2521"/>
        <v>2.4046878021569218</v>
      </c>
      <c r="MF104" s="125">
        <f t="shared" si="2521"/>
        <v>2.1813848823251294</v>
      </c>
      <c r="MG104" s="125">
        <f t="shared" si="2521"/>
        <v>1.9764348328345938</v>
      </c>
      <c r="MH104" s="125">
        <f t="shared" si="2521"/>
        <v>1.7912131350778067</v>
      </c>
      <c r="MI104" s="125">
        <f t="shared" si="2521"/>
        <v>1.6258676278291713</v>
      </c>
      <c r="MJ104" s="125">
        <f t="shared" si="2521"/>
        <v>1.4796136409930203</v>
      </c>
      <c r="MK104" s="125">
        <f t="shared" si="2521"/>
        <v>1.3510515369866356</v>
      </c>
      <c r="ML104" s="125">
        <f t="shared" si="2521"/>
        <v>1.2384488463468286</v>
      </c>
      <c r="MM104" s="125">
        <f t="shared" si="2521"/>
        <v>1.1399590228559535</v>
      </c>
      <c r="MN104" s="125">
        <f t="shared" si="2521"/>
        <v>1.0537720780882429</v>
      </c>
      <c r="MO104" s="125">
        <f t="shared" si="2521"/>
        <v>2.8937735789602139</v>
      </c>
      <c r="MP104" s="125">
        <f t="shared" si="2521"/>
        <v>2.6435515275993744</v>
      </c>
      <c r="MQ104" s="125">
        <f t="shared" si="2521"/>
        <v>2.4046878021569218</v>
      </c>
      <c r="MR104" s="125">
        <f t="shared" si="2521"/>
        <v>2.1813848823251294</v>
      </c>
      <c r="MS104" s="125">
        <f t="shared" si="2521"/>
        <v>1.9764348328345938</v>
      </c>
      <c r="MT104" s="125">
        <f t="shared" si="2521"/>
        <v>1.7912131350778067</v>
      </c>
      <c r="MU104" s="125">
        <f t="shared" si="2521"/>
        <v>1.6258676278291713</v>
      </c>
      <c r="MV104" s="125">
        <f t="shared" si="2521"/>
        <v>1.4796136409930203</v>
      </c>
      <c r="MW104" s="125">
        <f t="shared" si="2521"/>
        <v>1.3510515369866356</v>
      </c>
      <c r="MX104" s="125">
        <f t="shared" si="2521"/>
        <v>1.2384488463468286</v>
      </c>
      <c r="MY104" s="125">
        <f t="shared" si="2521"/>
        <v>1.1399590228559535</v>
      </c>
      <c r="MZ104" s="125">
        <f t="shared" si="2521"/>
        <v>1.0537720780882429</v>
      </c>
      <c r="NA104" s="125">
        <f t="shared" si="2521"/>
        <v>2.8937735789602139</v>
      </c>
      <c r="NB104" s="125">
        <f t="shared" si="2521"/>
        <v>2.6435515275993744</v>
      </c>
      <c r="NC104" s="125">
        <f t="shared" si="2521"/>
        <v>2.4046878021569218</v>
      </c>
      <c r="ND104" s="125">
        <f t="shared" si="2521"/>
        <v>2.1813848823251294</v>
      </c>
      <c r="NE104" s="125">
        <f t="shared" si="2521"/>
        <v>1.9764348328345938</v>
      </c>
      <c r="NF104" s="125">
        <f t="shared" si="2521"/>
        <v>1.7912131350778067</v>
      </c>
      <c r="NG104" s="125">
        <f t="shared" si="2521"/>
        <v>1.6258676278291713</v>
      </c>
      <c r="NH104" s="125">
        <f t="shared" si="2521"/>
        <v>1.4796136409930203</v>
      </c>
      <c r="NI104" s="125">
        <f t="shared" si="2521"/>
        <v>1.3510515369866356</v>
      </c>
      <c r="NJ104" s="125">
        <f t="shared" si="2521"/>
        <v>1.2384488463468286</v>
      </c>
      <c r="NK104" s="125">
        <f t="shared" si="2521"/>
        <v>1.1399590228559535</v>
      </c>
      <c r="NL104" s="125">
        <f t="shared" si="2521"/>
        <v>1.0537720780882429</v>
      </c>
      <c r="NM104" s="125">
        <f t="shared" si="2521"/>
        <v>2.8937735789602139</v>
      </c>
      <c r="NN104" s="125">
        <f t="shared" si="2521"/>
        <v>2.6435515275993744</v>
      </c>
      <c r="NO104" s="125">
        <f t="shared" si="2521"/>
        <v>2.4046878021569218</v>
      </c>
      <c r="NP104" s="125">
        <f t="shared" si="2521"/>
        <v>2.1813848823251294</v>
      </c>
      <c r="NQ104" s="125">
        <f t="shared" si="2521"/>
        <v>1.9764348328345938</v>
      </c>
      <c r="NR104" s="125">
        <f t="shared" si="2521"/>
        <v>1.7912131350778067</v>
      </c>
      <c r="NS104" s="125">
        <f t="shared" si="2521"/>
        <v>1.6258676278291713</v>
      </c>
      <c r="NT104" s="125">
        <f t="shared" si="2521"/>
        <v>1.4796136409930203</v>
      </c>
      <c r="NU104" s="125">
        <f t="shared" si="2521"/>
        <v>1.3510515369866356</v>
      </c>
      <c r="NV104" s="125">
        <f t="shared" si="2521"/>
        <v>1.2384488463468286</v>
      </c>
      <c r="NW104" s="125">
        <f t="shared" si="2521"/>
        <v>1.1399590228559535</v>
      </c>
      <c r="NX104" s="125">
        <f t="shared" si="2521"/>
        <v>1.0537720780882429</v>
      </c>
      <c r="NY104" s="125">
        <f t="shared" si="2521"/>
        <v>2.8937735789602139</v>
      </c>
      <c r="NZ104" s="125">
        <f t="shared" si="2521"/>
        <v>2.6435515275993744</v>
      </c>
      <c r="OA104" s="125">
        <f t="shared" si="2521"/>
        <v>2.4046878021569218</v>
      </c>
      <c r="OB104" s="125">
        <f t="shared" si="2521"/>
        <v>2.1813848823251294</v>
      </c>
      <c r="OC104" s="125">
        <f t="shared" si="2521"/>
        <v>1.9764348328345938</v>
      </c>
      <c r="OD104" s="125">
        <f t="shared" si="2521"/>
        <v>1.7912131350778067</v>
      </c>
      <c r="OE104" s="125">
        <f t="shared" si="2521"/>
        <v>1.6258676278291713</v>
      </c>
      <c r="OF104" s="125">
        <f t="shared" si="2521"/>
        <v>1.4796136409930203</v>
      </c>
      <c r="OG104" s="125">
        <f t="shared" si="2521"/>
        <v>1.3510515369866356</v>
      </c>
      <c r="OH104" s="125">
        <f t="shared" si="2521"/>
        <v>1.2384488463468286</v>
      </c>
      <c r="OI104" s="125">
        <f t="shared" si="2521"/>
        <v>1.1399590228559535</v>
      </c>
      <c r="OJ104" s="125">
        <f t="shared" si="2521"/>
        <v>1.0537720780882429</v>
      </c>
      <c r="OK104" s="125">
        <f t="shared" si="2521"/>
        <v>2.8937735789602139</v>
      </c>
      <c r="OL104" s="125">
        <f t="shared" si="2521"/>
        <v>2.6435515275993744</v>
      </c>
      <c r="OM104" s="125">
        <f t="shared" si="2521"/>
        <v>2.4046878021569218</v>
      </c>
      <c r="ON104" s="125">
        <f t="shared" ref="ON104:QY104" si="2522">((1/ON58) - (ON100+(1/ON58))*EXP(-ON58*ON100))/(1-EXP(-ON58*ON100))</f>
        <v>2.1813848823251294</v>
      </c>
      <c r="OO104" s="125">
        <f t="shared" si="2522"/>
        <v>1.9764348328345938</v>
      </c>
      <c r="OP104" s="125">
        <f t="shared" si="2522"/>
        <v>1.7912131350778067</v>
      </c>
      <c r="OQ104" s="125">
        <f t="shared" si="2522"/>
        <v>1.6258676278291713</v>
      </c>
      <c r="OR104" s="125">
        <f t="shared" si="2522"/>
        <v>1.4796136409930203</v>
      </c>
      <c r="OS104" s="125">
        <f t="shared" si="2522"/>
        <v>1.3510515369866356</v>
      </c>
      <c r="OT104" s="125">
        <f t="shared" si="2522"/>
        <v>1.2384488463468286</v>
      </c>
      <c r="OU104" s="125">
        <f t="shared" si="2522"/>
        <v>1.1399590228559535</v>
      </c>
      <c r="OV104" s="125">
        <f t="shared" si="2522"/>
        <v>1.0537720780882429</v>
      </c>
      <c r="OW104" s="125">
        <f t="shared" si="2522"/>
        <v>2.8937735789602139</v>
      </c>
      <c r="OX104" s="125">
        <f t="shared" si="2522"/>
        <v>2.6435515275993744</v>
      </c>
      <c r="OY104" s="125">
        <f t="shared" si="2522"/>
        <v>2.4046878021569218</v>
      </c>
      <c r="OZ104" s="125">
        <f t="shared" si="2522"/>
        <v>2.1813848823251294</v>
      </c>
      <c r="PA104" s="125">
        <f t="shared" si="2522"/>
        <v>1.9764348328345938</v>
      </c>
      <c r="PB104" s="125">
        <f t="shared" si="2522"/>
        <v>1.7912131350778067</v>
      </c>
      <c r="PC104" s="125">
        <f t="shared" si="2522"/>
        <v>1.6258676278291713</v>
      </c>
      <c r="PD104" s="125">
        <f t="shared" si="2522"/>
        <v>1.4796136409930203</v>
      </c>
      <c r="PE104" s="125">
        <f t="shared" si="2522"/>
        <v>1.3510515369866356</v>
      </c>
      <c r="PF104" s="125">
        <f t="shared" si="2522"/>
        <v>1.2384488463468286</v>
      </c>
      <c r="PG104" s="125">
        <f t="shared" si="2522"/>
        <v>1.1399590228559535</v>
      </c>
      <c r="PH104" s="125">
        <f t="shared" si="2522"/>
        <v>1.0537720780882429</v>
      </c>
      <c r="PI104" s="125">
        <f t="shared" si="2522"/>
        <v>2.8937735789602139</v>
      </c>
      <c r="PJ104" s="125">
        <f t="shared" si="2522"/>
        <v>2.6435515275993744</v>
      </c>
      <c r="PK104" s="125">
        <f t="shared" si="2522"/>
        <v>2.4046878021569218</v>
      </c>
      <c r="PL104" s="125">
        <f t="shared" si="2522"/>
        <v>2.1813848823251294</v>
      </c>
      <c r="PM104" s="125">
        <f t="shared" si="2522"/>
        <v>1.9764348328345938</v>
      </c>
      <c r="PN104" s="125">
        <f t="shared" si="2522"/>
        <v>1.7912131350778067</v>
      </c>
      <c r="PO104" s="125">
        <f t="shared" si="2522"/>
        <v>1.6258676278291713</v>
      </c>
      <c r="PP104" s="125">
        <f t="shared" si="2522"/>
        <v>1.4796136409930203</v>
      </c>
      <c r="PQ104" s="125">
        <f t="shared" si="2522"/>
        <v>1.3510515369866356</v>
      </c>
      <c r="PR104" s="125">
        <f t="shared" si="2522"/>
        <v>1.2384488463468286</v>
      </c>
      <c r="PS104" s="125">
        <f t="shared" si="2522"/>
        <v>1.1399590228559535</v>
      </c>
      <c r="PT104" s="125">
        <f t="shared" si="2522"/>
        <v>1.0537720780882429</v>
      </c>
      <c r="PU104" s="125">
        <f t="shared" si="2522"/>
        <v>2.8937735789602139</v>
      </c>
      <c r="PV104" s="125">
        <f t="shared" si="2522"/>
        <v>2.6435515275993744</v>
      </c>
      <c r="PW104" s="125">
        <f t="shared" si="2522"/>
        <v>2.4046878021569218</v>
      </c>
      <c r="PX104" s="125">
        <f t="shared" si="2522"/>
        <v>2.1813848823251294</v>
      </c>
      <c r="PY104" s="125">
        <f t="shared" si="2522"/>
        <v>1.9764348328345938</v>
      </c>
      <c r="PZ104" s="125">
        <f t="shared" si="2522"/>
        <v>1.7912131350778067</v>
      </c>
      <c r="QA104" s="125">
        <f t="shared" si="2522"/>
        <v>1.6258676278291713</v>
      </c>
      <c r="QB104" s="125">
        <f t="shared" si="2522"/>
        <v>1.4796136409930203</v>
      </c>
      <c r="QC104" s="125">
        <f t="shared" si="2522"/>
        <v>1.3510515369866356</v>
      </c>
      <c r="QD104" s="125">
        <f t="shared" si="2522"/>
        <v>1.2384488463468286</v>
      </c>
      <c r="QE104" s="125">
        <f t="shared" si="2522"/>
        <v>1.1399590228559535</v>
      </c>
      <c r="QF104" s="125">
        <f t="shared" si="2522"/>
        <v>1.0537720780882429</v>
      </c>
      <c r="QG104" s="125">
        <f t="shared" si="2522"/>
        <v>2.8937735789602139</v>
      </c>
      <c r="QH104" s="125">
        <f t="shared" si="2522"/>
        <v>2.6435515275993744</v>
      </c>
      <c r="QI104" s="125">
        <f t="shared" si="2522"/>
        <v>2.4046878021569218</v>
      </c>
      <c r="QJ104" s="125">
        <f t="shared" si="2522"/>
        <v>2.1813848823251294</v>
      </c>
      <c r="QK104" s="125">
        <f t="shared" si="2522"/>
        <v>1.9764348328345938</v>
      </c>
      <c r="QL104" s="125">
        <f t="shared" si="2522"/>
        <v>1.7912131350778067</v>
      </c>
      <c r="QM104" s="125">
        <f t="shared" si="2522"/>
        <v>1.6258676278291713</v>
      </c>
      <c r="QN104" s="125">
        <f t="shared" si="2522"/>
        <v>1.4796136409930203</v>
      </c>
      <c r="QO104" s="125">
        <f t="shared" si="2522"/>
        <v>1.3510515369866356</v>
      </c>
      <c r="QP104" s="125">
        <f t="shared" si="2522"/>
        <v>1.2384488463468286</v>
      </c>
      <c r="QQ104" s="125">
        <f t="shared" si="2522"/>
        <v>1.1399590228559535</v>
      </c>
      <c r="QR104" s="125">
        <f t="shared" si="2522"/>
        <v>1.0537720780882429</v>
      </c>
      <c r="QS104" s="125">
        <f t="shared" si="2522"/>
        <v>2.8937735789602139</v>
      </c>
      <c r="QT104" s="125">
        <f t="shared" si="2522"/>
        <v>2.6435515275993744</v>
      </c>
      <c r="QU104" s="125">
        <f t="shared" si="2522"/>
        <v>2.4046878021569218</v>
      </c>
      <c r="QV104" s="125">
        <f t="shared" si="2522"/>
        <v>2.1813848823251294</v>
      </c>
      <c r="QW104" s="125">
        <f t="shared" si="2522"/>
        <v>1.9764348328345938</v>
      </c>
      <c r="QX104" s="125">
        <f t="shared" si="2522"/>
        <v>1.7912131350778067</v>
      </c>
      <c r="QY104" s="125">
        <f t="shared" si="2522"/>
        <v>1.6258676278291713</v>
      </c>
      <c r="QZ104" s="125">
        <f t="shared" ref="QZ104:TK104" si="2523">((1/QZ58) - (QZ100+(1/QZ58))*EXP(-QZ58*QZ100))/(1-EXP(-QZ58*QZ100))</f>
        <v>1.4796136409930203</v>
      </c>
      <c r="RA104" s="125">
        <f t="shared" si="2523"/>
        <v>1.3510515369866356</v>
      </c>
      <c r="RB104" s="125">
        <f t="shared" si="2523"/>
        <v>1.2384488463468286</v>
      </c>
      <c r="RC104" s="125">
        <f t="shared" si="2523"/>
        <v>1.1399590228559535</v>
      </c>
      <c r="RD104" s="125">
        <f t="shared" si="2523"/>
        <v>1.0537720780882429</v>
      </c>
      <c r="RE104" s="125">
        <f t="shared" si="2523"/>
        <v>2.8937735789602139</v>
      </c>
      <c r="RF104" s="125">
        <f t="shared" si="2523"/>
        <v>2.6435515275993744</v>
      </c>
      <c r="RG104" s="125">
        <f t="shared" si="2523"/>
        <v>2.4046878021569218</v>
      </c>
      <c r="RH104" s="125">
        <f t="shared" si="2523"/>
        <v>2.1813848823251294</v>
      </c>
      <c r="RI104" s="125">
        <f t="shared" si="2523"/>
        <v>1.9764348328345938</v>
      </c>
      <c r="RJ104" s="125">
        <f t="shared" si="2523"/>
        <v>1.7912131350778067</v>
      </c>
      <c r="RK104" s="125">
        <f t="shared" si="2523"/>
        <v>1.6258676278291713</v>
      </c>
      <c r="RL104" s="125">
        <f t="shared" si="2523"/>
        <v>1.4796136409930203</v>
      </c>
      <c r="RM104" s="125">
        <f t="shared" si="2523"/>
        <v>1.3510515369866356</v>
      </c>
      <c r="RN104" s="125">
        <f t="shared" si="2523"/>
        <v>1.2384488463468286</v>
      </c>
      <c r="RO104" s="125">
        <f t="shared" si="2523"/>
        <v>1.1399590228559535</v>
      </c>
      <c r="RP104" s="125">
        <f t="shared" si="2523"/>
        <v>1.0537720780882429</v>
      </c>
      <c r="RQ104" s="125">
        <f t="shared" si="2523"/>
        <v>2.8937735789602139</v>
      </c>
      <c r="RR104" s="125">
        <f t="shared" si="2523"/>
        <v>2.6435515275993744</v>
      </c>
      <c r="RS104" s="125">
        <f t="shared" si="2523"/>
        <v>2.4046878021569218</v>
      </c>
      <c r="RT104" s="125">
        <f t="shared" si="2523"/>
        <v>2.1813848823251294</v>
      </c>
      <c r="RU104" s="125">
        <f t="shared" si="2523"/>
        <v>1.9764348328345938</v>
      </c>
      <c r="RV104" s="125">
        <f t="shared" si="2523"/>
        <v>1.7912131350778067</v>
      </c>
      <c r="RW104" s="125">
        <f t="shared" si="2523"/>
        <v>1.6258676278291713</v>
      </c>
      <c r="RX104" s="125">
        <f t="shared" si="2523"/>
        <v>1.4796136409930203</v>
      </c>
      <c r="RY104" s="125">
        <f t="shared" si="2523"/>
        <v>1.3510515369866356</v>
      </c>
      <c r="RZ104" s="125">
        <f t="shared" si="2523"/>
        <v>1.2384488463468286</v>
      </c>
      <c r="SA104" s="125">
        <f t="shared" si="2523"/>
        <v>1.1399590228559535</v>
      </c>
      <c r="SB104" s="125">
        <f t="shared" si="2523"/>
        <v>1.0537720780882429</v>
      </c>
      <c r="SC104" s="125">
        <f t="shared" si="2523"/>
        <v>2.8937735789602139</v>
      </c>
      <c r="SD104" s="125">
        <f t="shared" si="2523"/>
        <v>2.6435515275993744</v>
      </c>
      <c r="SE104" s="125">
        <f t="shared" si="2523"/>
        <v>2.4046878021569218</v>
      </c>
      <c r="SF104" s="125">
        <f t="shared" si="2523"/>
        <v>2.1813848823251294</v>
      </c>
      <c r="SG104" s="125">
        <f t="shared" si="2523"/>
        <v>1.9764348328345938</v>
      </c>
      <c r="SH104" s="125">
        <f t="shared" si="2523"/>
        <v>1.7912131350778067</v>
      </c>
      <c r="SI104" s="125">
        <f t="shared" si="2523"/>
        <v>1.6258676278291713</v>
      </c>
      <c r="SJ104" s="125">
        <f t="shared" si="2523"/>
        <v>1.4796136409930203</v>
      </c>
      <c r="SK104" s="125">
        <f t="shared" si="2523"/>
        <v>1.3510515369866356</v>
      </c>
      <c r="SL104" s="125">
        <f t="shared" si="2523"/>
        <v>1.2384488463468286</v>
      </c>
      <c r="SM104" s="125">
        <f t="shared" si="2523"/>
        <v>1.1399590228559535</v>
      </c>
      <c r="SN104" s="125">
        <f t="shared" si="2523"/>
        <v>1.0537720780882429</v>
      </c>
      <c r="SO104" s="125">
        <f t="shared" si="2523"/>
        <v>2.8937735789602139</v>
      </c>
      <c r="SP104" s="125">
        <f t="shared" si="2523"/>
        <v>2.6435515275993744</v>
      </c>
      <c r="SQ104" s="125">
        <f t="shared" si="2523"/>
        <v>2.4046878021569218</v>
      </c>
      <c r="SR104" s="125">
        <f t="shared" si="2523"/>
        <v>2.1813848823251294</v>
      </c>
      <c r="SS104" s="125">
        <f t="shared" si="2523"/>
        <v>1.9764348328345938</v>
      </c>
      <c r="ST104" s="125">
        <f t="shared" si="2523"/>
        <v>1.7912131350778067</v>
      </c>
      <c r="SU104" s="125">
        <f t="shared" si="2523"/>
        <v>1.6258676278291713</v>
      </c>
      <c r="SV104" s="125">
        <f t="shared" si="2523"/>
        <v>1.4796136409930203</v>
      </c>
      <c r="SW104" s="125">
        <f t="shared" si="2523"/>
        <v>1.3510515369866356</v>
      </c>
      <c r="SX104" s="125">
        <f t="shared" si="2523"/>
        <v>1.2384488463468286</v>
      </c>
      <c r="SY104" s="125">
        <f t="shared" si="2523"/>
        <v>1.1399590228559535</v>
      </c>
      <c r="SZ104" s="125">
        <f t="shared" si="2523"/>
        <v>1.0537720780882429</v>
      </c>
      <c r="TA104" s="125">
        <f t="shared" si="2523"/>
        <v>2.8937735789602139</v>
      </c>
      <c r="TB104" s="125">
        <f t="shared" si="2523"/>
        <v>2.6435515275993744</v>
      </c>
      <c r="TC104" s="125">
        <f t="shared" si="2523"/>
        <v>2.4046878021569218</v>
      </c>
      <c r="TD104" s="125">
        <f t="shared" si="2523"/>
        <v>2.1813848823251294</v>
      </c>
      <c r="TE104" s="125">
        <f t="shared" si="2523"/>
        <v>1.9764348328345938</v>
      </c>
      <c r="TF104" s="125">
        <f t="shared" si="2523"/>
        <v>1.7912131350778067</v>
      </c>
      <c r="TG104" s="125">
        <f t="shared" si="2523"/>
        <v>1.6258676278291713</v>
      </c>
      <c r="TH104" s="125">
        <f t="shared" si="2523"/>
        <v>1.4796136409930203</v>
      </c>
      <c r="TI104" s="125">
        <f t="shared" si="2523"/>
        <v>1.3510515369866356</v>
      </c>
      <c r="TJ104" s="125">
        <f t="shared" si="2523"/>
        <v>1.2384488463468286</v>
      </c>
      <c r="TK104" s="125">
        <f t="shared" si="2523"/>
        <v>1.1399590228559535</v>
      </c>
      <c r="TL104" s="125">
        <f t="shared" ref="TL104:VH104" si="2524">((1/TL58) - (TL100+(1/TL58))*EXP(-TL58*TL100))/(1-EXP(-TL58*TL100))</f>
        <v>1.0537720780882429</v>
      </c>
      <c r="TM104" s="125">
        <f t="shared" si="2524"/>
        <v>2.8937735789602139</v>
      </c>
      <c r="TN104" s="125">
        <f t="shared" si="2524"/>
        <v>2.6435515275993744</v>
      </c>
      <c r="TO104" s="125">
        <f t="shared" si="2524"/>
        <v>2.4046878021569218</v>
      </c>
      <c r="TP104" s="125">
        <f t="shared" si="2524"/>
        <v>2.1813848823251294</v>
      </c>
      <c r="TQ104" s="125">
        <f t="shared" si="2524"/>
        <v>1.9764348328345938</v>
      </c>
      <c r="TR104" s="125">
        <f t="shared" si="2524"/>
        <v>1.7912131350778067</v>
      </c>
      <c r="TS104" s="125">
        <f t="shared" si="2524"/>
        <v>1.6258676278291713</v>
      </c>
      <c r="TT104" s="125">
        <f t="shared" si="2524"/>
        <v>1.4796136409930203</v>
      </c>
      <c r="TU104" s="125">
        <f t="shared" si="2524"/>
        <v>1.3510515369866356</v>
      </c>
      <c r="TV104" s="125">
        <f t="shared" si="2524"/>
        <v>1.2384488463468286</v>
      </c>
      <c r="TW104" s="125">
        <f t="shared" si="2524"/>
        <v>1.1399590228559535</v>
      </c>
      <c r="TX104" s="125">
        <f t="shared" si="2524"/>
        <v>1.0537720780882429</v>
      </c>
      <c r="TY104" s="125">
        <f t="shared" si="2524"/>
        <v>2.8937735789602139</v>
      </c>
      <c r="TZ104" s="125">
        <f t="shared" si="2524"/>
        <v>2.6435515275993744</v>
      </c>
      <c r="UA104" s="125">
        <f t="shared" si="2524"/>
        <v>2.4046878021569218</v>
      </c>
      <c r="UB104" s="125">
        <f t="shared" si="2524"/>
        <v>2.1813848823251294</v>
      </c>
      <c r="UC104" s="125">
        <f t="shared" si="2524"/>
        <v>1.9764348328345938</v>
      </c>
      <c r="UD104" s="125">
        <f t="shared" si="2524"/>
        <v>1.7912131350778067</v>
      </c>
      <c r="UE104" s="125">
        <f t="shared" si="2524"/>
        <v>1.6258676278291713</v>
      </c>
      <c r="UF104" s="125">
        <f t="shared" si="2524"/>
        <v>1.4796136409930203</v>
      </c>
      <c r="UG104" s="125">
        <f t="shared" si="2524"/>
        <v>1.3510515369866356</v>
      </c>
      <c r="UH104" s="125">
        <f t="shared" si="2524"/>
        <v>1.2384488463468286</v>
      </c>
      <c r="UI104" s="125">
        <f t="shared" si="2524"/>
        <v>1.1399590228559535</v>
      </c>
      <c r="UJ104" s="125">
        <f t="shared" si="2524"/>
        <v>1.0537720780882429</v>
      </c>
      <c r="UK104" s="125">
        <f t="shared" si="2524"/>
        <v>2.8937735789602139</v>
      </c>
      <c r="UL104" s="125">
        <f t="shared" si="2524"/>
        <v>2.6435515275993744</v>
      </c>
      <c r="UM104" s="125">
        <f t="shared" si="2524"/>
        <v>2.4046878021569218</v>
      </c>
      <c r="UN104" s="125">
        <f t="shared" si="2524"/>
        <v>2.1813848823251294</v>
      </c>
      <c r="UO104" s="125">
        <f t="shared" si="2524"/>
        <v>1.9764348328345938</v>
      </c>
      <c r="UP104" s="125">
        <f t="shared" si="2524"/>
        <v>1.7912131350778067</v>
      </c>
      <c r="UQ104" s="125">
        <f t="shared" si="2524"/>
        <v>1.6258676278291713</v>
      </c>
      <c r="UR104" s="125">
        <f t="shared" si="2524"/>
        <v>1.4796136409930203</v>
      </c>
      <c r="US104" s="125">
        <f t="shared" si="2524"/>
        <v>1.3510515369866356</v>
      </c>
      <c r="UT104" s="125">
        <f t="shared" si="2524"/>
        <v>1.2384488463468286</v>
      </c>
      <c r="UU104" s="125">
        <f t="shared" si="2524"/>
        <v>1.1399590228559535</v>
      </c>
      <c r="UV104" s="125">
        <f t="shared" si="2524"/>
        <v>1.0537720780882429</v>
      </c>
      <c r="UW104" s="125">
        <f t="shared" si="2524"/>
        <v>2.8937735789602139</v>
      </c>
      <c r="UX104" s="125">
        <f t="shared" si="2524"/>
        <v>2.6435515275993744</v>
      </c>
      <c r="UY104" s="125">
        <f t="shared" si="2524"/>
        <v>2.4046878021569218</v>
      </c>
      <c r="UZ104" s="125">
        <f t="shared" si="2524"/>
        <v>2.1813848823251294</v>
      </c>
      <c r="VA104" s="125">
        <f t="shared" si="2524"/>
        <v>1.9764348328345938</v>
      </c>
      <c r="VB104" s="125">
        <f t="shared" si="2524"/>
        <v>1.7912131350778067</v>
      </c>
      <c r="VC104" s="125">
        <f t="shared" si="2524"/>
        <v>1.6258676278291713</v>
      </c>
      <c r="VD104" s="125">
        <f t="shared" si="2524"/>
        <v>1.4796136409930203</v>
      </c>
      <c r="VE104" s="125">
        <f t="shared" si="2524"/>
        <v>1.3510515369866356</v>
      </c>
      <c r="VF104" s="125">
        <f t="shared" si="2524"/>
        <v>1.2384488463468286</v>
      </c>
      <c r="VG104" s="125">
        <f t="shared" si="2524"/>
        <v>1.1399590228559535</v>
      </c>
      <c r="VH104" s="125">
        <f t="shared" si="2524"/>
        <v>1.0537720780882429</v>
      </c>
    </row>
    <row r="105" spans="2:580" x14ac:dyDescent="0.25">
      <c r="B105" s="55"/>
      <c r="C105" s="10" t="s">
        <v>285</v>
      </c>
      <c r="D105" s="93" t="s">
        <v>295</v>
      </c>
      <c r="E105" s="127">
        <f t="shared" ref="E105:F105" si="2525">ROUND(1/EXP(-E58*E100),0)</f>
        <v>2</v>
      </c>
      <c r="F105" s="127">
        <f t="shared" si="2525"/>
        <v>3</v>
      </c>
      <c r="G105" s="127">
        <f t="shared" ref="G105:S105" si="2526">ROUND(1/EXP(-G58*G100),0)</f>
        <v>4</v>
      </c>
      <c r="H105" s="127">
        <f t="shared" si="2526"/>
        <v>7</v>
      </c>
      <c r="I105" s="127">
        <f t="shared" si="2526"/>
        <v>12</v>
      </c>
      <c r="J105" s="127">
        <f t="shared" si="2526"/>
        <v>19</v>
      </c>
      <c r="K105" s="127">
        <f t="shared" si="2526"/>
        <v>31</v>
      </c>
      <c r="L105" s="127">
        <f t="shared" si="2526"/>
        <v>50</v>
      </c>
      <c r="M105" s="127">
        <f t="shared" si="2526"/>
        <v>82</v>
      </c>
      <c r="N105" s="127">
        <f t="shared" si="2526"/>
        <v>134</v>
      </c>
      <c r="O105" s="127">
        <f t="shared" si="2526"/>
        <v>219</v>
      </c>
      <c r="P105" s="127">
        <f t="shared" si="2526"/>
        <v>358</v>
      </c>
      <c r="Q105" s="127">
        <f t="shared" si="2526"/>
        <v>2</v>
      </c>
      <c r="R105" s="127">
        <f t="shared" si="2526"/>
        <v>3</v>
      </c>
      <c r="S105" s="127">
        <f t="shared" si="2526"/>
        <v>4</v>
      </c>
      <c r="T105" s="127">
        <f t="shared" ref="T105:CE105" si="2527">ROUND(1/EXP(-T58*T100),0)</f>
        <v>7</v>
      </c>
      <c r="U105" s="127">
        <f t="shared" si="2527"/>
        <v>12</v>
      </c>
      <c r="V105" s="127">
        <f t="shared" si="2527"/>
        <v>19</v>
      </c>
      <c r="W105" s="127">
        <f t="shared" si="2527"/>
        <v>31</v>
      </c>
      <c r="X105" s="127">
        <f t="shared" si="2527"/>
        <v>50</v>
      </c>
      <c r="Y105" s="127">
        <f t="shared" si="2527"/>
        <v>82</v>
      </c>
      <c r="Z105" s="127">
        <f t="shared" si="2527"/>
        <v>134</v>
      </c>
      <c r="AA105" s="127">
        <f t="shared" si="2527"/>
        <v>219</v>
      </c>
      <c r="AB105" s="127">
        <f t="shared" si="2527"/>
        <v>358</v>
      </c>
      <c r="AC105" s="127">
        <f t="shared" si="2527"/>
        <v>2</v>
      </c>
      <c r="AD105" s="127">
        <f t="shared" si="2527"/>
        <v>3</v>
      </c>
      <c r="AE105" s="127">
        <f t="shared" si="2527"/>
        <v>4</v>
      </c>
      <c r="AF105" s="127">
        <f t="shared" si="2527"/>
        <v>7</v>
      </c>
      <c r="AG105" s="127">
        <f t="shared" si="2527"/>
        <v>12</v>
      </c>
      <c r="AH105" s="127">
        <f t="shared" si="2527"/>
        <v>19</v>
      </c>
      <c r="AI105" s="127">
        <f t="shared" si="2527"/>
        <v>31</v>
      </c>
      <c r="AJ105" s="127">
        <f t="shared" si="2527"/>
        <v>50</v>
      </c>
      <c r="AK105" s="127">
        <f t="shared" si="2527"/>
        <v>82</v>
      </c>
      <c r="AL105" s="127">
        <f t="shared" si="2527"/>
        <v>134</v>
      </c>
      <c r="AM105" s="127">
        <f t="shared" si="2527"/>
        <v>219</v>
      </c>
      <c r="AN105" s="127">
        <f t="shared" si="2527"/>
        <v>358</v>
      </c>
      <c r="AO105" s="127">
        <f t="shared" si="2527"/>
        <v>2</v>
      </c>
      <c r="AP105" s="127">
        <f t="shared" si="2527"/>
        <v>3</v>
      </c>
      <c r="AQ105" s="127">
        <f t="shared" si="2527"/>
        <v>4</v>
      </c>
      <c r="AR105" s="127">
        <f t="shared" si="2527"/>
        <v>7</v>
      </c>
      <c r="AS105" s="127">
        <f t="shared" si="2527"/>
        <v>12</v>
      </c>
      <c r="AT105" s="127">
        <f t="shared" si="2527"/>
        <v>19</v>
      </c>
      <c r="AU105" s="127">
        <f t="shared" si="2527"/>
        <v>31</v>
      </c>
      <c r="AV105" s="127">
        <f t="shared" si="2527"/>
        <v>50</v>
      </c>
      <c r="AW105" s="127">
        <f t="shared" si="2527"/>
        <v>82</v>
      </c>
      <c r="AX105" s="127">
        <f t="shared" si="2527"/>
        <v>134</v>
      </c>
      <c r="AY105" s="127">
        <f t="shared" si="2527"/>
        <v>219</v>
      </c>
      <c r="AZ105" s="127">
        <f t="shared" si="2527"/>
        <v>358</v>
      </c>
      <c r="BA105" s="127">
        <f t="shared" si="2527"/>
        <v>2</v>
      </c>
      <c r="BB105" s="127">
        <f t="shared" si="2527"/>
        <v>3</v>
      </c>
      <c r="BC105" s="127">
        <f t="shared" si="2527"/>
        <v>4</v>
      </c>
      <c r="BD105" s="127">
        <f t="shared" si="2527"/>
        <v>7</v>
      </c>
      <c r="BE105" s="127">
        <f t="shared" si="2527"/>
        <v>12</v>
      </c>
      <c r="BF105" s="127">
        <f t="shared" si="2527"/>
        <v>19</v>
      </c>
      <c r="BG105" s="127">
        <f t="shared" si="2527"/>
        <v>31</v>
      </c>
      <c r="BH105" s="127">
        <f t="shared" si="2527"/>
        <v>50</v>
      </c>
      <c r="BI105" s="127">
        <f t="shared" si="2527"/>
        <v>82</v>
      </c>
      <c r="BJ105" s="127">
        <f t="shared" si="2527"/>
        <v>134</v>
      </c>
      <c r="BK105" s="127">
        <f t="shared" si="2527"/>
        <v>219</v>
      </c>
      <c r="BL105" s="127">
        <f t="shared" si="2527"/>
        <v>358</v>
      </c>
      <c r="BM105" s="127">
        <f t="shared" si="2527"/>
        <v>2</v>
      </c>
      <c r="BN105" s="127">
        <f t="shared" si="2527"/>
        <v>3</v>
      </c>
      <c r="BO105" s="127">
        <f t="shared" si="2527"/>
        <v>4</v>
      </c>
      <c r="BP105" s="127">
        <f t="shared" si="2527"/>
        <v>7</v>
      </c>
      <c r="BQ105" s="127">
        <f t="shared" si="2527"/>
        <v>12</v>
      </c>
      <c r="BR105" s="127">
        <f t="shared" si="2527"/>
        <v>19</v>
      </c>
      <c r="BS105" s="127">
        <f t="shared" si="2527"/>
        <v>31</v>
      </c>
      <c r="BT105" s="127">
        <f t="shared" si="2527"/>
        <v>50</v>
      </c>
      <c r="BU105" s="127">
        <f t="shared" si="2527"/>
        <v>82</v>
      </c>
      <c r="BV105" s="127">
        <f t="shared" si="2527"/>
        <v>134</v>
      </c>
      <c r="BW105" s="127">
        <f t="shared" si="2527"/>
        <v>219</v>
      </c>
      <c r="BX105" s="127">
        <f t="shared" si="2527"/>
        <v>358</v>
      </c>
      <c r="BY105" s="127">
        <f t="shared" si="2527"/>
        <v>2</v>
      </c>
      <c r="BZ105" s="127">
        <f t="shared" si="2527"/>
        <v>3</v>
      </c>
      <c r="CA105" s="127">
        <f t="shared" si="2527"/>
        <v>4</v>
      </c>
      <c r="CB105" s="127">
        <f t="shared" si="2527"/>
        <v>7</v>
      </c>
      <c r="CC105" s="127">
        <f t="shared" si="2527"/>
        <v>12</v>
      </c>
      <c r="CD105" s="127">
        <f t="shared" si="2527"/>
        <v>19</v>
      </c>
      <c r="CE105" s="127">
        <f t="shared" si="2527"/>
        <v>31</v>
      </c>
      <c r="CF105" s="127">
        <f t="shared" ref="CF105:EQ105" si="2528">ROUND(1/EXP(-CF58*CF100),0)</f>
        <v>50</v>
      </c>
      <c r="CG105" s="127">
        <f t="shared" si="2528"/>
        <v>82</v>
      </c>
      <c r="CH105" s="127">
        <f t="shared" si="2528"/>
        <v>134</v>
      </c>
      <c r="CI105" s="127">
        <f t="shared" si="2528"/>
        <v>219</v>
      </c>
      <c r="CJ105" s="127">
        <f t="shared" si="2528"/>
        <v>358</v>
      </c>
      <c r="CK105" s="127">
        <f t="shared" si="2528"/>
        <v>2</v>
      </c>
      <c r="CL105" s="127">
        <f t="shared" si="2528"/>
        <v>3</v>
      </c>
      <c r="CM105" s="127">
        <f t="shared" si="2528"/>
        <v>4</v>
      </c>
      <c r="CN105" s="127">
        <f t="shared" si="2528"/>
        <v>7</v>
      </c>
      <c r="CO105" s="127">
        <f t="shared" si="2528"/>
        <v>12</v>
      </c>
      <c r="CP105" s="127">
        <f t="shared" si="2528"/>
        <v>19</v>
      </c>
      <c r="CQ105" s="127">
        <f t="shared" si="2528"/>
        <v>31</v>
      </c>
      <c r="CR105" s="127">
        <f t="shared" si="2528"/>
        <v>50</v>
      </c>
      <c r="CS105" s="127">
        <f t="shared" si="2528"/>
        <v>82</v>
      </c>
      <c r="CT105" s="127">
        <f t="shared" si="2528"/>
        <v>134</v>
      </c>
      <c r="CU105" s="127">
        <f t="shared" si="2528"/>
        <v>219</v>
      </c>
      <c r="CV105" s="127">
        <f t="shared" si="2528"/>
        <v>358</v>
      </c>
      <c r="CW105" s="127">
        <f t="shared" si="2528"/>
        <v>2</v>
      </c>
      <c r="CX105" s="127">
        <f t="shared" si="2528"/>
        <v>3</v>
      </c>
      <c r="CY105" s="127">
        <f t="shared" si="2528"/>
        <v>4</v>
      </c>
      <c r="CZ105" s="127">
        <f t="shared" si="2528"/>
        <v>7</v>
      </c>
      <c r="DA105" s="127">
        <f t="shared" si="2528"/>
        <v>12</v>
      </c>
      <c r="DB105" s="127">
        <f t="shared" si="2528"/>
        <v>19</v>
      </c>
      <c r="DC105" s="127">
        <f t="shared" si="2528"/>
        <v>31</v>
      </c>
      <c r="DD105" s="127">
        <f t="shared" si="2528"/>
        <v>50</v>
      </c>
      <c r="DE105" s="127">
        <f t="shared" si="2528"/>
        <v>82</v>
      </c>
      <c r="DF105" s="127">
        <f t="shared" si="2528"/>
        <v>134</v>
      </c>
      <c r="DG105" s="127">
        <f t="shared" si="2528"/>
        <v>219</v>
      </c>
      <c r="DH105" s="127">
        <f t="shared" si="2528"/>
        <v>358</v>
      </c>
      <c r="DI105" s="127">
        <f t="shared" si="2528"/>
        <v>2</v>
      </c>
      <c r="DJ105" s="127">
        <f t="shared" si="2528"/>
        <v>3</v>
      </c>
      <c r="DK105" s="127">
        <f t="shared" si="2528"/>
        <v>4</v>
      </c>
      <c r="DL105" s="127">
        <f t="shared" si="2528"/>
        <v>7</v>
      </c>
      <c r="DM105" s="127">
        <f t="shared" si="2528"/>
        <v>12</v>
      </c>
      <c r="DN105" s="127">
        <f t="shared" si="2528"/>
        <v>19</v>
      </c>
      <c r="DO105" s="127">
        <f t="shared" si="2528"/>
        <v>31</v>
      </c>
      <c r="DP105" s="127">
        <f t="shared" si="2528"/>
        <v>50</v>
      </c>
      <c r="DQ105" s="127">
        <f t="shared" si="2528"/>
        <v>82</v>
      </c>
      <c r="DR105" s="127">
        <f t="shared" si="2528"/>
        <v>134</v>
      </c>
      <c r="DS105" s="127">
        <f t="shared" si="2528"/>
        <v>219</v>
      </c>
      <c r="DT105" s="127">
        <f t="shared" si="2528"/>
        <v>358</v>
      </c>
      <c r="DU105" s="127">
        <f t="shared" si="2528"/>
        <v>2</v>
      </c>
      <c r="DV105" s="127">
        <f t="shared" si="2528"/>
        <v>3</v>
      </c>
      <c r="DW105" s="127">
        <f t="shared" si="2528"/>
        <v>4</v>
      </c>
      <c r="DX105" s="127">
        <f t="shared" si="2528"/>
        <v>7</v>
      </c>
      <c r="DY105" s="127">
        <f t="shared" si="2528"/>
        <v>12</v>
      </c>
      <c r="DZ105" s="127">
        <f t="shared" si="2528"/>
        <v>19</v>
      </c>
      <c r="EA105" s="127">
        <f t="shared" si="2528"/>
        <v>31</v>
      </c>
      <c r="EB105" s="127">
        <f t="shared" si="2528"/>
        <v>50</v>
      </c>
      <c r="EC105" s="127">
        <f t="shared" si="2528"/>
        <v>82</v>
      </c>
      <c r="ED105" s="127">
        <f t="shared" si="2528"/>
        <v>134</v>
      </c>
      <c r="EE105" s="127">
        <f t="shared" si="2528"/>
        <v>219</v>
      </c>
      <c r="EF105" s="127">
        <f t="shared" si="2528"/>
        <v>358</v>
      </c>
      <c r="EG105" s="127">
        <f t="shared" si="2528"/>
        <v>2</v>
      </c>
      <c r="EH105" s="127">
        <f t="shared" si="2528"/>
        <v>3</v>
      </c>
      <c r="EI105" s="127">
        <f t="shared" si="2528"/>
        <v>4</v>
      </c>
      <c r="EJ105" s="127">
        <f t="shared" si="2528"/>
        <v>7</v>
      </c>
      <c r="EK105" s="127">
        <f t="shared" si="2528"/>
        <v>12</v>
      </c>
      <c r="EL105" s="127">
        <f t="shared" si="2528"/>
        <v>19</v>
      </c>
      <c r="EM105" s="127">
        <f t="shared" si="2528"/>
        <v>31</v>
      </c>
      <c r="EN105" s="127">
        <f t="shared" si="2528"/>
        <v>50</v>
      </c>
      <c r="EO105" s="127">
        <f t="shared" si="2528"/>
        <v>82</v>
      </c>
      <c r="EP105" s="127">
        <f t="shared" si="2528"/>
        <v>134</v>
      </c>
      <c r="EQ105" s="127">
        <f t="shared" si="2528"/>
        <v>219</v>
      </c>
      <c r="ER105" s="127">
        <f t="shared" ref="ER105:HC105" si="2529">ROUND(1/EXP(-ER58*ER100),0)</f>
        <v>358</v>
      </c>
      <c r="ES105" s="127">
        <f t="shared" si="2529"/>
        <v>2</v>
      </c>
      <c r="ET105" s="127">
        <f t="shared" si="2529"/>
        <v>3</v>
      </c>
      <c r="EU105" s="127">
        <f t="shared" si="2529"/>
        <v>4</v>
      </c>
      <c r="EV105" s="127">
        <f t="shared" si="2529"/>
        <v>7</v>
      </c>
      <c r="EW105" s="127">
        <f t="shared" si="2529"/>
        <v>12</v>
      </c>
      <c r="EX105" s="127">
        <f t="shared" si="2529"/>
        <v>19</v>
      </c>
      <c r="EY105" s="127">
        <f t="shared" si="2529"/>
        <v>31</v>
      </c>
      <c r="EZ105" s="127">
        <f t="shared" si="2529"/>
        <v>50</v>
      </c>
      <c r="FA105" s="127">
        <f t="shared" si="2529"/>
        <v>82</v>
      </c>
      <c r="FB105" s="127">
        <f t="shared" si="2529"/>
        <v>134</v>
      </c>
      <c r="FC105" s="127">
        <f t="shared" si="2529"/>
        <v>219</v>
      </c>
      <c r="FD105" s="127">
        <f t="shared" si="2529"/>
        <v>358</v>
      </c>
      <c r="FE105" s="127">
        <f t="shared" si="2529"/>
        <v>2</v>
      </c>
      <c r="FF105" s="127">
        <f t="shared" si="2529"/>
        <v>3</v>
      </c>
      <c r="FG105" s="127">
        <f t="shared" si="2529"/>
        <v>4</v>
      </c>
      <c r="FH105" s="127">
        <f t="shared" si="2529"/>
        <v>7</v>
      </c>
      <c r="FI105" s="127">
        <f t="shared" si="2529"/>
        <v>12</v>
      </c>
      <c r="FJ105" s="127">
        <f t="shared" si="2529"/>
        <v>19</v>
      </c>
      <c r="FK105" s="127">
        <f t="shared" si="2529"/>
        <v>31</v>
      </c>
      <c r="FL105" s="127">
        <f t="shared" si="2529"/>
        <v>50</v>
      </c>
      <c r="FM105" s="127">
        <f t="shared" si="2529"/>
        <v>82</v>
      </c>
      <c r="FN105" s="127">
        <f t="shared" si="2529"/>
        <v>134</v>
      </c>
      <c r="FO105" s="127">
        <f t="shared" si="2529"/>
        <v>219</v>
      </c>
      <c r="FP105" s="127">
        <f t="shared" si="2529"/>
        <v>358</v>
      </c>
      <c r="FQ105" s="127">
        <f t="shared" si="2529"/>
        <v>2</v>
      </c>
      <c r="FR105" s="127">
        <f t="shared" si="2529"/>
        <v>3</v>
      </c>
      <c r="FS105" s="127">
        <f t="shared" si="2529"/>
        <v>4</v>
      </c>
      <c r="FT105" s="127">
        <f t="shared" si="2529"/>
        <v>7</v>
      </c>
      <c r="FU105" s="127">
        <f t="shared" si="2529"/>
        <v>12</v>
      </c>
      <c r="FV105" s="127">
        <f t="shared" si="2529"/>
        <v>19</v>
      </c>
      <c r="FW105" s="127">
        <f t="shared" si="2529"/>
        <v>31</v>
      </c>
      <c r="FX105" s="127">
        <f t="shared" si="2529"/>
        <v>50</v>
      </c>
      <c r="FY105" s="127">
        <f t="shared" si="2529"/>
        <v>82</v>
      </c>
      <c r="FZ105" s="127">
        <f t="shared" si="2529"/>
        <v>134</v>
      </c>
      <c r="GA105" s="127">
        <f t="shared" si="2529"/>
        <v>219</v>
      </c>
      <c r="GB105" s="127">
        <f t="shared" si="2529"/>
        <v>358</v>
      </c>
      <c r="GC105" s="127">
        <f t="shared" si="2529"/>
        <v>2</v>
      </c>
      <c r="GD105" s="127">
        <f t="shared" si="2529"/>
        <v>3</v>
      </c>
      <c r="GE105" s="127">
        <f t="shared" si="2529"/>
        <v>4</v>
      </c>
      <c r="GF105" s="127">
        <f t="shared" si="2529"/>
        <v>7</v>
      </c>
      <c r="GG105" s="127">
        <f t="shared" si="2529"/>
        <v>12</v>
      </c>
      <c r="GH105" s="127">
        <f t="shared" si="2529"/>
        <v>19</v>
      </c>
      <c r="GI105" s="127">
        <f t="shared" si="2529"/>
        <v>31</v>
      </c>
      <c r="GJ105" s="127">
        <f t="shared" si="2529"/>
        <v>50</v>
      </c>
      <c r="GK105" s="127">
        <f t="shared" si="2529"/>
        <v>82</v>
      </c>
      <c r="GL105" s="127">
        <f t="shared" si="2529"/>
        <v>134</v>
      </c>
      <c r="GM105" s="127">
        <f t="shared" si="2529"/>
        <v>219</v>
      </c>
      <c r="GN105" s="127">
        <f t="shared" si="2529"/>
        <v>358</v>
      </c>
      <c r="GO105" s="127">
        <f t="shared" si="2529"/>
        <v>2</v>
      </c>
      <c r="GP105" s="127">
        <f t="shared" si="2529"/>
        <v>3</v>
      </c>
      <c r="GQ105" s="127">
        <f t="shared" si="2529"/>
        <v>4</v>
      </c>
      <c r="GR105" s="127">
        <f t="shared" si="2529"/>
        <v>7</v>
      </c>
      <c r="GS105" s="127">
        <f t="shared" si="2529"/>
        <v>12</v>
      </c>
      <c r="GT105" s="127">
        <f t="shared" si="2529"/>
        <v>19</v>
      </c>
      <c r="GU105" s="127">
        <f t="shared" si="2529"/>
        <v>31</v>
      </c>
      <c r="GV105" s="127">
        <f t="shared" si="2529"/>
        <v>50</v>
      </c>
      <c r="GW105" s="127">
        <f t="shared" si="2529"/>
        <v>82</v>
      </c>
      <c r="GX105" s="127">
        <f t="shared" si="2529"/>
        <v>134</v>
      </c>
      <c r="GY105" s="127">
        <f t="shared" si="2529"/>
        <v>219</v>
      </c>
      <c r="GZ105" s="127">
        <f t="shared" si="2529"/>
        <v>358</v>
      </c>
      <c r="HA105" s="127">
        <f t="shared" si="2529"/>
        <v>2</v>
      </c>
      <c r="HB105" s="127">
        <f t="shared" si="2529"/>
        <v>3</v>
      </c>
      <c r="HC105" s="127">
        <f t="shared" si="2529"/>
        <v>4</v>
      </c>
      <c r="HD105" s="127">
        <f t="shared" ref="HD105:JO105" si="2530">ROUND(1/EXP(-HD58*HD100),0)</f>
        <v>7</v>
      </c>
      <c r="HE105" s="127">
        <f t="shared" si="2530"/>
        <v>12</v>
      </c>
      <c r="HF105" s="127">
        <f t="shared" si="2530"/>
        <v>19</v>
      </c>
      <c r="HG105" s="127">
        <f t="shared" si="2530"/>
        <v>31</v>
      </c>
      <c r="HH105" s="127">
        <f t="shared" si="2530"/>
        <v>50</v>
      </c>
      <c r="HI105" s="127">
        <f t="shared" si="2530"/>
        <v>82</v>
      </c>
      <c r="HJ105" s="127">
        <f t="shared" si="2530"/>
        <v>134</v>
      </c>
      <c r="HK105" s="127">
        <f t="shared" si="2530"/>
        <v>219</v>
      </c>
      <c r="HL105" s="127">
        <f t="shared" si="2530"/>
        <v>358</v>
      </c>
      <c r="HM105" s="127">
        <f t="shared" si="2530"/>
        <v>2</v>
      </c>
      <c r="HN105" s="127">
        <f t="shared" si="2530"/>
        <v>3</v>
      </c>
      <c r="HO105" s="127">
        <f t="shared" si="2530"/>
        <v>4</v>
      </c>
      <c r="HP105" s="127">
        <f t="shared" si="2530"/>
        <v>7</v>
      </c>
      <c r="HQ105" s="127">
        <f t="shared" si="2530"/>
        <v>12</v>
      </c>
      <c r="HR105" s="127">
        <f t="shared" si="2530"/>
        <v>19</v>
      </c>
      <c r="HS105" s="127">
        <f t="shared" si="2530"/>
        <v>31</v>
      </c>
      <c r="HT105" s="127">
        <f t="shared" si="2530"/>
        <v>50</v>
      </c>
      <c r="HU105" s="127">
        <f t="shared" si="2530"/>
        <v>82</v>
      </c>
      <c r="HV105" s="127">
        <f t="shared" si="2530"/>
        <v>134</v>
      </c>
      <c r="HW105" s="127">
        <f t="shared" si="2530"/>
        <v>219</v>
      </c>
      <c r="HX105" s="127">
        <f t="shared" si="2530"/>
        <v>358</v>
      </c>
      <c r="HY105" s="127">
        <f t="shared" si="2530"/>
        <v>2</v>
      </c>
      <c r="HZ105" s="127">
        <f t="shared" si="2530"/>
        <v>3</v>
      </c>
      <c r="IA105" s="127">
        <f t="shared" si="2530"/>
        <v>4</v>
      </c>
      <c r="IB105" s="127">
        <f t="shared" si="2530"/>
        <v>7</v>
      </c>
      <c r="IC105" s="127">
        <f t="shared" si="2530"/>
        <v>12</v>
      </c>
      <c r="ID105" s="127">
        <f t="shared" si="2530"/>
        <v>19</v>
      </c>
      <c r="IE105" s="127">
        <f t="shared" si="2530"/>
        <v>31</v>
      </c>
      <c r="IF105" s="127">
        <f t="shared" si="2530"/>
        <v>50</v>
      </c>
      <c r="IG105" s="127">
        <f t="shared" si="2530"/>
        <v>82</v>
      </c>
      <c r="IH105" s="127">
        <f t="shared" si="2530"/>
        <v>134</v>
      </c>
      <c r="II105" s="127">
        <f t="shared" si="2530"/>
        <v>219</v>
      </c>
      <c r="IJ105" s="127">
        <f t="shared" si="2530"/>
        <v>358</v>
      </c>
      <c r="IK105" s="127">
        <f t="shared" si="2530"/>
        <v>2</v>
      </c>
      <c r="IL105" s="127">
        <f t="shared" si="2530"/>
        <v>3</v>
      </c>
      <c r="IM105" s="127">
        <f t="shared" si="2530"/>
        <v>4</v>
      </c>
      <c r="IN105" s="127">
        <f t="shared" si="2530"/>
        <v>7</v>
      </c>
      <c r="IO105" s="127">
        <f t="shared" si="2530"/>
        <v>12</v>
      </c>
      <c r="IP105" s="127">
        <f t="shared" si="2530"/>
        <v>19</v>
      </c>
      <c r="IQ105" s="127">
        <f t="shared" si="2530"/>
        <v>31</v>
      </c>
      <c r="IR105" s="127">
        <f t="shared" si="2530"/>
        <v>50</v>
      </c>
      <c r="IS105" s="127">
        <f t="shared" si="2530"/>
        <v>82</v>
      </c>
      <c r="IT105" s="127">
        <f t="shared" si="2530"/>
        <v>134</v>
      </c>
      <c r="IU105" s="127">
        <f t="shared" si="2530"/>
        <v>219</v>
      </c>
      <c r="IV105" s="127">
        <f t="shared" si="2530"/>
        <v>358</v>
      </c>
      <c r="IW105" s="127">
        <f t="shared" si="2530"/>
        <v>2</v>
      </c>
      <c r="IX105" s="127">
        <f t="shared" si="2530"/>
        <v>3</v>
      </c>
      <c r="IY105" s="127">
        <f t="shared" si="2530"/>
        <v>4</v>
      </c>
      <c r="IZ105" s="127">
        <f t="shared" si="2530"/>
        <v>7</v>
      </c>
      <c r="JA105" s="127">
        <f t="shared" si="2530"/>
        <v>12</v>
      </c>
      <c r="JB105" s="127">
        <f t="shared" si="2530"/>
        <v>19</v>
      </c>
      <c r="JC105" s="127">
        <f t="shared" si="2530"/>
        <v>31</v>
      </c>
      <c r="JD105" s="127">
        <f t="shared" si="2530"/>
        <v>50</v>
      </c>
      <c r="JE105" s="127">
        <f t="shared" si="2530"/>
        <v>82</v>
      </c>
      <c r="JF105" s="127">
        <f t="shared" si="2530"/>
        <v>134</v>
      </c>
      <c r="JG105" s="127">
        <f t="shared" si="2530"/>
        <v>219</v>
      </c>
      <c r="JH105" s="127">
        <f t="shared" si="2530"/>
        <v>358</v>
      </c>
      <c r="JI105" s="127">
        <f t="shared" si="2530"/>
        <v>2</v>
      </c>
      <c r="JJ105" s="127">
        <f t="shared" si="2530"/>
        <v>3</v>
      </c>
      <c r="JK105" s="127">
        <f t="shared" si="2530"/>
        <v>4</v>
      </c>
      <c r="JL105" s="127">
        <f t="shared" si="2530"/>
        <v>7</v>
      </c>
      <c r="JM105" s="127">
        <f t="shared" si="2530"/>
        <v>12</v>
      </c>
      <c r="JN105" s="127">
        <f t="shared" si="2530"/>
        <v>19</v>
      </c>
      <c r="JO105" s="127">
        <f t="shared" si="2530"/>
        <v>31</v>
      </c>
      <c r="JP105" s="127">
        <f t="shared" ref="JP105:MA105" si="2531">ROUND(1/EXP(-JP58*JP100),0)</f>
        <v>50</v>
      </c>
      <c r="JQ105" s="127">
        <f t="shared" si="2531"/>
        <v>82</v>
      </c>
      <c r="JR105" s="127">
        <f t="shared" si="2531"/>
        <v>134</v>
      </c>
      <c r="JS105" s="127">
        <f t="shared" si="2531"/>
        <v>219</v>
      </c>
      <c r="JT105" s="127">
        <f t="shared" si="2531"/>
        <v>358</v>
      </c>
      <c r="JU105" s="127">
        <f t="shared" si="2531"/>
        <v>2</v>
      </c>
      <c r="JV105" s="127">
        <f t="shared" si="2531"/>
        <v>3</v>
      </c>
      <c r="JW105" s="127">
        <f t="shared" si="2531"/>
        <v>4</v>
      </c>
      <c r="JX105" s="127">
        <f t="shared" si="2531"/>
        <v>7</v>
      </c>
      <c r="JY105" s="127">
        <f t="shared" si="2531"/>
        <v>12</v>
      </c>
      <c r="JZ105" s="127">
        <f t="shared" si="2531"/>
        <v>19</v>
      </c>
      <c r="KA105" s="127">
        <f t="shared" si="2531"/>
        <v>31</v>
      </c>
      <c r="KB105" s="127">
        <f t="shared" si="2531"/>
        <v>50</v>
      </c>
      <c r="KC105" s="127">
        <f t="shared" si="2531"/>
        <v>82</v>
      </c>
      <c r="KD105" s="127">
        <f t="shared" si="2531"/>
        <v>134</v>
      </c>
      <c r="KE105" s="127">
        <f t="shared" si="2531"/>
        <v>219</v>
      </c>
      <c r="KF105" s="127">
        <f t="shared" si="2531"/>
        <v>358</v>
      </c>
      <c r="KG105" s="127">
        <f t="shared" si="2531"/>
        <v>2</v>
      </c>
      <c r="KH105" s="127">
        <f t="shared" si="2531"/>
        <v>3</v>
      </c>
      <c r="KI105" s="127">
        <f t="shared" si="2531"/>
        <v>4</v>
      </c>
      <c r="KJ105" s="127">
        <f t="shared" si="2531"/>
        <v>7</v>
      </c>
      <c r="KK105" s="127">
        <f t="shared" si="2531"/>
        <v>12</v>
      </c>
      <c r="KL105" s="127">
        <f t="shared" si="2531"/>
        <v>19</v>
      </c>
      <c r="KM105" s="127">
        <f t="shared" si="2531"/>
        <v>31</v>
      </c>
      <c r="KN105" s="127">
        <f t="shared" si="2531"/>
        <v>50</v>
      </c>
      <c r="KO105" s="127">
        <f t="shared" si="2531"/>
        <v>82</v>
      </c>
      <c r="KP105" s="127">
        <f t="shared" si="2531"/>
        <v>134</v>
      </c>
      <c r="KQ105" s="127">
        <f t="shared" si="2531"/>
        <v>219</v>
      </c>
      <c r="KR105" s="127">
        <f t="shared" si="2531"/>
        <v>358</v>
      </c>
      <c r="KS105" s="127">
        <f t="shared" si="2531"/>
        <v>2</v>
      </c>
      <c r="KT105" s="127">
        <f t="shared" si="2531"/>
        <v>3</v>
      </c>
      <c r="KU105" s="127">
        <f t="shared" si="2531"/>
        <v>4</v>
      </c>
      <c r="KV105" s="127">
        <f t="shared" si="2531"/>
        <v>7</v>
      </c>
      <c r="KW105" s="127">
        <f t="shared" si="2531"/>
        <v>12</v>
      </c>
      <c r="KX105" s="127">
        <f t="shared" si="2531"/>
        <v>19</v>
      </c>
      <c r="KY105" s="127">
        <f t="shared" si="2531"/>
        <v>31</v>
      </c>
      <c r="KZ105" s="127">
        <f t="shared" si="2531"/>
        <v>50</v>
      </c>
      <c r="LA105" s="127">
        <f t="shared" si="2531"/>
        <v>82</v>
      </c>
      <c r="LB105" s="127">
        <f t="shared" si="2531"/>
        <v>134</v>
      </c>
      <c r="LC105" s="127">
        <f t="shared" si="2531"/>
        <v>219</v>
      </c>
      <c r="LD105" s="127">
        <f t="shared" si="2531"/>
        <v>358</v>
      </c>
      <c r="LE105" s="127">
        <f t="shared" si="2531"/>
        <v>2</v>
      </c>
      <c r="LF105" s="127">
        <f t="shared" si="2531"/>
        <v>3</v>
      </c>
      <c r="LG105" s="127">
        <f t="shared" si="2531"/>
        <v>4</v>
      </c>
      <c r="LH105" s="127">
        <f t="shared" si="2531"/>
        <v>7</v>
      </c>
      <c r="LI105" s="127">
        <f t="shared" si="2531"/>
        <v>12</v>
      </c>
      <c r="LJ105" s="127">
        <f t="shared" si="2531"/>
        <v>19</v>
      </c>
      <c r="LK105" s="127">
        <f t="shared" si="2531"/>
        <v>31</v>
      </c>
      <c r="LL105" s="127">
        <f t="shared" si="2531"/>
        <v>50</v>
      </c>
      <c r="LM105" s="127">
        <f t="shared" si="2531"/>
        <v>82</v>
      </c>
      <c r="LN105" s="127">
        <f t="shared" si="2531"/>
        <v>134</v>
      </c>
      <c r="LO105" s="127">
        <f t="shared" si="2531"/>
        <v>219</v>
      </c>
      <c r="LP105" s="127">
        <f t="shared" si="2531"/>
        <v>358</v>
      </c>
      <c r="LQ105" s="127">
        <f t="shared" si="2531"/>
        <v>2</v>
      </c>
      <c r="LR105" s="127">
        <f t="shared" si="2531"/>
        <v>3</v>
      </c>
      <c r="LS105" s="127">
        <f t="shared" si="2531"/>
        <v>4</v>
      </c>
      <c r="LT105" s="127">
        <f t="shared" si="2531"/>
        <v>7</v>
      </c>
      <c r="LU105" s="127">
        <f t="shared" si="2531"/>
        <v>12</v>
      </c>
      <c r="LV105" s="127">
        <f t="shared" si="2531"/>
        <v>19</v>
      </c>
      <c r="LW105" s="127">
        <f t="shared" si="2531"/>
        <v>31</v>
      </c>
      <c r="LX105" s="127">
        <f t="shared" si="2531"/>
        <v>50</v>
      </c>
      <c r="LY105" s="127">
        <f t="shared" si="2531"/>
        <v>82</v>
      </c>
      <c r="LZ105" s="127">
        <f t="shared" si="2531"/>
        <v>134</v>
      </c>
      <c r="MA105" s="127">
        <f t="shared" si="2531"/>
        <v>219</v>
      </c>
      <c r="MB105" s="127">
        <f t="shared" ref="MB105:OM105" si="2532">ROUND(1/EXP(-MB58*MB100),0)</f>
        <v>358</v>
      </c>
      <c r="MC105" s="127">
        <f t="shared" si="2532"/>
        <v>2</v>
      </c>
      <c r="MD105" s="127">
        <f t="shared" si="2532"/>
        <v>3</v>
      </c>
      <c r="ME105" s="127">
        <f t="shared" si="2532"/>
        <v>4</v>
      </c>
      <c r="MF105" s="127">
        <f t="shared" si="2532"/>
        <v>7</v>
      </c>
      <c r="MG105" s="127">
        <f t="shared" si="2532"/>
        <v>12</v>
      </c>
      <c r="MH105" s="127">
        <f t="shared" si="2532"/>
        <v>19</v>
      </c>
      <c r="MI105" s="127">
        <f t="shared" si="2532"/>
        <v>31</v>
      </c>
      <c r="MJ105" s="127">
        <f t="shared" si="2532"/>
        <v>50</v>
      </c>
      <c r="MK105" s="127">
        <f t="shared" si="2532"/>
        <v>82</v>
      </c>
      <c r="ML105" s="127">
        <f t="shared" si="2532"/>
        <v>134</v>
      </c>
      <c r="MM105" s="127">
        <f t="shared" si="2532"/>
        <v>219</v>
      </c>
      <c r="MN105" s="127">
        <f t="shared" si="2532"/>
        <v>358</v>
      </c>
      <c r="MO105" s="127">
        <f t="shared" si="2532"/>
        <v>2</v>
      </c>
      <c r="MP105" s="127">
        <f t="shared" si="2532"/>
        <v>3</v>
      </c>
      <c r="MQ105" s="127">
        <f t="shared" si="2532"/>
        <v>4</v>
      </c>
      <c r="MR105" s="127">
        <f t="shared" si="2532"/>
        <v>7</v>
      </c>
      <c r="MS105" s="127">
        <f t="shared" si="2532"/>
        <v>12</v>
      </c>
      <c r="MT105" s="127">
        <f t="shared" si="2532"/>
        <v>19</v>
      </c>
      <c r="MU105" s="127">
        <f t="shared" si="2532"/>
        <v>31</v>
      </c>
      <c r="MV105" s="127">
        <f t="shared" si="2532"/>
        <v>50</v>
      </c>
      <c r="MW105" s="127">
        <f t="shared" si="2532"/>
        <v>82</v>
      </c>
      <c r="MX105" s="127">
        <f t="shared" si="2532"/>
        <v>134</v>
      </c>
      <c r="MY105" s="127">
        <f t="shared" si="2532"/>
        <v>219</v>
      </c>
      <c r="MZ105" s="127">
        <f t="shared" si="2532"/>
        <v>358</v>
      </c>
      <c r="NA105" s="127">
        <f t="shared" si="2532"/>
        <v>2</v>
      </c>
      <c r="NB105" s="127">
        <f t="shared" si="2532"/>
        <v>3</v>
      </c>
      <c r="NC105" s="127">
        <f t="shared" si="2532"/>
        <v>4</v>
      </c>
      <c r="ND105" s="127">
        <f t="shared" si="2532"/>
        <v>7</v>
      </c>
      <c r="NE105" s="127">
        <f t="shared" si="2532"/>
        <v>12</v>
      </c>
      <c r="NF105" s="127">
        <f t="shared" si="2532"/>
        <v>19</v>
      </c>
      <c r="NG105" s="127">
        <f t="shared" si="2532"/>
        <v>31</v>
      </c>
      <c r="NH105" s="127">
        <f t="shared" si="2532"/>
        <v>50</v>
      </c>
      <c r="NI105" s="127">
        <f t="shared" si="2532"/>
        <v>82</v>
      </c>
      <c r="NJ105" s="127">
        <f t="shared" si="2532"/>
        <v>134</v>
      </c>
      <c r="NK105" s="127">
        <f t="shared" si="2532"/>
        <v>219</v>
      </c>
      <c r="NL105" s="127">
        <f t="shared" si="2532"/>
        <v>358</v>
      </c>
      <c r="NM105" s="127">
        <f t="shared" si="2532"/>
        <v>2</v>
      </c>
      <c r="NN105" s="127">
        <f t="shared" si="2532"/>
        <v>3</v>
      </c>
      <c r="NO105" s="127">
        <f t="shared" si="2532"/>
        <v>4</v>
      </c>
      <c r="NP105" s="127">
        <f t="shared" si="2532"/>
        <v>7</v>
      </c>
      <c r="NQ105" s="127">
        <f t="shared" si="2532"/>
        <v>12</v>
      </c>
      <c r="NR105" s="127">
        <f t="shared" si="2532"/>
        <v>19</v>
      </c>
      <c r="NS105" s="127">
        <f t="shared" si="2532"/>
        <v>31</v>
      </c>
      <c r="NT105" s="127">
        <f t="shared" si="2532"/>
        <v>50</v>
      </c>
      <c r="NU105" s="127">
        <f t="shared" si="2532"/>
        <v>82</v>
      </c>
      <c r="NV105" s="127">
        <f t="shared" si="2532"/>
        <v>134</v>
      </c>
      <c r="NW105" s="127">
        <f t="shared" si="2532"/>
        <v>219</v>
      </c>
      <c r="NX105" s="127">
        <f t="shared" si="2532"/>
        <v>358</v>
      </c>
      <c r="NY105" s="127">
        <f t="shared" si="2532"/>
        <v>2</v>
      </c>
      <c r="NZ105" s="127">
        <f t="shared" si="2532"/>
        <v>3</v>
      </c>
      <c r="OA105" s="127">
        <f t="shared" si="2532"/>
        <v>4</v>
      </c>
      <c r="OB105" s="127">
        <f t="shared" si="2532"/>
        <v>7</v>
      </c>
      <c r="OC105" s="127">
        <f t="shared" si="2532"/>
        <v>12</v>
      </c>
      <c r="OD105" s="127">
        <f t="shared" si="2532"/>
        <v>19</v>
      </c>
      <c r="OE105" s="127">
        <f t="shared" si="2532"/>
        <v>31</v>
      </c>
      <c r="OF105" s="127">
        <f t="shared" si="2532"/>
        <v>50</v>
      </c>
      <c r="OG105" s="127">
        <f t="shared" si="2532"/>
        <v>82</v>
      </c>
      <c r="OH105" s="127">
        <f t="shared" si="2532"/>
        <v>134</v>
      </c>
      <c r="OI105" s="127">
        <f t="shared" si="2532"/>
        <v>219</v>
      </c>
      <c r="OJ105" s="127">
        <f t="shared" si="2532"/>
        <v>358</v>
      </c>
      <c r="OK105" s="127">
        <f t="shared" si="2532"/>
        <v>2</v>
      </c>
      <c r="OL105" s="127">
        <f t="shared" si="2532"/>
        <v>3</v>
      </c>
      <c r="OM105" s="127">
        <f t="shared" si="2532"/>
        <v>4</v>
      </c>
      <c r="ON105" s="127">
        <f t="shared" ref="ON105:QY105" si="2533">ROUND(1/EXP(-ON58*ON100),0)</f>
        <v>7</v>
      </c>
      <c r="OO105" s="127">
        <f t="shared" si="2533"/>
        <v>12</v>
      </c>
      <c r="OP105" s="127">
        <f t="shared" si="2533"/>
        <v>19</v>
      </c>
      <c r="OQ105" s="127">
        <f t="shared" si="2533"/>
        <v>31</v>
      </c>
      <c r="OR105" s="127">
        <f t="shared" si="2533"/>
        <v>50</v>
      </c>
      <c r="OS105" s="127">
        <f t="shared" si="2533"/>
        <v>82</v>
      </c>
      <c r="OT105" s="127">
        <f t="shared" si="2533"/>
        <v>134</v>
      </c>
      <c r="OU105" s="127">
        <f t="shared" si="2533"/>
        <v>219</v>
      </c>
      <c r="OV105" s="127">
        <f t="shared" si="2533"/>
        <v>358</v>
      </c>
      <c r="OW105" s="127">
        <f t="shared" si="2533"/>
        <v>2</v>
      </c>
      <c r="OX105" s="127">
        <f t="shared" si="2533"/>
        <v>3</v>
      </c>
      <c r="OY105" s="127">
        <f t="shared" si="2533"/>
        <v>4</v>
      </c>
      <c r="OZ105" s="127">
        <f t="shared" si="2533"/>
        <v>7</v>
      </c>
      <c r="PA105" s="127">
        <f t="shared" si="2533"/>
        <v>12</v>
      </c>
      <c r="PB105" s="127">
        <f t="shared" si="2533"/>
        <v>19</v>
      </c>
      <c r="PC105" s="127">
        <f t="shared" si="2533"/>
        <v>31</v>
      </c>
      <c r="PD105" s="127">
        <f t="shared" si="2533"/>
        <v>50</v>
      </c>
      <c r="PE105" s="127">
        <f t="shared" si="2533"/>
        <v>82</v>
      </c>
      <c r="PF105" s="127">
        <f t="shared" si="2533"/>
        <v>134</v>
      </c>
      <c r="PG105" s="127">
        <f t="shared" si="2533"/>
        <v>219</v>
      </c>
      <c r="PH105" s="127">
        <f t="shared" si="2533"/>
        <v>358</v>
      </c>
      <c r="PI105" s="127">
        <f t="shared" si="2533"/>
        <v>2</v>
      </c>
      <c r="PJ105" s="127">
        <f t="shared" si="2533"/>
        <v>3</v>
      </c>
      <c r="PK105" s="127">
        <f t="shared" si="2533"/>
        <v>4</v>
      </c>
      <c r="PL105" s="127">
        <f t="shared" si="2533"/>
        <v>7</v>
      </c>
      <c r="PM105" s="127">
        <f t="shared" si="2533"/>
        <v>12</v>
      </c>
      <c r="PN105" s="127">
        <f t="shared" si="2533"/>
        <v>19</v>
      </c>
      <c r="PO105" s="127">
        <f t="shared" si="2533"/>
        <v>31</v>
      </c>
      <c r="PP105" s="127">
        <f t="shared" si="2533"/>
        <v>50</v>
      </c>
      <c r="PQ105" s="127">
        <f t="shared" si="2533"/>
        <v>82</v>
      </c>
      <c r="PR105" s="127">
        <f t="shared" si="2533"/>
        <v>134</v>
      </c>
      <c r="PS105" s="127">
        <f t="shared" si="2533"/>
        <v>219</v>
      </c>
      <c r="PT105" s="127">
        <f t="shared" si="2533"/>
        <v>358</v>
      </c>
      <c r="PU105" s="127">
        <f t="shared" si="2533"/>
        <v>2</v>
      </c>
      <c r="PV105" s="127">
        <f t="shared" si="2533"/>
        <v>3</v>
      </c>
      <c r="PW105" s="127">
        <f t="shared" si="2533"/>
        <v>4</v>
      </c>
      <c r="PX105" s="127">
        <f t="shared" si="2533"/>
        <v>7</v>
      </c>
      <c r="PY105" s="127">
        <f t="shared" si="2533"/>
        <v>12</v>
      </c>
      <c r="PZ105" s="127">
        <f t="shared" si="2533"/>
        <v>19</v>
      </c>
      <c r="QA105" s="127">
        <f t="shared" si="2533"/>
        <v>31</v>
      </c>
      <c r="QB105" s="127">
        <f t="shared" si="2533"/>
        <v>50</v>
      </c>
      <c r="QC105" s="127">
        <f t="shared" si="2533"/>
        <v>82</v>
      </c>
      <c r="QD105" s="127">
        <f t="shared" si="2533"/>
        <v>134</v>
      </c>
      <c r="QE105" s="127">
        <f t="shared" si="2533"/>
        <v>219</v>
      </c>
      <c r="QF105" s="127">
        <f t="shared" si="2533"/>
        <v>358</v>
      </c>
      <c r="QG105" s="127">
        <f t="shared" si="2533"/>
        <v>2</v>
      </c>
      <c r="QH105" s="127">
        <f t="shared" si="2533"/>
        <v>3</v>
      </c>
      <c r="QI105" s="127">
        <f t="shared" si="2533"/>
        <v>4</v>
      </c>
      <c r="QJ105" s="127">
        <f t="shared" si="2533"/>
        <v>7</v>
      </c>
      <c r="QK105" s="127">
        <f t="shared" si="2533"/>
        <v>12</v>
      </c>
      <c r="QL105" s="127">
        <f t="shared" si="2533"/>
        <v>19</v>
      </c>
      <c r="QM105" s="127">
        <f t="shared" si="2533"/>
        <v>31</v>
      </c>
      <c r="QN105" s="127">
        <f t="shared" si="2533"/>
        <v>50</v>
      </c>
      <c r="QO105" s="127">
        <f t="shared" si="2533"/>
        <v>82</v>
      </c>
      <c r="QP105" s="127">
        <f t="shared" si="2533"/>
        <v>134</v>
      </c>
      <c r="QQ105" s="127">
        <f t="shared" si="2533"/>
        <v>219</v>
      </c>
      <c r="QR105" s="127">
        <f t="shared" si="2533"/>
        <v>358</v>
      </c>
      <c r="QS105" s="127">
        <f t="shared" si="2533"/>
        <v>2</v>
      </c>
      <c r="QT105" s="127">
        <f t="shared" si="2533"/>
        <v>3</v>
      </c>
      <c r="QU105" s="127">
        <f t="shared" si="2533"/>
        <v>4</v>
      </c>
      <c r="QV105" s="127">
        <f t="shared" si="2533"/>
        <v>7</v>
      </c>
      <c r="QW105" s="127">
        <f t="shared" si="2533"/>
        <v>12</v>
      </c>
      <c r="QX105" s="127">
        <f t="shared" si="2533"/>
        <v>19</v>
      </c>
      <c r="QY105" s="127">
        <f t="shared" si="2533"/>
        <v>31</v>
      </c>
      <c r="QZ105" s="127">
        <f t="shared" ref="QZ105:TK105" si="2534">ROUND(1/EXP(-QZ58*QZ100),0)</f>
        <v>50</v>
      </c>
      <c r="RA105" s="127">
        <f t="shared" si="2534"/>
        <v>82</v>
      </c>
      <c r="RB105" s="127">
        <f t="shared" si="2534"/>
        <v>134</v>
      </c>
      <c r="RC105" s="127">
        <f t="shared" si="2534"/>
        <v>219</v>
      </c>
      <c r="RD105" s="127">
        <f t="shared" si="2534"/>
        <v>358</v>
      </c>
      <c r="RE105" s="127">
        <f t="shared" si="2534"/>
        <v>2</v>
      </c>
      <c r="RF105" s="127">
        <f t="shared" si="2534"/>
        <v>3</v>
      </c>
      <c r="RG105" s="127">
        <f t="shared" si="2534"/>
        <v>4</v>
      </c>
      <c r="RH105" s="127">
        <f t="shared" si="2534"/>
        <v>7</v>
      </c>
      <c r="RI105" s="127">
        <f t="shared" si="2534"/>
        <v>12</v>
      </c>
      <c r="RJ105" s="127">
        <f t="shared" si="2534"/>
        <v>19</v>
      </c>
      <c r="RK105" s="127">
        <f t="shared" si="2534"/>
        <v>31</v>
      </c>
      <c r="RL105" s="127">
        <f t="shared" si="2534"/>
        <v>50</v>
      </c>
      <c r="RM105" s="127">
        <f t="shared" si="2534"/>
        <v>82</v>
      </c>
      <c r="RN105" s="127">
        <f t="shared" si="2534"/>
        <v>134</v>
      </c>
      <c r="RO105" s="127">
        <f t="shared" si="2534"/>
        <v>219</v>
      </c>
      <c r="RP105" s="127">
        <f t="shared" si="2534"/>
        <v>358</v>
      </c>
      <c r="RQ105" s="127">
        <f t="shared" si="2534"/>
        <v>2</v>
      </c>
      <c r="RR105" s="127">
        <f t="shared" si="2534"/>
        <v>3</v>
      </c>
      <c r="RS105" s="127">
        <f t="shared" si="2534"/>
        <v>4</v>
      </c>
      <c r="RT105" s="127">
        <f t="shared" si="2534"/>
        <v>7</v>
      </c>
      <c r="RU105" s="127">
        <f t="shared" si="2534"/>
        <v>12</v>
      </c>
      <c r="RV105" s="127">
        <f t="shared" si="2534"/>
        <v>19</v>
      </c>
      <c r="RW105" s="127">
        <f t="shared" si="2534"/>
        <v>31</v>
      </c>
      <c r="RX105" s="127">
        <f t="shared" si="2534"/>
        <v>50</v>
      </c>
      <c r="RY105" s="127">
        <f t="shared" si="2534"/>
        <v>82</v>
      </c>
      <c r="RZ105" s="127">
        <f t="shared" si="2534"/>
        <v>134</v>
      </c>
      <c r="SA105" s="127">
        <f t="shared" si="2534"/>
        <v>219</v>
      </c>
      <c r="SB105" s="127">
        <f t="shared" si="2534"/>
        <v>358</v>
      </c>
      <c r="SC105" s="127">
        <f t="shared" si="2534"/>
        <v>2</v>
      </c>
      <c r="SD105" s="127">
        <f t="shared" si="2534"/>
        <v>3</v>
      </c>
      <c r="SE105" s="127">
        <f t="shared" si="2534"/>
        <v>4</v>
      </c>
      <c r="SF105" s="127">
        <f t="shared" si="2534"/>
        <v>7</v>
      </c>
      <c r="SG105" s="127">
        <f t="shared" si="2534"/>
        <v>12</v>
      </c>
      <c r="SH105" s="127">
        <f t="shared" si="2534"/>
        <v>19</v>
      </c>
      <c r="SI105" s="127">
        <f t="shared" si="2534"/>
        <v>31</v>
      </c>
      <c r="SJ105" s="127">
        <f t="shared" si="2534"/>
        <v>50</v>
      </c>
      <c r="SK105" s="127">
        <f t="shared" si="2534"/>
        <v>82</v>
      </c>
      <c r="SL105" s="127">
        <f t="shared" si="2534"/>
        <v>134</v>
      </c>
      <c r="SM105" s="127">
        <f t="shared" si="2534"/>
        <v>219</v>
      </c>
      <c r="SN105" s="127">
        <f t="shared" si="2534"/>
        <v>358</v>
      </c>
      <c r="SO105" s="127">
        <f t="shared" si="2534"/>
        <v>2</v>
      </c>
      <c r="SP105" s="127">
        <f t="shared" si="2534"/>
        <v>3</v>
      </c>
      <c r="SQ105" s="127">
        <f t="shared" si="2534"/>
        <v>4</v>
      </c>
      <c r="SR105" s="127">
        <f t="shared" si="2534"/>
        <v>7</v>
      </c>
      <c r="SS105" s="127">
        <f t="shared" si="2534"/>
        <v>12</v>
      </c>
      <c r="ST105" s="127">
        <f t="shared" si="2534"/>
        <v>19</v>
      </c>
      <c r="SU105" s="127">
        <f t="shared" si="2534"/>
        <v>31</v>
      </c>
      <c r="SV105" s="127">
        <f t="shared" si="2534"/>
        <v>50</v>
      </c>
      <c r="SW105" s="127">
        <f t="shared" si="2534"/>
        <v>82</v>
      </c>
      <c r="SX105" s="127">
        <f t="shared" si="2534"/>
        <v>134</v>
      </c>
      <c r="SY105" s="127">
        <f t="shared" si="2534"/>
        <v>219</v>
      </c>
      <c r="SZ105" s="127">
        <f t="shared" si="2534"/>
        <v>358</v>
      </c>
      <c r="TA105" s="127">
        <f t="shared" si="2534"/>
        <v>2</v>
      </c>
      <c r="TB105" s="127">
        <f t="shared" si="2534"/>
        <v>3</v>
      </c>
      <c r="TC105" s="127">
        <f t="shared" si="2534"/>
        <v>4</v>
      </c>
      <c r="TD105" s="127">
        <f t="shared" si="2534"/>
        <v>7</v>
      </c>
      <c r="TE105" s="127">
        <f t="shared" si="2534"/>
        <v>12</v>
      </c>
      <c r="TF105" s="127">
        <f t="shared" si="2534"/>
        <v>19</v>
      </c>
      <c r="TG105" s="127">
        <f t="shared" si="2534"/>
        <v>31</v>
      </c>
      <c r="TH105" s="127">
        <f t="shared" si="2534"/>
        <v>50</v>
      </c>
      <c r="TI105" s="127">
        <f t="shared" si="2534"/>
        <v>82</v>
      </c>
      <c r="TJ105" s="127">
        <f t="shared" si="2534"/>
        <v>134</v>
      </c>
      <c r="TK105" s="127">
        <f t="shared" si="2534"/>
        <v>219</v>
      </c>
      <c r="TL105" s="127">
        <f t="shared" ref="TL105:VH105" si="2535">ROUND(1/EXP(-TL58*TL100),0)</f>
        <v>358</v>
      </c>
      <c r="TM105" s="127">
        <f t="shared" si="2535"/>
        <v>2</v>
      </c>
      <c r="TN105" s="127">
        <f t="shared" si="2535"/>
        <v>3</v>
      </c>
      <c r="TO105" s="127">
        <f t="shared" si="2535"/>
        <v>4</v>
      </c>
      <c r="TP105" s="127">
        <f t="shared" si="2535"/>
        <v>7</v>
      </c>
      <c r="TQ105" s="127">
        <f t="shared" si="2535"/>
        <v>12</v>
      </c>
      <c r="TR105" s="127">
        <f t="shared" si="2535"/>
        <v>19</v>
      </c>
      <c r="TS105" s="127">
        <f t="shared" si="2535"/>
        <v>31</v>
      </c>
      <c r="TT105" s="127">
        <f t="shared" si="2535"/>
        <v>50</v>
      </c>
      <c r="TU105" s="127">
        <f t="shared" si="2535"/>
        <v>82</v>
      </c>
      <c r="TV105" s="127">
        <f t="shared" si="2535"/>
        <v>134</v>
      </c>
      <c r="TW105" s="127">
        <f t="shared" si="2535"/>
        <v>219</v>
      </c>
      <c r="TX105" s="127">
        <f t="shared" si="2535"/>
        <v>358</v>
      </c>
      <c r="TY105" s="127">
        <f t="shared" si="2535"/>
        <v>2</v>
      </c>
      <c r="TZ105" s="127">
        <f t="shared" si="2535"/>
        <v>3</v>
      </c>
      <c r="UA105" s="127">
        <f t="shared" si="2535"/>
        <v>4</v>
      </c>
      <c r="UB105" s="127">
        <f t="shared" si="2535"/>
        <v>7</v>
      </c>
      <c r="UC105" s="127">
        <f t="shared" si="2535"/>
        <v>12</v>
      </c>
      <c r="UD105" s="127">
        <f t="shared" si="2535"/>
        <v>19</v>
      </c>
      <c r="UE105" s="127">
        <f t="shared" si="2535"/>
        <v>31</v>
      </c>
      <c r="UF105" s="127">
        <f t="shared" si="2535"/>
        <v>50</v>
      </c>
      <c r="UG105" s="127">
        <f t="shared" si="2535"/>
        <v>82</v>
      </c>
      <c r="UH105" s="127">
        <f t="shared" si="2535"/>
        <v>134</v>
      </c>
      <c r="UI105" s="127">
        <f t="shared" si="2535"/>
        <v>219</v>
      </c>
      <c r="UJ105" s="127">
        <f t="shared" si="2535"/>
        <v>358</v>
      </c>
      <c r="UK105" s="127">
        <f t="shared" si="2535"/>
        <v>2</v>
      </c>
      <c r="UL105" s="127">
        <f t="shared" si="2535"/>
        <v>3</v>
      </c>
      <c r="UM105" s="127">
        <f t="shared" si="2535"/>
        <v>4</v>
      </c>
      <c r="UN105" s="127">
        <f t="shared" si="2535"/>
        <v>7</v>
      </c>
      <c r="UO105" s="127">
        <f t="shared" si="2535"/>
        <v>12</v>
      </c>
      <c r="UP105" s="127">
        <f t="shared" si="2535"/>
        <v>19</v>
      </c>
      <c r="UQ105" s="127">
        <f t="shared" si="2535"/>
        <v>31</v>
      </c>
      <c r="UR105" s="127">
        <f t="shared" si="2535"/>
        <v>50</v>
      </c>
      <c r="US105" s="127">
        <f t="shared" si="2535"/>
        <v>82</v>
      </c>
      <c r="UT105" s="127">
        <f t="shared" si="2535"/>
        <v>134</v>
      </c>
      <c r="UU105" s="127">
        <f t="shared" si="2535"/>
        <v>219</v>
      </c>
      <c r="UV105" s="127">
        <f t="shared" si="2535"/>
        <v>358</v>
      </c>
      <c r="UW105" s="127">
        <f t="shared" si="2535"/>
        <v>2</v>
      </c>
      <c r="UX105" s="127">
        <f t="shared" si="2535"/>
        <v>3</v>
      </c>
      <c r="UY105" s="127">
        <f t="shared" si="2535"/>
        <v>4</v>
      </c>
      <c r="UZ105" s="127">
        <f t="shared" si="2535"/>
        <v>7</v>
      </c>
      <c r="VA105" s="127">
        <f t="shared" si="2535"/>
        <v>12</v>
      </c>
      <c r="VB105" s="127">
        <f t="shared" si="2535"/>
        <v>19</v>
      </c>
      <c r="VC105" s="127">
        <f t="shared" si="2535"/>
        <v>31</v>
      </c>
      <c r="VD105" s="127">
        <f t="shared" si="2535"/>
        <v>50</v>
      </c>
      <c r="VE105" s="127">
        <f t="shared" si="2535"/>
        <v>82</v>
      </c>
      <c r="VF105" s="127">
        <f t="shared" si="2535"/>
        <v>134</v>
      </c>
      <c r="VG105" s="127">
        <f t="shared" si="2535"/>
        <v>219</v>
      </c>
      <c r="VH105" s="127">
        <f t="shared" si="2535"/>
        <v>358</v>
      </c>
    </row>
    <row r="106" spans="2:580" ht="14.25" x14ac:dyDescent="0.25">
      <c r="B106" s="55"/>
      <c r="C106" s="10" t="s">
        <v>306</v>
      </c>
      <c r="D106" s="93" t="s">
        <v>393</v>
      </c>
      <c r="E106" s="125" cm="1">
        <f t="array" ref="E106">PEDBIKE_DELAY(E86,E58,E39,E40,E48,E49,E46,E18,FALSE)</f>
        <v>0.75850019629464838</v>
      </c>
      <c r="F106" s="125" cm="1">
        <f t="array" ref="F106">PEDBIKE_DELAY(F86,F58,F39,F40,F48,F49,F46,F18,FALSE)</f>
        <v>1.6723892767539661</v>
      </c>
      <c r="G106" s="125" cm="1">
        <f t="array" ref="G106">PEDBIKE_DELAY(G86,G58,G39,G40,G48,G49,G46,G18,FALSE)</f>
        <v>2.7881691549448013</v>
      </c>
      <c r="H106" s="125" cm="1">
        <f t="array" ref="H106">PEDBIKE_DELAY(H86,H58,H39,H40,H48,H49,H46,H18,FALSE)</f>
        <v>4.1310970546769639</v>
      </c>
      <c r="I106" s="125" cm="1">
        <f t="array" ref="I106">PEDBIKE_DELAY(I86,I58,I39,I40,I48,I49,I46,I18,FALSE)</f>
        <v>5.7462888752735477</v>
      </c>
      <c r="J106" s="125" cm="1">
        <f t="array" ref="J106">PEDBIKE_DELAY(J86,J58,J39,J40,J48,J49,J46,J18,FALSE)</f>
        <v>7.6659461711403045</v>
      </c>
      <c r="K106" s="125" cm="1">
        <f t="array" ref="K106">PEDBIKE_DELAY(K86,K58,K39,K40,K48,K49,K46,K18,FALSE)</f>
        <v>9.9148980740373833</v>
      </c>
      <c r="L106" s="125" cm="1">
        <f t="array" ref="L106">PEDBIKE_DELAY(L86,L58,L39,L40,L48,L49,L46,L18,FALSE)</f>
        <v>12.510471534432419</v>
      </c>
      <c r="M106" s="125" cm="1">
        <f t="array" ref="M106">PEDBIKE_DELAY(M86,M58,M39,M40,M48,M49,M46,M18,FALSE)</f>
        <v>15.431848416926329</v>
      </c>
      <c r="N106" s="125" cm="1">
        <f t="array" ref="N106">PEDBIKE_DELAY(N86,N58,N39,N40,N48,N49,N46,N18,FALSE)</f>
        <v>18.627914572634406</v>
      </c>
      <c r="O106" s="125" cm="1">
        <f t="array" ref="O106">PEDBIKE_DELAY(O86,O58,O39,O40,O48,O49,O46,O18,FALSE)</f>
        <v>21.988313322977184</v>
      </c>
      <c r="P106" s="125" cm="1">
        <f t="array" ref="P106">PEDBIKE_DELAY(P86,P58,P39,P40,P48,P49,P46,P18,FALSE)</f>
        <v>25.352173041317855</v>
      </c>
      <c r="Q106" s="125" cm="1">
        <f t="array" ref="Q106">PEDBIKE_DELAY(Q86,Q58,Q39,Q40,Q48,Q49,Q46,Q18,FALSE)</f>
        <v>0.75850019629464838</v>
      </c>
      <c r="R106" s="125" cm="1">
        <f t="array" ref="R106">PEDBIKE_DELAY(R86,R58,R39,R40,R48,R49,R46,R18,FALSE)</f>
        <v>1.6723892767539661</v>
      </c>
      <c r="S106" s="125" cm="1">
        <f t="array" ref="S106">PEDBIKE_DELAY(S86,S58,S39,S40,S48,S49,S46,S18,FALSE)</f>
        <v>2.7881691549448013</v>
      </c>
      <c r="T106" s="125" cm="1">
        <f t="array" ref="T106">PEDBIKE_DELAY(T86,T58,T39,T40,T48,T49,T46,T18,FALSE)</f>
        <v>4.1310970546769639</v>
      </c>
      <c r="U106" s="125" cm="1">
        <f t="array" ref="U106">PEDBIKE_DELAY(U86,U58,U39,U40,U48,U49,U46,U18,FALSE)</f>
        <v>5.7462888752735477</v>
      </c>
      <c r="V106" s="125" cm="1">
        <f t="array" ref="V106">PEDBIKE_DELAY(V86,V58,V39,V40,V48,V49,V46,V18,FALSE)</f>
        <v>7.6659461711403045</v>
      </c>
      <c r="W106" s="125" cm="1">
        <f t="array" ref="W106">PEDBIKE_DELAY(W86,W58,W39,W40,W48,W49,W46,W18,FALSE)</f>
        <v>9.9148980740373833</v>
      </c>
      <c r="X106" s="125" cm="1">
        <f t="array" ref="X106">PEDBIKE_DELAY(X86,X58,X39,X40,X48,X49,X46,X18,FALSE)</f>
        <v>12.510471534432419</v>
      </c>
      <c r="Y106" s="125" cm="1">
        <f t="array" ref="Y106">PEDBIKE_DELAY(Y86,Y58,Y39,Y40,Y48,Y49,Y46,Y18,FALSE)</f>
        <v>15.431848416926329</v>
      </c>
      <c r="Z106" s="125" cm="1">
        <f t="array" ref="Z106">PEDBIKE_DELAY(Z86,Z58,Z39,Z40,Z48,Z49,Z46,Z18,FALSE)</f>
        <v>18.627914572634406</v>
      </c>
      <c r="AA106" s="125" cm="1">
        <f t="array" ref="AA106">PEDBIKE_DELAY(AA86,AA58,AA39,AA40,AA48,AA49,AA46,AA18,FALSE)</f>
        <v>21.988313322977184</v>
      </c>
      <c r="AB106" s="125" cm="1">
        <f t="array" ref="AB106">PEDBIKE_DELAY(AB86,AB58,AB39,AB40,AB48,AB49,AB46,AB18,FALSE)</f>
        <v>25.352173041317855</v>
      </c>
      <c r="AC106" s="125" cm="1">
        <f t="array" ref="AC106">PEDBIKE_DELAY(AC86,AC58,AC39,AC40,AC48,AC49,AC46,AC18,FALSE)</f>
        <v>0.75850019629464838</v>
      </c>
      <c r="AD106" s="125" cm="1">
        <f t="array" ref="AD106">PEDBIKE_DELAY(AD86,AD58,AD39,AD40,AD48,AD49,AD46,AD18,FALSE)</f>
        <v>1.6723892767539661</v>
      </c>
      <c r="AE106" s="125" cm="1">
        <f t="array" ref="AE106">PEDBIKE_DELAY(AE86,AE58,AE39,AE40,AE48,AE49,AE46,AE18,FALSE)</f>
        <v>2.7881691549448013</v>
      </c>
      <c r="AF106" s="125" cm="1">
        <f t="array" ref="AF106">PEDBIKE_DELAY(AF86,AF58,AF39,AF40,AF48,AF49,AF46,AF18,FALSE)</f>
        <v>4.1310970546769639</v>
      </c>
      <c r="AG106" s="125" cm="1">
        <f t="array" ref="AG106">PEDBIKE_DELAY(AG86,AG58,AG39,AG40,AG48,AG49,AG46,AG18,FALSE)</f>
        <v>5.7462888752735477</v>
      </c>
      <c r="AH106" s="125" cm="1">
        <f t="array" ref="AH106">PEDBIKE_DELAY(AH86,AH58,AH39,AH40,AH48,AH49,AH46,AH18,FALSE)</f>
        <v>7.6659461711403045</v>
      </c>
      <c r="AI106" s="125" cm="1">
        <f t="array" ref="AI106">PEDBIKE_DELAY(AI86,AI58,AI39,AI40,AI48,AI49,AI46,AI18,FALSE)</f>
        <v>9.9148980740373833</v>
      </c>
      <c r="AJ106" s="125" cm="1">
        <f t="array" ref="AJ106">PEDBIKE_DELAY(AJ86,AJ58,AJ39,AJ40,AJ48,AJ49,AJ46,AJ18,FALSE)</f>
        <v>12.510471534432419</v>
      </c>
      <c r="AK106" s="125" cm="1">
        <f t="array" ref="AK106">PEDBIKE_DELAY(AK86,AK58,AK39,AK40,AK48,AK49,AK46,AK18,FALSE)</f>
        <v>15.431848416926329</v>
      </c>
      <c r="AL106" s="125" cm="1">
        <f t="array" ref="AL106">PEDBIKE_DELAY(AL86,AL58,AL39,AL40,AL48,AL49,AL46,AL18,FALSE)</f>
        <v>18.627914572634406</v>
      </c>
      <c r="AM106" s="125" cm="1">
        <f t="array" ref="AM106">PEDBIKE_DELAY(AM86,AM58,AM39,AM40,AM48,AM49,AM46,AM18,FALSE)</f>
        <v>21.988313322977184</v>
      </c>
      <c r="AN106" s="125" cm="1">
        <f t="array" ref="AN106">PEDBIKE_DELAY(AN86,AN58,AN39,AN40,AN48,AN49,AN46,AN18,FALSE)</f>
        <v>25.352173041317855</v>
      </c>
      <c r="AO106" s="125" cm="1">
        <f t="array" ref="AO106">PEDBIKE_DELAY(AO86,AO58,AO39,AO40,AO48,AO49,AO46,AO18,FALSE)</f>
        <v>0.75850019629464838</v>
      </c>
      <c r="AP106" s="125" cm="1">
        <f t="array" ref="AP106">PEDBIKE_DELAY(AP86,AP58,AP39,AP40,AP48,AP49,AP46,AP18,FALSE)</f>
        <v>1.6723892767539661</v>
      </c>
      <c r="AQ106" s="125" cm="1">
        <f t="array" ref="AQ106">PEDBIKE_DELAY(AQ86,AQ58,AQ39,AQ40,AQ48,AQ49,AQ46,AQ18,FALSE)</f>
        <v>2.7881691549448013</v>
      </c>
      <c r="AR106" s="125" cm="1">
        <f t="array" ref="AR106">PEDBIKE_DELAY(AR86,AR58,AR39,AR40,AR48,AR49,AR46,AR18,FALSE)</f>
        <v>4.1310970546769639</v>
      </c>
      <c r="AS106" s="125" cm="1">
        <f t="array" ref="AS106">PEDBIKE_DELAY(AS86,AS58,AS39,AS40,AS48,AS49,AS46,AS18,FALSE)</f>
        <v>5.7462888752735477</v>
      </c>
      <c r="AT106" s="125" cm="1">
        <f t="array" ref="AT106">PEDBIKE_DELAY(AT86,AT58,AT39,AT40,AT48,AT49,AT46,AT18,FALSE)</f>
        <v>7.6659461711403045</v>
      </c>
      <c r="AU106" s="125" cm="1">
        <f t="array" ref="AU106">PEDBIKE_DELAY(AU86,AU58,AU39,AU40,AU48,AU49,AU46,AU18,FALSE)</f>
        <v>9.9148980740373833</v>
      </c>
      <c r="AV106" s="125" cm="1">
        <f t="array" ref="AV106">PEDBIKE_DELAY(AV86,AV58,AV39,AV40,AV48,AV49,AV46,AV18,FALSE)</f>
        <v>12.510471534432419</v>
      </c>
      <c r="AW106" s="125" cm="1">
        <f t="array" ref="AW106">PEDBIKE_DELAY(AW86,AW58,AW39,AW40,AW48,AW49,AW46,AW18,FALSE)</f>
        <v>15.431848416926329</v>
      </c>
      <c r="AX106" s="125" cm="1">
        <f t="array" ref="AX106">PEDBIKE_DELAY(AX86,AX58,AX39,AX40,AX48,AX49,AX46,AX18,FALSE)</f>
        <v>18.627914572634406</v>
      </c>
      <c r="AY106" s="125" cm="1">
        <f t="array" ref="AY106">PEDBIKE_DELAY(AY86,AY58,AY39,AY40,AY48,AY49,AY46,AY18,FALSE)</f>
        <v>21.988313322977184</v>
      </c>
      <c r="AZ106" s="125" cm="1">
        <f t="array" ref="AZ106">PEDBIKE_DELAY(AZ86,AZ58,AZ39,AZ40,AZ48,AZ49,AZ46,AZ18,FALSE)</f>
        <v>25.352173041317855</v>
      </c>
      <c r="BA106" s="125" cm="1">
        <f t="array" ref="BA106">PEDBIKE_DELAY(BA86,BA58,BA39,BA40,BA48,BA49,BA46,BA18,FALSE)</f>
        <v>0.75850019629464838</v>
      </c>
      <c r="BB106" s="125" cm="1">
        <f t="array" ref="BB106">PEDBIKE_DELAY(BB86,BB58,BB39,BB40,BB48,BB49,BB46,BB18,FALSE)</f>
        <v>1.6723892767539661</v>
      </c>
      <c r="BC106" s="125" cm="1">
        <f t="array" ref="BC106">PEDBIKE_DELAY(BC86,BC58,BC39,BC40,BC48,BC49,BC46,BC18,FALSE)</f>
        <v>2.7881691549448013</v>
      </c>
      <c r="BD106" s="125" cm="1">
        <f t="array" ref="BD106">PEDBIKE_DELAY(BD86,BD58,BD39,BD40,BD48,BD49,BD46,BD18,FALSE)</f>
        <v>4.1310970546769639</v>
      </c>
      <c r="BE106" s="125" cm="1">
        <f t="array" ref="BE106">PEDBIKE_DELAY(BE86,BE58,BE39,BE40,BE48,BE49,BE46,BE18,FALSE)</f>
        <v>5.7462888752735477</v>
      </c>
      <c r="BF106" s="125" cm="1">
        <f t="array" ref="BF106">PEDBIKE_DELAY(BF86,BF58,BF39,BF40,BF48,BF49,BF46,BF18,FALSE)</f>
        <v>7.6659461711403045</v>
      </c>
      <c r="BG106" s="125" cm="1">
        <f t="array" ref="BG106">PEDBIKE_DELAY(BG86,BG58,BG39,BG40,BG48,BG49,BG46,BG18,FALSE)</f>
        <v>9.9148980740373833</v>
      </c>
      <c r="BH106" s="125" cm="1">
        <f t="array" ref="BH106">PEDBIKE_DELAY(BH86,BH58,BH39,BH40,BH48,BH49,BH46,BH18,FALSE)</f>
        <v>12.510471534432419</v>
      </c>
      <c r="BI106" s="125" cm="1">
        <f t="array" ref="BI106">PEDBIKE_DELAY(BI86,BI58,BI39,BI40,BI48,BI49,BI46,BI18,FALSE)</f>
        <v>15.431848416926329</v>
      </c>
      <c r="BJ106" s="125" cm="1">
        <f t="array" ref="BJ106">PEDBIKE_DELAY(BJ86,BJ58,BJ39,BJ40,BJ48,BJ49,BJ46,BJ18,FALSE)</f>
        <v>18.627914572634406</v>
      </c>
      <c r="BK106" s="125" cm="1">
        <f t="array" ref="BK106">PEDBIKE_DELAY(BK86,BK58,BK39,BK40,BK48,BK49,BK46,BK18,FALSE)</f>
        <v>21.988313322977184</v>
      </c>
      <c r="BL106" s="125" cm="1">
        <f t="array" ref="BL106">PEDBIKE_DELAY(BL86,BL58,BL39,BL40,BL48,BL49,BL46,BL18,FALSE)</f>
        <v>25.352173041317855</v>
      </c>
      <c r="BM106" s="125" cm="1">
        <f t="array" ref="BM106">PEDBIKE_DELAY(BM86,BM58,BM39,BM40,BM48,BM49,BM46,BM18,FALSE)</f>
        <v>0.75850019629464838</v>
      </c>
      <c r="BN106" s="125" cm="1">
        <f t="array" ref="BN106">PEDBIKE_DELAY(BN86,BN58,BN39,BN40,BN48,BN49,BN46,BN18,FALSE)</f>
        <v>1.6723892767539661</v>
      </c>
      <c r="BO106" s="125" cm="1">
        <f t="array" ref="BO106">PEDBIKE_DELAY(BO86,BO58,BO39,BO40,BO48,BO49,BO46,BO18,FALSE)</f>
        <v>2.7881691549448013</v>
      </c>
      <c r="BP106" s="125" cm="1">
        <f t="array" ref="BP106">PEDBIKE_DELAY(BP86,BP58,BP39,BP40,BP48,BP49,BP46,BP18,FALSE)</f>
        <v>4.1310970546769639</v>
      </c>
      <c r="BQ106" s="125" cm="1">
        <f t="array" ref="BQ106">PEDBIKE_DELAY(BQ86,BQ58,BQ39,BQ40,BQ48,BQ49,BQ46,BQ18,FALSE)</f>
        <v>5.7462888752735477</v>
      </c>
      <c r="BR106" s="125" cm="1">
        <f t="array" ref="BR106">PEDBIKE_DELAY(BR86,BR58,BR39,BR40,BR48,BR49,BR46,BR18,FALSE)</f>
        <v>7.6659461711403045</v>
      </c>
      <c r="BS106" s="125" cm="1">
        <f t="array" ref="BS106">PEDBIKE_DELAY(BS86,BS58,BS39,BS40,BS48,BS49,BS46,BS18,FALSE)</f>
        <v>9.9148980740373833</v>
      </c>
      <c r="BT106" s="125" cm="1">
        <f t="array" ref="BT106">PEDBIKE_DELAY(BT86,BT58,BT39,BT40,BT48,BT49,BT46,BT18,FALSE)</f>
        <v>12.510471534432419</v>
      </c>
      <c r="BU106" s="125" cm="1">
        <f t="array" ref="BU106">PEDBIKE_DELAY(BU86,BU58,BU39,BU40,BU48,BU49,BU46,BU18,FALSE)</f>
        <v>15.431848416926329</v>
      </c>
      <c r="BV106" s="125" cm="1">
        <f t="array" ref="BV106">PEDBIKE_DELAY(BV86,BV58,BV39,BV40,BV48,BV49,BV46,BV18,FALSE)</f>
        <v>18.627914572634406</v>
      </c>
      <c r="BW106" s="125" cm="1">
        <f t="array" ref="BW106">PEDBIKE_DELAY(BW86,BW58,BW39,BW40,BW48,BW49,BW46,BW18,FALSE)</f>
        <v>21.988313322977184</v>
      </c>
      <c r="BX106" s="125" cm="1">
        <f t="array" ref="BX106">PEDBIKE_DELAY(BX86,BX58,BX39,BX40,BX48,BX49,BX46,BX18,FALSE)</f>
        <v>25.352173041317855</v>
      </c>
      <c r="BY106" s="125" cm="1">
        <f t="array" ref="BY106">PEDBIKE_DELAY(BY86,BY58,BY39,BY40,BY48,BY49,BY46,BY18,FALSE)</f>
        <v>0.75850019629464838</v>
      </c>
      <c r="BZ106" s="125" cm="1">
        <f t="array" ref="BZ106">PEDBIKE_DELAY(BZ86,BZ58,BZ39,BZ40,BZ48,BZ49,BZ46,BZ18,FALSE)</f>
        <v>1.6723892767539661</v>
      </c>
      <c r="CA106" s="125" cm="1">
        <f t="array" ref="CA106">PEDBIKE_DELAY(CA86,CA58,CA39,CA40,CA48,CA49,CA46,CA18,FALSE)</f>
        <v>2.7881691549448013</v>
      </c>
      <c r="CB106" s="125" cm="1">
        <f t="array" ref="CB106">PEDBIKE_DELAY(CB86,CB58,CB39,CB40,CB48,CB49,CB46,CB18,FALSE)</f>
        <v>4.1310970546769639</v>
      </c>
      <c r="CC106" s="125" cm="1">
        <f t="array" ref="CC106">PEDBIKE_DELAY(CC86,CC58,CC39,CC40,CC48,CC49,CC46,CC18,FALSE)</f>
        <v>5.7462888752735477</v>
      </c>
      <c r="CD106" s="125" cm="1">
        <f t="array" ref="CD106">PEDBIKE_DELAY(CD86,CD58,CD39,CD40,CD48,CD49,CD46,CD18,FALSE)</f>
        <v>7.6659461711403045</v>
      </c>
      <c r="CE106" s="125" cm="1">
        <f t="array" ref="CE106">PEDBIKE_DELAY(CE86,CE58,CE39,CE40,CE48,CE49,CE46,CE18,FALSE)</f>
        <v>9.9148980740373833</v>
      </c>
      <c r="CF106" s="125" cm="1">
        <f t="array" ref="CF106">PEDBIKE_DELAY(CF86,CF58,CF39,CF40,CF48,CF49,CF46,CF18,FALSE)</f>
        <v>12.510471534432419</v>
      </c>
      <c r="CG106" s="125" cm="1">
        <f t="array" ref="CG106">PEDBIKE_DELAY(CG86,CG58,CG39,CG40,CG48,CG49,CG46,CG18,FALSE)</f>
        <v>15.431848416926329</v>
      </c>
      <c r="CH106" s="125" cm="1">
        <f t="array" ref="CH106">PEDBIKE_DELAY(CH86,CH58,CH39,CH40,CH48,CH49,CH46,CH18,FALSE)</f>
        <v>18.627914572634406</v>
      </c>
      <c r="CI106" s="125" cm="1">
        <f t="array" ref="CI106">PEDBIKE_DELAY(CI86,CI58,CI39,CI40,CI48,CI49,CI46,CI18,FALSE)</f>
        <v>21.988313322977184</v>
      </c>
      <c r="CJ106" s="125" cm="1">
        <f t="array" ref="CJ106">PEDBIKE_DELAY(CJ86,CJ58,CJ39,CJ40,CJ48,CJ49,CJ46,CJ18,FALSE)</f>
        <v>25.352173041317855</v>
      </c>
      <c r="CK106" s="125" cm="1">
        <f t="array" ref="CK106">PEDBIKE_DELAY(CK86,CK58,CK39,CK40,CK48,CK49,CK46,CK18,FALSE)</f>
        <v>0.75850019629464838</v>
      </c>
      <c r="CL106" s="125" cm="1">
        <f t="array" ref="CL106">PEDBIKE_DELAY(CL86,CL58,CL39,CL40,CL48,CL49,CL46,CL18,FALSE)</f>
        <v>1.6723892767539661</v>
      </c>
      <c r="CM106" s="125" cm="1">
        <f t="array" ref="CM106">PEDBIKE_DELAY(CM86,CM58,CM39,CM40,CM48,CM49,CM46,CM18,FALSE)</f>
        <v>2.7881691549448013</v>
      </c>
      <c r="CN106" s="125" cm="1">
        <f t="array" ref="CN106">PEDBIKE_DELAY(CN86,CN58,CN39,CN40,CN48,CN49,CN46,CN18,FALSE)</f>
        <v>4.1310970546769639</v>
      </c>
      <c r="CO106" s="125" cm="1">
        <f t="array" ref="CO106">PEDBIKE_DELAY(CO86,CO58,CO39,CO40,CO48,CO49,CO46,CO18,FALSE)</f>
        <v>5.7462888752735477</v>
      </c>
      <c r="CP106" s="125" cm="1">
        <f t="array" ref="CP106">PEDBIKE_DELAY(CP86,CP58,CP39,CP40,CP48,CP49,CP46,CP18,FALSE)</f>
        <v>7.6659461711403045</v>
      </c>
      <c r="CQ106" s="125" cm="1">
        <f t="array" ref="CQ106">PEDBIKE_DELAY(CQ86,CQ58,CQ39,CQ40,CQ48,CQ49,CQ46,CQ18,FALSE)</f>
        <v>9.9148980740373833</v>
      </c>
      <c r="CR106" s="125" cm="1">
        <f t="array" ref="CR106">PEDBIKE_DELAY(CR86,CR58,CR39,CR40,CR48,CR49,CR46,CR18,FALSE)</f>
        <v>12.510471534432419</v>
      </c>
      <c r="CS106" s="125" cm="1">
        <f t="array" ref="CS106">PEDBIKE_DELAY(CS86,CS58,CS39,CS40,CS48,CS49,CS46,CS18,FALSE)</f>
        <v>15.431848416926329</v>
      </c>
      <c r="CT106" s="125" cm="1">
        <f t="array" ref="CT106">PEDBIKE_DELAY(CT86,CT58,CT39,CT40,CT48,CT49,CT46,CT18,FALSE)</f>
        <v>18.627914572634406</v>
      </c>
      <c r="CU106" s="125" cm="1">
        <f t="array" ref="CU106">PEDBIKE_DELAY(CU86,CU58,CU39,CU40,CU48,CU49,CU46,CU18,FALSE)</f>
        <v>21.988313322977184</v>
      </c>
      <c r="CV106" s="125" cm="1">
        <f t="array" ref="CV106">PEDBIKE_DELAY(CV86,CV58,CV39,CV40,CV48,CV49,CV46,CV18,FALSE)</f>
        <v>25.352173041317855</v>
      </c>
      <c r="CW106" s="125" cm="1">
        <f t="array" ref="CW106">PEDBIKE_DELAY(CW86,CW58,CW39,CW40,CW48,CW49,CW46,CW18,FALSE)</f>
        <v>0.75850019629464838</v>
      </c>
      <c r="CX106" s="125" cm="1">
        <f t="array" ref="CX106">PEDBIKE_DELAY(CX86,CX58,CX39,CX40,CX48,CX49,CX46,CX18,FALSE)</f>
        <v>1.6723892767539661</v>
      </c>
      <c r="CY106" s="125" cm="1">
        <f t="array" ref="CY106">PEDBIKE_DELAY(CY86,CY58,CY39,CY40,CY48,CY49,CY46,CY18,FALSE)</f>
        <v>2.7881691549448013</v>
      </c>
      <c r="CZ106" s="125" cm="1">
        <f t="array" ref="CZ106">PEDBIKE_DELAY(CZ86,CZ58,CZ39,CZ40,CZ48,CZ49,CZ46,CZ18,FALSE)</f>
        <v>4.1310970546769639</v>
      </c>
      <c r="DA106" s="125" cm="1">
        <f t="array" ref="DA106">PEDBIKE_DELAY(DA86,DA58,DA39,DA40,DA48,DA49,DA46,DA18,FALSE)</f>
        <v>5.7462888752735477</v>
      </c>
      <c r="DB106" s="125" cm="1">
        <f t="array" ref="DB106">PEDBIKE_DELAY(DB86,DB58,DB39,DB40,DB48,DB49,DB46,DB18,FALSE)</f>
        <v>7.6659461711403045</v>
      </c>
      <c r="DC106" s="125" cm="1">
        <f t="array" ref="DC106">PEDBIKE_DELAY(DC86,DC58,DC39,DC40,DC48,DC49,DC46,DC18,FALSE)</f>
        <v>9.9148980740373833</v>
      </c>
      <c r="DD106" s="125" cm="1">
        <f t="array" ref="DD106">PEDBIKE_DELAY(DD86,DD58,DD39,DD40,DD48,DD49,DD46,DD18,FALSE)</f>
        <v>12.510471534432419</v>
      </c>
      <c r="DE106" s="125" cm="1">
        <f t="array" ref="DE106">PEDBIKE_DELAY(DE86,DE58,DE39,DE40,DE48,DE49,DE46,DE18,FALSE)</f>
        <v>15.431848416926329</v>
      </c>
      <c r="DF106" s="125" cm="1">
        <f t="array" ref="DF106">PEDBIKE_DELAY(DF86,DF58,DF39,DF40,DF48,DF49,DF46,DF18,FALSE)</f>
        <v>18.627914572634406</v>
      </c>
      <c r="DG106" s="125" cm="1">
        <f t="array" ref="DG106">PEDBIKE_DELAY(DG86,DG58,DG39,DG40,DG48,DG49,DG46,DG18,FALSE)</f>
        <v>21.988313322977184</v>
      </c>
      <c r="DH106" s="125" cm="1">
        <f t="array" ref="DH106">PEDBIKE_DELAY(DH86,DH58,DH39,DH40,DH48,DH49,DH46,DH18,FALSE)</f>
        <v>25.352173041317855</v>
      </c>
      <c r="DI106" s="125" cm="1">
        <f t="array" ref="DI106">PEDBIKE_DELAY(DI86,DI58,DI39,DI40,DI48,DI49,DI46,DI18,FALSE)</f>
        <v>0.75850019629464838</v>
      </c>
      <c r="DJ106" s="125" cm="1">
        <f t="array" ref="DJ106">PEDBIKE_DELAY(DJ86,DJ58,DJ39,DJ40,DJ48,DJ49,DJ46,DJ18,FALSE)</f>
        <v>1.6723892767539661</v>
      </c>
      <c r="DK106" s="125" cm="1">
        <f t="array" ref="DK106">PEDBIKE_DELAY(DK86,DK58,DK39,DK40,DK48,DK49,DK46,DK18,FALSE)</f>
        <v>2.7881691549448013</v>
      </c>
      <c r="DL106" s="125" cm="1">
        <f t="array" ref="DL106">PEDBIKE_DELAY(DL86,DL58,DL39,DL40,DL48,DL49,DL46,DL18,FALSE)</f>
        <v>4.1310970546769639</v>
      </c>
      <c r="DM106" s="125" cm="1">
        <f t="array" ref="DM106">PEDBIKE_DELAY(DM86,DM58,DM39,DM40,DM48,DM49,DM46,DM18,FALSE)</f>
        <v>5.7462888752735477</v>
      </c>
      <c r="DN106" s="125" cm="1">
        <f t="array" ref="DN106">PEDBIKE_DELAY(DN86,DN58,DN39,DN40,DN48,DN49,DN46,DN18,FALSE)</f>
        <v>7.6659461711403045</v>
      </c>
      <c r="DO106" s="125" cm="1">
        <f t="array" ref="DO106">PEDBIKE_DELAY(DO86,DO58,DO39,DO40,DO48,DO49,DO46,DO18,FALSE)</f>
        <v>9.9148980740373833</v>
      </c>
      <c r="DP106" s="125" cm="1">
        <f t="array" ref="DP106">PEDBIKE_DELAY(DP86,DP58,DP39,DP40,DP48,DP49,DP46,DP18,FALSE)</f>
        <v>12.510471534432419</v>
      </c>
      <c r="DQ106" s="125" cm="1">
        <f t="array" ref="DQ106">PEDBIKE_DELAY(DQ86,DQ58,DQ39,DQ40,DQ48,DQ49,DQ46,DQ18,FALSE)</f>
        <v>15.431848416926329</v>
      </c>
      <c r="DR106" s="125" cm="1">
        <f t="array" ref="DR106">PEDBIKE_DELAY(DR86,DR58,DR39,DR40,DR48,DR49,DR46,DR18,FALSE)</f>
        <v>18.627914572634406</v>
      </c>
      <c r="DS106" s="125" cm="1">
        <f t="array" ref="DS106">PEDBIKE_DELAY(DS86,DS58,DS39,DS40,DS48,DS49,DS46,DS18,FALSE)</f>
        <v>21.988313322977184</v>
      </c>
      <c r="DT106" s="125" cm="1">
        <f t="array" ref="DT106">PEDBIKE_DELAY(DT86,DT58,DT39,DT40,DT48,DT49,DT46,DT18,FALSE)</f>
        <v>25.352173041317855</v>
      </c>
      <c r="DU106" s="125" cm="1">
        <f t="array" ref="DU106">PEDBIKE_DELAY(DU86,DU58,DU39,DU40,DU48,DU49,DU46,DU18,FALSE)</f>
        <v>0.75850019629464838</v>
      </c>
      <c r="DV106" s="125" cm="1">
        <f t="array" ref="DV106">PEDBIKE_DELAY(DV86,DV58,DV39,DV40,DV48,DV49,DV46,DV18,FALSE)</f>
        <v>1.6723892767539661</v>
      </c>
      <c r="DW106" s="125" cm="1">
        <f t="array" ref="DW106">PEDBIKE_DELAY(DW86,DW58,DW39,DW40,DW48,DW49,DW46,DW18,FALSE)</f>
        <v>2.7881691549448013</v>
      </c>
      <c r="DX106" s="125" cm="1">
        <f t="array" ref="DX106">PEDBIKE_DELAY(DX86,DX58,DX39,DX40,DX48,DX49,DX46,DX18,FALSE)</f>
        <v>4.1310970546769639</v>
      </c>
      <c r="DY106" s="125" cm="1">
        <f t="array" ref="DY106">PEDBIKE_DELAY(DY86,DY58,DY39,DY40,DY48,DY49,DY46,DY18,FALSE)</f>
        <v>5.7462888752735477</v>
      </c>
      <c r="DZ106" s="125" cm="1">
        <f t="array" ref="DZ106">PEDBIKE_DELAY(DZ86,DZ58,DZ39,DZ40,DZ48,DZ49,DZ46,DZ18,FALSE)</f>
        <v>7.6659461711403045</v>
      </c>
      <c r="EA106" s="125" cm="1">
        <f t="array" ref="EA106">PEDBIKE_DELAY(EA86,EA58,EA39,EA40,EA48,EA49,EA46,EA18,FALSE)</f>
        <v>9.9148980740373833</v>
      </c>
      <c r="EB106" s="125" cm="1">
        <f t="array" ref="EB106">PEDBIKE_DELAY(EB86,EB58,EB39,EB40,EB48,EB49,EB46,EB18,FALSE)</f>
        <v>12.510471534432419</v>
      </c>
      <c r="EC106" s="125" cm="1">
        <f t="array" ref="EC106">PEDBIKE_DELAY(EC86,EC58,EC39,EC40,EC48,EC49,EC46,EC18,FALSE)</f>
        <v>15.431848416926329</v>
      </c>
      <c r="ED106" s="125" cm="1">
        <f t="array" ref="ED106">PEDBIKE_DELAY(ED86,ED58,ED39,ED40,ED48,ED49,ED46,ED18,FALSE)</f>
        <v>18.627914572634406</v>
      </c>
      <c r="EE106" s="125" cm="1">
        <f t="array" ref="EE106">PEDBIKE_DELAY(EE86,EE58,EE39,EE40,EE48,EE49,EE46,EE18,FALSE)</f>
        <v>21.988313322977184</v>
      </c>
      <c r="EF106" s="125" cm="1">
        <f t="array" ref="EF106">PEDBIKE_DELAY(EF86,EF58,EF39,EF40,EF48,EF49,EF46,EF18,FALSE)</f>
        <v>25.352173041317855</v>
      </c>
      <c r="EG106" s="125" cm="1">
        <f t="array" ref="EG106">PEDBIKE_DELAY(EG86,EG58,EG39,EG40,EG48,EG49,EG46,EG18,FALSE)</f>
        <v>0.75850019629464838</v>
      </c>
      <c r="EH106" s="125" cm="1">
        <f t="array" ref="EH106">PEDBIKE_DELAY(EH86,EH58,EH39,EH40,EH48,EH49,EH46,EH18,FALSE)</f>
        <v>1.6723892767539661</v>
      </c>
      <c r="EI106" s="125" cm="1">
        <f t="array" ref="EI106">PEDBIKE_DELAY(EI86,EI58,EI39,EI40,EI48,EI49,EI46,EI18,FALSE)</f>
        <v>2.7881691549448013</v>
      </c>
      <c r="EJ106" s="125" cm="1">
        <f t="array" ref="EJ106">PEDBIKE_DELAY(EJ86,EJ58,EJ39,EJ40,EJ48,EJ49,EJ46,EJ18,FALSE)</f>
        <v>4.1310970546769639</v>
      </c>
      <c r="EK106" s="125" cm="1">
        <f t="array" ref="EK106">PEDBIKE_DELAY(EK86,EK58,EK39,EK40,EK48,EK49,EK46,EK18,FALSE)</f>
        <v>5.7462888752735477</v>
      </c>
      <c r="EL106" s="125" cm="1">
        <f t="array" ref="EL106">PEDBIKE_DELAY(EL86,EL58,EL39,EL40,EL48,EL49,EL46,EL18,FALSE)</f>
        <v>7.6659461711403045</v>
      </c>
      <c r="EM106" s="125" cm="1">
        <f t="array" ref="EM106">PEDBIKE_DELAY(EM86,EM58,EM39,EM40,EM48,EM49,EM46,EM18,FALSE)</f>
        <v>9.9148980740373833</v>
      </c>
      <c r="EN106" s="125" cm="1">
        <f t="array" ref="EN106">PEDBIKE_DELAY(EN86,EN58,EN39,EN40,EN48,EN49,EN46,EN18,FALSE)</f>
        <v>12.510471534432419</v>
      </c>
      <c r="EO106" s="125" cm="1">
        <f t="array" ref="EO106">PEDBIKE_DELAY(EO86,EO58,EO39,EO40,EO48,EO49,EO46,EO18,FALSE)</f>
        <v>15.431848416926329</v>
      </c>
      <c r="EP106" s="125" cm="1">
        <f t="array" ref="EP106">PEDBIKE_DELAY(EP86,EP58,EP39,EP40,EP48,EP49,EP46,EP18,FALSE)</f>
        <v>18.627914572634406</v>
      </c>
      <c r="EQ106" s="125" cm="1">
        <f t="array" ref="EQ106">PEDBIKE_DELAY(EQ86,EQ58,EQ39,EQ40,EQ48,EQ49,EQ46,EQ18,FALSE)</f>
        <v>21.988313322977184</v>
      </c>
      <c r="ER106" s="125" cm="1">
        <f t="array" ref="ER106">PEDBIKE_DELAY(ER86,ER58,ER39,ER40,ER48,ER49,ER46,ER18,FALSE)</f>
        <v>25.352173041317855</v>
      </c>
      <c r="ES106" s="125" cm="1">
        <f t="array" ref="ES106">PEDBIKE_DELAY(ES86,ES58,ES39,ES40,ES48,ES49,ES46,ES18,FALSE)</f>
        <v>0.75850019629464838</v>
      </c>
      <c r="ET106" s="125" cm="1">
        <f t="array" ref="ET106">PEDBIKE_DELAY(ET86,ET58,ET39,ET40,ET48,ET49,ET46,ET18,FALSE)</f>
        <v>1.6723892767539661</v>
      </c>
      <c r="EU106" s="125" cm="1">
        <f t="array" ref="EU106">PEDBIKE_DELAY(EU86,EU58,EU39,EU40,EU48,EU49,EU46,EU18,FALSE)</f>
        <v>2.7881691549448013</v>
      </c>
      <c r="EV106" s="125" cm="1">
        <f t="array" ref="EV106">PEDBIKE_DELAY(EV86,EV58,EV39,EV40,EV48,EV49,EV46,EV18,FALSE)</f>
        <v>4.1310970546769639</v>
      </c>
      <c r="EW106" s="125" cm="1">
        <f t="array" ref="EW106">PEDBIKE_DELAY(EW86,EW58,EW39,EW40,EW48,EW49,EW46,EW18,FALSE)</f>
        <v>5.7462888752735477</v>
      </c>
      <c r="EX106" s="125" cm="1">
        <f t="array" ref="EX106">PEDBIKE_DELAY(EX86,EX58,EX39,EX40,EX48,EX49,EX46,EX18,FALSE)</f>
        <v>7.6659461711403045</v>
      </c>
      <c r="EY106" s="125" cm="1">
        <f t="array" ref="EY106">PEDBIKE_DELAY(EY86,EY58,EY39,EY40,EY48,EY49,EY46,EY18,FALSE)</f>
        <v>9.9148980740373833</v>
      </c>
      <c r="EZ106" s="125" cm="1">
        <f t="array" ref="EZ106">PEDBIKE_DELAY(EZ86,EZ58,EZ39,EZ40,EZ48,EZ49,EZ46,EZ18,FALSE)</f>
        <v>12.510471534432419</v>
      </c>
      <c r="FA106" s="125" cm="1">
        <f t="array" ref="FA106">PEDBIKE_DELAY(FA86,FA58,FA39,FA40,FA48,FA49,FA46,FA18,FALSE)</f>
        <v>15.431848416926329</v>
      </c>
      <c r="FB106" s="125" cm="1">
        <f t="array" ref="FB106">PEDBIKE_DELAY(FB86,FB58,FB39,FB40,FB48,FB49,FB46,FB18,FALSE)</f>
        <v>18.627914572634406</v>
      </c>
      <c r="FC106" s="125" cm="1">
        <f t="array" ref="FC106">PEDBIKE_DELAY(FC86,FC58,FC39,FC40,FC48,FC49,FC46,FC18,FALSE)</f>
        <v>21.988313322977184</v>
      </c>
      <c r="FD106" s="125" cm="1">
        <f t="array" ref="FD106">PEDBIKE_DELAY(FD86,FD58,FD39,FD40,FD48,FD49,FD46,FD18,FALSE)</f>
        <v>25.352173041317855</v>
      </c>
      <c r="FE106" s="125" cm="1">
        <f t="array" ref="FE106">PEDBIKE_DELAY(FE86,FE58,FE39,FE40,FE48,FE49,FE46,FE18,FALSE)</f>
        <v>0.75850019629464838</v>
      </c>
      <c r="FF106" s="125" cm="1">
        <f t="array" ref="FF106">PEDBIKE_DELAY(FF86,FF58,FF39,FF40,FF48,FF49,FF46,FF18,FALSE)</f>
        <v>1.6723892767539661</v>
      </c>
      <c r="FG106" s="125" cm="1">
        <f t="array" ref="FG106">PEDBIKE_DELAY(FG86,FG58,FG39,FG40,FG48,FG49,FG46,FG18,FALSE)</f>
        <v>2.7881691549448013</v>
      </c>
      <c r="FH106" s="125" cm="1">
        <f t="array" ref="FH106">PEDBIKE_DELAY(FH86,FH58,FH39,FH40,FH48,FH49,FH46,FH18,FALSE)</f>
        <v>4.1310970546769639</v>
      </c>
      <c r="FI106" s="125" cm="1">
        <f t="array" ref="FI106">PEDBIKE_DELAY(FI86,FI58,FI39,FI40,FI48,FI49,FI46,FI18,FALSE)</f>
        <v>5.7462888752735477</v>
      </c>
      <c r="FJ106" s="125" cm="1">
        <f t="array" ref="FJ106">PEDBIKE_DELAY(FJ86,FJ58,FJ39,FJ40,FJ48,FJ49,FJ46,FJ18,FALSE)</f>
        <v>7.6659461711403045</v>
      </c>
      <c r="FK106" s="125" cm="1">
        <f t="array" ref="FK106">PEDBIKE_DELAY(FK86,FK58,FK39,FK40,FK48,FK49,FK46,FK18,FALSE)</f>
        <v>9.9148980740373833</v>
      </c>
      <c r="FL106" s="125" cm="1">
        <f t="array" ref="FL106">PEDBIKE_DELAY(FL86,FL58,FL39,FL40,FL48,FL49,FL46,FL18,FALSE)</f>
        <v>12.510471534432419</v>
      </c>
      <c r="FM106" s="125" cm="1">
        <f t="array" ref="FM106">PEDBIKE_DELAY(FM86,FM58,FM39,FM40,FM48,FM49,FM46,FM18,FALSE)</f>
        <v>15.431848416926329</v>
      </c>
      <c r="FN106" s="125" cm="1">
        <f t="array" ref="FN106">PEDBIKE_DELAY(FN86,FN58,FN39,FN40,FN48,FN49,FN46,FN18,FALSE)</f>
        <v>18.627914572634406</v>
      </c>
      <c r="FO106" s="125" cm="1">
        <f t="array" ref="FO106">PEDBIKE_DELAY(FO86,FO58,FO39,FO40,FO48,FO49,FO46,FO18,FALSE)</f>
        <v>21.988313322977184</v>
      </c>
      <c r="FP106" s="125" cm="1">
        <f t="array" ref="FP106">PEDBIKE_DELAY(FP86,FP58,FP39,FP40,FP48,FP49,FP46,FP18,FALSE)</f>
        <v>25.352173041317855</v>
      </c>
      <c r="FQ106" s="125" cm="1">
        <f t="array" ref="FQ106">PEDBIKE_DELAY(FQ86,FQ58,FQ39,FQ40,FQ48,FQ49,FQ46,FQ18,FALSE)</f>
        <v>0.75850019629464838</v>
      </c>
      <c r="FR106" s="125" cm="1">
        <f t="array" ref="FR106">PEDBIKE_DELAY(FR86,FR58,FR39,FR40,FR48,FR49,FR46,FR18,FALSE)</f>
        <v>1.6723892767539661</v>
      </c>
      <c r="FS106" s="125" cm="1">
        <f t="array" ref="FS106">PEDBIKE_DELAY(FS86,FS58,FS39,FS40,FS48,FS49,FS46,FS18,FALSE)</f>
        <v>2.7881691549448013</v>
      </c>
      <c r="FT106" s="125" cm="1">
        <f t="array" ref="FT106">PEDBIKE_DELAY(FT86,FT58,FT39,FT40,FT48,FT49,FT46,FT18,FALSE)</f>
        <v>4.1310970546769639</v>
      </c>
      <c r="FU106" s="125" cm="1">
        <f t="array" ref="FU106">PEDBIKE_DELAY(FU86,FU58,FU39,FU40,FU48,FU49,FU46,FU18,FALSE)</f>
        <v>5.7462888752735477</v>
      </c>
      <c r="FV106" s="125" cm="1">
        <f t="array" ref="FV106">PEDBIKE_DELAY(FV86,FV58,FV39,FV40,FV48,FV49,FV46,FV18,FALSE)</f>
        <v>7.6659461711403045</v>
      </c>
      <c r="FW106" s="125" cm="1">
        <f t="array" ref="FW106">PEDBIKE_DELAY(FW86,FW58,FW39,FW40,FW48,FW49,FW46,FW18,FALSE)</f>
        <v>9.9148980740373833</v>
      </c>
      <c r="FX106" s="125" cm="1">
        <f t="array" ref="FX106">PEDBIKE_DELAY(FX86,FX58,FX39,FX40,FX48,FX49,FX46,FX18,FALSE)</f>
        <v>12.510471534432419</v>
      </c>
      <c r="FY106" s="125" cm="1">
        <f t="array" ref="FY106">PEDBIKE_DELAY(FY86,FY58,FY39,FY40,FY48,FY49,FY46,FY18,FALSE)</f>
        <v>15.431848416926329</v>
      </c>
      <c r="FZ106" s="125" cm="1">
        <f t="array" ref="FZ106">PEDBIKE_DELAY(FZ86,FZ58,FZ39,FZ40,FZ48,FZ49,FZ46,FZ18,FALSE)</f>
        <v>18.627914572634406</v>
      </c>
      <c r="GA106" s="125" cm="1">
        <f t="array" ref="GA106">PEDBIKE_DELAY(GA86,GA58,GA39,GA40,GA48,GA49,GA46,GA18,FALSE)</f>
        <v>21.988313322977184</v>
      </c>
      <c r="GB106" s="125" cm="1">
        <f t="array" ref="GB106">PEDBIKE_DELAY(GB86,GB58,GB39,GB40,GB48,GB49,GB46,GB18,FALSE)</f>
        <v>25.352173041317855</v>
      </c>
      <c r="GC106" s="125" cm="1">
        <f t="array" ref="GC106">PEDBIKE_DELAY(GC86,GC58,GC39,GC40,GC48,GC49,GC46,GC18,FALSE)</f>
        <v>0.75850019629464838</v>
      </c>
      <c r="GD106" s="125" cm="1">
        <f t="array" ref="GD106">PEDBIKE_DELAY(GD86,GD58,GD39,GD40,GD48,GD49,GD46,GD18,FALSE)</f>
        <v>1.6723892767539661</v>
      </c>
      <c r="GE106" s="125" cm="1">
        <f t="array" ref="GE106">PEDBIKE_DELAY(GE86,GE58,GE39,GE40,GE48,GE49,GE46,GE18,FALSE)</f>
        <v>2.7881691549448013</v>
      </c>
      <c r="GF106" s="125" cm="1">
        <f t="array" ref="GF106">PEDBIKE_DELAY(GF86,GF58,GF39,GF40,GF48,GF49,GF46,GF18,FALSE)</f>
        <v>4.1310970546769639</v>
      </c>
      <c r="GG106" s="125" cm="1">
        <f t="array" ref="GG106">PEDBIKE_DELAY(GG86,GG58,GG39,GG40,GG48,GG49,GG46,GG18,FALSE)</f>
        <v>5.7462888752735477</v>
      </c>
      <c r="GH106" s="125" cm="1">
        <f t="array" ref="GH106">PEDBIKE_DELAY(GH86,GH58,GH39,GH40,GH48,GH49,GH46,GH18,FALSE)</f>
        <v>7.6659461711403045</v>
      </c>
      <c r="GI106" s="125" cm="1">
        <f t="array" ref="GI106">PEDBIKE_DELAY(GI86,GI58,GI39,GI40,GI48,GI49,GI46,GI18,FALSE)</f>
        <v>9.9148980740373833</v>
      </c>
      <c r="GJ106" s="125" cm="1">
        <f t="array" ref="GJ106">PEDBIKE_DELAY(GJ86,GJ58,GJ39,GJ40,GJ48,GJ49,GJ46,GJ18,FALSE)</f>
        <v>12.510471534432419</v>
      </c>
      <c r="GK106" s="125" cm="1">
        <f t="array" ref="GK106">PEDBIKE_DELAY(GK86,GK58,GK39,GK40,GK48,GK49,GK46,GK18,FALSE)</f>
        <v>15.431848416926329</v>
      </c>
      <c r="GL106" s="125" cm="1">
        <f t="array" ref="GL106">PEDBIKE_DELAY(GL86,GL58,GL39,GL40,GL48,GL49,GL46,GL18,FALSE)</f>
        <v>18.627914572634406</v>
      </c>
      <c r="GM106" s="125" cm="1">
        <f t="array" ref="GM106">PEDBIKE_DELAY(GM86,GM58,GM39,GM40,GM48,GM49,GM46,GM18,FALSE)</f>
        <v>21.988313322977184</v>
      </c>
      <c r="GN106" s="125" cm="1">
        <f t="array" ref="GN106">PEDBIKE_DELAY(GN86,GN58,GN39,GN40,GN48,GN49,GN46,GN18,FALSE)</f>
        <v>25.352173041317855</v>
      </c>
      <c r="GO106" s="125" cm="1">
        <f t="array" ref="GO106">PEDBIKE_DELAY(GO86,GO58,GO39,GO40,GO48,GO49,GO46,GO18,FALSE)</f>
        <v>0.75850019629464838</v>
      </c>
      <c r="GP106" s="125" cm="1">
        <f t="array" ref="GP106">PEDBIKE_DELAY(GP86,GP58,GP39,GP40,GP48,GP49,GP46,GP18,FALSE)</f>
        <v>1.6723892767539661</v>
      </c>
      <c r="GQ106" s="125" cm="1">
        <f t="array" ref="GQ106">PEDBIKE_DELAY(GQ86,GQ58,GQ39,GQ40,GQ48,GQ49,GQ46,GQ18,FALSE)</f>
        <v>2.7881691549448013</v>
      </c>
      <c r="GR106" s="125" cm="1">
        <f t="array" ref="GR106">PEDBIKE_DELAY(GR86,GR58,GR39,GR40,GR48,GR49,GR46,GR18,FALSE)</f>
        <v>4.1310970546769639</v>
      </c>
      <c r="GS106" s="125" cm="1">
        <f t="array" ref="GS106">PEDBIKE_DELAY(GS86,GS58,GS39,GS40,GS48,GS49,GS46,GS18,FALSE)</f>
        <v>5.7462888752735477</v>
      </c>
      <c r="GT106" s="125" cm="1">
        <f t="array" ref="GT106">PEDBIKE_DELAY(GT86,GT58,GT39,GT40,GT48,GT49,GT46,GT18,FALSE)</f>
        <v>7.6659461711403045</v>
      </c>
      <c r="GU106" s="125" cm="1">
        <f t="array" ref="GU106">PEDBIKE_DELAY(GU86,GU58,GU39,GU40,GU48,GU49,GU46,GU18,FALSE)</f>
        <v>9.9148980740373833</v>
      </c>
      <c r="GV106" s="125" cm="1">
        <f t="array" ref="GV106">PEDBIKE_DELAY(GV86,GV58,GV39,GV40,GV48,GV49,GV46,GV18,FALSE)</f>
        <v>12.510471534432419</v>
      </c>
      <c r="GW106" s="125" cm="1">
        <f t="array" ref="GW106">PEDBIKE_DELAY(GW86,GW58,GW39,GW40,GW48,GW49,GW46,GW18,FALSE)</f>
        <v>15.431848416926329</v>
      </c>
      <c r="GX106" s="125" cm="1">
        <f t="array" ref="GX106">PEDBIKE_DELAY(GX86,GX58,GX39,GX40,GX48,GX49,GX46,GX18,FALSE)</f>
        <v>18.627914572634406</v>
      </c>
      <c r="GY106" s="125" cm="1">
        <f t="array" ref="GY106">PEDBIKE_DELAY(GY86,GY58,GY39,GY40,GY48,GY49,GY46,GY18,FALSE)</f>
        <v>21.988313322977184</v>
      </c>
      <c r="GZ106" s="125" cm="1">
        <f t="array" ref="GZ106">PEDBIKE_DELAY(GZ86,GZ58,GZ39,GZ40,GZ48,GZ49,GZ46,GZ18,FALSE)</f>
        <v>25.352173041317855</v>
      </c>
      <c r="HA106" s="125" cm="1">
        <f t="array" ref="HA106">PEDBIKE_DELAY(HA86,HA58,HA39,HA40,HA48,HA49,HA46,HA18,FALSE)</f>
        <v>0.75850019629464838</v>
      </c>
      <c r="HB106" s="125" cm="1">
        <f t="array" ref="HB106">PEDBIKE_DELAY(HB86,HB58,HB39,HB40,HB48,HB49,HB46,HB18,FALSE)</f>
        <v>1.6723892767539661</v>
      </c>
      <c r="HC106" s="125" cm="1">
        <f t="array" ref="HC106">PEDBIKE_DELAY(HC86,HC58,HC39,HC40,HC48,HC49,HC46,HC18,FALSE)</f>
        <v>2.7881691549448013</v>
      </c>
      <c r="HD106" s="125" cm="1">
        <f t="array" ref="HD106">PEDBIKE_DELAY(HD86,HD58,HD39,HD40,HD48,HD49,HD46,HD18,FALSE)</f>
        <v>4.1310970546769639</v>
      </c>
      <c r="HE106" s="125" cm="1">
        <f t="array" ref="HE106">PEDBIKE_DELAY(HE86,HE58,HE39,HE40,HE48,HE49,HE46,HE18,FALSE)</f>
        <v>5.7462888752735477</v>
      </c>
      <c r="HF106" s="125" cm="1">
        <f t="array" ref="HF106">PEDBIKE_DELAY(HF86,HF58,HF39,HF40,HF48,HF49,HF46,HF18,FALSE)</f>
        <v>7.6659461711403045</v>
      </c>
      <c r="HG106" s="125" cm="1">
        <f t="array" ref="HG106">PEDBIKE_DELAY(HG86,HG58,HG39,HG40,HG48,HG49,HG46,HG18,FALSE)</f>
        <v>9.9148980740373833</v>
      </c>
      <c r="HH106" s="125" cm="1">
        <f t="array" ref="HH106">PEDBIKE_DELAY(HH86,HH58,HH39,HH40,HH48,HH49,HH46,HH18,FALSE)</f>
        <v>12.510471534432419</v>
      </c>
      <c r="HI106" s="125" cm="1">
        <f t="array" ref="HI106">PEDBIKE_DELAY(HI86,HI58,HI39,HI40,HI48,HI49,HI46,HI18,FALSE)</f>
        <v>15.431848416926329</v>
      </c>
      <c r="HJ106" s="125" cm="1">
        <f t="array" ref="HJ106">PEDBIKE_DELAY(HJ86,HJ58,HJ39,HJ40,HJ48,HJ49,HJ46,HJ18,FALSE)</f>
        <v>18.627914572634406</v>
      </c>
      <c r="HK106" s="125" cm="1">
        <f t="array" ref="HK106">PEDBIKE_DELAY(HK86,HK58,HK39,HK40,HK48,HK49,HK46,HK18,FALSE)</f>
        <v>21.988313322977184</v>
      </c>
      <c r="HL106" s="125" cm="1">
        <f t="array" ref="HL106">PEDBIKE_DELAY(HL86,HL58,HL39,HL40,HL48,HL49,HL46,HL18,FALSE)</f>
        <v>25.352173041317855</v>
      </c>
      <c r="HM106" s="125" cm="1">
        <f t="array" ref="HM106">PEDBIKE_DELAY(HM86,HM58,HM39,HM40,HM48,HM49,HM46,HM18,FALSE)</f>
        <v>0.75850019629464838</v>
      </c>
      <c r="HN106" s="125" cm="1">
        <f t="array" ref="HN106">PEDBIKE_DELAY(HN86,HN58,HN39,HN40,HN48,HN49,HN46,HN18,FALSE)</f>
        <v>1.6723892767539661</v>
      </c>
      <c r="HO106" s="125" cm="1">
        <f t="array" ref="HO106">PEDBIKE_DELAY(HO86,HO58,HO39,HO40,HO48,HO49,HO46,HO18,FALSE)</f>
        <v>2.7881691549448013</v>
      </c>
      <c r="HP106" s="125" cm="1">
        <f t="array" ref="HP106">PEDBIKE_DELAY(HP86,HP58,HP39,HP40,HP48,HP49,HP46,HP18,FALSE)</f>
        <v>4.1310970546769639</v>
      </c>
      <c r="HQ106" s="125" cm="1">
        <f t="array" ref="HQ106">PEDBIKE_DELAY(HQ86,HQ58,HQ39,HQ40,HQ48,HQ49,HQ46,HQ18,FALSE)</f>
        <v>5.7462888752735477</v>
      </c>
      <c r="HR106" s="125" cm="1">
        <f t="array" ref="HR106">PEDBIKE_DELAY(HR86,HR58,HR39,HR40,HR48,HR49,HR46,HR18,FALSE)</f>
        <v>7.6659461711403045</v>
      </c>
      <c r="HS106" s="125" cm="1">
        <f t="array" ref="HS106">PEDBIKE_DELAY(HS86,HS58,HS39,HS40,HS48,HS49,HS46,HS18,FALSE)</f>
        <v>9.9148980740373833</v>
      </c>
      <c r="HT106" s="125" cm="1">
        <f t="array" ref="HT106">PEDBIKE_DELAY(HT86,HT58,HT39,HT40,HT48,HT49,HT46,HT18,FALSE)</f>
        <v>12.510471534432419</v>
      </c>
      <c r="HU106" s="125" cm="1">
        <f t="array" ref="HU106">PEDBIKE_DELAY(HU86,HU58,HU39,HU40,HU48,HU49,HU46,HU18,FALSE)</f>
        <v>15.431848416926329</v>
      </c>
      <c r="HV106" s="125" cm="1">
        <f t="array" ref="HV106">PEDBIKE_DELAY(HV86,HV58,HV39,HV40,HV48,HV49,HV46,HV18,FALSE)</f>
        <v>18.627914572634406</v>
      </c>
      <c r="HW106" s="125" cm="1">
        <f t="array" ref="HW106">PEDBIKE_DELAY(HW86,HW58,HW39,HW40,HW48,HW49,HW46,HW18,FALSE)</f>
        <v>21.988313322977184</v>
      </c>
      <c r="HX106" s="125" cm="1">
        <f t="array" ref="HX106">PEDBIKE_DELAY(HX86,HX58,HX39,HX40,HX48,HX49,HX46,HX18,FALSE)</f>
        <v>25.352173041317855</v>
      </c>
      <c r="HY106" s="125" cm="1">
        <f t="array" ref="HY106">PEDBIKE_DELAY(HY86,HY58,HY39,HY40,HY48,HY49,HY46,HY18,FALSE)</f>
        <v>0.75850019629464838</v>
      </c>
      <c r="HZ106" s="125" cm="1">
        <f t="array" ref="HZ106">PEDBIKE_DELAY(HZ86,HZ58,HZ39,HZ40,HZ48,HZ49,HZ46,HZ18,FALSE)</f>
        <v>1.6723892767539661</v>
      </c>
      <c r="IA106" s="125" cm="1">
        <f t="array" ref="IA106">PEDBIKE_DELAY(IA86,IA58,IA39,IA40,IA48,IA49,IA46,IA18,FALSE)</f>
        <v>2.7881691549448013</v>
      </c>
      <c r="IB106" s="125" cm="1">
        <f t="array" ref="IB106">PEDBIKE_DELAY(IB86,IB58,IB39,IB40,IB48,IB49,IB46,IB18,FALSE)</f>
        <v>4.1310970546769639</v>
      </c>
      <c r="IC106" s="125" cm="1">
        <f t="array" ref="IC106">PEDBIKE_DELAY(IC86,IC58,IC39,IC40,IC48,IC49,IC46,IC18,FALSE)</f>
        <v>5.7462888752735477</v>
      </c>
      <c r="ID106" s="125" cm="1">
        <f t="array" ref="ID106">PEDBIKE_DELAY(ID86,ID58,ID39,ID40,ID48,ID49,ID46,ID18,FALSE)</f>
        <v>7.6659461711403045</v>
      </c>
      <c r="IE106" s="125" cm="1">
        <f t="array" ref="IE106">PEDBIKE_DELAY(IE86,IE58,IE39,IE40,IE48,IE49,IE46,IE18,FALSE)</f>
        <v>9.9148980740373833</v>
      </c>
      <c r="IF106" s="125" cm="1">
        <f t="array" ref="IF106">PEDBIKE_DELAY(IF86,IF58,IF39,IF40,IF48,IF49,IF46,IF18,FALSE)</f>
        <v>12.510471534432419</v>
      </c>
      <c r="IG106" s="125" cm="1">
        <f t="array" ref="IG106">PEDBIKE_DELAY(IG86,IG58,IG39,IG40,IG48,IG49,IG46,IG18,FALSE)</f>
        <v>15.431848416926329</v>
      </c>
      <c r="IH106" s="125" cm="1">
        <f t="array" ref="IH106">PEDBIKE_DELAY(IH86,IH58,IH39,IH40,IH48,IH49,IH46,IH18,FALSE)</f>
        <v>18.627914572634406</v>
      </c>
      <c r="II106" s="125" cm="1">
        <f t="array" ref="II106">PEDBIKE_DELAY(II86,II58,II39,II40,II48,II49,II46,II18,FALSE)</f>
        <v>21.988313322977184</v>
      </c>
      <c r="IJ106" s="125" cm="1">
        <f t="array" ref="IJ106">PEDBIKE_DELAY(IJ86,IJ58,IJ39,IJ40,IJ48,IJ49,IJ46,IJ18,FALSE)</f>
        <v>25.352173041317855</v>
      </c>
      <c r="IK106" s="125" cm="1">
        <f t="array" ref="IK106">PEDBIKE_DELAY(IK86,IK58,IK39,IK40,IK48,IK49,IK46,IK18,FALSE)</f>
        <v>0.75850019629464838</v>
      </c>
      <c r="IL106" s="125" cm="1">
        <f t="array" ref="IL106">PEDBIKE_DELAY(IL86,IL58,IL39,IL40,IL48,IL49,IL46,IL18,FALSE)</f>
        <v>1.6723892767539661</v>
      </c>
      <c r="IM106" s="125" cm="1">
        <f t="array" ref="IM106">PEDBIKE_DELAY(IM86,IM58,IM39,IM40,IM48,IM49,IM46,IM18,FALSE)</f>
        <v>2.7881691549448013</v>
      </c>
      <c r="IN106" s="125" cm="1">
        <f t="array" ref="IN106">PEDBIKE_DELAY(IN86,IN58,IN39,IN40,IN48,IN49,IN46,IN18,FALSE)</f>
        <v>4.1310970546769639</v>
      </c>
      <c r="IO106" s="125" cm="1">
        <f t="array" ref="IO106">PEDBIKE_DELAY(IO86,IO58,IO39,IO40,IO48,IO49,IO46,IO18,FALSE)</f>
        <v>5.7462888752735477</v>
      </c>
      <c r="IP106" s="125" cm="1">
        <f t="array" ref="IP106">PEDBIKE_DELAY(IP86,IP58,IP39,IP40,IP48,IP49,IP46,IP18,FALSE)</f>
        <v>7.6659461711403045</v>
      </c>
      <c r="IQ106" s="125" cm="1">
        <f t="array" ref="IQ106">PEDBIKE_DELAY(IQ86,IQ58,IQ39,IQ40,IQ48,IQ49,IQ46,IQ18,FALSE)</f>
        <v>9.9148980740373833</v>
      </c>
      <c r="IR106" s="125" cm="1">
        <f t="array" ref="IR106">PEDBIKE_DELAY(IR86,IR58,IR39,IR40,IR48,IR49,IR46,IR18,FALSE)</f>
        <v>12.510471534432419</v>
      </c>
      <c r="IS106" s="125" cm="1">
        <f t="array" ref="IS106">PEDBIKE_DELAY(IS86,IS58,IS39,IS40,IS48,IS49,IS46,IS18,FALSE)</f>
        <v>15.431848416926329</v>
      </c>
      <c r="IT106" s="125" cm="1">
        <f t="array" ref="IT106">PEDBIKE_DELAY(IT86,IT58,IT39,IT40,IT48,IT49,IT46,IT18,FALSE)</f>
        <v>18.627914572634406</v>
      </c>
      <c r="IU106" s="125" cm="1">
        <f t="array" ref="IU106">PEDBIKE_DELAY(IU86,IU58,IU39,IU40,IU48,IU49,IU46,IU18,FALSE)</f>
        <v>21.988313322977184</v>
      </c>
      <c r="IV106" s="125" cm="1">
        <f t="array" ref="IV106">PEDBIKE_DELAY(IV86,IV58,IV39,IV40,IV48,IV49,IV46,IV18,FALSE)</f>
        <v>25.352173041317855</v>
      </c>
      <c r="IW106" s="125" cm="1">
        <f t="array" ref="IW106">PEDBIKE_DELAY(IW86,IW58,IW39,IW40,IW48,IW49,IW46,IW18,FALSE)</f>
        <v>0.75850019629464838</v>
      </c>
      <c r="IX106" s="125" cm="1">
        <f t="array" ref="IX106">PEDBIKE_DELAY(IX86,IX58,IX39,IX40,IX48,IX49,IX46,IX18,FALSE)</f>
        <v>1.6723892767539661</v>
      </c>
      <c r="IY106" s="125" cm="1">
        <f t="array" ref="IY106">PEDBIKE_DELAY(IY86,IY58,IY39,IY40,IY48,IY49,IY46,IY18,FALSE)</f>
        <v>2.7881691549448013</v>
      </c>
      <c r="IZ106" s="125" cm="1">
        <f t="array" ref="IZ106">PEDBIKE_DELAY(IZ86,IZ58,IZ39,IZ40,IZ48,IZ49,IZ46,IZ18,FALSE)</f>
        <v>4.1310970546769639</v>
      </c>
      <c r="JA106" s="125" cm="1">
        <f t="array" ref="JA106">PEDBIKE_DELAY(JA86,JA58,JA39,JA40,JA48,JA49,JA46,JA18,FALSE)</f>
        <v>5.7462888752735477</v>
      </c>
      <c r="JB106" s="125" cm="1">
        <f t="array" ref="JB106">PEDBIKE_DELAY(JB86,JB58,JB39,JB40,JB48,JB49,JB46,JB18,FALSE)</f>
        <v>7.6659461711403045</v>
      </c>
      <c r="JC106" s="125" cm="1">
        <f t="array" ref="JC106">PEDBIKE_DELAY(JC86,JC58,JC39,JC40,JC48,JC49,JC46,JC18,FALSE)</f>
        <v>9.9148980740373833</v>
      </c>
      <c r="JD106" s="125" cm="1">
        <f t="array" ref="JD106">PEDBIKE_DELAY(JD86,JD58,JD39,JD40,JD48,JD49,JD46,JD18,FALSE)</f>
        <v>12.510471534432419</v>
      </c>
      <c r="JE106" s="125" cm="1">
        <f t="array" ref="JE106">PEDBIKE_DELAY(JE86,JE58,JE39,JE40,JE48,JE49,JE46,JE18,FALSE)</f>
        <v>15.431848416926329</v>
      </c>
      <c r="JF106" s="125" cm="1">
        <f t="array" ref="JF106">PEDBIKE_DELAY(JF86,JF58,JF39,JF40,JF48,JF49,JF46,JF18,FALSE)</f>
        <v>18.627914572634406</v>
      </c>
      <c r="JG106" s="125" cm="1">
        <f t="array" ref="JG106">PEDBIKE_DELAY(JG86,JG58,JG39,JG40,JG48,JG49,JG46,JG18,FALSE)</f>
        <v>21.988313322977184</v>
      </c>
      <c r="JH106" s="125" cm="1">
        <f t="array" ref="JH106">PEDBIKE_DELAY(JH86,JH58,JH39,JH40,JH48,JH49,JH46,JH18,FALSE)</f>
        <v>25.352173041317855</v>
      </c>
      <c r="JI106" s="125" cm="1">
        <f t="array" ref="JI106">PEDBIKE_DELAY(JI86,JI58,JI39,JI40,JI48,JI49,JI46,JI18,FALSE)</f>
        <v>0.75850019629464838</v>
      </c>
      <c r="JJ106" s="125" cm="1">
        <f t="array" ref="JJ106">PEDBIKE_DELAY(JJ86,JJ58,JJ39,JJ40,JJ48,JJ49,JJ46,JJ18,FALSE)</f>
        <v>1.6723892767539661</v>
      </c>
      <c r="JK106" s="125" cm="1">
        <f t="array" ref="JK106">PEDBIKE_DELAY(JK86,JK58,JK39,JK40,JK48,JK49,JK46,JK18,FALSE)</f>
        <v>2.7881691549448013</v>
      </c>
      <c r="JL106" s="125" cm="1">
        <f t="array" ref="JL106">PEDBIKE_DELAY(JL86,JL58,JL39,JL40,JL48,JL49,JL46,JL18,FALSE)</f>
        <v>4.1310970546769639</v>
      </c>
      <c r="JM106" s="125" cm="1">
        <f t="array" ref="JM106">PEDBIKE_DELAY(JM86,JM58,JM39,JM40,JM48,JM49,JM46,JM18,FALSE)</f>
        <v>5.7462888752735477</v>
      </c>
      <c r="JN106" s="125" cm="1">
        <f t="array" ref="JN106">PEDBIKE_DELAY(JN86,JN58,JN39,JN40,JN48,JN49,JN46,JN18,FALSE)</f>
        <v>7.6659461711403045</v>
      </c>
      <c r="JO106" s="125" cm="1">
        <f t="array" ref="JO106">PEDBIKE_DELAY(JO86,JO58,JO39,JO40,JO48,JO49,JO46,JO18,FALSE)</f>
        <v>9.9148980740373833</v>
      </c>
      <c r="JP106" s="125" cm="1">
        <f t="array" ref="JP106">PEDBIKE_DELAY(JP86,JP58,JP39,JP40,JP48,JP49,JP46,JP18,FALSE)</f>
        <v>12.510471534432419</v>
      </c>
      <c r="JQ106" s="125" cm="1">
        <f t="array" ref="JQ106">PEDBIKE_DELAY(JQ86,JQ58,JQ39,JQ40,JQ48,JQ49,JQ46,JQ18,FALSE)</f>
        <v>15.431848416926329</v>
      </c>
      <c r="JR106" s="125" cm="1">
        <f t="array" ref="JR106">PEDBIKE_DELAY(JR86,JR58,JR39,JR40,JR48,JR49,JR46,JR18,FALSE)</f>
        <v>18.627914572634406</v>
      </c>
      <c r="JS106" s="125" cm="1">
        <f t="array" ref="JS106">PEDBIKE_DELAY(JS86,JS58,JS39,JS40,JS48,JS49,JS46,JS18,FALSE)</f>
        <v>21.988313322977184</v>
      </c>
      <c r="JT106" s="125" cm="1">
        <f t="array" ref="JT106">PEDBIKE_DELAY(JT86,JT58,JT39,JT40,JT48,JT49,JT46,JT18,FALSE)</f>
        <v>25.352173041317855</v>
      </c>
      <c r="JU106" s="125" cm="1">
        <f t="array" ref="JU106">PEDBIKE_DELAY(JU86,JU58,JU39,JU40,JU48,JU49,JU46,JU18,FALSE)</f>
        <v>0.75850019629464838</v>
      </c>
      <c r="JV106" s="125" cm="1">
        <f t="array" ref="JV106">PEDBIKE_DELAY(JV86,JV58,JV39,JV40,JV48,JV49,JV46,JV18,FALSE)</f>
        <v>1.6723892767539661</v>
      </c>
      <c r="JW106" s="125" cm="1">
        <f t="array" ref="JW106">PEDBIKE_DELAY(JW86,JW58,JW39,JW40,JW48,JW49,JW46,JW18,FALSE)</f>
        <v>2.7881691549448013</v>
      </c>
      <c r="JX106" s="125" cm="1">
        <f t="array" ref="JX106">PEDBIKE_DELAY(JX86,JX58,JX39,JX40,JX48,JX49,JX46,JX18,FALSE)</f>
        <v>4.1310970546769639</v>
      </c>
      <c r="JY106" s="125" cm="1">
        <f t="array" ref="JY106">PEDBIKE_DELAY(JY86,JY58,JY39,JY40,JY48,JY49,JY46,JY18,FALSE)</f>
        <v>5.7462888752735477</v>
      </c>
      <c r="JZ106" s="125" cm="1">
        <f t="array" ref="JZ106">PEDBIKE_DELAY(JZ86,JZ58,JZ39,JZ40,JZ48,JZ49,JZ46,JZ18,FALSE)</f>
        <v>7.6659461711403045</v>
      </c>
      <c r="KA106" s="125" cm="1">
        <f t="array" ref="KA106">PEDBIKE_DELAY(KA86,KA58,KA39,KA40,KA48,KA49,KA46,KA18,FALSE)</f>
        <v>9.9148980740373833</v>
      </c>
      <c r="KB106" s="125" cm="1">
        <f t="array" ref="KB106">PEDBIKE_DELAY(KB86,KB58,KB39,KB40,KB48,KB49,KB46,KB18,FALSE)</f>
        <v>12.510471534432419</v>
      </c>
      <c r="KC106" s="125" cm="1">
        <f t="array" ref="KC106">PEDBIKE_DELAY(KC86,KC58,KC39,KC40,KC48,KC49,KC46,KC18,FALSE)</f>
        <v>15.431848416926329</v>
      </c>
      <c r="KD106" s="125" cm="1">
        <f t="array" ref="KD106">PEDBIKE_DELAY(KD86,KD58,KD39,KD40,KD48,KD49,KD46,KD18,FALSE)</f>
        <v>18.627914572634406</v>
      </c>
      <c r="KE106" s="125" cm="1">
        <f t="array" ref="KE106">PEDBIKE_DELAY(KE86,KE58,KE39,KE40,KE48,KE49,KE46,KE18,FALSE)</f>
        <v>21.988313322977184</v>
      </c>
      <c r="KF106" s="125" cm="1">
        <f t="array" ref="KF106">PEDBIKE_DELAY(KF86,KF58,KF39,KF40,KF48,KF49,KF46,KF18,FALSE)</f>
        <v>25.352173041317855</v>
      </c>
      <c r="KG106" s="125" cm="1">
        <f t="array" ref="KG106">PEDBIKE_DELAY(KG86,KG58,KG39,KG40,KG48,KG49,KG46,KG18,FALSE)</f>
        <v>0.75850019629464838</v>
      </c>
      <c r="KH106" s="125" cm="1">
        <f t="array" ref="KH106">PEDBIKE_DELAY(KH86,KH58,KH39,KH40,KH48,KH49,KH46,KH18,FALSE)</f>
        <v>1.6723892767539661</v>
      </c>
      <c r="KI106" s="125" cm="1">
        <f t="array" ref="KI106">PEDBIKE_DELAY(KI86,KI58,KI39,KI40,KI48,KI49,KI46,KI18,FALSE)</f>
        <v>2.7881691549448013</v>
      </c>
      <c r="KJ106" s="125" cm="1">
        <f t="array" ref="KJ106">PEDBIKE_DELAY(KJ86,KJ58,KJ39,KJ40,KJ48,KJ49,KJ46,KJ18,FALSE)</f>
        <v>4.1310970546769639</v>
      </c>
      <c r="KK106" s="125" cm="1">
        <f t="array" ref="KK106">PEDBIKE_DELAY(KK86,KK58,KK39,KK40,KK48,KK49,KK46,KK18,FALSE)</f>
        <v>5.7462888752735477</v>
      </c>
      <c r="KL106" s="125" cm="1">
        <f t="array" ref="KL106">PEDBIKE_DELAY(KL86,KL58,KL39,KL40,KL48,KL49,KL46,KL18,FALSE)</f>
        <v>7.6659461711403045</v>
      </c>
      <c r="KM106" s="125" cm="1">
        <f t="array" ref="KM106">PEDBIKE_DELAY(KM86,KM58,KM39,KM40,KM48,KM49,KM46,KM18,FALSE)</f>
        <v>9.9148980740373833</v>
      </c>
      <c r="KN106" s="125" cm="1">
        <f t="array" ref="KN106">PEDBIKE_DELAY(KN86,KN58,KN39,KN40,KN48,KN49,KN46,KN18,FALSE)</f>
        <v>12.510471534432419</v>
      </c>
      <c r="KO106" s="125" cm="1">
        <f t="array" ref="KO106">PEDBIKE_DELAY(KO86,KO58,KO39,KO40,KO48,KO49,KO46,KO18,FALSE)</f>
        <v>15.431848416926329</v>
      </c>
      <c r="KP106" s="125" cm="1">
        <f t="array" ref="KP106">PEDBIKE_DELAY(KP86,KP58,KP39,KP40,KP48,KP49,KP46,KP18,FALSE)</f>
        <v>18.627914572634406</v>
      </c>
      <c r="KQ106" s="125" cm="1">
        <f t="array" ref="KQ106">PEDBIKE_DELAY(KQ86,KQ58,KQ39,KQ40,KQ48,KQ49,KQ46,KQ18,FALSE)</f>
        <v>21.988313322977184</v>
      </c>
      <c r="KR106" s="125" cm="1">
        <f t="array" ref="KR106">PEDBIKE_DELAY(KR86,KR58,KR39,KR40,KR48,KR49,KR46,KR18,FALSE)</f>
        <v>25.352173041317855</v>
      </c>
      <c r="KS106" s="125" cm="1">
        <f t="array" ref="KS106">PEDBIKE_DELAY(KS86,KS58,KS39,KS40,KS48,KS49,KS46,KS18,FALSE)</f>
        <v>0.75850019629464838</v>
      </c>
      <c r="KT106" s="125" cm="1">
        <f t="array" ref="KT106">PEDBIKE_DELAY(KT86,KT58,KT39,KT40,KT48,KT49,KT46,KT18,FALSE)</f>
        <v>1.6723892767539661</v>
      </c>
      <c r="KU106" s="125" cm="1">
        <f t="array" ref="KU106">PEDBIKE_DELAY(KU86,KU58,KU39,KU40,KU48,KU49,KU46,KU18,FALSE)</f>
        <v>2.7881691549448013</v>
      </c>
      <c r="KV106" s="125" cm="1">
        <f t="array" ref="KV106">PEDBIKE_DELAY(KV86,KV58,KV39,KV40,KV48,KV49,KV46,KV18,FALSE)</f>
        <v>4.1310970546769639</v>
      </c>
      <c r="KW106" s="125" cm="1">
        <f t="array" ref="KW106">PEDBIKE_DELAY(KW86,KW58,KW39,KW40,KW48,KW49,KW46,KW18,FALSE)</f>
        <v>5.7462888752735477</v>
      </c>
      <c r="KX106" s="125" cm="1">
        <f t="array" ref="KX106">PEDBIKE_DELAY(KX86,KX58,KX39,KX40,KX48,KX49,KX46,KX18,FALSE)</f>
        <v>7.6659461711403045</v>
      </c>
      <c r="KY106" s="125" cm="1">
        <f t="array" ref="KY106">PEDBIKE_DELAY(KY86,KY58,KY39,KY40,KY48,KY49,KY46,KY18,FALSE)</f>
        <v>9.9148980740373833</v>
      </c>
      <c r="KZ106" s="125" cm="1">
        <f t="array" ref="KZ106">PEDBIKE_DELAY(KZ86,KZ58,KZ39,KZ40,KZ48,KZ49,KZ46,KZ18,FALSE)</f>
        <v>12.510471534432419</v>
      </c>
      <c r="LA106" s="125" cm="1">
        <f t="array" ref="LA106">PEDBIKE_DELAY(LA86,LA58,LA39,LA40,LA48,LA49,LA46,LA18,FALSE)</f>
        <v>15.431848416926329</v>
      </c>
      <c r="LB106" s="125" cm="1">
        <f t="array" ref="LB106">PEDBIKE_DELAY(LB86,LB58,LB39,LB40,LB48,LB49,LB46,LB18,FALSE)</f>
        <v>18.627914572634406</v>
      </c>
      <c r="LC106" s="125" cm="1">
        <f t="array" ref="LC106">PEDBIKE_DELAY(LC86,LC58,LC39,LC40,LC48,LC49,LC46,LC18,FALSE)</f>
        <v>21.988313322977184</v>
      </c>
      <c r="LD106" s="125" cm="1">
        <f t="array" ref="LD106">PEDBIKE_DELAY(LD86,LD58,LD39,LD40,LD48,LD49,LD46,LD18,FALSE)</f>
        <v>25.352173041317855</v>
      </c>
      <c r="LE106" s="125" cm="1">
        <f t="array" ref="LE106">PEDBIKE_DELAY(LE86,LE58,LE39,LE40,LE48,LE49,LE46,LE18,FALSE)</f>
        <v>0.75850019629464838</v>
      </c>
      <c r="LF106" s="125" cm="1">
        <f t="array" ref="LF106">PEDBIKE_DELAY(LF86,LF58,LF39,LF40,LF48,LF49,LF46,LF18,FALSE)</f>
        <v>1.6723892767539661</v>
      </c>
      <c r="LG106" s="125" cm="1">
        <f t="array" ref="LG106">PEDBIKE_DELAY(LG86,LG58,LG39,LG40,LG48,LG49,LG46,LG18,FALSE)</f>
        <v>2.7881691549448013</v>
      </c>
      <c r="LH106" s="125" cm="1">
        <f t="array" ref="LH106">PEDBIKE_DELAY(LH86,LH58,LH39,LH40,LH48,LH49,LH46,LH18,FALSE)</f>
        <v>4.1310970546769639</v>
      </c>
      <c r="LI106" s="125" cm="1">
        <f t="array" ref="LI106">PEDBIKE_DELAY(LI86,LI58,LI39,LI40,LI48,LI49,LI46,LI18,FALSE)</f>
        <v>5.7462888752735477</v>
      </c>
      <c r="LJ106" s="125" cm="1">
        <f t="array" ref="LJ106">PEDBIKE_DELAY(LJ86,LJ58,LJ39,LJ40,LJ48,LJ49,LJ46,LJ18,FALSE)</f>
        <v>7.6659461711403045</v>
      </c>
      <c r="LK106" s="125" cm="1">
        <f t="array" ref="LK106">PEDBIKE_DELAY(LK86,LK58,LK39,LK40,LK48,LK49,LK46,LK18,FALSE)</f>
        <v>9.9148980740373833</v>
      </c>
      <c r="LL106" s="125" cm="1">
        <f t="array" ref="LL106">PEDBIKE_DELAY(LL86,LL58,LL39,LL40,LL48,LL49,LL46,LL18,FALSE)</f>
        <v>12.510471534432419</v>
      </c>
      <c r="LM106" s="125" cm="1">
        <f t="array" ref="LM106">PEDBIKE_DELAY(LM86,LM58,LM39,LM40,LM48,LM49,LM46,LM18,FALSE)</f>
        <v>15.431848416926329</v>
      </c>
      <c r="LN106" s="125" cm="1">
        <f t="array" ref="LN106">PEDBIKE_DELAY(LN86,LN58,LN39,LN40,LN48,LN49,LN46,LN18,FALSE)</f>
        <v>18.627914572634406</v>
      </c>
      <c r="LO106" s="125" cm="1">
        <f t="array" ref="LO106">PEDBIKE_DELAY(LO86,LO58,LO39,LO40,LO48,LO49,LO46,LO18,FALSE)</f>
        <v>21.988313322977184</v>
      </c>
      <c r="LP106" s="125" cm="1">
        <f t="array" ref="LP106">PEDBIKE_DELAY(LP86,LP58,LP39,LP40,LP48,LP49,LP46,LP18,FALSE)</f>
        <v>25.352173041317855</v>
      </c>
      <c r="LQ106" s="125" cm="1">
        <f t="array" ref="LQ106">PEDBIKE_DELAY(LQ86,LQ58,LQ39,LQ40,LQ48,LQ49,LQ46,LQ18,FALSE)</f>
        <v>0.75850019629464838</v>
      </c>
      <c r="LR106" s="125" cm="1">
        <f t="array" ref="LR106">PEDBIKE_DELAY(LR86,LR58,LR39,LR40,LR48,LR49,LR46,LR18,FALSE)</f>
        <v>1.6723892767539661</v>
      </c>
      <c r="LS106" s="125" cm="1">
        <f t="array" ref="LS106">PEDBIKE_DELAY(LS86,LS58,LS39,LS40,LS48,LS49,LS46,LS18,FALSE)</f>
        <v>2.7881691549448013</v>
      </c>
      <c r="LT106" s="125" cm="1">
        <f t="array" ref="LT106">PEDBIKE_DELAY(LT86,LT58,LT39,LT40,LT48,LT49,LT46,LT18,FALSE)</f>
        <v>4.1310970546769639</v>
      </c>
      <c r="LU106" s="125" cm="1">
        <f t="array" ref="LU106">PEDBIKE_DELAY(LU86,LU58,LU39,LU40,LU48,LU49,LU46,LU18,FALSE)</f>
        <v>5.7462888752735477</v>
      </c>
      <c r="LV106" s="125" cm="1">
        <f t="array" ref="LV106">PEDBIKE_DELAY(LV86,LV58,LV39,LV40,LV48,LV49,LV46,LV18,FALSE)</f>
        <v>7.6659461711403045</v>
      </c>
      <c r="LW106" s="125" cm="1">
        <f t="array" ref="LW106">PEDBIKE_DELAY(LW86,LW58,LW39,LW40,LW48,LW49,LW46,LW18,FALSE)</f>
        <v>9.9148980740373833</v>
      </c>
      <c r="LX106" s="125" cm="1">
        <f t="array" ref="LX106">PEDBIKE_DELAY(LX86,LX58,LX39,LX40,LX48,LX49,LX46,LX18,FALSE)</f>
        <v>12.510471534432419</v>
      </c>
      <c r="LY106" s="125" cm="1">
        <f t="array" ref="LY106">PEDBIKE_DELAY(LY86,LY58,LY39,LY40,LY48,LY49,LY46,LY18,FALSE)</f>
        <v>15.431848416926329</v>
      </c>
      <c r="LZ106" s="125" cm="1">
        <f t="array" ref="LZ106">PEDBIKE_DELAY(LZ86,LZ58,LZ39,LZ40,LZ48,LZ49,LZ46,LZ18,FALSE)</f>
        <v>18.627914572634406</v>
      </c>
      <c r="MA106" s="125" cm="1">
        <f t="array" ref="MA106">PEDBIKE_DELAY(MA86,MA58,MA39,MA40,MA48,MA49,MA46,MA18,FALSE)</f>
        <v>21.988313322977184</v>
      </c>
      <c r="MB106" s="125" cm="1">
        <f t="array" ref="MB106">PEDBIKE_DELAY(MB86,MB58,MB39,MB40,MB48,MB49,MB46,MB18,FALSE)</f>
        <v>25.352173041317855</v>
      </c>
      <c r="MC106" s="125" cm="1">
        <f t="array" ref="MC106">PEDBIKE_DELAY(MC86,MC58,MC39,MC40,MC48,MC49,MC46,MC18,FALSE)</f>
        <v>0.75850019629464838</v>
      </c>
      <c r="MD106" s="125" cm="1">
        <f t="array" ref="MD106">PEDBIKE_DELAY(MD86,MD58,MD39,MD40,MD48,MD49,MD46,MD18,FALSE)</f>
        <v>1.6723892767539661</v>
      </c>
      <c r="ME106" s="125" cm="1">
        <f t="array" ref="ME106">PEDBIKE_DELAY(ME86,ME58,ME39,ME40,ME48,ME49,ME46,ME18,FALSE)</f>
        <v>2.7881691549448013</v>
      </c>
      <c r="MF106" s="125" cm="1">
        <f t="array" ref="MF106">PEDBIKE_DELAY(MF86,MF58,MF39,MF40,MF48,MF49,MF46,MF18,FALSE)</f>
        <v>4.1310970546769639</v>
      </c>
      <c r="MG106" s="125" cm="1">
        <f t="array" ref="MG106">PEDBIKE_DELAY(MG86,MG58,MG39,MG40,MG48,MG49,MG46,MG18,FALSE)</f>
        <v>5.7462888752735477</v>
      </c>
      <c r="MH106" s="125" cm="1">
        <f t="array" ref="MH106">PEDBIKE_DELAY(MH86,MH58,MH39,MH40,MH48,MH49,MH46,MH18,FALSE)</f>
        <v>7.6659461711403045</v>
      </c>
      <c r="MI106" s="125" cm="1">
        <f t="array" ref="MI106">PEDBIKE_DELAY(MI86,MI58,MI39,MI40,MI48,MI49,MI46,MI18,FALSE)</f>
        <v>9.9148980740373833</v>
      </c>
      <c r="MJ106" s="125" cm="1">
        <f t="array" ref="MJ106">PEDBIKE_DELAY(MJ86,MJ58,MJ39,MJ40,MJ48,MJ49,MJ46,MJ18,FALSE)</f>
        <v>12.510471534432419</v>
      </c>
      <c r="MK106" s="125" cm="1">
        <f t="array" ref="MK106">PEDBIKE_DELAY(MK86,MK58,MK39,MK40,MK48,MK49,MK46,MK18,FALSE)</f>
        <v>15.431848416926329</v>
      </c>
      <c r="ML106" s="125" cm="1">
        <f t="array" ref="ML106">PEDBIKE_DELAY(ML86,ML58,ML39,ML40,ML48,ML49,ML46,ML18,FALSE)</f>
        <v>18.627914572634406</v>
      </c>
      <c r="MM106" s="125" cm="1">
        <f t="array" ref="MM106">PEDBIKE_DELAY(MM86,MM58,MM39,MM40,MM48,MM49,MM46,MM18,FALSE)</f>
        <v>21.988313322977184</v>
      </c>
      <c r="MN106" s="125" cm="1">
        <f t="array" ref="MN106">PEDBIKE_DELAY(MN86,MN58,MN39,MN40,MN48,MN49,MN46,MN18,FALSE)</f>
        <v>25.352173041317855</v>
      </c>
      <c r="MO106" s="125" cm="1">
        <f t="array" ref="MO106">PEDBIKE_DELAY(MO86,MO58,MO39,MO40,MO48,MO49,MO46,MO18,FALSE)</f>
        <v>0.75850019629464838</v>
      </c>
      <c r="MP106" s="125" cm="1">
        <f t="array" ref="MP106">PEDBIKE_DELAY(MP86,MP58,MP39,MP40,MP48,MP49,MP46,MP18,FALSE)</f>
        <v>1.6723892767539661</v>
      </c>
      <c r="MQ106" s="125" cm="1">
        <f t="array" ref="MQ106">PEDBIKE_DELAY(MQ86,MQ58,MQ39,MQ40,MQ48,MQ49,MQ46,MQ18,FALSE)</f>
        <v>2.7881691549448013</v>
      </c>
      <c r="MR106" s="125" cm="1">
        <f t="array" ref="MR106">PEDBIKE_DELAY(MR86,MR58,MR39,MR40,MR48,MR49,MR46,MR18,FALSE)</f>
        <v>4.1310970546769639</v>
      </c>
      <c r="MS106" s="125" cm="1">
        <f t="array" ref="MS106">PEDBIKE_DELAY(MS86,MS58,MS39,MS40,MS48,MS49,MS46,MS18,FALSE)</f>
        <v>5.7462888752735477</v>
      </c>
      <c r="MT106" s="125" cm="1">
        <f t="array" ref="MT106">PEDBIKE_DELAY(MT86,MT58,MT39,MT40,MT48,MT49,MT46,MT18,FALSE)</f>
        <v>7.6659461711403045</v>
      </c>
      <c r="MU106" s="125" cm="1">
        <f t="array" ref="MU106">PEDBIKE_DELAY(MU86,MU58,MU39,MU40,MU48,MU49,MU46,MU18,FALSE)</f>
        <v>9.9148980740373833</v>
      </c>
      <c r="MV106" s="125" cm="1">
        <f t="array" ref="MV106">PEDBIKE_DELAY(MV86,MV58,MV39,MV40,MV48,MV49,MV46,MV18,FALSE)</f>
        <v>12.510471534432419</v>
      </c>
      <c r="MW106" s="125" cm="1">
        <f t="array" ref="MW106">PEDBIKE_DELAY(MW86,MW58,MW39,MW40,MW48,MW49,MW46,MW18,FALSE)</f>
        <v>15.431848416926329</v>
      </c>
      <c r="MX106" s="125" cm="1">
        <f t="array" ref="MX106">PEDBIKE_DELAY(MX86,MX58,MX39,MX40,MX48,MX49,MX46,MX18,FALSE)</f>
        <v>18.627914572634406</v>
      </c>
      <c r="MY106" s="125" cm="1">
        <f t="array" ref="MY106">PEDBIKE_DELAY(MY86,MY58,MY39,MY40,MY48,MY49,MY46,MY18,FALSE)</f>
        <v>21.988313322977184</v>
      </c>
      <c r="MZ106" s="125" cm="1">
        <f t="array" ref="MZ106">PEDBIKE_DELAY(MZ86,MZ58,MZ39,MZ40,MZ48,MZ49,MZ46,MZ18,FALSE)</f>
        <v>25.352173041317855</v>
      </c>
      <c r="NA106" s="125" cm="1">
        <f t="array" ref="NA106">PEDBIKE_DELAY(NA86,NA58,NA39,NA40,NA48,NA49,NA46,NA18,FALSE)</f>
        <v>0.75850019629464838</v>
      </c>
      <c r="NB106" s="125" cm="1">
        <f t="array" ref="NB106">PEDBIKE_DELAY(NB86,NB58,NB39,NB40,NB48,NB49,NB46,NB18,FALSE)</f>
        <v>1.6723892767539661</v>
      </c>
      <c r="NC106" s="125" cm="1">
        <f t="array" ref="NC106">PEDBIKE_DELAY(NC86,NC58,NC39,NC40,NC48,NC49,NC46,NC18,FALSE)</f>
        <v>2.7881691549448013</v>
      </c>
      <c r="ND106" s="125" cm="1">
        <f t="array" ref="ND106">PEDBIKE_DELAY(ND86,ND58,ND39,ND40,ND48,ND49,ND46,ND18,FALSE)</f>
        <v>4.1310970546769639</v>
      </c>
      <c r="NE106" s="125" cm="1">
        <f t="array" ref="NE106">PEDBIKE_DELAY(NE86,NE58,NE39,NE40,NE48,NE49,NE46,NE18,FALSE)</f>
        <v>5.7462888752735477</v>
      </c>
      <c r="NF106" s="125" cm="1">
        <f t="array" ref="NF106">PEDBIKE_DELAY(NF86,NF58,NF39,NF40,NF48,NF49,NF46,NF18,FALSE)</f>
        <v>7.6659461711403045</v>
      </c>
      <c r="NG106" s="125" cm="1">
        <f t="array" ref="NG106">PEDBIKE_DELAY(NG86,NG58,NG39,NG40,NG48,NG49,NG46,NG18,FALSE)</f>
        <v>9.9148980740373833</v>
      </c>
      <c r="NH106" s="125" cm="1">
        <f t="array" ref="NH106">PEDBIKE_DELAY(NH86,NH58,NH39,NH40,NH48,NH49,NH46,NH18,FALSE)</f>
        <v>12.510471534432419</v>
      </c>
      <c r="NI106" s="125" cm="1">
        <f t="array" ref="NI106">PEDBIKE_DELAY(NI86,NI58,NI39,NI40,NI48,NI49,NI46,NI18,FALSE)</f>
        <v>15.431848416926329</v>
      </c>
      <c r="NJ106" s="125" cm="1">
        <f t="array" ref="NJ106">PEDBIKE_DELAY(NJ86,NJ58,NJ39,NJ40,NJ48,NJ49,NJ46,NJ18,FALSE)</f>
        <v>18.627914572634406</v>
      </c>
      <c r="NK106" s="125" cm="1">
        <f t="array" ref="NK106">PEDBIKE_DELAY(NK86,NK58,NK39,NK40,NK48,NK49,NK46,NK18,FALSE)</f>
        <v>21.988313322977184</v>
      </c>
      <c r="NL106" s="125" cm="1">
        <f t="array" ref="NL106">PEDBIKE_DELAY(NL86,NL58,NL39,NL40,NL48,NL49,NL46,NL18,FALSE)</f>
        <v>25.352173041317855</v>
      </c>
      <c r="NM106" s="125" cm="1">
        <f t="array" ref="NM106">PEDBIKE_DELAY(NM86,NM58,NM39,NM40,NM48,NM49,NM46,NM18,FALSE)</f>
        <v>0.75850019629464838</v>
      </c>
      <c r="NN106" s="125" cm="1">
        <f t="array" ref="NN106">PEDBIKE_DELAY(NN86,NN58,NN39,NN40,NN48,NN49,NN46,NN18,FALSE)</f>
        <v>1.6723892767539661</v>
      </c>
      <c r="NO106" s="125" cm="1">
        <f t="array" ref="NO106">PEDBIKE_DELAY(NO86,NO58,NO39,NO40,NO48,NO49,NO46,NO18,FALSE)</f>
        <v>2.7881691549448013</v>
      </c>
      <c r="NP106" s="125" cm="1">
        <f t="array" ref="NP106">PEDBIKE_DELAY(NP86,NP58,NP39,NP40,NP48,NP49,NP46,NP18,FALSE)</f>
        <v>4.1310970546769639</v>
      </c>
      <c r="NQ106" s="125" cm="1">
        <f t="array" ref="NQ106">PEDBIKE_DELAY(NQ86,NQ58,NQ39,NQ40,NQ48,NQ49,NQ46,NQ18,FALSE)</f>
        <v>5.7462888752735477</v>
      </c>
      <c r="NR106" s="125" cm="1">
        <f t="array" ref="NR106">PEDBIKE_DELAY(NR86,NR58,NR39,NR40,NR48,NR49,NR46,NR18,FALSE)</f>
        <v>7.6659461711403045</v>
      </c>
      <c r="NS106" s="125" cm="1">
        <f t="array" ref="NS106">PEDBIKE_DELAY(NS86,NS58,NS39,NS40,NS48,NS49,NS46,NS18,FALSE)</f>
        <v>9.9148980740373833</v>
      </c>
      <c r="NT106" s="125" cm="1">
        <f t="array" ref="NT106">PEDBIKE_DELAY(NT86,NT58,NT39,NT40,NT48,NT49,NT46,NT18,FALSE)</f>
        <v>12.510471534432419</v>
      </c>
      <c r="NU106" s="125" cm="1">
        <f t="array" ref="NU106">PEDBIKE_DELAY(NU86,NU58,NU39,NU40,NU48,NU49,NU46,NU18,FALSE)</f>
        <v>15.431848416926329</v>
      </c>
      <c r="NV106" s="125" cm="1">
        <f t="array" ref="NV106">PEDBIKE_DELAY(NV86,NV58,NV39,NV40,NV48,NV49,NV46,NV18,FALSE)</f>
        <v>18.627914572634406</v>
      </c>
      <c r="NW106" s="125" cm="1">
        <f t="array" ref="NW106">PEDBIKE_DELAY(NW86,NW58,NW39,NW40,NW48,NW49,NW46,NW18,FALSE)</f>
        <v>21.988313322977184</v>
      </c>
      <c r="NX106" s="125" cm="1">
        <f t="array" ref="NX106">PEDBIKE_DELAY(NX86,NX58,NX39,NX40,NX48,NX49,NX46,NX18,FALSE)</f>
        <v>25.352173041317855</v>
      </c>
      <c r="NY106" s="125" cm="1">
        <f t="array" ref="NY106">PEDBIKE_DELAY(NY86,NY58,NY39,NY40,NY48,NY49,NY46,NY18,FALSE)</f>
        <v>0.75850019629464838</v>
      </c>
      <c r="NZ106" s="125" cm="1">
        <f t="array" ref="NZ106">PEDBIKE_DELAY(NZ86,NZ58,NZ39,NZ40,NZ48,NZ49,NZ46,NZ18,FALSE)</f>
        <v>1.6723892767539661</v>
      </c>
      <c r="OA106" s="125" cm="1">
        <f t="array" ref="OA106">PEDBIKE_DELAY(OA86,OA58,OA39,OA40,OA48,OA49,OA46,OA18,FALSE)</f>
        <v>2.7881691549448013</v>
      </c>
      <c r="OB106" s="125" cm="1">
        <f t="array" ref="OB106">PEDBIKE_DELAY(OB86,OB58,OB39,OB40,OB48,OB49,OB46,OB18,FALSE)</f>
        <v>4.1310970546769639</v>
      </c>
      <c r="OC106" s="125" cm="1">
        <f t="array" ref="OC106">PEDBIKE_DELAY(OC86,OC58,OC39,OC40,OC48,OC49,OC46,OC18,FALSE)</f>
        <v>5.7462888752735477</v>
      </c>
      <c r="OD106" s="125" cm="1">
        <f t="array" ref="OD106">PEDBIKE_DELAY(OD86,OD58,OD39,OD40,OD48,OD49,OD46,OD18,FALSE)</f>
        <v>7.6659461711403045</v>
      </c>
      <c r="OE106" s="125" cm="1">
        <f t="array" ref="OE106">PEDBIKE_DELAY(OE86,OE58,OE39,OE40,OE48,OE49,OE46,OE18,FALSE)</f>
        <v>9.9148980740373833</v>
      </c>
      <c r="OF106" s="125" cm="1">
        <f t="array" ref="OF106">PEDBIKE_DELAY(OF86,OF58,OF39,OF40,OF48,OF49,OF46,OF18,FALSE)</f>
        <v>12.510471534432419</v>
      </c>
      <c r="OG106" s="125" cm="1">
        <f t="array" ref="OG106">PEDBIKE_DELAY(OG86,OG58,OG39,OG40,OG48,OG49,OG46,OG18,FALSE)</f>
        <v>15.431848416926329</v>
      </c>
      <c r="OH106" s="125" cm="1">
        <f t="array" ref="OH106">PEDBIKE_DELAY(OH86,OH58,OH39,OH40,OH48,OH49,OH46,OH18,FALSE)</f>
        <v>18.627914572634406</v>
      </c>
      <c r="OI106" s="125" cm="1">
        <f t="array" ref="OI106">PEDBIKE_DELAY(OI86,OI58,OI39,OI40,OI48,OI49,OI46,OI18,FALSE)</f>
        <v>21.988313322977184</v>
      </c>
      <c r="OJ106" s="125" cm="1">
        <f t="array" ref="OJ106">PEDBIKE_DELAY(OJ86,OJ58,OJ39,OJ40,OJ48,OJ49,OJ46,OJ18,FALSE)</f>
        <v>25.352173041317855</v>
      </c>
      <c r="OK106" s="125" cm="1">
        <f t="array" ref="OK106">PEDBIKE_DELAY(OK86,OK58,OK39,OK40,OK48,OK49,OK46,OK18,FALSE)</f>
        <v>0.75850019629464838</v>
      </c>
      <c r="OL106" s="125" cm="1">
        <f t="array" ref="OL106">PEDBIKE_DELAY(OL86,OL58,OL39,OL40,OL48,OL49,OL46,OL18,FALSE)</f>
        <v>1.6723892767539661</v>
      </c>
      <c r="OM106" s="125" cm="1">
        <f t="array" ref="OM106">PEDBIKE_DELAY(OM86,OM58,OM39,OM40,OM48,OM49,OM46,OM18,FALSE)</f>
        <v>2.7881691549448013</v>
      </c>
      <c r="ON106" s="125" cm="1">
        <f t="array" ref="ON106">PEDBIKE_DELAY(ON86,ON58,ON39,ON40,ON48,ON49,ON46,ON18,FALSE)</f>
        <v>4.1310970546769639</v>
      </c>
      <c r="OO106" s="125" cm="1">
        <f t="array" ref="OO106">PEDBIKE_DELAY(OO86,OO58,OO39,OO40,OO48,OO49,OO46,OO18,FALSE)</f>
        <v>5.7462888752735477</v>
      </c>
      <c r="OP106" s="125" cm="1">
        <f t="array" ref="OP106">PEDBIKE_DELAY(OP86,OP58,OP39,OP40,OP48,OP49,OP46,OP18,FALSE)</f>
        <v>7.6659461711403045</v>
      </c>
      <c r="OQ106" s="125" cm="1">
        <f t="array" ref="OQ106">PEDBIKE_DELAY(OQ86,OQ58,OQ39,OQ40,OQ48,OQ49,OQ46,OQ18,FALSE)</f>
        <v>9.9148980740373833</v>
      </c>
      <c r="OR106" s="125" cm="1">
        <f t="array" ref="OR106">PEDBIKE_DELAY(OR86,OR58,OR39,OR40,OR48,OR49,OR46,OR18,FALSE)</f>
        <v>12.510471534432419</v>
      </c>
      <c r="OS106" s="125" cm="1">
        <f t="array" ref="OS106">PEDBIKE_DELAY(OS86,OS58,OS39,OS40,OS48,OS49,OS46,OS18,FALSE)</f>
        <v>15.431848416926329</v>
      </c>
      <c r="OT106" s="125" cm="1">
        <f t="array" ref="OT106">PEDBIKE_DELAY(OT86,OT58,OT39,OT40,OT48,OT49,OT46,OT18,FALSE)</f>
        <v>18.627914572634406</v>
      </c>
      <c r="OU106" s="125" cm="1">
        <f t="array" ref="OU106">PEDBIKE_DELAY(OU86,OU58,OU39,OU40,OU48,OU49,OU46,OU18,FALSE)</f>
        <v>21.988313322977184</v>
      </c>
      <c r="OV106" s="125" cm="1">
        <f t="array" ref="OV106">PEDBIKE_DELAY(OV86,OV58,OV39,OV40,OV48,OV49,OV46,OV18,FALSE)</f>
        <v>25.352173041317855</v>
      </c>
      <c r="OW106" s="125" cm="1">
        <f t="array" ref="OW106">PEDBIKE_DELAY(OW86,OW58,OW39,OW40,OW48,OW49,OW46,OW18,FALSE)</f>
        <v>0.75850019629464838</v>
      </c>
      <c r="OX106" s="125" cm="1">
        <f t="array" ref="OX106">PEDBIKE_DELAY(OX86,OX58,OX39,OX40,OX48,OX49,OX46,OX18,FALSE)</f>
        <v>1.6723892767539661</v>
      </c>
      <c r="OY106" s="125" cm="1">
        <f t="array" ref="OY106">PEDBIKE_DELAY(OY86,OY58,OY39,OY40,OY48,OY49,OY46,OY18,FALSE)</f>
        <v>2.7881691549448013</v>
      </c>
      <c r="OZ106" s="125" cm="1">
        <f t="array" ref="OZ106">PEDBIKE_DELAY(OZ86,OZ58,OZ39,OZ40,OZ48,OZ49,OZ46,OZ18,FALSE)</f>
        <v>4.1310970546769639</v>
      </c>
      <c r="PA106" s="125" cm="1">
        <f t="array" ref="PA106">PEDBIKE_DELAY(PA86,PA58,PA39,PA40,PA48,PA49,PA46,PA18,FALSE)</f>
        <v>5.7462888752735477</v>
      </c>
      <c r="PB106" s="125" cm="1">
        <f t="array" ref="PB106">PEDBIKE_DELAY(PB86,PB58,PB39,PB40,PB48,PB49,PB46,PB18,FALSE)</f>
        <v>7.6659461711403045</v>
      </c>
      <c r="PC106" s="125" cm="1">
        <f t="array" ref="PC106">PEDBIKE_DELAY(PC86,PC58,PC39,PC40,PC48,PC49,PC46,PC18,FALSE)</f>
        <v>9.9148980740373833</v>
      </c>
      <c r="PD106" s="125" cm="1">
        <f t="array" ref="PD106">PEDBIKE_DELAY(PD86,PD58,PD39,PD40,PD48,PD49,PD46,PD18,FALSE)</f>
        <v>12.510471534432419</v>
      </c>
      <c r="PE106" s="125" cm="1">
        <f t="array" ref="PE106">PEDBIKE_DELAY(PE86,PE58,PE39,PE40,PE48,PE49,PE46,PE18,FALSE)</f>
        <v>15.431848416926329</v>
      </c>
      <c r="PF106" s="125" cm="1">
        <f t="array" ref="PF106">PEDBIKE_DELAY(PF86,PF58,PF39,PF40,PF48,PF49,PF46,PF18,FALSE)</f>
        <v>18.627914572634406</v>
      </c>
      <c r="PG106" s="125" cm="1">
        <f t="array" ref="PG106">PEDBIKE_DELAY(PG86,PG58,PG39,PG40,PG48,PG49,PG46,PG18,FALSE)</f>
        <v>21.988313322977184</v>
      </c>
      <c r="PH106" s="125" cm="1">
        <f t="array" ref="PH106">PEDBIKE_DELAY(PH86,PH58,PH39,PH40,PH48,PH49,PH46,PH18,FALSE)</f>
        <v>25.352173041317855</v>
      </c>
      <c r="PI106" s="125" cm="1">
        <f t="array" ref="PI106">PEDBIKE_DELAY(PI86,PI58,PI39,PI40,PI48,PI49,PI46,PI18,FALSE)</f>
        <v>0.75850019629464838</v>
      </c>
      <c r="PJ106" s="125" cm="1">
        <f t="array" ref="PJ106">PEDBIKE_DELAY(PJ86,PJ58,PJ39,PJ40,PJ48,PJ49,PJ46,PJ18,FALSE)</f>
        <v>1.6723892767539661</v>
      </c>
      <c r="PK106" s="125" cm="1">
        <f t="array" ref="PK106">PEDBIKE_DELAY(PK86,PK58,PK39,PK40,PK48,PK49,PK46,PK18,FALSE)</f>
        <v>2.7881691549448013</v>
      </c>
      <c r="PL106" s="125" cm="1">
        <f t="array" ref="PL106">PEDBIKE_DELAY(PL86,PL58,PL39,PL40,PL48,PL49,PL46,PL18,FALSE)</f>
        <v>4.1310970546769639</v>
      </c>
      <c r="PM106" s="125" cm="1">
        <f t="array" ref="PM106">PEDBIKE_DELAY(PM86,PM58,PM39,PM40,PM48,PM49,PM46,PM18,FALSE)</f>
        <v>5.7462888752735477</v>
      </c>
      <c r="PN106" s="125" cm="1">
        <f t="array" ref="PN106">PEDBIKE_DELAY(PN86,PN58,PN39,PN40,PN48,PN49,PN46,PN18,FALSE)</f>
        <v>7.6659461711403045</v>
      </c>
      <c r="PO106" s="125" cm="1">
        <f t="array" ref="PO106">PEDBIKE_DELAY(PO86,PO58,PO39,PO40,PO48,PO49,PO46,PO18,FALSE)</f>
        <v>9.9148980740373833</v>
      </c>
      <c r="PP106" s="125" cm="1">
        <f t="array" ref="PP106">PEDBIKE_DELAY(PP86,PP58,PP39,PP40,PP48,PP49,PP46,PP18,FALSE)</f>
        <v>12.510471534432419</v>
      </c>
      <c r="PQ106" s="125" cm="1">
        <f t="array" ref="PQ106">PEDBIKE_DELAY(PQ86,PQ58,PQ39,PQ40,PQ48,PQ49,PQ46,PQ18,FALSE)</f>
        <v>15.431848416926329</v>
      </c>
      <c r="PR106" s="125" cm="1">
        <f t="array" ref="PR106">PEDBIKE_DELAY(PR86,PR58,PR39,PR40,PR48,PR49,PR46,PR18,FALSE)</f>
        <v>18.627914572634406</v>
      </c>
      <c r="PS106" s="125" cm="1">
        <f t="array" ref="PS106">PEDBIKE_DELAY(PS86,PS58,PS39,PS40,PS48,PS49,PS46,PS18,FALSE)</f>
        <v>21.988313322977184</v>
      </c>
      <c r="PT106" s="125" cm="1">
        <f t="array" ref="PT106">PEDBIKE_DELAY(PT86,PT58,PT39,PT40,PT48,PT49,PT46,PT18,FALSE)</f>
        <v>25.352173041317855</v>
      </c>
      <c r="PU106" s="125" cm="1">
        <f t="array" ref="PU106">PEDBIKE_DELAY(PU86,PU58,PU39,PU40,PU48,PU49,PU46,PU18,FALSE)</f>
        <v>0.75850019629464838</v>
      </c>
      <c r="PV106" s="125" cm="1">
        <f t="array" ref="PV106">PEDBIKE_DELAY(PV86,PV58,PV39,PV40,PV48,PV49,PV46,PV18,FALSE)</f>
        <v>1.6723892767539661</v>
      </c>
      <c r="PW106" s="125" cm="1">
        <f t="array" ref="PW106">PEDBIKE_DELAY(PW86,PW58,PW39,PW40,PW48,PW49,PW46,PW18,FALSE)</f>
        <v>2.7881691549448013</v>
      </c>
      <c r="PX106" s="125" cm="1">
        <f t="array" ref="PX106">PEDBIKE_DELAY(PX86,PX58,PX39,PX40,PX48,PX49,PX46,PX18,FALSE)</f>
        <v>4.1310970546769639</v>
      </c>
      <c r="PY106" s="125" cm="1">
        <f t="array" ref="PY106">PEDBIKE_DELAY(PY86,PY58,PY39,PY40,PY48,PY49,PY46,PY18,FALSE)</f>
        <v>5.7462888752735477</v>
      </c>
      <c r="PZ106" s="125" cm="1">
        <f t="array" ref="PZ106">PEDBIKE_DELAY(PZ86,PZ58,PZ39,PZ40,PZ48,PZ49,PZ46,PZ18,FALSE)</f>
        <v>7.6659461711403045</v>
      </c>
      <c r="QA106" s="125" cm="1">
        <f t="array" ref="QA106">PEDBIKE_DELAY(QA86,QA58,QA39,QA40,QA48,QA49,QA46,QA18,FALSE)</f>
        <v>9.9148980740373833</v>
      </c>
      <c r="QB106" s="125" cm="1">
        <f t="array" ref="QB106">PEDBIKE_DELAY(QB86,QB58,QB39,QB40,QB48,QB49,QB46,QB18,FALSE)</f>
        <v>12.510471534432419</v>
      </c>
      <c r="QC106" s="125" cm="1">
        <f t="array" ref="QC106">PEDBIKE_DELAY(QC86,QC58,QC39,QC40,QC48,QC49,QC46,QC18,FALSE)</f>
        <v>15.431848416926329</v>
      </c>
      <c r="QD106" s="125" cm="1">
        <f t="array" ref="QD106">PEDBIKE_DELAY(QD86,QD58,QD39,QD40,QD48,QD49,QD46,QD18,FALSE)</f>
        <v>18.627914572634406</v>
      </c>
      <c r="QE106" s="125" cm="1">
        <f t="array" ref="QE106">PEDBIKE_DELAY(QE86,QE58,QE39,QE40,QE48,QE49,QE46,QE18,FALSE)</f>
        <v>21.988313322977184</v>
      </c>
      <c r="QF106" s="125" cm="1">
        <f t="array" ref="QF106">PEDBIKE_DELAY(QF86,QF58,QF39,QF40,QF48,QF49,QF46,QF18,FALSE)</f>
        <v>25.352173041317855</v>
      </c>
      <c r="QG106" s="125" cm="1">
        <f t="array" ref="QG106">PEDBIKE_DELAY(QG86,QG58,QG39,QG40,QG48,QG49,QG46,QG18,FALSE)</f>
        <v>0.75850019629464838</v>
      </c>
      <c r="QH106" s="125" cm="1">
        <f t="array" ref="QH106">PEDBIKE_DELAY(QH86,QH58,QH39,QH40,QH48,QH49,QH46,QH18,FALSE)</f>
        <v>1.6723892767539661</v>
      </c>
      <c r="QI106" s="125" cm="1">
        <f t="array" ref="QI106">PEDBIKE_DELAY(QI86,QI58,QI39,QI40,QI48,QI49,QI46,QI18,FALSE)</f>
        <v>2.7881691549448013</v>
      </c>
      <c r="QJ106" s="125" cm="1">
        <f t="array" ref="QJ106">PEDBIKE_DELAY(QJ86,QJ58,QJ39,QJ40,QJ48,QJ49,QJ46,QJ18,FALSE)</f>
        <v>4.1310970546769639</v>
      </c>
      <c r="QK106" s="125" cm="1">
        <f t="array" ref="QK106">PEDBIKE_DELAY(QK86,QK58,QK39,QK40,QK48,QK49,QK46,QK18,FALSE)</f>
        <v>5.7462888752735477</v>
      </c>
      <c r="QL106" s="125" cm="1">
        <f t="array" ref="QL106">PEDBIKE_DELAY(QL86,QL58,QL39,QL40,QL48,QL49,QL46,QL18,FALSE)</f>
        <v>7.6659461711403045</v>
      </c>
      <c r="QM106" s="125" cm="1">
        <f t="array" ref="QM106">PEDBIKE_DELAY(QM86,QM58,QM39,QM40,QM48,QM49,QM46,QM18,FALSE)</f>
        <v>9.9148980740373833</v>
      </c>
      <c r="QN106" s="125" cm="1">
        <f t="array" ref="QN106">PEDBIKE_DELAY(QN86,QN58,QN39,QN40,QN48,QN49,QN46,QN18,FALSE)</f>
        <v>12.510471534432419</v>
      </c>
      <c r="QO106" s="125" cm="1">
        <f t="array" ref="QO106">PEDBIKE_DELAY(QO86,QO58,QO39,QO40,QO48,QO49,QO46,QO18,FALSE)</f>
        <v>15.431848416926329</v>
      </c>
      <c r="QP106" s="125" cm="1">
        <f t="array" ref="QP106">PEDBIKE_DELAY(QP86,QP58,QP39,QP40,QP48,QP49,QP46,QP18,FALSE)</f>
        <v>18.627914572634406</v>
      </c>
      <c r="QQ106" s="125" cm="1">
        <f t="array" ref="QQ106">PEDBIKE_DELAY(QQ86,QQ58,QQ39,QQ40,QQ48,QQ49,QQ46,QQ18,FALSE)</f>
        <v>21.988313322977184</v>
      </c>
      <c r="QR106" s="125" cm="1">
        <f t="array" ref="QR106">PEDBIKE_DELAY(QR86,QR58,QR39,QR40,QR48,QR49,QR46,QR18,FALSE)</f>
        <v>25.352173041317855</v>
      </c>
      <c r="QS106" s="125" cm="1">
        <f t="array" ref="QS106">PEDBIKE_DELAY(QS86,QS58,QS39,QS40,QS48,QS49,QS46,QS18,FALSE)</f>
        <v>0.75850019629464838</v>
      </c>
      <c r="QT106" s="125" cm="1">
        <f t="array" ref="QT106">PEDBIKE_DELAY(QT86,QT58,QT39,QT40,QT48,QT49,QT46,QT18,FALSE)</f>
        <v>1.6723892767539661</v>
      </c>
      <c r="QU106" s="125" cm="1">
        <f t="array" ref="QU106">PEDBIKE_DELAY(QU86,QU58,QU39,QU40,QU48,QU49,QU46,QU18,FALSE)</f>
        <v>2.7881691549448013</v>
      </c>
      <c r="QV106" s="125" cm="1">
        <f t="array" ref="QV106">PEDBIKE_DELAY(QV86,QV58,QV39,QV40,QV48,QV49,QV46,QV18,FALSE)</f>
        <v>4.1310970546769639</v>
      </c>
      <c r="QW106" s="125" cm="1">
        <f t="array" ref="QW106">PEDBIKE_DELAY(QW86,QW58,QW39,QW40,QW48,QW49,QW46,QW18,FALSE)</f>
        <v>5.7462888752735477</v>
      </c>
      <c r="QX106" s="125" cm="1">
        <f t="array" ref="QX106">PEDBIKE_DELAY(QX86,QX58,QX39,QX40,QX48,QX49,QX46,QX18,FALSE)</f>
        <v>7.6659461711403045</v>
      </c>
      <c r="QY106" s="125" cm="1">
        <f t="array" ref="QY106">PEDBIKE_DELAY(QY86,QY58,QY39,QY40,QY48,QY49,QY46,QY18,FALSE)</f>
        <v>9.9148980740373833</v>
      </c>
      <c r="QZ106" s="125" cm="1">
        <f t="array" ref="QZ106">PEDBIKE_DELAY(QZ86,QZ58,QZ39,QZ40,QZ48,QZ49,QZ46,QZ18,FALSE)</f>
        <v>12.510471534432419</v>
      </c>
      <c r="RA106" s="125" cm="1">
        <f t="array" ref="RA106">PEDBIKE_DELAY(RA86,RA58,RA39,RA40,RA48,RA49,RA46,RA18,FALSE)</f>
        <v>15.431848416926329</v>
      </c>
      <c r="RB106" s="125" cm="1">
        <f t="array" ref="RB106">PEDBIKE_DELAY(RB86,RB58,RB39,RB40,RB48,RB49,RB46,RB18,FALSE)</f>
        <v>18.627914572634406</v>
      </c>
      <c r="RC106" s="125" cm="1">
        <f t="array" ref="RC106">PEDBIKE_DELAY(RC86,RC58,RC39,RC40,RC48,RC49,RC46,RC18,FALSE)</f>
        <v>21.988313322977184</v>
      </c>
      <c r="RD106" s="125" cm="1">
        <f t="array" ref="RD106">PEDBIKE_DELAY(RD86,RD58,RD39,RD40,RD48,RD49,RD46,RD18,FALSE)</f>
        <v>25.352173041317855</v>
      </c>
      <c r="RE106" s="125" cm="1">
        <f t="array" ref="RE106">PEDBIKE_DELAY(RE86,RE58,RE39,RE40,RE48,RE49,RE46,RE18,FALSE)</f>
        <v>0.75850019629464838</v>
      </c>
      <c r="RF106" s="125" cm="1">
        <f t="array" ref="RF106">PEDBIKE_DELAY(RF86,RF58,RF39,RF40,RF48,RF49,RF46,RF18,FALSE)</f>
        <v>1.6723892767539661</v>
      </c>
      <c r="RG106" s="125" cm="1">
        <f t="array" ref="RG106">PEDBIKE_DELAY(RG86,RG58,RG39,RG40,RG48,RG49,RG46,RG18,FALSE)</f>
        <v>2.7881691549448013</v>
      </c>
      <c r="RH106" s="125" cm="1">
        <f t="array" ref="RH106">PEDBIKE_DELAY(RH86,RH58,RH39,RH40,RH48,RH49,RH46,RH18,FALSE)</f>
        <v>4.1310970546769639</v>
      </c>
      <c r="RI106" s="125" cm="1">
        <f t="array" ref="RI106">PEDBIKE_DELAY(RI86,RI58,RI39,RI40,RI48,RI49,RI46,RI18,FALSE)</f>
        <v>5.7462888752735477</v>
      </c>
      <c r="RJ106" s="125" cm="1">
        <f t="array" ref="RJ106">PEDBIKE_DELAY(RJ86,RJ58,RJ39,RJ40,RJ48,RJ49,RJ46,RJ18,FALSE)</f>
        <v>7.6659461711403045</v>
      </c>
      <c r="RK106" s="125" cm="1">
        <f t="array" ref="RK106">PEDBIKE_DELAY(RK86,RK58,RK39,RK40,RK48,RK49,RK46,RK18,FALSE)</f>
        <v>9.9148980740373833</v>
      </c>
      <c r="RL106" s="125" cm="1">
        <f t="array" ref="RL106">PEDBIKE_DELAY(RL86,RL58,RL39,RL40,RL48,RL49,RL46,RL18,FALSE)</f>
        <v>12.510471534432419</v>
      </c>
      <c r="RM106" s="125" cm="1">
        <f t="array" ref="RM106">PEDBIKE_DELAY(RM86,RM58,RM39,RM40,RM48,RM49,RM46,RM18,FALSE)</f>
        <v>15.431848416926329</v>
      </c>
      <c r="RN106" s="125" cm="1">
        <f t="array" ref="RN106">PEDBIKE_DELAY(RN86,RN58,RN39,RN40,RN48,RN49,RN46,RN18,FALSE)</f>
        <v>18.627914572634406</v>
      </c>
      <c r="RO106" s="125" cm="1">
        <f t="array" ref="RO106">PEDBIKE_DELAY(RO86,RO58,RO39,RO40,RO48,RO49,RO46,RO18,FALSE)</f>
        <v>21.988313322977184</v>
      </c>
      <c r="RP106" s="125" cm="1">
        <f t="array" ref="RP106">PEDBIKE_DELAY(RP86,RP58,RP39,RP40,RP48,RP49,RP46,RP18,FALSE)</f>
        <v>25.352173041317855</v>
      </c>
      <c r="RQ106" s="125" cm="1">
        <f t="array" ref="RQ106">PEDBIKE_DELAY(RQ86,RQ58,RQ39,RQ40,RQ48,RQ49,RQ46,RQ18,FALSE)</f>
        <v>0.75850019629464838</v>
      </c>
      <c r="RR106" s="125" cm="1">
        <f t="array" ref="RR106">PEDBIKE_DELAY(RR86,RR58,RR39,RR40,RR48,RR49,RR46,RR18,FALSE)</f>
        <v>1.6723892767539661</v>
      </c>
      <c r="RS106" s="125" cm="1">
        <f t="array" ref="RS106">PEDBIKE_DELAY(RS86,RS58,RS39,RS40,RS48,RS49,RS46,RS18,FALSE)</f>
        <v>2.7881691549448013</v>
      </c>
      <c r="RT106" s="125" cm="1">
        <f t="array" ref="RT106">PEDBIKE_DELAY(RT86,RT58,RT39,RT40,RT48,RT49,RT46,RT18,FALSE)</f>
        <v>4.1310970546769639</v>
      </c>
      <c r="RU106" s="125" cm="1">
        <f t="array" ref="RU106">PEDBIKE_DELAY(RU86,RU58,RU39,RU40,RU48,RU49,RU46,RU18,FALSE)</f>
        <v>5.7462888752735477</v>
      </c>
      <c r="RV106" s="125" cm="1">
        <f t="array" ref="RV106">PEDBIKE_DELAY(RV86,RV58,RV39,RV40,RV48,RV49,RV46,RV18,FALSE)</f>
        <v>7.6659461711403045</v>
      </c>
      <c r="RW106" s="125" cm="1">
        <f t="array" ref="RW106">PEDBIKE_DELAY(RW86,RW58,RW39,RW40,RW48,RW49,RW46,RW18,FALSE)</f>
        <v>9.9148980740373833</v>
      </c>
      <c r="RX106" s="125" cm="1">
        <f t="array" ref="RX106">PEDBIKE_DELAY(RX86,RX58,RX39,RX40,RX48,RX49,RX46,RX18,FALSE)</f>
        <v>12.510471534432419</v>
      </c>
      <c r="RY106" s="125" cm="1">
        <f t="array" ref="RY106">PEDBIKE_DELAY(RY86,RY58,RY39,RY40,RY48,RY49,RY46,RY18,FALSE)</f>
        <v>15.431848416926329</v>
      </c>
      <c r="RZ106" s="125" cm="1">
        <f t="array" ref="RZ106">PEDBIKE_DELAY(RZ86,RZ58,RZ39,RZ40,RZ48,RZ49,RZ46,RZ18,FALSE)</f>
        <v>18.627914572634406</v>
      </c>
      <c r="SA106" s="125" cm="1">
        <f t="array" ref="SA106">PEDBIKE_DELAY(SA86,SA58,SA39,SA40,SA48,SA49,SA46,SA18,FALSE)</f>
        <v>21.988313322977184</v>
      </c>
      <c r="SB106" s="125" cm="1">
        <f t="array" ref="SB106">PEDBIKE_DELAY(SB86,SB58,SB39,SB40,SB48,SB49,SB46,SB18,FALSE)</f>
        <v>25.352173041317855</v>
      </c>
      <c r="SC106" s="125" cm="1">
        <f t="array" ref="SC106">PEDBIKE_DELAY(SC86,SC58,SC39,SC40,SC48,SC49,SC46,SC18,FALSE)</f>
        <v>0.75850019629464838</v>
      </c>
      <c r="SD106" s="125" cm="1">
        <f t="array" ref="SD106">PEDBIKE_DELAY(SD86,SD58,SD39,SD40,SD48,SD49,SD46,SD18,FALSE)</f>
        <v>1.6723892767539661</v>
      </c>
      <c r="SE106" s="125" cm="1">
        <f t="array" ref="SE106">PEDBIKE_DELAY(SE86,SE58,SE39,SE40,SE48,SE49,SE46,SE18,FALSE)</f>
        <v>2.7881691549448013</v>
      </c>
      <c r="SF106" s="125" cm="1">
        <f t="array" ref="SF106">PEDBIKE_DELAY(SF86,SF58,SF39,SF40,SF48,SF49,SF46,SF18,FALSE)</f>
        <v>4.1310970546769639</v>
      </c>
      <c r="SG106" s="125" cm="1">
        <f t="array" ref="SG106">PEDBIKE_DELAY(SG86,SG58,SG39,SG40,SG48,SG49,SG46,SG18,FALSE)</f>
        <v>5.7462888752735477</v>
      </c>
      <c r="SH106" s="125" cm="1">
        <f t="array" ref="SH106">PEDBIKE_DELAY(SH86,SH58,SH39,SH40,SH48,SH49,SH46,SH18,FALSE)</f>
        <v>7.6659461711403045</v>
      </c>
      <c r="SI106" s="125" cm="1">
        <f t="array" ref="SI106">PEDBIKE_DELAY(SI86,SI58,SI39,SI40,SI48,SI49,SI46,SI18,FALSE)</f>
        <v>9.9148980740373833</v>
      </c>
      <c r="SJ106" s="125" cm="1">
        <f t="array" ref="SJ106">PEDBIKE_DELAY(SJ86,SJ58,SJ39,SJ40,SJ48,SJ49,SJ46,SJ18,FALSE)</f>
        <v>12.510471534432419</v>
      </c>
      <c r="SK106" s="125" cm="1">
        <f t="array" ref="SK106">PEDBIKE_DELAY(SK86,SK58,SK39,SK40,SK48,SK49,SK46,SK18,FALSE)</f>
        <v>15.431848416926329</v>
      </c>
      <c r="SL106" s="125" cm="1">
        <f t="array" ref="SL106">PEDBIKE_DELAY(SL86,SL58,SL39,SL40,SL48,SL49,SL46,SL18,FALSE)</f>
        <v>18.627914572634406</v>
      </c>
      <c r="SM106" s="125" cm="1">
        <f t="array" ref="SM106">PEDBIKE_DELAY(SM86,SM58,SM39,SM40,SM48,SM49,SM46,SM18,FALSE)</f>
        <v>21.988313322977184</v>
      </c>
      <c r="SN106" s="125" cm="1">
        <f t="array" ref="SN106">PEDBIKE_DELAY(SN86,SN58,SN39,SN40,SN48,SN49,SN46,SN18,FALSE)</f>
        <v>25.352173041317855</v>
      </c>
      <c r="SO106" s="125" cm="1">
        <f t="array" ref="SO106">PEDBIKE_DELAY(SO86,SO58,SO39,SO40,SO48,SO49,SO46,SO18,FALSE)</f>
        <v>0.75850019629464838</v>
      </c>
      <c r="SP106" s="125" cm="1">
        <f t="array" ref="SP106">PEDBIKE_DELAY(SP86,SP58,SP39,SP40,SP48,SP49,SP46,SP18,FALSE)</f>
        <v>1.6723892767539661</v>
      </c>
      <c r="SQ106" s="125" cm="1">
        <f t="array" ref="SQ106">PEDBIKE_DELAY(SQ86,SQ58,SQ39,SQ40,SQ48,SQ49,SQ46,SQ18,FALSE)</f>
        <v>2.7881691549448013</v>
      </c>
      <c r="SR106" s="125" cm="1">
        <f t="array" ref="SR106">PEDBIKE_DELAY(SR86,SR58,SR39,SR40,SR48,SR49,SR46,SR18,FALSE)</f>
        <v>4.1310970546769639</v>
      </c>
      <c r="SS106" s="125" cm="1">
        <f t="array" ref="SS106">PEDBIKE_DELAY(SS86,SS58,SS39,SS40,SS48,SS49,SS46,SS18,FALSE)</f>
        <v>5.7462888752735477</v>
      </c>
      <c r="ST106" s="125" cm="1">
        <f t="array" ref="ST106">PEDBIKE_DELAY(ST86,ST58,ST39,ST40,ST48,ST49,ST46,ST18,FALSE)</f>
        <v>7.6659461711403045</v>
      </c>
      <c r="SU106" s="125" cm="1">
        <f t="array" ref="SU106">PEDBIKE_DELAY(SU86,SU58,SU39,SU40,SU48,SU49,SU46,SU18,FALSE)</f>
        <v>9.9148980740373833</v>
      </c>
      <c r="SV106" s="125" cm="1">
        <f t="array" ref="SV106">PEDBIKE_DELAY(SV86,SV58,SV39,SV40,SV48,SV49,SV46,SV18,FALSE)</f>
        <v>12.510471534432419</v>
      </c>
      <c r="SW106" s="125" cm="1">
        <f t="array" ref="SW106">PEDBIKE_DELAY(SW86,SW58,SW39,SW40,SW48,SW49,SW46,SW18,FALSE)</f>
        <v>15.431848416926329</v>
      </c>
      <c r="SX106" s="125" cm="1">
        <f t="array" ref="SX106">PEDBIKE_DELAY(SX86,SX58,SX39,SX40,SX48,SX49,SX46,SX18,FALSE)</f>
        <v>18.627914572634406</v>
      </c>
      <c r="SY106" s="125" cm="1">
        <f t="array" ref="SY106">PEDBIKE_DELAY(SY86,SY58,SY39,SY40,SY48,SY49,SY46,SY18,FALSE)</f>
        <v>21.988313322977184</v>
      </c>
      <c r="SZ106" s="125" cm="1">
        <f t="array" ref="SZ106">PEDBIKE_DELAY(SZ86,SZ58,SZ39,SZ40,SZ48,SZ49,SZ46,SZ18,FALSE)</f>
        <v>25.352173041317855</v>
      </c>
      <c r="TA106" s="125" cm="1">
        <f t="array" ref="TA106">PEDBIKE_DELAY(TA86,TA58,TA39,TA40,TA48,TA49,TA46,TA18,FALSE)</f>
        <v>0.75850019629464838</v>
      </c>
      <c r="TB106" s="125" cm="1">
        <f t="array" ref="TB106">PEDBIKE_DELAY(TB86,TB58,TB39,TB40,TB48,TB49,TB46,TB18,FALSE)</f>
        <v>1.6723892767539661</v>
      </c>
      <c r="TC106" s="125" cm="1">
        <f t="array" ref="TC106">PEDBIKE_DELAY(TC86,TC58,TC39,TC40,TC48,TC49,TC46,TC18,FALSE)</f>
        <v>2.7881691549448013</v>
      </c>
      <c r="TD106" s="125" cm="1">
        <f t="array" ref="TD106">PEDBIKE_DELAY(TD86,TD58,TD39,TD40,TD48,TD49,TD46,TD18,FALSE)</f>
        <v>4.1310970546769639</v>
      </c>
      <c r="TE106" s="125" cm="1">
        <f t="array" ref="TE106">PEDBIKE_DELAY(TE86,TE58,TE39,TE40,TE48,TE49,TE46,TE18,FALSE)</f>
        <v>5.7462888752735477</v>
      </c>
      <c r="TF106" s="125" cm="1">
        <f t="array" ref="TF106">PEDBIKE_DELAY(TF86,TF58,TF39,TF40,TF48,TF49,TF46,TF18,FALSE)</f>
        <v>7.6659461711403045</v>
      </c>
      <c r="TG106" s="125" cm="1">
        <f t="array" ref="TG106">PEDBIKE_DELAY(TG86,TG58,TG39,TG40,TG48,TG49,TG46,TG18,FALSE)</f>
        <v>9.9148980740373833</v>
      </c>
      <c r="TH106" s="125" cm="1">
        <f t="array" ref="TH106">PEDBIKE_DELAY(TH86,TH58,TH39,TH40,TH48,TH49,TH46,TH18,FALSE)</f>
        <v>12.510471534432419</v>
      </c>
      <c r="TI106" s="125" cm="1">
        <f t="array" ref="TI106">PEDBIKE_DELAY(TI86,TI58,TI39,TI40,TI48,TI49,TI46,TI18,FALSE)</f>
        <v>15.431848416926329</v>
      </c>
      <c r="TJ106" s="125" cm="1">
        <f t="array" ref="TJ106">PEDBIKE_DELAY(TJ86,TJ58,TJ39,TJ40,TJ48,TJ49,TJ46,TJ18,FALSE)</f>
        <v>18.627914572634406</v>
      </c>
      <c r="TK106" s="125" cm="1">
        <f t="array" ref="TK106">PEDBIKE_DELAY(TK86,TK58,TK39,TK40,TK48,TK49,TK46,TK18,FALSE)</f>
        <v>21.988313322977184</v>
      </c>
      <c r="TL106" s="125" cm="1">
        <f t="array" ref="TL106">PEDBIKE_DELAY(TL86,TL58,TL39,TL40,TL48,TL49,TL46,TL18,FALSE)</f>
        <v>25.352173041317855</v>
      </c>
      <c r="TM106" s="125" cm="1">
        <f t="array" ref="TM106">PEDBIKE_DELAY(TM86,TM58,TM39,TM40,TM48,TM49,TM46,TM18,FALSE)</f>
        <v>0.75850019629464838</v>
      </c>
      <c r="TN106" s="125" cm="1">
        <f t="array" ref="TN106">PEDBIKE_DELAY(TN86,TN58,TN39,TN40,TN48,TN49,TN46,TN18,FALSE)</f>
        <v>1.6723892767539661</v>
      </c>
      <c r="TO106" s="125" cm="1">
        <f t="array" ref="TO106">PEDBIKE_DELAY(TO86,TO58,TO39,TO40,TO48,TO49,TO46,TO18,FALSE)</f>
        <v>2.7881691549448013</v>
      </c>
      <c r="TP106" s="125" cm="1">
        <f t="array" ref="TP106">PEDBIKE_DELAY(TP86,TP58,TP39,TP40,TP48,TP49,TP46,TP18,FALSE)</f>
        <v>4.1310970546769639</v>
      </c>
      <c r="TQ106" s="125" cm="1">
        <f t="array" ref="TQ106">PEDBIKE_DELAY(TQ86,TQ58,TQ39,TQ40,TQ48,TQ49,TQ46,TQ18,FALSE)</f>
        <v>5.7462888752735477</v>
      </c>
      <c r="TR106" s="125" cm="1">
        <f t="array" ref="TR106">PEDBIKE_DELAY(TR86,TR58,TR39,TR40,TR48,TR49,TR46,TR18,FALSE)</f>
        <v>7.6659461711403045</v>
      </c>
      <c r="TS106" s="125" cm="1">
        <f t="array" ref="TS106">PEDBIKE_DELAY(TS86,TS58,TS39,TS40,TS48,TS49,TS46,TS18,FALSE)</f>
        <v>9.9148980740373833</v>
      </c>
      <c r="TT106" s="125" cm="1">
        <f t="array" ref="TT106">PEDBIKE_DELAY(TT86,TT58,TT39,TT40,TT48,TT49,TT46,TT18,FALSE)</f>
        <v>12.510471534432419</v>
      </c>
      <c r="TU106" s="125" cm="1">
        <f t="array" ref="TU106">PEDBIKE_DELAY(TU86,TU58,TU39,TU40,TU48,TU49,TU46,TU18,FALSE)</f>
        <v>15.431848416926329</v>
      </c>
      <c r="TV106" s="125" cm="1">
        <f t="array" ref="TV106">PEDBIKE_DELAY(TV86,TV58,TV39,TV40,TV48,TV49,TV46,TV18,FALSE)</f>
        <v>18.627914572634406</v>
      </c>
      <c r="TW106" s="125" cm="1">
        <f t="array" ref="TW106">PEDBIKE_DELAY(TW86,TW58,TW39,TW40,TW48,TW49,TW46,TW18,FALSE)</f>
        <v>21.988313322977184</v>
      </c>
      <c r="TX106" s="125" cm="1">
        <f t="array" ref="TX106">PEDBIKE_DELAY(TX86,TX58,TX39,TX40,TX48,TX49,TX46,TX18,FALSE)</f>
        <v>25.352173041317855</v>
      </c>
      <c r="TY106" s="125" cm="1">
        <f t="array" ref="TY106">PEDBIKE_DELAY(TY86,TY58,TY39,TY40,TY48,TY49,TY46,TY18,FALSE)</f>
        <v>0.75850019629464838</v>
      </c>
      <c r="TZ106" s="125" cm="1">
        <f t="array" ref="TZ106">PEDBIKE_DELAY(TZ86,TZ58,TZ39,TZ40,TZ48,TZ49,TZ46,TZ18,FALSE)</f>
        <v>1.6723892767539661</v>
      </c>
      <c r="UA106" s="125" cm="1">
        <f t="array" ref="UA106">PEDBIKE_DELAY(UA86,UA58,UA39,UA40,UA48,UA49,UA46,UA18,FALSE)</f>
        <v>2.7881691549448013</v>
      </c>
      <c r="UB106" s="125" cm="1">
        <f t="array" ref="UB106">PEDBIKE_DELAY(UB86,UB58,UB39,UB40,UB48,UB49,UB46,UB18,FALSE)</f>
        <v>4.1310970546769639</v>
      </c>
      <c r="UC106" s="125" cm="1">
        <f t="array" ref="UC106">PEDBIKE_DELAY(UC86,UC58,UC39,UC40,UC48,UC49,UC46,UC18,FALSE)</f>
        <v>5.7462888752735477</v>
      </c>
      <c r="UD106" s="125" cm="1">
        <f t="array" ref="UD106">PEDBIKE_DELAY(UD86,UD58,UD39,UD40,UD48,UD49,UD46,UD18,FALSE)</f>
        <v>7.6659461711403045</v>
      </c>
      <c r="UE106" s="125" cm="1">
        <f t="array" ref="UE106">PEDBIKE_DELAY(UE86,UE58,UE39,UE40,UE48,UE49,UE46,UE18,FALSE)</f>
        <v>9.9148980740373833</v>
      </c>
      <c r="UF106" s="125" cm="1">
        <f t="array" ref="UF106">PEDBIKE_DELAY(UF86,UF58,UF39,UF40,UF48,UF49,UF46,UF18,FALSE)</f>
        <v>12.510471534432419</v>
      </c>
      <c r="UG106" s="125" cm="1">
        <f t="array" ref="UG106">PEDBIKE_DELAY(UG86,UG58,UG39,UG40,UG48,UG49,UG46,UG18,FALSE)</f>
        <v>15.431848416926329</v>
      </c>
      <c r="UH106" s="125" cm="1">
        <f t="array" ref="UH106">PEDBIKE_DELAY(UH86,UH58,UH39,UH40,UH48,UH49,UH46,UH18,FALSE)</f>
        <v>18.627914572634406</v>
      </c>
      <c r="UI106" s="125" cm="1">
        <f t="array" ref="UI106">PEDBIKE_DELAY(UI86,UI58,UI39,UI40,UI48,UI49,UI46,UI18,FALSE)</f>
        <v>21.988313322977184</v>
      </c>
      <c r="UJ106" s="125" cm="1">
        <f t="array" ref="UJ106">PEDBIKE_DELAY(UJ86,UJ58,UJ39,UJ40,UJ48,UJ49,UJ46,UJ18,FALSE)</f>
        <v>25.352173041317855</v>
      </c>
      <c r="UK106" s="125" cm="1">
        <f t="array" ref="UK106">PEDBIKE_DELAY(UK86,UK58,UK39,UK40,UK48,UK49,UK46,UK18,FALSE)</f>
        <v>0.75850019629464838</v>
      </c>
      <c r="UL106" s="125" cm="1">
        <f t="array" ref="UL106">PEDBIKE_DELAY(UL86,UL58,UL39,UL40,UL48,UL49,UL46,UL18,FALSE)</f>
        <v>1.6723892767539661</v>
      </c>
      <c r="UM106" s="125" cm="1">
        <f t="array" ref="UM106">PEDBIKE_DELAY(UM86,UM58,UM39,UM40,UM48,UM49,UM46,UM18,FALSE)</f>
        <v>2.7881691549448013</v>
      </c>
      <c r="UN106" s="125" cm="1">
        <f t="array" ref="UN106">PEDBIKE_DELAY(UN86,UN58,UN39,UN40,UN48,UN49,UN46,UN18,FALSE)</f>
        <v>4.1310970546769639</v>
      </c>
      <c r="UO106" s="125" cm="1">
        <f t="array" ref="UO106">PEDBIKE_DELAY(UO86,UO58,UO39,UO40,UO48,UO49,UO46,UO18,FALSE)</f>
        <v>5.7462888752735477</v>
      </c>
      <c r="UP106" s="125" cm="1">
        <f t="array" ref="UP106">PEDBIKE_DELAY(UP86,UP58,UP39,UP40,UP48,UP49,UP46,UP18,FALSE)</f>
        <v>7.6659461711403045</v>
      </c>
      <c r="UQ106" s="125" cm="1">
        <f t="array" ref="UQ106">PEDBIKE_DELAY(UQ86,UQ58,UQ39,UQ40,UQ48,UQ49,UQ46,UQ18,FALSE)</f>
        <v>9.9148980740373833</v>
      </c>
      <c r="UR106" s="125" cm="1">
        <f t="array" ref="UR106">PEDBIKE_DELAY(UR86,UR58,UR39,UR40,UR48,UR49,UR46,UR18,FALSE)</f>
        <v>12.510471534432419</v>
      </c>
      <c r="US106" s="125" cm="1">
        <f t="array" ref="US106">PEDBIKE_DELAY(US86,US58,US39,US40,US48,US49,US46,US18,FALSE)</f>
        <v>15.431848416926329</v>
      </c>
      <c r="UT106" s="125" cm="1">
        <f t="array" ref="UT106">PEDBIKE_DELAY(UT86,UT58,UT39,UT40,UT48,UT49,UT46,UT18,FALSE)</f>
        <v>18.627914572634406</v>
      </c>
      <c r="UU106" s="125" cm="1">
        <f t="array" ref="UU106">PEDBIKE_DELAY(UU86,UU58,UU39,UU40,UU48,UU49,UU46,UU18,FALSE)</f>
        <v>21.988313322977184</v>
      </c>
      <c r="UV106" s="125" cm="1">
        <f t="array" ref="UV106">PEDBIKE_DELAY(UV86,UV58,UV39,UV40,UV48,UV49,UV46,UV18,FALSE)</f>
        <v>25.352173041317855</v>
      </c>
      <c r="UW106" s="125" cm="1">
        <f t="array" ref="UW106">PEDBIKE_DELAY(UW86,UW58,UW39,UW40,UW48,UW49,UW46,UW18,FALSE)</f>
        <v>0.75850019629464838</v>
      </c>
      <c r="UX106" s="125" cm="1">
        <f t="array" ref="UX106">PEDBIKE_DELAY(UX86,UX58,UX39,UX40,UX48,UX49,UX46,UX18,FALSE)</f>
        <v>1.6723892767539661</v>
      </c>
      <c r="UY106" s="125" cm="1">
        <f t="array" ref="UY106">PEDBIKE_DELAY(UY86,UY58,UY39,UY40,UY48,UY49,UY46,UY18,FALSE)</f>
        <v>2.7881691549448013</v>
      </c>
      <c r="UZ106" s="125" cm="1">
        <f t="array" ref="UZ106">PEDBIKE_DELAY(UZ86,UZ58,UZ39,UZ40,UZ48,UZ49,UZ46,UZ18,FALSE)</f>
        <v>4.1310970546769639</v>
      </c>
      <c r="VA106" s="125" cm="1">
        <f t="array" ref="VA106">PEDBIKE_DELAY(VA86,VA58,VA39,VA40,VA48,VA49,VA46,VA18,FALSE)</f>
        <v>5.7462888752735477</v>
      </c>
      <c r="VB106" s="125" cm="1">
        <f t="array" ref="VB106">PEDBIKE_DELAY(VB86,VB58,VB39,VB40,VB48,VB49,VB46,VB18,FALSE)</f>
        <v>7.6659461711403045</v>
      </c>
      <c r="VC106" s="125" cm="1">
        <f t="array" ref="VC106">PEDBIKE_DELAY(VC86,VC58,VC39,VC40,VC48,VC49,VC46,VC18,FALSE)</f>
        <v>9.9148980740373833</v>
      </c>
      <c r="VD106" s="125" cm="1">
        <f t="array" ref="VD106">PEDBIKE_DELAY(VD86,VD58,VD39,VD40,VD48,VD49,VD46,VD18,FALSE)</f>
        <v>12.510471534432419</v>
      </c>
      <c r="VE106" s="125" cm="1">
        <f t="array" ref="VE106">PEDBIKE_DELAY(VE86,VE58,VE39,VE40,VE48,VE49,VE46,VE18,FALSE)</f>
        <v>15.431848416926329</v>
      </c>
      <c r="VF106" s="125" cm="1">
        <f t="array" ref="VF106">PEDBIKE_DELAY(VF86,VF58,VF39,VF40,VF48,VF49,VF46,VF18,FALSE)</f>
        <v>18.627914572634406</v>
      </c>
      <c r="VG106" s="125" cm="1">
        <f t="array" ref="VG106">PEDBIKE_DELAY(VG86,VG58,VG39,VG40,VG48,VG49,VG46,VG18,FALSE)</f>
        <v>21.988313322977184</v>
      </c>
      <c r="VH106" s="125" cm="1">
        <f t="array" ref="VH106">PEDBIKE_DELAY(VH86,VH58,VH39,VH40,VH48,VH49,VH46,VH18,FALSE)</f>
        <v>25.352173041317855</v>
      </c>
    </row>
    <row r="107" spans="2:580" ht="14.25" x14ac:dyDescent="0.25">
      <c r="B107" s="55"/>
      <c r="C107" s="10" t="s">
        <v>307</v>
      </c>
      <c r="D107" s="93" t="s">
        <v>394</v>
      </c>
      <c r="E107" s="126">
        <f t="shared" ref="E107:F107" si="2536">(E33)/2 + E34 + E49</f>
        <v>30.5</v>
      </c>
      <c r="F107" s="126">
        <f t="shared" si="2536"/>
        <v>30.5</v>
      </c>
      <c r="G107" s="126">
        <f t="shared" ref="G107:S107" si="2537">(G33)/2 + G34 + G49</f>
        <v>30.5</v>
      </c>
      <c r="H107" s="126">
        <f t="shared" si="2537"/>
        <v>30.5</v>
      </c>
      <c r="I107" s="126">
        <f t="shared" si="2537"/>
        <v>30.5</v>
      </c>
      <c r="J107" s="126">
        <f t="shared" si="2537"/>
        <v>30.5</v>
      </c>
      <c r="K107" s="126">
        <f t="shared" si="2537"/>
        <v>30.5</v>
      </c>
      <c r="L107" s="126">
        <f t="shared" si="2537"/>
        <v>30.5</v>
      </c>
      <c r="M107" s="126">
        <f t="shared" si="2537"/>
        <v>30.5</v>
      </c>
      <c r="N107" s="126">
        <f t="shared" si="2537"/>
        <v>30.5</v>
      </c>
      <c r="O107" s="126">
        <f t="shared" si="2537"/>
        <v>30.5</v>
      </c>
      <c r="P107" s="126">
        <f t="shared" si="2537"/>
        <v>30.5</v>
      </c>
      <c r="Q107" s="126">
        <f t="shared" si="2537"/>
        <v>30.5</v>
      </c>
      <c r="R107" s="126">
        <f t="shared" si="2537"/>
        <v>30.5</v>
      </c>
      <c r="S107" s="126">
        <f t="shared" si="2537"/>
        <v>30.5</v>
      </c>
      <c r="T107" s="126">
        <f t="shared" ref="T107:CE107" si="2538">(T33)/2 + T34 + T49</f>
        <v>30.5</v>
      </c>
      <c r="U107" s="126">
        <f t="shared" si="2538"/>
        <v>30.5</v>
      </c>
      <c r="V107" s="126">
        <f t="shared" si="2538"/>
        <v>30.5</v>
      </c>
      <c r="W107" s="126">
        <f t="shared" si="2538"/>
        <v>30.5</v>
      </c>
      <c r="X107" s="126">
        <f t="shared" si="2538"/>
        <v>30.5</v>
      </c>
      <c r="Y107" s="126">
        <f t="shared" si="2538"/>
        <v>30.5</v>
      </c>
      <c r="Z107" s="126">
        <f t="shared" si="2538"/>
        <v>30.5</v>
      </c>
      <c r="AA107" s="126">
        <f t="shared" si="2538"/>
        <v>30.5</v>
      </c>
      <c r="AB107" s="126">
        <f t="shared" si="2538"/>
        <v>30.5</v>
      </c>
      <c r="AC107" s="126">
        <f t="shared" si="2538"/>
        <v>30.5</v>
      </c>
      <c r="AD107" s="126">
        <f t="shared" si="2538"/>
        <v>30.5</v>
      </c>
      <c r="AE107" s="126">
        <f t="shared" si="2538"/>
        <v>30.5</v>
      </c>
      <c r="AF107" s="126">
        <f t="shared" si="2538"/>
        <v>30.5</v>
      </c>
      <c r="AG107" s="126">
        <f t="shared" si="2538"/>
        <v>30.5</v>
      </c>
      <c r="AH107" s="126">
        <f t="shared" si="2538"/>
        <v>30.5</v>
      </c>
      <c r="AI107" s="126">
        <f t="shared" si="2538"/>
        <v>30.5</v>
      </c>
      <c r="AJ107" s="126">
        <f t="shared" si="2538"/>
        <v>30.5</v>
      </c>
      <c r="AK107" s="126">
        <f t="shared" si="2538"/>
        <v>30.5</v>
      </c>
      <c r="AL107" s="126">
        <f t="shared" si="2538"/>
        <v>30.5</v>
      </c>
      <c r="AM107" s="126">
        <f t="shared" si="2538"/>
        <v>30.5</v>
      </c>
      <c r="AN107" s="126">
        <f t="shared" si="2538"/>
        <v>30.5</v>
      </c>
      <c r="AO107" s="126">
        <f t="shared" si="2538"/>
        <v>30.5</v>
      </c>
      <c r="AP107" s="126">
        <f t="shared" si="2538"/>
        <v>30.5</v>
      </c>
      <c r="AQ107" s="126">
        <f t="shared" si="2538"/>
        <v>30.5</v>
      </c>
      <c r="AR107" s="126">
        <f t="shared" si="2538"/>
        <v>30.5</v>
      </c>
      <c r="AS107" s="126">
        <f t="shared" si="2538"/>
        <v>30.5</v>
      </c>
      <c r="AT107" s="126">
        <f t="shared" si="2538"/>
        <v>30.5</v>
      </c>
      <c r="AU107" s="126">
        <f t="shared" si="2538"/>
        <v>30.5</v>
      </c>
      <c r="AV107" s="126">
        <f t="shared" si="2538"/>
        <v>30.5</v>
      </c>
      <c r="AW107" s="126">
        <f t="shared" si="2538"/>
        <v>30.5</v>
      </c>
      <c r="AX107" s="126">
        <f t="shared" si="2538"/>
        <v>30.5</v>
      </c>
      <c r="AY107" s="126">
        <f t="shared" si="2538"/>
        <v>30.5</v>
      </c>
      <c r="AZ107" s="126">
        <f t="shared" si="2538"/>
        <v>30.5</v>
      </c>
      <c r="BA107" s="126">
        <f t="shared" si="2538"/>
        <v>30.5</v>
      </c>
      <c r="BB107" s="126">
        <f t="shared" si="2538"/>
        <v>30.5</v>
      </c>
      <c r="BC107" s="126">
        <f t="shared" si="2538"/>
        <v>30.5</v>
      </c>
      <c r="BD107" s="126">
        <f t="shared" si="2538"/>
        <v>30.5</v>
      </c>
      <c r="BE107" s="126">
        <f t="shared" si="2538"/>
        <v>30.5</v>
      </c>
      <c r="BF107" s="126">
        <f t="shared" si="2538"/>
        <v>30.5</v>
      </c>
      <c r="BG107" s="126">
        <f t="shared" si="2538"/>
        <v>30.5</v>
      </c>
      <c r="BH107" s="126">
        <f t="shared" si="2538"/>
        <v>30.5</v>
      </c>
      <c r="BI107" s="126">
        <f t="shared" si="2538"/>
        <v>30.5</v>
      </c>
      <c r="BJ107" s="126">
        <f t="shared" si="2538"/>
        <v>30.5</v>
      </c>
      <c r="BK107" s="126">
        <f t="shared" si="2538"/>
        <v>30.5</v>
      </c>
      <c r="BL107" s="126">
        <f t="shared" si="2538"/>
        <v>30.5</v>
      </c>
      <c r="BM107" s="126">
        <f t="shared" si="2538"/>
        <v>30.5</v>
      </c>
      <c r="BN107" s="126">
        <f t="shared" si="2538"/>
        <v>30.5</v>
      </c>
      <c r="BO107" s="126">
        <f t="shared" si="2538"/>
        <v>30.5</v>
      </c>
      <c r="BP107" s="126">
        <f t="shared" si="2538"/>
        <v>30.5</v>
      </c>
      <c r="BQ107" s="126">
        <f t="shared" si="2538"/>
        <v>30.5</v>
      </c>
      <c r="BR107" s="126">
        <f t="shared" si="2538"/>
        <v>30.5</v>
      </c>
      <c r="BS107" s="126">
        <f t="shared" si="2538"/>
        <v>30.5</v>
      </c>
      <c r="BT107" s="126">
        <f t="shared" si="2538"/>
        <v>30.5</v>
      </c>
      <c r="BU107" s="126">
        <f t="shared" si="2538"/>
        <v>30.5</v>
      </c>
      <c r="BV107" s="126">
        <f t="shared" si="2538"/>
        <v>30.5</v>
      </c>
      <c r="BW107" s="126">
        <f t="shared" si="2538"/>
        <v>30.5</v>
      </c>
      <c r="BX107" s="126">
        <f t="shared" si="2538"/>
        <v>30.5</v>
      </c>
      <c r="BY107" s="126">
        <f t="shared" si="2538"/>
        <v>30.5</v>
      </c>
      <c r="BZ107" s="126">
        <f t="shared" si="2538"/>
        <v>30.5</v>
      </c>
      <c r="CA107" s="126">
        <f t="shared" si="2538"/>
        <v>30.5</v>
      </c>
      <c r="CB107" s="126">
        <f t="shared" si="2538"/>
        <v>30.5</v>
      </c>
      <c r="CC107" s="126">
        <f t="shared" si="2538"/>
        <v>30.5</v>
      </c>
      <c r="CD107" s="126">
        <f t="shared" si="2538"/>
        <v>30.5</v>
      </c>
      <c r="CE107" s="126">
        <f t="shared" si="2538"/>
        <v>30.5</v>
      </c>
      <c r="CF107" s="126">
        <f t="shared" ref="CF107:EQ107" si="2539">(CF33)/2 + CF34 + CF49</f>
        <v>30.5</v>
      </c>
      <c r="CG107" s="126">
        <f t="shared" si="2539"/>
        <v>30.5</v>
      </c>
      <c r="CH107" s="126">
        <f t="shared" si="2539"/>
        <v>30.5</v>
      </c>
      <c r="CI107" s="126">
        <f t="shared" si="2539"/>
        <v>30.5</v>
      </c>
      <c r="CJ107" s="126">
        <f t="shared" si="2539"/>
        <v>30.5</v>
      </c>
      <c r="CK107" s="126">
        <f t="shared" si="2539"/>
        <v>30.5</v>
      </c>
      <c r="CL107" s="126">
        <f t="shared" si="2539"/>
        <v>30.5</v>
      </c>
      <c r="CM107" s="126">
        <f t="shared" si="2539"/>
        <v>30.5</v>
      </c>
      <c r="CN107" s="126">
        <f t="shared" si="2539"/>
        <v>30.5</v>
      </c>
      <c r="CO107" s="126">
        <f t="shared" si="2539"/>
        <v>30.5</v>
      </c>
      <c r="CP107" s="126">
        <f t="shared" si="2539"/>
        <v>30.5</v>
      </c>
      <c r="CQ107" s="126">
        <f t="shared" si="2539"/>
        <v>30.5</v>
      </c>
      <c r="CR107" s="126">
        <f t="shared" si="2539"/>
        <v>30.5</v>
      </c>
      <c r="CS107" s="126">
        <f t="shared" si="2539"/>
        <v>30.5</v>
      </c>
      <c r="CT107" s="126">
        <f t="shared" si="2539"/>
        <v>30.5</v>
      </c>
      <c r="CU107" s="126">
        <f t="shared" si="2539"/>
        <v>30.5</v>
      </c>
      <c r="CV107" s="126">
        <f t="shared" si="2539"/>
        <v>30.5</v>
      </c>
      <c r="CW107" s="126">
        <f t="shared" si="2539"/>
        <v>30.5</v>
      </c>
      <c r="CX107" s="126">
        <f t="shared" si="2539"/>
        <v>30.5</v>
      </c>
      <c r="CY107" s="126">
        <f t="shared" si="2539"/>
        <v>30.5</v>
      </c>
      <c r="CZ107" s="126">
        <f t="shared" si="2539"/>
        <v>30.5</v>
      </c>
      <c r="DA107" s="126">
        <f t="shared" si="2539"/>
        <v>30.5</v>
      </c>
      <c r="DB107" s="126">
        <f t="shared" si="2539"/>
        <v>30.5</v>
      </c>
      <c r="DC107" s="126">
        <f t="shared" si="2539"/>
        <v>30.5</v>
      </c>
      <c r="DD107" s="126">
        <f t="shared" si="2539"/>
        <v>30.5</v>
      </c>
      <c r="DE107" s="126">
        <f t="shared" si="2539"/>
        <v>30.5</v>
      </c>
      <c r="DF107" s="126">
        <f t="shared" si="2539"/>
        <v>30.5</v>
      </c>
      <c r="DG107" s="126">
        <f t="shared" si="2539"/>
        <v>30.5</v>
      </c>
      <c r="DH107" s="126">
        <f t="shared" si="2539"/>
        <v>30.5</v>
      </c>
      <c r="DI107" s="126">
        <f t="shared" si="2539"/>
        <v>30.5</v>
      </c>
      <c r="DJ107" s="126">
        <f t="shared" si="2539"/>
        <v>30.5</v>
      </c>
      <c r="DK107" s="126">
        <f t="shared" si="2539"/>
        <v>30.5</v>
      </c>
      <c r="DL107" s="126">
        <f t="shared" si="2539"/>
        <v>30.5</v>
      </c>
      <c r="DM107" s="126">
        <f t="shared" si="2539"/>
        <v>30.5</v>
      </c>
      <c r="DN107" s="126">
        <f t="shared" si="2539"/>
        <v>30.5</v>
      </c>
      <c r="DO107" s="126">
        <f t="shared" si="2539"/>
        <v>30.5</v>
      </c>
      <c r="DP107" s="126">
        <f t="shared" si="2539"/>
        <v>30.5</v>
      </c>
      <c r="DQ107" s="126">
        <f t="shared" si="2539"/>
        <v>30.5</v>
      </c>
      <c r="DR107" s="126">
        <f t="shared" si="2539"/>
        <v>30.5</v>
      </c>
      <c r="DS107" s="126">
        <f t="shared" si="2539"/>
        <v>30.5</v>
      </c>
      <c r="DT107" s="126">
        <f t="shared" si="2539"/>
        <v>30.5</v>
      </c>
      <c r="DU107" s="126">
        <f t="shared" si="2539"/>
        <v>30.5</v>
      </c>
      <c r="DV107" s="126">
        <f t="shared" si="2539"/>
        <v>30.5</v>
      </c>
      <c r="DW107" s="126">
        <f t="shared" si="2539"/>
        <v>30.5</v>
      </c>
      <c r="DX107" s="126">
        <f t="shared" si="2539"/>
        <v>30.5</v>
      </c>
      <c r="DY107" s="126">
        <f t="shared" si="2539"/>
        <v>30.5</v>
      </c>
      <c r="DZ107" s="126">
        <f t="shared" si="2539"/>
        <v>30.5</v>
      </c>
      <c r="EA107" s="126">
        <f t="shared" si="2539"/>
        <v>30.5</v>
      </c>
      <c r="EB107" s="126">
        <f t="shared" si="2539"/>
        <v>30.5</v>
      </c>
      <c r="EC107" s="126">
        <f t="shared" si="2539"/>
        <v>30.5</v>
      </c>
      <c r="ED107" s="126">
        <f t="shared" si="2539"/>
        <v>30.5</v>
      </c>
      <c r="EE107" s="126">
        <f t="shared" si="2539"/>
        <v>30.5</v>
      </c>
      <c r="EF107" s="126">
        <f t="shared" si="2539"/>
        <v>30.5</v>
      </c>
      <c r="EG107" s="126">
        <f t="shared" si="2539"/>
        <v>30.5</v>
      </c>
      <c r="EH107" s="126">
        <f t="shared" si="2539"/>
        <v>30.5</v>
      </c>
      <c r="EI107" s="126">
        <f t="shared" si="2539"/>
        <v>30.5</v>
      </c>
      <c r="EJ107" s="126">
        <f t="shared" si="2539"/>
        <v>30.5</v>
      </c>
      <c r="EK107" s="126">
        <f t="shared" si="2539"/>
        <v>30.5</v>
      </c>
      <c r="EL107" s="126">
        <f t="shared" si="2539"/>
        <v>30.5</v>
      </c>
      <c r="EM107" s="126">
        <f t="shared" si="2539"/>
        <v>30.5</v>
      </c>
      <c r="EN107" s="126">
        <f t="shared" si="2539"/>
        <v>30.5</v>
      </c>
      <c r="EO107" s="126">
        <f t="shared" si="2539"/>
        <v>30.5</v>
      </c>
      <c r="EP107" s="126">
        <f t="shared" si="2539"/>
        <v>30.5</v>
      </c>
      <c r="EQ107" s="126">
        <f t="shared" si="2539"/>
        <v>30.5</v>
      </c>
      <c r="ER107" s="126">
        <f t="shared" ref="ER107:HC107" si="2540">(ER33)/2 + ER34 + ER49</f>
        <v>30.5</v>
      </c>
      <c r="ES107" s="126">
        <f t="shared" si="2540"/>
        <v>30.5</v>
      </c>
      <c r="ET107" s="126">
        <f t="shared" si="2540"/>
        <v>30.5</v>
      </c>
      <c r="EU107" s="126">
        <f t="shared" si="2540"/>
        <v>30.5</v>
      </c>
      <c r="EV107" s="126">
        <f t="shared" si="2540"/>
        <v>30.5</v>
      </c>
      <c r="EW107" s="126">
        <f t="shared" si="2540"/>
        <v>30.5</v>
      </c>
      <c r="EX107" s="126">
        <f t="shared" si="2540"/>
        <v>30.5</v>
      </c>
      <c r="EY107" s="126">
        <f t="shared" si="2540"/>
        <v>30.5</v>
      </c>
      <c r="EZ107" s="126">
        <f t="shared" si="2540"/>
        <v>30.5</v>
      </c>
      <c r="FA107" s="126">
        <f t="shared" si="2540"/>
        <v>30.5</v>
      </c>
      <c r="FB107" s="126">
        <f t="shared" si="2540"/>
        <v>30.5</v>
      </c>
      <c r="FC107" s="126">
        <f t="shared" si="2540"/>
        <v>30.5</v>
      </c>
      <c r="FD107" s="126">
        <f t="shared" si="2540"/>
        <v>30.5</v>
      </c>
      <c r="FE107" s="126">
        <f t="shared" si="2540"/>
        <v>30.5</v>
      </c>
      <c r="FF107" s="126">
        <f t="shared" si="2540"/>
        <v>30.5</v>
      </c>
      <c r="FG107" s="126">
        <f t="shared" si="2540"/>
        <v>30.5</v>
      </c>
      <c r="FH107" s="126">
        <f t="shared" si="2540"/>
        <v>30.5</v>
      </c>
      <c r="FI107" s="126">
        <f t="shared" si="2540"/>
        <v>30.5</v>
      </c>
      <c r="FJ107" s="126">
        <f t="shared" si="2540"/>
        <v>30.5</v>
      </c>
      <c r="FK107" s="126">
        <f t="shared" si="2540"/>
        <v>30.5</v>
      </c>
      <c r="FL107" s="126">
        <f t="shared" si="2540"/>
        <v>30.5</v>
      </c>
      <c r="FM107" s="126">
        <f t="shared" si="2540"/>
        <v>30.5</v>
      </c>
      <c r="FN107" s="126">
        <f t="shared" si="2540"/>
        <v>30.5</v>
      </c>
      <c r="FO107" s="126">
        <f t="shared" si="2540"/>
        <v>30.5</v>
      </c>
      <c r="FP107" s="126">
        <f t="shared" si="2540"/>
        <v>30.5</v>
      </c>
      <c r="FQ107" s="126">
        <f t="shared" si="2540"/>
        <v>30.5</v>
      </c>
      <c r="FR107" s="126">
        <f t="shared" si="2540"/>
        <v>30.5</v>
      </c>
      <c r="FS107" s="126">
        <f t="shared" si="2540"/>
        <v>30.5</v>
      </c>
      <c r="FT107" s="126">
        <f t="shared" si="2540"/>
        <v>30.5</v>
      </c>
      <c r="FU107" s="126">
        <f t="shared" si="2540"/>
        <v>30.5</v>
      </c>
      <c r="FV107" s="126">
        <f t="shared" si="2540"/>
        <v>30.5</v>
      </c>
      <c r="FW107" s="126">
        <f t="shared" si="2540"/>
        <v>30.5</v>
      </c>
      <c r="FX107" s="126">
        <f t="shared" si="2540"/>
        <v>30.5</v>
      </c>
      <c r="FY107" s="126">
        <f t="shared" si="2540"/>
        <v>30.5</v>
      </c>
      <c r="FZ107" s="126">
        <f t="shared" si="2540"/>
        <v>30.5</v>
      </c>
      <c r="GA107" s="126">
        <f t="shared" si="2540"/>
        <v>30.5</v>
      </c>
      <c r="GB107" s="126">
        <f t="shared" si="2540"/>
        <v>30.5</v>
      </c>
      <c r="GC107" s="126">
        <f t="shared" si="2540"/>
        <v>30.5</v>
      </c>
      <c r="GD107" s="126">
        <f t="shared" si="2540"/>
        <v>30.5</v>
      </c>
      <c r="GE107" s="126">
        <f t="shared" si="2540"/>
        <v>30.5</v>
      </c>
      <c r="GF107" s="126">
        <f t="shared" si="2540"/>
        <v>30.5</v>
      </c>
      <c r="GG107" s="126">
        <f t="shared" si="2540"/>
        <v>30.5</v>
      </c>
      <c r="GH107" s="126">
        <f t="shared" si="2540"/>
        <v>30.5</v>
      </c>
      <c r="GI107" s="126">
        <f t="shared" si="2540"/>
        <v>30.5</v>
      </c>
      <c r="GJ107" s="126">
        <f t="shared" si="2540"/>
        <v>30.5</v>
      </c>
      <c r="GK107" s="126">
        <f t="shared" si="2540"/>
        <v>30.5</v>
      </c>
      <c r="GL107" s="126">
        <f t="shared" si="2540"/>
        <v>30.5</v>
      </c>
      <c r="GM107" s="126">
        <f t="shared" si="2540"/>
        <v>30.5</v>
      </c>
      <c r="GN107" s="126">
        <f t="shared" si="2540"/>
        <v>30.5</v>
      </c>
      <c r="GO107" s="126">
        <f t="shared" si="2540"/>
        <v>30.5</v>
      </c>
      <c r="GP107" s="126">
        <f t="shared" si="2540"/>
        <v>30.5</v>
      </c>
      <c r="GQ107" s="126">
        <f t="shared" si="2540"/>
        <v>30.5</v>
      </c>
      <c r="GR107" s="126">
        <f t="shared" si="2540"/>
        <v>30.5</v>
      </c>
      <c r="GS107" s="126">
        <f t="shared" si="2540"/>
        <v>30.5</v>
      </c>
      <c r="GT107" s="126">
        <f t="shared" si="2540"/>
        <v>30.5</v>
      </c>
      <c r="GU107" s="126">
        <f t="shared" si="2540"/>
        <v>30.5</v>
      </c>
      <c r="GV107" s="126">
        <f t="shared" si="2540"/>
        <v>30.5</v>
      </c>
      <c r="GW107" s="126">
        <f t="shared" si="2540"/>
        <v>30.5</v>
      </c>
      <c r="GX107" s="126">
        <f t="shared" si="2540"/>
        <v>30.5</v>
      </c>
      <c r="GY107" s="126">
        <f t="shared" si="2540"/>
        <v>30.5</v>
      </c>
      <c r="GZ107" s="126">
        <f t="shared" si="2540"/>
        <v>30.5</v>
      </c>
      <c r="HA107" s="126">
        <f t="shared" si="2540"/>
        <v>30.5</v>
      </c>
      <c r="HB107" s="126">
        <f t="shared" si="2540"/>
        <v>30.5</v>
      </c>
      <c r="HC107" s="126">
        <f t="shared" si="2540"/>
        <v>30.5</v>
      </c>
      <c r="HD107" s="126">
        <f t="shared" ref="HD107:JO107" si="2541">(HD33)/2 + HD34 + HD49</f>
        <v>30.5</v>
      </c>
      <c r="HE107" s="126">
        <f t="shared" si="2541"/>
        <v>30.5</v>
      </c>
      <c r="HF107" s="126">
        <f t="shared" si="2541"/>
        <v>30.5</v>
      </c>
      <c r="HG107" s="126">
        <f t="shared" si="2541"/>
        <v>30.5</v>
      </c>
      <c r="HH107" s="126">
        <f t="shared" si="2541"/>
        <v>30.5</v>
      </c>
      <c r="HI107" s="126">
        <f t="shared" si="2541"/>
        <v>30.5</v>
      </c>
      <c r="HJ107" s="126">
        <f t="shared" si="2541"/>
        <v>30.5</v>
      </c>
      <c r="HK107" s="126">
        <f t="shared" si="2541"/>
        <v>30.5</v>
      </c>
      <c r="HL107" s="126">
        <f t="shared" si="2541"/>
        <v>30.5</v>
      </c>
      <c r="HM107" s="126">
        <f t="shared" si="2541"/>
        <v>30.5</v>
      </c>
      <c r="HN107" s="126">
        <f t="shared" si="2541"/>
        <v>30.5</v>
      </c>
      <c r="HO107" s="126">
        <f t="shared" si="2541"/>
        <v>30.5</v>
      </c>
      <c r="HP107" s="126">
        <f t="shared" si="2541"/>
        <v>30.5</v>
      </c>
      <c r="HQ107" s="126">
        <f t="shared" si="2541"/>
        <v>30.5</v>
      </c>
      <c r="HR107" s="126">
        <f t="shared" si="2541"/>
        <v>30.5</v>
      </c>
      <c r="HS107" s="126">
        <f t="shared" si="2541"/>
        <v>30.5</v>
      </c>
      <c r="HT107" s="126">
        <f t="shared" si="2541"/>
        <v>30.5</v>
      </c>
      <c r="HU107" s="126">
        <f t="shared" si="2541"/>
        <v>30.5</v>
      </c>
      <c r="HV107" s="126">
        <f t="shared" si="2541"/>
        <v>30.5</v>
      </c>
      <c r="HW107" s="126">
        <f t="shared" si="2541"/>
        <v>30.5</v>
      </c>
      <c r="HX107" s="126">
        <f t="shared" si="2541"/>
        <v>30.5</v>
      </c>
      <c r="HY107" s="126">
        <f t="shared" si="2541"/>
        <v>30.5</v>
      </c>
      <c r="HZ107" s="126">
        <f t="shared" si="2541"/>
        <v>30.5</v>
      </c>
      <c r="IA107" s="126">
        <f t="shared" si="2541"/>
        <v>30.5</v>
      </c>
      <c r="IB107" s="126">
        <f t="shared" si="2541"/>
        <v>30.5</v>
      </c>
      <c r="IC107" s="126">
        <f t="shared" si="2541"/>
        <v>30.5</v>
      </c>
      <c r="ID107" s="126">
        <f t="shared" si="2541"/>
        <v>30.5</v>
      </c>
      <c r="IE107" s="126">
        <f t="shared" si="2541"/>
        <v>30.5</v>
      </c>
      <c r="IF107" s="126">
        <f t="shared" si="2541"/>
        <v>30.5</v>
      </c>
      <c r="IG107" s="126">
        <f t="shared" si="2541"/>
        <v>30.5</v>
      </c>
      <c r="IH107" s="126">
        <f t="shared" si="2541"/>
        <v>30.5</v>
      </c>
      <c r="II107" s="126">
        <f t="shared" si="2541"/>
        <v>30.5</v>
      </c>
      <c r="IJ107" s="126">
        <f t="shared" si="2541"/>
        <v>30.5</v>
      </c>
      <c r="IK107" s="126">
        <f t="shared" si="2541"/>
        <v>30.5</v>
      </c>
      <c r="IL107" s="126">
        <f t="shared" si="2541"/>
        <v>30.5</v>
      </c>
      <c r="IM107" s="126">
        <f t="shared" si="2541"/>
        <v>30.5</v>
      </c>
      <c r="IN107" s="126">
        <f t="shared" si="2541"/>
        <v>30.5</v>
      </c>
      <c r="IO107" s="126">
        <f t="shared" si="2541"/>
        <v>30.5</v>
      </c>
      <c r="IP107" s="126">
        <f t="shared" si="2541"/>
        <v>30.5</v>
      </c>
      <c r="IQ107" s="126">
        <f t="shared" si="2541"/>
        <v>30.5</v>
      </c>
      <c r="IR107" s="126">
        <f t="shared" si="2541"/>
        <v>30.5</v>
      </c>
      <c r="IS107" s="126">
        <f t="shared" si="2541"/>
        <v>30.5</v>
      </c>
      <c r="IT107" s="126">
        <f t="shared" si="2541"/>
        <v>30.5</v>
      </c>
      <c r="IU107" s="126">
        <f t="shared" si="2541"/>
        <v>30.5</v>
      </c>
      <c r="IV107" s="126">
        <f t="shared" si="2541"/>
        <v>30.5</v>
      </c>
      <c r="IW107" s="126">
        <f t="shared" si="2541"/>
        <v>30.5</v>
      </c>
      <c r="IX107" s="126">
        <f t="shared" si="2541"/>
        <v>30.5</v>
      </c>
      <c r="IY107" s="126">
        <f t="shared" si="2541"/>
        <v>30.5</v>
      </c>
      <c r="IZ107" s="126">
        <f t="shared" si="2541"/>
        <v>30.5</v>
      </c>
      <c r="JA107" s="126">
        <f t="shared" si="2541"/>
        <v>30.5</v>
      </c>
      <c r="JB107" s="126">
        <f t="shared" si="2541"/>
        <v>30.5</v>
      </c>
      <c r="JC107" s="126">
        <f t="shared" si="2541"/>
        <v>30.5</v>
      </c>
      <c r="JD107" s="126">
        <f t="shared" si="2541"/>
        <v>30.5</v>
      </c>
      <c r="JE107" s="126">
        <f t="shared" si="2541"/>
        <v>30.5</v>
      </c>
      <c r="JF107" s="126">
        <f t="shared" si="2541"/>
        <v>30.5</v>
      </c>
      <c r="JG107" s="126">
        <f t="shared" si="2541"/>
        <v>30.5</v>
      </c>
      <c r="JH107" s="126">
        <f t="shared" si="2541"/>
        <v>30.5</v>
      </c>
      <c r="JI107" s="126">
        <f t="shared" si="2541"/>
        <v>30.5</v>
      </c>
      <c r="JJ107" s="126">
        <f t="shared" si="2541"/>
        <v>30.5</v>
      </c>
      <c r="JK107" s="126">
        <f t="shared" si="2541"/>
        <v>30.5</v>
      </c>
      <c r="JL107" s="126">
        <f t="shared" si="2541"/>
        <v>30.5</v>
      </c>
      <c r="JM107" s="126">
        <f t="shared" si="2541"/>
        <v>30.5</v>
      </c>
      <c r="JN107" s="126">
        <f t="shared" si="2541"/>
        <v>30.5</v>
      </c>
      <c r="JO107" s="126">
        <f t="shared" si="2541"/>
        <v>30.5</v>
      </c>
      <c r="JP107" s="126">
        <f t="shared" ref="JP107:MA107" si="2542">(JP33)/2 + JP34 + JP49</f>
        <v>30.5</v>
      </c>
      <c r="JQ107" s="126">
        <f t="shared" si="2542"/>
        <v>30.5</v>
      </c>
      <c r="JR107" s="126">
        <f t="shared" si="2542"/>
        <v>30.5</v>
      </c>
      <c r="JS107" s="126">
        <f t="shared" si="2542"/>
        <v>30.5</v>
      </c>
      <c r="JT107" s="126">
        <f t="shared" si="2542"/>
        <v>30.5</v>
      </c>
      <c r="JU107" s="126">
        <f t="shared" si="2542"/>
        <v>30.5</v>
      </c>
      <c r="JV107" s="126">
        <f t="shared" si="2542"/>
        <v>30.5</v>
      </c>
      <c r="JW107" s="126">
        <f t="shared" si="2542"/>
        <v>30.5</v>
      </c>
      <c r="JX107" s="126">
        <f t="shared" si="2542"/>
        <v>30.5</v>
      </c>
      <c r="JY107" s="126">
        <f t="shared" si="2542"/>
        <v>30.5</v>
      </c>
      <c r="JZ107" s="126">
        <f t="shared" si="2542"/>
        <v>30.5</v>
      </c>
      <c r="KA107" s="126">
        <f t="shared" si="2542"/>
        <v>30.5</v>
      </c>
      <c r="KB107" s="126">
        <f t="shared" si="2542"/>
        <v>30.5</v>
      </c>
      <c r="KC107" s="126">
        <f t="shared" si="2542"/>
        <v>30.5</v>
      </c>
      <c r="KD107" s="126">
        <f t="shared" si="2542"/>
        <v>30.5</v>
      </c>
      <c r="KE107" s="126">
        <f t="shared" si="2542"/>
        <v>30.5</v>
      </c>
      <c r="KF107" s="126">
        <f t="shared" si="2542"/>
        <v>30.5</v>
      </c>
      <c r="KG107" s="126">
        <f t="shared" si="2542"/>
        <v>30.5</v>
      </c>
      <c r="KH107" s="126">
        <f t="shared" si="2542"/>
        <v>30.5</v>
      </c>
      <c r="KI107" s="126">
        <f t="shared" si="2542"/>
        <v>30.5</v>
      </c>
      <c r="KJ107" s="126">
        <f t="shared" si="2542"/>
        <v>30.5</v>
      </c>
      <c r="KK107" s="126">
        <f t="shared" si="2542"/>
        <v>30.5</v>
      </c>
      <c r="KL107" s="126">
        <f t="shared" si="2542"/>
        <v>30.5</v>
      </c>
      <c r="KM107" s="126">
        <f t="shared" si="2542"/>
        <v>30.5</v>
      </c>
      <c r="KN107" s="126">
        <f t="shared" si="2542"/>
        <v>30.5</v>
      </c>
      <c r="KO107" s="126">
        <f t="shared" si="2542"/>
        <v>30.5</v>
      </c>
      <c r="KP107" s="126">
        <f t="shared" si="2542"/>
        <v>30.5</v>
      </c>
      <c r="KQ107" s="126">
        <f t="shared" si="2542"/>
        <v>30.5</v>
      </c>
      <c r="KR107" s="126">
        <f t="shared" si="2542"/>
        <v>30.5</v>
      </c>
      <c r="KS107" s="126">
        <f t="shared" si="2542"/>
        <v>30.5</v>
      </c>
      <c r="KT107" s="126">
        <f t="shared" si="2542"/>
        <v>30.5</v>
      </c>
      <c r="KU107" s="126">
        <f t="shared" si="2542"/>
        <v>30.5</v>
      </c>
      <c r="KV107" s="126">
        <f t="shared" si="2542"/>
        <v>30.5</v>
      </c>
      <c r="KW107" s="126">
        <f t="shared" si="2542"/>
        <v>30.5</v>
      </c>
      <c r="KX107" s="126">
        <f t="shared" si="2542"/>
        <v>30.5</v>
      </c>
      <c r="KY107" s="126">
        <f t="shared" si="2542"/>
        <v>30.5</v>
      </c>
      <c r="KZ107" s="126">
        <f t="shared" si="2542"/>
        <v>30.5</v>
      </c>
      <c r="LA107" s="126">
        <f t="shared" si="2542"/>
        <v>30.5</v>
      </c>
      <c r="LB107" s="126">
        <f t="shared" si="2542"/>
        <v>30.5</v>
      </c>
      <c r="LC107" s="126">
        <f t="shared" si="2542"/>
        <v>30.5</v>
      </c>
      <c r="LD107" s="126">
        <f t="shared" si="2542"/>
        <v>30.5</v>
      </c>
      <c r="LE107" s="126">
        <f t="shared" si="2542"/>
        <v>30.5</v>
      </c>
      <c r="LF107" s="126">
        <f t="shared" si="2542"/>
        <v>30.5</v>
      </c>
      <c r="LG107" s="126">
        <f t="shared" si="2542"/>
        <v>30.5</v>
      </c>
      <c r="LH107" s="126">
        <f t="shared" si="2542"/>
        <v>30.5</v>
      </c>
      <c r="LI107" s="126">
        <f t="shared" si="2542"/>
        <v>30.5</v>
      </c>
      <c r="LJ107" s="126">
        <f t="shared" si="2542"/>
        <v>30.5</v>
      </c>
      <c r="LK107" s="126">
        <f t="shared" si="2542"/>
        <v>30.5</v>
      </c>
      <c r="LL107" s="126">
        <f t="shared" si="2542"/>
        <v>30.5</v>
      </c>
      <c r="LM107" s="126">
        <f t="shared" si="2542"/>
        <v>30.5</v>
      </c>
      <c r="LN107" s="126">
        <f t="shared" si="2542"/>
        <v>30.5</v>
      </c>
      <c r="LO107" s="126">
        <f t="shared" si="2542"/>
        <v>30.5</v>
      </c>
      <c r="LP107" s="126">
        <f t="shared" si="2542"/>
        <v>30.5</v>
      </c>
      <c r="LQ107" s="126">
        <f t="shared" si="2542"/>
        <v>30.5</v>
      </c>
      <c r="LR107" s="126">
        <f t="shared" si="2542"/>
        <v>30.5</v>
      </c>
      <c r="LS107" s="126">
        <f t="shared" si="2542"/>
        <v>30.5</v>
      </c>
      <c r="LT107" s="126">
        <f t="shared" si="2542"/>
        <v>30.5</v>
      </c>
      <c r="LU107" s="126">
        <f t="shared" si="2542"/>
        <v>30.5</v>
      </c>
      <c r="LV107" s="126">
        <f t="shared" si="2542"/>
        <v>30.5</v>
      </c>
      <c r="LW107" s="126">
        <f t="shared" si="2542"/>
        <v>30.5</v>
      </c>
      <c r="LX107" s="126">
        <f t="shared" si="2542"/>
        <v>30.5</v>
      </c>
      <c r="LY107" s="126">
        <f t="shared" si="2542"/>
        <v>30.5</v>
      </c>
      <c r="LZ107" s="126">
        <f t="shared" si="2542"/>
        <v>30.5</v>
      </c>
      <c r="MA107" s="126">
        <f t="shared" si="2542"/>
        <v>30.5</v>
      </c>
      <c r="MB107" s="126">
        <f t="shared" ref="MB107:OM107" si="2543">(MB33)/2 + MB34 + MB49</f>
        <v>30.5</v>
      </c>
      <c r="MC107" s="126">
        <f t="shared" si="2543"/>
        <v>30.5</v>
      </c>
      <c r="MD107" s="126">
        <f t="shared" si="2543"/>
        <v>30.5</v>
      </c>
      <c r="ME107" s="126">
        <f t="shared" si="2543"/>
        <v>30.5</v>
      </c>
      <c r="MF107" s="126">
        <f t="shared" si="2543"/>
        <v>30.5</v>
      </c>
      <c r="MG107" s="126">
        <f t="shared" si="2543"/>
        <v>30.5</v>
      </c>
      <c r="MH107" s="126">
        <f t="shared" si="2543"/>
        <v>30.5</v>
      </c>
      <c r="MI107" s="126">
        <f t="shared" si="2543"/>
        <v>30.5</v>
      </c>
      <c r="MJ107" s="126">
        <f t="shared" si="2543"/>
        <v>30.5</v>
      </c>
      <c r="MK107" s="126">
        <f t="shared" si="2543"/>
        <v>30.5</v>
      </c>
      <c r="ML107" s="126">
        <f t="shared" si="2543"/>
        <v>30.5</v>
      </c>
      <c r="MM107" s="126">
        <f t="shared" si="2543"/>
        <v>30.5</v>
      </c>
      <c r="MN107" s="126">
        <f t="shared" si="2543"/>
        <v>30.5</v>
      </c>
      <c r="MO107" s="126">
        <f t="shared" si="2543"/>
        <v>30.5</v>
      </c>
      <c r="MP107" s="126">
        <f t="shared" si="2543"/>
        <v>30.5</v>
      </c>
      <c r="MQ107" s="126">
        <f t="shared" si="2543"/>
        <v>30.5</v>
      </c>
      <c r="MR107" s="126">
        <f t="shared" si="2543"/>
        <v>30.5</v>
      </c>
      <c r="MS107" s="126">
        <f t="shared" si="2543"/>
        <v>30.5</v>
      </c>
      <c r="MT107" s="126">
        <f t="shared" si="2543"/>
        <v>30.5</v>
      </c>
      <c r="MU107" s="126">
        <f t="shared" si="2543"/>
        <v>30.5</v>
      </c>
      <c r="MV107" s="126">
        <f t="shared" si="2543"/>
        <v>30.5</v>
      </c>
      <c r="MW107" s="126">
        <f t="shared" si="2543"/>
        <v>30.5</v>
      </c>
      <c r="MX107" s="126">
        <f t="shared" si="2543"/>
        <v>30.5</v>
      </c>
      <c r="MY107" s="126">
        <f t="shared" si="2543"/>
        <v>30.5</v>
      </c>
      <c r="MZ107" s="126">
        <f t="shared" si="2543"/>
        <v>30.5</v>
      </c>
      <c r="NA107" s="126">
        <f t="shared" si="2543"/>
        <v>30.5</v>
      </c>
      <c r="NB107" s="126">
        <f t="shared" si="2543"/>
        <v>30.5</v>
      </c>
      <c r="NC107" s="126">
        <f t="shared" si="2543"/>
        <v>30.5</v>
      </c>
      <c r="ND107" s="126">
        <f t="shared" si="2543"/>
        <v>30.5</v>
      </c>
      <c r="NE107" s="126">
        <f t="shared" si="2543"/>
        <v>30.5</v>
      </c>
      <c r="NF107" s="126">
        <f t="shared" si="2543"/>
        <v>30.5</v>
      </c>
      <c r="NG107" s="126">
        <f t="shared" si="2543"/>
        <v>30.5</v>
      </c>
      <c r="NH107" s="126">
        <f t="shared" si="2543"/>
        <v>30.5</v>
      </c>
      <c r="NI107" s="126">
        <f t="shared" si="2543"/>
        <v>30.5</v>
      </c>
      <c r="NJ107" s="126">
        <f t="shared" si="2543"/>
        <v>30.5</v>
      </c>
      <c r="NK107" s="126">
        <f t="shared" si="2543"/>
        <v>30.5</v>
      </c>
      <c r="NL107" s="126">
        <f t="shared" si="2543"/>
        <v>30.5</v>
      </c>
      <c r="NM107" s="126">
        <f t="shared" si="2543"/>
        <v>30.5</v>
      </c>
      <c r="NN107" s="126">
        <f t="shared" si="2543"/>
        <v>30.5</v>
      </c>
      <c r="NO107" s="126">
        <f t="shared" si="2543"/>
        <v>30.5</v>
      </c>
      <c r="NP107" s="126">
        <f t="shared" si="2543"/>
        <v>30.5</v>
      </c>
      <c r="NQ107" s="126">
        <f t="shared" si="2543"/>
        <v>30.5</v>
      </c>
      <c r="NR107" s="126">
        <f t="shared" si="2543"/>
        <v>30.5</v>
      </c>
      <c r="NS107" s="126">
        <f t="shared" si="2543"/>
        <v>30.5</v>
      </c>
      <c r="NT107" s="126">
        <f t="shared" si="2543"/>
        <v>30.5</v>
      </c>
      <c r="NU107" s="126">
        <f t="shared" si="2543"/>
        <v>30.5</v>
      </c>
      <c r="NV107" s="126">
        <f t="shared" si="2543"/>
        <v>30.5</v>
      </c>
      <c r="NW107" s="126">
        <f t="shared" si="2543"/>
        <v>30.5</v>
      </c>
      <c r="NX107" s="126">
        <f t="shared" si="2543"/>
        <v>30.5</v>
      </c>
      <c r="NY107" s="126">
        <f t="shared" si="2543"/>
        <v>30.5</v>
      </c>
      <c r="NZ107" s="126">
        <f t="shared" si="2543"/>
        <v>30.5</v>
      </c>
      <c r="OA107" s="126">
        <f t="shared" si="2543"/>
        <v>30.5</v>
      </c>
      <c r="OB107" s="126">
        <f t="shared" si="2543"/>
        <v>30.5</v>
      </c>
      <c r="OC107" s="126">
        <f t="shared" si="2543"/>
        <v>30.5</v>
      </c>
      <c r="OD107" s="126">
        <f t="shared" si="2543"/>
        <v>30.5</v>
      </c>
      <c r="OE107" s="126">
        <f t="shared" si="2543"/>
        <v>30.5</v>
      </c>
      <c r="OF107" s="126">
        <f t="shared" si="2543"/>
        <v>30.5</v>
      </c>
      <c r="OG107" s="126">
        <f t="shared" si="2543"/>
        <v>30.5</v>
      </c>
      <c r="OH107" s="126">
        <f t="shared" si="2543"/>
        <v>30.5</v>
      </c>
      <c r="OI107" s="126">
        <f t="shared" si="2543"/>
        <v>30.5</v>
      </c>
      <c r="OJ107" s="126">
        <f t="shared" si="2543"/>
        <v>30.5</v>
      </c>
      <c r="OK107" s="126">
        <f t="shared" si="2543"/>
        <v>30.5</v>
      </c>
      <c r="OL107" s="126">
        <f t="shared" si="2543"/>
        <v>30.5</v>
      </c>
      <c r="OM107" s="126">
        <f t="shared" si="2543"/>
        <v>30.5</v>
      </c>
      <c r="ON107" s="126">
        <f t="shared" ref="ON107:QY107" si="2544">(ON33)/2 + ON34 + ON49</f>
        <v>30.5</v>
      </c>
      <c r="OO107" s="126">
        <f t="shared" si="2544"/>
        <v>30.5</v>
      </c>
      <c r="OP107" s="126">
        <f t="shared" si="2544"/>
        <v>30.5</v>
      </c>
      <c r="OQ107" s="126">
        <f t="shared" si="2544"/>
        <v>30.5</v>
      </c>
      <c r="OR107" s="126">
        <f t="shared" si="2544"/>
        <v>30.5</v>
      </c>
      <c r="OS107" s="126">
        <f t="shared" si="2544"/>
        <v>30.5</v>
      </c>
      <c r="OT107" s="126">
        <f t="shared" si="2544"/>
        <v>30.5</v>
      </c>
      <c r="OU107" s="126">
        <f t="shared" si="2544"/>
        <v>30.5</v>
      </c>
      <c r="OV107" s="126">
        <f t="shared" si="2544"/>
        <v>30.5</v>
      </c>
      <c r="OW107" s="126">
        <f t="shared" si="2544"/>
        <v>30.5</v>
      </c>
      <c r="OX107" s="126">
        <f t="shared" si="2544"/>
        <v>30.5</v>
      </c>
      <c r="OY107" s="126">
        <f t="shared" si="2544"/>
        <v>30.5</v>
      </c>
      <c r="OZ107" s="126">
        <f t="shared" si="2544"/>
        <v>30.5</v>
      </c>
      <c r="PA107" s="126">
        <f t="shared" si="2544"/>
        <v>30.5</v>
      </c>
      <c r="PB107" s="126">
        <f t="shared" si="2544"/>
        <v>30.5</v>
      </c>
      <c r="PC107" s="126">
        <f t="shared" si="2544"/>
        <v>30.5</v>
      </c>
      <c r="PD107" s="126">
        <f t="shared" si="2544"/>
        <v>30.5</v>
      </c>
      <c r="PE107" s="126">
        <f t="shared" si="2544"/>
        <v>30.5</v>
      </c>
      <c r="PF107" s="126">
        <f t="shared" si="2544"/>
        <v>30.5</v>
      </c>
      <c r="PG107" s="126">
        <f t="shared" si="2544"/>
        <v>30.5</v>
      </c>
      <c r="PH107" s="126">
        <f t="shared" si="2544"/>
        <v>30.5</v>
      </c>
      <c r="PI107" s="126">
        <f t="shared" si="2544"/>
        <v>30.5</v>
      </c>
      <c r="PJ107" s="126">
        <f t="shared" si="2544"/>
        <v>30.5</v>
      </c>
      <c r="PK107" s="126">
        <f t="shared" si="2544"/>
        <v>30.5</v>
      </c>
      <c r="PL107" s="126">
        <f t="shared" si="2544"/>
        <v>30.5</v>
      </c>
      <c r="PM107" s="126">
        <f t="shared" si="2544"/>
        <v>30.5</v>
      </c>
      <c r="PN107" s="126">
        <f t="shared" si="2544"/>
        <v>30.5</v>
      </c>
      <c r="PO107" s="126">
        <f t="shared" si="2544"/>
        <v>30.5</v>
      </c>
      <c r="PP107" s="126">
        <f t="shared" si="2544"/>
        <v>30.5</v>
      </c>
      <c r="PQ107" s="126">
        <f t="shared" si="2544"/>
        <v>30.5</v>
      </c>
      <c r="PR107" s="126">
        <f t="shared" si="2544"/>
        <v>30.5</v>
      </c>
      <c r="PS107" s="126">
        <f t="shared" si="2544"/>
        <v>30.5</v>
      </c>
      <c r="PT107" s="126">
        <f t="shared" si="2544"/>
        <v>30.5</v>
      </c>
      <c r="PU107" s="126">
        <f t="shared" si="2544"/>
        <v>30.5</v>
      </c>
      <c r="PV107" s="126">
        <f t="shared" si="2544"/>
        <v>30.5</v>
      </c>
      <c r="PW107" s="126">
        <f t="shared" si="2544"/>
        <v>30.5</v>
      </c>
      <c r="PX107" s="126">
        <f t="shared" si="2544"/>
        <v>30.5</v>
      </c>
      <c r="PY107" s="126">
        <f t="shared" si="2544"/>
        <v>30.5</v>
      </c>
      <c r="PZ107" s="126">
        <f t="shared" si="2544"/>
        <v>30.5</v>
      </c>
      <c r="QA107" s="126">
        <f t="shared" si="2544"/>
        <v>30.5</v>
      </c>
      <c r="QB107" s="126">
        <f t="shared" si="2544"/>
        <v>30.5</v>
      </c>
      <c r="QC107" s="126">
        <f t="shared" si="2544"/>
        <v>30.5</v>
      </c>
      <c r="QD107" s="126">
        <f t="shared" si="2544"/>
        <v>30.5</v>
      </c>
      <c r="QE107" s="126">
        <f t="shared" si="2544"/>
        <v>30.5</v>
      </c>
      <c r="QF107" s="126">
        <f t="shared" si="2544"/>
        <v>30.5</v>
      </c>
      <c r="QG107" s="126">
        <f t="shared" si="2544"/>
        <v>30.5</v>
      </c>
      <c r="QH107" s="126">
        <f t="shared" si="2544"/>
        <v>30.5</v>
      </c>
      <c r="QI107" s="126">
        <f t="shared" si="2544"/>
        <v>30.5</v>
      </c>
      <c r="QJ107" s="126">
        <f t="shared" si="2544"/>
        <v>30.5</v>
      </c>
      <c r="QK107" s="126">
        <f t="shared" si="2544"/>
        <v>30.5</v>
      </c>
      <c r="QL107" s="126">
        <f t="shared" si="2544"/>
        <v>30.5</v>
      </c>
      <c r="QM107" s="126">
        <f t="shared" si="2544"/>
        <v>30.5</v>
      </c>
      <c r="QN107" s="126">
        <f t="shared" si="2544"/>
        <v>30.5</v>
      </c>
      <c r="QO107" s="126">
        <f t="shared" si="2544"/>
        <v>30.5</v>
      </c>
      <c r="QP107" s="126">
        <f t="shared" si="2544"/>
        <v>30.5</v>
      </c>
      <c r="QQ107" s="126">
        <f t="shared" si="2544"/>
        <v>30.5</v>
      </c>
      <c r="QR107" s="126">
        <f t="shared" si="2544"/>
        <v>30.5</v>
      </c>
      <c r="QS107" s="126">
        <f t="shared" si="2544"/>
        <v>30.5</v>
      </c>
      <c r="QT107" s="126">
        <f t="shared" si="2544"/>
        <v>30.5</v>
      </c>
      <c r="QU107" s="126">
        <f t="shared" si="2544"/>
        <v>30.5</v>
      </c>
      <c r="QV107" s="126">
        <f t="shared" si="2544"/>
        <v>30.5</v>
      </c>
      <c r="QW107" s="126">
        <f t="shared" si="2544"/>
        <v>30.5</v>
      </c>
      <c r="QX107" s="126">
        <f t="shared" si="2544"/>
        <v>30.5</v>
      </c>
      <c r="QY107" s="126">
        <f t="shared" si="2544"/>
        <v>30.5</v>
      </c>
      <c r="QZ107" s="126">
        <f t="shared" ref="QZ107:TK107" si="2545">(QZ33)/2 + QZ34 + QZ49</f>
        <v>30.5</v>
      </c>
      <c r="RA107" s="126">
        <f t="shared" si="2545"/>
        <v>30.5</v>
      </c>
      <c r="RB107" s="126">
        <f t="shared" si="2545"/>
        <v>30.5</v>
      </c>
      <c r="RC107" s="126">
        <f t="shared" si="2545"/>
        <v>30.5</v>
      </c>
      <c r="RD107" s="126">
        <f t="shared" si="2545"/>
        <v>30.5</v>
      </c>
      <c r="RE107" s="126">
        <f t="shared" si="2545"/>
        <v>30.5</v>
      </c>
      <c r="RF107" s="126">
        <f t="shared" si="2545"/>
        <v>30.5</v>
      </c>
      <c r="RG107" s="126">
        <f t="shared" si="2545"/>
        <v>30.5</v>
      </c>
      <c r="RH107" s="126">
        <f t="shared" si="2545"/>
        <v>30.5</v>
      </c>
      <c r="RI107" s="126">
        <f t="shared" si="2545"/>
        <v>30.5</v>
      </c>
      <c r="RJ107" s="126">
        <f t="shared" si="2545"/>
        <v>30.5</v>
      </c>
      <c r="RK107" s="126">
        <f t="shared" si="2545"/>
        <v>30.5</v>
      </c>
      <c r="RL107" s="126">
        <f t="shared" si="2545"/>
        <v>30.5</v>
      </c>
      <c r="RM107" s="126">
        <f t="shared" si="2545"/>
        <v>30.5</v>
      </c>
      <c r="RN107" s="126">
        <f t="shared" si="2545"/>
        <v>30.5</v>
      </c>
      <c r="RO107" s="126">
        <f t="shared" si="2545"/>
        <v>30.5</v>
      </c>
      <c r="RP107" s="126">
        <f t="shared" si="2545"/>
        <v>30.5</v>
      </c>
      <c r="RQ107" s="126">
        <f t="shared" si="2545"/>
        <v>30.5</v>
      </c>
      <c r="RR107" s="126">
        <f t="shared" si="2545"/>
        <v>30.5</v>
      </c>
      <c r="RS107" s="126">
        <f t="shared" si="2545"/>
        <v>30.5</v>
      </c>
      <c r="RT107" s="126">
        <f t="shared" si="2545"/>
        <v>30.5</v>
      </c>
      <c r="RU107" s="126">
        <f t="shared" si="2545"/>
        <v>30.5</v>
      </c>
      <c r="RV107" s="126">
        <f t="shared" si="2545"/>
        <v>30.5</v>
      </c>
      <c r="RW107" s="126">
        <f t="shared" si="2545"/>
        <v>30.5</v>
      </c>
      <c r="RX107" s="126">
        <f t="shared" si="2545"/>
        <v>30.5</v>
      </c>
      <c r="RY107" s="126">
        <f t="shared" si="2545"/>
        <v>30.5</v>
      </c>
      <c r="RZ107" s="126">
        <f t="shared" si="2545"/>
        <v>30.5</v>
      </c>
      <c r="SA107" s="126">
        <f t="shared" si="2545"/>
        <v>30.5</v>
      </c>
      <c r="SB107" s="126">
        <f t="shared" si="2545"/>
        <v>30.5</v>
      </c>
      <c r="SC107" s="126">
        <f t="shared" si="2545"/>
        <v>30.5</v>
      </c>
      <c r="SD107" s="126">
        <f t="shared" si="2545"/>
        <v>30.5</v>
      </c>
      <c r="SE107" s="126">
        <f t="shared" si="2545"/>
        <v>30.5</v>
      </c>
      <c r="SF107" s="126">
        <f t="shared" si="2545"/>
        <v>30.5</v>
      </c>
      <c r="SG107" s="126">
        <f t="shared" si="2545"/>
        <v>30.5</v>
      </c>
      <c r="SH107" s="126">
        <f t="shared" si="2545"/>
        <v>30.5</v>
      </c>
      <c r="SI107" s="126">
        <f t="shared" si="2545"/>
        <v>30.5</v>
      </c>
      <c r="SJ107" s="126">
        <f t="shared" si="2545"/>
        <v>30.5</v>
      </c>
      <c r="SK107" s="126">
        <f t="shared" si="2545"/>
        <v>30.5</v>
      </c>
      <c r="SL107" s="126">
        <f t="shared" si="2545"/>
        <v>30.5</v>
      </c>
      <c r="SM107" s="126">
        <f t="shared" si="2545"/>
        <v>30.5</v>
      </c>
      <c r="SN107" s="126">
        <f t="shared" si="2545"/>
        <v>30.5</v>
      </c>
      <c r="SO107" s="126">
        <f t="shared" si="2545"/>
        <v>30.5</v>
      </c>
      <c r="SP107" s="126">
        <f t="shared" si="2545"/>
        <v>30.5</v>
      </c>
      <c r="SQ107" s="126">
        <f t="shared" si="2545"/>
        <v>30.5</v>
      </c>
      <c r="SR107" s="126">
        <f t="shared" si="2545"/>
        <v>30.5</v>
      </c>
      <c r="SS107" s="126">
        <f t="shared" si="2545"/>
        <v>30.5</v>
      </c>
      <c r="ST107" s="126">
        <f t="shared" si="2545"/>
        <v>30.5</v>
      </c>
      <c r="SU107" s="126">
        <f t="shared" si="2545"/>
        <v>30.5</v>
      </c>
      <c r="SV107" s="126">
        <f t="shared" si="2545"/>
        <v>30.5</v>
      </c>
      <c r="SW107" s="126">
        <f t="shared" si="2545"/>
        <v>30.5</v>
      </c>
      <c r="SX107" s="126">
        <f t="shared" si="2545"/>
        <v>30.5</v>
      </c>
      <c r="SY107" s="126">
        <f t="shared" si="2545"/>
        <v>30.5</v>
      </c>
      <c r="SZ107" s="126">
        <f t="shared" si="2545"/>
        <v>30.5</v>
      </c>
      <c r="TA107" s="126">
        <f t="shared" si="2545"/>
        <v>30.5</v>
      </c>
      <c r="TB107" s="126">
        <f t="shared" si="2545"/>
        <v>30.5</v>
      </c>
      <c r="TC107" s="126">
        <f t="shared" si="2545"/>
        <v>30.5</v>
      </c>
      <c r="TD107" s="126">
        <f t="shared" si="2545"/>
        <v>30.5</v>
      </c>
      <c r="TE107" s="126">
        <f t="shared" si="2545"/>
        <v>30.5</v>
      </c>
      <c r="TF107" s="126">
        <f t="shared" si="2545"/>
        <v>30.5</v>
      </c>
      <c r="TG107" s="126">
        <f t="shared" si="2545"/>
        <v>30.5</v>
      </c>
      <c r="TH107" s="126">
        <f t="shared" si="2545"/>
        <v>30.5</v>
      </c>
      <c r="TI107" s="126">
        <f t="shared" si="2545"/>
        <v>30.5</v>
      </c>
      <c r="TJ107" s="126">
        <f t="shared" si="2545"/>
        <v>30.5</v>
      </c>
      <c r="TK107" s="126">
        <f t="shared" si="2545"/>
        <v>30.5</v>
      </c>
      <c r="TL107" s="126">
        <f t="shared" ref="TL107:VH107" si="2546">(TL33)/2 + TL34 + TL49</f>
        <v>30.5</v>
      </c>
      <c r="TM107" s="126">
        <f t="shared" si="2546"/>
        <v>30.5</v>
      </c>
      <c r="TN107" s="126">
        <f t="shared" si="2546"/>
        <v>30.5</v>
      </c>
      <c r="TO107" s="126">
        <f t="shared" si="2546"/>
        <v>30.5</v>
      </c>
      <c r="TP107" s="126">
        <f t="shared" si="2546"/>
        <v>30.5</v>
      </c>
      <c r="TQ107" s="126">
        <f t="shared" si="2546"/>
        <v>30.5</v>
      </c>
      <c r="TR107" s="126">
        <f t="shared" si="2546"/>
        <v>30.5</v>
      </c>
      <c r="TS107" s="126">
        <f t="shared" si="2546"/>
        <v>30.5</v>
      </c>
      <c r="TT107" s="126">
        <f t="shared" si="2546"/>
        <v>30.5</v>
      </c>
      <c r="TU107" s="126">
        <f t="shared" si="2546"/>
        <v>30.5</v>
      </c>
      <c r="TV107" s="126">
        <f t="shared" si="2546"/>
        <v>30.5</v>
      </c>
      <c r="TW107" s="126">
        <f t="shared" si="2546"/>
        <v>30.5</v>
      </c>
      <c r="TX107" s="126">
        <f t="shared" si="2546"/>
        <v>30.5</v>
      </c>
      <c r="TY107" s="126">
        <f t="shared" si="2546"/>
        <v>30.5</v>
      </c>
      <c r="TZ107" s="126">
        <f t="shared" si="2546"/>
        <v>30.5</v>
      </c>
      <c r="UA107" s="126">
        <f t="shared" si="2546"/>
        <v>30.5</v>
      </c>
      <c r="UB107" s="126">
        <f t="shared" si="2546"/>
        <v>30.5</v>
      </c>
      <c r="UC107" s="126">
        <f t="shared" si="2546"/>
        <v>30.5</v>
      </c>
      <c r="UD107" s="126">
        <f t="shared" si="2546"/>
        <v>30.5</v>
      </c>
      <c r="UE107" s="126">
        <f t="shared" si="2546"/>
        <v>30.5</v>
      </c>
      <c r="UF107" s="126">
        <f t="shared" si="2546"/>
        <v>30.5</v>
      </c>
      <c r="UG107" s="126">
        <f t="shared" si="2546"/>
        <v>30.5</v>
      </c>
      <c r="UH107" s="126">
        <f t="shared" si="2546"/>
        <v>30.5</v>
      </c>
      <c r="UI107" s="126">
        <f t="shared" si="2546"/>
        <v>30.5</v>
      </c>
      <c r="UJ107" s="126">
        <f t="shared" si="2546"/>
        <v>30.5</v>
      </c>
      <c r="UK107" s="126">
        <f t="shared" si="2546"/>
        <v>30.5</v>
      </c>
      <c r="UL107" s="126">
        <f t="shared" si="2546"/>
        <v>30.5</v>
      </c>
      <c r="UM107" s="126">
        <f t="shared" si="2546"/>
        <v>30.5</v>
      </c>
      <c r="UN107" s="126">
        <f t="shared" si="2546"/>
        <v>30.5</v>
      </c>
      <c r="UO107" s="126">
        <f t="shared" si="2546"/>
        <v>30.5</v>
      </c>
      <c r="UP107" s="126">
        <f t="shared" si="2546"/>
        <v>30.5</v>
      </c>
      <c r="UQ107" s="126">
        <f t="shared" si="2546"/>
        <v>30.5</v>
      </c>
      <c r="UR107" s="126">
        <f t="shared" si="2546"/>
        <v>30.5</v>
      </c>
      <c r="US107" s="126">
        <f t="shared" si="2546"/>
        <v>30.5</v>
      </c>
      <c r="UT107" s="126">
        <f t="shared" si="2546"/>
        <v>30.5</v>
      </c>
      <c r="UU107" s="126">
        <f t="shared" si="2546"/>
        <v>30.5</v>
      </c>
      <c r="UV107" s="126">
        <f t="shared" si="2546"/>
        <v>30.5</v>
      </c>
      <c r="UW107" s="126">
        <f t="shared" si="2546"/>
        <v>30.5</v>
      </c>
      <c r="UX107" s="126">
        <f t="shared" si="2546"/>
        <v>30.5</v>
      </c>
      <c r="UY107" s="126">
        <f t="shared" si="2546"/>
        <v>30.5</v>
      </c>
      <c r="UZ107" s="126">
        <f t="shared" si="2546"/>
        <v>30.5</v>
      </c>
      <c r="VA107" s="126">
        <f t="shared" si="2546"/>
        <v>30.5</v>
      </c>
      <c r="VB107" s="126">
        <f t="shared" si="2546"/>
        <v>30.5</v>
      </c>
      <c r="VC107" s="126">
        <f t="shared" si="2546"/>
        <v>30.5</v>
      </c>
      <c r="VD107" s="126">
        <f t="shared" si="2546"/>
        <v>30.5</v>
      </c>
      <c r="VE107" s="126">
        <f t="shared" si="2546"/>
        <v>30.5</v>
      </c>
      <c r="VF107" s="126">
        <f t="shared" si="2546"/>
        <v>30.5</v>
      </c>
      <c r="VG107" s="126">
        <f t="shared" si="2546"/>
        <v>30.5</v>
      </c>
      <c r="VH107" s="126">
        <f t="shared" si="2546"/>
        <v>30.5</v>
      </c>
    </row>
    <row r="108" spans="2:580" ht="14.25" x14ac:dyDescent="0.25">
      <c r="B108" s="55"/>
      <c r="C108" s="10" t="s">
        <v>322</v>
      </c>
      <c r="D108" s="93" t="s">
        <v>395</v>
      </c>
      <c r="E108" s="126">
        <f t="shared" ref="E108:F108" si="2547">((E35-E33)/2)+E33+E34+2*E49</f>
        <v>78.5</v>
      </c>
      <c r="F108" s="126">
        <f t="shared" si="2547"/>
        <v>78.5</v>
      </c>
      <c r="G108" s="126">
        <f t="shared" ref="G108:S108" si="2548">((G35-G33)/2)+G33+G34+2*G49</f>
        <v>78.5</v>
      </c>
      <c r="H108" s="126">
        <f t="shared" si="2548"/>
        <v>78.5</v>
      </c>
      <c r="I108" s="126">
        <f t="shared" si="2548"/>
        <v>78.5</v>
      </c>
      <c r="J108" s="126">
        <f t="shared" si="2548"/>
        <v>78.5</v>
      </c>
      <c r="K108" s="126">
        <f t="shared" si="2548"/>
        <v>78.5</v>
      </c>
      <c r="L108" s="126">
        <f t="shared" si="2548"/>
        <v>78.5</v>
      </c>
      <c r="M108" s="126">
        <f t="shared" si="2548"/>
        <v>78.5</v>
      </c>
      <c r="N108" s="126">
        <f t="shared" si="2548"/>
        <v>78.5</v>
      </c>
      <c r="O108" s="126">
        <f t="shared" si="2548"/>
        <v>78.5</v>
      </c>
      <c r="P108" s="126">
        <f t="shared" si="2548"/>
        <v>78.5</v>
      </c>
      <c r="Q108" s="126">
        <f t="shared" si="2548"/>
        <v>78.5</v>
      </c>
      <c r="R108" s="126">
        <f t="shared" si="2548"/>
        <v>78.5</v>
      </c>
      <c r="S108" s="126">
        <f t="shared" si="2548"/>
        <v>78.5</v>
      </c>
      <c r="T108" s="126">
        <f t="shared" ref="T108:CE108" si="2549">((T35-T33)/2)+T33+T34+2*T49</f>
        <v>78.5</v>
      </c>
      <c r="U108" s="126">
        <f t="shared" si="2549"/>
        <v>78.5</v>
      </c>
      <c r="V108" s="126">
        <f t="shared" si="2549"/>
        <v>78.5</v>
      </c>
      <c r="W108" s="126">
        <f t="shared" si="2549"/>
        <v>78.5</v>
      </c>
      <c r="X108" s="126">
        <f t="shared" si="2549"/>
        <v>78.5</v>
      </c>
      <c r="Y108" s="126">
        <f t="shared" si="2549"/>
        <v>78.5</v>
      </c>
      <c r="Z108" s="126">
        <f t="shared" si="2549"/>
        <v>78.5</v>
      </c>
      <c r="AA108" s="126">
        <f t="shared" si="2549"/>
        <v>78.5</v>
      </c>
      <c r="AB108" s="126">
        <f t="shared" si="2549"/>
        <v>78.5</v>
      </c>
      <c r="AC108" s="126">
        <f t="shared" si="2549"/>
        <v>78.5</v>
      </c>
      <c r="AD108" s="126">
        <f t="shared" si="2549"/>
        <v>78.5</v>
      </c>
      <c r="AE108" s="126">
        <f t="shared" si="2549"/>
        <v>78.5</v>
      </c>
      <c r="AF108" s="126">
        <f t="shared" si="2549"/>
        <v>78.5</v>
      </c>
      <c r="AG108" s="126">
        <f t="shared" si="2549"/>
        <v>78.5</v>
      </c>
      <c r="AH108" s="126">
        <f t="shared" si="2549"/>
        <v>78.5</v>
      </c>
      <c r="AI108" s="126">
        <f t="shared" si="2549"/>
        <v>78.5</v>
      </c>
      <c r="AJ108" s="126">
        <f t="shared" si="2549"/>
        <v>78.5</v>
      </c>
      <c r="AK108" s="126">
        <f t="shared" si="2549"/>
        <v>78.5</v>
      </c>
      <c r="AL108" s="126">
        <f t="shared" si="2549"/>
        <v>78.5</v>
      </c>
      <c r="AM108" s="126">
        <f t="shared" si="2549"/>
        <v>78.5</v>
      </c>
      <c r="AN108" s="126">
        <f t="shared" si="2549"/>
        <v>78.5</v>
      </c>
      <c r="AO108" s="126">
        <f t="shared" si="2549"/>
        <v>78.5</v>
      </c>
      <c r="AP108" s="126">
        <f t="shared" si="2549"/>
        <v>78.5</v>
      </c>
      <c r="AQ108" s="126">
        <f t="shared" si="2549"/>
        <v>78.5</v>
      </c>
      <c r="AR108" s="126">
        <f t="shared" si="2549"/>
        <v>78.5</v>
      </c>
      <c r="AS108" s="126">
        <f t="shared" si="2549"/>
        <v>78.5</v>
      </c>
      <c r="AT108" s="126">
        <f t="shared" si="2549"/>
        <v>78.5</v>
      </c>
      <c r="AU108" s="126">
        <f t="shared" si="2549"/>
        <v>78.5</v>
      </c>
      <c r="AV108" s="126">
        <f t="shared" si="2549"/>
        <v>78.5</v>
      </c>
      <c r="AW108" s="126">
        <f t="shared" si="2549"/>
        <v>78.5</v>
      </c>
      <c r="AX108" s="126">
        <f t="shared" si="2549"/>
        <v>78.5</v>
      </c>
      <c r="AY108" s="126">
        <f t="shared" si="2549"/>
        <v>78.5</v>
      </c>
      <c r="AZ108" s="126">
        <f t="shared" si="2549"/>
        <v>78.5</v>
      </c>
      <c r="BA108" s="126">
        <f t="shared" si="2549"/>
        <v>78.5</v>
      </c>
      <c r="BB108" s="126">
        <f t="shared" si="2549"/>
        <v>78.5</v>
      </c>
      <c r="BC108" s="126">
        <f t="shared" si="2549"/>
        <v>78.5</v>
      </c>
      <c r="BD108" s="126">
        <f t="shared" si="2549"/>
        <v>78.5</v>
      </c>
      <c r="BE108" s="126">
        <f t="shared" si="2549"/>
        <v>78.5</v>
      </c>
      <c r="BF108" s="126">
        <f t="shared" si="2549"/>
        <v>78.5</v>
      </c>
      <c r="BG108" s="126">
        <f t="shared" si="2549"/>
        <v>78.5</v>
      </c>
      <c r="BH108" s="126">
        <f t="shared" si="2549"/>
        <v>78.5</v>
      </c>
      <c r="BI108" s="126">
        <f t="shared" si="2549"/>
        <v>78.5</v>
      </c>
      <c r="BJ108" s="126">
        <f t="shared" si="2549"/>
        <v>78.5</v>
      </c>
      <c r="BK108" s="126">
        <f t="shared" si="2549"/>
        <v>78.5</v>
      </c>
      <c r="BL108" s="126">
        <f t="shared" si="2549"/>
        <v>78.5</v>
      </c>
      <c r="BM108" s="126">
        <f t="shared" si="2549"/>
        <v>78.5</v>
      </c>
      <c r="BN108" s="126">
        <f t="shared" si="2549"/>
        <v>78.5</v>
      </c>
      <c r="BO108" s="126">
        <f t="shared" si="2549"/>
        <v>78.5</v>
      </c>
      <c r="BP108" s="126">
        <f t="shared" si="2549"/>
        <v>78.5</v>
      </c>
      <c r="BQ108" s="126">
        <f t="shared" si="2549"/>
        <v>78.5</v>
      </c>
      <c r="BR108" s="126">
        <f t="shared" si="2549"/>
        <v>78.5</v>
      </c>
      <c r="BS108" s="126">
        <f t="shared" si="2549"/>
        <v>78.5</v>
      </c>
      <c r="BT108" s="126">
        <f t="shared" si="2549"/>
        <v>78.5</v>
      </c>
      <c r="BU108" s="126">
        <f t="shared" si="2549"/>
        <v>78.5</v>
      </c>
      <c r="BV108" s="126">
        <f t="shared" si="2549"/>
        <v>78.5</v>
      </c>
      <c r="BW108" s="126">
        <f t="shared" si="2549"/>
        <v>78.5</v>
      </c>
      <c r="BX108" s="126">
        <f t="shared" si="2549"/>
        <v>78.5</v>
      </c>
      <c r="BY108" s="126">
        <f t="shared" si="2549"/>
        <v>78.5</v>
      </c>
      <c r="BZ108" s="126">
        <f t="shared" si="2549"/>
        <v>78.5</v>
      </c>
      <c r="CA108" s="126">
        <f t="shared" si="2549"/>
        <v>78.5</v>
      </c>
      <c r="CB108" s="126">
        <f t="shared" si="2549"/>
        <v>78.5</v>
      </c>
      <c r="CC108" s="126">
        <f t="shared" si="2549"/>
        <v>78.5</v>
      </c>
      <c r="CD108" s="126">
        <f t="shared" si="2549"/>
        <v>78.5</v>
      </c>
      <c r="CE108" s="126">
        <f t="shared" si="2549"/>
        <v>78.5</v>
      </c>
      <c r="CF108" s="126">
        <f t="shared" ref="CF108:EQ108" si="2550">((CF35-CF33)/2)+CF33+CF34+2*CF49</f>
        <v>78.5</v>
      </c>
      <c r="CG108" s="126">
        <f t="shared" si="2550"/>
        <v>78.5</v>
      </c>
      <c r="CH108" s="126">
        <f t="shared" si="2550"/>
        <v>78.5</v>
      </c>
      <c r="CI108" s="126">
        <f t="shared" si="2550"/>
        <v>78.5</v>
      </c>
      <c r="CJ108" s="126">
        <f t="shared" si="2550"/>
        <v>78.5</v>
      </c>
      <c r="CK108" s="126">
        <f t="shared" si="2550"/>
        <v>78.5</v>
      </c>
      <c r="CL108" s="126">
        <f t="shared" si="2550"/>
        <v>78.5</v>
      </c>
      <c r="CM108" s="126">
        <f t="shared" si="2550"/>
        <v>78.5</v>
      </c>
      <c r="CN108" s="126">
        <f t="shared" si="2550"/>
        <v>78.5</v>
      </c>
      <c r="CO108" s="126">
        <f t="shared" si="2550"/>
        <v>78.5</v>
      </c>
      <c r="CP108" s="126">
        <f t="shared" si="2550"/>
        <v>78.5</v>
      </c>
      <c r="CQ108" s="126">
        <f t="shared" si="2550"/>
        <v>78.5</v>
      </c>
      <c r="CR108" s="126">
        <f t="shared" si="2550"/>
        <v>78.5</v>
      </c>
      <c r="CS108" s="126">
        <f t="shared" si="2550"/>
        <v>78.5</v>
      </c>
      <c r="CT108" s="126">
        <f t="shared" si="2550"/>
        <v>78.5</v>
      </c>
      <c r="CU108" s="126">
        <f t="shared" si="2550"/>
        <v>78.5</v>
      </c>
      <c r="CV108" s="126">
        <f t="shared" si="2550"/>
        <v>78.5</v>
      </c>
      <c r="CW108" s="126">
        <f t="shared" si="2550"/>
        <v>78.5</v>
      </c>
      <c r="CX108" s="126">
        <f t="shared" si="2550"/>
        <v>78.5</v>
      </c>
      <c r="CY108" s="126">
        <f t="shared" si="2550"/>
        <v>78.5</v>
      </c>
      <c r="CZ108" s="126">
        <f t="shared" si="2550"/>
        <v>78.5</v>
      </c>
      <c r="DA108" s="126">
        <f t="shared" si="2550"/>
        <v>78.5</v>
      </c>
      <c r="DB108" s="126">
        <f t="shared" si="2550"/>
        <v>78.5</v>
      </c>
      <c r="DC108" s="126">
        <f t="shared" si="2550"/>
        <v>78.5</v>
      </c>
      <c r="DD108" s="126">
        <f t="shared" si="2550"/>
        <v>78.5</v>
      </c>
      <c r="DE108" s="126">
        <f t="shared" si="2550"/>
        <v>78.5</v>
      </c>
      <c r="DF108" s="126">
        <f t="shared" si="2550"/>
        <v>78.5</v>
      </c>
      <c r="DG108" s="126">
        <f t="shared" si="2550"/>
        <v>78.5</v>
      </c>
      <c r="DH108" s="126">
        <f t="shared" si="2550"/>
        <v>78.5</v>
      </c>
      <c r="DI108" s="126">
        <f t="shared" si="2550"/>
        <v>78.5</v>
      </c>
      <c r="DJ108" s="126">
        <f t="shared" si="2550"/>
        <v>78.5</v>
      </c>
      <c r="DK108" s="126">
        <f t="shared" si="2550"/>
        <v>78.5</v>
      </c>
      <c r="DL108" s="126">
        <f t="shared" si="2550"/>
        <v>78.5</v>
      </c>
      <c r="DM108" s="126">
        <f t="shared" si="2550"/>
        <v>78.5</v>
      </c>
      <c r="DN108" s="126">
        <f t="shared" si="2550"/>
        <v>78.5</v>
      </c>
      <c r="DO108" s="126">
        <f t="shared" si="2550"/>
        <v>78.5</v>
      </c>
      <c r="DP108" s="126">
        <f t="shared" si="2550"/>
        <v>78.5</v>
      </c>
      <c r="DQ108" s="126">
        <f t="shared" si="2550"/>
        <v>78.5</v>
      </c>
      <c r="DR108" s="126">
        <f t="shared" si="2550"/>
        <v>78.5</v>
      </c>
      <c r="DS108" s="126">
        <f t="shared" si="2550"/>
        <v>78.5</v>
      </c>
      <c r="DT108" s="126">
        <f t="shared" si="2550"/>
        <v>78.5</v>
      </c>
      <c r="DU108" s="126">
        <f t="shared" si="2550"/>
        <v>78.5</v>
      </c>
      <c r="DV108" s="126">
        <f t="shared" si="2550"/>
        <v>78.5</v>
      </c>
      <c r="DW108" s="126">
        <f t="shared" si="2550"/>
        <v>78.5</v>
      </c>
      <c r="DX108" s="126">
        <f t="shared" si="2550"/>
        <v>78.5</v>
      </c>
      <c r="DY108" s="126">
        <f t="shared" si="2550"/>
        <v>78.5</v>
      </c>
      <c r="DZ108" s="126">
        <f t="shared" si="2550"/>
        <v>78.5</v>
      </c>
      <c r="EA108" s="126">
        <f t="shared" si="2550"/>
        <v>78.5</v>
      </c>
      <c r="EB108" s="126">
        <f t="shared" si="2550"/>
        <v>78.5</v>
      </c>
      <c r="EC108" s="126">
        <f t="shared" si="2550"/>
        <v>78.5</v>
      </c>
      <c r="ED108" s="126">
        <f t="shared" si="2550"/>
        <v>78.5</v>
      </c>
      <c r="EE108" s="126">
        <f t="shared" si="2550"/>
        <v>78.5</v>
      </c>
      <c r="EF108" s="126">
        <f t="shared" si="2550"/>
        <v>78.5</v>
      </c>
      <c r="EG108" s="126">
        <f t="shared" si="2550"/>
        <v>78.5</v>
      </c>
      <c r="EH108" s="126">
        <f t="shared" si="2550"/>
        <v>78.5</v>
      </c>
      <c r="EI108" s="126">
        <f t="shared" si="2550"/>
        <v>78.5</v>
      </c>
      <c r="EJ108" s="126">
        <f t="shared" si="2550"/>
        <v>78.5</v>
      </c>
      <c r="EK108" s="126">
        <f t="shared" si="2550"/>
        <v>78.5</v>
      </c>
      <c r="EL108" s="126">
        <f t="shared" si="2550"/>
        <v>78.5</v>
      </c>
      <c r="EM108" s="126">
        <f t="shared" si="2550"/>
        <v>78.5</v>
      </c>
      <c r="EN108" s="126">
        <f t="shared" si="2550"/>
        <v>78.5</v>
      </c>
      <c r="EO108" s="126">
        <f t="shared" si="2550"/>
        <v>78.5</v>
      </c>
      <c r="EP108" s="126">
        <f t="shared" si="2550"/>
        <v>78.5</v>
      </c>
      <c r="EQ108" s="126">
        <f t="shared" si="2550"/>
        <v>78.5</v>
      </c>
      <c r="ER108" s="126">
        <f t="shared" ref="ER108:HC108" si="2551">((ER35-ER33)/2)+ER33+ER34+2*ER49</f>
        <v>78.5</v>
      </c>
      <c r="ES108" s="126">
        <f t="shared" si="2551"/>
        <v>78.5</v>
      </c>
      <c r="ET108" s="126">
        <f t="shared" si="2551"/>
        <v>78.5</v>
      </c>
      <c r="EU108" s="126">
        <f t="shared" si="2551"/>
        <v>78.5</v>
      </c>
      <c r="EV108" s="126">
        <f t="shared" si="2551"/>
        <v>78.5</v>
      </c>
      <c r="EW108" s="126">
        <f t="shared" si="2551"/>
        <v>78.5</v>
      </c>
      <c r="EX108" s="126">
        <f t="shared" si="2551"/>
        <v>78.5</v>
      </c>
      <c r="EY108" s="126">
        <f t="shared" si="2551"/>
        <v>78.5</v>
      </c>
      <c r="EZ108" s="126">
        <f t="shared" si="2551"/>
        <v>78.5</v>
      </c>
      <c r="FA108" s="126">
        <f t="shared" si="2551"/>
        <v>78.5</v>
      </c>
      <c r="FB108" s="126">
        <f t="shared" si="2551"/>
        <v>78.5</v>
      </c>
      <c r="FC108" s="126">
        <f t="shared" si="2551"/>
        <v>78.5</v>
      </c>
      <c r="FD108" s="126">
        <f t="shared" si="2551"/>
        <v>78.5</v>
      </c>
      <c r="FE108" s="126">
        <f t="shared" si="2551"/>
        <v>78.5</v>
      </c>
      <c r="FF108" s="126">
        <f t="shared" si="2551"/>
        <v>78.5</v>
      </c>
      <c r="FG108" s="126">
        <f t="shared" si="2551"/>
        <v>78.5</v>
      </c>
      <c r="FH108" s="126">
        <f t="shared" si="2551"/>
        <v>78.5</v>
      </c>
      <c r="FI108" s="126">
        <f t="shared" si="2551"/>
        <v>78.5</v>
      </c>
      <c r="FJ108" s="126">
        <f t="shared" si="2551"/>
        <v>78.5</v>
      </c>
      <c r="FK108" s="126">
        <f t="shared" si="2551"/>
        <v>78.5</v>
      </c>
      <c r="FL108" s="126">
        <f t="shared" si="2551"/>
        <v>78.5</v>
      </c>
      <c r="FM108" s="126">
        <f t="shared" si="2551"/>
        <v>78.5</v>
      </c>
      <c r="FN108" s="126">
        <f t="shared" si="2551"/>
        <v>78.5</v>
      </c>
      <c r="FO108" s="126">
        <f t="shared" si="2551"/>
        <v>78.5</v>
      </c>
      <c r="FP108" s="126">
        <f t="shared" si="2551"/>
        <v>78.5</v>
      </c>
      <c r="FQ108" s="126">
        <f t="shared" si="2551"/>
        <v>78.5</v>
      </c>
      <c r="FR108" s="126">
        <f t="shared" si="2551"/>
        <v>78.5</v>
      </c>
      <c r="FS108" s="126">
        <f t="shared" si="2551"/>
        <v>78.5</v>
      </c>
      <c r="FT108" s="126">
        <f t="shared" si="2551"/>
        <v>78.5</v>
      </c>
      <c r="FU108" s="126">
        <f t="shared" si="2551"/>
        <v>78.5</v>
      </c>
      <c r="FV108" s="126">
        <f t="shared" si="2551"/>
        <v>78.5</v>
      </c>
      <c r="FW108" s="126">
        <f t="shared" si="2551"/>
        <v>78.5</v>
      </c>
      <c r="FX108" s="126">
        <f t="shared" si="2551"/>
        <v>78.5</v>
      </c>
      <c r="FY108" s="126">
        <f t="shared" si="2551"/>
        <v>78.5</v>
      </c>
      <c r="FZ108" s="126">
        <f t="shared" si="2551"/>
        <v>78.5</v>
      </c>
      <c r="GA108" s="126">
        <f t="shared" si="2551"/>
        <v>78.5</v>
      </c>
      <c r="GB108" s="126">
        <f t="shared" si="2551"/>
        <v>78.5</v>
      </c>
      <c r="GC108" s="126">
        <f t="shared" si="2551"/>
        <v>78.5</v>
      </c>
      <c r="GD108" s="126">
        <f t="shared" si="2551"/>
        <v>78.5</v>
      </c>
      <c r="GE108" s="126">
        <f t="shared" si="2551"/>
        <v>78.5</v>
      </c>
      <c r="GF108" s="126">
        <f t="shared" si="2551"/>
        <v>78.5</v>
      </c>
      <c r="GG108" s="126">
        <f t="shared" si="2551"/>
        <v>78.5</v>
      </c>
      <c r="GH108" s="126">
        <f t="shared" si="2551"/>
        <v>78.5</v>
      </c>
      <c r="GI108" s="126">
        <f t="shared" si="2551"/>
        <v>78.5</v>
      </c>
      <c r="GJ108" s="126">
        <f t="shared" si="2551"/>
        <v>78.5</v>
      </c>
      <c r="GK108" s="126">
        <f t="shared" si="2551"/>
        <v>78.5</v>
      </c>
      <c r="GL108" s="126">
        <f t="shared" si="2551"/>
        <v>78.5</v>
      </c>
      <c r="GM108" s="126">
        <f t="shared" si="2551"/>
        <v>78.5</v>
      </c>
      <c r="GN108" s="126">
        <f t="shared" si="2551"/>
        <v>78.5</v>
      </c>
      <c r="GO108" s="126">
        <f t="shared" si="2551"/>
        <v>78.5</v>
      </c>
      <c r="GP108" s="126">
        <f t="shared" si="2551"/>
        <v>78.5</v>
      </c>
      <c r="GQ108" s="126">
        <f t="shared" si="2551"/>
        <v>78.5</v>
      </c>
      <c r="GR108" s="126">
        <f t="shared" si="2551"/>
        <v>78.5</v>
      </c>
      <c r="GS108" s="126">
        <f t="shared" si="2551"/>
        <v>78.5</v>
      </c>
      <c r="GT108" s="126">
        <f t="shared" si="2551"/>
        <v>78.5</v>
      </c>
      <c r="GU108" s="126">
        <f t="shared" si="2551"/>
        <v>78.5</v>
      </c>
      <c r="GV108" s="126">
        <f t="shared" si="2551"/>
        <v>78.5</v>
      </c>
      <c r="GW108" s="126">
        <f t="shared" si="2551"/>
        <v>78.5</v>
      </c>
      <c r="GX108" s="126">
        <f t="shared" si="2551"/>
        <v>78.5</v>
      </c>
      <c r="GY108" s="126">
        <f t="shared" si="2551"/>
        <v>78.5</v>
      </c>
      <c r="GZ108" s="126">
        <f t="shared" si="2551"/>
        <v>78.5</v>
      </c>
      <c r="HA108" s="126">
        <f t="shared" si="2551"/>
        <v>78.5</v>
      </c>
      <c r="HB108" s="126">
        <f t="shared" si="2551"/>
        <v>78.5</v>
      </c>
      <c r="HC108" s="126">
        <f t="shared" si="2551"/>
        <v>78.5</v>
      </c>
      <c r="HD108" s="126">
        <f t="shared" ref="HD108:JO108" si="2552">((HD35-HD33)/2)+HD33+HD34+2*HD49</f>
        <v>78.5</v>
      </c>
      <c r="HE108" s="126">
        <f t="shared" si="2552"/>
        <v>78.5</v>
      </c>
      <c r="HF108" s="126">
        <f t="shared" si="2552"/>
        <v>78.5</v>
      </c>
      <c r="HG108" s="126">
        <f t="shared" si="2552"/>
        <v>78.5</v>
      </c>
      <c r="HH108" s="126">
        <f t="shared" si="2552"/>
        <v>78.5</v>
      </c>
      <c r="HI108" s="126">
        <f t="shared" si="2552"/>
        <v>78.5</v>
      </c>
      <c r="HJ108" s="126">
        <f t="shared" si="2552"/>
        <v>78.5</v>
      </c>
      <c r="HK108" s="126">
        <f t="shared" si="2552"/>
        <v>78.5</v>
      </c>
      <c r="HL108" s="126">
        <f t="shared" si="2552"/>
        <v>78.5</v>
      </c>
      <c r="HM108" s="126">
        <f t="shared" si="2552"/>
        <v>78.5</v>
      </c>
      <c r="HN108" s="126">
        <f t="shared" si="2552"/>
        <v>78.5</v>
      </c>
      <c r="HO108" s="126">
        <f t="shared" si="2552"/>
        <v>78.5</v>
      </c>
      <c r="HP108" s="126">
        <f t="shared" si="2552"/>
        <v>78.5</v>
      </c>
      <c r="HQ108" s="126">
        <f t="shared" si="2552"/>
        <v>78.5</v>
      </c>
      <c r="HR108" s="126">
        <f t="shared" si="2552"/>
        <v>78.5</v>
      </c>
      <c r="HS108" s="126">
        <f t="shared" si="2552"/>
        <v>78.5</v>
      </c>
      <c r="HT108" s="126">
        <f t="shared" si="2552"/>
        <v>78.5</v>
      </c>
      <c r="HU108" s="126">
        <f t="shared" si="2552"/>
        <v>78.5</v>
      </c>
      <c r="HV108" s="126">
        <f t="shared" si="2552"/>
        <v>78.5</v>
      </c>
      <c r="HW108" s="126">
        <f t="shared" si="2552"/>
        <v>78.5</v>
      </c>
      <c r="HX108" s="126">
        <f t="shared" si="2552"/>
        <v>78.5</v>
      </c>
      <c r="HY108" s="126">
        <f t="shared" si="2552"/>
        <v>78.5</v>
      </c>
      <c r="HZ108" s="126">
        <f t="shared" si="2552"/>
        <v>78.5</v>
      </c>
      <c r="IA108" s="126">
        <f t="shared" si="2552"/>
        <v>78.5</v>
      </c>
      <c r="IB108" s="126">
        <f t="shared" si="2552"/>
        <v>78.5</v>
      </c>
      <c r="IC108" s="126">
        <f t="shared" si="2552"/>
        <v>78.5</v>
      </c>
      <c r="ID108" s="126">
        <f t="shared" si="2552"/>
        <v>78.5</v>
      </c>
      <c r="IE108" s="126">
        <f t="shared" si="2552"/>
        <v>78.5</v>
      </c>
      <c r="IF108" s="126">
        <f t="shared" si="2552"/>
        <v>78.5</v>
      </c>
      <c r="IG108" s="126">
        <f t="shared" si="2552"/>
        <v>78.5</v>
      </c>
      <c r="IH108" s="126">
        <f t="shared" si="2552"/>
        <v>78.5</v>
      </c>
      <c r="II108" s="126">
        <f t="shared" si="2552"/>
        <v>78.5</v>
      </c>
      <c r="IJ108" s="126">
        <f t="shared" si="2552"/>
        <v>78.5</v>
      </c>
      <c r="IK108" s="126">
        <f t="shared" si="2552"/>
        <v>78.5</v>
      </c>
      <c r="IL108" s="126">
        <f t="shared" si="2552"/>
        <v>78.5</v>
      </c>
      <c r="IM108" s="126">
        <f t="shared" si="2552"/>
        <v>78.5</v>
      </c>
      <c r="IN108" s="126">
        <f t="shared" si="2552"/>
        <v>78.5</v>
      </c>
      <c r="IO108" s="126">
        <f t="shared" si="2552"/>
        <v>78.5</v>
      </c>
      <c r="IP108" s="126">
        <f t="shared" si="2552"/>
        <v>78.5</v>
      </c>
      <c r="IQ108" s="126">
        <f t="shared" si="2552"/>
        <v>78.5</v>
      </c>
      <c r="IR108" s="126">
        <f t="shared" si="2552"/>
        <v>78.5</v>
      </c>
      <c r="IS108" s="126">
        <f t="shared" si="2552"/>
        <v>78.5</v>
      </c>
      <c r="IT108" s="126">
        <f t="shared" si="2552"/>
        <v>78.5</v>
      </c>
      <c r="IU108" s="126">
        <f t="shared" si="2552"/>
        <v>78.5</v>
      </c>
      <c r="IV108" s="126">
        <f t="shared" si="2552"/>
        <v>78.5</v>
      </c>
      <c r="IW108" s="126">
        <f t="shared" si="2552"/>
        <v>78.5</v>
      </c>
      <c r="IX108" s="126">
        <f t="shared" si="2552"/>
        <v>78.5</v>
      </c>
      <c r="IY108" s="126">
        <f t="shared" si="2552"/>
        <v>78.5</v>
      </c>
      <c r="IZ108" s="126">
        <f t="shared" si="2552"/>
        <v>78.5</v>
      </c>
      <c r="JA108" s="126">
        <f t="shared" si="2552"/>
        <v>78.5</v>
      </c>
      <c r="JB108" s="126">
        <f t="shared" si="2552"/>
        <v>78.5</v>
      </c>
      <c r="JC108" s="126">
        <f t="shared" si="2552"/>
        <v>78.5</v>
      </c>
      <c r="JD108" s="126">
        <f t="shared" si="2552"/>
        <v>78.5</v>
      </c>
      <c r="JE108" s="126">
        <f t="shared" si="2552"/>
        <v>78.5</v>
      </c>
      <c r="JF108" s="126">
        <f t="shared" si="2552"/>
        <v>78.5</v>
      </c>
      <c r="JG108" s="126">
        <f t="shared" si="2552"/>
        <v>78.5</v>
      </c>
      <c r="JH108" s="126">
        <f t="shared" si="2552"/>
        <v>78.5</v>
      </c>
      <c r="JI108" s="126">
        <f t="shared" si="2552"/>
        <v>78.5</v>
      </c>
      <c r="JJ108" s="126">
        <f t="shared" si="2552"/>
        <v>78.5</v>
      </c>
      <c r="JK108" s="126">
        <f t="shared" si="2552"/>
        <v>78.5</v>
      </c>
      <c r="JL108" s="126">
        <f t="shared" si="2552"/>
        <v>78.5</v>
      </c>
      <c r="JM108" s="126">
        <f t="shared" si="2552"/>
        <v>78.5</v>
      </c>
      <c r="JN108" s="126">
        <f t="shared" si="2552"/>
        <v>78.5</v>
      </c>
      <c r="JO108" s="126">
        <f t="shared" si="2552"/>
        <v>78.5</v>
      </c>
      <c r="JP108" s="126">
        <f t="shared" ref="JP108:MA108" si="2553">((JP35-JP33)/2)+JP33+JP34+2*JP49</f>
        <v>78.5</v>
      </c>
      <c r="JQ108" s="126">
        <f t="shared" si="2553"/>
        <v>78.5</v>
      </c>
      <c r="JR108" s="126">
        <f t="shared" si="2553"/>
        <v>78.5</v>
      </c>
      <c r="JS108" s="126">
        <f t="shared" si="2553"/>
        <v>78.5</v>
      </c>
      <c r="JT108" s="126">
        <f t="shared" si="2553"/>
        <v>78.5</v>
      </c>
      <c r="JU108" s="126">
        <f t="shared" si="2553"/>
        <v>78.5</v>
      </c>
      <c r="JV108" s="126">
        <f t="shared" si="2553"/>
        <v>78.5</v>
      </c>
      <c r="JW108" s="126">
        <f t="shared" si="2553"/>
        <v>78.5</v>
      </c>
      <c r="JX108" s="126">
        <f t="shared" si="2553"/>
        <v>78.5</v>
      </c>
      <c r="JY108" s="126">
        <f t="shared" si="2553"/>
        <v>78.5</v>
      </c>
      <c r="JZ108" s="126">
        <f t="shared" si="2553"/>
        <v>78.5</v>
      </c>
      <c r="KA108" s="126">
        <f t="shared" si="2553"/>
        <v>78.5</v>
      </c>
      <c r="KB108" s="126">
        <f t="shared" si="2553"/>
        <v>78.5</v>
      </c>
      <c r="KC108" s="126">
        <f t="shared" si="2553"/>
        <v>78.5</v>
      </c>
      <c r="KD108" s="126">
        <f t="shared" si="2553"/>
        <v>78.5</v>
      </c>
      <c r="KE108" s="126">
        <f t="shared" si="2553"/>
        <v>78.5</v>
      </c>
      <c r="KF108" s="126">
        <f t="shared" si="2553"/>
        <v>78.5</v>
      </c>
      <c r="KG108" s="126">
        <f t="shared" si="2553"/>
        <v>78.5</v>
      </c>
      <c r="KH108" s="126">
        <f t="shared" si="2553"/>
        <v>78.5</v>
      </c>
      <c r="KI108" s="126">
        <f t="shared" si="2553"/>
        <v>78.5</v>
      </c>
      <c r="KJ108" s="126">
        <f t="shared" si="2553"/>
        <v>78.5</v>
      </c>
      <c r="KK108" s="126">
        <f t="shared" si="2553"/>
        <v>78.5</v>
      </c>
      <c r="KL108" s="126">
        <f t="shared" si="2553"/>
        <v>78.5</v>
      </c>
      <c r="KM108" s="126">
        <f t="shared" si="2553"/>
        <v>78.5</v>
      </c>
      <c r="KN108" s="126">
        <f t="shared" si="2553"/>
        <v>78.5</v>
      </c>
      <c r="KO108" s="126">
        <f t="shared" si="2553"/>
        <v>78.5</v>
      </c>
      <c r="KP108" s="126">
        <f t="shared" si="2553"/>
        <v>78.5</v>
      </c>
      <c r="KQ108" s="126">
        <f t="shared" si="2553"/>
        <v>78.5</v>
      </c>
      <c r="KR108" s="126">
        <f t="shared" si="2553"/>
        <v>78.5</v>
      </c>
      <c r="KS108" s="126">
        <f t="shared" si="2553"/>
        <v>78.5</v>
      </c>
      <c r="KT108" s="126">
        <f t="shared" si="2553"/>
        <v>78.5</v>
      </c>
      <c r="KU108" s="126">
        <f t="shared" si="2553"/>
        <v>78.5</v>
      </c>
      <c r="KV108" s="126">
        <f t="shared" si="2553"/>
        <v>78.5</v>
      </c>
      <c r="KW108" s="126">
        <f t="shared" si="2553"/>
        <v>78.5</v>
      </c>
      <c r="KX108" s="126">
        <f t="shared" si="2553"/>
        <v>78.5</v>
      </c>
      <c r="KY108" s="126">
        <f t="shared" si="2553"/>
        <v>78.5</v>
      </c>
      <c r="KZ108" s="126">
        <f t="shared" si="2553"/>
        <v>78.5</v>
      </c>
      <c r="LA108" s="126">
        <f t="shared" si="2553"/>
        <v>78.5</v>
      </c>
      <c r="LB108" s="126">
        <f t="shared" si="2553"/>
        <v>78.5</v>
      </c>
      <c r="LC108" s="126">
        <f t="shared" si="2553"/>
        <v>78.5</v>
      </c>
      <c r="LD108" s="126">
        <f t="shared" si="2553"/>
        <v>78.5</v>
      </c>
      <c r="LE108" s="126">
        <f t="shared" si="2553"/>
        <v>78.5</v>
      </c>
      <c r="LF108" s="126">
        <f t="shared" si="2553"/>
        <v>78.5</v>
      </c>
      <c r="LG108" s="126">
        <f t="shared" si="2553"/>
        <v>78.5</v>
      </c>
      <c r="LH108" s="126">
        <f t="shared" si="2553"/>
        <v>78.5</v>
      </c>
      <c r="LI108" s="126">
        <f t="shared" si="2553"/>
        <v>78.5</v>
      </c>
      <c r="LJ108" s="126">
        <f t="shared" si="2553"/>
        <v>78.5</v>
      </c>
      <c r="LK108" s="126">
        <f t="shared" si="2553"/>
        <v>78.5</v>
      </c>
      <c r="LL108" s="126">
        <f t="shared" si="2553"/>
        <v>78.5</v>
      </c>
      <c r="LM108" s="126">
        <f t="shared" si="2553"/>
        <v>78.5</v>
      </c>
      <c r="LN108" s="126">
        <f t="shared" si="2553"/>
        <v>78.5</v>
      </c>
      <c r="LO108" s="126">
        <f t="shared" si="2553"/>
        <v>78.5</v>
      </c>
      <c r="LP108" s="126">
        <f t="shared" si="2553"/>
        <v>78.5</v>
      </c>
      <c r="LQ108" s="126">
        <f t="shared" si="2553"/>
        <v>78.5</v>
      </c>
      <c r="LR108" s="126">
        <f t="shared" si="2553"/>
        <v>78.5</v>
      </c>
      <c r="LS108" s="126">
        <f t="shared" si="2553"/>
        <v>78.5</v>
      </c>
      <c r="LT108" s="126">
        <f t="shared" si="2553"/>
        <v>78.5</v>
      </c>
      <c r="LU108" s="126">
        <f t="shared" si="2553"/>
        <v>78.5</v>
      </c>
      <c r="LV108" s="126">
        <f t="shared" si="2553"/>
        <v>78.5</v>
      </c>
      <c r="LW108" s="126">
        <f t="shared" si="2553"/>
        <v>78.5</v>
      </c>
      <c r="LX108" s="126">
        <f t="shared" si="2553"/>
        <v>78.5</v>
      </c>
      <c r="LY108" s="126">
        <f t="shared" si="2553"/>
        <v>78.5</v>
      </c>
      <c r="LZ108" s="126">
        <f t="shared" si="2553"/>
        <v>78.5</v>
      </c>
      <c r="MA108" s="126">
        <f t="shared" si="2553"/>
        <v>78.5</v>
      </c>
      <c r="MB108" s="126">
        <f t="shared" ref="MB108:OM108" si="2554">((MB35-MB33)/2)+MB33+MB34+2*MB49</f>
        <v>78.5</v>
      </c>
      <c r="MC108" s="126">
        <f t="shared" si="2554"/>
        <v>78.5</v>
      </c>
      <c r="MD108" s="126">
        <f t="shared" si="2554"/>
        <v>78.5</v>
      </c>
      <c r="ME108" s="126">
        <f t="shared" si="2554"/>
        <v>78.5</v>
      </c>
      <c r="MF108" s="126">
        <f t="shared" si="2554"/>
        <v>78.5</v>
      </c>
      <c r="MG108" s="126">
        <f t="shared" si="2554"/>
        <v>78.5</v>
      </c>
      <c r="MH108" s="126">
        <f t="shared" si="2554"/>
        <v>78.5</v>
      </c>
      <c r="MI108" s="126">
        <f t="shared" si="2554"/>
        <v>78.5</v>
      </c>
      <c r="MJ108" s="126">
        <f t="shared" si="2554"/>
        <v>78.5</v>
      </c>
      <c r="MK108" s="126">
        <f t="shared" si="2554"/>
        <v>78.5</v>
      </c>
      <c r="ML108" s="126">
        <f t="shared" si="2554"/>
        <v>78.5</v>
      </c>
      <c r="MM108" s="126">
        <f t="shared" si="2554"/>
        <v>78.5</v>
      </c>
      <c r="MN108" s="126">
        <f t="shared" si="2554"/>
        <v>78.5</v>
      </c>
      <c r="MO108" s="126">
        <f t="shared" si="2554"/>
        <v>78.5</v>
      </c>
      <c r="MP108" s="126">
        <f t="shared" si="2554"/>
        <v>78.5</v>
      </c>
      <c r="MQ108" s="126">
        <f t="shared" si="2554"/>
        <v>78.5</v>
      </c>
      <c r="MR108" s="126">
        <f t="shared" si="2554"/>
        <v>78.5</v>
      </c>
      <c r="MS108" s="126">
        <f t="shared" si="2554"/>
        <v>78.5</v>
      </c>
      <c r="MT108" s="126">
        <f t="shared" si="2554"/>
        <v>78.5</v>
      </c>
      <c r="MU108" s="126">
        <f t="shared" si="2554"/>
        <v>78.5</v>
      </c>
      <c r="MV108" s="126">
        <f t="shared" si="2554"/>
        <v>78.5</v>
      </c>
      <c r="MW108" s="126">
        <f t="shared" si="2554"/>
        <v>78.5</v>
      </c>
      <c r="MX108" s="126">
        <f t="shared" si="2554"/>
        <v>78.5</v>
      </c>
      <c r="MY108" s="126">
        <f t="shared" si="2554"/>
        <v>78.5</v>
      </c>
      <c r="MZ108" s="126">
        <f t="shared" si="2554"/>
        <v>78.5</v>
      </c>
      <c r="NA108" s="126">
        <f t="shared" si="2554"/>
        <v>78.5</v>
      </c>
      <c r="NB108" s="126">
        <f t="shared" si="2554"/>
        <v>78.5</v>
      </c>
      <c r="NC108" s="126">
        <f t="shared" si="2554"/>
        <v>78.5</v>
      </c>
      <c r="ND108" s="126">
        <f t="shared" si="2554"/>
        <v>78.5</v>
      </c>
      <c r="NE108" s="126">
        <f t="shared" si="2554"/>
        <v>78.5</v>
      </c>
      <c r="NF108" s="126">
        <f t="shared" si="2554"/>
        <v>78.5</v>
      </c>
      <c r="NG108" s="126">
        <f t="shared" si="2554"/>
        <v>78.5</v>
      </c>
      <c r="NH108" s="126">
        <f t="shared" si="2554"/>
        <v>78.5</v>
      </c>
      <c r="NI108" s="126">
        <f t="shared" si="2554"/>
        <v>78.5</v>
      </c>
      <c r="NJ108" s="126">
        <f t="shared" si="2554"/>
        <v>78.5</v>
      </c>
      <c r="NK108" s="126">
        <f t="shared" si="2554"/>
        <v>78.5</v>
      </c>
      <c r="NL108" s="126">
        <f t="shared" si="2554"/>
        <v>78.5</v>
      </c>
      <c r="NM108" s="126">
        <f t="shared" si="2554"/>
        <v>78.5</v>
      </c>
      <c r="NN108" s="126">
        <f t="shared" si="2554"/>
        <v>78.5</v>
      </c>
      <c r="NO108" s="126">
        <f t="shared" si="2554"/>
        <v>78.5</v>
      </c>
      <c r="NP108" s="126">
        <f t="shared" si="2554"/>
        <v>78.5</v>
      </c>
      <c r="NQ108" s="126">
        <f t="shared" si="2554"/>
        <v>78.5</v>
      </c>
      <c r="NR108" s="126">
        <f t="shared" si="2554"/>
        <v>78.5</v>
      </c>
      <c r="NS108" s="126">
        <f t="shared" si="2554"/>
        <v>78.5</v>
      </c>
      <c r="NT108" s="126">
        <f t="shared" si="2554"/>
        <v>78.5</v>
      </c>
      <c r="NU108" s="126">
        <f t="shared" si="2554"/>
        <v>78.5</v>
      </c>
      <c r="NV108" s="126">
        <f t="shared" si="2554"/>
        <v>78.5</v>
      </c>
      <c r="NW108" s="126">
        <f t="shared" si="2554"/>
        <v>78.5</v>
      </c>
      <c r="NX108" s="126">
        <f t="shared" si="2554"/>
        <v>78.5</v>
      </c>
      <c r="NY108" s="126">
        <f t="shared" si="2554"/>
        <v>78.5</v>
      </c>
      <c r="NZ108" s="126">
        <f t="shared" si="2554"/>
        <v>78.5</v>
      </c>
      <c r="OA108" s="126">
        <f t="shared" si="2554"/>
        <v>78.5</v>
      </c>
      <c r="OB108" s="126">
        <f t="shared" si="2554"/>
        <v>78.5</v>
      </c>
      <c r="OC108" s="126">
        <f t="shared" si="2554"/>
        <v>78.5</v>
      </c>
      <c r="OD108" s="126">
        <f t="shared" si="2554"/>
        <v>78.5</v>
      </c>
      <c r="OE108" s="126">
        <f t="shared" si="2554"/>
        <v>78.5</v>
      </c>
      <c r="OF108" s="126">
        <f t="shared" si="2554"/>
        <v>78.5</v>
      </c>
      <c r="OG108" s="126">
        <f t="shared" si="2554"/>
        <v>78.5</v>
      </c>
      <c r="OH108" s="126">
        <f t="shared" si="2554"/>
        <v>78.5</v>
      </c>
      <c r="OI108" s="126">
        <f t="shared" si="2554"/>
        <v>78.5</v>
      </c>
      <c r="OJ108" s="126">
        <f t="shared" si="2554"/>
        <v>78.5</v>
      </c>
      <c r="OK108" s="126">
        <f t="shared" si="2554"/>
        <v>78.5</v>
      </c>
      <c r="OL108" s="126">
        <f t="shared" si="2554"/>
        <v>78.5</v>
      </c>
      <c r="OM108" s="126">
        <f t="shared" si="2554"/>
        <v>78.5</v>
      </c>
      <c r="ON108" s="126">
        <f t="shared" ref="ON108:QY108" si="2555">((ON35-ON33)/2)+ON33+ON34+2*ON49</f>
        <v>78.5</v>
      </c>
      <c r="OO108" s="126">
        <f t="shared" si="2555"/>
        <v>78.5</v>
      </c>
      <c r="OP108" s="126">
        <f t="shared" si="2555"/>
        <v>78.5</v>
      </c>
      <c r="OQ108" s="126">
        <f t="shared" si="2555"/>
        <v>78.5</v>
      </c>
      <c r="OR108" s="126">
        <f t="shared" si="2555"/>
        <v>78.5</v>
      </c>
      <c r="OS108" s="126">
        <f t="shared" si="2555"/>
        <v>78.5</v>
      </c>
      <c r="OT108" s="126">
        <f t="shared" si="2555"/>
        <v>78.5</v>
      </c>
      <c r="OU108" s="126">
        <f t="shared" si="2555"/>
        <v>78.5</v>
      </c>
      <c r="OV108" s="126">
        <f t="shared" si="2555"/>
        <v>78.5</v>
      </c>
      <c r="OW108" s="126">
        <f t="shared" si="2555"/>
        <v>78.5</v>
      </c>
      <c r="OX108" s="126">
        <f t="shared" si="2555"/>
        <v>78.5</v>
      </c>
      <c r="OY108" s="126">
        <f t="shared" si="2555"/>
        <v>78.5</v>
      </c>
      <c r="OZ108" s="126">
        <f t="shared" si="2555"/>
        <v>78.5</v>
      </c>
      <c r="PA108" s="126">
        <f t="shared" si="2555"/>
        <v>78.5</v>
      </c>
      <c r="PB108" s="126">
        <f t="shared" si="2555"/>
        <v>78.5</v>
      </c>
      <c r="PC108" s="126">
        <f t="shared" si="2555"/>
        <v>78.5</v>
      </c>
      <c r="PD108" s="126">
        <f t="shared" si="2555"/>
        <v>78.5</v>
      </c>
      <c r="PE108" s="126">
        <f t="shared" si="2555"/>
        <v>78.5</v>
      </c>
      <c r="PF108" s="126">
        <f t="shared" si="2555"/>
        <v>78.5</v>
      </c>
      <c r="PG108" s="126">
        <f t="shared" si="2555"/>
        <v>78.5</v>
      </c>
      <c r="PH108" s="126">
        <f t="shared" si="2555"/>
        <v>78.5</v>
      </c>
      <c r="PI108" s="126">
        <f t="shared" si="2555"/>
        <v>78.5</v>
      </c>
      <c r="PJ108" s="126">
        <f t="shared" si="2555"/>
        <v>78.5</v>
      </c>
      <c r="PK108" s="126">
        <f t="shared" si="2555"/>
        <v>78.5</v>
      </c>
      <c r="PL108" s="126">
        <f t="shared" si="2555"/>
        <v>78.5</v>
      </c>
      <c r="PM108" s="126">
        <f t="shared" si="2555"/>
        <v>78.5</v>
      </c>
      <c r="PN108" s="126">
        <f t="shared" si="2555"/>
        <v>78.5</v>
      </c>
      <c r="PO108" s="126">
        <f t="shared" si="2555"/>
        <v>78.5</v>
      </c>
      <c r="PP108" s="126">
        <f t="shared" si="2555"/>
        <v>78.5</v>
      </c>
      <c r="PQ108" s="126">
        <f t="shared" si="2555"/>
        <v>78.5</v>
      </c>
      <c r="PR108" s="126">
        <f t="shared" si="2555"/>
        <v>78.5</v>
      </c>
      <c r="PS108" s="126">
        <f t="shared" si="2555"/>
        <v>78.5</v>
      </c>
      <c r="PT108" s="126">
        <f t="shared" si="2555"/>
        <v>78.5</v>
      </c>
      <c r="PU108" s="126">
        <f t="shared" si="2555"/>
        <v>78.5</v>
      </c>
      <c r="PV108" s="126">
        <f t="shared" si="2555"/>
        <v>78.5</v>
      </c>
      <c r="PW108" s="126">
        <f t="shared" si="2555"/>
        <v>78.5</v>
      </c>
      <c r="PX108" s="126">
        <f t="shared" si="2555"/>
        <v>78.5</v>
      </c>
      <c r="PY108" s="126">
        <f t="shared" si="2555"/>
        <v>78.5</v>
      </c>
      <c r="PZ108" s="126">
        <f t="shared" si="2555"/>
        <v>78.5</v>
      </c>
      <c r="QA108" s="126">
        <f t="shared" si="2555"/>
        <v>78.5</v>
      </c>
      <c r="QB108" s="126">
        <f t="shared" si="2555"/>
        <v>78.5</v>
      </c>
      <c r="QC108" s="126">
        <f t="shared" si="2555"/>
        <v>78.5</v>
      </c>
      <c r="QD108" s="126">
        <f t="shared" si="2555"/>
        <v>78.5</v>
      </c>
      <c r="QE108" s="126">
        <f t="shared" si="2555"/>
        <v>78.5</v>
      </c>
      <c r="QF108" s="126">
        <f t="shared" si="2555"/>
        <v>78.5</v>
      </c>
      <c r="QG108" s="126">
        <f t="shared" si="2555"/>
        <v>78.5</v>
      </c>
      <c r="QH108" s="126">
        <f t="shared" si="2555"/>
        <v>78.5</v>
      </c>
      <c r="QI108" s="126">
        <f t="shared" si="2555"/>
        <v>78.5</v>
      </c>
      <c r="QJ108" s="126">
        <f t="shared" si="2555"/>
        <v>78.5</v>
      </c>
      <c r="QK108" s="126">
        <f t="shared" si="2555"/>
        <v>78.5</v>
      </c>
      <c r="QL108" s="126">
        <f t="shared" si="2555"/>
        <v>78.5</v>
      </c>
      <c r="QM108" s="126">
        <f t="shared" si="2555"/>
        <v>78.5</v>
      </c>
      <c r="QN108" s="126">
        <f t="shared" si="2555"/>
        <v>78.5</v>
      </c>
      <c r="QO108" s="126">
        <f t="shared" si="2555"/>
        <v>78.5</v>
      </c>
      <c r="QP108" s="126">
        <f t="shared" si="2555"/>
        <v>78.5</v>
      </c>
      <c r="QQ108" s="126">
        <f t="shared" si="2555"/>
        <v>78.5</v>
      </c>
      <c r="QR108" s="126">
        <f t="shared" si="2555"/>
        <v>78.5</v>
      </c>
      <c r="QS108" s="126">
        <f t="shared" si="2555"/>
        <v>78.5</v>
      </c>
      <c r="QT108" s="126">
        <f t="shared" si="2555"/>
        <v>78.5</v>
      </c>
      <c r="QU108" s="126">
        <f t="shared" si="2555"/>
        <v>78.5</v>
      </c>
      <c r="QV108" s="126">
        <f t="shared" si="2555"/>
        <v>78.5</v>
      </c>
      <c r="QW108" s="126">
        <f t="shared" si="2555"/>
        <v>78.5</v>
      </c>
      <c r="QX108" s="126">
        <f t="shared" si="2555"/>
        <v>78.5</v>
      </c>
      <c r="QY108" s="126">
        <f t="shared" si="2555"/>
        <v>78.5</v>
      </c>
      <c r="QZ108" s="126">
        <f t="shared" ref="QZ108:TK108" si="2556">((QZ35-QZ33)/2)+QZ33+QZ34+2*QZ49</f>
        <v>78.5</v>
      </c>
      <c r="RA108" s="126">
        <f t="shared" si="2556"/>
        <v>78.5</v>
      </c>
      <c r="RB108" s="126">
        <f t="shared" si="2556"/>
        <v>78.5</v>
      </c>
      <c r="RC108" s="126">
        <f t="shared" si="2556"/>
        <v>78.5</v>
      </c>
      <c r="RD108" s="126">
        <f t="shared" si="2556"/>
        <v>78.5</v>
      </c>
      <c r="RE108" s="126">
        <f t="shared" si="2556"/>
        <v>78.5</v>
      </c>
      <c r="RF108" s="126">
        <f t="shared" si="2556"/>
        <v>78.5</v>
      </c>
      <c r="RG108" s="126">
        <f t="shared" si="2556"/>
        <v>78.5</v>
      </c>
      <c r="RH108" s="126">
        <f t="shared" si="2556"/>
        <v>78.5</v>
      </c>
      <c r="RI108" s="126">
        <f t="shared" si="2556"/>
        <v>78.5</v>
      </c>
      <c r="RJ108" s="126">
        <f t="shared" si="2556"/>
        <v>78.5</v>
      </c>
      <c r="RK108" s="126">
        <f t="shared" si="2556"/>
        <v>78.5</v>
      </c>
      <c r="RL108" s="126">
        <f t="shared" si="2556"/>
        <v>78.5</v>
      </c>
      <c r="RM108" s="126">
        <f t="shared" si="2556"/>
        <v>78.5</v>
      </c>
      <c r="RN108" s="126">
        <f t="shared" si="2556"/>
        <v>78.5</v>
      </c>
      <c r="RO108" s="126">
        <f t="shared" si="2556"/>
        <v>78.5</v>
      </c>
      <c r="RP108" s="126">
        <f t="shared" si="2556"/>
        <v>78.5</v>
      </c>
      <c r="RQ108" s="126">
        <f t="shared" si="2556"/>
        <v>78.5</v>
      </c>
      <c r="RR108" s="126">
        <f t="shared" si="2556"/>
        <v>78.5</v>
      </c>
      <c r="RS108" s="126">
        <f t="shared" si="2556"/>
        <v>78.5</v>
      </c>
      <c r="RT108" s="126">
        <f t="shared" si="2556"/>
        <v>78.5</v>
      </c>
      <c r="RU108" s="126">
        <f t="shared" si="2556"/>
        <v>78.5</v>
      </c>
      <c r="RV108" s="126">
        <f t="shared" si="2556"/>
        <v>78.5</v>
      </c>
      <c r="RW108" s="126">
        <f t="shared" si="2556"/>
        <v>78.5</v>
      </c>
      <c r="RX108" s="126">
        <f t="shared" si="2556"/>
        <v>78.5</v>
      </c>
      <c r="RY108" s="126">
        <f t="shared" si="2556"/>
        <v>78.5</v>
      </c>
      <c r="RZ108" s="126">
        <f t="shared" si="2556"/>
        <v>78.5</v>
      </c>
      <c r="SA108" s="126">
        <f t="shared" si="2556"/>
        <v>78.5</v>
      </c>
      <c r="SB108" s="126">
        <f t="shared" si="2556"/>
        <v>78.5</v>
      </c>
      <c r="SC108" s="126">
        <f t="shared" si="2556"/>
        <v>78.5</v>
      </c>
      <c r="SD108" s="126">
        <f t="shared" si="2556"/>
        <v>78.5</v>
      </c>
      <c r="SE108" s="126">
        <f t="shared" si="2556"/>
        <v>78.5</v>
      </c>
      <c r="SF108" s="126">
        <f t="shared" si="2556"/>
        <v>78.5</v>
      </c>
      <c r="SG108" s="126">
        <f t="shared" si="2556"/>
        <v>78.5</v>
      </c>
      <c r="SH108" s="126">
        <f t="shared" si="2556"/>
        <v>78.5</v>
      </c>
      <c r="SI108" s="126">
        <f t="shared" si="2556"/>
        <v>78.5</v>
      </c>
      <c r="SJ108" s="126">
        <f t="shared" si="2556"/>
        <v>78.5</v>
      </c>
      <c r="SK108" s="126">
        <f t="shared" si="2556"/>
        <v>78.5</v>
      </c>
      <c r="SL108" s="126">
        <f t="shared" si="2556"/>
        <v>78.5</v>
      </c>
      <c r="SM108" s="126">
        <f t="shared" si="2556"/>
        <v>78.5</v>
      </c>
      <c r="SN108" s="126">
        <f t="shared" si="2556"/>
        <v>78.5</v>
      </c>
      <c r="SO108" s="126">
        <f t="shared" si="2556"/>
        <v>78.5</v>
      </c>
      <c r="SP108" s="126">
        <f t="shared" si="2556"/>
        <v>78.5</v>
      </c>
      <c r="SQ108" s="126">
        <f t="shared" si="2556"/>
        <v>78.5</v>
      </c>
      <c r="SR108" s="126">
        <f t="shared" si="2556"/>
        <v>78.5</v>
      </c>
      <c r="SS108" s="126">
        <f t="shared" si="2556"/>
        <v>78.5</v>
      </c>
      <c r="ST108" s="126">
        <f t="shared" si="2556"/>
        <v>78.5</v>
      </c>
      <c r="SU108" s="126">
        <f t="shared" si="2556"/>
        <v>78.5</v>
      </c>
      <c r="SV108" s="126">
        <f t="shared" si="2556"/>
        <v>78.5</v>
      </c>
      <c r="SW108" s="126">
        <f t="shared" si="2556"/>
        <v>78.5</v>
      </c>
      <c r="SX108" s="126">
        <f t="shared" si="2556"/>
        <v>78.5</v>
      </c>
      <c r="SY108" s="126">
        <f t="shared" si="2556"/>
        <v>78.5</v>
      </c>
      <c r="SZ108" s="126">
        <f t="shared" si="2556"/>
        <v>78.5</v>
      </c>
      <c r="TA108" s="126">
        <f t="shared" si="2556"/>
        <v>78.5</v>
      </c>
      <c r="TB108" s="126">
        <f t="shared" si="2556"/>
        <v>78.5</v>
      </c>
      <c r="TC108" s="126">
        <f t="shared" si="2556"/>
        <v>78.5</v>
      </c>
      <c r="TD108" s="126">
        <f t="shared" si="2556"/>
        <v>78.5</v>
      </c>
      <c r="TE108" s="126">
        <f t="shared" si="2556"/>
        <v>78.5</v>
      </c>
      <c r="TF108" s="126">
        <f t="shared" si="2556"/>
        <v>78.5</v>
      </c>
      <c r="TG108" s="126">
        <f t="shared" si="2556"/>
        <v>78.5</v>
      </c>
      <c r="TH108" s="126">
        <f t="shared" si="2556"/>
        <v>78.5</v>
      </c>
      <c r="TI108" s="126">
        <f t="shared" si="2556"/>
        <v>78.5</v>
      </c>
      <c r="TJ108" s="126">
        <f t="shared" si="2556"/>
        <v>78.5</v>
      </c>
      <c r="TK108" s="126">
        <f t="shared" si="2556"/>
        <v>78.5</v>
      </c>
      <c r="TL108" s="126">
        <f t="shared" ref="TL108:VH108" si="2557">((TL35-TL33)/2)+TL33+TL34+2*TL49</f>
        <v>78.5</v>
      </c>
      <c r="TM108" s="126">
        <f t="shared" si="2557"/>
        <v>78.5</v>
      </c>
      <c r="TN108" s="126">
        <f t="shared" si="2557"/>
        <v>78.5</v>
      </c>
      <c r="TO108" s="126">
        <f t="shared" si="2557"/>
        <v>78.5</v>
      </c>
      <c r="TP108" s="126">
        <f t="shared" si="2557"/>
        <v>78.5</v>
      </c>
      <c r="TQ108" s="126">
        <f t="shared" si="2557"/>
        <v>78.5</v>
      </c>
      <c r="TR108" s="126">
        <f t="shared" si="2557"/>
        <v>78.5</v>
      </c>
      <c r="TS108" s="126">
        <f t="shared" si="2557"/>
        <v>78.5</v>
      </c>
      <c r="TT108" s="126">
        <f t="shared" si="2557"/>
        <v>78.5</v>
      </c>
      <c r="TU108" s="126">
        <f t="shared" si="2557"/>
        <v>78.5</v>
      </c>
      <c r="TV108" s="126">
        <f t="shared" si="2557"/>
        <v>78.5</v>
      </c>
      <c r="TW108" s="126">
        <f t="shared" si="2557"/>
        <v>78.5</v>
      </c>
      <c r="TX108" s="126">
        <f t="shared" si="2557"/>
        <v>78.5</v>
      </c>
      <c r="TY108" s="126">
        <f t="shared" si="2557"/>
        <v>78.5</v>
      </c>
      <c r="TZ108" s="126">
        <f t="shared" si="2557"/>
        <v>78.5</v>
      </c>
      <c r="UA108" s="126">
        <f t="shared" si="2557"/>
        <v>78.5</v>
      </c>
      <c r="UB108" s="126">
        <f t="shared" si="2557"/>
        <v>78.5</v>
      </c>
      <c r="UC108" s="126">
        <f t="shared" si="2557"/>
        <v>78.5</v>
      </c>
      <c r="UD108" s="126">
        <f t="shared" si="2557"/>
        <v>78.5</v>
      </c>
      <c r="UE108" s="126">
        <f t="shared" si="2557"/>
        <v>78.5</v>
      </c>
      <c r="UF108" s="126">
        <f t="shared" si="2557"/>
        <v>78.5</v>
      </c>
      <c r="UG108" s="126">
        <f t="shared" si="2557"/>
        <v>78.5</v>
      </c>
      <c r="UH108" s="126">
        <f t="shared" si="2557"/>
        <v>78.5</v>
      </c>
      <c r="UI108" s="126">
        <f t="shared" si="2557"/>
        <v>78.5</v>
      </c>
      <c r="UJ108" s="126">
        <f t="shared" si="2557"/>
        <v>78.5</v>
      </c>
      <c r="UK108" s="126">
        <f t="shared" si="2557"/>
        <v>78.5</v>
      </c>
      <c r="UL108" s="126">
        <f t="shared" si="2557"/>
        <v>78.5</v>
      </c>
      <c r="UM108" s="126">
        <f t="shared" si="2557"/>
        <v>78.5</v>
      </c>
      <c r="UN108" s="126">
        <f t="shared" si="2557"/>
        <v>78.5</v>
      </c>
      <c r="UO108" s="126">
        <f t="shared" si="2557"/>
        <v>78.5</v>
      </c>
      <c r="UP108" s="126">
        <f t="shared" si="2557"/>
        <v>78.5</v>
      </c>
      <c r="UQ108" s="126">
        <f t="shared" si="2557"/>
        <v>78.5</v>
      </c>
      <c r="UR108" s="126">
        <f t="shared" si="2557"/>
        <v>78.5</v>
      </c>
      <c r="US108" s="126">
        <f t="shared" si="2557"/>
        <v>78.5</v>
      </c>
      <c r="UT108" s="126">
        <f t="shared" si="2557"/>
        <v>78.5</v>
      </c>
      <c r="UU108" s="126">
        <f t="shared" si="2557"/>
        <v>78.5</v>
      </c>
      <c r="UV108" s="126">
        <f t="shared" si="2557"/>
        <v>78.5</v>
      </c>
      <c r="UW108" s="126">
        <f t="shared" si="2557"/>
        <v>78.5</v>
      </c>
      <c r="UX108" s="126">
        <f t="shared" si="2557"/>
        <v>78.5</v>
      </c>
      <c r="UY108" s="126">
        <f t="shared" si="2557"/>
        <v>78.5</v>
      </c>
      <c r="UZ108" s="126">
        <f t="shared" si="2557"/>
        <v>78.5</v>
      </c>
      <c r="VA108" s="126">
        <f t="shared" si="2557"/>
        <v>78.5</v>
      </c>
      <c r="VB108" s="126">
        <f t="shared" si="2557"/>
        <v>78.5</v>
      </c>
      <c r="VC108" s="126">
        <f t="shared" si="2557"/>
        <v>78.5</v>
      </c>
      <c r="VD108" s="126">
        <f t="shared" si="2557"/>
        <v>78.5</v>
      </c>
      <c r="VE108" s="126">
        <f t="shared" si="2557"/>
        <v>78.5</v>
      </c>
      <c r="VF108" s="126">
        <f t="shared" si="2557"/>
        <v>78.5</v>
      </c>
      <c r="VG108" s="126">
        <f t="shared" si="2557"/>
        <v>78.5</v>
      </c>
      <c r="VH108" s="126">
        <f t="shared" si="2557"/>
        <v>78.5</v>
      </c>
    </row>
    <row r="109" spans="2:580" ht="14.25" x14ac:dyDescent="0.25">
      <c r="B109" s="55"/>
      <c r="C109" s="10" t="s">
        <v>308</v>
      </c>
      <c r="D109" s="93" t="s">
        <v>396</v>
      </c>
      <c r="E109" s="126">
        <f t="shared" ref="E109:F109" si="2558">(E33/E35)*E107+((E35-E33)/E35)*E108</f>
        <v>54.5</v>
      </c>
      <c r="F109" s="126">
        <f t="shared" si="2558"/>
        <v>54.5</v>
      </c>
      <c r="G109" s="126">
        <f t="shared" ref="G109:S109" si="2559">(G33/G35)*G107+((G35-G33)/G35)*G108</f>
        <v>54.5</v>
      </c>
      <c r="H109" s="126">
        <f t="shared" si="2559"/>
        <v>54.5</v>
      </c>
      <c r="I109" s="126">
        <f t="shared" si="2559"/>
        <v>54.5</v>
      </c>
      <c r="J109" s="126">
        <f t="shared" si="2559"/>
        <v>54.5</v>
      </c>
      <c r="K109" s="126">
        <f t="shared" si="2559"/>
        <v>54.5</v>
      </c>
      <c r="L109" s="126">
        <f t="shared" si="2559"/>
        <v>54.5</v>
      </c>
      <c r="M109" s="126">
        <f t="shared" si="2559"/>
        <v>54.5</v>
      </c>
      <c r="N109" s="126">
        <f t="shared" si="2559"/>
        <v>54.5</v>
      </c>
      <c r="O109" s="126">
        <f t="shared" si="2559"/>
        <v>54.5</v>
      </c>
      <c r="P109" s="126">
        <f t="shared" si="2559"/>
        <v>54.5</v>
      </c>
      <c r="Q109" s="126">
        <f t="shared" si="2559"/>
        <v>54.5</v>
      </c>
      <c r="R109" s="126">
        <f t="shared" si="2559"/>
        <v>54.5</v>
      </c>
      <c r="S109" s="126">
        <f t="shared" si="2559"/>
        <v>54.5</v>
      </c>
      <c r="T109" s="126">
        <f t="shared" ref="T109:CE109" si="2560">(T33/T35)*T107+((T35-T33)/T35)*T108</f>
        <v>54.5</v>
      </c>
      <c r="U109" s="126">
        <f t="shared" si="2560"/>
        <v>54.5</v>
      </c>
      <c r="V109" s="126">
        <f t="shared" si="2560"/>
        <v>54.5</v>
      </c>
      <c r="W109" s="126">
        <f t="shared" si="2560"/>
        <v>54.5</v>
      </c>
      <c r="X109" s="126">
        <f t="shared" si="2560"/>
        <v>54.5</v>
      </c>
      <c r="Y109" s="126">
        <f t="shared" si="2560"/>
        <v>54.5</v>
      </c>
      <c r="Z109" s="126">
        <f t="shared" si="2560"/>
        <v>54.5</v>
      </c>
      <c r="AA109" s="126">
        <f t="shared" si="2560"/>
        <v>54.5</v>
      </c>
      <c r="AB109" s="126">
        <f t="shared" si="2560"/>
        <v>54.5</v>
      </c>
      <c r="AC109" s="126">
        <f t="shared" si="2560"/>
        <v>54.5</v>
      </c>
      <c r="AD109" s="126">
        <f t="shared" si="2560"/>
        <v>54.5</v>
      </c>
      <c r="AE109" s="126">
        <f t="shared" si="2560"/>
        <v>54.5</v>
      </c>
      <c r="AF109" s="126">
        <f t="shared" si="2560"/>
        <v>54.5</v>
      </c>
      <c r="AG109" s="126">
        <f t="shared" si="2560"/>
        <v>54.5</v>
      </c>
      <c r="AH109" s="126">
        <f t="shared" si="2560"/>
        <v>54.5</v>
      </c>
      <c r="AI109" s="126">
        <f t="shared" si="2560"/>
        <v>54.5</v>
      </c>
      <c r="AJ109" s="126">
        <f t="shared" si="2560"/>
        <v>54.5</v>
      </c>
      <c r="AK109" s="126">
        <f t="shared" si="2560"/>
        <v>54.5</v>
      </c>
      <c r="AL109" s="126">
        <f t="shared" si="2560"/>
        <v>54.5</v>
      </c>
      <c r="AM109" s="126">
        <f t="shared" si="2560"/>
        <v>54.5</v>
      </c>
      <c r="AN109" s="126">
        <f t="shared" si="2560"/>
        <v>54.5</v>
      </c>
      <c r="AO109" s="126">
        <f t="shared" si="2560"/>
        <v>54.5</v>
      </c>
      <c r="AP109" s="126">
        <f t="shared" si="2560"/>
        <v>54.5</v>
      </c>
      <c r="AQ109" s="126">
        <f t="shared" si="2560"/>
        <v>54.5</v>
      </c>
      <c r="AR109" s="126">
        <f t="shared" si="2560"/>
        <v>54.5</v>
      </c>
      <c r="AS109" s="126">
        <f t="shared" si="2560"/>
        <v>54.5</v>
      </c>
      <c r="AT109" s="126">
        <f t="shared" si="2560"/>
        <v>54.5</v>
      </c>
      <c r="AU109" s="126">
        <f t="shared" si="2560"/>
        <v>54.5</v>
      </c>
      <c r="AV109" s="126">
        <f t="shared" si="2560"/>
        <v>54.5</v>
      </c>
      <c r="AW109" s="126">
        <f t="shared" si="2560"/>
        <v>54.5</v>
      </c>
      <c r="AX109" s="126">
        <f t="shared" si="2560"/>
        <v>54.5</v>
      </c>
      <c r="AY109" s="126">
        <f t="shared" si="2560"/>
        <v>54.5</v>
      </c>
      <c r="AZ109" s="126">
        <f t="shared" si="2560"/>
        <v>54.5</v>
      </c>
      <c r="BA109" s="126">
        <f t="shared" si="2560"/>
        <v>54.5</v>
      </c>
      <c r="BB109" s="126">
        <f t="shared" si="2560"/>
        <v>54.5</v>
      </c>
      <c r="BC109" s="126">
        <f t="shared" si="2560"/>
        <v>54.5</v>
      </c>
      <c r="BD109" s="126">
        <f t="shared" si="2560"/>
        <v>54.5</v>
      </c>
      <c r="BE109" s="126">
        <f t="shared" si="2560"/>
        <v>54.5</v>
      </c>
      <c r="BF109" s="126">
        <f t="shared" si="2560"/>
        <v>54.5</v>
      </c>
      <c r="BG109" s="126">
        <f t="shared" si="2560"/>
        <v>54.5</v>
      </c>
      <c r="BH109" s="126">
        <f t="shared" si="2560"/>
        <v>54.5</v>
      </c>
      <c r="BI109" s="126">
        <f t="shared" si="2560"/>
        <v>54.5</v>
      </c>
      <c r="BJ109" s="126">
        <f t="shared" si="2560"/>
        <v>54.5</v>
      </c>
      <c r="BK109" s="126">
        <f t="shared" si="2560"/>
        <v>54.5</v>
      </c>
      <c r="BL109" s="126">
        <f t="shared" si="2560"/>
        <v>54.5</v>
      </c>
      <c r="BM109" s="126">
        <f t="shared" si="2560"/>
        <v>54.5</v>
      </c>
      <c r="BN109" s="126">
        <f t="shared" si="2560"/>
        <v>54.5</v>
      </c>
      <c r="BO109" s="126">
        <f t="shared" si="2560"/>
        <v>54.5</v>
      </c>
      <c r="BP109" s="126">
        <f t="shared" si="2560"/>
        <v>54.5</v>
      </c>
      <c r="BQ109" s="126">
        <f t="shared" si="2560"/>
        <v>54.5</v>
      </c>
      <c r="BR109" s="126">
        <f t="shared" si="2560"/>
        <v>54.5</v>
      </c>
      <c r="BS109" s="126">
        <f t="shared" si="2560"/>
        <v>54.5</v>
      </c>
      <c r="BT109" s="126">
        <f t="shared" si="2560"/>
        <v>54.5</v>
      </c>
      <c r="BU109" s="126">
        <f t="shared" si="2560"/>
        <v>54.5</v>
      </c>
      <c r="BV109" s="126">
        <f t="shared" si="2560"/>
        <v>54.5</v>
      </c>
      <c r="BW109" s="126">
        <f t="shared" si="2560"/>
        <v>54.5</v>
      </c>
      <c r="BX109" s="126">
        <f t="shared" si="2560"/>
        <v>54.5</v>
      </c>
      <c r="BY109" s="126">
        <f t="shared" si="2560"/>
        <v>54.5</v>
      </c>
      <c r="BZ109" s="126">
        <f t="shared" si="2560"/>
        <v>54.5</v>
      </c>
      <c r="CA109" s="126">
        <f t="shared" si="2560"/>
        <v>54.5</v>
      </c>
      <c r="CB109" s="126">
        <f t="shared" si="2560"/>
        <v>54.5</v>
      </c>
      <c r="CC109" s="126">
        <f t="shared" si="2560"/>
        <v>54.5</v>
      </c>
      <c r="CD109" s="126">
        <f t="shared" si="2560"/>
        <v>54.5</v>
      </c>
      <c r="CE109" s="126">
        <f t="shared" si="2560"/>
        <v>54.5</v>
      </c>
      <c r="CF109" s="126">
        <f t="shared" ref="CF109:EQ109" si="2561">(CF33/CF35)*CF107+((CF35-CF33)/CF35)*CF108</f>
        <v>54.5</v>
      </c>
      <c r="CG109" s="126">
        <f t="shared" si="2561"/>
        <v>54.5</v>
      </c>
      <c r="CH109" s="126">
        <f t="shared" si="2561"/>
        <v>54.5</v>
      </c>
      <c r="CI109" s="126">
        <f t="shared" si="2561"/>
        <v>54.5</v>
      </c>
      <c r="CJ109" s="126">
        <f t="shared" si="2561"/>
        <v>54.5</v>
      </c>
      <c r="CK109" s="126">
        <f t="shared" si="2561"/>
        <v>54.5</v>
      </c>
      <c r="CL109" s="126">
        <f t="shared" si="2561"/>
        <v>54.5</v>
      </c>
      <c r="CM109" s="126">
        <f t="shared" si="2561"/>
        <v>54.5</v>
      </c>
      <c r="CN109" s="126">
        <f t="shared" si="2561"/>
        <v>54.5</v>
      </c>
      <c r="CO109" s="126">
        <f t="shared" si="2561"/>
        <v>54.5</v>
      </c>
      <c r="CP109" s="126">
        <f t="shared" si="2561"/>
        <v>54.5</v>
      </c>
      <c r="CQ109" s="126">
        <f t="shared" si="2561"/>
        <v>54.5</v>
      </c>
      <c r="CR109" s="126">
        <f t="shared" si="2561"/>
        <v>54.5</v>
      </c>
      <c r="CS109" s="126">
        <f t="shared" si="2561"/>
        <v>54.5</v>
      </c>
      <c r="CT109" s="126">
        <f t="shared" si="2561"/>
        <v>54.5</v>
      </c>
      <c r="CU109" s="126">
        <f t="shared" si="2561"/>
        <v>54.5</v>
      </c>
      <c r="CV109" s="126">
        <f t="shared" si="2561"/>
        <v>54.5</v>
      </c>
      <c r="CW109" s="126">
        <f t="shared" si="2561"/>
        <v>54.5</v>
      </c>
      <c r="CX109" s="126">
        <f t="shared" si="2561"/>
        <v>54.5</v>
      </c>
      <c r="CY109" s="126">
        <f t="shared" si="2561"/>
        <v>54.5</v>
      </c>
      <c r="CZ109" s="126">
        <f t="shared" si="2561"/>
        <v>54.5</v>
      </c>
      <c r="DA109" s="126">
        <f t="shared" si="2561"/>
        <v>54.5</v>
      </c>
      <c r="DB109" s="126">
        <f t="shared" si="2561"/>
        <v>54.5</v>
      </c>
      <c r="DC109" s="126">
        <f t="shared" si="2561"/>
        <v>54.5</v>
      </c>
      <c r="DD109" s="126">
        <f t="shared" si="2561"/>
        <v>54.5</v>
      </c>
      <c r="DE109" s="126">
        <f t="shared" si="2561"/>
        <v>54.5</v>
      </c>
      <c r="DF109" s="126">
        <f t="shared" si="2561"/>
        <v>54.5</v>
      </c>
      <c r="DG109" s="126">
        <f t="shared" si="2561"/>
        <v>54.5</v>
      </c>
      <c r="DH109" s="126">
        <f t="shared" si="2561"/>
        <v>54.5</v>
      </c>
      <c r="DI109" s="126">
        <f t="shared" si="2561"/>
        <v>54.5</v>
      </c>
      <c r="DJ109" s="126">
        <f t="shared" si="2561"/>
        <v>54.5</v>
      </c>
      <c r="DK109" s="126">
        <f t="shared" si="2561"/>
        <v>54.5</v>
      </c>
      <c r="DL109" s="126">
        <f t="shared" si="2561"/>
        <v>54.5</v>
      </c>
      <c r="DM109" s="126">
        <f t="shared" si="2561"/>
        <v>54.5</v>
      </c>
      <c r="DN109" s="126">
        <f t="shared" si="2561"/>
        <v>54.5</v>
      </c>
      <c r="DO109" s="126">
        <f t="shared" si="2561"/>
        <v>54.5</v>
      </c>
      <c r="DP109" s="126">
        <f t="shared" si="2561"/>
        <v>54.5</v>
      </c>
      <c r="DQ109" s="126">
        <f t="shared" si="2561"/>
        <v>54.5</v>
      </c>
      <c r="DR109" s="126">
        <f t="shared" si="2561"/>
        <v>54.5</v>
      </c>
      <c r="DS109" s="126">
        <f t="shared" si="2561"/>
        <v>54.5</v>
      </c>
      <c r="DT109" s="126">
        <f t="shared" si="2561"/>
        <v>54.5</v>
      </c>
      <c r="DU109" s="126">
        <f t="shared" si="2561"/>
        <v>54.5</v>
      </c>
      <c r="DV109" s="126">
        <f t="shared" si="2561"/>
        <v>54.5</v>
      </c>
      <c r="DW109" s="126">
        <f t="shared" si="2561"/>
        <v>54.5</v>
      </c>
      <c r="DX109" s="126">
        <f t="shared" si="2561"/>
        <v>54.5</v>
      </c>
      <c r="DY109" s="126">
        <f t="shared" si="2561"/>
        <v>54.5</v>
      </c>
      <c r="DZ109" s="126">
        <f t="shared" si="2561"/>
        <v>54.5</v>
      </c>
      <c r="EA109" s="126">
        <f t="shared" si="2561"/>
        <v>54.5</v>
      </c>
      <c r="EB109" s="126">
        <f t="shared" si="2561"/>
        <v>54.5</v>
      </c>
      <c r="EC109" s="126">
        <f t="shared" si="2561"/>
        <v>54.5</v>
      </c>
      <c r="ED109" s="126">
        <f t="shared" si="2561"/>
        <v>54.5</v>
      </c>
      <c r="EE109" s="126">
        <f t="shared" si="2561"/>
        <v>54.5</v>
      </c>
      <c r="EF109" s="126">
        <f t="shared" si="2561"/>
        <v>54.5</v>
      </c>
      <c r="EG109" s="126">
        <f t="shared" si="2561"/>
        <v>54.5</v>
      </c>
      <c r="EH109" s="126">
        <f t="shared" si="2561"/>
        <v>54.5</v>
      </c>
      <c r="EI109" s="126">
        <f t="shared" si="2561"/>
        <v>54.5</v>
      </c>
      <c r="EJ109" s="126">
        <f t="shared" si="2561"/>
        <v>54.5</v>
      </c>
      <c r="EK109" s="126">
        <f t="shared" si="2561"/>
        <v>54.5</v>
      </c>
      <c r="EL109" s="126">
        <f t="shared" si="2561"/>
        <v>54.5</v>
      </c>
      <c r="EM109" s="126">
        <f t="shared" si="2561"/>
        <v>54.5</v>
      </c>
      <c r="EN109" s="126">
        <f t="shared" si="2561"/>
        <v>54.5</v>
      </c>
      <c r="EO109" s="126">
        <f t="shared" si="2561"/>
        <v>54.5</v>
      </c>
      <c r="EP109" s="126">
        <f t="shared" si="2561"/>
        <v>54.5</v>
      </c>
      <c r="EQ109" s="126">
        <f t="shared" si="2561"/>
        <v>54.5</v>
      </c>
      <c r="ER109" s="126">
        <f t="shared" ref="ER109:HC109" si="2562">(ER33/ER35)*ER107+((ER35-ER33)/ER35)*ER108</f>
        <v>54.5</v>
      </c>
      <c r="ES109" s="126">
        <f t="shared" si="2562"/>
        <v>54.5</v>
      </c>
      <c r="ET109" s="126">
        <f t="shared" si="2562"/>
        <v>54.5</v>
      </c>
      <c r="EU109" s="126">
        <f t="shared" si="2562"/>
        <v>54.5</v>
      </c>
      <c r="EV109" s="126">
        <f t="shared" si="2562"/>
        <v>54.5</v>
      </c>
      <c r="EW109" s="126">
        <f t="shared" si="2562"/>
        <v>54.5</v>
      </c>
      <c r="EX109" s="126">
        <f t="shared" si="2562"/>
        <v>54.5</v>
      </c>
      <c r="EY109" s="126">
        <f t="shared" si="2562"/>
        <v>54.5</v>
      </c>
      <c r="EZ109" s="126">
        <f t="shared" si="2562"/>
        <v>54.5</v>
      </c>
      <c r="FA109" s="126">
        <f t="shared" si="2562"/>
        <v>54.5</v>
      </c>
      <c r="FB109" s="126">
        <f t="shared" si="2562"/>
        <v>54.5</v>
      </c>
      <c r="FC109" s="126">
        <f t="shared" si="2562"/>
        <v>54.5</v>
      </c>
      <c r="FD109" s="126">
        <f t="shared" si="2562"/>
        <v>54.5</v>
      </c>
      <c r="FE109" s="126">
        <f t="shared" si="2562"/>
        <v>54.5</v>
      </c>
      <c r="FF109" s="126">
        <f t="shared" si="2562"/>
        <v>54.5</v>
      </c>
      <c r="FG109" s="126">
        <f t="shared" si="2562"/>
        <v>54.5</v>
      </c>
      <c r="FH109" s="126">
        <f t="shared" si="2562"/>
        <v>54.5</v>
      </c>
      <c r="FI109" s="126">
        <f t="shared" si="2562"/>
        <v>54.5</v>
      </c>
      <c r="FJ109" s="126">
        <f t="shared" si="2562"/>
        <v>54.5</v>
      </c>
      <c r="FK109" s="126">
        <f t="shared" si="2562"/>
        <v>54.5</v>
      </c>
      <c r="FL109" s="126">
        <f t="shared" si="2562"/>
        <v>54.5</v>
      </c>
      <c r="FM109" s="126">
        <f t="shared" si="2562"/>
        <v>54.5</v>
      </c>
      <c r="FN109" s="126">
        <f t="shared" si="2562"/>
        <v>54.5</v>
      </c>
      <c r="FO109" s="126">
        <f t="shared" si="2562"/>
        <v>54.5</v>
      </c>
      <c r="FP109" s="126">
        <f t="shared" si="2562"/>
        <v>54.5</v>
      </c>
      <c r="FQ109" s="126">
        <f t="shared" si="2562"/>
        <v>54.5</v>
      </c>
      <c r="FR109" s="126">
        <f t="shared" si="2562"/>
        <v>54.5</v>
      </c>
      <c r="FS109" s="126">
        <f t="shared" si="2562"/>
        <v>54.5</v>
      </c>
      <c r="FT109" s="126">
        <f t="shared" si="2562"/>
        <v>54.5</v>
      </c>
      <c r="FU109" s="126">
        <f t="shared" si="2562"/>
        <v>54.5</v>
      </c>
      <c r="FV109" s="126">
        <f t="shared" si="2562"/>
        <v>54.5</v>
      </c>
      <c r="FW109" s="126">
        <f t="shared" si="2562"/>
        <v>54.5</v>
      </c>
      <c r="FX109" s="126">
        <f t="shared" si="2562"/>
        <v>54.5</v>
      </c>
      <c r="FY109" s="126">
        <f t="shared" si="2562"/>
        <v>54.5</v>
      </c>
      <c r="FZ109" s="126">
        <f t="shared" si="2562"/>
        <v>54.5</v>
      </c>
      <c r="GA109" s="126">
        <f t="shared" si="2562"/>
        <v>54.5</v>
      </c>
      <c r="GB109" s="126">
        <f t="shared" si="2562"/>
        <v>54.5</v>
      </c>
      <c r="GC109" s="126">
        <f t="shared" si="2562"/>
        <v>54.5</v>
      </c>
      <c r="GD109" s="126">
        <f t="shared" si="2562"/>
        <v>54.5</v>
      </c>
      <c r="GE109" s="126">
        <f t="shared" si="2562"/>
        <v>54.5</v>
      </c>
      <c r="GF109" s="126">
        <f t="shared" si="2562"/>
        <v>54.5</v>
      </c>
      <c r="GG109" s="126">
        <f t="shared" si="2562"/>
        <v>54.5</v>
      </c>
      <c r="GH109" s="126">
        <f t="shared" si="2562"/>
        <v>54.5</v>
      </c>
      <c r="GI109" s="126">
        <f t="shared" si="2562"/>
        <v>54.5</v>
      </c>
      <c r="GJ109" s="126">
        <f t="shared" si="2562"/>
        <v>54.5</v>
      </c>
      <c r="GK109" s="126">
        <f t="shared" si="2562"/>
        <v>54.5</v>
      </c>
      <c r="GL109" s="126">
        <f t="shared" si="2562"/>
        <v>54.5</v>
      </c>
      <c r="GM109" s="126">
        <f t="shared" si="2562"/>
        <v>54.5</v>
      </c>
      <c r="GN109" s="126">
        <f t="shared" si="2562"/>
        <v>54.5</v>
      </c>
      <c r="GO109" s="126">
        <f t="shared" si="2562"/>
        <v>54.5</v>
      </c>
      <c r="GP109" s="126">
        <f t="shared" si="2562"/>
        <v>54.5</v>
      </c>
      <c r="GQ109" s="126">
        <f t="shared" si="2562"/>
        <v>54.5</v>
      </c>
      <c r="GR109" s="126">
        <f t="shared" si="2562"/>
        <v>54.5</v>
      </c>
      <c r="GS109" s="126">
        <f t="shared" si="2562"/>
        <v>54.5</v>
      </c>
      <c r="GT109" s="126">
        <f t="shared" si="2562"/>
        <v>54.5</v>
      </c>
      <c r="GU109" s="126">
        <f t="shared" si="2562"/>
        <v>54.5</v>
      </c>
      <c r="GV109" s="126">
        <f t="shared" si="2562"/>
        <v>54.5</v>
      </c>
      <c r="GW109" s="126">
        <f t="shared" si="2562"/>
        <v>54.5</v>
      </c>
      <c r="GX109" s="126">
        <f t="shared" si="2562"/>
        <v>54.5</v>
      </c>
      <c r="GY109" s="126">
        <f t="shared" si="2562"/>
        <v>54.5</v>
      </c>
      <c r="GZ109" s="126">
        <f t="shared" si="2562"/>
        <v>54.5</v>
      </c>
      <c r="HA109" s="126">
        <f t="shared" si="2562"/>
        <v>54.5</v>
      </c>
      <c r="HB109" s="126">
        <f t="shared" si="2562"/>
        <v>54.5</v>
      </c>
      <c r="HC109" s="126">
        <f t="shared" si="2562"/>
        <v>54.5</v>
      </c>
      <c r="HD109" s="126">
        <f t="shared" ref="HD109:JO109" si="2563">(HD33/HD35)*HD107+((HD35-HD33)/HD35)*HD108</f>
        <v>54.5</v>
      </c>
      <c r="HE109" s="126">
        <f t="shared" si="2563"/>
        <v>54.5</v>
      </c>
      <c r="HF109" s="126">
        <f t="shared" si="2563"/>
        <v>54.5</v>
      </c>
      <c r="HG109" s="126">
        <f t="shared" si="2563"/>
        <v>54.5</v>
      </c>
      <c r="HH109" s="126">
        <f t="shared" si="2563"/>
        <v>54.5</v>
      </c>
      <c r="HI109" s="126">
        <f t="shared" si="2563"/>
        <v>54.5</v>
      </c>
      <c r="HJ109" s="126">
        <f t="shared" si="2563"/>
        <v>54.5</v>
      </c>
      <c r="HK109" s="126">
        <f t="shared" si="2563"/>
        <v>54.5</v>
      </c>
      <c r="HL109" s="126">
        <f t="shared" si="2563"/>
        <v>54.5</v>
      </c>
      <c r="HM109" s="126">
        <f t="shared" si="2563"/>
        <v>54.5</v>
      </c>
      <c r="HN109" s="126">
        <f t="shared" si="2563"/>
        <v>54.5</v>
      </c>
      <c r="HO109" s="126">
        <f t="shared" si="2563"/>
        <v>54.5</v>
      </c>
      <c r="HP109" s="126">
        <f t="shared" si="2563"/>
        <v>54.5</v>
      </c>
      <c r="HQ109" s="126">
        <f t="shared" si="2563"/>
        <v>54.5</v>
      </c>
      <c r="HR109" s="126">
        <f t="shared" si="2563"/>
        <v>54.5</v>
      </c>
      <c r="HS109" s="126">
        <f t="shared" si="2563"/>
        <v>54.5</v>
      </c>
      <c r="HT109" s="126">
        <f t="shared" si="2563"/>
        <v>54.5</v>
      </c>
      <c r="HU109" s="126">
        <f t="shared" si="2563"/>
        <v>54.5</v>
      </c>
      <c r="HV109" s="126">
        <f t="shared" si="2563"/>
        <v>54.5</v>
      </c>
      <c r="HW109" s="126">
        <f t="shared" si="2563"/>
        <v>54.5</v>
      </c>
      <c r="HX109" s="126">
        <f t="shared" si="2563"/>
        <v>54.5</v>
      </c>
      <c r="HY109" s="126">
        <f t="shared" si="2563"/>
        <v>54.5</v>
      </c>
      <c r="HZ109" s="126">
        <f t="shared" si="2563"/>
        <v>54.5</v>
      </c>
      <c r="IA109" s="126">
        <f t="shared" si="2563"/>
        <v>54.5</v>
      </c>
      <c r="IB109" s="126">
        <f t="shared" si="2563"/>
        <v>54.5</v>
      </c>
      <c r="IC109" s="126">
        <f t="shared" si="2563"/>
        <v>54.5</v>
      </c>
      <c r="ID109" s="126">
        <f t="shared" si="2563"/>
        <v>54.5</v>
      </c>
      <c r="IE109" s="126">
        <f t="shared" si="2563"/>
        <v>54.5</v>
      </c>
      <c r="IF109" s="126">
        <f t="shared" si="2563"/>
        <v>54.5</v>
      </c>
      <c r="IG109" s="126">
        <f t="shared" si="2563"/>
        <v>54.5</v>
      </c>
      <c r="IH109" s="126">
        <f t="shared" si="2563"/>
        <v>54.5</v>
      </c>
      <c r="II109" s="126">
        <f t="shared" si="2563"/>
        <v>54.5</v>
      </c>
      <c r="IJ109" s="126">
        <f t="shared" si="2563"/>
        <v>54.5</v>
      </c>
      <c r="IK109" s="126">
        <f t="shared" si="2563"/>
        <v>54.5</v>
      </c>
      <c r="IL109" s="126">
        <f t="shared" si="2563"/>
        <v>54.5</v>
      </c>
      <c r="IM109" s="126">
        <f t="shared" si="2563"/>
        <v>54.5</v>
      </c>
      <c r="IN109" s="126">
        <f t="shared" si="2563"/>
        <v>54.5</v>
      </c>
      <c r="IO109" s="126">
        <f t="shared" si="2563"/>
        <v>54.5</v>
      </c>
      <c r="IP109" s="126">
        <f t="shared" si="2563"/>
        <v>54.5</v>
      </c>
      <c r="IQ109" s="126">
        <f t="shared" si="2563"/>
        <v>54.5</v>
      </c>
      <c r="IR109" s="126">
        <f t="shared" si="2563"/>
        <v>54.5</v>
      </c>
      <c r="IS109" s="126">
        <f t="shared" si="2563"/>
        <v>54.5</v>
      </c>
      <c r="IT109" s="126">
        <f t="shared" si="2563"/>
        <v>54.5</v>
      </c>
      <c r="IU109" s="126">
        <f t="shared" si="2563"/>
        <v>54.5</v>
      </c>
      <c r="IV109" s="126">
        <f t="shared" si="2563"/>
        <v>54.5</v>
      </c>
      <c r="IW109" s="126">
        <f t="shared" si="2563"/>
        <v>54.5</v>
      </c>
      <c r="IX109" s="126">
        <f t="shared" si="2563"/>
        <v>54.5</v>
      </c>
      <c r="IY109" s="126">
        <f t="shared" si="2563"/>
        <v>54.5</v>
      </c>
      <c r="IZ109" s="126">
        <f t="shared" si="2563"/>
        <v>54.5</v>
      </c>
      <c r="JA109" s="126">
        <f t="shared" si="2563"/>
        <v>54.5</v>
      </c>
      <c r="JB109" s="126">
        <f t="shared" si="2563"/>
        <v>54.5</v>
      </c>
      <c r="JC109" s="126">
        <f t="shared" si="2563"/>
        <v>54.5</v>
      </c>
      <c r="JD109" s="126">
        <f t="shared" si="2563"/>
        <v>54.5</v>
      </c>
      <c r="JE109" s="126">
        <f t="shared" si="2563"/>
        <v>54.5</v>
      </c>
      <c r="JF109" s="126">
        <f t="shared" si="2563"/>
        <v>54.5</v>
      </c>
      <c r="JG109" s="126">
        <f t="shared" si="2563"/>
        <v>54.5</v>
      </c>
      <c r="JH109" s="126">
        <f t="shared" si="2563"/>
        <v>54.5</v>
      </c>
      <c r="JI109" s="126">
        <f t="shared" si="2563"/>
        <v>54.5</v>
      </c>
      <c r="JJ109" s="126">
        <f t="shared" si="2563"/>
        <v>54.5</v>
      </c>
      <c r="JK109" s="126">
        <f t="shared" si="2563"/>
        <v>54.5</v>
      </c>
      <c r="JL109" s="126">
        <f t="shared" si="2563"/>
        <v>54.5</v>
      </c>
      <c r="JM109" s="126">
        <f t="shared" si="2563"/>
        <v>54.5</v>
      </c>
      <c r="JN109" s="126">
        <f t="shared" si="2563"/>
        <v>54.5</v>
      </c>
      <c r="JO109" s="126">
        <f t="shared" si="2563"/>
        <v>54.5</v>
      </c>
      <c r="JP109" s="126">
        <f t="shared" ref="JP109:MA109" si="2564">(JP33/JP35)*JP107+((JP35-JP33)/JP35)*JP108</f>
        <v>54.5</v>
      </c>
      <c r="JQ109" s="126">
        <f t="shared" si="2564"/>
        <v>54.5</v>
      </c>
      <c r="JR109" s="126">
        <f t="shared" si="2564"/>
        <v>54.5</v>
      </c>
      <c r="JS109" s="126">
        <f t="shared" si="2564"/>
        <v>54.5</v>
      </c>
      <c r="JT109" s="126">
        <f t="shared" si="2564"/>
        <v>54.5</v>
      </c>
      <c r="JU109" s="126">
        <f t="shared" si="2564"/>
        <v>54.5</v>
      </c>
      <c r="JV109" s="126">
        <f t="shared" si="2564"/>
        <v>54.5</v>
      </c>
      <c r="JW109" s="126">
        <f t="shared" si="2564"/>
        <v>54.5</v>
      </c>
      <c r="JX109" s="126">
        <f t="shared" si="2564"/>
        <v>54.5</v>
      </c>
      <c r="JY109" s="126">
        <f t="shared" si="2564"/>
        <v>54.5</v>
      </c>
      <c r="JZ109" s="126">
        <f t="shared" si="2564"/>
        <v>54.5</v>
      </c>
      <c r="KA109" s="126">
        <f t="shared" si="2564"/>
        <v>54.5</v>
      </c>
      <c r="KB109" s="126">
        <f t="shared" si="2564"/>
        <v>54.5</v>
      </c>
      <c r="KC109" s="126">
        <f t="shared" si="2564"/>
        <v>54.5</v>
      </c>
      <c r="KD109" s="126">
        <f t="shared" si="2564"/>
        <v>54.5</v>
      </c>
      <c r="KE109" s="126">
        <f t="shared" si="2564"/>
        <v>54.5</v>
      </c>
      <c r="KF109" s="126">
        <f t="shared" si="2564"/>
        <v>54.5</v>
      </c>
      <c r="KG109" s="126">
        <f t="shared" si="2564"/>
        <v>54.5</v>
      </c>
      <c r="KH109" s="126">
        <f t="shared" si="2564"/>
        <v>54.5</v>
      </c>
      <c r="KI109" s="126">
        <f t="shared" si="2564"/>
        <v>54.5</v>
      </c>
      <c r="KJ109" s="126">
        <f t="shared" si="2564"/>
        <v>54.5</v>
      </c>
      <c r="KK109" s="126">
        <f t="shared" si="2564"/>
        <v>54.5</v>
      </c>
      <c r="KL109" s="126">
        <f t="shared" si="2564"/>
        <v>54.5</v>
      </c>
      <c r="KM109" s="126">
        <f t="shared" si="2564"/>
        <v>54.5</v>
      </c>
      <c r="KN109" s="126">
        <f t="shared" si="2564"/>
        <v>54.5</v>
      </c>
      <c r="KO109" s="126">
        <f t="shared" si="2564"/>
        <v>54.5</v>
      </c>
      <c r="KP109" s="126">
        <f t="shared" si="2564"/>
        <v>54.5</v>
      </c>
      <c r="KQ109" s="126">
        <f t="shared" si="2564"/>
        <v>54.5</v>
      </c>
      <c r="KR109" s="126">
        <f t="shared" si="2564"/>
        <v>54.5</v>
      </c>
      <c r="KS109" s="126">
        <f t="shared" si="2564"/>
        <v>54.5</v>
      </c>
      <c r="KT109" s="126">
        <f t="shared" si="2564"/>
        <v>54.5</v>
      </c>
      <c r="KU109" s="126">
        <f t="shared" si="2564"/>
        <v>54.5</v>
      </c>
      <c r="KV109" s="126">
        <f t="shared" si="2564"/>
        <v>54.5</v>
      </c>
      <c r="KW109" s="126">
        <f t="shared" si="2564"/>
        <v>54.5</v>
      </c>
      <c r="KX109" s="126">
        <f t="shared" si="2564"/>
        <v>54.5</v>
      </c>
      <c r="KY109" s="126">
        <f t="shared" si="2564"/>
        <v>54.5</v>
      </c>
      <c r="KZ109" s="126">
        <f t="shared" si="2564"/>
        <v>54.5</v>
      </c>
      <c r="LA109" s="126">
        <f t="shared" si="2564"/>
        <v>54.5</v>
      </c>
      <c r="LB109" s="126">
        <f t="shared" si="2564"/>
        <v>54.5</v>
      </c>
      <c r="LC109" s="126">
        <f t="shared" si="2564"/>
        <v>54.5</v>
      </c>
      <c r="LD109" s="126">
        <f t="shared" si="2564"/>
        <v>54.5</v>
      </c>
      <c r="LE109" s="126">
        <f t="shared" si="2564"/>
        <v>54.5</v>
      </c>
      <c r="LF109" s="126">
        <f t="shared" si="2564"/>
        <v>54.5</v>
      </c>
      <c r="LG109" s="126">
        <f t="shared" si="2564"/>
        <v>54.5</v>
      </c>
      <c r="LH109" s="126">
        <f t="shared" si="2564"/>
        <v>54.5</v>
      </c>
      <c r="LI109" s="126">
        <f t="shared" si="2564"/>
        <v>54.5</v>
      </c>
      <c r="LJ109" s="126">
        <f t="shared" si="2564"/>
        <v>54.5</v>
      </c>
      <c r="LK109" s="126">
        <f t="shared" si="2564"/>
        <v>54.5</v>
      </c>
      <c r="LL109" s="126">
        <f t="shared" si="2564"/>
        <v>54.5</v>
      </c>
      <c r="LM109" s="126">
        <f t="shared" si="2564"/>
        <v>54.5</v>
      </c>
      <c r="LN109" s="126">
        <f t="shared" si="2564"/>
        <v>54.5</v>
      </c>
      <c r="LO109" s="126">
        <f t="shared" si="2564"/>
        <v>54.5</v>
      </c>
      <c r="LP109" s="126">
        <f t="shared" si="2564"/>
        <v>54.5</v>
      </c>
      <c r="LQ109" s="126">
        <f t="shared" si="2564"/>
        <v>54.5</v>
      </c>
      <c r="LR109" s="126">
        <f t="shared" si="2564"/>
        <v>54.5</v>
      </c>
      <c r="LS109" s="126">
        <f t="shared" si="2564"/>
        <v>54.5</v>
      </c>
      <c r="LT109" s="126">
        <f t="shared" si="2564"/>
        <v>54.5</v>
      </c>
      <c r="LU109" s="126">
        <f t="shared" si="2564"/>
        <v>54.5</v>
      </c>
      <c r="LV109" s="126">
        <f t="shared" si="2564"/>
        <v>54.5</v>
      </c>
      <c r="LW109" s="126">
        <f t="shared" si="2564"/>
        <v>54.5</v>
      </c>
      <c r="LX109" s="126">
        <f t="shared" si="2564"/>
        <v>54.5</v>
      </c>
      <c r="LY109" s="126">
        <f t="shared" si="2564"/>
        <v>54.5</v>
      </c>
      <c r="LZ109" s="126">
        <f t="shared" si="2564"/>
        <v>54.5</v>
      </c>
      <c r="MA109" s="126">
        <f t="shared" si="2564"/>
        <v>54.5</v>
      </c>
      <c r="MB109" s="126">
        <f t="shared" ref="MB109:OM109" si="2565">(MB33/MB35)*MB107+((MB35-MB33)/MB35)*MB108</f>
        <v>54.5</v>
      </c>
      <c r="MC109" s="126">
        <f t="shared" si="2565"/>
        <v>54.5</v>
      </c>
      <c r="MD109" s="126">
        <f t="shared" si="2565"/>
        <v>54.5</v>
      </c>
      <c r="ME109" s="126">
        <f t="shared" si="2565"/>
        <v>54.5</v>
      </c>
      <c r="MF109" s="126">
        <f t="shared" si="2565"/>
        <v>54.5</v>
      </c>
      <c r="MG109" s="126">
        <f t="shared" si="2565"/>
        <v>54.5</v>
      </c>
      <c r="MH109" s="126">
        <f t="shared" si="2565"/>
        <v>54.5</v>
      </c>
      <c r="MI109" s="126">
        <f t="shared" si="2565"/>
        <v>54.5</v>
      </c>
      <c r="MJ109" s="126">
        <f t="shared" si="2565"/>
        <v>54.5</v>
      </c>
      <c r="MK109" s="126">
        <f t="shared" si="2565"/>
        <v>54.5</v>
      </c>
      <c r="ML109" s="126">
        <f t="shared" si="2565"/>
        <v>54.5</v>
      </c>
      <c r="MM109" s="126">
        <f t="shared" si="2565"/>
        <v>54.5</v>
      </c>
      <c r="MN109" s="126">
        <f t="shared" si="2565"/>
        <v>54.5</v>
      </c>
      <c r="MO109" s="126">
        <f t="shared" si="2565"/>
        <v>54.5</v>
      </c>
      <c r="MP109" s="126">
        <f t="shared" si="2565"/>
        <v>54.5</v>
      </c>
      <c r="MQ109" s="126">
        <f t="shared" si="2565"/>
        <v>54.5</v>
      </c>
      <c r="MR109" s="126">
        <f t="shared" si="2565"/>
        <v>54.5</v>
      </c>
      <c r="MS109" s="126">
        <f t="shared" si="2565"/>
        <v>54.5</v>
      </c>
      <c r="MT109" s="126">
        <f t="shared" si="2565"/>
        <v>54.5</v>
      </c>
      <c r="MU109" s="126">
        <f t="shared" si="2565"/>
        <v>54.5</v>
      </c>
      <c r="MV109" s="126">
        <f t="shared" si="2565"/>
        <v>54.5</v>
      </c>
      <c r="MW109" s="126">
        <f t="shared" si="2565"/>
        <v>54.5</v>
      </c>
      <c r="MX109" s="126">
        <f t="shared" si="2565"/>
        <v>54.5</v>
      </c>
      <c r="MY109" s="126">
        <f t="shared" si="2565"/>
        <v>54.5</v>
      </c>
      <c r="MZ109" s="126">
        <f t="shared" si="2565"/>
        <v>54.5</v>
      </c>
      <c r="NA109" s="126">
        <f t="shared" si="2565"/>
        <v>54.5</v>
      </c>
      <c r="NB109" s="126">
        <f t="shared" si="2565"/>
        <v>54.5</v>
      </c>
      <c r="NC109" s="126">
        <f t="shared" si="2565"/>
        <v>54.5</v>
      </c>
      <c r="ND109" s="126">
        <f t="shared" si="2565"/>
        <v>54.5</v>
      </c>
      <c r="NE109" s="126">
        <f t="shared" si="2565"/>
        <v>54.5</v>
      </c>
      <c r="NF109" s="126">
        <f t="shared" si="2565"/>
        <v>54.5</v>
      </c>
      <c r="NG109" s="126">
        <f t="shared" si="2565"/>
        <v>54.5</v>
      </c>
      <c r="NH109" s="126">
        <f t="shared" si="2565"/>
        <v>54.5</v>
      </c>
      <c r="NI109" s="126">
        <f t="shared" si="2565"/>
        <v>54.5</v>
      </c>
      <c r="NJ109" s="126">
        <f t="shared" si="2565"/>
        <v>54.5</v>
      </c>
      <c r="NK109" s="126">
        <f t="shared" si="2565"/>
        <v>54.5</v>
      </c>
      <c r="NL109" s="126">
        <f t="shared" si="2565"/>
        <v>54.5</v>
      </c>
      <c r="NM109" s="126">
        <f t="shared" si="2565"/>
        <v>54.5</v>
      </c>
      <c r="NN109" s="126">
        <f t="shared" si="2565"/>
        <v>54.5</v>
      </c>
      <c r="NO109" s="126">
        <f t="shared" si="2565"/>
        <v>54.5</v>
      </c>
      <c r="NP109" s="126">
        <f t="shared" si="2565"/>
        <v>54.5</v>
      </c>
      <c r="NQ109" s="126">
        <f t="shared" si="2565"/>
        <v>54.5</v>
      </c>
      <c r="NR109" s="126">
        <f t="shared" si="2565"/>
        <v>54.5</v>
      </c>
      <c r="NS109" s="126">
        <f t="shared" si="2565"/>
        <v>54.5</v>
      </c>
      <c r="NT109" s="126">
        <f t="shared" si="2565"/>
        <v>54.5</v>
      </c>
      <c r="NU109" s="126">
        <f t="shared" si="2565"/>
        <v>54.5</v>
      </c>
      <c r="NV109" s="126">
        <f t="shared" si="2565"/>
        <v>54.5</v>
      </c>
      <c r="NW109" s="126">
        <f t="shared" si="2565"/>
        <v>54.5</v>
      </c>
      <c r="NX109" s="126">
        <f t="shared" si="2565"/>
        <v>54.5</v>
      </c>
      <c r="NY109" s="126">
        <f t="shared" si="2565"/>
        <v>54.5</v>
      </c>
      <c r="NZ109" s="126">
        <f t="shared" si="2565"/>
        <v>54.5</v>
      </c>
      <c r="OA109" s="126">
        <f t="shared" si="2565"/>
        <v>54.5</v>
      </c>
      <c r="OB109" s="126">
        <f t="shared" si="2565"/>
        <v>54.5</v>
      </c>
      <c r="OC109" s="126">
        <f t="shared" si="2565"/>
        <v>54.5</v>
      </c>
      <c r="OD109" s="126">
        <f t="shared" si="2565"/>
        <v>54.5</v>
      </c>
      <c r="OE109" s="126">
        <f t="shared" si="2565"/>
        <v>54.5</v>
      </c>
      <c r="OF109" s="126">
        <f t="shared" si="2565"/>
        <v>54.5</v>
      </c>
      <c r="OG109" s="126">
        <f t="shared" si="2565"/>
        <v>54.5</v>
      </c>
      <c r="OH109" s="126">
        <f t="shared" si="2565"/>
        <v>54.5</v>
      </c>
      <c r="OI109" s="126">
        <f t="shared" si="2565"/>
        <v>54.5</v>
      </c>
      <c r="OJ109" s="126">
        <f t="shared" si="2565"/>
        <v>54.5</v>
      </c>
      <c r="OK109" s="126">
        <f t="shared" si="2565"/>
        <v>54.5</v>
      </c>
      <c r="OL109" s="126">
        <f t="shared" si="2565"/>
        <v>54.5</v>
      </c>
      <c r="OM109" s="126">
        <f t="shared" si="2565"/>
        <v>54.5</v>
      </c>
      <c r="ON109" s="126">
        <f t="shared" ref="ON109:QY109" si="2566">(ON33/ON35)*ON107+((ON35-ON33)/ON35)*ON108</f>
        <v>54.5</v>
      </c>
      <c r="OO109" s="126">
        <f t="shared" si="2566"/>
        <v>54.5</v>
      </c>
      <c r="OP109" s="126">
        <f t="shared" si="2566"/>
        <v>54.5</v>
      </c>
      <c r="OQ109" s="126">
        <f t="shared" si="2566"/>
        <v>54.5</v>
      </c>
      <c r="OR109" s="126">
        <f t="shared" si="2566"/>
        <v>54.5</v>
      </c>
      <c r="OS109" s="126">
        <f t="shared" si="2566"/>
        <v>54.5</v>
      </c>
      <c r="OT109" s="126">
        <f t="shared" si="2566"/>
        <v>54.5</v>
      </c>
      <c r="OU109" s="126">
        <f t="shared" si="2566"/>
        <v>54.5</v>
      </c>
      <c r="OV109" s="126">
        <f t="shared" si="2566"/>
        <v>54.5</v>
      </c>
      <c r="OW109" s="126">
        <f t="shared" si="2566"/>
        <v>54.5</v>
      </c>
      <c r="OX109" s="126">
        <f t="shared" si="2566"/>
        <v>54.5</v>
      </c>
      <c r="OY109" s="126">
        <f t="shared" si="2566"/>
        <v>54.5</v>
      </c>
      <c r="OZ109" s="126">
        <f t="shared" si="2566"/>
        <v>54.5</v>
      </c>
      <c r="PA109" s="126">
        <f t="shared" si="2566"/>
        <v>54.5</v>
      </c>
      <c r="PB109" s="126">
        <f t="shared" si="2566"/>
        <v>54.5</v>
      </c>
      <c r="PC109" s="126">
        <f t="shared" si="2566"/>
        <v>54.5</v>
      </c>
      <c r="PD109" s="126">
        <f t="shared" si="2566"/>
        <v>54.5</v>
      </c>
      <c r="PE109" s="126">
        <f t="shared" si="2566"/>
        <v>54.5</v>
      </c>
      <c r="PF109" s="126">
        <f t="shared" si="2566"/>
        <v>54.5</v>
      </c>
      <c r="PG109" s="126">
        <f t="shared" si="2566"/>
        <v>54.5</v>
      </c>
      <c r="PH109" s="126">
        <f t="shared" si="2566"/>
        <v>54.5</v>
      </c>
      <c r="PI109" s="126">
        <f t="shared" si="2566"/>
        <v>54.5</v>
      </c>
      <c r="PJ109" s="126">
        <f t="shared" si="2566"/>
        <v>54.5</v>
      </c>
      <c r="PK109" s="126">
        <f t="shared" si="2566"/>
        <v>54.5</v>
      </c>
      <c r="PL109" s="126">
        <f t="shared" si="2566"/>
        <v>54.5</v>
      </c>
      <c r="PM109" s="126">
        <f t="shared" si="2566"/>
        <v>54.5</v>
      </c>
      <c r="PN109" s="126">
        <f t="shared" si="2566"/>
        <v>54.5</v>
      </c>
      <c r="PO109" s="126">
        <f t="shared" si="2566"/>
        <v>54.5</v>
      </c>
      <c r="PP109" s="126">
        <f t="shared" si="2566"/>
        <v>54.5</v>
      </c>
      <c r="PQ109" s="126">
        <f t="shared" si="2566"/>
        <v>54.5</v>
      </c>
      <c r="PR109" s="126">
        <f t="shared" si="2566"/>
        <v>54.5</v>
      </c>
      <c r="PS109" s="126">
        <f t="shared" si="2566"/>
        <v>54.5</v>
      </c>
      <c r="PT109" s="126">
        <f t="shared" si="2566"/>
        <v>54.5</v>
      </c>
      <c r="PU109" s="126">
        <f t="shared" si="2566"/>
        <v>54.5</v>
      </c>
      <c r="PV109" s="126">
        <f t="shared" si="2566"/>
        <v>54.5</v>
      </c>
      <c r="PW109" s="126">
        <f t="shared" si="2566"/>
        <v>54.5</v>
      </c>
      <c r="PX109" s="126">
        <f t="shared" si="2566"/>
        <v>54.5</v>
      </c>
      <c r="PY109" s="126">
        <f t="shared" si="2566"/>
        <v>54.5</v>
      </c>
      <c r="PZ109" s="126">
        <f t="shared" si="2566"/>
        <v>54.5</v>
      </c>
      <c r="QA109" s="126">
        <f t="shared" si="2566"/>
        <v>54.5</v>
      </c>
      <c r="QB109" s="126">
        <f t="shared" si="2566"/>
        <v>54.5</v>
      </c>
      <c r="QC109" s="126">
        <f t="shared" si="2566"/>
        <v>54.5</v>
      </c>
      <c r="QD109" s="126">
        <f t="shared" si="2566"/>
        <v>54.5</v>
      </c>
      <c r="QE109" s="126">
        <f t="shared" si="2566"/>
        <v>54.5</v>
      </c>
      <c r="QF109" s="126">
        <f t="shared" si="2566"/>
        <v>54.5</v>
      </c>
      <c r="QG109" s="126">
        <f t="shared" si="2566"/>
        <v>54.5</v>
      </c>
      <c r="QH109" s="126">
        <f t="shared" si="2566"/>
        <v>54.5</v>
      </c>
      <c r="QI109" s="126">
        <f t="shared" si="2566"/>
        <v>54.5</v>
      </c>
      <c r="QJ109" s="126">
        <f t="shared" si="2566"/>
        <v>54.5</v>
      </c>
      <c r="QK109" s="126">
        <f t="shared" si="2566"/>
        <v>54.5</v>
      </c>
      <c r="QL109" s="126">
        <f t="shared" si="2566"/>
        <v>54.5</v>
      </c>
      <c r="QM109" s="126">
        <f t="shared" si="2566"/>
        <v>54.5</v>
      </c>
      <c r="QN109" s="126">
        <f t="shared" si="2566"/>
        <v>54.5</v>
      </c>
      <c r="QO109" s="126">
        <f t="shared" si="2566"/>
        <v>54.5</v>
      </c>
      <c r="QP109" s="126">
        <f t="shared" si="2566"/>
        <v>54.5</v>
      </c>
      <c r="QQ109" s="126">
        <f t="shared" si="2566"/>
        <v>54.5</v>
      </c>
      <c r="QR109" s="126">
        <f t="shared" si="2566"/>
        <v>54.5</v>
      </c>
      <c r="QS109" s="126">
        <f t="shared" si="2566"/>
        <v>54.5</v>
      </c>
      <c r="QT109" s="126">
        <f t="shared" si="2566"/>
        <v>54.5</v>
      </c>
      <c r="QU109" s="126">
        <f t="shared" si="2566"/>
        <v>54.5</v>
      </c>
      <c r="QV109" s="126">
        <f t="shared" si="2566"/>
        <v>54.5</v>
      </c>
      <c r="QW109" s="126">
        <f t="shared" si="2566"/>
        <v>54.5</v>
      </c>
      <c r="QX109" s="126">
        <f t="shared" si="2566"/>
        <v>54.5</v>
      </c>
      <c r="QY109" s="126">
        <f t="shared" si="2566"/>
        <v>54.5</v>
      </c>
      <c r="QZ109" s="126">
        <f t="shared" ref="QZ109:TK109" si="2567">(QZ33/QZ35)*QZ107+((QZ35-QZ33)/QZ35)*QZ108</f>
        <v>54.5</v>
      </c>
      <c r="RA109" s="126">
        <f t="shared" si="2567"/>
        <v>54.5</v>
      </c>
      <c r="RB109" s="126">
        <f t="shared" si="2567"/>
        <v>54.5</v>
      </c>
      <c r="RC109" s="126">
        <f t="shared" si="2567"/>
        <v>54.5</v>
      </c>
      <c r="RD109" s="126">
        <f t="shared" si="2567"/>
        <v>54.5</v>
      </c>
      <c r="RE109" s="126">
        <f t="shared" si="2567"/>
        <v>54.5</v>
      </c>
      <c r="RF109" s="126">
        <f t="shared" si="2567"/>
        <v>54.5</v>
      </c>
      <c r="RG109" s="126">
        <f t="shared" si="2567"/>
        <v>54.5</v>
      </c>
      <c r="RH109" s="126">
        <f t="shared" si="2567"/>
        <v>54.5</v>
      </c>
      <c r="RI109" s="126">
        <f t="shared" si="2567"/>
        <v>54.5</v>
      </c>
      <c r="RJ109" s="126">
        <f t="shared" si="2567"/>
        <v>54.5</v>
      </c>
      <c r="RK109" s="126">
        <f t="shared" si="2567"/>
        <v>54.5</v>
      </c>
      <c r="RL109" s="126">
        <f t="shared" si="2567"/>
        <v>54.5</v>
      </c>
      <c r="RM109" s="126">
        <f t="shared" si="2567"/>
        <v>54.5</v>
      </c>
      <c r="RN109" s="126">
        <f t="shared" si="2567"/>
        <v>54.5</v>
      </c>
      <c r="RO109" s="126">
        <f t="shared" si="2567"/>
        <v>54.5</v>
      </c>
      <c r="RP109" s="126">
        <f t="shared" si="2567"/>
        <v>54.5</v>
      </c>
      <c r="RQ109" s="126">
        <f t="shared" si="2567"/>
        <v>54.5</v>
      </c>
      <c r="RR109" s="126">
        <f t="shared" si="2567"/>
        <v>54.5</v>
      </c>
      <c r="RS109" s="126">
        <f t="shared" si="2567"/>
        <v>54.5</v>
      </c>
      <c r="RT109" s="126">
        <f t="shared" si="2567"/>
        <v>54.5</v>
      </c>
      <c r="RU109" s="126">
        <f t="shared" si="2567"/>
        <v>54.5</v>
      </c>
      <c r="RV109" s="126">
        <f t="shared" si="2567"/>
        <v>54.5</v>
      </c>
      <c r="RW109" s="126">
        <f t="shared" si="2567"/>
        <v>54.5</v>
      </c>
      <c r="RX109" s="126">
        <f t="shared" si="2567"/>
        <v>54.5</v>
      </c>
      <c r="RY109" s="126">
        <f t="shared" si="2567"/>
        <v>54.5</v>
      </c>
      <c r="RZ109" s="126">
        <f t="shared" si="2567"/>
        <v>54.5</v>
      </c>
      <c r="SA109" s="126">
        <f t="shared" si="2567"/>
        <v>54.5</v>
      </c>
      <c r="SB109" s="126">
        <f t="shared" si="2567"/>
        <v>54.5</v>
      </c>
      <c r="SC109" s="126">
        <f t="shared" si="2567"/>
        <v>54.5</v>
      </c>
      <c r="SD109" s="126">
        <f t="shared" si="2567"/>
        <v>54.5</v>
      </c>
      <c r="SE109" s="126">
        <f t="shared" si="2567"/>
        <v>54.5</v>
      </c>
      <c r="SF109" s="126">
        <f t="shared" si="2567"/>
        <v>54.5</v>
      </c>
      <c r="SG109" s="126">
        <f t="shared" si="2567"/>
        <v>54.5</v>
      </c>
      <c r="SH109" s="126">
        <f t="shared" si="2567"/>
        <v>54.5</v>
      </c>
      <c r="SI109" s="126">
        <f t="shared" si="2567"/>
        <v>54.5</v>
      </c>
      <c r="SJ109" s="126">
        <f t="shared" si="2567"/>
        <v>54.5</v>
      </c>
      <c r="SK109" s="126">
        <f t="shared" si="2567"/>
        <v>54.5</v>
      </c>
      <c r="SL109" s="126">
        <f t="shared" si="2567"/>
        <v>54.5</v>
      </c>
      <c r="SM109" s="126">
        <f t="shared" si="2567"/>
        <v>54.5</v>
      </c>
      <c r="SN109" s="126">
        <f t="shared" si="2567"/>
        <v>54.5</v>
      </c>
      <c r="SO109" s="126">
        <f t="shared" si="2567"/>
        <v>54.5</v>
      </c>
      <c r="SP109" s="126">
        <f t="shared" si="2567"/>
        <v>54.5</v>
      </c>
      <c r="SQ109" s="126">
        <f t="shared" si="2567"/>
        <v>54.5</v>
      </c>
      <c r="SR109" s="126">
        <f t="shared" si="2567"/>
        <v>54.5</v>
      </c>
      <c r="SS109" s="126">
        <f t="shared" si="2567"/>
        <v>54.5</v>
      </c>
      <c r="ST109" s="126">
        <f t="shared" si="2567"/>
        <v>54.5</v>
      </c>
      <c r="SU109" s="126">
        <f t="shared" si="2567"/>
        <v>54.5</v>
      </c>
      <c r="SV109" s="126">
        <f t="shared" si="2567"/>
        <v>54.5</v>
      </c>
      <c r="SW109" s="126">
        <f t="shared" si="2567"/>
        <v>54.5</v>
      </c>
      <c r="SX109" s="126">
        <f t="shared" si="2567"/>
        <v>54.5</v>
      </c>
      <c r="SY109" s="126">
        <f t="shared" si="2567"/>
        <v>54.5</v>
      </c>
      <c r="SZ109" s="126">
        <f t="shared" si="2567"/>
        <v>54.5</v>
      </c>
      <c r="TA109" s="126">
        <f t="shared" si="2567"/>
        <v>54.5</v>
      </c>
      <c r="TB109" s="126">
        <f t="shared" si="2567"/>
        <v>54.5</v>
      </c>
      <c r="TC109" s="126">
        <f t="shared" si="2567"/>
        <v>54.5</v>
      </c>
      <c r="TD109" s="126">
        <f t="shared" si="2567"/>
        <v>54.5</v>
      </c>
      <c r="TE109" s="126">
        <f t="shared" si="2567"/>
        <v>54.5</v>
      </c>
      <c r="TF109" s="126">
        <f t="shared" si="2567"/>
        <v>54.5</v>
      </c>
      <c r="TG109" s="126">
        <f t="shared" si="2567"/>
        <v>54.5</v>
      </c>
      <c r="TH109" s="126">
        <f t="shared" si="2567"/>
        <v>54.5</v>
      </c>
      <c r="TI109" s="126">
        <f t="shared" si="2567"/>
        <v>54.5</v>
      </c>
      <c r="TJ109" s="126">
        <f t="shared" si="2567"/>
        <v>54.5</v>
      </c>
      <c r="TK109" s="126">
        <f t="shared" si="2567"/>
        <v>54.5</v>
      </c>
      <c r="TL109" s="126">
        <f t="shared" ref="TL109:VH109" si="2568">(TL33/TL35)*TL107+((TL35-TL33)/TL35)*TL108</f>
        <v>54.5</v>
      </c>
      <c r="TM109" s="126">
        <f t="shared" si="2568"/>
        <v>54.5</v>
      </c>
      <c r="TN109" s="126">
        <f t="shared" si="2568"/>
        <v>54.5</v>
      </c>
      <c r="TO109" s="126">
        <f t="shared" si="2568"/>
        <v>54.5</v>
      </c>
      <c r="TP109" s="126">
        <f t="shared" si="2568"/>
        <v>54.5</v>
      </c>
      <c r="TQ109" s="126">
        <f t="shared" si="2568"/>
        <v>54.5</v>
      </c>
      <c r="TR109" s="126">
        <f t="shared" si="2568"/>
        <v>54.5</v>
      </c>
      <c r="TS109" s="126">
        <f t="shared" si="2568"/>
        <v>54.5</v>
      </c>
      <c r="TT109" s="126">
        <f t="shared" si="2568"/>
        <v>54.5</v>
      </c>
      <c r="TU109" s="126">
        <f t="shared" si="2568"/>
        <v>54.5</v>
      </c>
      <c r="TV109" s="126">
        <f t="shared" si="2568"/>
        <v>54.5</v>
      </c>
      <c r="TW109" s="126">
        <f t="shared" si="2568"/>
        <v>54.5</v>
      </c>
      <c r="TX109" s="126">
        <f t="shared" si="2568"/>
        <v>54.5</v>
      </c>
      <c r="TY109" s="126">
        <f t="shared" si="2568"/>
        <v>54.5</v>
      </c>
      <c r="TZ109" s="126">
        <f t="shared" si="2568"/>
        <v>54.5</v>
      </c>
      <c r="UA109" s="126">
        <f t="shared" si="2568"/>
        <v>54.5</v>
      </c>
      <c r="UB109" s="126">
        <f t="shared" si="2568"/>
        <v>54.5</v>
      </c>
      <c r="UC109" s="126">
        <f t="shared" si="2568"/>
        <v>54.5</v>
      </c>
      <c r="UD109" s="126">
        <f t="shared" si="2568"/>
        <v>54.5</v>
      </c>
      <c r="UE109" s="126">
        <f t="shared" si="2568"/>
        <v>54.5</v>
      </c>
      <c r="UF109" s="126">
        <f t="shared" si="2568"/>
        <v>54.5</v>
      </c>
      <c r="UG109" s="126">
        <f t="shared" si="2568"/>
        <v>54.5</v>
      </c>
      <c r="UH109" s="126">
        <f t="shared" si="2568"/>
        <v>54.5</v>
      </c>
      <c r="UI109" s="126">
        <f t="shared" si="2568"/>
        <v>54.5</v>
      </c>
      <c r="UJ109" s="126">
        <f t="shared" si="2568"/>
        <v>54.5</v>
      </c>
      <c r="UK109" s="126">
        <f t="shared" si="2568"/>
        <v>54.5</v>
      </c>
      <c r="UL109" s="126">
        <f t="shared" si="2568"/>
        <v>54.5</v>
      </c>
      <c r="UM109" s="126">
        <f t="shared" si="2568"/>
        <v>54.5</v>
      </c>
      <c r="UN109" s="126">
        <f t="shared" si="2568"/>
        <v>54.5</v>
      </c>
      <c r="UO109" s="126">
        <f t="shared" si="2568"/>
        <v>54.5</v>
      </c>
      <c r="UP109" s="126">
        <f t="shared" si="2568"/>
        <v>54.5</v>
      </c>
      <c r="UQ109" s="126">
        <f t="shared" si="2568"/>
        <v>54.5</v>
      </c>
      <c r="UR109" s="126">
        <f t="shared" si="2568"/>
        <v>54.5</v>
      </c>
      <c r="US109" s="126">
        <f t="shared" si="2568"/>
        <v>54.5</v>
      </c>
      <c r="UT109" s="126">
        <f t="shared" si="2568"/>
        <v>54.5</v>
      </c>
      <c r="UU109" s="126">
        <f t="shared" si="2568"/>
        <v>54.5</v>
      </c>
      <c r="UV109" s="126">
        <f t="shared" si="2568"/>
        <v>54.5</v>
      </c>
      <c r="UW109" s="126">
        <f t="shared" si="2568"/>
        <v>54.5</v>
      </c>
      <c r="UX109" s="126">
        <f t="shared" si="2568"/>
        <v>54.5</v>
      </c>
      <c r="UY109" s="126">
        <f t="shared" si="2568"/>
        <v>54.5</v>
      </c>
      <c r="UZ109" s="126">
        <f t="shared" si="2568"/>
        <v>54.5</v>
      </c>
      <c r="VA109" s="126">
        <f t="shared" si="2568"/>
        <v>54.5</v>
      </c>
      <c r="VB109" s="126">
        <f t="shared" si="2568"/>
        <v>54.5</v>
      </c>
      <c r="VC109" s="126">
        <f t="shared" si="2568"/>
        <v>54.5</v>
      </c>
      <c r="VD109" s="126">
        <f t="shared" si="2568"/>
        <v>54.5</v>
      </c>
      <c r="VE109" s="126">
        <f t="shared" si="2568"/>
        <v>54.5</v>
      </c>
      <c r="VF109" s="126">
        <f t="shared" si="2568"/>
        <v>54.5</v>
      </c>
      <c r="VG109" s="126">
        <f t="shared" si="2568"/>
        <v>54.5</v>
      </c>
      <c r="VH109" s="126">
        <f t="shared" si="2568"/>
        <v>54.5</v>
      </c>
    </row>
    <row r="110" spans="2:580" ht="14.25" x14ac:dyDescent="0.25">
      <c r="B110" s="55"/>
      <c r="C110" s="10" t="s">
        <v>299</v>
      </c>
      <c r="D110" s="93" t="s">
        <v>407</v>
      </c>
      <c r="E110" s="126">
        <f t="shared" ref="E110:F110" si="2569">E82+(E29/E28)*((1-E31)*80 + E31*E109)</f>
        <v>24.896142466539533</v>
      </c>
      <c r="F110" s="126">
        <f t="shared" si="2569"/>
        <v>24.901766331933295</v>
      </c>
      <c r="G110" s="126">
        <f t="shared" ref="G110:S110" si="2570">G82+(G29/G28)*((1-G31)*80 + G31*G109)</f>
        <v>24.907554370719073</v>
      </c>
      <c r="H110" s="126">
        <f t="shared" si="2570"/>
        <v>24.913511545785973</v>
      </c>
      <c r="I110" s="126">
        <f t="shared" si="2570"/>
        <v>24.919642979980793</v>
      </c>
      <c r="J110" s="126">
        <f t="shared" si="2570"/>
        <v>24.92595396183977</v>
      </c>
      <c r="K110" s="126">
        <f t="shared" si="2570"/>
        <v>24.932449951558603</v>
      </c>
      <c r="L110" s="126">
        <f t="shared" si="2570"/>
        <v>24.939136587212435</v>
      </c>
      <c r="M110" s="126">
        <f t="shared" si="2570"/>
        <v>24.946019691238213</v>
      </c>
      <c r="N110" s="126">
        <f t="shared" si="2570"/>
        <v>24.953105277192467</v>
      </c>
      <c r="O110" s="126">
        <f t="shared" si="2570"/>
        <v>24.960399556798514</v>
      </c>
      <c r="P110" s="126">
        <f t="shared" si="2570"/>
        <v>24.967908947297648</v>
      </c>
      <c r="Q110" s="126">
        <f t="shared" si="2570"/>
        <v>24.896142466539533</v>
      </c>
      <c r="R110" s="126">
        <f t="shared" si="2570"/>
        <v>24.901766331933295</v>
      </c>
      <c r="S110" s="126">
        <f t="shared" si="2570"/>
        <v>24.907554370719073</v>
      </c>
      <c r="T110" s="126">
        <f t="shared" ref="T110:CE110" si="2571">T82+(T29/T28)*((1-T31)*80 + T31*T109)</f>
        <v>24.918402500995207</v>
      </c>
      <c r="U110" s="126">
        <f t="shared" si="2571"/>
        <v>24.932449951558603</v>
      </c>
      <c r="V110" s="126">
        <f t="shared" si="2571"/>
        <v>24.950246351952167</v>
      </c>
      <c r="W110" s="126">
        <f t="shared" si="2571"/>
        <v>24.972520583978699</v>
      </c>
      <c r="X110" s="126">
        <f t="shared" si="2571"/>
        <v>25.000233595301321</v>
      </c>
      <c r="Y110" s="126">
        <f t="shared" si="2571"/>
        <v>25.034652223797352</v>
      </c>
      <c r="Z110" s="126">
        <f t="shared" si="2571"/>
        <v>25.077453103680078</v>
      </c>
      <c r="AA110" s="126">
        <f t="shared" si="2571"/>
        <v>25.130870537587686</v>
      </c>
      <c r="AB110" s="126">
        <f t="shared" si="2571"/>
        <v>25.197910033651596</v>
      </c>
      <c r="AC110" s="126">
        <f t="shared" si="2571"/>
        <v>24.907554370719073</v>
      </c>
      <c r="AD110" s="126">
        <f t="shared" si="2571"/>
        <v>24.928529845104858</v>
      </c>
      <c r="AE110" s="126">
        <f t="shared" si="2571"/>
        <v>24.954547235276905</v>
      </c>
      <c r="AF110" s="126">
        <f t="shared" si="2571"/>
        <v>24.986849278100593</v>
      </c>
      <c r="AG110" s="126">
        <f t="shared" si="2571"/>
        <v>25.027083698027759</v>
      </c>
      <c r="AH110" s="126">
        <f t="shared" si="2571"/>
        <v>25.077453103680078</v>
      </c>
      <c r="AI110" s="126">
        <f t="shared" si="2571"/>
        <v>25.140932097804956</v>
      </c>
      <c r="AJ110" s="126">
        <f t="shared" si="2571"/>
        <v>25.22158762984909</v>
      </c>
      <c r="AK110" s="126">
        <f t="shared" si="2571"/>
        <v>25.325062292223755</v>
      </c>
      <c r="AL110" s="126">
        <f t="shared" si="2571"/>
        <v>25.459323055189159</v>
      </c>
      <c r="AM110" s="126">
        <f t="shared" si="2571"/>
        <v>25.635858849502362</v>
      </c>
      <c r="AN110" s="126">
        <f t="shared" si="2571"/>
        <v>25.87167157518715</v>
      </c>
      <c r="AO110" s="126">
        <f t="shared" si="2571"/>
        <v>24.922145525144586</v>
      </c>
      <c r="AP110" s="126">
        <f t="shared" si="2571"/>
        <v>24.96188401697276</v>
      </c>
      <c r="AQ110" s="126">
        <f t="shared" si="2571"/>
        <v>25.01247003011278</v>
      </c>
      <c r="AR110" s="126">
        <f t="shared" si="2571"/>
        <v>25.077453103680078</v>
      </c>
      <c r="AS110" s="126">
        <f t="shared" si="2571"/>
        <v>25.161793659599944</v>
      </c>
      <c r="AT110" s="126">
        <f t="shared" si="2571"/>
        <v>25.272541600677947</v>
      </c>
      <c r="AU110" s="126">
        <f t="shared" si="2571"/>
        <v>25.419920606311898</v>
      </c>
      <c r="AV110" s="126">
        <f t="shared" si="2571"/>
        <v>25.619126693809591</v>
      </c>
      <c r="AW110" s="126">
        <f t="shared" si="2571"/>
        <v>25.893452040149931</v>
      </c>
      <c r="AX110" s="126">
        <f t="shared" si="2571"/>
        <v>26.280030217083414</v>
      </c>
      <c r="AY110" s="126">
        <f t="shared" si="2571"/>
        <v>26.841194658268201</v>
      </c>
      <c r="AZ110" s="126">
        <f t="shared" si="2571"/>
        <v>27.68913077392104</v>
      </c>
      <c r="BA110" s="126">
        <f t="shared" si="2571"/>
        <v>24.937783731638362</v>
      </c>
      <c r="BB110" s="126">
        <f t="shared" si="2571"/>
        <v>25.000233595301321</v>
      </c>
      <c r="BC110" s="126">
        <f t="shared" si="2571"/>
        <v>25.084013240978891</v>
      </c>
      <c r="BD110" s="126">
        <f t="shared" si="2571"/>
        <v>25.197910033651596</v>
      </c>
      <c r="BE110" s="126">
        <f t="shared" si="2571"/>
        <v>25.355123671517049</v>
      </c>
      <c r="BF110" s="126">
        <f t="shared" si="2571"/>
        <v>25.57605967645933</v>
      </c>
      <c r="BG110" s="126">
        <f t="shared" si="2571"/>
        <v>25.893452040149931</v>
      </c>
      <c r="BH110" s="126">
        <f t="shared" si="2571"/>
        <v>26.362448905764939</v>
      </c>
      <c r="BI110" s="126">
        <f t="shared" si="2571"/>
        <v>27.082389512458874</v>
      </c>
      <c r="BJ110" s="126">
        <f t="shared" si="2571"/>
        <v>28.250007854051034</v>
      </c>
      <c r="BK110" s="126">
        <f t="shared" si="2571"/>
        <v>30.314147919013848</v>
      </c>
      <c r="BL110" s="126">
        <f t="shared" si="2571"/>
        <v>34.564617110596323</v>
      </c>
      <c r="BM110" s="126">
        <f t="shared" si="2571"/>
        <v>24.954547235276905</v>
      </c>
      <c r="BN110" s="126">
        <f t="shared" si="2571"/>
        <v>25.044366972356553</v>
      </c>
      <c r="BO110" s="126">
        <f t="shared" si="2571"/>
        <v>25.172606543713414</v>
      </c>
      <c r="BP110" s="126">
        <f t="shared" si="2571"/>
        <v>25.3589871635739</v>
      </c>
      <c r="BQ110" s="126">
        <f t="shared" si="2571"/>
        <v>25.635858849502362</v>
      </c>
      <c r="BR110" s="126">
        <f t="shared" si="2571"/>
        <v>26.05897534621263</v>
      </c>
      <c r="BS110" s="126">
        <f t="shared" si="2571"/>
        <v>26.731307561352732</v>
      </c>
      <c r="BT110" s="126">
        <f t="shared" si="2571"/>
        <v>27.863173639898971</v>
      </c>
      <c r="BU110" s="126">
        <f t="shared" si="2571"/>
        <v>29.956070236096778</v>
      </c>
      <c r="BV110" s="126">
        <f t="shared" si="2571"/>
        <v>34.564617110596316</v>
      </c>
      <c r="BW110" s="126">
        <f t="shared" si="2571"/>
        <v>35.950000000000003</v>
      </c>
      <c r="BX110" s="126">
        <f t="shared" si="2571"/>
        <v>35.950000000000003</v>
      </c>
      <c r="BY110" s="126">
        <f t="shared" si="2571"/>
        <v>24.972520583978699</v>
      </c>
      <c r="BZ110" s="126">
        <f t="shared" si="2571"/>
        <v>25.095209793546172</v>
      </c>
      <c r="CA110" s="126">
        <f t="shared" si="2571"/>
        <v>25.282662285301875</v>
      </c>
      <c r="CB110" s="126">
        <f t="shared" si="2571"/>
        <v>25.57605967645933</v>
      </c>
      <c r="CC110" s="126">
        <f t="shared" si="2571"/>
        <v>26.050542581523647</v>
      </c>
      <c r="CD110" s="126">
        <f t="shared" si="2571"/>
        <v>26.855408717324053</v>
      </c>
      <c r="CE110" s="126">
        <f t="shared" si="2571"/>
        <v>28.328915843102248</v>
      </c>
      <c r="CF110" s="126">
        <f t="shared" ref="CF110:EQ110" si="2572">CF82+(CF29/CF28)*((1-CF31)*80 + CF31*CF109)</f>
        <v>31.424103160248158</v>
      </c>
      <c r="CG110" s="126">
        <f t="shared" si="2572"/>
        <v>35.950000000000003</v>
      </c>
      <c r="CH110" s="126">
        <f t="shared" si="2572"/>
        <v>35.950000000000003</v>
      </c>
      <c r="CI110" s="126">
        <f t="shared" si="2572"/>
        <v>35.950000000000003</v>
      </c>
      <c r="CJ110" s="126">
        <f t="shared" si="2572"/>
        <v>35.950000000000003</v>
      </c>
      <c r="CK110" s="126">
        <f t="shared" si="2572"/>
        <v>24.991795202794805</v>
      </c>
      <c r="CL110" s="126">
        <f t="shared" si="2572"/>
        <v>25.153852956547144</v>
      </c>
      <c r="CM110" s="126">
        <f t="shared" si="2572"/>
        <v>25.419920606311898</v>
      </c>
      <c r="CN110" s="126">
        <f t="shared" si="2572"/>
        <v>25.87167157518715</v>
      </c>
      <c r="CO110" s="126">
        <f t="shared" si="2572"/>
        <v>26.67881292089443</v>
      </c>
      <c r="CP110" s="126">
        <f t="shared" si="2572"/>
        <v>28.250007854051034</v>
      </c>
      <c r="CQ110" s="126">
        <f t="shared" si="2572"/>
        <v>31.860462278120487</v>
      </c>
      <c r="CR110" s="126">
        <f t="shared" si="2572"/>
        <v>35.950000000000003</v>
      </c>
      <c r="CS110" s="126">
        <f t="shared" si="2572"/>
        <v>35.950000000000003</v>
      </c>
      <c r="CT110" s="126">
        <f t="shared" si="2572"/>
        <v>35.950000000000003</v>
      </c>
      <c r="CU110" s="126">
        <f t="shared" si="2572"/>
        <v>35.950000000000003</v>
      </c>
      <c r="CV110" s="126">
        <f t="shared" si="2572"/>
        <v>35.950000000000003</v>
      </c>
      <c r="CW110" s="126">
        <f t="shared" si="2572"/>
        <v>25.01247003011278</v>
      </c>
      <c r="CX110" s="126">
        <f t="shared" si="2572"/>
        <v>25.22158762984909</v>
      </c>
      <c r="CY110" s="126">
        <f t="shared" si="2572"/>
        <v>25.591950357783368</v>
      </c>
      <c r="CZ110" s="126">
        <f t="shared" si="2572"/>
        <v>26.280030217083414</v>
      </c>
      <c r="DA110" s="126">
        <f t="shared" si="2572"/>
        <v>27.668201279805903</v>
      </c>
      <c r="DB110" s="126">
        <f t="shared" si="2572"/>
        <v>30.968914662157786</v>
      </c>
      <c r="DC110" s="126">
        <f t="shared" si="2572"/>
        <v>35.950000000000003</v>
      </c>
      <c r="DD110" s="126">
        <f t="shared" si="2572"/>
        <v>35.950000000000003</v>
      </c>
      <c r="DE110" s="126">
        <f t="shared" si="2572"/>
        <v>35.950000000000003</v>
      </c>
      <c r="DF110" s="126">
        <f t="shared" si="2572"/>
        <v>35.950000000000003</v>
      </c>
      <c r="DG110" s="126">
        <f t="shared" si="2572"/>
        <v>35.950000000000003</v>
      </c>
      <c r="DH110" s="126">
        <f t="shared" si="2572"/>
        <v>35.950000000000003</v>
      </c>
      <c r="DI110" s="126">
        <f t="shared" si="2572"/>
        <v>25.034652223797352</v>
      </c>
      <c r="DJ110" s="126">
        <f t="shared" si="2572"/>
        <v>25.299949467665044</v>
      </c>
      <c r="DK110" s="126">
        <f t="shared" si="2572"/>
        <v>25.808895967073177</v>
      </c>
      <c r="DL110" s="126">
        <f t="shared" si="2572"/>
        <v>26.855408717324053</v>
      </c>
      <c r="DM110" s="126">
        <f t="shared" si="2572"/>
        <v>29.325233147842724</v>
      </c>
      <c r="DN110" s="126">
        <f t="shared" si="2572"/>
        <v>35.950000000000003</v>
      </c>
      <c r="DO110" s="126">
        <f t="shared" si="2572"/>
        <v>35.950000000000003</v>
      </c>
      <c r="DP110" s="126">
        <f t="shared" si="2572"/>
        <v>35.950000000000003</v>
      </c>
      <c r="DQ110" s="126">
        <f t="shared" si="2572"/>
        <v>35.950000000000003</v>
      </c>
      <c r="DR110" s="126">
        <f t="shared" si="2572"/>
        <v>35.950000000000003</v>
      </c>
      <c r="DS110" s="126">
        <f t="shared" si="2572"/>
        <v>35.950000000000003</v>
      </c>
      <c r="DT110" s="126">
        <f t="shared" si="2572"/>
        <v>35.950000000000003</v>
      </c>
      <c r="DU110" s="126">
        <f t="shared" si="2572"/>
        <v>25.05845794652036</v>
      </c>
      <c r="DV110" s="126">
        <f t="shared" si="2572"/>
        <v>25.39077501410825</v>
      </c>
      <c r="DW110" s="126">
        <f t="shared" si="2572"/>
        <v>26.084625757607423</v>
      </c>
      <c r="DX110" s="126">
        <f t="shared" si="2572"/>
        <v>27.68913077392104</v>
      </c>
      <c r="DY110" s="126">
        <f t="shared" si="2572"/>
        <v>32.408872133012473</v>
      </c>
      <c r="DZ110" s="126">
        <f t="shared" si="2572"/>
        <v>35.950000000000003</v>
      </c>
      <c r="EA110" s="126">
        <f t="shared" si="2572"/>
        <v>35.950000000000003</v>
      </c>
      <c r="EB110" s="126">
        <f t="shared" si="2572"/>
        <v>35.950000000000003</v>
      </c>
      <c r="EC110" s="126">
        <f t="shared" si="2572"/>
        <v>35.950000000000003</v>
      </c>
      <c r="ED110" s="126">
        <f t="shared" si="2572"/>
        <v>35.950000000000003</v>
      </c>
      <c r="EE110" s="126">
        <f t="shared" si="2572"/>
        <v>35.950000000000003</v>
      </c>
      <c r="EF110" s="126">
        <f t="shared" si="2572"/>
        <v>35.950000000000003</v>
      </c>
      <c r="EG110" s="126">
        <f t="shared" si="2572"/>
        <v>25.084013240978891</v>
      </c>
      <c r="EH110" s="126">
        <f t="shared" si="2572"/>
        <v>25.496274466664779</v>
      </c>
      <c r="EI110" s="126">
        <f t="shared" si="2572"/>
        <v>26.438561117557342</v>
      </c>
      <c r="EJ110" s="126">
        <f t="shared" si="2572"/>
        <v>28.947520969525186</v>
      </c>
      <c r="EK110" s="126">
        <f t="shared" si="2572"/>
        <v>35.950000000000003</v>
      </c>
      <c r="EL110" s="126">
        <f t="shared" si="2572"/>
        <v>35.950000000000003</v>
      </c>
      <c r="EM110" s="126">
        <f t="shared" si="2572"/>
        <v>35.950000000000003</v>
      </c>
      <c r="EN110" s="126">
        <f t="shared" si="2572"/>
        <v>35.950000000000003</v>
      </c>
      <c r="EO110" s="126">
        <f t="shared" si="2572"/>
        <v>35.950000000000003</v>
      </c>
      <c r="EP110" s="126">
        <f t="shared" si="2572"/>
        <v>35.950000000000003</v>
      </c>
      <c r="EQ110" s="126">
        <f t="shared" si="2572"/>
        <v>35.950000000000003</v>
      </c>
      <c r="ER110" s="126">
        <f t="shared" ref="ER110:HC110" si="2573">ER82+(ER29/ER28)*((1-ER31)*80 + ER31*ER109)</f>
        <v>35.950000000000003</v>
      </c>
      <c r="ES110" s="126">
        <f t="shared" si="2573"/>
        <v>25.111455007406803</v>
      </c>
      <c r="ET110" s="126">
        <f t="shared" si="2573"/>
        <v>25.619126693809591</v>
      </c>
      <c r="EU110" s="126">
        <f t="shared" si="2573"/>
        <v>26.89871298860146</v>
      </c>
      <c r="EV110" s="126">
        <f t="shared" si="2573"/>
        <v>30.968914662157793</v>
      </c>
      <c r="EW110" s="126">
        <f t="shared" si="2573"/>
        <v>35.950000000000003</v>
      </c>
      <c r="EX110" s="126">
        <f t="shared" si="2573"/>
        <v>35.950000000000003</v>
      </c>
      <c r="EY110" s="126">
        <f t="shared" si="2573"/>
        <v>35.950000000000003</v>
      </c>
      <c r="EZ110" s="126">
        <f t="shared" si="2573"/>
        <v>35.950000000000003</v>
      </c>
      <c r="FA110" s="126">
        <f t="shared" si="2573"/>
        <v>35.950000000000003</v>
      </c>
      <c r="FB110" s="126">
        <f t="shared" si="2573"/>
        <v>35.950000000000003</v>
      </c>
      <c r="FC110" s="126">
        <f t="shared" si="2573"/>
        <v>35.950000000000003</v>
      </c>
      <c r="FD110" s="126">
        <f t="shared" si="2573"/>
        <v>35.950000000000003</v>
      </c>
      <c r="FE110" s="126">
        <f t="shared" si="2573"/>
        <v>25.140932097804956</v>
      </c>
      <c r="FF110" s="126">
        <f t="shared" si="2573"/>
        <v>25.76260497225131</v>
      </c>
      <c r="FG110" s="126">
        <f t="shared" si="2573"/>
        <v>27.506975329519904</v>
      </c>
      <c r="FH110" s="126">
        <f t="shared" si="2573"/>
        <v>34.564617110596323</v>
      </c>
      <c r="FI110" s="126">
        <f t="shared" si="2573"/>
        <v>35.950000000000003</v>
      </c>
      <c r="FJ110" s="126">
        <f t="shared" si="2573"/>
        <v>35.950000000000003</v>
      </c>
      <c r="FK110" s="126">
        <f t="shared" si="2573"/>
        <v>35.950000000000003</v>
      </c>
      <c r="FL110" s="126">
        <f t="shared" si="2573"/>
        <v>35.950000000000003</v>
      </c>
      <c r="FM110" s="126">
        <f t="shared" si="2573"/>
        <v>35.950000000000003</v>
      </c>
      <c r="FN110" s="126">
        <f t="shared" si="2573"/>
        <v>35.950000000000003</v>
      </c>
      <c r="FO110" s="126">
        <f t="shared" si="2573"/>
        <v>35.950000000000003</v>
      </c>
      <c r="FP110" s="126">
        <f t="shared" si="2573"/>
        <v>35.950000000000003</v>
      </c>
      <c r="FQ110" s="126">
        <f t="shared" si="2573"/>
        <v>25.172606543713414</v>
      </c>
      <c r="FR110" s="126">
        <f t="shared" si="2573"/>
        <v>25.93074581260224</v>
      </c>
      <c r="FS110" s="126">
        <f t="shared" si="2573"/>
        <v>28.328915843102244</v>
      </c>
      <c r="FT110" s="126">
        <f t="shared" si="2573"/>
        <v>35.950000000000003</v>
      </c>
      <c r="FU110" s="126">
        <f t="shared" si="2573"/>
        <v>35.950000000000003</v>
      </c>
      <c r="FV110" s="126">
        <f t="shared" si="2573"/>
        <v>35.950000000000003</v>
      </c>
      <c r="FW110" s="126">
        <f t="shared" si="2573"/>
        <v>35.950000000000003</v>
      </c>
      <c r="FX110" s="126">
        <f t="shared" si="2573"/>
        <v>35.950000000000003</v>
      </c>
      <c r="FY110" s="126">
        <f t="shared" si="2573"/>
        <v>35.950000000000003</v>
      </c>
      <c r="FZ110" s="126">
        <f t="shared" si="2573"/>
        <v>35.950000000000003</v>
      </c>
      <c r="GA110" s="126">
        <f t="shared" si="2573"/>
        <v>35.950000000000003</v>
      </c>
      <c r="GB110" s="126">
        <f t="shared" si="2573"/>
        <v>35.950000000000003</v>
      </c>
      <c r="GC110" s="126">
        <f t="shared" si="2573"/>
        <v>25.206654937206295</v>
      </c>
      <c r="GD110" s="126">
        <f t="shared" si="2573"/>
        <v>26.128579292128045</v>
      </c>
      <c r="GE110" s="126">
        <f t="shared" si="2573"/>
        <v>29.473264609808332</v>
      </c>
      <c r="GF110" s="126">
        <f t="shared" si="2573"/>
        <v>35.950000000000003</v>
      </c>
      <c r="GG110" s="126">
        <f t="shared" si="2573"/>
        <v>35.950000000000003</v>
      </c>
      <c r="GH110" s="126">
        <f t="shared" si="2573"/>
        <v>35.950000000000003</v>
      </c>
      <c r="GI110" s="126">
        <f t="shared" si="2573"/>
        <v>35.950000000000003</v>
      </c>
      <c r="GJ110" s="126">
        <f t="shared" si="2573"/>
        <v>35.950000000000003</v>
      </c>
      <c r="GK110" s="126">
        <f t="shared" si="2573"/>
        <v>35.950000000000003</v>
      </c>
      <c r="GL110" s="126">
        <f t="shared" si="2573"/>
        <v>35.950000000000003</v>
      </c>
      <c r="GM110" s="126">
        <f t="shared" si="2573"/>
        <v>35.950000000000003</v>
      </c>
      <c r="GN110" s="126">
        <f t="shared" si="2573"/>
        <v>35.950000000000003</v>
      </c>
      <c r="GO110" s="126">
        <f t="shared" si="2573"/>
        <v>25.243269988204851</v>
      </c>
      <c r="GP110" s="126">
        <f t="shared" si="2573"/>
        <v>26.362448905764939</v>
      </c>
      <c r="GQ110" s="126">
        <f t="shared" si="2573"/>
        <v>31.134532194038506</v>
      </c>
      <c r="GR110" s="126">
        <f t="shared" si="2573"/>
        <v>35.950000000000003</v>
      </c>
      <c r="GS110" s="126">
        <f t="shared" si="2573"/>
        <v>35.950000000000003</v>
      </c>
      <c r="GT110" s="126">
        <f t="shared" si="2573"/>
        <v>35.950000000000003</v>
      </c>
      <c r="GU110" s="126">
        <f t="shared" si="2573"/>
        <v>35.950000000000003</v>
      </c>
      <c r="GV110" s="126">
        <f t="shared" si="2573"/>
        <v>35.950000000000003</v>
      </c>
      <c r="GW110" s="126">
        <f t="shared" si="2573"/>
        <v>35.950000000000003</v>
      </c>
      <c r="GX110" s="126">
        <f t="shared" si="2573"/>
        <v>35.950000000000003</v>
      </c>
      <c r="GY110" s="126">
        <f t="shared" si="2573"/>
        <v>35.950000000000003</v>
      </c>
      <c r="GZ110" s="126">
        <f t="shared" si="2573"/>
        <v>35.950000000000003</v>
      </c>
      <c r="HA110" s="126">
        <f t="shared" si="2573"/>
        <v>25.282662285301875</v>
      </c>
      <c r="HB110" s="126">
        <f t="shared" si="2573"/>
        <v>26.640464546259125</v>
      </c>
      <c r="HC110" s="126">
        <f t="shared" si="2573"/>
        <v>33.698687732910557</v>
      </c>
      <c r="HD110" s="126">
        <f t="shared" ref="HD110:JO110" si="2574">HD82+(HD29/HD28)*((1-HD31)*80 + HD31*HD109)</f>
        <v>35.950000000000003</v>
      </c>
      <c r="HE110" s="126">
        <f t="shared" si="2574"/>
        <v>35.950000000000003</v>
      </c>
      <c r="HF110" s="126">
        <f t="shared" si="2574"/>
        <v>35.950000000000003</v>
      </c>
      <c r="HG110" s="126">
        <f t="shared" si="2574"/>
        <v>35.950000000000003</v>
      </c>
      <c r="HH110" s="126">
        <f t="shared" si="2574"/>
        <v>35.950000000000003</v>
      </c>
      <c r="HI110" s="126">
        <f t="shared" si="2574"/>
        <v>35.950000000000003</v>
      </c>
      <c r="HJ110" s="126">
        <f t="shared" si="2574"/>
        <v>35.950000000000003</v>
      </c>
      <c r="HK110" s="126">
        <f t="shared" si="2574"/>
        <v>35.950000000000003</v>
      </c>
      <c r="HL110" s="126">
        <f t="shared" si="2574"/>
        <v>35.950000000000003</v>
      </c>
      <c r="HM110" s="126">
        <f t="shared" si="2574"/>
        <v>25.325062292223755</v>
      </c>
      <c r="HN110" s="126">
        <f t="shared" si="2574"/>
        <v>26.973158322422524</v>
      </c>
      <c r="HO110" s="126">
        <f t="shared" si="2574"/>
        <v>35.950000000000003</v>
      </c>
      <c r="HP110" s="126">
        <f t="shared" si="2574"/>
        <v>35.950000000000003</v>
      </c>
      <c r="HQ110" s="126">
        <f t="shared" si="2574"/>
        <v>35.950000000000003</v>
      </c>
      <c r="HR110" s="126">
        <f t="shared" si="2574"/>
        <v>35.950000000000003</v>
      </c>
      <c r="HS110" s="126">
        <f t="shared" si="2574"/>
        <v>35.950000000000003</v>
      </c>
      <c r="HT110" s="126">
        <f t="shared" si="2574"/>
        <v>35.950000000000003</v>
      </c>
      <c r="HU110" s="126">
        <f t="shared" si="2574"/>
        <v>35.950000000000003</v>
      </c>
      <c r="HV110" s="126">
        <f t="shared" si="2574"/>
        <v>35.950000000000003</v>
      </c>
      <c r="HW110" s="126">
        <f t="shared" si="2574"/>
        <v>35.950000000000003</v>
      </c>
      <c r="HX110" s="126">
        <f t="shared" si="2574"/>
        <v>35.950000000000003</v>
      </c>
      <c r="HY110" s="126">
        <f t="shared" si="2574"/>
        <v>25.370722618020473</v>
      </c>
      <c r="HZ110" s="126">
        <f t="shared" si="2574"/>
        <v>27.374458004904092</v>
      </c>
      <c r="IA110" s="126">
        <f t="shared" si="2574"/>
        <v>35.950000000000003</v>
      </c>
      <c r="IB110" s="126">
        <f t="shared" si="2574"/>
        <v>35.950000000000003</v>
      </c>
      <c r="IC110" s="126">
        <f t="shared" si="2574"/>
        <v>35.950000000000003</v>
      </c>
      <c r="ID110" s="126">
        <f t="shared" si="2574"/>
        <v>35.950000000000003</v>
      </c>
      <c r="IE110" s="126">
        <f t="shared" si="2574"/>
        <v>35.950000000000003</v>
      </c>
      <c r="IF110" s="126">
        <f t="shared" si="2574"/>
        <v>35.950000000000003</v>
      </c>
      <c r="IG110" s="126">
        <f t="shared" si="2574"/>
        <v>35.950000000000003</v>
      </c>
      <c r="IH110" s="126">
        <f t="shared" si="2574"/>
        <v>35.950000000000003</v>
      </c>
      <c r="II110" s="126">
        <f t="shared" si="2574"/>
        <v>35.950000000000003</v>
      </c>
      <c r="IJ110" s="126">
        <f t="shared" si="2574"/>
        <v>35.950000000000003</v>
      </c>
      <c r="IK110" s="126">
        <f t="shared" si="2574"/>
        <v>25.419920606311898</v>
      </c>
      <c r="IL110" s="126">
        <f t="shared" si="2574"/>
        <v>27.863173639898971</v>
      </c>
      <c r="IM110" s="126">
        <f t="shared" si="2574"/>
        <v>35.950000000000003</v>
      </c>
      <c r="IN110" s="126">
        <f t="shared" si="2574"/>
        <v>35.950000000000003</v>
      </c>
      <c r="IO110" s="126">
        <f t="shared" si="2574"/>
        <v>35.950000000000003</v>
      </c>
      <c r="IP110" s="126">
        <f t="shared" si="2574"/>
        <v>35.950000000000003</v>
      </c>
      <c r="IQ110" s="126">
        <f t="shared" si="2574"/>
        <v>35.950000000000003</v>
      </c>
      <c r="IR110" s="126">
        <f t="shared" si="2574"/>
        <v>35.950000000000003</v>
      </c>
      <c r="IS110" s="126">
        <f t="shared" si="2574"/>
        <v>35.950000000000003</v>
      </c>
      <c r="IT110" s="126">
        <f t="shared" si="2574"/>
        <v>35.950000000000003</v>
      </c>
      <c r="IU110" s="126">
        <f t="shared" si="2574"/>
        <v>35.950000000000003</v>
      </c>
      <c r="IV110" s="126">
        <f t="shared" si="2574"/>
        <v>35.950000000000003</v>
      </c>
      <c r="IW110" s="126">
        <f t="shared" si="2574"/>
        <v>25.472961297741495</v>
      </c>
      <c r="IX110" s="126">
        <f t="shared" si="2574"/>
        <v>28.46534367607444</v>
      </c>
      <c r="IY110" s="126">
        <f t="shared" si="2574"/>
        <v>35.950000000000003</v>
      </c>
      <c r="IZ110" s="126">
        <f t="shared" si="2574"/>
        <v>35.950000000000003</v>
      </c>
      <c r="JA110" s="126">
        <f t="shared" si="2574"/>
        <v>35.950000000000003</v>
      </c>
      <c r="JB110" s="126">
        <f t="shared" si="2574"/>
        <v>35.950000000000003</v>
      </c>
      <c r="JC110" s="126">
        <f t="shared" si="2574"/>
        <v>35.950000000000003</v>
      </c>
      <c r="JD110" s="126">
        <f t="shared" si="2574"/>
        <v>35.950000000000003</v>
      </c>
      <c r="JE110" s="126">
        <f t="shared" si="2574"/>
        <v>35.950000000000003</v>
      </c>
      <c r="JF110" s="126">
        <f t="shared" si="2574"/>
        <v>35.950000000000003</v>
      </c>
      <c r="JG110" s="126">
        <f t="shared" si="2574"/>
        <v>35.950000000000003</v>
      </c>
      <c r="JH110" s="126">
        <f t="shared" si="2574"/>
        <v>35.950000000000003</v>
      </c>
      <c r="JI110" s="126">
        <f t="shared" si="2574"/>
        <v>25.530180830589551</v>
      </c>
      <c r="JJ110" s="126">
        <f t="shared" si="2574"/>
        <v>29.21808253801759</v>
      </c>
      <c r="JK110" s="126">
        <f t="shared" si="2574"/>
        <v>35.950000000000003</v>
      </c>
      <c r="JL110" s="126">
        <f t="shared" si="2574"/>
        <v>35.950000000000003</v>
      </c>
      <c r="JM110" s="126">
        <f t="shared" si="2574"/>
        <v>35.950000000000003</v>
      </c>
      <c r="JN110" s="126">
        <f t="shared" si="2574"/>
        <v>35.950000000000003</v>
      </c>
      <c r="JO110" s="126">
        <f t="shared" si="2574"/>
        <v>35.950000000000003</v>
      </c>
      <c r="JP110" s="126">
        <f t="shared" ref="JP110:MA110" si="2575">JP82+(JP29/JP28)*((1-JP31)*80 + JP31*JP109)</f>
        <v>35.950000000000003</v>
      </c>
      <c r="JQ110" s="126">
        <f t="shared" si="2575"/>
        <v>35.950000000000003</v>
      </c>
      <c r="JR110" s="126">
        <f t="shared" si="2575"/>
        <v>35.950000000000003</v>
      </c>
      <c r="JS110" s="126">
        <f t="shared" si="2575"/>
        <v>35.950000000000003</v>
      </c>
      <c r="JT110" s="126">
        <f t="shared" si="2575"/>
        <v>35.950000000000003</v>
      </c>
      <c r="JU110" s="126">
        <f t="shared" si="2575"/>
        <v>25.591950357783368</v>
      </c>
      <c r="JV110" s="126">
        <f t="shared" si="2575"/>
        <v>30.176184840735004</v>
      </c>
      <c r="JW110" s="126">
        <f t="shared" si="2575"/>
        <v>35.950000000000003</v>
      </c>
      <c r="JX110" s="126">
        <f t="shared" si="2575"/>
        <v>35.950000000000003</v>
      </c>
      <c r="JY110" s="126">
        <f t="shared" si="2575"/>
        <v>35.950000000000003</v>
      </c>
      <c r="JZ110" s="126">
        <f t="shared" si="2575"/>
        <v>35.950000000000003</v>
      </c>
      <c r="KA110" s="126">
        <f t="shared" si="2575"/>
        <v>35.950000000000003</v>
      </c>
      <c r="KB110" s="126">
        <f t="shared" si="2575"/>
        <v>35.950000000000003</v>
      </c>
      <c r="KC110" s="126">
        <f t="shared" si="2575"/>
        <v>35.950000000000003</v>
      </c>
      <c r="KD110" s="126">
        <f t="shared" si="2575"/>
        <v>35.950000000000003</v>
      </c>
      <c r="KE110" s="126">
        <f t="shared" si="2575"/>
        <v>35.950000000000003</v>
      </c>
      <c r="KF110" s="126">
        <f t="shared" si="2575"/>
        <v>35.950000000000003</v>
      </c>
      <c r="KG110" s="126">
        <f t="shared" si="2575"/>
        <v>25.658680574961789</v>
      </c>
      <c r="KH110" s="126">
        <f t="shared" si="2575"/>
        <v>31.424103160248158</v>
      </c>
      <c r="KI110" s="126">
        <f t="shared" si="2575"/>
        <v>35.950000000000003</v>
      </c>
      <c r="KJ110" s="126">
        <f t="shared" si="2575"/>
        <v>35.950000000000003</v>
      </c>
      <c r="KK110" s="126">
        <f t="shared" si="2575"/>
        <v>35.950000000000003</v>
      </c>
      <c r="KL110" s="126">
        <f t="shared" si="2575"/>
        <v>35.950000000000003</v>
      </c>
      <c r="KM110" s="126">
        <f t="shared" si="2575"/>
        <v>35.950000000000003</v>
      </c>
      <c r="KN110" s="126">
        <f t="shared" si="2575"/>
        <v>35.950000000000003</v>
      </c>
      <c r="KO110" s="126">
        <f t="shared" si="2575"/>
        <v>35.950000000000003</v>
      </c>
      <c r="KP110" s="126">
        <f t="shared" si="2575"/>
        <v>35.950000000000003</v>
      </c>
      <c r="KQ110" s="126">
        <f t="shared" si="2575"/>
        <v>35.950000000000003</v>
      </c>
      <c r="KR110" s="126">
        <f t="shared" si="2575"/>
        <v>35.950000000000003</v>
      </c>
      <c r="KS110" s="126">
        <f t="shared" si="2575"/>
        <v>25.730826974649503</v>
      </c>
      <c r="KT110" s="126">
        <f t="shared" si="2575"/>
        <v>33.099200645803762</v>
      </c>
      <c r="KU110" s="126">
        <f t="shared" si="2575"/>
        <v>35.950000000000003</v>
      </c>
      <c r="KV110" s="126">
        <f t="shared" si="2575"/>
        <v>35.950000000000003</v>
      </c>
      <c r="KW110" s="126">
        <f t="shared" si="2575"/>
        <v>35.950000000000003</v>
      </c>
      <c r="KX110" s="126">
        <f t="shared" si="2575"/>
        <v>35.950000000000003</v>
      </c>
      <c r="KY110" s="126">
        <f t="shared" si="2575"/>
        <v>35.950000000000003</v>
      </c>
      <c r="KZ110" s="126">
        <f t="shared" si="2575"/>
        <v>35.950000000000003</v>
      </c>
      <c r="LA110" s="126">
        <f t="shared" si="2575"/>
        <v>35.950000000000003</v>
      </c>
      <c r="LB110" s="126">
        <f t="shared" si="2575"/>
        <v>35.950000000000003</v>
      </c>
      <c r="LC110" s="126">
        <f t="shared" si="2575"/>
        <v>35.950000000000003</v>
      </c>
      <c r="LD110" s="126">
        <f t="shared" si="2575"/>
        <v>35.950000000000003</v>
      </c>
      <c r="LE110" s="126">
        <f t="shared" si="2575"/>
        <v>25.808895967073177</v>
      </c>
      <c r="LF110" s="126">
        <f t="shared" si="2575"/>
        <v>35.440964300297559</v>
      </c>
      <c r="LG110" s="126">
        <f t="shared" si="2575"/>
        <v>35.950000000000003</v>
      </c>
      <c r="LH110" s="126">
        <f t="shared" si="2575"/>
        <v>35.950000000000003</v>
      </c>
      <c r="LI110" s="126">
        <f t="shared" si="2575"/>
        <v>35.950000000000003</v>
      </c>
      <c r="LJ110" s="126">
        <f t="shared" si="2575"/>
        <v>35.950000000000003</v>
      </c>
      <c r="LK110" s="126">
        <f t="shared" si="2575"/>
        <v>35.950000000000003</v>
      </c>
      <c r="LL110" s="126">
        <f t="shared" si="2575"/>
        <v>35.950000000000003</v>
      </c>
      <c r="LM110" s="126">
        <f t="shared" si="2575"/>
        <v>35.950000000000003</v>
      </c>
      <c r="LN110" s="126">
        <f t="shared" si="2575"/>
        <v>35.950000000000003</v>
      </c>
      <c r="LO110" s="126">
        <f t="shared" si="2575"/>
        <v>35.950000000000003</v>
      </c>
      <c r="LP110" s="126">
        <f t="shared" si="2575"/>
        <v>35.950000000000003</v>
      </c>
      <c r="LQ110" s="126">
        <f t="shared" si="2575"/>
        <v>25.893452040149931</v>
      </c>
      <c r="LR110" s="126">
        <f t="shared" si="2575"/>
        <v>35.950000000000003</v>
      </c>
      <c r="LS110" s="126">
        <f t="shared" si="2575"/>
        <v>35.950000000000003</v>
      </c>
      <c r="LT110" s="126">
        <f t="shared" si="2575"/>
        <v>35.950000000000003</v>
      </c>
      <c r="LU110" s="126">
        <f t="shared" si="2575"/>
        <v>35.950000000000003</v>
      </c>
      <c r="LV110" s="126">
        <f t="shared" si="2575"/>
        <v>35.950000000000003</v>
      </c>
      <c r="LW110" s="126">
        <f t="shared" si="2575"/>
        <v>35.950000000000003</v>
      </c>
      <c r="LX110" s="126">
        <f t="shared" si="2575"/>
        <v>35.950000000000003</v>
      </c>
      <c r="LY110" s="126">
        <f t="shared" si="2575"/>
        <v>35.950000000000003</v>
      </c>
      <c r="LZ110" s="126">
        <f t="shared" si="2575"/>
        <v>35.950000000000003</v>
      </c>
      <c r="MA110" s="126">
        <f t="shared" si="2575"/>
        <v>35.950000000000003</v>
      </c>
      <c r="MB110" s="126">
        <f t="shared" ref="MB110:OM110" si="2576">MB82+(MB29/MB28)*((1-MB31)*80 + MB31*MB109)</f>
        <v>35.950000000000003</v>
      </c>
      <c r="MC110" s="126">
        <f t="shared" si="2576"/>
        <v>25.985126171608623</v>
      </c>
      <c r="MD110" s="126">
        <f t="shared" si="2576"/>
        <v>35.950000000000003</v>
      </c>
      <c r="ME110" s="126">
        <f t="shared" si="2576"/>
        <v>35.950000000000003</v>
      </c>
      <c r="MF110" s="126">
        <f t="shared" si="2576"/>
        <v>35.950000000000003</v>
      </c>
      <c r="MG110" s="126">
        <f t="shared" si="2576"/>
        <v>35.950000000000003</v>
      </c>
      <c r="MH110" s="126">
        <f t="shared" si="2576"/>
        <v>35.950000000000003</v>
      </c>
      <c r="MI110" s="126">
        <f t="shared" si="2576"/>
        <v>35.950000000000003</v>
      </c>
      <c r="MJ110" s="126">
        <f t="shared" si="2576"/>
        <v>35.950000000000003</v>
      </c>
      <c r="MK110" s="126">
        <f t="shared" si="2576"/>
        <v>35.950000000000003</v>
      </c>
      <c r="ML110" s="126">
        <f t="shared" si="2576"/>
        <v>35.950000000000003</v>
      </c>
      <c r="MM110" s="126">
        <f t="shared" si="2576"/>
        <v>35.950000000000003</v>
      </c>
      <c r="MN110" s="126">
        <f t="shared" si="2576"/>
        <v>35.950000000000003</v>
      </c>
      <c r="MO110" s="126">
        <f t="shared" si="2576"/>
        <v>26.084625757607423</v>
      </c>
      <c r="MP110" s="126">
        <f t="shared" si="2576"/>
        <v>35.950000000000003</v>
      </c>
      <c r="MQ110" s="126">
        <f t="shared" si="2576"/>
        <v>35.950000000000003</v>
      </c>
      <c r="MR110" s="126">
        <f t="shared" si="2576"/>
        <v>35.950000000000003</v>
      </c>
      <c r="MS110" s="126">
        <f t="shared" si="2576"/>
        <v>35.950000000000003</v>
      </c>
      <c r="MT110" s="126">
        <f t="shared" si="2576"/>
        <v>35.950000000000003</v>
      </c>
      <c r="MU110" s="126">
        <f t="shared" si="2576"/>
        <v>35.950000000000003</v>
      </c>
      <c r="MV110" s="126">
        <f t="shared" si="2576"/>
        <v>35.950000000000003</v>
      </c>
      <c r="MW110" s="126">
        <f t="shared" si="2576"/>
        <v>35.950000000000003</v>
      </c>
      <c r="MX110" s="126">
        <f t="shared" si="2576"/>
        <v>35.950000000000003</v>
      </c>
      <c r="MY110" s="126">
        <f t="shared" si="2576"/>
        <v>35.950000000000003</v>
      </c>
      <c r="MZ110" s="126">
        <f t="shared" si="2576"/>
        <v>35.950000000000003</v>
      </c>
      <c r="NA110" s="126">
        <f t="shared" si="2576"/>
        <v>26.192746387998767</v>
      </c>
      <c r="NB110" s="126">
        <f t="shared" si="2576"/>
        <v>35.950000000000003</v>
      </c>
      <c r="NC110" s="126">
        <f t="shared" si="2576"/>
        <v>35.950000000000003</v>
      </c>
      <c r="ND110" s="126">
        <f t="shared" si="2576"/>
        <v>35.950000000000003</v>
      </c>
      <c r="NE110" s="126">
        <f t="shared" si="2576"/>
        <v>35.950000000000003</v>
      </c>
      <c r="NF110" s="126">
        <f t="shared" si="2576"/>
        <v>35.950000000000003</v>
      </c>
      <c r="NG110" s="126">
        <f t="shared" si="2576"/>
        <v>35.950000000000003</v>
      </c>
      <c r="NH110" s="126">
        <f t="shared" si="2576"/>
        <v>35.950000000000003</v>
      </c>
      <c r="NI110" s="126">
        <f t="shared" si="2576"/>
        <v>35.950000000000003</v>
      </c>
      <c r="NJ110" s="126">
        <f t="shared" si="2576"/>
        <v>35.950000000000003</v>
      </c>
      <c r="NK110" s="126">
        <f t="shared" si="2576"/>
        <v>35.950000000000003</v>
      </c>
      <c r="NL110" s="126">
        <f t="shared" si="2576"/>
        <v>35.950000000000003</v>
      </c>
      <c r="NM110" s="126">
        <f t="shared" si="2576"/>
        <v>26.31038588318043</v>
      </c>
      <c r="NN110" s="126">
        <f t="shared" si="2576"/>
        <v>35.950000000000003</v>
      </c>
      <c r="NO110" s="126">
        <f t="shared" si="2576"/>
        <v>35.950000000000003</v>
      </c>
      <c r="NP110" s="126">
        <f t="shared" si="2576"/>
        <v>35.950000000000003</v>
      </c>
      <c r="NQ110" s="126">
        <f t="shared" si="2576"/>
        <v>35.950000000000003</v>
      </c>
      <c r="NR110" s="126">
        <f t="shared" si="2576"/>
        <v>35.950000000000003</v>
      </c>
      <c r="NS110" s="126">
        <f t="shared" si="2576"/>
        <v>35.950000000000003</v>
      </c>
      <c r="NT110" s="126">
        <f t="shared" si="2576"/>
        <v>35.950000000000003</v>
      </c>
      <c r="NU110" s="126">
        <f t="shared" si="2576"/>
        <v>35.950000000000003</v>
      </c>
      <c r="NV110" s="126">
        <f t="shared" si="2576"/>
        <v>35.950000000000003</v>
      </c>
      <c r="NW110" s="126">
        <f t="shared" si="2576"/>
        <v>35.950000000000003</v>
      </c>
      <c r="NX110" s="126">
        <f t="shared" si="2576"/>
        <v>35.950000000000003</v>
      </c>
      <c r="NY110" s="126">
        <f t="shared" si="2576"/>
        <v>26.438561117557342</v>
      </c>
      <c r="NZ110" s="126">
        <f t="shared" si="2576"/>
        <v>35.950000000000003</v>
      </c>
      <c r="OA110" s="126">
        <f t="shared" si="2576"/>
        <v>35.950000000000003</v>
      </c>
      <c r="OB110" s="126">
        <f t="shared" si="2576"/>
        <v>35.950000000000003</v>
      </c>
      <c r="OC110" s="126">
        <f t="shared" si="2576"/>
        <v>35.950000000000003</v>
      </c>
      <c r="OD110" s="126">
        <f t="shared" si="2576"/>
        <v>35.950000000000003</v>
      </c>
      <c r="OE110" s="126">
        <f t="shared" si="2576"/>
        <v>35.950000000000003</v>
      </c>
      <c r="OF110" s="126">
        <f t="shared" si="2576"/>
        <v>35.950000000000003</v>
      </c>
      <c r="OG110" s="126">
        <f t="shared" si="2576"/>
        <v>35.950000000000003</v>
      </c>
      <c r="OH110" s="126">
        <f t="shared" si="2576"/>
        <v>35.950000000000003</v>
      </c>
      <c r="OI110" s="126">
        <f t="shared" si="2576"/>
        <v>35.950000000000003</v>
      </c>
      <c r="OJ110" s="126">
        <f t="shared" si="2576"/>
        <v>35.950000000000003</v>
      </c>
      <c r="OK110" s="126">
        <f t="shared" si="2576"/>
        <v>26.578428298696942</v>
      </c>
      <c r="OL110" s="126">
        <f t="shared" si="2576"/>
        <v>35.950000000000003</v>
      </c>
      <c r="OM110" s="126">
        <f t="shared" si="2576"/>
        <v>35.950000000000003</v>
      </c>
      <c r="ON110" s="126">
        <f t="shared" ref="ON110:QY110" si="2577">ON82+(ON29/ON28)*((1-ON31)*80 + ON31*ON109)</f>
        <v>35.950000000000003</v>
      </c>
      <c r="OO110" s="126">
        <f t="shared" si="2577"/>
        <v>35.950000000000003</v>
      </c>
      <c r="OP110" s="126">
        <f t="shared" si="2577"/>
        <v>35.950000000000003</v>
      </c>
      <c r="OQ110" s="126">
        <f t="shared" si="2577"/>
        <v>35.950000000000003</v>
      </c>
      <c r="OR110" s="126">
        <f t="shared" si="2577"/>
        <v>35.950000000000003</v>
      </c>
      <c r="OS110" s="126">
        <f t="shared" si="2577"/>
        <v>35.950000000000003</v>
      </c>
      <c r="OT110" s="126">
        <f t="shared" si="2577"/>
        <v>35.950000000000003</v>
      </c>
      <c r="OU110" s="126">
        <f t="shared" si="2577"/>
        <v>35.950000000000003</v>
      </c>
      <c r="OV110" s="126">
        <f t="shared" si="2577"/>
        <v>35.950000000000003</v>
      </c>
      <c r="OW110" s="126">
        <f t="shared" si="2577"/>
        <v>26.731307561352732</v>
      </c>
      <c r="OX110" s="126">
        <f t="shared" si="2577"/>
        <v>35.950000000000003</v>
      </c>
      <c r="OY110" s="126">
        <f t="shared" si="2577"/>
        <v>35.950000000000003</v>
      </c>
      <c r="OZ110" s="126">
        <f t="shared" si="2577"/>
        <v>35.950000000000003</v>
      </c>
      <c r="PA110" s="126">
        <f t="shared" si="2577"/>
        <v>35.950000000000003</v>
      </c>
      <c r="PB110" s="126">
        <f t="shared" si="2577"/>
        <v>35.950000000000003</v>
      </c>
      <c r="PC110" s="126">
        <f t="shared" si="2577"/>
        <v>35.950000000000003</v>
      </c>
      <c r="PD110" s="126">
        <f t="shared" si="2577"/>
        <v>35.950000000000003</v>
      </c>
      <c r="PE110" s="126">
        <f t="shared" si="2577"/>
        <v>35.950000000000003</v>
      </c>
      <c r="PF110" s="126">
        <f t="shared" si="2577"/>
        <v>35.950000000000003</v>
      </c>
      <c r="PG110" s="126">
        <f t="shared" si="2577"/>
        <v>35.950000000000003</v>
      </c>
      <c r="PH110" s="126">
        <f t="shared" si="2577"/>
        <v>35.950000000000003</v>
      </c>
      <c r="PI110" s="126">
        <f t="shared" si="2577"/>
        <v>26.89871298860146</v>
      </c>
      <c r="PJ110" s="126">
        <f t="shared" si="2577"/>
        <v>35.950000000000003</v>
      </c>
      <c r="PK110" s="126">
        <f t="shared" si="2577"/>
        <v>35.950000000000003</v>
      </c>
      <c r="PL110" s="126">
        <f t="shared" si="2577"/>
        <v>35.950000000000003</v>
      </c>
      <c r="PM110" s="126">
        <f t="shared" si="2577"/>
        <v>35.950000000000003</v>
      </c>
      <c r="PN110" s="126">
        <f t="shared" si="2577"/>
        <v>35.950000000000003</v>
      </c>
      <c r="PO110" s="126">
        <f t="shared" si="2577"/>
        <v>35.950000000000003</v>
      </c>
      <c r="PP110" s="126">
        <f t="shared" si="2577"/>
        <v>35.950000000000003</v>
      </c>
      <c r="PQ110" s="126">
        <f t="shared" si="2577"/>
        <v>35.950000000000003</v>
      </c>
      <c r="PR110" s="126">
        <f t="shared" si="2577"/>
        <v>35.950000000000003</v>
      </c>
      <c r="PS110" s="126">
        <f t="shared" si="2577"/>
        <v>35.950000000000003</v>
      </c>
      <c r="PT110" s="126">
        <f t="shared" si="2577"/>
        <v>35.950000000000003</v>
      </c>
      <c r="PU110" s="126">
        <f t="shared" si="2577"/>
        <v>27.082389512458874</v>
      </c>
      <c r="PV110" s="126">
        <f t="shared" si="2577"/>
        <v>35.950000000000003</v>
      </c>
      <c r="PW110" s="126">
        <f t="shared" si="2577"/>
        <v>35.950000000000003</v>
      </c>
      <c r="PX110" s="126">
        <f t="shared" si="2577"/>
        <v>35.950000000000003</v>
      </c>
      <c r="PY110" s="126">
        <f t="shared" si="2577"/>
        <v>35.950000000000003</v>
      </c>
      <c r="PZ110" s="126">
        <f t="shared" si="2577"/>
        <v>35.950000000000003</v>
      </c>
      <c r="QA110" s="126">
        <f t="shared" si="2577"/>
        <v>35.950000000000003</v>
      </c>
      <c r="QB110" s="126">
        <f t="shared" si="2577"/>
        <v>35.950000000000003</v>
      </c>
      <c r="QC110" s="126">
        <f t="shared" si="2577"/>
        <v>35.950000000000003</v>
      </c>
      <c r="QD110" s="126">
        <f t="shared" si="2577"/>
        <v>35.950000000000003</v>
      </c>
      <c r="QE110" s="126">
        <f t="shared" si="2577"/>
        <v>35.950000000000003</v>
      </c>
      <c r="QF110" s="126">
        <f t="shared" si="2577"/>
        <v>35.950000000000003</v>
      </c>
      <c r="QG110" s="126">
        <f t="shared" si="2577"/>
        <v>27.284358608097136</v>
      </c>
      <c r="QH110" s="126">
        <f t="shared" si="2577"/>
        <v>35.950000000000003</v>
      </c>
      <c r="QI110" s="126">
        <f t="shared" si="2577"/>
        <v>35.950000000000003</v>
      </c>
      <c r="QJ110" s="126">
        <f t="shared" si="2577"/>
        <v>35.950000000000003</v>
      </c>
      <c r="QK110" s="126">
        <f t="shared" si="2577"/>
        <v>35.950000000000003</v>
      </c>
      <c r="QL110" s="126">
        <f t="shared" si="2577"/>
        <v>35.950000000000003</v>
      </c>
      <c r="QM110" s="126">
        <f t="shared" si="2577"/>
        <v>35.950000000000003</v>
      </c>
      <c r="QN110" s="126">
        <f t="shared" si="2577"/>
        <v>35.950000000000003</v>
      </c>
      <c r="QO110" s="126">
        <f t="shared" si="2577"/>
        <v>35.950000000000003</v>
      </c>
      <c r="QP110" s="126">
        <f t="shared" si="2577"/>
        <v>35.950000000000003</v>
      </c>
      <c r="QQ110" s="126">
        <f t="shared" si="2577"/>
        <v>35.950000000000003</v>
      </c>
      <c r="QR110" s="126">
        <f t="shared" si="2577"/>
        <v>35.950000000000003</v>
      </c>
      <c r="QS110" s="126">
        <f t="shared" si="2577"/>
        <v>27.506975329519904</v>
      </c>
      <c r="QT110" s="126">
        <f t="shared" si="2577"/>
        <v>35.950000000000003</v>
      </c>
      <c r="QU110" s="126">
        <f t="shared" si="2577"/>
        <v>35.950000000000003</v>
      </c>
      <c r="QV110" s="126">
        <f t="shared" si="2577"/>
        <v>35.950000000000003</v>
      </c>
      <c r="QW110" s="126">
        <f t="shared" si="2577"/>
        <v>35.950000000000003</v>
      </c>
      <c r="QX110" s="126">
        <f t="shared" si="2577"/>
        <v>35.950000000000003</v>
      </c>
      <c r="QY110" s="126">
        <f t="shared" si="2577"/>
        <v>35.950000000000003</v>
      </c>
      <c r="QZ110" s="126">
        <f t="shared" ref="QZ110:TK110" si="2578">QZ82+(QZ29/QZ28)*((1-QZ31)*80 + QZ31*QZ109)</f>
        <v>35.950000000000003</v>
      </c>
      <c r="RA110" s="126">
        <f t="shared" si="2578"/>
        <v>35.950000000000003</v>
      </c>
      <c r="RB110" s="126">
        <f t="shared" si="2578"/>
        <v>35.950000000000003</v>
      </c>
      <c r="RC110" s="126">
        <f t="shared" si="2578"/>
        <v>35.950000000000003</v>
      </c>
      <c r="RD110" s="126">
        <f t="shared" si="2578"/>
        <v>35.950000000000003</v>
      </c>
      <c r="RE110" s="126">
        <f t="shared" si="2578"/>
        <v>27.753000114496668</v>
      </c>
      <c r="RF110" s="126">
        <f t="shared" si="2578"/>
        <v>35.950000000000003</v>
      </c>
      <c r="RG110" s="126">
        <f t="shared" si="2578"/>
        <v>35.950000000000003</v>
      </c>
      <c r="RH110" s="126">
        <f t="shared" si="2578"/>
        <v>35.950000000000003</v>
      </c>
      <c r="RI110" s="126">
        <f t="shared" si="2578"/>
        <v>35.950000000000003</v>
      </c>
      <c r="RJ110" s="126">
        <f t="shared" si="2578"/>
        <v>35.950000000000003</v>
      </c>
      <c r="RK110" s="126">
        <f t="shared" si="2578"/>
        <v>35.950000000000003</v>
      </c>
      <c r="RL110" s="126">
        <f t="shared" si="2578"/>
        <v>35.950000000000003</v>
      </c>
      <c r="RM110" s="126">
        <f t="shared" si="2578"/>
        <v>35.950000000000003</v>
      </c>
      <c r="RN110" s="126">
        <f t="shared" si="2578"/>
        <v>35.950000000000003</v>
      </c>
      <c r="RO110" s="126">
        <f t="shared" si="2578"/>
        <v>35.950000000000003</v>
      </c>
      <c r="RP110" s="126">
        <f t="shared" si="2578"/>
        <v>35.950000000000003</v>
      </c>
      <c r="RQ110" s="126">
        <f t="shared" si="2578"/>
        <v>28.025690023796326</v>
      </c>
      <c r="RR110" s="126">
        <f t="shared" si="2578"/>
        <v>35.950000000000003</v>
      </c>
      <c r="RS110" s="126">
        <f t="shared" si="2578"/>
        <v>35.950000000000003</v>
      </c>
      <c r="RT110" s="126">
        <f t="shared" si="2578"/>
        <v>35.950000000000003</v>
      </c>
      <c r="RU110" s="126">
        <f t="shared" si="2578"/>
        <v>35.950000000000003</v>
      </c>
      <c r="RV110" s="126">
        <f t="shared" si="2578"/>
        <v>35.950000000000003</v>
      </c>
      <c r="RW110" s="126">
        <f t="shared" si="2578"/>
        <v>35.950000000000003</v>
      </c>
      <c r="RX110" s="126">
        <f t="shared" si="2578"/>
        <v>35.950000000000003</v>
      </c>
      <c r="RY110" s="126">
        <f t="shared" si="2578"/>
        <v>35.950000000000003</v>
      </c>
      <c r="RZ110" s="126">
        <f t="shared" si="2578"/>
        <v>35.950000000000003</v>
      </c>
      <c r="SA110" s="126">
        <f t="shared" si="2578"/>
        <v>35.950000000000003</v>
      </c>
      <c r="SB110" s="126">
        <f t="shared" si="2578"/>
        <v>35.950000000000003</v>
      </c>
      <c r="SC110" s="126">
        <f t="shared" si="2578"/>
        <v>28.328915843102248</v>
      </c>
      <c r="SD110" s="126">
        <f t="shared" si="2578"/>
        <v>35.950000000000003</v>
      </c>
      <c r="SE110" s="126">
        <f t="shared" si="2578"/>
        <v>35.950000000000003</v>
      </c>
      <c r="SF110" s="126">
        <f t="shared" si="2578"/>
        <v>35.950000000000003</v>
      </c>
      <c r="SG110" s="126">
        <f t="shared" si="2578"/>
        <v>35.950000000000003</v>
      </c>
      <c r="SH110" s="126">
        <f t="shared" si="2578"/>
        <v>35.950000000000003</v>
      </c>
      <c r="SI110" s="126">
        <f t="shared" si="2578"/>
        <v>35.950000000000003</v>
      </c>
      <c r="SJ110" s="126">
        <f t="shared" si="2578"/>
        <v>35.950000000000003</v>
      </c>
      <c r="SK110" s="126">
        <f t="shared" si="2578"/>
        <v>35.950000000000003</v>
      </c>
      <c r="SL110" s="126">
        <f t="shared" si="2578"/>
        <v>35.950000000000003</v>
      </c>
      <c r="SM110" s="126">
        <f t="shared" si="2578"/>
        <v>35.950000000000003</v>
      </c>
      <c r="SN110" s="126">
        <f t="shared" si="2578"/>
        <v>35.950000000000003</v>
      </c>
      <c r="SO110" s="126">
        <f t="shared" si="2578"/>
        <v>28.667314026333912</v>
      </c>
      <c r="SP110" s="126">
        <f t="shared" si="2578"/>
        <v>35.950000000000003</v>
      </c>
      <c r="SQ110" s="126">
        <f t="shared" si="2578"/>
        <v>35.950000000000003</v>
      </c>
      <c r="SR110" s="126">
        <f t="shared" si="2578"/>
        <v>35.950000000000003</v>
      </c>
      <c r="SS110" s="126">
        <f t="shared" si="2578"/>
        <v>35.950000000000003</v>
      </c>
      <c r="ST110" s="126">
        <f t="shared" si="2578"/>
        <v>35.950000000000003</v>
      </c>
      <c r="SU110" s="126">
        <f t="shared" si="2578"/>
        <v>35.950000000000003</v>
      </c>
      <c r="SV110" s="126">
        <f t="shared" si="2578"/>
        <v>35.950000000000003</v>
      </c>
      <c r="SW110" s="126">
        <f t="shared" si="2578"/>
        <v>35.950000000000003</v>
      </c>
      <c r="SX110" s="126">
        <f t="shared" si="2578"/>
        <v>35.950000000000003</v>
      </c>
      <c r="SY110" s="126">
        <f t="shared" si="2578"/>
        <v>35.950000000000003</v>
      </c>
      <c r="SZ110" s="126">
        <f t="shared" si="2578"/>
        <v>35.950000000000003</v>
      </c>
      <c r="TA110" s="126">
        <f t="shared" si="2578"/>
        <v>29.046486207083838</v>
      </c>
      <c r="TB110" s="126">
        <f t="shared" si="2578"/>
        <v>35.950000000000003</v>
      </c>
      <c r="TC110" s="126">
        <f t="shared" si="2578"/>
        <v>35.950000000000003</v>
      </c>
      <c r="TD110" s="126">
        <f t="shared" si="2578"/>
        <v>35.950000000000003</v>
      </c>
      <c r="TE110" s="126">
        <f t="shared" si="2578"/>
        <v>35.950000000000003</v>
      </c>
      <c r="TF110" s="126">
        <f t="shared" si="2578"/>
        <v>35.950000000000003</v>
      </c>
      <c r="TG110" s="126">
        <f t="shared" si="2578"/>
        <v>35.950000000000003</v>
      </c>
      <c r="TH110" s="126">
        <f t="shared" si="2578"/>
        <v>35.950000000000003</v>
      </c>
      <c r="TI110" s="126">
        <f t="shared" si="2578"/>
        <v>35.950000000000003</v>
      </c>
      <c r="TJ110" s="126">
        <f t="shared" si="2578"/>
        <v>35.950000000000003</v>
      </c>
      <c r="TK110" s="126">
        <f t="shared" si="2578"/>
        <v>35.950000000000003</v>
      </c>
      <c r="TL110" s="126">
        <f t="shared" ref="TL110:VH110" si="2579">TL82+(TL29/TL28)*((1-TL31)*80 + TL31*TL109)</f>
        <v>35.950000000000003</v>
      </c>
      <c r="TM110" s="126">
        <f t="shared" si="2579"/>
        <v>29.473264609808332</v>
      </c>
      <c r="TN110" s="126">
        <f t="shared" si="2579"/>
        <v>35.950000000000003</v>
      </c>
      <c r="TO110" s="126">
        <f t="shared" si="2579"/>
        <v>35.950000000000003</v>
      </c>
      <c r="TP110" s="126">
        <f t="shared" si="2579"/>
        <v>35.950000000000003</v>
      </c>
      <c r="TQ110" s="126">
        <f t="shared" si="2579"/>
        <v>35.950000000000003</v>
      </c>
      <c r="TR110" s="126">
        <f t="shared" si="2579"/>
        <v>35.950000000000003</v>
      </c>
      <c r="TS110" s="126">
        <f t="shared" si="2579"/>
        <v>35.950000000000003</v>
      </c>
      <c r="TT110" s="126">
        <f t="shared" si="2579"/>
        <v>35.950000000000003</v>
      </c>
      <c r="TU110" s="126">
        <f t="shared" si="2579"/>
        <v>35.950000000000003</v>
      </c>
      <c r="TV110" s="126">
        <f t="shared" si="2579"/>
        <v>35.950000000000003</v>
      </c>
      <c r="TW110" s="126">
        <f t="shared" si="2579"/>
        <v>35.950000000000003</v>
      </c>
      <c r="TX110" s="126">
        <f t="shared" si="2579"/>
        <v>35.950000000000003</v>
      </c>
      <c r="TY110" s="126">
        <f t="shared" si="2579"/>
        <v>29.956070236096778</v>
      </c>
      <c r="TZ110" s="126">
        <f t="shared" si="2579"/>
        <v>35.950000000000003</v>
      </c>
      <c r="UA110" s="126">
        <f t="shared" si="2579"/>
        <v>35.950000000000003</v>
      </c>
      <c r="UB110" s="126">
        <f t="shared" si="2579"/>
        <v>35.950000000000003</v>
      </c>
      <c r="UC110" s="126">
        <f t="shared" si="2579"/>
        <v>35.950000000000003</v>
      </c>
      <c r="UD110" s="126">
        <f t="shared" si="2579"/>
        <v>35.950000000000003</v>
      </c>
      <c r="UE110" s="126">
        <f t="shared" si="2579"/>
        <v>35.950000000000003</v>
      </c>
      <c r="UF110" s="126">
        <f t="shared" si="2579"/>
        <v>35.950000000000003</v>
      </c>
      <c r="UG110" s="126">
        <f t="shared" si="2579"/>
        <v>35.950000000000003</v>
      </c>
      <c r="UH110" s="126">
        <f t="shared" si="2579"/>
        <v>35.950000000000003</v>
      </c>
      <c r="UI110" s="126">
        <f t="shared" si="2579"/>
        <v>35.950000000000003</v>
      </c>
      <c r="UJ110" s="126">
        <f t="shared" si="2579"/>
        <v>35.950000000000003</v>
      </c>
      <c r="UK110" s="126">
        <f t="shared" si="2579"/>
        <v>30.505404001741212</v>
      </c>
      <c r="UL110" s="126">
        <f t="shared" si="2579"/>
        <v>35.950000000000003</v>
      </c>
      <c r="UM110" s="126">
        <f t="shared" si="2579"/>
        <v>35.950000000000003</v>
      </c>
      <c r="UN110" s="126">
        <f t="shared" si="2579"/>
        <v>35.950000000000003</v>
      </c>
      <c r="UO110" s="126">
        <f t="shared" si="2579"/>
        <v>35.950000000000003</v>
      </c>
      <c r="UP110" s="126">
        <f t="shared" si="2579"/>
        <v>35.950000000000003</v>
      </c>
      <c r="UQ110" s="126">
        <f t="shared" si="2579"/>
        <v>35.950000000000003</v>
      </c>
      <c r="UR110" s="126">
        <f t="shared" si="2579"/>
        <v>35.950000000000003</v>
      </c>
      <c r="US110" s="126">
        <f t="shared" si="2579"/>
        <v>35.950000000000003</v>
      </c>
      <c r="UT110" s="126">
        <f t="shared" si="2579"/>
        <v>35.950000000000003</v>
      </c>
      <c r="UU110" s="126">
        <f t="shared" si="2579"/>
        <v>35.950000000000003</v>
      </c>
      <c r="UV110" s="126">
        <f t="shared" si="2579"/>
        <v>35.950000000000003</v>
      </c>
      <c r="UW110" s="126">
        <f t="shared" si="2579"/>
        <v>31.134532194038506</v>
      </c>
      <c r="UX110" s="126">
        <f t="shared" si="2579"/>
        <v>35.950000000000003</v>
      </c>
      <c r="UY110" s="126">
        <f t="shared" si="2579"/>
        <v>35.950000000000003</v>
      </c>
      <c r="UZ110" s="126">
        <f t="shared" si="2579"/>
        <v>35.950000000000003</v>
      </c>
      <c r="VA110" s="126">
        <f t="shared" si="2579"/>
        <v>35.950000000000003</v>
      </c>
      <c r="VB110" s="126">
        <f t="shared" si="2579"/>
        <v>35.950000000000003</v>
      </c>
      <c r="VC110" s="126">
        <f t="shared" si="2579"/>
        <v>35.950000000000003</v>
      </c>
      <c r="VD110" s="126">
        <f t="shared" si="2579"/>
        <v>35.950000000000003</v>
      </c>
      <c r="VE110" s="126">
        <f t="shared" si="2579"/>
        <v>35.950000000000003</v>
      </c>
      <c r="VF110" s="126">
        <f t="shared" si="2579"/>
        <v>35.950000000000003</v>
      </c>
      <c r="VG110" s="126">
        <f t="shared" si="2579"/>
        <v>35.950000000000003</v>
      </c>
      <c r="VH110" s="126">
        <f t="shared" si="2579"/>
        <v>35.950000000000003</v>
      </c>
    </row>
    <row r="111" spans="2:580" x14ac:dyDescent="0.25">
      <c r="B111" s="55"/>
      <c r="C111" s="203"/>
      <c r="D111" s="293" t="s">
        <v>475</v>
      </c>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6"/>
      <c r="CS111" s="126"/>
      <c r="CT111" s="126"/>
      <c r="CU111" s="126"/>
      <c r="CV111" s="126"/>
      <c r="CW111" s="126"/>
      <c r="CX111" s="126"/>
      <c r="CY111" s="126"/>
      <c r="CZ111" s="126"/>
      <c r="DA111" s="126"/>
      <c r="DB111" s="126"/>
      <c r="DC111" s="126"/>
      <c r="DD111" s="126"/>
      <c r="DE111" s="126"/>
      <c r="DF111" s="126"/>
      <c r="DG111" s="126"/>
      <c r="DH111" s="126"/>
      <c r="DI111" s="126"/>
      <c r="DJ111" s="126"/>
      <c r="DK111" s="126"/>
      <c r="DL111" s="126"/>
      <c r="DM111" s="126"/>
      <c r="DN111" s="126"/>
      <c r="DO111" s="126"/>
      <c r="DP111" s="126"/>
      <c r="DQ111" s="126"/>
      <c r="DR111" s="126"/>
      <c r="DS111" s="126"/>
      <c r="DT111" s="126"/>
      <c r="DU111" s="126"/>
      <c r="DV111" s="126"/>
      <c r="DW111" s="126"/>
      <c r="DX111" s="126"/>
      <c r="DY111" s="126"/>
      <c r="DZ111" s="126"/>
      <c r="EA111" s="126"/>
      <c r="EB111" s="126"/>
      <c r="EC111" s="126"/>
      <c r="ED111" s="126"/>
      <c r="EE111" s="126"/>
      <c r="EF111" s="126"/>
      <c r="EG111" s="126"/>
      <c r="EH111" s="126"/>
      <c r="EI111" s="126"/>
      <c r="EJ111" s="126"/>
      <c r="EK111" s="126"/>
      <c r="EL111" s="126"/>
      <c r="EM111" s="126"/>
      <c r="EN111" s="126"/>
      <c r="EO111" s="126"/>
      <c r="EP111" s="126"/>
      <c r="EQ111" s="126"/>
      <c r="ER111" s="126"/>
      <c r="ES111" s="126"/>
      <c r="ET111" s="126"/>
      <c r="EU111" s="126"/>
      <c r="EV111" s="126"/>
      <c r="EW111" s="126"/>
      <c r="EX111" s="126"/>
      <c r="EY111" s="126"/>
      <c r="EZ111" s="126"/>
      <c r="FA111" s="126"/>
      <c r="FB111" s="126"/>
      <c r="FC111" s="126"/>
      <c r="FD111" s="126"/>
      <c r="FE111" s="126"/>
      <c r="FF111" s="126"/>
      <c r="FG111" s="126"/>
      <c r="FH111" s="126"/>
      <c r="FI111" s="126"/>
      <c r="FJ111" s="126"/>
      <c r="FK111" s="126"/>
      <c r="FL111" s="126"/>
      <c r="FM111" s="126"/>
      <c r="FN111" s="126"/>
      <c r="FO111" s="126"/>
      <c r="FP111" s="126"/>
      <c r="FQ111" s="126"/>
      <c r="FR111" s="126"/>
      <c r="FS111" s="126"/>
      <c r="FT111" s="126"/>
      <c r="FU111" s="126"/>
      <c r="FV111" s="126"/>
      <c r="FW111" s="126"/>
      <c r="FX111" s="126"/>
      <c r="FY111" s="126"/>
      <c r="FZ111" s="126"/>
      <c r="GA111" s="126"/>
      <c r="GB111" s="126"/>
      <c r="GC111" s="126"/>
      <c r="GD111" s="126"/>
      <c r="GE111" s="126"/>
      <c r="GF111" s="126"/>
      <c r="GG111" s="126"/>
      <c r="GH111" s="126"/>
      <c r="GI111" s="126"/>
      <c r="GJ111" s="126"/>
      <c r="GK111" s="126"/>
      <c r="GL111" s="126"/>
      <c r="GM111" s="126"/>
      <c r="GN111" s="126"/>
      <c r="GO111" s="126"/>
      <c r="GP111" s="126"/>
      <c r="GQ111" s="126"/>
      <c r="GR111" s="126"/>
      <c r="GS111" s="126"/>
      <c r="GT111" s="126"/>
      <c r="GU111" s="126"/>
      <c r="GV111" s="126"/>
      <c r="GW111" s="126"/>
      <c r="GX111" s="126"/>
      <c r="GY111" s="126"/>
      <c r="GZ111" s="126"/>
      <c r="HA111" s="126"/>
      <c r="HB111" s="126"/>
      <c r="HC111" s="126"/>
      <c r="HD111" s="126"/>
      <c r="HE111" s="126"/>
      <c r="HF111" s="126"/>
      <c r="HG111" s="126"/>
      <c r="HH111" s="126"/>
      <c r="HI111" s="126"/>
      <c r="HJ111" s="126"/>
      <c r="HK111" s="126"/>
      <c r="HL111" s="126"/>
      <c r="HM111" s="126"/>
      <c r="HN111" s="126"/>
      <c r="HO111" s="126"/>
      <c r="HP111" s="126"/>
      <c r="HQ111" s="126"/>
      <c r="HR111" s="126"/>
      <c r="HS111" s="126"/>
      <c r="HT111" s="126"/>
      <c r="HU111" s="126"/>
      <c r="HV111" s="126"/>
      <c r="HW111" s="126"/>
      <c r="HX111" s="126"/>
      <c r="HY111" s="126"/>
      <c r="HZ111" s="126"/>
      <c r="IA111" s="126"/>
      <c r="IB111" s="126"/>
      <c r="IC111" s="126"/>
      <c r="ID111" s="126"/>
      <c r="IE111" s="126"/>
      <c r="IF111" s="126"/>
      <c r="IG111" s="126"/>
      <c r="IH111" s="126"/>
      <c r="II111" s="126"/>
      <c r="IJ111" s="126"/>
      <c r="IK111" s="126"/>
      <c r="IL111" s="126"/>
      <c r="IM111" s="126"/>
      <c r="IN111" s="126"/>
      <c r="IO111" s="126"/>
      <c r="IP111" s="126"/>
      <c r="IQ111" s="126"/>
      <c r="IR111" s="126"/>
      <c r="IS111" s="126"/>
      <c r="IT111" s="126"/>
      <c r="IU111" s="126"/>
      <c r="IV111" s="126"/>
      <c r="IW111" s="126"/>
      <c r="IX111" s="126"/>
      <c r="IY111" s="126"/>
      <c r="IZ111" s="126"/>
      <c r="JA111" s="126"/>
      <c r="JB111" s="126"/>
      <c r="JC111" s="126"/>
      <c r="JD111" s="126"/>
      <c r="JE111" s="126"/>
      <c r="JF111" s="126"/>
      <c r="JG111" s="126"/>
      <c r="JH111" s="126"/>
      <c r="JI111" s="126"/>
      <c r="JJ111" s="126"/>
      <c r="JK111" s="126"/>
      <c r="JL111" s="126"/>
      <c r="JM111" s="126"/>
      <c r="JN111" s="126"/>
      <c r="JO111" s="126"/>
      <c r="JP111" s="126"/>
      <c r="JQ111" s="126"/>
      <c r="JR111" s="126"/>
      <c r="JS111" s="126"/>
      <c r="JT111" s="126"/>
      <c r="JU111" s="126"/>
      <c r="JV111" s="126"/>
      <c r="JW111" s="126"/>
      <c r="JX111" s="126"/>
      <c r="JY111" s="126"/>
      <c r="JZ111" s="126"/>
      <c r="KA111" s="126"/>
      <c r="KB111" s="126"/>
      <c r="KC111" s="126"/>
      <c r="KD111" s="126"/>
      <c r="KE111" s="126"/>
      <c r="KF111" s="126"/>
      <c r="KG111" s="126"/>
      <c r="KH111" s="126"/>
      <c r="KI111" s="126"/>
      <c r="KJ111" s="126"/>
      <c r="KK111" s="126"/>
      <c r="KL111" s="126"/>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26"/>
      <c r="MU111" s="126"/>
      <c r="MV111" s="126"/>
      <c r="MW111" s="126"/>
      <c r="MX111" s="126"/>
      <c r="MY111" s="126"/>
      <c r="MZ111" s="126"/>
      <c r="NA111" s="126"/>
      <c r="NB111" s="126"/>
      <c r="NC111" s="126"/>
      <c r="ND111" s="126"/>
      <c r="NE111" s="126"/>
      <c r="NF111" s="126"/>
      <c r="NG111" s="126"/>
      <c r="NH111" s="126"/>
      <c r="NI111" s="126"/>
      <c r="NJ111" s="126"/>
      <c r="NK111" s="126"/>
      <c r="NL111" s="126"/>
      <c r="NM111" s="126"/>
      <c r="NN111" s="126"/>
      <c r="NO111" s="126"/>
      <c r="NP111" s="126"/>
      <c r="NQ111" s="126"/>
      <c r="NR111" s="126"/>
      <c r="NS111" s="126"/>
      <c r="NT111" s="126"/>
      <c r="NU111" s="126"/>
      <c r="NV111" s="126"/>
      <c r="NW111" s="126"/>
      <c r="NX111" s="126"/>
      <c r="NY111" s="126"/>
      <c r="NZ111" s="126"/>
      <c r="OA111" s="126"/>
      <c r="OB111" s="126"/>
      <c r="OC111" s="126"/>
      <c r="OD111" s="126"/>
      <c r="OE111" s="126"/>
      <c r="OF111" s="126"/>
      <c r="OG111" s="126"/>
      <c r="OH111" s="126"/>
      <c r="OI111" s="126"/>
      <c r="OJ111" s="126"/>
      <c r="OK111" s="126"/>
      <c r="OL111" s="126"/>
      <c r="OM111" s="126"/>
      <c r="ON111" s="126"/>
      <c r="OO111" s="126"/>
      <c r="OP111" s="126"/>
      <c r="OQ111" s="126"/>
      <c r="OR111" s="126"/>
      <c r="OS111" s="126"/>
      <c r="OT111" s="126"/>
      <c r="OU111" s="126"/>
      <c r="OV111" s="126"/>
      <c r="OW111" s="126"/>
      <c r="OX111" s="126"/>
      <c r="OY111" s="126"/>
      <c r="OZ111" s="126"/>
      <c r="PA111" s="126"/>
      <c r="PB111" s="126"/>
      <c r="PC111" s="126"/>
      <c r="PD111" s="126"/>
      <c r="PE111" s="126"/>
      <c r="PF111" s="126"/>
      <c r="PG111" s="126"/>
      <c r="PH111" s="126"/>
      <c r="PI111" s="126"/>
      <c r="PJ111" s="126"/>
      <c r="PK111" s="126"/>
      <c r="PL111" s="126"/>
      <c r="PM111" s="126"/>
      <c r="PN111" s="126"/>
      <c r="PO111" s="126"/>
      <c r="PP111" s="126"/>
      <c r="PQ111" s="126"/>
      <c r="PR111" s="126"/>
      <c r="PS111" s="126"/>
      <c r="PT111" s="126"/>
      <c r="PU111" s="126"/>
      <c r="PV111" s="126"/>
      <c r="PW111" s="126"/>
      <c r="PX111" s="126"/>
      <c r="PY111" s="126"/>
      <c r="PZ111" s="126"/>
      <c r="QA111" s="126"/>
      <c r="QB111" s="126"/>
      <c r="QC111" s="126"/>
      <c r="QD111" s="126"/>
      <c r="QE111" s="126"/>
      <c r="QF111" s="126"/>
      <c r="QG111" s="126"/>
      <c r="QH111" s="126"/>
      <c r="QI111" s="126"/>
      <c r="QJ111" s="126"/>
      <c r="QK111" s="126"/>
      <c r="QL111" s="126"/>
      <c r="QM111" s="126"/>
      <c r="QN111" s="126"/>
      <c r="QO111" s="126"/>
      <c r="QP111" s="126"/>
      <c r="QQ111" s="126"/>
      <c r="QR111" s="126"/>
      <c r="QS111" s="126"/>
      <c r="QT111" s="126"/>
      <c r="QU111" s="126"/>
      <c r="QV111" s="126"/>
      <c r="QW111" s="126"/>
      <c r="QX111" s="126"/>
      <c r="QY111" s="126"/>
      <c r="QZ111" s="126"/>
      <c r="RA111" s="126"/>
      <c r="RB111" s="126"/>
      <c r="RC111" s="126"/>
      <c r="RD111" s="126"/>
      <c r="RE111" s="126"/>
      <c r="RF111" s="126"/>
      <c r="RG111" s="126"/>
      <c r="RH111" s="126"/>
      <c r="RI111" s="126"/>
      <c r="RJ111" s="126"/>
      <c r="RK111" s="126"/>
      <c r="RL111" s="126"/>
      <c r="RM111" s="126"/>
      <c r="RN111" s="126"/>
      <c r="RO111" s="126"/>
      <c r="RP111" s="126"/>
      <c r="RQ111" s="126"/>
      <c r="RR111" s="126"/>
      <c r="RS111" s="126"/>
      <c r="RT111" s="126"/>
      <c r="RU111" s="126"/>
      <c r="RV111" s="126"/>
      <c r="RW111" s="126"/>
      <c r="RX111" s="126"/>
      <c r="RY111" s="126"/>
      <c r="RZ111" s="126"/>
      <c r="SA111" s="126"/>
      <c r="SB111" s="126"/>
      <c r="SC111" s="126"/>
      <c r="SD111" s="126"/>
      <c r="SE111" s="126"/>
      <c r="SF111" s="126"/>
      <c r="SG111" s="126"/>
      <c r="SH111" s="126"/>
      <c r="SI111" s="126"/>
      <c r="SJ111" s="126"/>
      <c r="SK111" s="126"/>
      <c r="SL111" s="126"/>
      <c r="SM111" s="126"/>
      <c r="SN111" s="126"/>
      <c r="SO111" s="126"/>
      <c r="SP111" s="126"/>
      <c r="SQ111" s="126"/>
      <c r="SR111" s="126"/>
      <c r="SS111" s="126"/>
      <c r="ST111" s="126"/>
      <c r="SU111" s="126"/>
      <c r="SV111" s="126"/>
      <c r="SW111" s="126"/>
      <c r="SX111" s="126"/>
      <c r="SY111" s="126"/>
      <c r="SZ111" s="126"/>
      <c r="TA111" s="126"/>
      <c r="TB111" s="126"/>
      <c r="TC111" s="126"/>
      <c r="TD111" s="126"/>
      <c r="TE111" s="126"/>
      <c r="TF111" s="126"/>
      <c r="TG111" s="126"/>
      <c r="TH111" s="126"/>
      <c r="TI111" s="126"/>
      <c r="TJ111" s="126"/>
      <c r="TK111" s="126"/>
      <c r="TL111" s="126"/>
      <c r="TM111" s="126"/>
      <c r="TN111" s="126"/>
      <c r="TO111" s="126"/>
      <c r="TP111" s="126"/>
      <c r="TQ111" s="126"/>
      <c r="TR111" s="126"/>
      <c r="TS111" s="126"/>
      <c r="TT111" s="126"/>
      <c r="TU111" s="126"/>
      <c r="TV111" s="126"/>
      <c r="TW111" s="126"/>
      <c r="TX111" s="126"/>
      <c r="TY111" s="126"/>
      <c r="TZ111" s="126"/>
      <c r="UA111" s="126"/>
      <c r="UB111" s="126"/>
      <c r="UC111" s="126"/>
      <c r="UD111" s="126"/>
      <c r="UE111" s="126"/>
      <c r="UF111" s="126"/>
      <c r="UG111" s="126"/>
      <c r="UH111" s="126"/>
      <c r="UI111" s="126"/>
      <c r="UJ111" s="126"/>
      <c r="UK111" s="126"/>
      <c r="UL111" s="126"/>
      <c r="UM111" s="126"/>
      <c r="UN111" s="126"/>
      <c r="UO111" s="126"/>
      <c r="UP111" s="126"/>
      <c r="UQ111" s="126"/>
      <c r="UR111" s="126"/>
      <c r="US111" s="126"/>
      <c r="UT111" s="126"/>
      <c r="UU111" s="126"/>
      <c r="UV111" s="126"/>
      <c r="UW111" s="126"/>
      <c r="UX111" s="126"/>
      <c r="UY111" s="126"/>
      <c r="UZ111" s="126"/>
      <c r="VA111" s="126"/>
      <c r="VB111" s="126"/>
      <c r="VC111" s="126"/>
      <c r="VD111" s="126"/>
      <c r="VE111" s="126"/>
      <c r="VF111" s="126"/>
      <c r="VG111" s="126"/>
      <c r="VH111" s="126"/>
    </row>
    <row r="112" spans="2:580" ht="14.25" x14ac:dyDescent="0.25">
      <c r="B112" s="55"/>
      <c r="C112" s="10" t="s">
        <v>422</v>
      </c>
      <c r="D112" s="93" t="s">
        <v>423</v>
      </c>
      <c r="E112" s="126">
        <f>IF(E51="Signalized",E110,IF(E51="Stop - Two way",E95,IF(E51="Stop - All way",0,IF(E51="Free",0,"Control N/A!"))))</f>
        <v>24.896142466539533</v>
      </c>
      <c r="F112" s="126">
        <f t="shared" ref="F112:BQ112" si="2580">IF(F51="Signalized",F110,IF(F51="Stop - Two way",F95,IF(F51="Stop - All way",0,IF(F51="Free",0,"Control N/A!"))))</f>
        <v>24.901766331933295</v>
      </c>
      <c r="G112" s="126">
        <f t="shared" si="2580"/>
        <v>24.907554370719073</v>
      </c>
      <c r="H112" s="126">
        <f t="shared" si="2580"/>
        <v>24.913511545785973</v>
      </c>
      <c r="I112" s="126">
        <f t="shared" si="2580"/>
        <v>24.919642979980793</v>
      </c>
      <c r="J112" s="126">
        <f t="shared" si="2580"/>
        <v>24.92595396183977</v>
      </c>
      <c r="K112" s="126">
        <f t="shared" si="2580"/>
        <v>24.932449951558603</v>
      </c>
      <c r="L112" s="126">
        <f t="shared" si="2580"/>
        <v>24.939136587212435</v>
      </c>
      <c r="M112" s="126">
        <f t="shared" si="2580"/>
        <v>24.946019691238213</v>
      </c>
      <c r="N112" s="126">
        <f t="shared" si="2580"/>
        <v>24.953105277192467</v>
      </c>
      <c r="O112" s="126">
        <f t="shared" si="2580"/>
        <v>24.960399556798514</v>
      </c>
      <c r="P112" s="126">
        <f t="shared" si="2580"/>
        <v>24.967908947297648</v>
      </c>
      <c r="Q112" s="126">
        <f t="shared" si="2580"/>
        <v>24.896142466539533</v>
      </c>
      <c r="R112" s="126">
        <f t="shared" si="2580"/>
        <v>24.901766331933295</v>
      </c>
      <c r="S112" s="126">
        <f t="shared" si="2580"/>
        <v>24.907554370719073</v>
      </c>
      <c r="T112" s="126">
        <f t="shared" si="2580"/>
        <v>24.918402500995207</v>
      </c>
      <c r="U112" s="126">
        <f t="shared" si="2580"/>
        <v>24.932449951558603</v>
      </c>
      <c r="V112" s="126">
        <f t="shared" si="2580"/>
        <v>24.950246351952167</v>
      </c>
      <c r="W112" s="126">
        <f t="shared" si="2580"/>
        <v>24.972520583978699</v>
      </c>
      <c r="X112" s="126">
        <f t="shared" si="2580"/>
        <v>25.000233595301321</v>
      </c>
      <c r="Y112" s="126">
        <f t="shared" si="2580"/>
        <v>25.034652223797352</v>
      </c>
      <c r="Z112" s="126">
        <f t="shared" si="2580"/>
        <v>25.077453103680078</v>
      </c>
      <c r="AA112" s="126">
        <f t="shared" si="2580"/>
        <v>25.130870537587686</v>
      </c>
      <c r="AB112" s="126">
        <f t="shared" si="2580"/>
        <v>25.197910033651596</v>
      </c>
      <c r="AC112" s="126">
        <f t="shared" si="2580"/>
        <v>24.907554370719073</v>
      </c>
      <c r="AD112" s="126">
        <f t="shared" si="2580"/>
        <v>24.928529845104858</v>
      </c>
      <c r="AE112" s="126">
        <f t="shared" si="2580"/>
        <v>24.954547235276905</v>
      </c>
      <c r="AF112" s="126">
        <f t="shared" si="2580"/>
        <v>24.986849278100593</v>
      </c>
      <c r="AG112" s="126">
        <f t="shared" si="2580"/>
        <v>25.027083698027759</v>
      </c>
      <c r="AH112" s="126">
        <f t="shared" si="2580"/>
        <v>25.077453103680078</v>
      </c>
      <c r="AI112" s="126">
        <f t="shared" si="2580"/>
        <v>25.140932097804956</v>
      </c>
      <c r="AJ112" s="126">
        <f t="shared" si="2580"/>
        <v>25.22158762984909</v>
      </c>
      <c r="AK112" s="126">
        <f t="shared" si="2580"/>
        <v>25.325062292223755</v>
      </c>
      <c r="AL112" s="126">
        <f t="shared" si="2580"/>
        <v>25.459323055189159</v>
      </c>
      <c r="AM112" s="126">
        <f t="shared" si="2580"/>
        <v>25.635858849502362</v>
      </c>
      <c r="AN112" s="126">
        <f t="shared" si="2580"/>
        <v>25.87167157518715</v>
      </c>
      <c r="AO112" s="126">
        <f t="shared" si="2580"/>
        <v>24.922145525144586</v>
      </c>
      <c r="AP112" s="126">
        <f t="shared" si="2580"/>
        <v>24.96188401697276</v>
      </c>
      <c r="AQ112" s="126">
        <f t="shared" si="2580"/>
        <v>25.01247003011278</v>
      </c>
      <c r="AR112" s="126">
        <f t="shared" si="2580"/>
        <v>25.077453103680078</v>
      </c>
      <c r="AS112" s="126">
        <f t="shared" si="2580"/>
        <v>25.161793659599944</v>
      </c>
      <c r="AT112" s="126">
        <f t="shared" si="2580"/>
        <v>25.272541600677947</v>
      </c>
      <c r="AU112" s="126">
        <f t="shared" si="2580"/>
        <v>25.419920606311898</v>
      </c>
      <c r="AV112" s="126">
        <f t="shared" si="2580"/>
        <v>25.619126693809591</v>
      </c>
      <c r="AW112" s="126">
        <f t="shared" si="2580"/>
        <v>25.893452040149931</v>
      </c>
      <c r="AX112" s="126">
        <f t="shared" si="2580"/>
        <v>26.280030217083414</v>
      </c>
      <c r="AY112" s="126">
        <f t="shared" si="2580"/>
        <v>26.841194658268201</v>
      </c>
      <c r="AZ112" s="126">
        <f t="shared" si="2580"/>
        <v>27.68913077392104</v>
      </c>
      <c r="BA112" s="126">
        <f t="shared" si="2580"/>
        <v>24.937783731638362</v>
      </c>
      <c r="BB112" s="126">
        <f t="shared" si="2580"/>
        <v>25.000233595301321</v>
      </c>
      <c r="BC112" s="126">
        <f t="shared" si="2580"/>
        <v>25.084013240978891</v>
      </c>
      <c r="BD112" s="126">
        <f t="shared" si="2580"/>
        <v>25.197910033651596</v>
      </c>
      <c r="BE112" s="126">
        <f t="shared" si="2580"/>
        <v>25.355123671517049</v>
      </c>
      <c r="BF112" s="126">
        <f t="shared" si="2580"/>
        <v>25.57605967645933</v>
      </c>
      <c r="BG112" s="126">
        <f t="shared" si="2580"/>
        <v>25.893452040149931</v>
      </c>
      <c r="BH112" s="126">
        <f t="shared" si="2580"/>
        <v>26.362448905764939</v>
      </c>
      <c r="BI112" s="126">
        <f t="shared" si="2580"/>
        <v>27.082389512458874</v>
      </c>
      <c r="BJ112" s="126">
        <f t="shared" si="2580"/>
        <v>28.250007854051034</v>
      </c>
      <c r="BK112" s="126">
        <f t="shared" si="2580"/>
        <v>30.314147919013848</v>
      </c>
      <c r="BL112" s="126">
        <f t="shared" si="2580"/>
        <v>34.564617110596323</v>
      </c>
      <c r="BM112" s="126">
        <f t="shared" si="2580"/>
        <v>24.954547235276905</v>
      </c>
      <c r="BN112" s="126">
        <f t="shared" si="2580"/>
        <v>25.044366972356553</v>
      </c>
      <c r="BO112" s="126">
        <f t="shared" si="2580"/>
        <v>25.172606543713414</v>
      </c>
      <c r="BP112" s="126">
        <f t="shared" si="2580"/>
        <v>25.3589871635739</v>
      </c>
      <c r="BQ112" s="126">
        <f t="shared" si="2580"/>
        <v>25.635858849502362</v>
      </c>
      <c r="BR112" s="126">
        <f t="shared" ref="BR112:EC112" si="2581">IF(BR51="Signalized",BR110,IF(BR51="Stop - Two way",BR95,IF(BR51="Stop - All way",0,IF(BR51="Free",0,"Control N/A!"))))</f>
        <v>26.05897534621263</v>
      </c>
      <c r="BS112" s="126">
        <f t="shared" si="2581"/>
        <v>26.731307561352732</v>
      </c>
      <c r="BT112" s="126">
        <f t="shared" si="2581"/>
        <v>27.863173639898971</v>
      </c>
      <c r="BU112" s="126">
        <f t="shared" si="2581"/>
        <v>29.956070236096778</v>
      </c>
      <c r="BV112" s="126">
        <f t="shared" si="2581"/>
        <v>34.564617110596316</v>
      </c>
      <c r="BW112" s="126">
        <f t="shared" si="2581"/>
        <v>35.950000000000003</v>
      </c>
      <c r="BX112" s="126">
        <f t="shared" si="2581"/>
        <v>35.950000000000003</v>
      </c>
      <c r="BY112" s="126">
        <f t="shared" si="2581"/>
        <v>24.972520583978699</v>
      </c>
      <c r="BZ112" s="126">
        <f t="shared" si="2581"/>
        <v>25.095209793546172</v>
      </c>
      <c r="CA112" s="126">
        <f t="shared" si="2581"/>
        <v>25.282662285301875</v>
      </c>
      <c r="CB112" s="126">
        <f t="shared" si="2581"/>
        <v>25.57605967645933</v>
      </c>
      <c r="CC112" s="126">
        <f t="shared" si="2581"/>
        <v>26.050542581523647</v>
      </c>
      <c r="CD112" s="126">
        <f t="shared" si="2581"/>
        <v>26.855408717324053</v>
      </c>
      <c r="CE112" s="126">
        <f t="shared" si="2581"/>
        <v>28.328915843102248</v>
      </c>
      <c r="CF112" s="126">
        <f t="shared" si="2581"/>
        <v>31.424103160248158</v>
      </c>
      <c r="CG112" s="126">
        <f t="shared" si="2581"/>
        <v>35.950000000000003</v>
      </c>
      <c r="CH112" s="126">
        <f t="shared" si="2581"/>
        <v>35.950000000000003</v>
      </c>
      <c r="CI112" s="126">
        <f t="shared" si="2581"/>
        <v>35.950000000000003</v>
      </c>
      <c r="CJ112" s="126">
        <f t="shared" si="2581"/>
        <v>35.950000000000003</v>
      </c>
      <c r="CK112" s="126">
        <f t="shared" si="2581"/>
        <v>24.991795202794805</v>
      </c>
      <c r="CL112" s="126">
        <f t="shared" si="2581"/>
        <v>25.153852956547144</v>
      </c>
      <c r="CM112" s="126">
        <f t="shared" si="2581"/>
        <v>25.419920606311898</v>
      </c>
      <c r="CN112" s="126">
        <f t="shared" si="2581"/>
        <v>25.87167157518715</v>
      </c>
      <c r="CO112" s="126">
        <f t="shared" si="2581"/>
        <v>26.67881292089443</v>
      </c>
      <c r="CP112" s="126">
        <f t="shared" si="2581"/>
        <v>28.250007854051034</v>
      </c>
      <c r="CQ112" s="126">
        <f t="shared" si="2581"/>
        <v>31.860462278120487</v>
      </c>
      <c r="CR112" s="126">
        <f t="shared" si="2581"/>
        <v>35.950000000000003</v>
      </c>
      <c r="CS112" s="126">
        <f t="shared" si="2581"/>
        <v>35.950000000000003</v>
      </c>
      <c r="CT112" s="126">
        <f t="shared" si="2581"/>
        <v>35.950000000000003</v>
      </c>
      <c r="CU112" s="126">
        <f t="shared" si="2581"/>
        <v>35.950000000000003</v>
      </c>
      <c r="CV112" s="126">
        <f t="shared" si="2581"/>
        <v>35.950000000000003</v>
      </c>
      <c r="CW112" s="126">
        <f t="shared" si="2581"/>
        <v>25.01247003011278</v>
      </c>
      <c r="CX112" s="126">
        <f t="shared" si="2581"/>
        <v>25.22158762984909</v>
      </c>
      <c r="CY112" s="126">
        <f t="shared" si="2581"/>
        <v>25.591950357783368</v>
      </c>
      <c r="CZ112" s="126">
        <f t="shared" si="2581"/>
        <v>26.280030217083414</v>
      </c>
      <c r="DA112" s="126">
        <f t="shared" si="2581"/>
        <v>27.668201279805903</v>
      </c>
      <c r="DB112" s="126">
        <f t="shared" si="2581"/>
        <v>30.968914662157786</v>
      </c>
      <c r="DC112" s="126">
        <f t="shared" si="2581"/>
        <v>35.950000000000003</v>
      </c>
      <c r="DD112" s="126">
        <f t="shared" si="2581"/>
        <v>35.950000000000003</v>
      </c>
      <c r="DE112" s="126">
        <f t="shared" si="2581"/>
        <v>35.950000000000003</v>
      </c>
      <c r="DF112" s="126">
        <f t="shared" si="2581"/>
        <v>35.950000000000003</v>
      </c>
      <c r="DG112" s="126">
        <f t="shared" si="2581"/>
        <v>35.950000000000003</v>
      </c>
      <c r="DH112" s="126">
        <f t="shared" si="2581"/>
        <v>35.950000000000003</v>
      </c>
      <c r="DI112" s="126">
        <f t="shared" si="2581"/>
        <v>25.034652223797352</v>
      </c>
      <c r="DJ112" s="126">
        <f t="shared" si="2581"/>
        <v>25.299949467665044</v>
      </c>
      <c r="DK112" s="126">
        <f t="shared" si="2581"/>
        <v>25.808895967073177</v>
      </c>
      <c r="DL112" s="126">
        <f t="shared" si="2581"/>
        <v>26.855408717324053</v>
      </c>
      <c r="DM112" s="126">
        <f t="shared" si="2581"/>
        <v>29.325233147842724</v>
      </c>
      <c r="DN112" s="126">
        <f t="shared" si="2581"/>
        <v>35.950000000000003</v>
      </c>
      <c r="DO112" s="126">
        <f t="shared" si="2581"/>
        <v>35.950000000000003</v>
      </c>
      <c r="DP112" s="126">
        <f t="shared" si="2581"/>
        <v>35.950000000000003</v>
      </c>
      <c r="DQ112" s="126">
        <f t="shared" si="2581"/>
        <v>35.950000000000003</v>
      </c>
      <c r="DR112" s="126">
        <f t="shared" si="2581"/>
        <v>35.950000000000003</v>
      </c>
      <c r="DS112" s="126">
        <f t="shared" si="2581"/>
        <v>35.950000000000003</v>
      </c>
      <c r="DT112" s="126">
        <f t="shared" si="2581"/>
        <v>35.950000000000003</v>
      </c>
      <c r="DU112" s="126">
        <f t="shared" si="2581"/>
        <v>25.05845794652036</v>
      </c>
      <c r="DV112" s="126">
        <f t="shared" si="2581"/>
        <v>25.39077501410825</v>
      </c>
      <c r="DW112" s="126">
        <f t="shared" si="2581"/>
        <v>26.084625757607423</v>
      </c>
      <c r="DX112" s="126">
        <f t="shared" si="2581"/>
        <v>27.68913077392104</v>
      </c>
      <c r="DY112" s="126">
        <f t="shared" si="2581"/>
        <v>32.408872133012473</v>
      </c>
      <c r="DZ112" s="126">
        <f t="shared" si="2581"/>
        <v>35.950000000000003</v>
      </c>
      <c r="EA112" s="126">
        <f t="shared" si="2581"/>
        <v>35.950000000000003</v>
      </c>
      <c r="EB112" s="126">
        <f t="shared" si="2581"/>
        <v>35.950000000000003</v>
      </c>
      <c r="EC112" s="126">
        <f t="shared" si="2581"/>
        <v>35.950000000000003</v>
      </c>
      <c r="ED112" s="126">
        <f t="shared" ref="ED112:GO112" si="2582">IF(ED51="Signalized",ED110,IF(ED51="Stop - Two way",ED95,IF(ED51="Stop - All way",0,IF(ED51="Free",0,"Control N/A!"))))</f>
        <v>35.950000000000003</v>
      </c>
      <c r="EE112" s="126">
        <f t="shared" si="2582"/>
        <v>35.950000000000003</v>
      </c>
      <c r="EF112" s="126">
        <f t="shared" si="2582"/>
        <v>35.950000000000003</v>
      </c>
      <c r="EG112" s="126">
        <f t="shared" si="2582"/>
        <v>25.084013240978891</v>
      </c>
      <c r="EH112" s="126">
        <f t="shared" si="2582"/>
        <v>25.496274466664779</v>
      </c>
      <c r="EI112" s="126">
        <f t="shared" si="2582"/>
        <v>26.438561117557342</v>
      </c>
      <c r="EJ112" s="126">
        <f t="shared" si="2582"/>
        <v>28.947520969525186</v>
      </c>
      <c r="EK112" s="126">
        <f t="shared" si="2582"/>
        <v>35.950000000000003</v>
      </c>
      <c r="EL112" s="126">
        <f t="shared" si="2582"/>
        <v>35.950000000000003</v>
      </c>
      <c r="EM112" s="126">
        <f t="shared" si="2582"/>
        <v>35.950000000000003</v>
      </c>
      <c r="EN112" s="126">
        <f t="shared" si="2582"/>
        <v>35.950000000000003</v>
      </c>
      <c r="EO112" s="126">
        <f t="shared" si="2582"/>
        <v>35.950000000000003</v>
      </c>
      <c r="EP112" s="126">
        <f t="shared" si="2582"/>
        <v>35.950000000000003</v>
      </c>
      <c r="EQ112" s="126">
        <f t="shared" si="2582"/>
        <v>35.950000000000003</v>
      </c>
      <c r="ER112" s="126">
        <f t="shared" si="2582"/>
        <v>35.950000000000003</v>
      </c>
      <c r="ES112" s="126">
        <f t="shared" si="2582"/>
        <v>25.111455007406803</v>
      </c>
      <c r="ET112" s="126">
        <f t="shared" si="2582"/>
        <v>25.619126693809591</v>
      </c>
      <c r="EU112" s="126">
        <f t="shared" si="2582"/>
        <v>26.89871298860146</v>
      </c>
      <c r="EV112" s="126">
        <f t="shared" si="2582"/>
        <v>30.968914662157793</v>
      </c>
      <c r="EW112" s="126">
        <f t="shared" si="2582"/>
        <v>35.950000000000003</v>
      </c>
      <c r="EX112" s="126">
        <f t="shared" si="2582"/>
        <v>35.950000000000003</v>
      </c>
      <c r="EY112" s="126">
        <f t="shared" si="2582"/>
        <v>35.950000000000003</v>
      </c>
      <c r="EZ112" s="126">
        <f t="shared" si="2582"/>
        <v>35.950000000000003</v>
      </c>
      <c r="FA112" s="126">
        <f t="shared" si="2582"/>
        <v>35.950000000000003</v>
      </c>
      <c r="FB112" s="126">
        <f t="shared" si="2582"/>
        <v>35.950000000000003</v>
      </c>
      <c r="FC112" s="126">
        <f t="shared" si="2582"/>
        <v>35.950000000000003</v>
      </c>
      <c r="FD112" s="126">
        <f t="shared" si="2582"/>
        <v>35.950000000000003</v>
      </c>
      <c r="FE112" s="126">
        <f t="shared" si="2582"/>
        <v>25.140932097804956</v>
      </c>
      <c r="FF112" s="126">
        <f t="shared" si="2582"/>
        <v>25.76260497225131</v>
      </c>
      <c r="FG112" s="126">
        <f t="shared" si="2582"/>
        <v>27.506975329519904</v>
      </c>
      <c r="FH112" s="126">
        <f t="shared" si="2582"/>
        <v>34.564617110596323</v>
      </c>
      <c r="FI112" s="126">
        <f t="shared" si="2582"/>
        <v>35.950000000000003</v>
      </c>
      <c r="FJ112" s="126">
        <f t="shared" si="2582"/>
        <v>35.950000000000003</v>
      </c>
      <c r="FK112" s="126">
        <f t="shared" si="2582"/>
        <v>35.950000000000003</v>
      </c>
      <c r="FL112" s="126">
        <f t="shared" si="2582"/>
        <v>35.950000000000003</v>
      </c>
      <c r="FM112" s="126">
        <f t="shared" si="2582"/>
        <v>35.950000000000003</v>
      </c>
      <c r="FN112" s="126">
        <f t="shared" si="2582"/>
        <v>35.950000000000003</v>
      </c>
      <c r="FO112" s="126">
        <f t="shared" si="2582"/>
        <v>35.950000000000003</v>
      </c>
      <c r="FP112" s="126">
        <f t="shared" si="2582"/>
        <v>35.950000000000003</v>
      </c>
      <c r="FQ112" s="126">
        <f t="shared" si="2582"/>
        <v>25.172606543713414</v>
      </c>
      <c r="FR112" s="126">
        <f t="shared" si="2582"/>
        <v>25.93074581260224</v>
      </c>
      <c r="FS112" s="126">
        <f t="shared" si="2582"/>
        <v>28.328915843102244</v>
      </c>
      <c r="FT112" s="126">
        <f t="shared" si="2582"/>
        <v>35.950000000000003</v>
      </c>
      <c r="FU112" s="126">
        <f t="shared" si="2582"/>
        <v>35.950000000000003</v>
      </c>
      <c r="FV112" s="126">
        <f t="shared" si="2582"/>
        <v>35.950000000000003</v>
      </c>
      <c r="FW112" s="126">
        <f t="shared" si="2582"/>
        <v>35.950000000000003</v>
      </c>
      <c r="FX112" s="126">
        <f t="shared" si="2582"/>
        <v>35.950000000000003</v>
      </c>
      <c r="FY112" s="126">
        <f t="shared" si="2582"/>
        <v>35.950000000000003</v>
      </c>
      <c r="FZ112" s="126">
        <f t="shared" si="2582"/>
        <v>35.950000000000003</v>
      </c>
      <c r="GA112" s="126">
        <f t="shared" si="2582"/>
        <v>35.950000000000003</v>
      </c>
      <c r="GB112" s="126">
        <f t="shared" si="2582"/>
        <v>35.950000000000003</v>
      </c>
      <c r="GC112" s="126">
        <f t="shared" si="2582"/>
        <v>25.206654937206295</v>
      </c>
      <c r="GD112" s="126">
        <f t="shared" si="2582"/>
        <v>26.128579292128045</v>
      </c>
      <c r="GE112" s="126">
        <f t="shared" si="2582"/>
        <v>29.473264609808332</v>
      </c>
      <c r="GF112" s="126">
        <f t="shared" si="2582"/>
        <v>35.950000000000003</v>
      </c>
      <c r="GG112" s="126">
        <f t="shared" si="2582"/>
        <v>35.950000000000003</v>
      </c>
      <c r="GH112" s="126">
        <f t="shared" si="2582"/>
        <v>35.950000000000003</v>
      </c>
      <c r="GI112" s="126">
        <f t="shared" si="2582"/>
        <v>35.950000000000003</v>
      </c>
      <c r="GJ112" s="126">
        <f t="shared" si="2582"/>
        <v>35.950000000000003</v>
      </c>
      <c r="GK112" s="126">
        <f t="shared" si="2582"/>
        <v>35.950000000000003</v>
      </c>
      <c r="GL112" s="126">
        <f t="shared" si="2582"/>
        <v>35.950000000000003</v>
      </c>
      <c r="GM112" s="126">
        <f t="shared" si="2582"/>
        <v>35.950000000000003</v>
      </c>
      <c r="GN112" s="126">
        <f t="shared" si="2582"/>
        <v>35.950000000000003</v>
      </c>
      <c r="GO112" s="126" t="str">
        <f t="shared" si="2582"/>
        <v>Control N/A!</v>
      </c>
      <c r="GP112" s="126" t="str">
        <f t="shared" ref="GP112:JA112" si="2583">IF(GP51="Signalized",GP110,IF(GP51="Stop - Two way",GP95,IF(GP51="Stop - All way",0,IF(GP51="Free",0,"Control N/A!"))))</f>
        <v>Control N/A!</v>
      </c>
      <c r="GQ112" s="126" t="str">
        <f t="shared" si="2583"/>
        <v>Control N/A!</v>
      </c>
      <c r="GR112" s="126" t="str">
        <f t="shared" si="2583"/>
        <v>Control N/A!</v>
      </c>
      <c r="GS112" s="126" t="str">
        <f t="shared" si="2583"/>
        <v>Control N/A!</v>
      </c>
      <c r="GT112" s="126" t="str">
        <f t="shared" si="2583"/>
        <v>Control N/A!</v>
      </c>
      <c r="GU112" s="126" t="str">
        <f t="shared" si="2583"/>
        <v>Control N/A!</v>
      </c>
      <c r="GV112" s="126" t="str">
        <f t="shared" si="2583"/>
        <v>Control N/A!</v>
      </c>
      <c r="GW112" s="126" t="str">
        <f t="shared" si="2583"/>
        <v>Control N/A!</v>
      </c>
      <c r="GX112" s="126" t="str">
        <f t="shared" si="2583"/>
        <v>Control N/A!</v>
      </c>
      <c r="GY112" s="126" t="str">
        <f t="shared" si="2583"/>
        <v>Control N/A!</v>
      </c>
      <c r="GZ112" s="126" t="str">
        <f t="shared" si="2583"/>
        <v>Control N/A!</v>
      </c>
      <c r="HA112" s="126" t="str">
        <f t="shared" si="2583"/>
        <v>Control N/A!</v>
      </c>
      <c r="HB112" s="126" t="str">
        <f t="shared" si="2583"/>
        <v>Control N/A!</v>
      </c>
      <c r="HC112" s="126" t="str">
        <f t="shared" si="2583"/>
        <v>Control N/A!</v>
      </c>
      <c r="HD112" s="126" t="str">
        <f t="shared" si="2583"/>
        <v>Control N/A!</v>
      </c>
      <c r="HE112" s="126" t="str">
        <f t="shared" si="2583"/>
        <v>Control N/A!</v>
      </c>
      <c r="HF112" s="126" t="str">
        <f t="shared" si="2583"/>
        <v>Control N/A!</v>
      </c>
      <c r="HG112" s="126" t="str">
        <f t="shared" si="2583"/>
        <v>Control N/A!</v>
      </c>
      <c r="HH112" s="126" t="str">
        <f t="shared" si="2583"/>
        <v>Control N/A!</v>
      </c>
      <c r="HI112" s="126" t="str">
        <f t="shared" si="2583"/>
        <v>Control N/A!</v>
      </c>
      <c r="HJ112" s="126" t="str">
        <f t="shared" si="2583"/>
        <v>Control N/A!</v>
      </c>
      <c r="HK112" s="126" t="str">
        <f t="shared" si="2583"/>
        <v>Control N/A!</v>
      </c>
      <c r="HL112" s="126" t="str">
        <f t="shared" si="2583"/>
        <v>Control N/A!</v>
      </c>
      <c r="HM112" s="126" t="str">
        <f t="shared" si="2583"/>
        <v>Control N/A!</v>
      </c>
      <c r="HN112" s="126" t="str">
        <f t="shared" si="2583"/>
        <v>Control N/A!</v>
      </c>
      <c r="HO112" s="126" t="str">
        <f t="shared" si="2583"/>
        <v>Control N/A!</v>
      </c>
      <c r="HP112" s="126" t="str">
        <f t="shared" si="2583"/>
        <v>Control N/A!</v>
      </c>
      <c r="HQ112" s="126" t="str">
        <f t="shared" si="2583"/>
        <v>Control N/A!</v>
      </c>
      <c r="HR112" s="126" t="str">
        <f t="shared" si="2583"/>
        <v>Control N/A!</v>
      </c>
      <c r="HS112" s="126" t="str">
        <f t="shared" si="2583"/>
        <v>Control N/A!</v>
      </c>
      <c r="HT112" s="126" t="str">
        <f t="shared" si="2583"/>
        <v>Control N/A!</v>
      </c>
      <c r="HU112" s="126" t="str">
        <f t="shared" si="2583"/>
        <v>Control N/A!</v>
      </c>
      <c r="HV112" s="126" t="str">
        <f t="shared" si="2583"/>
        <v>Control N/A!</v>
      </c>
      <c r="HW112" s="126" t="str">
        <f t="shared" si="2583"/>
        <v>Control N/A!</v>
      </c>
      <c r="HX112" s="126" t="str">
        <f t="shared" si="2583"/>
        <v>Control N/A!</v>
      </c>
      <c r="HY112" s="126" t="str">
        <f t="shared" si="2583"/>
        <v>Control N/A!</v>
      </c>
      <c r="HZ112" s="126" t="str">
        <f t="shared" si="2583"/>
        <v>Control N/A!</v>
      </c>
      <c r="IA112" s="126" t="str">
        <f t="shared" si="2583"/>
        <v>Control N/A!</v>
      </c>
      <c r="IB112" s="126" t="str">
        <f t="shared" si="2583"/>
        <v>Control N/A!</v>
      </c>
      <c r="IC112" s="126" t="str">
        <f t="shared" si="2583"/>
        <v>Control N/A!</v>
      </c>
      <c r="ID112" s="126" t="str">
        <f t="shared" si="2583"/>
        <v>Control N/A!</v>
      </c>
      <c r="IE112" s="126" t="str">
        <f t="shared" si="2583"/>
        <v>Control N/A!</v>
      </c>
      <c r="IF112" s="126" t="str">
        <f t="shared" si="2583"/>
        <v>Control N/A!</v>
      </c>
      <c r="IG112" s="126" t="str">
        <f t="shared" si="2583"/>
        <v>Control N/A!</v>
      </c>
      <c r="IH112" s="126" t="str">
        <f t="shared" si="2583"/>
        <v>Control N/A!</v>
      </c>
      <c r="II112" s="126" t="str">
        <f t="shared" si="2583"/>
        <v>Control N/A!</v>
      </c>
      <c r="IJ112" s="126" t="str">
        <f t="shared" si="2583"/>
        <v>Control N/A!</v>
      </c>
      <c r="IK112" s="126" t="str">
        <f t="shared" si="2583"/>
        <v>Control N/A!</v>
      </c>
      <c r="IL112" s="126" t="str">
        <f t="shared" si="2583"/>
        <v>Control N/A!</v>
      </c>
      <c r="IM112" s="126" t="str">
        <f t="shared" si="2583"/>
        <v>Control N/A!</v>
      </c>
      <c r="IN112" s="126" t="str">
        <f t="shared" si="2583"/>
        <v>Control N/A!</v>
      </c>
      <c r="IO112" s="126" t="str">
        <f t="shared" si="2583"/>
        <v>Control N/A!</v>
      </c>
      <c r="IP112" s="126" t="str">
        <f t="shared" si="2583"/>
        <v>Control N/A!</v>
      </c>
      <c r="IQ112" s="126" t="str">
        <f t="shared" si="2583"/>
        <v>Control N/A!</v>
      </c>
      <c r="IR112" s="126" t="str">
        <f t="shared" si="2583"/>
        <v>Control N/A!</v>
      </c>
      <c r="IS112" s="126" t="str">
        <f t="shared" si="2583"/>
        <v>Control N/A!</v>
      </c>
      <c r="IT112" s="126" t="str">
        <f t="shared" si="2583"/>
        <v>Control N/A!</v>
      </c>
      <c r="IU112" s="126" t="str">
        <f t="shared" si="2583"/>
        <v>Control N/A!</v>
      </c>
      <c r="IV112" s="126" t="str">
        <f t="shared" si="2583"/>
        <v>Control N/A!</v>
      </c>
      <c r="IW112" s="126" t="str">
        <f t="shared" si="2583"/>
        <v>Control N/A!</v>
      </c>
      <c r="IX112" s="126" t="str">
        <f t="shared" si="2583"/>
        <v>Control N/A!</v>
      </c>
      <c r="IY112" s="126" t="str">
        <f t="shared" si="2583"/>
        <v>Control N/A!</v>
      </c>
      <c r="IZ112" s="126" t="str">
        <f t="shared" si="2583"/>
        <v>Control N/A!</v>
      </c>
      <c r="JA112" s="126" t="str">
        <f t="shared" si="2583"/>
        <v>Control N/A!</v>
      </c>
      <c r="JB112" s="126" t="str">
        <f t="shared" ref="JB112:LM112" si="2584">IF(JB51="Signalized",JB110,IF(JB51="Stop - Two way",JB95,IF(JB51="Stop - All way",0,IF(JB51="Free",0,"Control N/A!"))))</f>
        <v>Control N/A!</v>
      </c>
      <c r="JC112" s="126" t="str">
        <f t="shared" si="2584"/>
        <v>Control N/A!</v>
      </c>
      <c r="JD112" s="126" t="str">
        <f t="shared" si="2584"/>
        <v>Control N/A!</v>
      </c>
      <c r="JE112" s="126" t="str">
        <f t="shared" si="2584"/>
        <v>Control N/A!</v>
      </c>
      <c r="JF112" s="126" t="str">
        <f t="shared" si="2584"/>
        <v>Control N/A!</v>
      </c>
      <c r="JG112" s="126" t="str">
        <f t="shared" si="2584"/>
        <v>Control N/A!</v>
      </c>
      <c r="JH112" s="126" t="str">
        <f t="shared" si="2584"/>
        <v>Control N/A!</v>
      </c>
      <c r="JI112" s="126" t="str">
        <f t="shared" si="2584"/>
        <v>Control N/A!</v>
      </c>
      <c r="JJ112" s="126" t="str">
        <f t="shared" si="2584"/>
        <v>Control N/A!</v>
      </c>
      <c r="JK112" s="126" t="str">
        <f t="shared" si="2584"/>
        <v>Control N/A!</v>
      </c>
      <c r="JL112" s="126" t="str">
        <f t="shared" si="2584"/>
        <v>Control N/A!</v>
      </c>
      <c r="JM112" s="126" t="str">
        <f t="shared" si="2584"/>
        <v>Control N/A!</v>
      </c>
      <c r="JN112" s="126" t="str">
        <f t="shared" si="2584"/>
        <v>Control N/A!</v>
      </c>
      <c r="JO112" s="126" t="str">
        <f t="shared" si="2584"/>
        <v>Control N/A!</v>
      </c>
      <c r="JP112" s="126" t="str">
        <f t="shared" si="2584"/>
        <v>Control N/A!</v>
      </c>
      <c r="JQ112" s="126" t="str">
        <f t="shared" si="2584"/>
        <v>Control N/A!</v>
      </c>
      <c r="JR112" s="126" t="str">
        <f t="shared" si="2584"/>
        <v>Control N/A!</v>
      </c>
      <c r="JS112" s="126" t="str">
        <f t="shared" si="2584"/>
        <v>Control N/A!</v>
      </c>
      <c r="JT112" s="126" t="str">
        <f t="shared" si="2584"/>
        <v>Control N/A!</v>
      </c>
      <c r="JU112" s="126" t="str">
        <f t="shared" si="2584"/>
        <v>Control N/A!</v>
      </c>
      <c r="JV112" s="126" t="str">
        <f t="shared" si="2584"/>
        <v>Control N/A!</v>
      </c>
      <c r="JW112" s="126" t="str">
        <f t="shared" si="2584"/>
        <v>Control N/A!</v>
      </c>
      <c r="JX112" s="126" t="str">
        <f t="shared" si="2584"/>
        <v>Control N/A!</v>
      </c>
      <c r="JY112" s="126" t="str">
        <f t="shared" si="2584"/>
        <v>Control N/A!</v>
      </c>
      <c r="JZ112" s="126" t="str">
        <f t="shared" si="2584"/>
        <v>Control N/A!</v>
      </c>
      <c r="KA112" s="126" t="str">
        <f t="shared" si="2584"/>
        <v>Control N/A!</v>
      </c>
      <c r="KB112" s="126" t="str">
        <f t="shared" si="2584"/>
        <v>Control N/A!</v>
      </c>
      <c r="KC112" s="126" t="str">
        <f t="shared" si="2584"/>
        <v>Control N/A!</v>
      </c>
      <c r="KD112" s="126" t="str">
        <f t="shared" si="2584"/>
        <v>Control N/A!</v>
      </c>
      <c r="KE112" s="126" t="str">
        <f t="shared" si="2584"/>
        <v>Control N/A!</v>
      </c>
      <c r="KF112" s="126" t="str">
        <f t="shared" si="2584"/>
        <v>Control N/A!</v>
      </c>
      <c r="KG112" s="126" t="str">
        <f t="shared" si="2584"/>
        <v>Control N/A!</v>
      </c>
      <c r="KH112" s="126" t="str">
        <f t="shared" si="2584"/>
        <v>Control N/A!</v>
      </c>
      <c r="KI112" s="126" t="str">
        <f t="shared" si="2584"/>
        <v>Control N/A!</v>
      </c>
      <c r="KJ112" s="126" t="str">
        <f t="shared" si="2584"/>
        <v>Control N/A!</v>
      </c>
      <c r="KK112" s="126" t="str">
        <f t="shared" si="2584"/>
        <v>Control N/A!</v>
      </c>
      <c r="KL112" s="126" t="str">
        <f t="shared" si="2584"/>
        <v>Control N/A!</v>
      </c>
      <c r="KM112" s="126" t="str">
        <f t="shared" si="2584"/>
        <v>Control N/A!</v>
      </c>
      <c r="KN112" s="126" t="str">
        <f t="shared" si="2584"/>
        <v>Control N/A!</v>
      </c>
      <c r="KO112" s="126" t="str">
        <f t="shared" si="2584"/>
        <v>Control N/A!</v>
      </c>
      <c r="KP112" s="126" t="str">
        <f t="shared" si="2584"/>
        <v>Control N/A!</v>
      </c>
      <c r="KQ112" s="126" t="str">
        <f t="shared" si="2584"/>
        <v>Control N/A!</v>
      </c>
      <c r="KR112" s="126" t="str">
        <f t="shared" si="2584"/>
        <v>Control N/A!</v>
      </c>
      <c r="KS112" s="126" t="str">
        <f t="shared" si="2584"/>
        <v>Control N/A!</v>
      </c>
      <c r="KT112" s="126" t="str">
        <f t="shared" si="2584"/>
        <v>Control N/A!</v>
      </c>
      <c r="KU112" s="126" t="str">
        <f t="shared" si="2584"/>
        <v>Control N/A!</v>
      </c>
      <c r="KV112" s="126" t="str">
        <f t="shared" si="2584"/>
        <v>Control N/A!</v>
      </c>
      <c r="KW112" s="126" t="str">
        <f t="shared" si="2584"/>
        <v>Control N/A!</v>
      </c>
      <c r="KX112" s="126" t="str">
        <f t="shared" si="2584"/>
        <v>Control N/A!</v>
      </c>
      <c r="KY112" s="126" t="str">
        <f t="shared" si="2584"/>
        <v>Control N/A!</v>
      </c>
      <c r="KZ112" s="126" t="str">
        <f t="shared" si="2584"/>
        <v>Control N/A!</v>
      </c>
      <c r="LA112" s="126" t="str">
        <f t="shared" si="2584"/>
        <v>Control N/A!</v>
      </c>
      <c r="LB112" s="126" t="str">
        <f t="shared" si="2584"/>
        <v>Control N/A!</v>
      </c>
      <c r="LC112" s="126" t="str">
        <f t="shared" si="2584"/>
        <v>Control N/A!</v>
      </c>
      <c r="LD112" s="126" t="str">
        <f t="shared" si="2584"/>
        <v>Control N/A!</v>
      </c>
      <c r="LE112" s="126" t="str">
        <f t="shared" si="2584"/>
        <v>Control N/A!</v>
      </c>
      <c r="LF112" s="126" t="str">
        <f t="shared" si="2584"/>
        <v>Control N/A!</v>
      </c>
      <c r="LG112" s="126" t="str">
        <f t="shared" si="2584"/>
        <v>Control N/A!</v>
      </c>
      <c r="LH112" s="126" t="str">
        <f t="shared" si="2584"/>
        <v>Control N/A!</v>
      </c>
      <c r="LI112" s="126" t="str">
        <f t="shared" si="2584"/>
        <v>Control N/A!</v>
      </c>
      <c r="LJ112" s="126" t="str">
        <f t="shared" si="2584"/>
        <v>Control N/A!</v>
      </c>
      <c r="LK112" s="126" t="str">
        <f t="shared" si="2584"/>
        <v>Control N/A!</v>
      </c>
      <c r="LL112" s="126" t="str">
        <f t="shared" si="2584"/>
        <v>Control N/A!</v>
      </c>
      <c r="LM112" s="126" t="str">
        <f t="shared" si="2584"/>
        <v>Control N/A!</v>
      </c>
      <c r="LN112" s="126" t="str">
        <f t="shared" ref="LN112:NY112" si="2585">IF(LN51="Signalized",LN110,IF(LN51="Stop - Two way",LN95,IF(LN51="Stop - All way",0,IF(LN51="Free",0,"Control N/A!"))))</f>
        <v>Control N/A!</v>
      </c>
      <c r="LO112" s="126" t="str">
        <f t="shared" si="2585"/>
        <v>Control N/A!</v>
      </c>
      <c r="LP112" s="126" t="str">
        <f t="shared" si="2585"/>
        <v>Control N/A!</v>
      </c>
      <c r="LQ112" s="126" t="str">
        <f t="shared" si="2585"/>
        <v>Control N/A!</v>
      </c>
      <c r="LR112" s="126" t="str">
        <f t="shared" si="2585"/>
        <v>Control N/A!</v>
      </c>
      <c r="LS112" s="126" t="str">
        <f t="shared" si="2585"/>
        <v>Control N/A!</v>
      </c>
      <c r="LT112" s="126" t="str">
        <f t="shared" si="2585"/>
        <v>Control N/A!</v>
      </c>
      <c r="LU112" s="126" t="str">
        <f t="shared" si="2585"/>
        <v>Control N/A!</v>
      </c>
      <c r="LV112" s="126" t="str">
        <f t="shared" si="2585"/>
        <v>Control N/A!</v>
      </c>
      <c r="LW112" s="126" t="str">
        <f t="shared" si="2585"/>
        <v>Control N/A!</v>
      </c>
      <c r="LX112" s="126" t="str">
        <f t="shared" si="2585"/>
        <v>Control N/A!</v>
      </c>
      <c r="LY112" s="126" t="str">
        <f t="shared" si="2585"/>
        <v>Control N/A!</v>
      </c>
      <c r="LZ112" s="126" t="str">
        <f t="shared" si="2585"/>
        <v>Control N/A!</v>
      </c>
      <c r="MA112" s="126" t="str">
        <f t="shared" si="2585"/>
        <v>Control N/A!</v>
      </c>
      <c r="MB112" s="126" t="str">
        <f t="shared" si="2585"/>
        <v>Control N/A!</v>
      </c>
      <c r="MC112" s="126" t="str">
        <f t="shared" si="2585"/>
        <v>Control N/A!</v>
      </c>
      <c r="MD112" s="126" t="str">
        <f t="shared" si="2585"/>
        <v>Control N/A!</v>
      </c>
      <c r="ME112" s="126" t="str">
        <f t="shared" si="2585"/>
        <v>Control N/A!</v>
      </c>
      <c r="MF112" s="126" t="str">
        <f t="shared" si="2585"/>
        <v>Control N/A!</v>
      </c>
      <c r="MG112" s="126" t="str">
        <f t="shared" si="2585"/>
        <v>Control N/A!</v>
      </c>
      <c r="MH112" s="126" t="str">
        <f t="shared" si="2585"/>
        <v>Control N/A!</v>
      </c>
      <c r="MI112" s="126" t="str">
        <f t="shared" si="2585"/>
        <v>Control N/A!</v>
      </c>
      <c r="MJ112" s="126" t="str">
        <f t="shared" si="2585"/>
        <v>Control N/A!</v>
      </c>
      <c r="MK112" s="126" t="str">
        <f t="shared" si="2585"/>
        <v>Control N/A!</v>
      </c>
      <c r="ML112" s="126" t="str">
        <f t="shared" si="2585"/>
        <v>Control N/A!</v>
      </c>
      <c r="MM112" s="126" t="str">
        <f t="shared" si="2585"/>
        <v>Control N/A!</v>
      </c>
      <c r="MN112" s="126" t="str">
        <f t="shared" si="2585"/>
        <v>Control N/A!</v>
      </c>
      <c r="MO112" s="126" t="str">
        <f t="shared" si="2585"/>
        <v>Control N/A!</v>
      </c>
      <c r="MP112" s="126" t="str">
        <f t="shared" si="2585"/>
        <v>Control N/A!</v>
      </c>
      <c r="MQ112" s="126" t="str">
        <f t="shared" si="2585"/>
        <v>Control N/A!</v>
      </c>
      <c r="MR112" s="126" t="str">
        <f t="shared" si="2585"/>
        <v>Control N/A!</v>
      </c>
      <c r="MS112" s="126" t="str">
        <f t="shared" si="2585"/>
        <v>Control N/A!</v>
      </c>
      <c r="MT112" s="126" t="str">
        <f t="shared" si="2585"/>
        <v>Control N/A!</v>
      </c>
      <c r="MU112" s="126" t="str">
        <f t="shared" si="2585"/>
        <v>Control N/A!</v>
      </c>
      <c r="MV112" s="126" t="str">
        <f t="shared" si="2585"/>
        <v>Control N/A!</v>
      </c>
      <c r="MW112" s="126" t="str">
        <f t="shared" si="2585"/>
        <v>Control N/A!</v>
      </c>
      <c r="MX112" s="126" t="str">
        <f t="shared" si="2585"/>
        <v>Control N/A!</v>
      </c>
      <c r="MY112" s="126" t="str">
        <f t="shared" si="2585"/>
        <v>Control N/A!</v>
      </c>
      <c r="MZ112" s="126" t="str">
        <f t="shared" si="2585"/>
        <v>Control N/A!</v>
      </c>
      <c r="NA112" s="126" t="str">
        <f t="shared" si="2585"/>
        <v>Control N/A!</v>
      </c>
      <c r="NB112" s="126" t="str">
        <f t="shared" si="2585"/>
        <v>Control N/A!</v>
      </c>
      <c r="NC112" s="126" t="str">
        <f t="shared" si="2585"/>
        <v>Control N/A!</v>
      </c>
      <c r="ND112" s="126" t="str">
        <f t="shared" si="2585"/>
        <v>Control N/A!</v>
      </c>
      <c r="NE112" s="126" t="str">
        <f t="shared" si="2585"/>
        <v>Control N/A!</v>
      </c>
      <c r="NF112" s="126" t="str">
        <f t="shared" si="2585"/>
        <v>Control N/A!</v>
      </c>
      <c r="NG112" s="126" t="str">
        <f t="shared" si="2585"/>
        <v>Control N/A!</v>
      </c>
      <c r="NH112" s="126" t="str">
        <f t="shared" si="2585"/>
        <v>Control N/A!</v>
      </c>
      <c r="NI112" s="126" t="str">
        <f t="shared" si="2585"/>
        <v>Control N/A!</v>
      </c>
      <c r="NJ112" s="126" t="str">
        <f t="shared" si="2585"/>
        <v>Control N/A!</v>
      </c>
      <c r="NK112" s="126" t="str">
        <f t="shared" si="2585"/>
        <v>Control N/A!</v>
      </c>
      <c r="NL112" s="126" t="str">
        <f t="shared" si="2585"/>
        <v>Control N/A!</v>
      </c>
      <c r="NM112" s="126" t="str">
        <f t="shared" si="2585"/>
        <v>Control N/A!</v>
      </c>
      <c r="NN112" s="126" t="str">
        <f t="shared" si="2585"/>
        <v>Control N/A!</v>
      </c>
      <c r="NO112" s="126" t="str">
        <f t="shared" si="2585"/>
        <v>Control N/A!</v>
      </c>
      <c r="NP112" s="126" t="str">
        <f t="shared" si="2585"/>
        <v>Control N/A!</v>
      </c>
      <c r="NQ112" s="126" t="str">
        <f t="shared" si="2585"/>
        <v>Control N/A!</v>
      </c>
      <c r="NR112" s="126" t="str">
        <f t="shared" si="2585"/>
        <v>Control N/A!</v>
      </c>
      <c r="NS112" s="126" t="str">
        <f t="shared" si="2585"/>
        <v>Control N/A!</v>
      </c>
      <c r="NT112" s="126" t="str">
        <f t="shared" si="2585"/>
        <v>Control N/A!</v>
      </c>
      <c r="NU112" s="126" t="str">
        <f t="shared" si="2585"/>
        <v>Control N/A!</v>
      </c>
      <c r="NV112" s="126" t="str">
        <f t="shared" si="2585"/>
        <v>Control N/A!</v>
      </c>
      <c r="NW112" s="126" t="str">
        <f t="shared" si="2585"/>
        <v>Control N/A!</v>
      </c>
      <c r="NX112" s="126" t="str">
        <f t="shared" si="2585"/>
        <v>Control N/A!</v>
      </c>
      <c r="NY112" s="126">
        <f t="shared" si="2585"/>
        <v>0</v>
      </c>
      <c r="NZ112" s="126">
        <f t="shared" ref="NZ112:QK112" si="2586">IF(NZ51="Signalized",NZ110,IF(NZ51="Stop - Two way",NZ95,IF(NZ51="Stop - All way",0,IF(NZ51="Free",0,"Control N/A!"))))</f>
        <v>0</v>
      </c>
      <c r="OA112" s="126">
        <f t="shared" si="2586"/>
        <v>0</v>
      </c>
      <c r="OB112" s="126">
        <f t="shared" si="2586"/>
        <v>0</v>
      </c>
      <c r="OC112" s="126">
        <f t="shared" si="2586"/>
        <v>0</v>
      </c>
      <c r="OD112" s="126">
        <f t="shared" si="2586"/>
        <v>0</v>
      </c>
      <c r="OE112" s="126">
        <f t="shared" si="2586"/>
        <v>0</v>
      </c>
      <c r="OF112" s="126">
        <f t="shared" si="2586"/>
        <v>0</v>
      </c>
      <c r="OG112" s="126">
        <f t="shared" si="2586"/>
        <v>0</v>
      </c>
      <c r="OH112" s="126">
        <f t="shared" si="2586"/>
        <v>0</v>
      </c>
      <c r="OI112" s="126">
        <f t="shared" si="2586"/>
        <v>0</v>
      </c>
      <c r="OJ112" s="126">
        <f t="shared" si="2586"/>
        <v>0</v>
      </c>
      <c r="OK112" s="126">
        <f t="shared" si="2586"/>
        <v>0</v>
      </c>
      <c r="OL112" s="126">
        <f t="shared" si="2586"/>
        <v>0</v>
      </c>
      <c r="OM112" s="126">
        <f t="shared" si="2586"/>
        <v>0</v>
      </c>
      <c r="ON112" s="126">
        <f t="shared" si="2586"/>
        <v>0</v>
      </c>
      <c r="OO112" s="126">
        <f t="shared" si="2586"/>
        <v>0</v>
      </c>
      <c r="OP112" s="126">
        <f t="shared" si="2586"/>
        <v>0</v>
      </c>
      <c r="OQ112" s="126">
        <f t="shared" si="2586"/>
        <v>0</v>
      </c>
      <c r="OR112" s="126">
        <f t="shared" si="2586"/>
        <v>0</v>
      </c>
      <c r="OS112" s="126">
        <f t="shared" si="2586"/>
        <v>0</v>
      </c>
      <c r="OT112" s="126">
        <f t="shared" si="2586"/>
        <v>0</v>
      </c>
      <c r="OU112" s="126">
        <f t="shared" si="2586"/>
        <v>0</v>
      </c>
      <c r="OV112" s="126">
        <f t="shared" si="2586"/>
        <v>0</v>
      </c>
      <c r="OW112" s="126">
        <f t="shared" si="2586"/>
        <v>0</v>
      </c>
      <c r="OX112" s="126">
        <f t="shared" si="2586"/>
        <v>0</v>
      </c>
      <c r="OY112" s="126">
        <f t="shared" si="2586"/>
        <v>0</v>
      </c>
      <c r="OZ112" s="126">
        <f t="shared" si="2586"/>
        <v>0</v>
      </c>
      <c r="PA112" s="126">
        <f t="shared" si="2586"/>
        <v>0</v>
      </c>
      <c r="PB112" s="126">
        <f t="shared" si="2586"/>
        <v>0</v>
      </c>
      <c r="PC112" s="126">
        <f t="shared" si="2586"/>
        <v>0</v>
      </c>
      <c r="PD112" s="126">
        <f t="shared" si="2586"/>
        <v>0</v>
      </c>
      <c r="PE112" s="126">
        <f t="shared" si="2586"/>
        <v>0</v>
      </c>
      <c r="PF112" s="126">
        <f t="shared" si="2586"/>
        <v>0</v>
      </c>
      <c r="PG112" s="126">
        <f t="shared" si="2586"/>
        <v>0</v>
      </c>
      <c r="PH112" s="126">
        <f t="shared" si="2586"/>
        <v>0</v>
      </c>
      <c r="PI112" s="126">
        <f t="shared" si="2586"/>
        <v>0</v>
      </c>
      <c r="PJ112" s="126">
        <f t="shared" si="2586"/>
        <v>0</v>
      </c>
      <c r="PK112" s="126">
        <f t="shared" si="2586"/>
        <v>0</v>
      </c>
      <c r="PL112" s="126">
        <f t="shared" si="2586"/>
        <v>0</v>
      </c>
      <c r="PM112" s="126">
        <f t="shared" si="2586"/>
        <v>0</v>
      </c>
      <c r="PN112" s="126">
        <f t="shared" si="2586"/>
        <v>0</v>
      </c>
      <c r="PO112" s="126">
        <f t="shared" si="2586"/>
        <v>0</v>
      </c>
      <c r="PP112" s="126">
        <f t="shared" si="2586"/>
        <v>0</v>
      </c>
      <c r="PQ112" s="126">
        <f t="shared" si="2586"/>
        <v>0</v>
      </c>
      <c r="PR112" s="126">
        <f t="shared" si="2586"/>
        <v>0</v>
      </c>
      <c r="PS112" s="126">
        <f t="shared" si="2586"/>
        <v>0</v>
      </c>
      <c r="PT112" s="126">
        <f t="shared" si="2586"/>
        <v>0</v>
      </c>
      <c r="PU112" s="126">
        <f t="shared" si="2586"/>
        <v>0</v>
      </c>
      <c r="PV112" s="126">
        <f t="shared" si="2586"/>
        <v>0</v>
      </c>
      <c r="PW112" s="126">
        <f t="shared" si="2586"/>
        <v>0</v>
      </c>
      <c r="PX112" s="126">
        <f t="shared" si="2586"/>
        <v>0</v>
      </c>
      <c r="PY112" s="126">
        <f t="shared" si="2586"/>
        <v>0</v>
      </c>
      <c r="PZ112" s="126">
        <f t="shared" si="2586"/>
        <v>0</v>
      </c>
      <c r="QA112" s="126">
        <f t="shared" si="2586"/>
        <v>0</v>
      </c>
      <c r="QB112" s="126">
        <f t="shared" si="2586"/>
        <v>0</v>
      </c>
      <c r="QC112" s="126">
        <f t="shared" si="2586"/>
        <v>0</v>
      </c>
      <c r="QD112" s="126">
        <f t="shared" si="2586"/>
        <v>0</v>
      </c>
      <c r="QE112" s="126">
        <f t="shared" si="2586"/>
        <v>0</v>
      </c>
      <c r="QF112" s="126">
        <f t="shared" si="2586"/>
        <v>0</v>
      </c>
      <c r="QG112" s="126">
        <f t="shared" si="2586"/>
        <v>0</v>
      </c>
      <c r="QH112" s="126">
        <f t="shared" si="2586"/>
        <v>0</v>
      </c>
      <c r="QI112" s="126">
        <f t="shared" si="2586"/>
        <v>0</v>
      </c>
      <c r="QJ112" s="126">
        <f t="shared" si="2586"/>
        <v>0</v>
      </c>
      <c r="QK112" s="126">
        <f t="shared" si="2586"/>
        <v>0</v>
      </c>
      <c r="QL112" s="126">
        <f t="shared" ref="QL112:SW112" si="2587">IF(QL51="Signalized",QL110,IF(QL51="Stop - Two way",QL95,IF(QL51="Stop - All way",0,IF(QL51="Free",0,"Control N/A!"))))</f>
        <v>0</v>
      </c>
      <c r="QM112" s="126">
        <f t="shared" si="2587"/>
        <v>0</v>
      </c>
      <c r="QN112" s="126">
        <f t="shared" si="2587"/>
        <v>0</v>
      </c>
      <c r="QO112" s="126">
        <f t="shared" si="2587"/>
        <v>0</v>
      </c>
      <c r="QP112" s="126">
        <f t="shared" si="2587"/>
        <v>0</v>
      </c>
      <c r="QQ112" s="126">
        <f t="shared" si="2587"/>
        <v>0</v>
      </c>
      <c r="QR112" s="126">
        <f t="shared" si="2587"/>
        <v>0</v>
      </c>
      <c r="QS112" s="126">
        <f t="shared" si="2587"/>
        <v>0</v>
      </c>
      <c r="QT112" s="126">
        <f t="shared" si="2587"/>
        <v>0</v>
      </c>
      <c r="QU112" s="126">
        <f t="shared" si="2587"/>
        <v>0</v>
      </c>
      <c r="QV112" s="126">
        <f t="shared" si="2587"/>
        <v>0</v>
      </c>
      <c r="QW112" s="126">
        <f t="shared" si="2587"/>
        <v>0</v>
      </c>
      <c r="QX112" s="126">
        <f t="shared" si="2587"/>
        <v>0</v>
      </c>
      <c r="QY112" s="126">
        <f t="shared" si="2587"/>
        <v>0</v>
      </c>
      <c r="QZ112" s="126">
        <f t="shared" si="2587"/>
        <v>0</v>
      </c>
      <c r="RA112" s="126">
        <f t="shared" si="2587"/>
        <v>0</v>
      </c>
      <c r="RB112" s="126">
        <f t="shared" si="2587"/>
        <v>0</v>
      </c>
      <c r="RC112" s="126">
        <f t="shared" si="2587"/>
        <v>0</v>
      </c>
      <c r="RD112" s="126">
        <f t="shared" si="2587"/>
        <v>0</v>
      </c>
      <c r="RE112" s="126">
        <f t="shared" si="2587"/>
        <v>0</v>
      </c>
      <c r="RF112" s="126">
        <f t="shared" si="2587"/>
        <v>0</v>
      </c>
      <c r="RG112" s="126">
        <f t="shared" si="2587"/>
        <v>0</v>
      </c>
      <c r="RH112" s="126">
        <f t="shared" si="2587"/>
        <v>0</v>
      </c>
      <c r="RI112" s="126">
        <f t="shared" si="2587"/>
        <v>0</v>
      </c>
      <c r="RJ112" s="126">
        <f t="shared" si="2587"/>
        <v>0</v>
      </c>
      <c r="RK112" s="126">
        <f t="shared" si="2587"/>
        <v>0</v>
      </c>
      <c r="RL112" s="126">
        <f t="shared" si="2587"/>
        <v>0</v>
      </c>
      <c r="RM112" s="126">
        <f t="shared" si="2587"/>
        <v>0</v>
      </c>
      <c r="RN112" s="126">
        <f t="shared" si="2587"/>
        <v>0</v>
      </c>
      <c r="RO112" s="126">
        <f t="shared" si="2587"/>
        <v>0</v>
      </c>
      <c r="RP112" s="126">
        <f t="shared" si="2587"/>
        <v>0</v>
      </c>
      <c r="RQ112" s="126">
        <f t="shared" si="2587"/>
        <v>0</v>
      </c>
      <c r="RR112" s="126">
        <f t="shared" si="2587"/>
        <v>0</v>
      </c>
      <c r="RS112" s="126">
        <f t="shared" si="2587"/>
        <v>0</v>
      </c>
      <c r="RT112" s="126">
        <f t="shared" si="2587"/>
        <v>0</v>
      </c>
      <c r="RU112" s="126">
        <f t="shared" si="2587"/>
        <v>0</v>
      </c>
      <c r="RV112" s="126">
        <f t="shared" si="2587"/>
        <v>0</v>
      </c>
      <c r="RW112" s="126">
        <f t="shared" si="2587"/>
        <v>0</v>
      </c>
      <c r="RX112" s="126">
        <f t="shared" si="2587"/>
        <v>0</v>
      </c>
      <c r="RY112" s="126">
        <f t="shared" si="2587"/>
        <v>0</v>
      </c>
      <c r="RZ112" s="126">
        <f t="shared" si="2587"/>
        <v>0</v>
      </c>
      <c r="SA112" s="126">
        <f t="shared" si="2587"/>
        <v>0</v>
      </c>
      <c r="SB112" s="126">
        <f t="shared" si="2587"/>
        <v>0</v>
      </c>
      <c r="SC112" s="126">
        <f t="shared" si="2587"/>
        <v>0</v>
      </c>
      <c r="SD112" s="126">
        <f t="shared" si="2587"/>
        <v>0</v>
      </c>
      <c r="SE112" s="126">
        <f t="shared" si="2587"/>
        <v>0</v>
      </c>
      <c r="SF112" s="126">
        <f t="shared" si="2587"/>
        <v>0</v>
      </c>
      <c r="SG112" s="126">
        <f t="shared" si="2587"/>
        <v>0</v>
      </c>
      <c r="SH112" s="126">
        <f t="shared" si="2587"/>
        <v>0</v>
      </c>
      <c r="SI112" s="126">
        <f t="shared" si="2587"/>
        <v>0</v>
      </c>
      <c r="SJ112" s="126">
        <f t="shared" si="2587"/>
        <v>0</v>
      </c>
      <c r="SK112" s="126">
        <f t="shared" si="2587"/>
        <v>0</v>
      </c>
      <c r="SL112" s="126">
        <f t="shared" si="2587"/>
        <v>0</v>
      </c>
      <c r="SM112" s="126">
        <f t="shared" si="2587"/>
        <v>0</v>
      </c>
      <c r="SN112" s="126">
        <f t="shared" si="2587"/>
        <v>0</v>
      </c>
      <c r="SO112" s="126">
        <f t="shared" si="2587"/>
        <v>0</v>
      </c>
      <c r="SP112" s="126">
        <f t="shared" si="2587"/>
        <v>0</v>
      </c>
      <c r="SQ112" s="126">
        <f t="shared" si="2587"/>
        <v>0</v>
      </c>
      <c r="SR112" s="126">
        <f t="shared" si="2587"/>
        <v>0</v>
      </c>
      <c r="SS112" s="126">
        <f t="shared" si="2587"/>
        <v>0</v>
      </c>
      <c r="ST112" s="126">
        <f t="shared" si="2587"/>
        <v>0</v>
      </c>
      <c r="SU112" s="126">
        <f t="shared" si="2587"/>
        <v>0</v>
      </c>
      <c r="SV112" s="126">
        <f t="shared" si="2587"/>
        <v>0</v>
      </c>
      <c r="SW112" s="126">
        <f t="shared" si="2587"/>
        <v>0</v>
      </c>
      <c r="SX112" s="126">
        <f t="shared" ref="SX112:VH112" si="2588">IF(SX51="Signalized",SX110,IF(SX51="Stop - Two way",SX95,IF(SX51="Stop - All way",0,IF(SX51="Free",0,"Control N/A!"))))</f>
        <v>0</v>
      </c>
      <c r="SY112" s="126">
        <f t="shared" si="2588"/>
        <v>0</v>
      </c>
      <c r="SZ112" s="126">
        <f t="shared" si="2588"/>
        <v>0</v>
      </c>
      <c r="TA112" s="126">
        <f t="shared" si="2588"/>
        <v>0</v>
      </c>
      <c r="TB112" s="126">
        <f t="shared" si="2588"/>
        <v>0</v>
      </c>
      <c r="TC112" s="126">
        <f t="shared" si="2588"/>
        <v>0</v>
      </c>
      <c r="TD112" s="126">
        <f t="shared" si="2588"/>
        <v>0</v>
      </c>
      <c r="TE112" s="126">
        <f t="shared" si="2588"/>
        <v>0</v>
      </c>
      <c r="TF112" s="126">
        <f t="shared" si="2588"/>
        <v>0</v>
      </c>
      <c r="TG112" s="126">
        <f t="shared" si="2588"/>
        <v>0</v>
      </c>
      <c r="TH112" s="126">
        <f t="shared" si="2588"/>
        <v>0</v>
      </c>
      <c r="TI112" s="126">
        <f t="shared" si="2588"/>
        <v>0</v>
      </c>
      <c r="TJ112" s="126">
        <f t="shared" si="2588"/>
        <v>0</v>
      </c>
      <c r="TK112" s="126">
        <f t="shared" si="2588"/>
        <v>0</v>
      </c>
      <c r="TL112" s="126">
        <f t="shared" si="2588"/>
        <v>0</v>
      </c>
      <c r="TM112" s="126">
        <f t="shared" si="2588"/>
        <v>0</v>
      </c>
      <c r="TN112" s="126">
        <f t="shared" si="2588"/>
        <v>0</v>
      </c>
      <c r="TO112" s="126">
        <f t="shared" si="2588"/>
        <v>0</v>
      </c>
      <c r="TP112" s="126">
        <f t="shared" si="2588"/>
        <v>0</v>
      </c>
      <c r="TQ112" s="126">
        <f t="shared" si="2588"/>
        <v>0</v>
      </c>
      <c r="TR112" s="126">
        <f t="shared" si="2588"/>
        <v>0</v>
      </c>
      <c r="TS112" s="126">
        <f t="shared" si="2588"/>
        <v>0</v>
      </c>
      <c r="TT112" s="126">
        <f t="shared" si="2588"/>
        <v>0</v>
      </c>
      <c r="TU112" s="126">
        <f t="shared" si="2588"/>
        <v>0</v>
      </c>
      <c r="TV112" s="126">
        <f t="shared" si="2588"/>
        <v>0</v>
      </c>
      <c r="TW112" s="126">
        <f t="shared" si="2588"/>
        <v>0</v>
      </c>
      <c r="TX112" s="126">
        <f t="shared" si="2588"/>
        <v>0</v>
      </c>
      <c r="TY112" s="126">
        <f t="shared" si="2588"/>
        <v>0</v>
      </c>
      <c r="TZ112" s="126">
        <f t="shared" si="2588"/>
        <v>0</v>
      </c>
      <c r="UA112" s="126">
        <f t="shared" si="2588"/>
        <v>0</v>
      </c>
      <c r="UB112" s="126">
        <f t="shared" si="2588"/>
        <v>0</v>
      </c>
      <c r="UC112" s="126">
        <f t="shared" si="2588"/>
        <v>0</v>
      </c>
      <c r="UD112" s="126">
        <f t="shared" si="2588"/>
        <v>0</v>
      </c>
      <c r="UE112" s="126">
        <f t="shared" si="2588"/>
        <v>0</v>
      </c>
      <c r="UF112" s="126">
        <f t="shared" si="2588"/>
        <v>0</v>
      </c>
      <c r="UG112" s="126">
        <f t="shared" si="2588"/>
        <v>0</v>
      </c>
      <c r="UH112" s="126">
        <f t="shared" si="2588"/>
        <v>0</v>
      </c>
      <c r="UI112" s="126">
        <f t="shared" si="2588"/>
        <v>0</v>
      </c>
      <c r="UJ112" s="126">
        <f t="shared" si="2588"/>
        <v>0</v>
      </c>
      <c r="UK112" s="126">
        <f t="shared" si="2588"/>
        <v>0</v>
      </c>
      <c r="UL112" s="126">
        <f t="shared" si="2588"/>
        <v>0</v>
      </c>
      <c r="UM112" s="126">
        <f t="shared" si="2588"/>
        <v>0</v>
      </c>
      <c r="UN112" s="126">
        <f t="shared" si="2588"/>
        <v>0</v>
      </c>
      <c r="UO112" s="126">
        <f t="shared" si="2588"/>
        <v>0</v>
      </c>
      <c r="UP112" s="126">
        <f t="shared" si="2588"/>
        <v>0</v>
      </c>
      <c r="UQ112" s="126">
        <f t="shared" si="2588"/>
        <v>0</v>
      </c>
      <c r="UR112" s="126">
        <f t="shared" si="2588"/>
        <v>0</v>
      </c>
      <c r="US112" s="126">
        <f t="shared" si="2588"/>
        <v>0</v>
      </c>
      <c r="UT112" s="126">
        <f t="shared" si="2588"/>
        <v>0</v>
      </c>
      <c r="UU112" s="126">
        <f t="shared" si="2588"/>
        <v>0</v>
      </c>
      <c r="UV112" s="126">
        <f t="shared" si="2588"/>
        <v>0</v>
      </c>
      <c r="UW112" s="126">
        <f t="shared" si="2588"/>
        <v>0</v>
      </c>
      <c r="UX112" s="126">
        <f t="shared" si="2588"/>
        <v>0</v>
      </c>
      <c r="UY112" s="126">
        <f t="shared" si="2588"/>
        <v>0</v>
      </c>
      <c r="UZ112" s="126">
        <f t="shared" si="2588"/>
        <v>0</v>
      </c>
      <c r="VA112" s="126">
        <f t="shared" si="2588"/>
        <v>0</v>
      </c>
      <c r="VB112" s="126">
        <f t="shared" si="2588"/>
        <v>0</v>
      </c>
      <c r="VC112" s="126">
        <f t="shared" si="2588"/>
        <v>0</v>
      </c>
      <c r="VD112" s="126">
        <f t="shared" si="2588"/>
        <v>0</v>
      </c>
      <c r="VE112" s="126">
        <f t="shared" si="2588"/>
        <v>0</v>
      </c>
      <c r="VF112" s="126">
        <f t="shared" si="2588"/>
        <v>0</v>
      </c>
      <c r="VG112" s="126">
        <f t="shared" si="2588"/>
        <v>0</v>
      </c>
      <c r="VH112" s="126">
        <f t="shared" si="2588"/>
        <v>0</v>
      </c>
    </row>
    <row r="113" spans="2:580" ht="14.25" x14ac:dyDescent="0.25">
      <c r="B113" s="55"/>
      <c r="C113" s="10" t="s">
        <v>109</v>
      </c>
      <c r="D113" s="93" t="s">
        <v>110</v>
      </c>
      <c r="E113" s="126">
        <f>IF(AND(E52="Yes",(E44-1.5)&gt;0),E44-1.5,E44)</f>
        <v>0</v>
      </c>
      <c r="F113" s="126">
        <f t="shared" ref="F113" si="2589">IF(AND(F52="Yes",(F44-1.5)&gt;0),F44-1.5,F44)</f>
        <v>0</v>
      </c>
      <c r="G113" s="126">
        <f t="shared" ref="G113:S113" si="2590">IF(AND(G52="Yes",(G44-1.5)&gt;0),G44-1.5,G44)</f>
        <v>0</v>
      </c>
      <c r="H113" s="126">
        <f t="shared" si="2590"/>
        <v>0</v>
      </c>
      <c r="I113" s="126">
        <f t="shared" si="2590"/>
        <v>0</v>
      </c>
      <c r="J113" s="126">
        <f t="shared" si="2590"/>
        <v>0</v>
      </c>
      <c r="K113" s="126">
        <f t="shared" si="2590"/>
        <v>0</v>
      </c>
      <c r="L113" s="126">
        <f t="shared" si="2590"/>
        <v>0</v>
      </c>
      <c r="M113" s="126">
        <f t="shared" si="2590"/>
        <v>0</v>
      </c>
      <c r="N113" s="126">
        <f t="shared" si="2590"/>
        <v>0</v>
      </c>
      <c r="O113" s="126">
        <f t="shared" si="2590"/>
        <v>0</v>
      </c>
      <c r="P113" s="126">
        <f t="shared" si="2590"/>
        <v>0</v>
      </c>
      <c r="Q113" s="126">
        <f t="shared" si="2590"/>
        <v>0</v>
      </c>
      <c r="R113" s="126">
        <f t="shared" si="2590"/>
        <v>0</v>
      </c>
      <c r="S113" s="126">
        <f t="shared" si="2590"/>
        <v>0</v>
      </c>
      <c r="T113" s="126">
        <f t="shared" ref="T113:CE113" si="2591">IF(AND(T52="Yes",(T44-1.5)&gt;0),T44-1.5,T44)</f>
        <v>0</v>
      </c>
      <c r="U113" s="126">
        <f t="shared" si="2591"/>
        <v>0</v>
      </c>
      <c r="V113" s="126">
        <f t="shared" si="2591"/>
        <v>0</v>
      </c>
      <c r="W113" s="126">
        <f t="shared" si="2591"/>
        <v>0</v>
      </c>
      <c r="X113" s="126">
        <f t="shared" si="2591"/>
        <v>0</v>
      </c>
      <c r="Y113" s="126">
        <f t="shared" si="2591"/>
        <v>0</v>
      </c>
      <c r="Z113" s="126">
        <f t="shared" si="2591"/>
        <v>0</v>
      </c>
      <c r="AA113" s="126">
        <f t="shared" si="2591"/>
        <v>0</v>
      </c>
      <c r="AB113" s="126">
        <f t="shared" si="2591"/>
        <v>0</v>
      </c>
      <c r="AC113" s="126">
        <f t="shared" si="2591"/>
        <v>0</v>
      </c>
      <c r="AD113" s="126">
        <f t="shared" si="2591"/>
        <v>0</v>
      </c>
      <c r="AE113" s="126">
        <f t="shared" si="2591"/>
        <v>0</v>
      </c>
      <c r="AF113" s="126">
        <f t="shared" si="2591"/>
        <v>0</v>
      </c>
      <c r="AG113" s="126">
        <f t="shared" si="2591"/>
        <v>0</v>
      </c>
      <c r="AH113" s="126">
        <f t="shared" si="2591"/>
        <v>0</v>
      </c>
      <c r="AI113" s="126">
        <f t="shared" si="2591"/>
        <v>0</v>
      </c>
      <c r="AJ113" s="126">
        <f t="shared" si="2591"/>
        <v>0</v>
      </c>
      <c r="AK113" s="126">
        <f t="shared" si="2591"/>
        <v>0</v>
      </c>
      <c r="AL113" s="126">
        <f t="shared" si="2591"/>
        <v>0</v>
      </c>
      <c r="AM113" s="126">
        <f t="shared" si="2591"/>
        <v>0</v>
      </c>
      <c r="AN113" s="126">
        <f t="shared" si="2591"/>
        <v>0</v>
      </c>
      <c r="AO113" s="126">
        <f t="shared" si="2591"/>
        <v>0</v>
      </c>
      <c r="AP113" s="126">
        <f t="shared" si="2591"/>
        <v>0</v>
      </c>
      <c r="AQ113" s="126">
        <f t="shared" si="2591"/>
        <v>0</v>
      </c>
      <c r="AR113" s="126">
        <f t="shared" si="2591"/>
        <v>0</v>
      </c>
      <c r="AS113" s="126">
        <f t="shared" si="2591"/>
        <v>0</v>
      </c>
      <c r="AT113" s="126">
        <f t="shared" si="2591"/>
        <v>0</v>
      </c>
      <c r="AU113" s="126">
        <f t="shared" si="2591"/>
        <v>0</v>
      </c>
      <c r="AV113" s="126">
        <f t="shared" si="2591"/>
        <v>0</v>
      </c>
      <c r="AW113" s="126">
        <f t="shared" si="2591"/>
        <v>0</v>
      </c>
      <c r="AX113" s="126">
        <f t="shared" si="2591"/>
        <v>0</v>
      </c>
      <c r="AY113" s="126">
        <f t="shared" si="2591"/>
        <v>0</v>
      </c>
      <c r="AZ113" s="126">
        <f t="shared" si="2591"/>
        <v>0</v>
      </c>
      <c r="BA113" s="126">
        <f t="shared" si="2591"/>
        <v>0</v>
      </c>
      <c r="BB113" s="126">
        <f t="shared" si="2591"/>
        <v>0</v>
      </c>
      <c r="BC113" s="126">
        <f t="shared" si="2591"/>
        <v>0</v>
      </c>
      <c r="BD113" s="126">
        <f t="shared" si="2591"/>
        <v>0</v>
      </c>
      <c r="BE113" s="126">
        <f t="shared" si="2591"/>
        <v>0</v>
      </c>
      <c r="BF113" s="126">
        <f t="shared" si="2591"/>
        <v>0</v>
      </c>
      <c r="BG113" s="126">
        <f t="shared" si="2591"/>
        <v>0</v>
      </c>
      <c r="BH113" s="126">
        <f t="shared" si="2591"/>
        <v>0</v>
      </c>
      <c r="BI113" s="126">
        <f t="shared" si="2591"/>
        <v>0</v>
      </c>
      <c r="BJ113" s="126">
        <f t="shared" si="2591"/>
        <v>0</v>
      </c>
      <c r="BK113" s="126">
        <f t="shared" si="2591"/>
        <v>0</v>
      </c>
      <c r="BL113" s="126">
        <f t="shared" si="2591"/>
        <v>0</v>
      </c>
      <c r="BM113" s="126">
        <f t="shared" si="2591"/>
        <v>0</v>
      </c>
      <c r="BN113" s="126">
        <f t="shared" si="2591"/>
        <v>0</v>
      </c>
      <c r="BO113" s="126">
        <f t="shared" si="2591"/>
        <v>0</v>
      </c>
      <c r="BP113" s="126">
        <f t="shared" si="2591"/>
        <v>0</v>
      </c>
      <c r="BQ113" s="126">
        <f t="shared" si="2591"/>
        <v>0</v>
      </c>
      <c r="BR113" s="126">
        <f t="shared" si="2591"/>
        <v>0</v>
      </c>
      <c r="BS113" s="126">
        <f t="shared" si="2591"/>
        <v>0</v>
      </c>
      <c r="BT113" s="126">
        <f t="shared" si="2591"/>
        <v>0</v>
      </c>
      <c r="BU113" s="126">
        <f t="shared" si="2591"/>
        <v>0</v>
      </c>
      <c r="BV113" s="126">
        <f t="shared" si="2591"/>
        <v>0</v>
      </c>
      <c r="BW113" s="126">
        <f t="shared" si="2591"/>
        <v>0</v>
      </c>
      <c r="BX113" s="126">
        <f t="shared" si="2591"/>
        <v>0</v>
      </c>
      <c r="BY113" s="126">
        <f t="shared" si="2591"/>
        <v>0</v>
      </c>
      <c r="BZ113" s="126">
        <f t="shared" si="2591"/>
        <v>0</v>
      </c>
      <c r="CA113" s="126">
        <f t="shared" si="2591"/>
        <v>0</v>
      </c>
      <c r="CB113" s="126">
        <f t="shared" si="2591"/>
        <v>0</v>
      </c>
      <c r="CC113" s="126">
        <f t="shared" si="2591"/>
        <v>0</v>
      </c>
      <c r="CD113" s="126">
        <f t="shared" si="2591"/>
        <v>0</v>
      </c>
      <c r="CE113" s="126">
        <f t="shared" si="2591"/>
        <v>0</v>
      </c>
      <c r="CF113" s="126">
        <f t="shared" ref="CF113:EQ113" si="2592">IF(AND(CF52="Yes",(CF44-1.5)&gt;0),CF44-1.5,CF44)</f>
        <v>0</v>
      </c>
      <c r="CG113" s="126">
        <f t="shared" si="2592"/>
        <v>0</v>
      </c>
      <c r="CH113" s="126">
        <f t="shared" si="2592"/>
        <v>0</v>
      </c>
      <c r="CI113" s="126">
        <f t="shared" si="2592"/>
        <v>0</v>
      </c>
      <c r="CJ113" s="126">
        <f t="shared" si="2592"/>
        <v>0</v>
      </c>
      <c r="CK113" s="126">
        <f t="shared" si="2592"/>
        <v>0</v>
      </c>
      <c r="CL113" s="126">
        <f t="shared" si="2592"/>
        <v>0</v>
      </c>
      <c r="CM113" s="126">
        <f t="shared" si="2592"/>
        <v>0</v>
      </c>
      <c r="CN113" s="126">
        <f t="shared" si="2592"/>
        <v>0</v>
      </c>
      <c r="CO113" s="126">
        <f t="shared" si="2592"/>
        <v>0</v>
      </c>
      <c r="CP113" s="126">
        <f t="shared" si="2592"/>
        <v>0</v>
      </c>
      <c r="CQ113" s="126">
        <f t="shared" si="2592"/>
        <v>0</v>
      </c>
      <c r="CR113" s="126">
        <f t="shared" si="2592"/>
        <v>0</v>
      </c>
      <c r="CS113" s="126">
        <f t="shared" si="2592"/>
        <v>0</v>
      </c>
      <c r="CT113" s="126">
        <f t="shared" si="2592"/>
        <v>0</v>
      </c>
      <c r="CU113" s="126">
        <f t="shared" si="2592"/>
        <v>0</v>
      </c>
      <c r="CV113" s="126">
        <f t="shared" si="2592"/>
        <v>0</v>
      </c>
      <c r="CW113" s="126">
        <f t="shared" si="2592"/>
        <v>0</v>
      </c>
      <c r="CX113" s="126">
        <f t="shared" si="2592"/>
        <v>0</v>
      </c>
      <c r="CY113" s="126">
        <f t="shared" si="2592"/>
        <v>0</v>
      </c>
      <c r="CZ113" s="126">
        <f t="shared" si="2592"/>
        <v>0</v>
      </c>
      <c r="DA113" s="126">
        <f t="shared" si="2592"/>
        <v>0</v>
      </c>
      <c r="DB113" s="126">
        <f t="shared" si="2592"/>
        <v>0</v>
      </c>
      <c r="DC113" s="126">
        <f t="shared" si="2592"/>
        <v>0</v>
      </c>
      <c r="DD113" s="126">
        <f t="shared" si="2592"/>
        <v>0</v>
      </c>
      <c r="DE113" s="126">
        <f t="shared" si="2592"/>
        <v>0</v>
      </c>
      <c r="DF113" s="126">
        <f t="shared" si="2592"/>
        <v>0</v>
      </c>
      <c r="DG113" s="126">
        <f t="shared" si="2592"/>
        <v>0</v>
      </c>
      <c r="DH113" s="126">
        <f t="shared" si="2592"/>
        <v>0</v>
      </c>
      <c r="DI113" s="126">
        <f t="shared" si="2592"/>
        <v>0</v>
      </c>
      <c r="DJ113" s="126">
        <f t="shared" si="2592"/>
        <v>0</v>
      </c>
      <c r="DK113" s="126">
        <f t="shared" si="2592"/>
        <v>0</v>
      </c>
      <c r="DL113" s="126">
        <f t="shared" si="2592"/>
        <v>0</v>
      </c>
      <c r="DM113" s="126">
        <f t="shared" si="2592"/>
        <v>0</v>
      </c>
      <c r="DN113" s="126">
        <f t="shared" si="2592"/>
        <v>0</v>
      </c>
      <c r="DO113" s="126">
        <f t="shared" si="2592"/>
        <v>0</v>
      </c>
      <c r="DP113" s="126">
        <f t="shared" si="2592"/>
        <v>0</v>
      </c>
      <c r="DQ113" s="126">
        <f t="shared" si="2592"/>
        <v>0</v>
      </c>
      <c r="DR113" s="126">
        <f t="shared" si="2592"/>
        <v>0</v>
      </c>
      <c r="DS113" s="126">
        <f t="shared" si="2592"/>
        <v>0</v>
      </c>
      <c r="DT113" s="126">
        <f t="shared" si="2592"/>
        <v>0</v>
      </c>
      <c r="DU113" s="126">
        <f t="shared" si="2592"/>
        <v>0</v>
      </c>
      <c r="DV113" s="126">
        <f t="shared" si="2592"/>
        <v>0</v>
      </c>
      <c r="DW113" s="126">
        <f t="shared" si="2592"/>
        <v>0</v>
      </c>
      <c r="DX113" s="126">
        <f t="shared" si="2592"/>
        <v>0</v>
      </c>
      <c r="DY113" s="126">
        <f t="shared" si="2592"/>
        <v>0</v>
      </c>
      <c r="DZ113" s="126">
        <f t="shared" si="2592"/>
        <v>0</v>
      </c>
      <c r="EA113" s="126">
        <f t="shared" si="2592"/>
        <v>0</v>
      </c>
      <c r="EB113" s="126">
        <f t="shared" si="2592"/>
        <v>0</v>
      </c>
      <c r="EC113" s="126">
        <f t="shared" si="2592"/>
        <v>0</v>
      </c>
      <c r="ED113" s="126">
        <f t="shared" si="2592"/>
        <v>0</v>
      </c>
      <c r="EE113" s="126">
        <f t="shared" si="2592"/>
        <v>0</v>
      </c>
      <c r="EF113" s="126">
        <f t="shared" si="2592"/>
        <v>0</v>
      </c>
      <c r="EG113" s="126">
        <f t="shared" si="2592"/>
        <v>0</v>
      </c>
      <c r="EH113" s="126">
        <f t="shared" si="2592"/>
        <v>0</v>
      </c>
      <c r="EI113" s="126">
        <f t="shared" si="2592"/>
        <v>0</v>
      </c>
      <c r="EJ113" s="126">
        <f t="shared" si="2592"/>
        <v>0</v>
      </c>
      <c r="EK113" s="126">
        <f t="shared" si="2592"/>
        <v>0</v>
      </c>
      <c r="EL113" s="126">
        <f t="shared" si="2592"/>
        <v>0</v>
      </c>
      <c r="EM113" s="126">
        <f t="shared" si="2592"/>
        <v>0</v>
      </c>
      <c r="EN113" s="126">
        <f t="shared" si="2592"/>
        <v>0</v>
      </c>
      <c r="EO113" s="126">
        <f t="shared" si="2592"/>
        <v>0</v>
      </c>
      <c r="EP113" s="126">
        <f t="shared" si="2592"/>
        <v>0</v>
      </c>
      <c r="EQ113" s="126">
        <f t="shared" si="2592"/>
        <v>0</v>
      </c>
      <c r="ER113" s="126">
        <f t="shared" ref="ER113:HC113" si="2593">IF(AND(ER52="Yes",(ER44-1.5)&gt;0),ER44-1.5,ER44)</f>
        <v>0</v>
      </c>
      <c r="ES113" s="126">
        <f t="shared" si="2593"/>
        <v>0</v>
      </c>
      <c r="ET113" s="126">
        <f t="shared" si="2593"/>
        <v>0</v>
      </c>
      <c r="EU113" s="126">
        <f t="shared" si="2593"/>
        <v>0</v>
      </c>
      <c r="EV113" s="126">
        <f t="shared" si="2593"/>
        <v>0</v>
      </c>
      <c r="EW113" s="126">
        <f t="shared" si="2593"/>
        <v>0</v>
      </c>
      <c r="EX113" s="126">
        <f t="shared" si="2593"/>
        <v>0</v>
      </c>
      <c r="EY113" s="126">
        <f t="shared" si="2593"/>
        <v>0</v>
      </c>
      <c r="EZ113" s="126">
        <f t="shared" si="2593"/>
        <v>0</v>
      </c>
      <c r="FA113" s="126">
        <f t="shared" si="2593"/>
        <v>0</v>
      </c>
      <c r="FB113" s="126">
        <f t="shared" si="2593"/>
        <v>0</v>
      </c>
      <c r="FC113" s="126">
        <f t="shared" si="2593"/>
        <v>0</v>
      </c>
      <c r="FD113" s="126">
        <f t="shared" si="2593"/>
        <v>0</v>
      </c>
      <c r="FE113" s="126">
        <f t="shared" si="2593"/>
        <v>0</v>
      </c>
      <c r="FF113" s="126">
        <f t="shared" si="2593"/>
        <v>0</v>
      </c>
      <c r="FG113" s="126">
        <f t="shared" si="2593"/>
        <v>0</v>
      </c>
      <c r="FH113" s="126">
        <f t="shared" si="2593"/>
        <v>0</v>
      </c>
      <c r="FI113" s="126">
        <f t="shared" si="2593"/>
        <v>0</v>
      </c>
      <c r="FJ113" s="126">
        <f t="shared" si="2593"/>
        <v>0</v>
      </c>
      <c r="FK113" s="126">
        <f t="shared" si="2593"/>
        <v>0</v>
      </c>
      <c r="FL113" s="126">
        <f t="shared" si="2593"/>
        <v>0</v>
      </c>
      <c r="FM113" s="126">
        <f t="shared" si="2593"/>
        <v>0</v>
      </c>
      <c r="FN113" s="126">
        <f t="shared" si="2593"/>
        <v>0</v>
      </c>
      <c r="FO113" s="126">
        <f t="shared" si="2593"/>
        <v>0</v>
      </c>
      <c r="FP113" s="126">
        <f t="shared" si="2593"/>
        <v>0</v>
      </c>
      <c r="FQ113" s="126">
        <f t="shared" si="2593"/>
        <v>0</v>
      </c>
      <c r="FR113" s="126">
        <f t="shared" si="2593"/>
        <v>0</v>
      </c>
      <c r="FS113" s="126">
        <f t="shared" si="2593"/>
        <v>0</v>
      </c>
      <c r="FT113" s="126">
        <f t="shared" si="2593"/>
        <v>0</v>
      </c>
      <c r="FU113" s="126">
        <f t="shared" si="2593"/>
        <v>0</v>
      </c>
      <c r="FV113" s="126">
        <f t="shared" si="2593"/>
        <v>0</v>
      </c>
      <c r="FW113" s="126">
        <f t="shared" si="2593"/>
        <v>0</v>
      </c>
      <c r="FX113" s="126">
        <f t="shared" si="2593"/>
        <v>0</v>
      </c>
      <c r="FY113" s="126">
        <f t="shared" si="2593"/>
        <v>0</v>
      </c>
      <c r="FZ113" s="126">
        <f t="shared" si="2593"/>
        <v>0</v>
      </c>
      <c r="GA113" s="126">
        <f t="shared" si="2593"/>
        <v>0</v>
      </c>
      <c r="GB113" s="126">
        <f t="shared" si="2593"/>
        <v>0</v>
      </c>
      <c r="GC113" s="126">
        <f t="shared" si="2593"/>
        <v>0</v>
      </c>
      <c r="GD113" s="126">
        <f t="shared" si="2593"/>
        <v>0</v>
      </c>
      <c r="GE113" s="126">
        <f t="shared" si="2593"/>
        <v>0</v>
      </c>
      <c r="GF113" s="126">
        <f t="shared" si="2593"/>
        <v>0</v>
      </c>
      <c r="GG113" s="126">
        <f t="shared" si="2593"/>
        <v>0</v>
      </c>
      <c r="GH113" s="126">
        <f t="shared" si="2593"/>
        <v>0</v>
      </c>
      <c r="GI113" s="126">
        <f t="shared" si="2593"/>
        <v>0</v>
      </c>
      <c r="GJ113" s="126">
        <f t="shared" si="2593"/>
        <v>0</v>
      </c>
      <c r="GK113" s="126">
        <f t="shared" si="2593"/>
        <v>0</v>
      </c>
      <c r="GL113" s="126">
        <f t="shared" si="2593"/>
        <v>0</v>
      </c>
      <c r="GM113" s="126">
        <f t="shared" si="2593"/>
        <v>0</v>
      </c>
      <c r="GN113" s="126">
        <f t="shared" si="2593"/>
        <v>0</v>
      </c>
      <c r="GO113" s="126">
        <f t="shared" si="2593"/>
        <v>0</v>
      </c>
      <c r="GP113" s="126">
        <f t="shared" si="2593"/>
        <v>0</v>
      </c>
      <c r="GQ113" s="126">
        <f t="shared" si="2593"/>
        <v>0</v>
      </c>
      <c r="GR113" s="126">
        <f t="shared" si="2593"/>
        <v>0</v>
      </c>
      <c r="GS113" s="126">
        <f t="shared" si="2593"/>
        <v>0</v>
      </c>
      <c r="GT113" s="126">
        <f t="shared" si="2593"/>
        <v>0</v>
      </c>
      <c r="GU113" s="126">
        <f t="shared" si="2593"/>
        <v>0</v>
      </c>
      <c r="GV113" s="126">
        <f t="shared" si="2593"/>
        <v>0</v>
      </c>
      <c r="GW113" s="126">
        <f t="shared" si="2593"/>
        <v>0</v>
      </c>
      <c r="GX113" s="126">
        <f t="shared" si="2593"/>
        <v>0</v>
      </c>
      <c r="GY113" s="126">
        <f t="shared" si="2593"/>
        <v>0</v>
      </c>
      <c r="GZ113" s="126">
        <f t="shared" si="2593"/>
        <v>0</v>
      </c>
      <c r="HA113" s="126">
        <f t="shared" si="2593"/>
        <v>0</v>
      </c>
      <c r="HB113" s="126">
        <f t="shared" si="2593"/>
        <v>0</v>
      </c>
      <c r="HC113" s="126">
        <f t="shared" si="2593"/>
        <v>0</v>
      </c>
      <c r="HD113" s="126">
        <f t="shared" ref="HD113:JO113" si="2594">IF(AND(HD52="Yes",(HD44-1.5)&gt;0),HD44-1.5,HD44)</f>
        <v>0</v>
      </c>
      <c r="HE113" s="126">
        <f t="shared" si="2594"/>
        <v>0</v>
      </c>
      <c r="HF113" s="126">
        <f t="shared" si="2594"/>
        <v>0</v>
      </c>
      <c r="HG113" s="126">
        <f t="shared" si="2594"/>
        <v>0</v>
      </c>
      <c r="HH113" s="126">
        <f t="shared" si="2594"/>
        <v>0</v>
      </c>
      <c r="HI113" s="126">
        <f t="shared" si="2594"/>
        <v>0</v>
      </c>
      <c r="HJ113" s="126">
        <f t="shared" si="2594"/>
        <v>0</v>
      </c>
      <c r="HK113" s="126">
        <f t="shared" si="2594"/>
        <v>0</v>
      </c>
      <c r="HL113" s="126">
        <f t="shared" si="2594"/>
        <v>0</v>
      </c>
      <c r="HM113" s="126">
        <f t="shared" si="2594"/>
        <v>0</v>
      </c>
      <c r="HN113" s="126">
        <f t="shared" si="2594"/>
        <v>0</v>
      </c>
      <c r="HO113" s="126">
        <f t="shared" si="2594"/>
        <v>0</v>
      </c>
      <c r="HP113" s="126">
        <f t="shared" si="2594"/>
        <v>0</v>
      </c>
      <c r="HQ113" s="126">
        <f t="shared" si="2594"/>
        <v>0</v>
      </c>
      <c r="HR113" s="126">
        <f t="shared" si="2594"/>
        <v>0</v>
      </c>
      <c r="HS113" s="126">
        <f t="shared" si="2594"/>
        <v>0</v>
      </c>
      <c r="HT113" s="126">
        <f t="shared" si="2594"/>
        <v>0</v>
      </c>
      <c r="HU113" s="126">
        <f t="shared" si="2594"/>
        <v>0</v>
      </c>
      <c r="HV113" s="126">
        <f t="shared" si="2594"/>
        <v>0</v>
      </c>
      <c r="HW113" s="126">
        <f t="shared" si="2594"/>
        <v>0</v>
      </c>
      <c r="HX113" s="126">
        <f t="shared" si="2594"/>
        <v>0</v>
      </c>
      <c r="HY113" s="126">
        <f t="shared" si="2594"/>
        <v>0</v>
      </c>
      <c r="HZ113" s="126">
        <f t="shared" si="2594"/>
        <v>0</v>
      </c>
      <c r="IA113" s="126">
        <f t="shared" si="2594"/>
        <v>0</v>
      </c>
      <c r="IB113" s="126">
        <f t="shared" si="2594"/>
        <v>0</v>
      </c>
      <c r="IC113" s="126">
        <f t="shared" si="2594"/>
        <v>0</v>
      </c>
      <c r="ID113" s="126">
        <f t="shared" si="2594"/>
        <v>0</v>
      </c>
      <c r="IE113" s="126">
        <f t="shared" si="2594"/>
        <v>0</v>
      </c>
      <c r="IF113" s="126">
        <f t="shared" si="2594"/>
        <v>0</v>
      </c>
      <c r="IG113" s="126">
        <f t="shared" si="2594"/>
        <v>0</v>
      </c>
      <c r="IH113" s="126">
        <f t="shared" si="2594"/>
        <v>0</v>
      </c>
      <c r="II113" s="126">
        <f t="shared" si="2594"/>
        <v>0</v>
      </c>
      <c r="IJ113" s="126">
        <f t="shared" si="2594"/>
        <v>0</v>
      </c>
      <c r="IK113" s="126">
        <f t="shared" si="2594"/>
        <v>0</v>
      </c>
      <c r="IL113" s="126">
        <f t="shared" si="2594"/>
        <v>0</v>
      </c>
      <c r="IM113" s="126">
        <f t="shared" si="2594"/>
        <v>0</v>
      </c>
      <c r="IN113" s="126">
        <f t="shared" si="2594"/>
        <v>0</v>
      </c>
      <c r="IO113" s="126">
        <f t="shared" si="2594"/>
        <v>0</v>
      </c>
      <c r="IP113" s="126">
        <f t="shared" si="2594"/>
        <v>0</v>
      </c>
      <c r="IQ113" s="126">
        <f t="shared" si="2594"/>
        <v>0</v>
      </c>
      <c r="IR113" s="126">
        <f t="shared" si="2594"/>
        <v>0</v>
      </c>
      <c r="IS113" s="126">
        <f t="shared" si="2594"/>
        <v>0</v>
      </c>
      <c r="IT113" s="126">
        <f t="shared" si="2594"/>
        <v>0</v>
      </c>
      <c r="IU113" s="126">
        <f t="shared" si="2594"/>
        <v>0</v>
      </c>
      <c r="IV113" s="126">
        <f t="shared" si="2594"/>
        <v>0</v>
      </c>
      <c r="IW113" s="126">
        <f t="shared" si="2594"/>
        <v>0</v>
      </c>
      <c r="IX113" s="126">
        <f t="shared" si="2594"/>
        <v>0</v>
      </c>
      <c r="IY113" s="126">
        <f t="shared" si="2594"/>
        <v>0</v>
      </c>
      <c r="IZ113" s="126">
        <f t="shared" si="2594"/>
        <v>0</v>
      </c>
      <c r="JA113" s="126">
        <f t="shared" si="2594"/>
        <v>0</v>
      </c>
      <c r="JB113" s="126">
        <f t="shared" si="2594"/>
        <v>0</v>
      </c>
      <c r="JC113" s="126">
        <f t="shared" si="2594"/>
        <v>0</v>
      </c>
      <c r="JD113" s="126">
        <f t="shared" si="2594"/>
        <v>0</v>
      </c>
      <c r="JE113" s="126">
        <f t="shared" si="2594"/>
        <v>0</v>
      </c>
      <c r="JF113" s="126">
        <f t="shared" si="2594"/>
        <v>0</v>
      </c>
      <c r="JG113" s="126">
        <f t="shared" si="2594"/>
        <v>0</v>
      </c>
      <c r="JH113" s="126">
        <f t="shared" si="2594"/>
        <v>0</v>
      </c>
      <c r="JI113" s="126">
        <f t="shared" si="2594"/>
        <v>0</v>
      </c>
      <c r="JJ113" s="126">
        <f t="shared" si="2594"/>
        <v>0</v>
      </c>
      <c r="JK113" s="126">
        <f t="shared" si="2594"/>
        <v>0</v>
      </c>
      <c r="JL113" s="126">
        <f t="shared" si="2594"/>
        <v>0</v>
      </c>
      <c r="JM113" s="126">
        <f t="shared" si="2594"/>
        <v>0</v>
      </c>
      <c r="JN113" s="126">
        <f t="shared" si="2594"/>
        <v>0</v>
      </c>
      <c r="JO113" s="126">
        <f t="shared" si="2594"/>
        <v>0</v>
      </c>
      <c r="JP113" s="126">
        <f t="shared" ref="JP113:MA113" si="2595">IF(AND(JP52="Yes",(JP44-1.5)&gt;0),JP44-1.5,JP44)</f>
        <v>0</v>
      </c>
      <c r="JQ113" s="126">
        <f t="shared" si="2595"/>
        <v>0</v>
      </c>
      <c r="JR113" s="126">
        <f t="shared" si="2595"/>
        <v>0</v>
      </c>
      <c r="JS113" s="126">
        <f t="shared" si="2595"/>
        <v>0</v>
      </c>
      <c r="JT113" s="126">
        <f t="shared" si="2595"/>
        <v>0</v>
      </c>
      <c r="JU113" s="126">
        <f t="shared" si="2595"/>
        <v>0</v>
      </c>
      <c r="JV113" s="126">
        <f t="shared" si="2595"/>
        <v>0</v>
      </c>
      <c r="JW113" s="126">
        <f t="shared" si="2595"/>
        <v>0</v>
      </c>
      <c r="JX113" s="126">
        <f t="shared" si="2595"/>
        <v>0</v>
      </c>
      <c r="JY113" s="126">
        <f t="shared" si="2595"/>
        <v>0</v>
      </c>
      <c r="JZ113" s="126">
        <f t="shared" si="2595"/>
        <v>0</v>
      </c>
      <c r="KA113" s="126">
        <f t="shared" si="2595"/>
        <v>0</v>
      </c>
      <c r="KB113" s="126">
        <f t="shared" si="2595"/>
        <v>0</v>
      </c>
      <c r="KC113" s="126">
        <f t="shared" si="2595"/>
        <v>0</v>
      </c>
      <c r="KD113" s="126">
        <f t="shared" si="2595"/>
        <v>0</v>
      </c>
      <c r="KE113" s="126">
        <f t="shared" si="2595"/>
        <v>0</v>
      </c>
      <c r="KF113" s="126">
        <f t="shared" si="2595"/>
        <v>0</v>
      </c>
      <c r="KG113" s="126">
        <f t="shared" si="2595"/>
        <v>0</v>
      </c>
      <c r="KH113" s="126">
        <f t="shared" si="2595"/>
        <v>0</v>
      </c>
      <c r="KI113" s="126">
        <f t="shared" si="2595"/>
        <v>0</v>
      </c>
      <c r="KJ113" s="126">
        <f t="shared" si="2595"/>
        <v>0</v>
      </c>
      <c r="KK113" s="126">
        <f t="shared" si="2595"/>
        <v>0</v>
      </c>
      <c r="KL113" s="126">
        <f t="shared" si="2595"/>
        <v>0</v>
      </c>
      <c r="KM113" s="126">
        <f t="shared" si="2595"/>
        <v>0</v>
      </c>
      <c r="KN113" s="126">
        <f t="shared" si="2595"/>
        <v>0</v>
      </c>
      <c r="KO113" s="126">
        <f t="shared" si="2595"/>
        <v>0</v>
      </c>
      <c r="KP113" s="126">
        <f t="shared" si="2595"/>
        <v>0</v>
      </c>
      <c r="KQ113" s="126">
        <f t="shared" si="2595"/>
        <v>0</v>
      </c>
      <c r="KR113" s="126">
        <f t="shared" si="2595"/>
        <v>0</v>
      </c>
      <c r="KS113" s="126">
        <f t="shared" si="2595"/>
        <v>0</v>
      </c>
      <c r="KT113" s="126">
        <f t="shared" si="2595"/>
        <v>0</v>
      </c>
      <c r="KU113" s="126">
        <f t="shared" si="2595"/>
        <v>0</v>
      </c>
      <c r="KV113" s="126">
        <f t="shared" si="2595"/>
        <v>0</v>
      </c>
      <c r="KW113" s="126">
        <f t="shared" si="2595"/>
        <v>0</v>
      </c>
      <c r="KX113" s="126">
        <f t="shared" si="2595"/>
        <v>0</v>
      </c>
      <c r="KY113" s="126">
        <f t="shared" si="2595"/>
        <v>0</v>
      </c>
      <c r="KZ113" s="126">
        <f t="shared" si="2595"/>
        <v>0</v>
      </c>
      <c r="LA113" s="126">
        <f t="shared" si="2595"/>
        <v>0</v>
      </c>
      <c r="LB113" s="126">
        <f t="shared" si="2595"/>
        <v>0</v>
      </c>
      <c r="LC113" s="126">
        <f t="shared" si="2595"/>
        <v>0</v>
      </c>
      <c r="LD113" s="126">
        <f t="shared" si="2595"/>
        <v>0</v>
      </c>
      <c r="LE113" s="126">
        <f t="shared" si="2595"/>
        <v>0</v>
      </c>
      <c r="LF113" s="126">
        <f t="shared" si="2595"/>
        <v>0</v>
      </c>
      <c r="LG113" s="126">
        <f t="shared" si="2595"/>
        <v>0</v>
      </c>
      <c r="LH113" s="126">
        <f t="shared" si="2595"/>
        <v>0</v>
      </c>
      <c r="LI113" s="126">
        <f t="shared" si="2595"/>
        <v>0</v>
      </c>
      <c r="LJ113" s="126">
        <f t="shared" si="2595"/>
        <v>0</v>
      </c>
      <c r="LK113" s="126">
        <f t="shared" si="2595"/>
        <v>0</v>
      </c>
      <c r="LL113" s="126">
        <f t="shared" si="2595"/>
        <v>0</v>
      </c>
      <c r="LM113" s="126">
        <f t="shared" si="2595"/>
        <v>0</v>
      </c>
      <c r="LN113" s="126">
        <f t="shared" si="2595"/>
        <v>0</v>
      </c>
      <c r="LO113" s="126">
        <f t="shared" si="2595"/>
        <v>0</v>
      </c>
      <c r="LP113" s="126">
        <f t="shared" si="2595"/>
        <v>0</v>
      </c>
      <c r="LQ113" s="126">
        <f t="shared" si="2595"/>
        <v>0</v>
      </c>
      <c r="LR113" s="126">
        <f t="shared" si="2595"/>
        <v>0</v>
      </c>
      <c r="LS113" s="126">
        <f t="shared" si="2595"/>
        <v>0</v>
      </c>
      <c r="LT113" s="126">
        <f t="shared" si="2595"/>
        <v>0</v>
      </c>
      <c r="LU113" s="126">
        <f t="shared" si="2595"/>
        <v>0</v>
      </c>
      <c r="LV113" s="126">
        <f t="shared" si="2595"/>
        <v>0</v>
      </c>
      <c r="LW113" s="126">
        <f t="shared" si="2595"/>
        <v>0</v>
      </c>
      <c r="LX113" s="126">
        <f t="shared" si="2595"/>
        <v>0</v>
      </c>
      <c r="LY113" s="126">
        <f t="shared" si="2595"/>
        <v>0</v>
      </c>
      <c r="LZ113" s="126">
        <f t="shared" si="2595"/>
        <v>0</v>
      </c>
      <c r="MA113" s="126">
        <f t="shared" si="2595"/>
        <v>0</v>
      </c>
      <c r="MB113" s="126">
        <f t="shared" ref="MB113:OM113" si="2596">IF(AND(MB52="Yes",(MB44-1.5)&gt;0),MB44-1.5,MB44)</f>
        <v>0</v>
      </c>
      <c r="MC113" s="126">
        <f t="shared" si="2596"/>
        <v>0</v>
      </c>
      <c r="MD113" s="126">
        <f t="shared" si="2596"/>
        <v>0</v>
      </c>
      <c r="ME113" s="126">
        <f t="shared" si="2596"/>
        <v>0</v>
      </c>
      <c r="MF113" s="126">
        <f t="shared" si="2596"/>
        <v>0</v>
      </c>
      <c r="MG113" s="126">
        <f t="shared" si="2596"/>
        <v>0</v>
      </c>
      <c r="MH113" s="126">
        <f t="shared" si="2596"/>
        <v>0</v>
      </c>
      <c r="MI113" s="126">
        <f t="shared" si="2596"/>
        <v>0</v>
      </c>
      <c r="MJ113" s="126">
        <f t="shared" si="2596"/>
        <v>0</v>
      </c>
      <c r="MK113" s="126">
        <f t="shared" si="2596"/>
        <v>0</v>
      </c>
      <c r="ML113" s="126">
        <f t="shared" si="2596"/>
        <v>0</v>
      </c>
      <c r="MM113" s="126">
        <f t="shared" si="2596"/>
        <v>0</v>
      </c>
      <c r="MN113" s="126">
        <f t="shared" si="2596"/>
        <v>0</v>
      </c>
      <c r="MO113" s="126">
        <f t="shared" si="2596"/>
        <v>0</v>
      </c>
      <c r="MP113" s="126">
        <f t="shared" si="2596"/>
        <v>0</v>
      </c>
      <c r="MQ113" s="126">
        <f t="shared" si="2596"/>
        <v>0</v>
      </c>
      <c r="MR113" s="126">
        <f t="shared" si="2596"/>
        <v>0</v>
      </c>
      <c r="MS113" s="126">
        <f t="shared" si="2596"/>
        <v>0</v>
      </c>
      <c r="MT113" s="126">
        <f t="shared" si="2596"/>
        <v>0</v>
      </c>
      <c r="MU113" s="126">
        <f t="shared" si="2596"/>
        <v>0</v>
      </c>
      <c r="MV113" s="126">
        <f t="shared" si="2596"/>
        <v>0</v>
      </c>
      <c r="MW113" s="126">
        <f t="shared" si="2596"/>
        <v>0</v>
      </c>
      <c r="MX113" s="126">
        <f t="shared" si="2596"/>
        <v>0</v>
      </c>
      <c r="MY113" s="126">
        <f t="shared" si="2596"/>
        <v>0</v>
      </c>
      <c r="MZ113" s="126">
        <f t="shared" si="2596"/>
        <v>0</v>
      </c>
      <c r="NA113" s="126">
        <f t="shared" si="2596"/>
        <v>0</v>
      </c>
      <c r="NB113" s="126">
        <f t="shared" si="2596"/>
        <v>0</v>
      </c>
      <c r="NC113" s="126">
        <f t="shared" si="2596"/>
        <v>0</v>
      </c>
      <c r="ND113" s="126">
        <f t="shared" si="2596"/>
        <v>0</v>
      </c>
      <c r="NE113" s="126">
        <f t="shared" si="2596"/>
        <v>0</v>
      </c>
      <c r="NF113" s="126">
        <f t="shared" si="2596"/>
        <v>0</v>
      </c>
      <c r="NG113" s="126">
        <f t="shared" si="2596"/>
        <v>0</v>
      </c>
      <c r="NH113" s="126">
        <f t="shared" si="2596"/>
        <v>0</v>
      </c>
      <c r="NI113" s="126">
        <f t="shared" si="2596"/>
        <v>0</v>
      </c>
      <c r="NJ113" s="126">
        <f t="shared" si="2596"/>
        <v>0</v>
      </c>
      <c r="NK113" s="126">
        <f t="shared" si="2596"/>
        <v>0</v>
      </c>
      <c r="NL113" s="126">
        <f t="shared" si="2596"/>
        <v>0</v>
      </c>
      <c r="NM113" s="126">
        <f t="shared" si="2596"/>
        <v>0</v>
      </c>
      <c r="NN113" s="126">
        <f t="shared" si="2596"/>
        <v>0</v>
      </c>
      <c r="NO113" s="126">
        <f t="shared" si="2596"/>
        <v>0</v>
      </c>
      <c r="NP113" s="126">
        <f t="shared" si="2596"/>
        <v>0</v>
      </c>
      <c r="NQ113" s="126">
        <f t="shared" si="2596"/>
        <v>0</v>
      </c>
      <c r="NR113" s="126">
        <f t="shared" si="2596"/>
        <v>0</v>
      </c>
      <c r="NS113" s="126">
        <f t="shared" si="2596"/>
        <v>0</v>
      </c>
      <c r="NT113" s="126">
        <f t="shared" si="2596"/>
        <v>0</v>
      </c>
      <c r="NU113" s="126">
        <f t="shared" si="2596"/>
        <v>0</v>
      </c>
      <c r="NV113" s="126">
        <f t="shared" si="2596"/>
        <v>0</v>
      </c>
      <c r="NW113" s="126">
        <f t="shared" si="2596"/>
        <v>0</v>
      </c>
      <c r="NX113" s="126">
        <f t="shared" si="2596"/>
        <v>0</v>
      </c>
      <c r="NY113" s="126">
        <f t="shared" si="2596"/>
        <v>0</v>
      </c>
      <c r="NZ113" s="126">
        <f t="shared" si="2596"/>
        <v>0</v>
      </c>
      <c r="OA113" s="126">
        <f t="shared" si="2596"/>
        <v>0</v>
      </c>
      <c r="OB113" s="126">
        <f t="shared" si="2596"/>
        <v>0</v>
      </c>
      <c r="OC113" s="126">
        <f t="shared" si="2596"/>
        <v>0</v>
      </c>
      <c r="OD113" s="126">
        <f t="shared" si="2596"/>
        <v>0</v>
      </c>
      <c r="OE113" s="126">
        <f t="shared" si="2596"/>
        <v>0</v>
      </c>
      <c r="OF113" s="126">
        <f t="shared" si="2596"/>
        <v>0</v>
      </c>
      <c r="OG113" s="126">
        <f t="shared" si="2596"/>
        <v>0</v>
      </c>
      <c r="OH113" s="126">
        <f t="shared" si="2596"/>
        <v>0</v>
      </c>
      <c r="OI113" s="126">
        <f t="shared" si="2596"/>
        <v>0</v>
      </c>
      <c r="OJ113" s="126">
        <f t="shared" si="2596"/>
        <v>0</v>
      </c>
      <c r="OK113" s="126">
        <f t="shared" si="2596"/>
        <v>0</v>
      </c>
      <c r="OL113" s="126">
        <f t="shared" si="2596"/>
        <v>0</v>
      </c>
      <c r="OM113" s="126">
        <f t="shared" si="2596"/>
        <v>0</v>
      </c>
      <c r="ON113" s="126">
        <f t="shared" ref="ON113:QY113" si="2597">IF(AND(ON52="Yes",(ON44-1.5)&gt;0),ON44-1.5,ON44)</f>
        <v>0</v>
      </c>
      <c r="OO113" s="126">
        <f t="shared" si="2597"/>
        <v>0</v>
      </c>
      <c r="OP113" s="126">
        <f t="shared" si="2597"/>
        <v>0</v>
      </c>
      <c r="OQ113" s="126">
        <f t="shared" si="2597"/>
        <v>0</v>
      </c>
      <c r="OR113" s="126">
        <f t="shared" si="2597"/>
        <v>0</v>
      </c>
      <c r="OS113" s="126">
        <f t="shared" si="2597"/>
        <v>0</v>
      </c>
      <c r="OT113" s="126">
        <f t="shared" si="2597"/>
        <v>0</v>
      </c>
      <c r="OU113" s="126">
        <f t="shared" si="2597"/>
        <v>0</v>
      </c>
      <c r="OV113" s="126">
        <f t="shared" si="2597"/>
        <v>0</v>
      </c>
      <c r="OW113" s="126">
        <f t="shared" si="2597"/>
        <v>0</v>
      </c>
      <c r="OX113" s="126">
        <f t="shared" si="2597"/>
        <v>0</v>
      </c>
      <c r="OY113" s="126">
        <f t="shared" si="2597"/>
        <v>0</v>
      </c>
      <c r="OZ113" s="126">
        <f t="shared" si="2597"/>
        <v>0</v>
      </c>
      <c r="PA113" s="126">
        <f t="shared" si="2597"/>
        <v>0</v>
      </c>
      <c r="PB113" s="126">
        <f t="shared" si="2597"/>
        <v>0</v>
      </c>
      <c r="PC113" s="126">
        <f t="shared" si="2597"/>
        <v>0</v>
      </c>
      <c r="PD113" s="126">
        <f t="shared" si="2597"/>
        <v>0</v>
      </c>
      <c r="PE113" s="126">
        <f t="shared" si="2597"/>
        <v>0</v>
      </c>
      <c r="PF113" s="126">
        <f t="shared" si="2597"/>
        <v>0</v>
      </c>
      <c r="PG113" s="126">
        <f t="shared" si="2597"/>
        <v>0</v>
      </c>
      <c r="PH113" s="126">
        <f t="shared" si="2597"/>
        <v>0</v>
      </c>
      <c r="PI113" s="126">
        <f t="shared" si="2597"/>
        <v>0</v>
      </c>
      <c r="PJ113" s="126">
        <f t="shared" si="2597"/>
        <v>0</v>
      </c>
      <c r="PK113" s="126">
        <f t="shared" si="2597"/>
        <v>0</v>
      </c>
      <c r="PL113" s="126">
        <f t="shared" si="2597"/>
        <v>0</v>
      </c>
      <c r="PM113" s="126">
        <f t="shared" si="2597"/>
        <v>0</v>
      </c>
      <c r="PN113" s="126">
        <f t="shared" si="2597"/>
        <v>0</v>
      </c>
      <c r="PO113" s="126">
        <f t="shared" si="2597"/>
        <v>0</v>
      </c>
      <c r="PP113" s="126">
        <f t="shared" si="2597"/>
        <v>0</v>
      </c>
      <c r="PQ113" s="126">
        <f t="shared" si="2597"/>
        <v>0</v>
      </c>
      <c r="PR113" s="126">
        <f t="shared" si="2597"/>
        <v>0</v>
      </c>
      <c r="PS113" s="126">
        <f t="shared" si="2597"/>
        <v>0</v>
      </c>
      <c r="PT113" s="126">
        <f t="shared" si="2597"/>
        <v>0</v>
      </c>
      <c r="PU113" s="126">
        <f t="shared" si="2597"/>
        <v>0</v>
      </c>
      <c r="PV113" s="126">
        <f t="shared" si="2597"/>
        <v>0</v>
      </c>
      <c r="PW113" s="126">
        <f t="shared" si="2597"/>
        <v>0</v>
      </c>
      <c r="PX113" s="126">
        <f t="shared" si="2597"/>
        <v>0</v>
      </c>
      <c r="PY113" s="126">
        <f t="shared" si="2597"/>
        <v>0</v>
      </c>
      <c r="PZ113" s="126">
        <f t="shared" si="2597"/>
        <v>0</v>
      </c>
      <c r="QA113" s="126">
        <f t="shared" si="2597"/>
        <v>0</v>
      </c>
      <c r="QB113" s="126">
        <f t="shared" si="2597"/>
        <v>0</v>
      </c>
      <c r="QC113" s="126">
        <f t="shared" si="2597"/>
        <v>0</v>
      </c>
      <c r="QD113" s="126">
        <f t="shared" si="2597"/>
        <v>0</v>
      </c>
      <c r="QE113" s="126">
        <f t="shared" si="2597"/>
        <v>0</v>
      </c>
      <c r="QF113" s="126">
        <f t="shared" si="2597"/>
        <v>0</v>
      </c>
      <c r="QG113" s="126">
        <f t="shared" si="2597"/>
        <v>0</v>
      </c>
      <c r="QH113" s="126">
        <f t="shared" si="2597"/>
        <v>0</v>
      </c>
      <c r="QI113" s="126">
        <f t="shared" si="2597"/>
        <v>0</v>
      </c>
      <c r="QJ113" s="126">
        <f t="shared" si="2597"/>
        <v>0</v>
      </c>
      <c r="QK113" s="126">
        <f t="shared" si="2597"/>
        <v>0</v>
      </c>
      <c r="QL113" s="126">
        <f t="shared" si="2597"/>
        <v>0</v>
      </c>
      <c r="QM113" s="126">
        <f t="shared" si="2597"/>
        <v>0</v>
      </c>
      <c r="QN113" s="126">
        <f t="shared" si="2597"/>
        <v>0</v>
      </c>
      <c r="QO113" s="126">
        <f t="shared" si="2597"/>
        <v>0</v>
      </c>
      <c r="QP113" s="126">
        <f t="shared" si="2597"/>
        <v>0</v>
      </c>
      <c r="QQ113" s="126">
        <f t="shared" si="2597"/>
        <v>0</v>
      </c>
      <c r="QR113" s="126">
        <f t="shared" si="2597"/>
        <v>0</v>
      </c>
      <c r="QS113" s="126">
        <f t="shared" si="2597"/>
        <v>0</v>
      </c>
      <c r="QT113" s="126">
        <f t="shared" si="2597"/>
        <v>0</v>
      </c>
      <c r="QU113" s="126">
        <f t="shared" si="2597"/>
        <v>0</v>
      </c>
      <c r="QV113" s="126">
        <f t="shared" si="2597"/>
        <v>0</v>
      </c>
      <c r="QW113" s="126">
        <f t="shared" si="2597"/>
        <v>0</v>
      </c>
      <c r="QX113" s="126">
        <f t="shared" si="2597"/>
        <v>0</v>
      </c>
      <c r="QY113" s="126">
        <f t="shared" si="2597"/>
        <v>0</v>
      </c>
      <c r="QZ113" s="126">
        <f t="shared" ref="QZ113:TK113" si="2598">IF(AND(QZ52="Yes",(QZ44-1.5)&gt;0),QZ44-1.5,QZ44)</f>
        <v>0</v>
      </c>
      <c r="RA113" s="126">
        <f t="shared" si="2598"/>
        <v>0</v>
      </c>
      <c r="RB113" s="126">
        <f t="shared" si="2598"/>
        <v>0</v>
      </c>
      <c r="RC113" s="126">
        <f t="shared" si="2598"/>
        <v>0</v>
      </c>
      <c r="RD113" s="126">
        <f t="shared" si="2598"/>
        <v>0</v>
      </c>
      <c r="RE113" s="126">
        <f t="shared" si="2598"/>
        <v>0</v>
      </c>
      <c r="RF113" s="126">
        <f t="shared" si="2598"/>
        <v>0</v>
      </c>
      <c r="RG113" s="126">
        <f t="shared" si="2598"/>
        <v>0</v>
      </c>
      <c r="RH113" s="126">
        <f t="shared" si="2598"/>
        <v>0</v>
      </c>
      <c r="RI113" s="126">
        <f t="shared" si="2598"/>
        <v>0</v>
      </c>
      <c r="RJ113" s="126">
        <f t="shared" si="2598"/>
        <v>0</v>
      </c>
      <c r="RK113" s="126">
        <f t="shared" si="2598"/>
        <v>0</v>
      </c>
      <c r="RL113" s="126">
        <f t="shared" si="2598"/>
        <v>0</v>
      </c>
      <c r="RM113" s="126">
        <f t="shared" si="2598"/>
        <v>0</v>
      </c>
      <c r="RN113" s="126">
        <f t="shared" si="2598"/>
        <v>0</v>
      </c>
      <c r="RO113" s="126">
        <f t="shared" si="2598"/>
        <v>0</v>
      </c>
      <c r="RP113" s="126">
        <f t="shared" si="2598"/>
        <v>0</v>
      </c>
      <c r="RQ113" s="126">
        <f t="shared" si="2598"/>
        <v>0</v>
      </c>
      <c r="RR113" s="126">
        <f t="shared" si="2598"/>
        <v>0</v>
      </c>
      <c r="RS113" s="126">
        <f t="shared" si="2598"/>
        <v>0</v>
      </c>
      <c r="RT113" s="126">
        <f t="shared" si="2598"/>
        <v>0</v>
      </c>
      <c r="RU113" s="126">
        <f t="shared" si="2598"/>
        <v>0</v>
      </c>
      <c r="RV113" s="126">
        <f t="shared" si="2598"/>
        <v>0</v>
      </c>
      <c r="RW113" s="126">
        <f t="shared" si="2598"/>
        <v>0</v>
      </c>
      <c r="RX113" s="126">
        <f t="shared" si="2598"/>
        <v>0</v>
      </c>
      <c r="RY113" s="126">
        <f t="shared" si="2598"/>
        <v>0</v>
      </c>
      <c r="RZ113" s="126">
        <f t="shared" si="2598"/>
        <v>0</v>
      </c>
      <c r="SA113" s="126">
        <f t="shared" si="2598"/>
        <v>0</v>
      </c>
      <c r="SB113" s="126">
        <f t="shared" si="2598"/>
        <v>0</v>
      </c>
      <c r="SC113" s="126">
        <f t="shared" si="2598"/>
        <v>0</v>
      </c>
      <c r="SD113" s="126">
        <f t="shared" si="2598"/>
        <v>0</v>
      </c>
      <c r="SE113" s="126">
        <f t="shared" si="2598"/>
        <v>0</v>
      </c>
      <c r="SF113" s="126">
        <f t="shared" si="2598"/>
        <v>0</v>
      </c>
      <c r="SG113" s="126">
        <f t="shared" si="2598"/>
        <v>0</v>
      </c>
      <c r="SH113" s="126">
        <f t="shared" si="2598"/>
        <v>0</v>
      </c>
      <c r="SI113" s="126">
        <f t="shared" si="2598"/>
        <v>0</v>
      </c>
      <c r="SJ113" s="126">
        <f t="shared" si="2598"/>
        <v>0</v>
      </c>
      <c r="SK113" s="126">
        <f t="shared" si="2598"/>
        <v>0</v>
      </c>
      <c r="SL113" s="126">
        <f t="shared" si="2598"/>
        <v>0</v>
      </c>
      <c r="SM113" s="126">
        <f t="shared" si="2598"/>
        <v>0</v>
      </c>
      <c r="SN113" s="126">
        <f t="shared" si="2598"/>
        <v>0</v>
      </c>
      <c r="SO113" s="126">
        <f t="shared" si="2598"/>
        <v>0</v>
      </c>
      <c r="SP113" s="126">
        <f t="shared" si="2598"/>
        <v>0</v>
      </c>
      <c r="SQ113" s="126">
        <f t="shared" si="2598"/>
        <v>0</v>
      </c>
      <c r="SR113" s="126">
        <f t="shared" si="2598"/>
        <v>0</v>
      </c>
      <c r="SS113" s="126">
        <f t="shared" si="2598"/>
        <v>0</v>
      </c>
      <c r="ST113" s="126">
        <f t="shared" si="2598"/>
        <v>0</v>
      </c>
      <c r="SU113" s="126">
        <f t="shared" si="2598"/>
        <v>0</v>
      </c>
      <c r="SV113" s="126">
        <f t="shared" si="2598"/>
        <v>0</v>
      </c>
      <c r="SW113" s="126">
        <f t="shared" si="2598"/>
        <v>0</v>
      </c>
      <c r="SX113" s="126">
        <f t="shared" si="2598"/>
        <v>0</v>
      </c>
      <c r="SY113" s="126">
        <f t="shared" si="2598"/>
        <v>0</v>
      </c>
      <c r="SZ113" s="126">
        <f t="shared" si="2598"/>
        <v>0</v>
      </c>
      <c r="TA113" s="126">
        <f t="shared" si="2598"/>
        <v>0</v>
      </c>
      <c r="TB113" s="126">
        <f t="shared" si="2598"/>
        <v>0</v>
      </c>
      <c r="TC113" s="126">
        <f t="shared" si="2598"/>
        <v>0</v>
      </c>
      <c r="TD113" s="126">
        <f t="shared" si="2598"/>
        <v>0</v>
      </c>
      <c r="TE113" s="126">
        <f t="shared" si="2598"/>
        <v>0</v>
      </c>
      <c r="TF113" s="126">
        <f t="shared" si="2598"/>
        <v>0</v>
      </c>
      <c r="TG113" s="126">
        <f t="shared" si="2598"/>
        <v>0</v>
      </c>
      <c r="TH113" s="126">
        <f t="shared" si="2598"/>
        <v>0</v>
      </c>
      <c r="TI113" s="126">
        <f t="shared" si="2598"/>
        <v>0</v>
      </c>
      <c r="TJ113" s="126">
        <f t="shared" si="2598"/>
        <v>0</v>
      </c>
      <c r="TK113" s="126">
        <f t="shared" si="2598"/>
        <v>0</v>
      </c>
      <c r="TL113" s="126">
        <f t="shared" ref="TL113:VH113" si="2599">IF(AND(TL52="Yes",(TL44-1.5)&gt;0),TL44-1.5,TL44)</f>
        <v>0</v>
      </c>
      <c r="TM113" s="126">
        <f t="shared" si="2599"/>
        <v>0</v>
      </c>
      <c r="TN113" s="126">
        <f t="shared" si="2599"/>
        <v>0</v>
      </c>
      <c r="TO113" s="126">
        <f t="shared" si="2599"/>
        <v>0</v>
      </c>
      <c r="TP113" s="126">
        <f t="shared" si="2599"/>
        <v>0</v>
      </c>
      <c r="TQ113" s="126">
        <f t="shared" si="2599"/>
        <v>0</v>
      </c>
      <c r="TR113" s="126">
        <f t="shared" si="2599"/>
        <v>0</v>
      </c>
      <c r="TS113" s="126">
        <f t="shared" si="2599"/>
        <v>0</v>
      </c>
      <c r="TT113" s="126">
        <f t="shared" si="2599"/>
        <v>0</v>
      </c>
      <c r="TU113" s="126">
        <f t="shared" si="2599"/>
        <v>0</v>
      </c>
      <c r="TV113" s="126">
        <f t="shared" si="2599"/>
        <v>0</v>
      </c>
      <c r="TW113" s="126">
        <f t="shared" si="2599"/>
        <v>0</v>
      </c>
      <c r="TX113" s="126">
        <f t="shared" si="2599"/>
        <v>0</v>
      </c>
      <c r="TY113" s="126">
        <f t="shared" si="2599"/>
        <v>0</v>
      </c>
      <c r="TZ113" s="126">
        <f t="shared" si="2599"/>
        <v>0</v>
      </c>
      <c r="UA113" s="126">
        <f t="shared" si="2599"/>
        <v>0</v>
      </c>
      <c r="UB113" s="126">
        <f t="shared" si="2599"/>
        <v>0</v>
      </c>
      <c r="UC113" s="126">
        <f t="shared" si="2599"/>
        <v>0</v>
      </c>
      <c r="UD113" s="126">
        <f t="shared" si="2599"/>
        <v>0</v>
      </c>
      <c r="UE113" s="126">
        <f t="shared" si="2599"/>
        <v>0</v>
      </c>
      <c r="UF113" s="126">
        <f t="shared" si="2599"/>
        <v>0</v>
      </c>
      <c r="UG113" s="126">
        <f t="shared" si="2599"/>
        <v>0</v>
      </c>
      <c r="UH113" s="126">
        <f t="shared" si="2599"/>
        <v>0</v>
      </c>
      <c r="UI113" s="126">
        <f t="shared" si="2599"/>
        <v>0</v>
      </c>
      <c r="UJ113" s="126">
        <f t="shared" si="2599"/>
        <v>0</v>
      </c>
      <c r="UK113" s="126">
        <f t="shared" si="2599"/>
        <v>0</v>
      </c>
      <c r="UL113" s="126">
        <f t="shared" si="2599"/>
        <v>0</v>
      </c>
      <c r="UM113" s="126">
        <f t="shared" si="2599"/>
        <v>0</v>
      </c>
      <c r="UN113" s="126">
        <f t="shared" si="2599"/>
        <v>0</v>
      </c>
      <c r="UO113" s="126">
        <f t="shared" si="2599"/>
        <v>0</v>
      </c>
      <c r="UP113" s="126">
        <f t="shared" si="2599"/>
        <v>0</v>
      </c>
      <c r="UQ113" s="126">
        <f t="shared" si="2599"/>
        <v>0</v>
      </c>
      <c r="UR113" s="126">
        <f t="shared" si="2599"/>
        <v>0</v>
      </c>
      <c r="US113" s="126">
        <f t="shared" si="2599"/>
        <v>0</v>
      </c>
      <c r="UT113" s="126">
        <f t="shared" si="2599"/>
        <v>0</v>
      </c>
      <c r="UU113" s="126">
        <f t="shared" si="2599"/>
        <v>0</v>
      </c>
      <c r="UV113" s="126">
        <f t="shared" si="2599"/>
        <v>0</v>
      </c>
      <c r="UW113" s="126">
        <f t="shared" si="2599"/>
        <v>0</v>
      </c>
      <c r="UX113" s="126">
        <f t="shared" si="2599"/>
        <v>0</v>
      </c>
      <c r="UY113" s="126">
        <f t="shared" si="2599"/>
        <v>0</v>
      </c>
      <c r="UZ113" s="126">
        <f t="shared" si="2599"/>
        <v>0</v>
      </c>
      <c r="VA113" s="126">
        <f t="shared" si="2599"/>
        <v>0</v>
      </c>
      <c r="VB113" s="126">
        <f t="shared" si="2599"/>
        <v>0</v>
      </c>
      <c r="VC113" s="126">
        <f t="shared" si="2599"/>
        <v>0</v>
      </c>
      <c r="VD113" s="126">
        <f t="shared" si="2599"/>
        <v>0</v>
      </c>
      <c r="VE113" s="126">
        <f t="shared" si="2599"/>
        <v>0</v>
      </c>
      <c r="VF113" s="126">
        <f t="shared" si="2599"/>
        <v>0</v>
      </c>
      <c r="VG113" s="126">
        <f t="shared" si="2599"/>
        <v>0</v>
      </c>
      <c r="VH113" s="126">
        <f t="shared" si="2599"/>
        <v>0</v>
      </c>
    </row>
    <row r="114" spans="2:580" ht="14.25" x14ac:dyDescent="0.25">
      <c r="B114" s="55"/>
      <c r="C114" s="10" t="s">
        <v>174</v>
      </c>
      <c r="D114" s="93" t="s">
        <v>175</v>
      </c>
      <c r="E114" s="127">
        <f t="shared" ref="E114:F114" si="2600">IF(E42&gt;0,0,1)</f>
        <v>0</v>
      </c>
      <c r="F114" s="127">
        <f t="shared" si="2600"/>
        <v>0</v>
      </c>
      <c r="G114" s="127">
        <f t="shared" ref="G114:S114" si="2601">IF(G42&gt;0,0,1)</f>
        <v>0</v>
      </c>
      <c r="H114" s="127">
        <f t="shared" si="2601"/>
        <v>0</v>
      </c>
      <c r="I114" s="127">
        <f t="shared" si="2601"/>
        <v>0</v>
      </c>
      <c r="J114" s="127">
        <f t="shared" si="2601"/>
        <v>0</v>
      </c>
      <c r="K114" s="127">
        <f t="shared" si="2601"/>
        <v>0</v>
      </c>
      <c r="L114" s="127">
        <f t="shared" si="2601"/>
        <v>0</v>
      </c>
      <c r="M114" s="127">
        <f t="shared" si="2601"/>
        <v>0</v>
      </c>
      <c r="N114" s="127">
        <f t="shared" si="2601"/>
        <v>0</v>
      </c>
      <c r="O114" s="127">
        <f t="shared" si="2601"/>
        <v>0</v>
      </c>
      <c r="P114" s="127">
        <f t="shared" si="2601"/>
        <v>0</v>
      </c>
      <c r="Q114" s="127">
        <f t="shared" si="2601"/>
        <v>0</v>
      </c>
      <c r="R114" s="127">
        <f t="shared" si="2601"/>
        <v>0</v>
      </c>
      <c r="S114" s="127">
        <f t="shared" si="2601"/>
        <v>0</v>
      </c>
      <c r="T114" s="127">
        <f t="shared" ref="T114:CE114" si="2602">IF(T42&gt;0,0,1)</f>
        <v>0</v>
      </c>
      <c r="U114" s="127">
        <f t="shared" si="2602"/>
        <v>0</v>
      </c>
      <c r="V114" s="127">
        <f t="shared" si="2602"/>
        <v>0</v>
      </c>
      <c r="W114" s="127">
        <f t="shared" si="2602"/>
        <v>0</v>
      </c>
      <c r="X114" s="127">
        <f t="shared" si="2602"/>
        <v>0</v>
      </c>
      <c r="Y114" s="127">
        <f t="shared" si="2602"/>
        <v>0</v>
      </c>
      <c r="Z114" s="127">
        <f t="shared" si="2602"/>
        <v>0</v>
      </c>
      <c r="AA114" s="127">
        <f t="shared" si="2602"/>
        <v>0</v>
      </c>
      <c r="AB114" s="127">
        <f t="shared" si="2602"/>
        <v>0</v>
      </c>
      <c r="AC114" s="127">
        <f t="shared" si="2602"/>
        <v>0</v>
      </c>
      <c r="AD114" s="127">
        <f t="shared" si="2602"/>
        <v>0</v>
      </c>
      <c r="AE114" s="127">
        <f t="shared" si="2602"/>
        <v>0</v>
      </c>
      <c r="AF114" s="127">
        <f t="shared" si="2602"/>
        <v>0</v>
      </c>
      <c r="AG114" s="127">
        <f t="shared" si="2602"/>
        <v>0</v>
      </c>
      <c r="AH114" s="127">
        <f t="shared" si="2602"/>
        <v>0</v>
      </c>
      <c r="AI114" s="127">
        <f t="shared" si="2602"/>
        <v>0</v>
      </c>
      <c r="AJ114" s="127">
        <f t="shared" si="2602"/>
        <v>0</v>
      </c>
      <c r="AK114" s="127">
        <f t="shared" si="2602"/>
        <v>0</v>
      </c>
      <c r="AL114" s="127">
        <f t="shared" si="2602"/>
        <v>0</v>
      </c>
      <c r="AM114" s="127">
        <f t="shared" si="2602"/>
        <v>0</v>
      </c>
      <c r="AN114" s="127">
        <f t="shared" si="2602"/>
        <v>0</v>
      </c>
      <c r="AO114" s="127">
        <f t="shared" si="2602"/>
        <v>0</v>
      </c>
      <c r="AP114" s="127">
        <f t="shared" si="2602"/>
        <v>0</v>
      </c>
      <c r="AQ114" s="127">
        <f t="shared" si="2602"/>
        <v>0</v>
      </c>
      <c r="AR114" s="127">
        <f t="shared" si="2602"/>
        <v>0</v>
      </c>
      <c r="AS114" s="127">
        <f t="shared" si="2602"/>
        <v>0</v>
      </c>
      <c r="AT114" s="127">
        <f t="shared" si="2602"/>
        <v>0</v>
      </c>
      <c r="AU114" s="127">
        <f t="shared" si="2602"/>
        <v>0</v>
      </c>
      <c r="AV114" s="127">
        <f t="shared" si="2602"/>
        <v>0</v>
      </c>
      <c r="AW114" s="127">
        <f t="shared" si="2602"/>
        <v>0</v>
      </c>
      <c r="AX114" s="127">
        <f t="shared" si="2602"/>
        <v>0</v>
      </c>
      <c r="AY114" s="127">
        <f t="shared" si="2602"/>
        <v>0</v>
      </c>
      <c r="AZ114" s="127">
        <f t="shared" si="2602"/>
        <v>0</v>
      </c>
      <c r="BA114" s="127">
        <f t="shared" si="2602"/>
        <v>0</v>
      </c>
      <c r="BB114" s="127">
        <f t="shared" si="2602"/>
        <v>0</v>
      </c>
      <c r="BC114" s="127">
        <f t="shared" si="2602"/>
        <v>0</v>
      </c>
      <c r="BD114" s="127">
        <f t="shared" si="2602"/>
        <v>0</v>
      </c>
      <c r="BE114" s="127">
        <f t="shared" si="2602"/>
        <v>0</v>
      </c>
      <c r="BF114" s="127">
        <f t="shared" si="2602"/>
        <v>0</v>
      </c>
      <c r="BG114" s="127">
        <f t="shared" si="2602"/>
        <v>0</v>
      </c>
      <c r="BH114" s="127">
        <f t="shared" si="2602"/>
        <v>0</v>
      </c>
      <c r="BI114" s="127">
        <f t="shared" si="2602"/>
        <v>0</v>
      </c>
      <c r="BJ114" s="127">
        <f t="shared" si="2602"/>
        <v>0</v>
      </c>
      <c r="BK114" s="127">
        <f t="shared" si="2602"/>
        <v>0</v>
      </c>
      <c r="BL114" s="127">
        <f t="shared" si="2602"/>
        <v>0</v>
      </c>
      <c r="BM114" s="127">
        <f t="shared" si="2602"/>
        <v>0</v>
      </c>
      <c r="BN114" s="127">
        <f t="shared" si="2602"/>
        <v>0</v>
      </c>
      <c r="BO114" s="127">
        <f t="shared" si="2602"/>
        <v>0</v>
      </c>
      <c r="BP114" s="127">
        <f t="shared" si="2602"/>
        <v>0</v>
      </c>
      <c r="BQ114" s="127">
        <f t="shared" si="2602"/>
        <v>0</v>
      </c>
      <c r="BR114" s="127">
        <f t="shared" si="2602"/>
        <v>0</v>
      </c>
      <c r="BS114" s="127">
        <f t="shared" si="2602"/>
        <v>0</v>
      </c>
      <c r="BT114" s="127">
        <f t="shared" si="2602"/>
        <v>0</v>
      </c>
      <c r="BU114" s="127">
        <f t="shared" si="2602"/>
        <v>0</v>
      </c>
      <c r="BV114" s="127">
        <f t="shared" si="2602"/>
        <v>0</v>
      </c>
      <c r="BW114" s="127">
        <f t="shared" si="2602"/>
        <v>0</v>
      </c>
      <c r="BX114" s="127">
        <f t="shared" si="2602"/>
        <v>0</v>
      </c>
      <c r="BY114" s="127">
        <f t="shared" si="2602"/>
        <v>0</v>
      </c>
      <c r="BZ114" s="127">
        <f t="shared" si="2602"/>
        <v>0</v>
      </c>
      <c r="CA114" s="127">
        <f t="shared" si="2602"/>
        <v>0</v>
      </c>
      <c r="CB114" s="127">
        <f t="shared" si="2602"/>
        <v>0</v>
      </c>
      <c r="CC114" s="127">
        <f t="shared" si="2602"/>
        <v>0</v>
      </c>
      <c r="CD114" s="127">
        <f t="shared" si="2602"/>
        <v>0</v>
      </c>
      <c r="CE114" s="127">
        <f t="shared" si="2602"/>
        <v>0</v>
      </c>
      <c r="CF114" s="127">
        <f t="shared" ref="CF114:EQ114" si="2603">IF(CF42&gt;0,0,1)</f>
        <v>0</v>
      </c>
      <c r="CG114" s="127">
        <f t="shared" si="2603"/>
        <v>0</v>
      </c>
      <c r="CH114" s="127">
        <f t="shared" si="2603"/>
        <v>0</v>
      </c>
      <c r="CI114" s="127">
        <f t="shared" si="2603"/>
        <v>0</v>
      </c>
      <c r="CJ114" s="127">
        <f t="shared" si="2603"/>
        <v>0</v>
      </c>
      <c r="CK114" s="127">
        <f t="shared" si="2603"/>
        <v>0</v>
      </c>
      <c r="CL114" s="127">
        <f t="shared" si="2603"/>
        <v>0</v>
      </c>
      <c r="CM114" s="127">
        <f t="shared" si="2603"/>
        <v>0</v>
      </c>
      <c r="CN114" s="127">
        <f t="shared" si="2603"/>
        <v>0</v>
      </c>
      <c r="CO114" s="127">
        <f t="shared" si="2603"/>
        <v>0</v>
      </c>
      <c r="CP114" s="127">
        <f t="shared" si="2603"/>
        <v>0</v>
      </c>
      <c r="CQ114" s="127">
        <f t="shared" si="2603"/>
        <v>0</v>
      </c>
      <c r="CR114" s="127">
        <f t="shared" si="2603"/>
        <v>0</v>
      </c>
      <c r="CS114" s="127">
        <f t="shared" si="2603"/>
        <v>0</v>
      </c>
      <c r="CT114" s="127">
        <f t="shared" si="2603"/>
        <v>0</v>
      </c>
      <c r="CU114" s="127">
        <f t="shared" si="2603"/>
        <v>0</v>
      </c>
      <c r="CV114" s="127">
        <f t="shared" si="2603"/>
        <v>0</v>
      </c>
      <c r="CW114" s="127">
        <f t="shared" si="2603"/>
        <v>0</v>
      </c>
      <c r="CX114" s="127">
        <f t="shared" si="2603"/>
        <v>0</v>
      </c>
      <c r="CY114" s="127">
        <f t="shared" si="2603"/>
        <v>0</v>
      </c>
      <c r="CZ114" s="127">
        <f t="shared" si="2603"/>
        <v>0</v>
      </c>
      <c r="DA114" s="127">
        <f t="shared" si="2603"/>
        <v>0</v>
      </c>
      <c r="DB114" s="127">
        <f t="shared" si="2603"/>
        <v>0</v>
      </c>
      <c r="DC114" s="127">
        <f t="shared" si="2603"/>
        <v>0</v>
      </c>
      <c r="DD114" s="127">
        <f t="shared" si="2603"/>
        <v>0</v>
      </c>
      <c r="DE114" s="127">
        <f t="shared" si="2603"/>
        <v>0</v>
      </c>
      <c r="DF114" s="127">
        <f t="shared" si="2603"/>
        <v>0</v>
      </c>
      <c r="DG114" s="127">
        <f t="shared" si="2603"/>
        <v>0</v>
      </c>
      <c r="DH114" s="127">
        <f t="shared" si="2603"/>
        <v>0</v>
      </c>
      <c r="DI114" s="127">
        <f t="shared" si="2603"/>
        <v>0</v>
      </c>
      <c r="DJ114" s="127">
        <f t="shared" si="2603"/>
        <v>0</v>
      </c>
      <c r="DK114" s="127">
        <f t="shared" si="2603"/>
        <v>0</v>
      </c>
      <c r="DL114" s="127">
        <f t="shared" si="2603"/>
        <v>0</v>
      </c>
      <c r="DM114" s="127">
        <f t="shared" si="2603"/>
        <v>0</v>
      </c>
      <c r="DN114" s="127">
        <f t="shared" si="2603"/>
        <v>0</v>
      </c>
      <c r="DO114" s="127">
        <f t="shared" si="2603"/>
        <v>0</v>
      </c>
      <c r="DP114" s="127">
        <f t="shared" si="2603"/>
        <v>0</v>
      </c>
      <c r="DQ114" s="127">
        <f t="shared" si="2603"/>
        <v>0</v>
      </c>
      <c r="DR114" s="127">
        <f t="shared" si="2603"/>
        <v>0</v>
      </c>
      <c r="DS114" s="127">
        <f t="shared" si="2603"/>
        <v>0</v>
      </c>
      <c r="DT114" s="127">
        <f t="shared" si="2603"/>
        <v>0</v>
      </c>
      <c r="DU114" s="127">
        <f t="shared" si="2603"/>
        <v>0</v>
      </c>
      <c r="DV114" s="127">
        <f t="shared" si="2603"/>
        <v>0</v>
      </c>
      <c r="DW114" s="127">
        <f t="shared" si="2603"/>
        <v>0</v>
      </c>
      <c r="DX114" s="127">
        <f t="shared" si="2603"/>
        <v>0</v>
      </c>
      <c r="DY114" s="127">
        <f t="shared" si="2603"/>
        <v>0</v>
      </c>
      <c r="DZ114" s="127">
        <f t="shared" si="2603"/>
        <v>0</v>
      </c>
      <c r="EA114" s="127">
        <f t="shared" si="2603"/>
        <v>0</v>
      </c>
      <c r="EB114" s="127">
        <f t="shared" si="2603"/>
        <v>0</v>
      </c>
      <c r="EC114" s="127">
        <f t="shared" si="2603"/>
        <v>0</v>
      </c>
      <c r="ED114" s="127">
        <f t="shared" si="2603"/>
        <v>0</v>
      </c>
      <c r="EE114" s="127">
        <f t="shared" si="2603"/>
        <v>0</v>
      </c>
      <c r="EF114" s="127">
        <f t="shared" si="2603"/>
        <v>0</v>
      </c>
      <c r="EG114" s="127">
        <f t="shared" si="2603"/>
        <v>0</v>
      </c>
      <c r="EH114" s="127">
        <f t="shared" si="2603"/>
        <v>0</v>
      </c>
      <c r="EI114" s="127">
        <f t="shared" si="2603"/>
        <v>0</v>
      </c>
      <c r="EJ114" s="127">
        <f t="shared" si="2603"/>
        <v>0</v>
      </c>
      <c r="EK114" s="127">
        <f t="shared" si="2603"/>
        <v>0</v>
      </c>
      <c r="EL114" s="127">
        <f t="shared" si="2603"/>
        <v>0</v>
      </c>
      <c r="EM114" s="127">
        <f t="shared" si="2603"/>
        <v>0</v>
      </c>
      <c r="EN114" s="127">
        <f t="shared" si="2603"/>
        <v>0</v>
      </c>
      <c r="EO114" s="127">
        <f t="shared" si="2603"/>
        <v>0</v>
      </c>
      <c r="EP114" s="127">
        <f t="shared" si="2603"/>
        <v>0</v>
      </c>
      <c r="EQ114" s="127">
        <f t="shared" si="2603"/>
        <v>0</v>
      </c>
      <c r="ER114" s="127">
        <f t="shared" ref="ER114:HC114" si="2604">IF(ER42&gt;0,0,1)</f>
        <v>0</v>
      </c>
      <c r="ES114" s="127">
        <f t="shared" si="2604"/>
        <v>0</v>
      </c>
      <c r="ET114" s="127">
        <f t="shared" si="2604"/>
        <v>0</v>
      </c>
      <c r="EU114" s="127">
        <f t="shared" si="2604"/>
        <v>0</v>
      </c>
      <c r="EV114" s="127">
        <f t="shared" si="2604"/>
        <v>0</v>
      </c>
      <c r="EW114" s="127">
        <f t="shared" si="2604"/>
        <v>0</v>
      </c>
      <c r="EX114" s="127">
        <f t="shared" si="2604"/>
        <v>0</v>
      </c>
      <c r="EY114" s="127">
        <f t="shared" si="2604"/>
        <v>0</v>
      </c>
      <c r="EZ114" s="127">
        <f t="shared" si="2604"/>
        <v>0</v>
      </c>
      <c r="FA114" s="127">
        <f t="shared" si="2604"/>
        <v>0</v>
      </c>
      <c r="FB114" s="127">
        <f t="shared" si="2604"/>
        <v>0</v>
      </c>
      <c r="FC114" s="127">
        <f t="shared" si="2604"/>
        <v>0</v>
      </c>
      <c r="FD114" s="127">
        <f t="shared" si="2604"/>
        <v>0</v>
      </c>
      <c r="FE114" s="127">
        <f t="shared" si="2604"/>
        <v>0</v>
      </c>
      <c r="FF114" s="127">
        <f t="shared" si="2604"/>
        <v>0</v>
      </c>
      <c r="FG114" s="127">
        <f t="shared" si="2604"/>
        <v>0</v>
      </c>
      <c r="FH114" s="127">
        <f t="shared" si="2604"/>
        <v>0</v>
      </c>
      <c r="FI114" s="127">
        <f t="shared" si="2604"/>
        <v>0</v>
      </c>
      <c r="FJ114" s="127">
        <f t="shared" si="2604"/>
        <v>0</v>
      </c>
      <c r="FK114" s="127">
        <f t="shared" si="2604"/>
        <v>0</v>
      </c>
      <c r="FL114" s="127">
        <f t="shared" si="2604"/>
        <v>0</v>
      </c>
      <c r="FM114" s="127">
        <f t="shared" si="2604"/>
        <v>0</v>
      </c>
      <c r="FN114" s="127">
        <f t="shared" si="2604"/>
        <v>0</v>
      </c>
      <c r="FO114" s="127">
        <f t="shared" si="2604"/>
        <v>0</v>
      </c>
      <c r="FP114" s="127">
        <f t="shared" si="2604"/>
        <v>0</v>
      </c>
      <c r="FQ114" s="127">
        <f t="shared" si="2604"/>
        <v>0</v>
      </c>
      <c r="FR114" s="127">
        <f t="shared" si="2604"/>
        <v>0</v>
      </c>
      <c r="FS114" s="127">
        <f t="shared" si="2604"/>
        <v>0</v>
      </c>
      <c r="FT114" s="127">
        <f t="shared" si="2604"/>
        <v>0</v>
      </c>
      <c r="FU114" s="127">
        <f t="shared" si="2604"/>
        <v>0</v>
      </c>
      <c r="FV114" s="127">
        <f t="shared" si="2604"/>
        <v>0</v>
      </c>
      <c r="FW114" s="127">
        <f t="shared" si="2604"/>
        <v>0</v>
      </c>
      <c r="FX114" s="127">
        <f t="shared" si="2604"/>
        <v>0</v>
      </c>
      <c r="FY114" s="127">
        <f t="shared" si="2604"/>
        <v>0</v>
      </c>
      <c r="FZ114" s="127">
        <f t="shared" si="2604"/>
        <v>0</v>
      </c>
      <c r="GA114" s="127">
        <f t="shared" si="2604"/>
        <v>0</v>
      </c>
      <c r="GB114" s="127">
        <f t="shared" si="2604"/>
        <v>0</v>
      </c>
      <c r="GC114" s="127">
        <f t="shared" si="2604"/>
        <v>0</v>
      </c>
      <c r="GD114" s="127">
        <f t="shared" si="2604"/>
        <v>0</v>
      </c>
      <c r="GE114" s="127">
        <f t="shared" si="2604"/>
        <v>0</v>
      </c>
      <c r="GF114" s="127">
        <f t="shared" si="2604"/>
        <v>0</v>
      </c>
      <c r="GG114" s="127">
        <f t="shared" si="2604"/>
        <v>0</v>
      </c>
      <c r="GH114" s="127">
        <f t="shared" si="2604"/>
        <v>0</v>
      </c>
      <c r="GI114" s="127">
        <f t="shared" si="2604"/>
        <v>0</v>
      </c>
      <c r="GJ114" s="127">
        <f t="shared" si="2604"/>
        <v>0</v>
      </c>
      <c r="GK114" s="127">
        <f t="shared" si="2604"/>
        <v>0</v>
      </c>
      <c r="GL114" s="127">
        <f t="shared" si="2604"/>
        <v>0</v>
      </c>
      <c r="GM114" s="127">
        <f t="shared" si="2604"/>
        <v>0</v>
      </c>
      <c r="GN114" s="127">
        <f t="shared" si="2604"/>
        <v>0</v>
      </c>
      <c r="GO114" s="127">
        <f t="shared" si="2604"/>
        <v>0</v>
      </c>
      <c r="GP114" s="127">
        <f t="shared" si="2604"/>
        <v>0</v>
      </c>
      <c r="GQ114" s="127">
        <f t="shared" si="2604"/>
        <v>0</v>
      </c>
      <c r="GR114" s="127">
        <f t="shared" si="2604"/>
        <v>0</v>
      </c>
      <c r="GS114" s="127">
        <f t="shared" si="2604"/>
        <v>0</v>
      </c>
      <c r="GT114" s="127">
        <f t="shared" si="2604"/>
        <v>0</v>
      </c>
      <c r="GU114" s="127">
        <f t="shared" si="2604"/>
        <v>0</v>
      </c>
      <c r="GV114" s="127">
        <f t="shared" si="2604"/>
        <v>0</v>
      </c>
      <c r="GW114" s="127">
        <f t="shared" si="2604"/>
        <v>0</v>
      </c>
      <c r="GX114" s="127">
        <f t="shared" si="2604"/>
        <v>0</v>
      </c>
      <c r="GY114" s="127">
        <f t="shared" si="2604"/>
        <v>0</v>
      </c>
      <c r="GZ114" s="127">
        <f t="shared" si="2604"/>
        <v>0</v>
      </c>
      <c r="HA114" s="127">
        <f t="shared" si="2604"/>
        <v>0</v>
      </c>
      <c r="HB114" s="127">
        <f t="shared" si="2604"/>
        <v>0</v>
      </c>
      <c r="HC114" s="127">
        <f t="shared" si="2604"/>
        <v>0</v>
      </c>
      <c r="HD114" s="127">
        <f t="shared" ref="HD114:JO114" si="2605">IF(HD42&gt;0,0,1)</f>
        <v>0</v>
      </c>
      <c r="HE114" s="127">
        <f t="shared" si="2605"/>
        <v>0</v>
      </c>
      <c r="HF114" s="127">
        <f t="shared" si="2605"/>
        <v>0</v>
      </c>
      <c r="HG114" s="127">
        <f t="shared" si="2605"/>
        <v>0</v>
      </c>
      <c r="HH114" s="127">
        <f t="shared" si="2605"/>
        <v>0</v>
      </c>
      <c r="HI114" s="127">
        <f t="shared" si="2605"/>
        <v>0</v>
      </c>
      <c r="HJ114" s="127">
        <f t="shared" si="2605"/>
        <v>0</v>
      </c>
      <c r="HK114" s="127">
        <f t="shared" si="2605"/>
        <v>0</v>
      </c>
      <c r="HL114" s="127">
        <f t="shared" si="2605"/>
        <v>0</v>
      </c>
      <c r="HM114" s="127">
        <f t="shared" si="2605"/>
        <v>0</v>
      </c>
      <c r="HN114" s="127">
        <f t="shared" si="2605"/>
        <v>0</v>
      </c>
      <c r="HO114" s="127">
        <f t="shared" si="2605"/>
        <v>0</v>
      </c>
      <c r="HP114" s="127">
        <f t="shared" si="2605"/>
        <v>0</v>
      </c>
      <c r="HQ114" s="127">
        <f t="shared" si="2605"/>
        <v>0</v>
      </c>
      <c r="HR114" s="127">
        <f t="shared" si="2605"/>
        <v>0</v>
      </c>
      <c r="HS114" s="127">
        <f t="shared" si="2605"/>
        <v>0</v>
      </c>
      <c r="HT114" s="127">
        <f t="shared" si="2605"/>
        <v>0</v>
      </c>
      <c r="HU114" s="127">
        <f t="shared" si="2605"/>
        <v>0</v>
      </c>
      <c r="HV114" s="127">
        <f t="shared" si="2605"/>
        <v>0</v>
      </c>
      <c r="HW114" s="127">
        <f t="shared" si="2605"/>
        <v>0</v>
      </c>
      <c r="HX114" s="127">
        <f t="shared" si="2605"/>
        <v>0</v>
      </c>
      <c r="HY114" s="127">
        <f t="shared" si="2605"/>
        <v>0</v>
      </c>
      <c r="HZ114" s="127">
        <f t="shared" si="2605"/>
        <v>0</v>
      </c>
      <c r="IA114" s="127">
        <f t="shared" si="2605"/>
        <v>0</v>
      </c>
      <c r="IB114" s="127">
        <f t="shared" si="2605"/>
        <v>0</v>
      </c>
      <c r="IC114" s="127">
        <f t="shared" si="2605"/>
        <v>0</v>
      </c>
      <c r="ID114" s="127">
        <f t="shared" si="2605"/>
        <v>0</v>
      </c>
      <c r="IE114" s="127">
        <f t="shared" si="2605"/>
        <v>0</v>
      </c>
      <c r="IF114" s="127">
        <f t="shared" si="2605"/>
        <v>0</v>
      </c>
      <c r="IG114" s="127">
        <f t="shared" si="2605"/>
        <v>0</v>
      </c>
      <c r="IH114" s="127">
        <f t="shared" si="2605"/>
        <v>0</v>
      </c>
      <c r="II114" s="127">
        <f t="shared" si="2605"/>
        <v>0</v>
      </c>
      <c r="IJ114" s="127">
        <f t="shared" si="2605"/>
        <v>0</v>
      </c>
      <c r="IK114" s="127">
        <f t="shared" si="2605"/>
        <v>0</v>
      </c>
      <c r="IL114" s="127">
        <f t="shared" si="2605"/>
        <v>0</v>
      </c>
      <c r="IM114" s="127">
        <f t="shared" si="2605"/>
        <v>0</v>
      </c>
      <c r="IN114" s="127">
        <f t="shared" si="2605"/>
        <v>0</v>
      </c>
      <c r="IO114" s="127">
        <f t="shared" si="2605"/>
        <v>0</v>
      </c>
      <c r="IP114" s="127">
        <f t="shared" si="2605"/>
        <v>0</v>
      </c>
      <c r="IQ114" s="127">
        <f t="shared" si="2605"/>
        <v>0</v>
      </c>
      <c r="IR114" s="127">
        <f t="shared" si="2605"/>
        <v>0</v>
      </c>
      <c r="IS114" s="127">
        <f t="shared" si="2605"/>
        <v>0</v>
      </c>
      <c r="IT114" s="127">
        <f t="shared" si="2605"/>
        <v>0</v>
      </c>
      <c r="IU114" s="127">
        <f t="shared" si="2605"/>
        <v>0</v>
      </c>
      <c r="IV114" s="127">
        <f t="shared" si="2605"/>
        <v>0</v>
      </c>
      <c r="IW114" s="127">
        <f t="shared" si="2605"/>
        <v>0</v>
      </c>
      <c r="IX114" s="127">
        <f t="shared" si="2605"/>
        <v>0</v>
      </c>
      <c r="IY114" s="127">
        <f t="shared" si="2605"/>
        <v>0</v>
      </c>
      <c r="IZ114" s="127">
        <f t="shared" si="2605"/>
        <v>0</v>
      </c>
      <c r="JA114" s="127">
        <f t="shared" si="2605"/>
        <v>0</v>
      </c>
      <c r="JB114" s="127">
        <f t="shared" si="2605"/>
        <v>0</v>
      </c>
      <c r="JC114" s="127">
        <f t="shared" si="2605"/>
        <v>0</v>
      </c>
      <c r="JD114" s="127">
        <f t="shared" si="2605"/>
        <v>0</v>
      </c>
      <c r="JE114" s="127">
        <f t="shared" si="2605"/>
        <v>0</v>
      </c>
      <c r="JF114" s="127">
        <f t="shared" si="2605"/>
        <v>0</v>
      </c>
      <c r="JG114" s="127">
        <f t="shared" si="2605"/>
        <v>0</v>
      </c>
      <c r="JH114" s="127">
        <f t="shared" si="2605"/>
        <v>0</v>
      </c>
      <c r="JI114" s="127">
        <f t="shared" si="2605"/>
        <v>0</v>
      </c>
      <c r="JJ114" s="127">
        <f t="shared" si="2605"/>
        <v>0</v>
      </c>
      <c r="JK114" s="127">
        <f t="shared" si="2605"/>
        <v>0</v>
      </c>
      <c r="JL114" s="127">
        <f t="shared" si="2605"/>
        <v>0</v>
      </c>
      <c r="JM114" s="127">
        <f t="shared" si="2605"/>
        <v>0</v>
      </c>
      <c r="JN114" s="127">
        <f t="shared" si="2605"/>
        <v>0</v>
      </c>
      <c r="JO114" s="127">
        <f t="shared" si="2605"/>
        <v>0</v>
      </c>
      <c r="JP114" s="127">
        <f t="shared" ref="JP114:MA114" si="2606">IF(JP42&gt;0,0,1)</f>
        <v>0</v>
      </c>
      <c r="JQ114" s="127">
        <f t="shared" si="2606"/>
        <v>0</v>
      </c>
      <c r="JR114" s="127">
        <f t="shared" si="2606"/>
        <v>0</v>
      </c>
      <c r="JS114" s="127">
        <f t="shared" si="2606"/>
        <v>0</v>
      </c>
      <c r="JT114" s="127">
        <f t="shared" si="2606"/>
        <v>0</v>
      </c>
      <c r="JU114" s="127">
        <f t="shared" si="2606"/>
        <v>0</v>
      </c>
      <c r="JV114" s="127">
        <f t="shared" si="2606"/>
        <v>0</v>
      </c>
      <c r="JW114" s="127">
        <f t="shared" si="2606"/>
        <v>0</v>
      </c>
      <c r="JX114" s="127">
        <f t="shared" si="2606"/>
        <v>0</v>
      </c>
      <c r="JY114" s="127">
        <f t="shared" si="2606"/>
        <v>0</v>
      </c>
      <c r="JZ114" s="127">
        <f t="shared" si="2606"/>
        <v>0</v>
      </c>
      <c r="KA114" s="127">
        <f t="shared" si="2606"/>
        <v>0</v>
      </c>
      <c r="KB114" s="127">
        <f t="shared" si="2606"/>
        <v>0</v>
      </c>
      <c r="KC114" s="127">
        <f t="shared" si="2606"/>
        <v>0</v>
      </c>
      <c r="KD114" s="127">
        <f t="shared" si="2606"/>
        <v>0</v>
      </c>
      <c r="KE114" s="127">
        <f t="shared" si="2606"/>
        <v>0</v>
      </c>
      <c r="KF114" s="127">
        <f t="shared" si="2606"/>
        <v>0</v>
      </c>
      <c r="KG114" s="127">
        <f t="shared" si="2606"/>
        <v>0</v>
      </c>
      <c r="KH114" s="127">
        <f t="shared" si="2606"/>
        <v>0</v>
      </c>
      <c r="KI114" s="127">
        <f t="shared" si="2606"/>
        <v>0</v>
      </c>
      <c r="KJ114" s="127">
        <f t="shared" si="2606"/>
        <v>0</v>
      </c>
      <c r="KK114" s="127">
        <f t="shared" si="2606"/>
        <v>0</v>
      </c>
      <c r="KL114" s="127">
        <f t="shared" si="2606"/>
        <v>0</v>
      </c>
      <c r="KM114" s="127">
        <f t="shared" si="2606"/>
        <v>0</v>
      </c>
      <c r="KN114" s="127">
        <f t="shared" si="2606"/>
        <v>0</v>
      </c>
      <c r="KO114" s="127">
        <f t="shared" si="2606"/>
        <v>0</v>
      </c>
      <c r="KP114" s="127">
        <f t="shared" si="2606"/>
        <v>0</v>
      </c>
      <c r="KQ114" s="127">
        <f t="shared" si="2606"/>
        <v>0</v>
      </c>
      <c r="KR114" s="127">
        <f t="shared" si="2606"/>
        <v>0</v>
      </c>
      <c r="KS114" s="127">
        <f t="shared" si="2606"/>
        <v>0</v>
      </c>
      <c r="KT114" s="127">
        <f t="shared" si="2606"/>
        <v>0</v>
      </c>
      <c r="KU114" s="127">
        <f t="shared" si="2606"/>
        <v>0</v>
      </c>
      <c r="KV114" s="127">
        <f t="shared" si="2606"/>
        <v>0</v>
      </c>
      <c r="KW114" s="127">
        <f t="shared" si="2606"/>
        <v>0</v>
      </c>
      <c r="KX114" s="127">
        <f t="shared" si="2606"/>
        <v>0</v>
      </c>
      <c r="KY114" s="127">
        <f t="shared" si="2606"/>
        <v>0</v>
      </c>
      <c r="KZ114" s="127">
        <f t="shared" si="2606"/>
        <v>0</v>
      </c>
      <c r="LA114" s="127">
        <f t="shared" si="2606"/>
        <v>0</v>
      </c>
      <c r="LB114" s="127">
        <f t="shared" si="2606"/>
        <v>0</v>
      </c>
      <c r="LC114" s="127">
        <f t="shared" si="2606"/>
        <v>0</v>
      </c>
      <c r="LD114" s="127">
        <f t="shared" si="2606"/>
        <v>0</v>
      </c>
      <c r="LE114" s="127">
        <f t="shared" si="2606"/>
        <v>0</v>
      </c>
      <c r="LF114" s="127">
        <f t="shared" si="2606"/>
        <v>0</v>
      </c>
      <c r="LG114" s="127">
        <f t="shared" si="2606"/>
        <v>0</v>
      </c>
      <c r="LH114" s="127">
        <f t="shared" si="2606"/>
        <v>0</v>
      </c>
      <c r="LI114" s="127">
        <f t="shared" si="2606"/>
        <v>0</v>
      </c>
      <c r="LJ114" s="127">
        <f t="shared" si="2606"/>
        <v>0</v>
      </c>
      <c r="LK114" s="127">
        <f t="shared" si="2606"/>
        <v>0</v>
      </c>
      <c r="LL114" s="127">
        <f t="shared" si="2606"/>
        <v>0</v>
      </c>
      <c r="LM114" s="127">
        <f t="shared" si="2606"/>
        <v>0</v>
      </c>
      <c r="LN114" s="127">
        <f t="shared" si="2606"/>
        <v>0</v>
      </c>
      <c r="LO114" s="127">
        <f t="shared" si="2606"/>
        <v>0</v>
      </c>
      <c r="LP114" s="127">
        <f t="shared" si="2606"/>
        <v>0</v>
      </c>
      <c r="LQ114" s="127">
        <f t="shared" si="2606"/>
        <v>0</v>
      </c>
      <c r="LR114" s="127">
        <f t="shared" si="2606"/>
        <v>0</v>
      </c>
      <c r="LS114" s="127">
        <f t="shared" si="2606"/>
        <v>0</v>
      </c>
      <c r="LT114" s="127">
        <f t="shared" si="2606"/>
        <v>0</v>
      </c>
      <c r="LU114" s="127">
        <f t="shared" si="2606"/>
        <v>0</v>
      </c>
      <c r="LV114" s="127">
        <f t="shared" si="2606"/>
        <v>0</v>
      </c>
      <c r="LW114" s="127">
        <f t="shared" si="2606"/>
        <v>0</v>
      </c>
      <c r="LX114" s="127">
        <f t="shared" si="2606"/>
        <v>0</v>
      </c>
      <c r="LY114" s="127">
        <f t="shared" si="2606"/>
        <v>0</v>
      </c>
      <c r="LZ114" s="127">
        <f t="shared" si="2606"/>
        <v>0</v>
      </c>
      <c r="MA114" s="127">
        <f t="shared" si="2606"/>
        <v>0</v>
      </c>
      <c r="MB114" s="127">
        <f t="shared" ref="MB114:OM114" si="2607">IF(MB42&gt;0,0,1)</f>
        <v>0</v>
      </c>
      <c r="MC114" s="127">
        <f t="shared" si="2607"/>
        <v>0</v>
      </c>
      <c r="MD114" s="127">
        <f t="shared" si="2607"/>
        <v>0</v>
      </c>
      <c r="ME114" s="127">
        <f t="shared" si="2607"/>
        <v>0</v>
      </c>
      <c r="MF114" s="127">
        <f t="shared" si="2607"/>
        <v>0</v>
      </c>
      <c r="MG114" s="127">
        <f t="shared" si="2607"/>
        <v>0</v>
      </c>
      <c r="MH114" s="127">
        <f t="shared" si="2607"/>
        <v>0</v>
      </c>
      <c r="MI114" s="127">
        <f t="shared" si="2607"/>
        <v>0</v>
      </c>
      <c r="MJ114" s="127">
        <f t="shared" si="2607"/>
        <v>0</v>
      </c>
      <c r="MK114" s="127">
        <f t="shared" si="2607"/>
        <v>0</v>
      </c>
      <c r="ML114" s="127">
        <f t="shared" si="2607"/>
        <v>0</v>
      </c>
      <c r="MM114" s="127">
        <f t="shared" si="2607"/>
        <v>0</v>
      </c>
      <c r="MN114" s="127">
        <f t="shared" si="2607"/>
        <v>0</v>
      </c>
      <c r="MO114" s="127">
        <f t="shared" si="2607"/>
        <v>0</v>
      </c>
      <c r="MP114" s="127">
        <f t="shared" si="2607"/>
        <v>0</v>
      </c>
      <c r="MQ114" s="127">
        <f t="shared" si="2607"/>
        <v>0</v>
      </c>
      <c r="MR114" s="127">
        <f t="shared" si="2607"/>
        <v>0</v>
      </c>
      <c r="MS114" s="127">
        <f t="shared" si="2607"/>
        <v>0</v>
      </c>
      <c r="MT114" s="127">
        <f t="shared" si="2607"/>
        <v>0</v>
      </c>
      <c r="MU114" s="127">
        <f t="shared" si="2607"/>
        <v>0</v>
      </c>
      <c r="MV114" s="127">
        <f t="shared" si="2607"/>
        <v>0</v>
      </c>
      <c r="MW114" s="127">
        <f t="shared" si="2607"/>
        <v>0</v>
      </c>
      <c r="MX114" s="127">
        <f t="shared" si="2607"/>
        <v>0</v>
      </c>
      <c r="MY114" s="127">
        <f t="shared" si="2607"/>
        <v>0</v>
      </c>
      <c r="MZ114" s="127">
        <f t="shared" si="2607"/>
        <v>0</v>
      </c>
      <c r="NA114" s="127">
        <f t="shared" si="2607"/>
        <v>0</v>
      </c>
      <c r="NB114" s="127">
        <f t="shared" si="2607"/>
        <v>0</v>
      </c>
      <c r="NC114" s="127">
        <f t="shared" si="2607"/>
        <v>0</v>
      </c>
      <c r="ND114" s="127">
        <f t="shared" si="2607"/>
        <v>0</v>
      </c>
      <c r="NE114" s="127">
        <f t="shared" si="2607"/>
        <v>0</v>
      </c>
      <c r="NF114" s="127">
        <f t="shared" si="2607"/>
        <v>0</v>
      </c>
      <c r="NG114" s="127">
        <f t="shared" si="2607"/>
        <v>0</v>
      </c>
      <c r="NH114" s="127">
        <f t="shared" si="2607"/>
        <v>0</v>
      </c>
      <c r="NI114" s="127">
        <f t="shared" si="2607"/>
        <v>0</v>
      </c>
      <c r="NJ114" s="127">
        <f t="shared" si="2607"/>
        <v>0</v>
      </c>
      <c r="NK114" s="127">
        <f t="shared" si="2607"/>
        <v>0</v>
      </c>
      <c r="NL114" s="127">
        <f t="shared" si="2607"/>
        <v>0</v>
      </c>
      <c r="NM114" s="127">
        <f t="shared" si="2607"/>
        <v>0</v>
      </c>
      <c r="NN114" s="127">
        <f t="shared" si="2607"/>
        <v>0</v>
      </c>
      <c r="NO114" s="127">
        <f t="shared" si="2607"/>
        <v>0</v>
      </c>
      <c r="NP114" s="127">
        <f t="shared" si="2607"/>
        <v>0</v>
      </c>
      <c r="NQ114" s="127">
        <f t="shared" si="2607"/>
        <v>0</v>
      </c>
      <c r="NR114" s="127">
        <f t="shared" si="2607"/>
        <v>0</v>
      </c>
      <c r="NS114" s="127">
        <f t="shared" si="2607"/>
        <v>0</v>
      </c>
      <c r="NT114" s="127">
        <f t="shared" si="2607"/>
        <v>0</v>
      </c>
      <c r="NU114" s="127">
        <f t="shared" si="2607"/>
        <v>0</v>
      </c>
      <c r="NV114" s="127">
        <f t="shared" si="2607"/>
        <v>0</v>
      </c>
      <c r="NW114" s="127">
        <f t="shared" si="2607"/>
        <v>0</v>
      </c>
      <c r="NX114" s="127">
        <f t="shared" si="2607"/>
        <v>0</v>
      </c>
      <c r="NY114" s="127">
        <f t="shared" si="2607"/>
        <v>0</v>
      </c>
      <c r="NZ114" s="127">
        <f t="shared" si="2607"/>
        <v>0</v>
      </c>
      <c r="OA114" s="127">
        <f t="shared" si="2607"/>
        <v>0</v>
      </c>
      <c r="OB114" s="127">
        <f t="shared" si="2607"/>
        <v>0</v>
      </c>
      <c r="OC114" s="127">
        <f t="shared" si="2607"/>
        <v>0</v>
      </c>
      <c r="OD114" s="127">
        <f t="shared" si="2607"/>
        <v>0</v>
      </c>
      <c r="OE114" s="127">
        <f t="shared" si="2607"/>
        <v>0</v>
      </c>
      <c r="OF114" s="127">
        <f t="shared" si="2607"/>
        <v>0</v>
      </c>
      <c r="OG114" s="127">
        <f t="shared" si="2607"/>
        <v>0</v>
      </c>
      <c r="OH114" s="127">
        <f t="shared" si="2607"/>
        <v>0</v>
      </c>
      <c r="OI114" s="127">
        <f t="shared" si="2607"/>
        <v>0</v>
      </c>
      <c r="OJ114" s="127">
        <f t="shared" si="2607"/>
        <v>0</v>
      </c>
      <c r="OK114" s="127">
        <f t="shared" si="2607"/>
        <v>0</v>
      </c>
      <c r="OL114" s="127">
        <f t="shared" si="2607"/>
        <v>0</v>
      </c>
      <c r="OM114" s="127">
        <f t="shared" si="2607"/>
        <v>0</v>
      </c>
      <c r="ON114" s="127">
        <f t="shared" ref="ON114:QY114" si="2608">IF(ON42&gt;0,0,1)</f>
        <v>0</v>
      </c>
      <c r="OO114" s="127">
        <f t="shared" si="2608"/>
        <v>0</v>
      </c>
      <c r="OP114" s="127">
        <f t="shared" si="2608"/>
        <v>0</v>
      </c>
      <c r="OQ114" s="127">
        <f t="shared" si="2608"/>
        <v>0</v>
      </c>
      <c r="OR114" s="127">
        <f t="shared" si="2608"/>
        <v>0</v>
      </c>
      <c r="OS114" s="127">
        <f t="shared" si="2608"/>
        <v>0</v>
      </c>
      <c r="OT114" s="127">
        <f t="shared" si="2608"/>
        <v>0</v>
      </c>
      <c r="OU114" s="127">
        <f t="shared" si="2608"/>
        <v>0</v>
      </c>
      <c r="OV114" s="127">
        <f t="shared" si="2608"/>
        <v>0</v>
      </c>
      <c r="OW114" s="127">
        <f t="shared" si="2608"/>
        <v>0</v>
      </c>
      <c r="OX114" s="127">
        <f t="shared" si="2608"/>
        <v>0</v>
      </c>
      <c r="OY114" s="127">
        <f t="shared" si="2608"/>
        <v>0</v>
      </c>
      <c r="OZ114" s="127">
        <f t="shared" si="2608"/>
        <v>0</v>
      </c>
      <c r="PA114" s="127">
        <f t="shared" si="2608"/>
        <v>0</v>
      </c>
      <c r="PB114" s="127">
        <f t="shared" si="2608"/>
        <v>0</v>
      </c>
      <c r="PC114" s="127">
        <f t="shared" si="2608"/>
        <v>0</v>
      </c>
      <c r="PD114" s="127">
        <f t="shared" si="2608"/>
        <v>0</v>
      </c>
      <c r="PE114" s="127">
        <f t="shared" si="2608"/>
        <v>0</v>
      </c>
      <c r="PF114" s="127">
        <f t="shared" si="2608"/>
        <v>0</v>
      </c>
      <c r="PG114" s="127">
        <f t="shared" si="2608"/>
        <v>0</v>
      </c>
      <c r="PH114" s="127">
        <f t="shared" si="2608"/>
        <v>0</v>
      </c>
      <c r="PI114" s="127">
        <f t="shared" si="2608"/>
        <v>0</v>
      </c>
      <c r="PJ114" s="127">
        <f t="shared" si="2608"/>
        <v>0</v>
      </c>
      <c r="PK114" s="127">
        <f t="shared" si="2608"/>
        <v>0</v>
      </c>
      <c r="PL114" s="127">
        <f t="shared" si="2608"/>
        <v>0</v>
      </c>
      <c r="PM114" s="127">
        <f t="shared" si="2608"/>
        <v>0</v>
      </c>
      <c r="PN114" s="127">
        <f t="shared" si="2608"/>
        <v>0</v>
      </c>
      <c r="PO114" s="127">
        <f t="shared" si="2608"/>
        <v>0</v>
      </c>
      <c r="PP114" s="127">
        <f t="shared" si="2608"/>
        <v>0</v>
      </c>
      <c r="PQ114" s="127">
        <f t="shared" si="2608"/>
        <v>0</v>
      </c>
      <c r="PR114" s="127">
        <f t="shared" si="2608"/>
        <v>0</v>
      </c>
      <c r="PS114" s="127">
        <f t="shared" si="2608"/>
        <v>0</v>
      </c>
      <c r="PT114" s="127">
        <f t="shared" si="2608"/>
        <v>0</v>
      </c>
      <c r="PU114" s="127">
        <f t="shared" si="2608"/>
        <v>0</v>
      </c>
      <c r="PV114" s="127">
        <f t="shared" si="2608"/>
        <v>0</v>
      </c>
      <c r="PW114" s="127">
        <f t="shared" si="2608"/>
        <v>0</v>
      </c>
      <c r="PX114" s="127">
        <f t="shared" si="2608"/>
        <v>0</v>
      </c>
      <c r="PY114" s="127">
        <f t="shared" si="2608"/>
        <v>0</v>
      </c>
      <c r="PZ114" s="127">
        <f t="shared" si="2608"/>
        <v>0</v>
      </c>
      <c r="QA114" s="127">
        <f t="shared" si="2608"/>
        <v>0</v>
      </c>
      <c r="QB114" s="127">
        <f t="shared" si="2608"/>
        <v>0</v>
      </c>
      <c r="QC114" s="127">
        <f t="shared" si="2608"/>
        <v>0</v>
      </c>
      <c r="QD114" s="127">
        <f t="shared" si="2608"/>
        <v>0</v>
      </c>
      <c r="QE114" s="127">
        <f t="shared" si="2608"/>
        <v>0</v>
      </c>
      <c r="QF114" s="127">
        <f t="shared" si="2608"/>
        <v>0</v>
      </c>
      <c r="QG114" s="127">
        <f t="shared" si="2608"/>
        <v>0</v>
      </c>
      <c r="QH114" s="127">
        <f t="shared" si="2608"/>
        <v>0</v>
      </c>
      <c r="QI114" s="127">
        <f t="shared" si="2608"/>
        <v>0</v>
      </c>
      <c r="QJ114" s="127">
        <f t="shared" si="2608"/>
        <v>0</v>
      </c>
      <c r="QK114" s="127">
        <f t="shared" si="2608"/>
        <v>0</v>
      </c>
      <c r="QL114" s="127">
        <f t="shared" si="2608"/>
        <v>0</v>
      </c>
      <c r="QM114" s="127">
        <f t="shared" si="2608"/>
        <v>0</v>
      </c>
      <c r="QN114" s="127">
        <f t="shared" si="2608"/>
        <v>0</v>
      </c>
      <c r="QO114" s="127">
        <f t="shared" si="2608"/>
        <v>0</v>
      </c>
      <c r="QP114" s="127">
        <f t="shared" si="2608"/>
        <v>0</v>
      </c>
      <c r="QQ114" s="127">
        <f t="shared" si="2608"/>
        <v>0</v>
      </c>
      <c r="QR114" s="127">
        <f t="shared" si="2608"/>
        <v>0</v>
      </c>
      <c r="QS114" s="127">
        <f t="shared" si="2608"/>
        <v>0</v>
      </c>
      <c r="QT114" s="127">
        <f t="shared" si="2608"/>
        <v>0</v>
      </c>
      <c r="QU114" s="127">
        <f t="shared" si="2608"/>
        <v>0</v>
      </c>
      <c r="QV114" s="127">
        <f t="shared" si="2608"/>
        <v>0</v>
      </c>
      <c r="QW114" s="127">
        <f t="shared" si="2608"/>
        <v>0</v>
      </c>
      <c r="QX114" s="127">
        <f t="shared" si="2608"/>
        <v>0</v>
      </c>
      <c r="QY114" s="127">
        <f t="shared" si="2608"/>
        <v>0</v>
      </c>
      <c r="QZ114" s="127">
        <f t="shared" ref="QZ114:TK114" si="2609">IF(QZ42&gt;0,0,1)</f>
        <v>0</v>
      </c>
      <c r="RA114" s="127">
        <f t="shared" si="2609"/>
        <v>0</v>
      </c>
      <c r="RB114" s="127">
        <f t="shared" si="2609"/>
        <v>0</v>
      </c>
      <c r="RC114" s="127">
        <f t="shared" si="2609"/>
        <v>0</v>
      </c>
      <c r="RD114" s="127">
        <f t="shared" si="2609"/>
        <v>0</v>
      </c>
      <c r="RE114" s="127">
        <f t="shared" si="2609"/>
        <v>0</v>
      </c>
      <c r="RF114" s="127">
        <f t="shared" si="2609"/>
        <v>0</v>
      </c>
      <c r="RG114" s="127">
        <f t="shared" si="2609"/>
        <v>0</v>
      </c>
      <c r="RH114" s="127">
        <f t="shared" si="2609"/>
        <v>0</v>
      </c>
      <c r="RI114" s="127">
        <f t="shared" si="2609"/>
        <v>0</v>
      </c>
      <c r="RJ114" s="127">
        <f t="shared" si="2609"/>
        <v>0</v>
      </c>
      <c r="RK114" s="127">
        <f t="shared" si="2609"/>
        <v>0</v>
      </c>
      <c r="RL114" s="127">
        <f t="shared" si="2609"/>
        <v>0</v>
      </c>
      <c r="RM114" s="127">
        <f t="shared" si="2609"/>
        <v>0</v>
      </c>
      <c r="RN114" s="127">
        <f t="shared" si="2609"/>
        <v>0</v>
      </c>
      <c r="RO114" s="127">
        <f t="shared" si="2609"/>
        <v>0</v>
      </c>
      <c r="RP114" s="127">
        <f t="shared" si="2609"/>
        <v>0</v>
      </c>
      <c r="RQ114" s="127">
        <f t="shared" si="2609"/>
        <v>0</v>
      </c>
      <c r="RR114" s="127">
        <f t="shared" si="2609"/>
        <v>0</v>
      </c>
      <c r="RS114" s="127">
        <f t="shared" si="2609"/>
        <v>0</v>
      </c>
      <c r="RT114" s="127">
        <f t="shared" si="2609"/>
        <v>0</v>
      </c>
      <c r="RU114" s="127">
        <f t="shared" si="2609"/>
        <v>0</v>
      </c>
      <c r="RV114" s="127">
        <f t="shared" si="2609"/>
        <v>0</v>
      </c>
      <c r="RW114" s="127">
        <f t="shared" si="2609"/>
        <v>0</v>
      </c>
      <c r="RX114" s="127">
        <f t="shared" si="2609"/>
        <v>0</v>
      </c>
      <c r="RY114" s="127">
        <f t="shared" si="2609"/>
        <v>0</v>
      </c>
      <c r="RZ114" s="127">
        <f t="shared" si="2609"/>
        <v>0</v>
      </c>
      <c r="SA114" s="127">
        <f t="shared" si="2609"/>
        <v>0</v>
      </c>
      <c r="SB114" s="127">
        <f t="shared" si="2609"/>
        <v>0</v>
      </c>
      <c r="SC114" s="127">
        <f t="shared" si="2609"/>
        <v>0</v>
      </c>
      <c r="SD114" s="127">
        <f t="shared" si="2609"/>
        <v>0</v>
      </c>
      <c r="SE114" s="127">
        <f t="shared" si="2609"/>
        <v>0</v>
      </c>
      <c r="SF114" s="127">
        <f t="shared" si="2609"/>
        <v>0</v>
      </c>
      <c r="SG114" s="127">
        <f t="shared" si="2609"/>
        <v>0</v>
      </c>
      <c r="SH114" s="127">
        <f t="shared" si="2609"/>
        <v>0</v>
      </c>
      <c r="SI114" s="127">
        <f t="shared" si="2609"/>
        <v>0</v>
      </c>
      <c r="SJ114" s="127">
        <f t="shared" si="2609"/>
        <v>0</v>
      </c>
      <c r="SK114" s="127">
        <f t="shared" si="2609"/>
        <v>0</v>
      </c>
      <c r="SL114" s="127">
        <f t="shared" si="2609"/>
        <v>0</v>
      </c>
      <c r="SM114" s="127">
        <f t="shared" si="2609"/>
        <v>0</v>
      </c>
      <c r="SN114" s="127">
        <f t="shared" si="2609"/>
        <v>0</v>
      </c>
      <c r="SO114" s="127">
        <f t="shared" si="2609"/>
        <v>0</v>
      </c>
      <c r="SP114" s="127">
        <f t="shared" si="2609"/>
        <v>0</v>
      </c>
      <c r="SQ114" s="127">
        <f t="shared" si="2609"/>
        <v>0</v>
      </c>
      <c r="SR114" s="127">
        <f t="shared" si="2609"/>
        <v>0</v>
      </c>
      <c r="SS114" s="127">
        <f t="shared" si="2609"/>
        <v>0</v>
      </c>
      <c r="ST114" s="127">
        <f t="shared" si="2609"/>
        <v>0</v>
      </c>
      <c r="SU114" s="127">
        <f t="shared" si="2609"/>
        <v>0</v>
      </c>
      <c r="SV114" s="127">
        <f t="shared" si="2609"/>
        <v>0</v>
      </c>
      <c r="SW114" s="127">
        <f t="shared" si="2609"/>
        <v>0</v>
      </c>
      <c r="SX114" s="127">
        <f t="shared" si="2609"/>
        <v>0</v>
      </c>
      <c r="SY114" s="127">
        <f t="shared" si="2609"/>
        <v>0</v>
      </c>
      <c r="SZ114" s="127">
        <f t="shared" si="2609"/>
        <v>0</v>
      </c>
      <c r="TA114" s="127">
        <f t="shared" si="2609"/>
        <v>0</v>
      </c>
      <c r="TB114" s="127">
        <f t="shared" si="2609"/>
        <v>0</v>
      </c>
      <c r="TC114" s="127">
        <f t="shared" si="2609"/>
        <v>0</v>
      </c>
      <c r="TD114" s="127">
        <f t="shared" si="2609"/>
        <v>0</v>
      </c>
      <c r="TE114" s="127">
        <f t="shared" si="2609"/>
        <v>0</v>
      </c>
      <c r="TF114" s="127">
        <f t="shared" si="2609"/>
        <v>0</v>
      </c>
      <c r="TG114" s="127">
        <f t="shared" si="2609"/>
        <v>0</v>
      </c>
      <c r="TH114" s="127">
        <f t="shared" si="2609"/>
        <v>0</v>
      </c>
      <c r="TI114" s="127">
        <f t="shared" si="2609"/>
        <v>0</v>
      </c>
      <c r="TJ114" s="127">
        <f t="shared" si="2609"/>
        <v>0</v>
      </c>
      <c r="TK114" s="127">
        <f t="shared" si="2609"/>
        <v>0</v>
      </c>
      <c r="TL114" s="127">
        <f t="shared" ref="TL114:VH114" si="2610">IF(TL42&gt;0,0,1)</f>
        <v>0</v>
      </c>
      <c r="TM114" s="127">
        <f t="shared" si="2610"/>
        <v>0</v>
      </c>
      <c r="TN114" s="127">
        <f t="shared" si="2610"/>
        <v>0</v>
      </c>
      <c r="TO114" s="127">
        <f t="shared" si="2610"/>
        <v>0</v>
      </c>
      <c r="TP114" s="127">
        <f t="shared" si="2610"/>
        <v>0</v>
      </c>
      <c r="TQ114" s="127">
        <f t="shared" si="2610"/>
        <v>0</v>
      </c>
      <c r="TR114" s="127">
        <f t="shared" si="2610"/>
        <v>0</v>
      </c>
      <c r="TS114" s="127">
        <f t="shared" si="2610"/>
        <v>0</v>
      </c>
      <c r="TT114" s="127">
        <f t="shared" si="2610"/>
        <v>0</v>
      </c>
      <c r="TU114" s="127">
        <f t="shared" si="2610"/>
        <v>0</v>
      </c>
      <c r="TV114" s="127">
        <f t="shared" si="2610"/>
        <v>0</v>
      </c>
      <c r="TW114" s="127">
        <f t="shared" si="2610"/>
        <v>0</v>
      </c>
      <c r="TX114" s="127">
        <f t="shared" si="2610"/>
        <v>0</v>
      </c>
      <c r="TY114" s="127">
        <f t="shared" si="2610"/>
        <v>0</v>
      </c>
      <c r="TZ114" s="127">
        <f t="shared" si="2610"/>
        <v>0</v>
      </c>
      <c r="UA114" s="127">
        <f t="shared" si="2610"/>
        <v>0</v>
      </c>
      <c r="UB114" s="127">
        <f t="shared" si="2610"/>
        <v>0</v>
      </c>
      <c r="UC114" s="127">
        <f t="shared" si="2610"/>
        <v>0</v>
      </c>
      <c r="UD114" s="127">
        <f t="shared" si="2610"/>
        <v>0</v>
      </c>
      <c r="UE114" s="127">
        <f t="shared" si="2610"/>
        <v>0</v>
      </c>
      <c r="UF114" s="127">
        <f t="shared" si="2610"/>
        <v>0</v>
      </c>
      <c r="UG114" s="127">
        <f t="shared" si="2610"/>
        <v>0</v>
      </c>
      <c r="UH114" s="127">
        <f t="shared" si="2610"/>
        <v>0</v>
      </c>
      <c r="UI114" s="127">
        <f t="shared" si="2610"/>
        <v>0</v>
      </c>
      <c r="UJ114" s="127">
        <f t="shared" si="2610"/>
        <v>0</v>
      </c>
      <c r="UK114" s="127">
        <f t="shared" si="2610"/>
        <v>0</v>
      </c>
      <c r="UL114" s="127">
        <f t="shared" si="2610"/>
        <v>0</v>
      </c>
      <c r="UM114" s="127">
        <f t="shared" si="2610"/>
        <v>0</v>
      </c>
      <c r="UN114" s="127">
        <f t="shared" si="2610"/>
        <v>0</v>
      </c>
      <c r="UO114" s="127">
        <f t="shared" si="2610"/>
        <v>0</v>
      </c>
      <c r="UP114" s="127">
        <f t="shared" si="2610"/>
        <v>0</v>
      </c>
      <c r="UQ114" s="127">
        <f t="shared" si="2610"/>
        <v>0</v>
      </c>
      <c r="UR114" s="127">
        <f t="shared" si="2610"/>
        <v>0</v>
      </c>
      <c r="US114" s="127">
        <f t="shared" si="2610"/>
        <v>0</v>
      </c>
      <c r="UT114" s="127">
        <f t="shared" si="2610"/>
        <v>0</v>
      </c>
      <c r="UU114" s="127">
        <f t="shared" si="2610"/>
        <v>0</v>
      </c>
      <c r="UV114" s="127">
        <f t="shared" si="2610"/>
        <v>0</v>
      </c>
      <c r="UW114" s="127">
        <f t="shared" si="2610"/>
        <v>0</v>
      </c>
      <c r="UX114" s="127">
        <f t="shared" si="2610"/>
        <v>0</v>
      </c>
      <c r="UY114" s="127">
        <f t="shared" si="2610"/>
        <v>0</v>
      </c>
      <c r="UZ114" s="127">
        <f t="shared" si="2610"/>
        <v>0</v>
      </c>
      <c r="VA114" s="127">
        <f t="shared" si="2610"/>
        <v>0</v>
      </c>
      <c r="VB114" s="127">
        <f t="shared" si="2610"/>
        <v>0</v>
      </c>
      <c r="VC114" s="127">
        <f t="shared" si="2610"/>
        <v>0</v>
      </c>
      <c r="VD114" s="127">
        <f t="shared" si="2610"/>
        <v>0</v>
      </c>
      <c r="VE114" s="127">
        <f t="shared" si="2610"/>
        <v>0</v>
      </c>
      <c r="VF114" s="127">
        <f t="shared" si="2610"/>
        <v>0</v>
      </c>
      <c r="VG114" s="127">
        <f t="shared" si="2610"/>
        <v>0</v>
      </c>
      <c r="VH114" s="127">
        <f t="shared" si="2610"/>
        <v>0</v>
      </c>
    </row>
    <row r="115" spans="2:580" ht="14.25" x14ac:dyDescent="0.25">
      <c r="B115" s="55"/>
      <c r="C115" s="10" t="s">
        <v>45</v>
      </c>
      <c r="D115" s="93" t="s">
        <v>107</v>
      </c>
      <c r="E115" s="124">
        <f t="shared" ref="E115:F115" si="2611">E41+E40+E113+E114*E43</f>
        <v>12</v>
      </c>
      <c r="F115" s="124">
        <f t="shared" si="2611"/>
        <v>12</v>
      </c>
      <c r="G115" s="124">
        <f t="shared" ref="G115:S115" si="2612">G41+G40+G113+G114*G43</f>
        <v>12</v>
      </c>
      <c r="H115" s="124">
        <f t="shared" si="2612"/>
        <v>12</v>
      </c>
      <c r="I115" s="124">
        <f t="shared" si="2612"/>
        <v>12</v>
      </c>
      <c r="J115" s="124">
        <f t="shared" si="2612"/>
        <v>12</v>
      </c>
      <c r="K115" s="124">
        <f t="shared" si="2612"/>
        <v>12</v>
      </c>
      <c r="L115" s="124">
        <f t="shared" si="2612"/>
        <v>12</v>
      </c>
      <c r="M115" s="124">
        <f t="shared" si="2612"/>
        <v>12</v>
      </c>
      <c r="N115" s="124">
        <f t="shared" si="2612"/>
        <v>12</v>
      </c>
      <c r="O115" s="124">
        <f t="shared" si="2612"/>
        <v>12</v>
      </c>
      <c r="P115" s="124">
        <f t="shared" si="2612"/>
        <v>12</v>
      </c>
      <c r="Q115" s="124">
        <f t="shared" si="2612"/>
        <v>12</v>
      </c>
      <c r="R115" s="124">
        <f t="shared" si="2612"/>
        <v>12</v>
      </c>
      <c r="S115" s="124">
        <f t="shared" si="2612"/>
        <v>12</v>
      </c>
      <c r="T115" s="124">
        <f t="shared" ref="T115:CE115" si="2613">T41+T40+T113+T114*T43</f>
        <v>12</v>
      </c>
      <c r="U115" s="124">
        <f t="shared" si="2613"/>
        <v>12</v>
      </c>
      <c r="V115" s="124">
        <f t="shared" si="2613"/>
        <v>12</v>
      </c>
      <c r="W115" s="124">
        <f t="shared" si="2613"/>
        <v>12</v>
      </c>
      <c r="X115" s="124">
        <f t="shared" si="2613"/>
        <v>12</v>
      </c>
      <c r="Y115" s="124">
        <f t="shared" si="2613"/>
        <v>12</v>
      </c>
      <c r="Z115" s="124">
        <f t="shared" si="2613"/>
        <v>12</v>
      </c>
      <c r="AA115" s="124">
        <f t="shared" si="2613"/>
        <v>12</v>
      </c>
      <c r="AB115" s="124">
        <f t="shared" si="2613"/>
        <v>12</v>
      </c>
      <c r="AC115" s="124">
        <f t="shared" si="2613"/>
        <v>12</v>
      </c>
      <c r="AD115" s="124">
        <f t="shared" si="2613"/>
        <v>12</v>
      </c>
      <c r="AE115" s="124">
        <f t="shared" si="2613"/>
        <v>12</v>
      </c>
      <c r="AF115" s="124">
        <f t="shared" si="2613"/>
        <v>12</v>
      </c>
      <c r="AG115" s="124">
        <f t="shared" si="2613"/>
        <v>12</v>
      </c>
      <c r="AH115" s="124">
        <f t="shared" si="2613"/>
        <v>12</v>
      </c>
      <c r="AI115" s="124">
        <f t="shared" si="2613"/>
        <v>12</v>
      </c>
      <c r="AJ115" s="124">
        <f t="shared" si="2613"/>
        <v>12</v>
      </c>
      <c r="AK115" s="124">
        <f t="shared" si="2613"/>
        <v>12</v>
      </c>
      <c r="AL115" s="124">
        <f t="shared" si="2613"/>
        <v>12</v>
      </c>
      <c r="AM115" s="124">
        <f t="shared" si="2613"/>
        <v>12</v>
      </c>
      <c r="AN115" s="124">
        <f t="shared" si="2613"/>
        <v>12</v>
      </c>
      <c r="AO115" s="124">
        <f t="shared" si="2613"/>
        <v>12</v>
      </c>
      <c r="AP115" s="124">
        <f t="shared" si="2613"/>
        <v>12</v>
      </c>
      <c r="AQ115" s="124">
        <f t="shared" si="2613"/>
        <v>12</v>
      </c>
      <c r="AR115" s="124">
        <f t="shared" si="2613"/>
        <v>12</v>
      </c>
      <c r="AS115" s="124">
        <f t="shared" si="2613"/>
        <v>12</v>
      </c>
      <c r="AT115" s="124">
        <f t="shared" si="2613"/>
        <v>12</v>
      </c>
      <c r="AU115" s="124">
        <f t="shared" si="2613"/>
        <v>12</v>
      </c>
      <c r="AV115" s="124">
        <f t="shared" si="2613"/>
        <v>12</v>
      </c>
      <c r="AW115" s="124">
        <f t="shared" si="2613"/>
        <v>12</v>
      </c>
      <c r="AX115" s="124">
        <f t="shared" si="2613"/>
        <v>12</v>
      </c>
      <c r="AY115" s="124">
        <f t="shared" si="2613"/>
        <v>12</v>
      </c>
      <c r="AZ115" s="124">
        <f t="shared" si="2613"/>
        <v>12</v>
      </c>
      <c r="BA115" s="124">
        <f t="shared" si="2613"/>
        <v>12</v>
      </c>
      <c r="BB115" s="124">
        <f t="shared" si="2613"/>
        <v>12</v>
      </c>
      <c r="BC115" s="124">
        <f t="shared" si="2613"/>
        <v>12</v>
      </c>
      <c r="BD115" s="124">
        <f t="shared" si="2613"/>
        <v>12</v>
      </c>
      <c r="BE115" s="124">
        <f t="shared" si="2613"/>
        <v>12</v>
      </c>
      <c r="BF115" s="124">
        <f t="shared" si="2613"/>
        <v>12</v>
      </c>
      <c r="BG115" s="124">
        <f t="shared" si="2613"/>
        <v>12</v>
      </c>
      <c r="BH115" s="124">
        <f t="shared" si="2613"/>
        <v>12</v>
      </c>
      <c r="BI115" s="124">
        <f t="shared" si="2613"/>
        <v>12</v>
      </c>
      <c r="BJ115" s="124">
        <f t="shared" si="2613"/>
        <v>12</v>
      </c>
      <c r="BK115" s="124">
        <f t="shared" si="2613"/>
        <v>12</v>
      </c>
      <c r="BL115" s="124">
        <f t="shared" si="2613"/>
        <v>12</v>
      </c>
      <c r="BM115" s="124">
        <f t="shared" si="2613"/>
        <v>12</v>
      </c>
      <c r="BN115" s="124">
        <f t="shared" si="2613"/>
        <v>12</v>
      </c>
      <c r="BO115" s="124">
        <f t="shared" si="2613"/>
        <v>12</v>
      </c>
      <c r="BP115" s="124">
        <f t="shared" si="2613"/>
        <v>12</v>
      </c>
      <c r="BQ115" s="124">
        <f t="shared" si="2613"/>
        <v>12</v>
      </c>
      <c r="BR115" s="124">
        <f t="shared" si="2613"/>
        <v>12</v>
      </c>
      <c r="BS115" s="124">
        <f t="shared" si="2613"/>
        <v>12</v>
      </c>
      <c r="BT115" s="124">
        <f t="shared" si="2613"/>
        <v>12</v>
      </c>
      <c r="BU115" s="124">
        <f t="shared" si="2613"/>
        <v>12</v>
      </c>
      <c r="BV115" s="124">
        <f t="shared" si="2613"/>
        <v>12</v>
      </c>
      <c r="BW115" s="124">
        <f t="shared" si="2613"/>
        <v>12</v>
      </c>
      <c r="BX115" s="124">
        <f t="shared" si="2613"/>
        <v>12</v>
      </c>
      <c r="BY115" s="124">
        <f t="shared" si="2613"/>
        <v>12</v>
      </c>
      <c r="BZ115" s="124">
        <f t="shared" si="2613"/>
        <v>12</v>
      </c>
      <c r="CA115" s="124">
        <f t="shared" si="2613"/>
        <v>12</v>
      </c>
      <c r="CB115" s="124">
        <f t="shared" si="2613"/>
        <v>12</v>
      </c>
      <c r="CC115" s="124">
        <f t="shared" si="2613"/>
        <v>12</v>
      </c>
      <c r="CD115" s="124">
        <f t="shared" si="2613"/>
        <v>12</v>
      </c>
      <c r="CE115" s="124">
        <f t="shared" si="2613"/>
        <v>12</v>
      </c>
      <c r="CF115" s="124">
        <f t="shared" ref="CF115:EQ115" si="2614">CF41+CF40+CF113+CF114*CF43</f>
        <v>12</v>
      </c>
      <c r="CG115" s="124">
        <f t="shared" si="2614"/>
        <v>12</v>
      </c>
      <c r="CH115" s="124">
        <f t="shared" si="2614"/>
        <v>12</v>
      </c>
      <c r="CI115" s="124">
        <f t="shared" si="2614"/>
        <v>12</v>
      </c>
      <c r="CJ115" s="124">
        <f t="shared" si="2614"/>
        <v>12</v>
      </c>
      <c r="CK115" s="124">
        <f t="shared" si="2614"/>
        <v>12</v>
      </c>
      <c r="CL115" s="124">
        <f t="shared" si="2614"/>
        <v>12</v>
      </c>
      <c r="CM115" s="124">
        <f t="shared" si="2614"/>
        <v>12</v>
      </c>
      <c r="CN115" s="124">
        <f t="shared" si="2614"/>
        <v>12</v>
      </c>
      <c r="CO115" s="124">
        <f t="shared" si="2614"/>
        <v>12</v>
      </c>
      <c r="CP115" s="124">
        <f t="shared" si="2614"/>
        <v>12</v>
      </c>
      <c r="CQ115" s="124">
        <f t="shared" si="2614"/>
        <v>12</v>
      </c>
      <c r="CR115" s="124">
        <f t="shared" si="2614"/>
        <v>12</v>
      </c>
      <c r="CS115" s="124">
        <f t="shared" si="2614"/>
        <v>12</v>
      </c>
      <c r="CT115" s="124">
        <f t="shared" si="2614"/>
        <v>12</v>
      </c>
      <c r="CU115" s="124">
        <f t="shared" si="2614"/>
        <v>12</v>
      </c>
      <c r="CV115" s="124">
        <f t="shared" si="2614"/>
        <v>12</v>
      </c>
      <c r="CW115" s="124">
        <f t="shared" si="2614"/>
        <v>12</v>
      </c>
      <c r="CX115" s="124">
        <f t="shared" si="2614"/>
        <v>12</v>
      </c>
      <c r="CY115" s="124">
        <f t="shared" si="2614"/>
        <v>12</v>
      </c>
      <c r="CZ115" s="124">
        <f t="shared" si="2614"/>
        <v>12</v>
      </c>
      <c r="DA115" s="124">
        <f t="shared" si="2614"/>
        <v>12</v>
      </c>
      <c r="DB115" s="124">
        <f t="shared" si="2614"/>
        <v>12</v>
      </c>
      <c r="DC115" s="124">
        <f t="shared" si="2614"/>
        <v>12</v>
      </c>
      <c r="DD115" s="124">
        <f t="shared" si="2614"/>
        <v>12</v>
      </c>
      <c r="DE115" s="124">
        <f t="shared" si="2614"/>
        <v>12</v>
      </c>
      <c r="DF115" s="124">
        <f t="shared" si="2614"/>
        <v>12</v>
      </c>
      <c r="DG115" s="124">
        <f t="shared" si="2614"/>
        <v>12</v>
      </c>
      <c r="DH115" s="124">
        <f t="shared" si="2614"/>
        <v>12</v>
      </c>
      <c r="DI115" s="124">
        <f t="shared" si="2614"/>
        <v>12</v>
      </c>
      <c r="DJ115" s="124">
        <f t="shared" si="2614"/>
        <v>12</v>
      </c>
      <c r="DK115" s="124">
        <f t="shared" si="2614"/>
        <v>12</v>
      </c>
      <c r="DL115" s="124">
        <f t="shared" si="2614"/>
        <v>12</v>
      </c>
      <c r="DM115" s="124">
        <f t="shared" si="2614"/>
        <v>12</v>
      </c>
      <c r="DN115" s="124">
        <f t="shared" si="2614"/>
        <v>12</v>
      </c>
      <c r="DO115" s="124">
        <f t="shared" si="2614"/>
        <v>12</v>
      </c>
      <c r="DP115" s="124">
        <f t="shared" si="2614"/>
        <v>12</v>
      </c>
      <c r="DQ115" s="124">
        <f t="shared" si="2614"/>
        <v>12</v>
      </c>
      <c r="DR115" s="124">
        <f t="shared" si="2614"/>
        <v>12</v>
      </c>
      <c r="DS115" s="124">
        <f t="shared" si="2614"/>
        <v>12</v>
      </c>
      <c r="DT115" s="124">
        <f t="shared" si="2614"/>
        <v>12</v>
      </c>
      <c r="DU115" s="124">
        <f t="shared" si="2614"/>
        <v>12</v>
      </c>
      <c r="DV115" s="124">
        <f t="shared" si="2614"/>
        <v>12</v>
      </c>
      <c r="DW115" s="124">
        <f t="shared" si="2614"/>
        <v>12</v>
      </c>
      <c r="DX115" s="124">
        <f t="shared" si="2614"/>
        <v>12</v>
      </c>
      <c r="DY115" s="124">
        <f t="shared" si="2614"/>
        <v>12</v>
      </c>
      <c r="DZ115" s="124">
        <f t="shared" si="2614"/>
        <v>12</v>
      </c>
      <c r="EA115" s="124">
        <f t="shared" si="2614"/>
        <v>12</v>
      </c>
      <c r="EB115" s="124">
        <f t="shared" si="2614"/>
        <v>12</v>
      </c>
      <c r="EC115" s="124">
        <f t="shared" si="2614"/>
        <v>12</v>
      </c>
      <c r="ED115" s="124">
        <f t="shared" si="2614"/>
        <v>12</v>
      </c>
      <c r="EE115" s="124">
        <f t="shared" si="2614"/>
        <v>12</v>
      </c>
      <c r="EF115" s="124">
        <f t="shared" si="2614"/>
        <v>12</v>
      </c>
      <c r="EG115" s="124">
        <f t="shared" si="2614"/>
        <v>12</v>
      </c>
      <c r="EH115" s="124">
        <f t="shared" si="2614"/>
        <v>12</v>
      </c>
      <c r="EI115" s="124">
        <f t="shared" si="2614"/>
        <v>12</v>
      </c>
      <c r="EJ115" s="124">
        <f t="shared" si="2614"/>
        <v>12</v>
      </c>
      <c r="EK115" s="124">
        <f t="shared" si="2614"/>
        <v>12</v>
      </c>
      <c r="EL115" s="124">
        <f t="shared" si="2614"/>
        <v>12</v>
      </c>
      <c r="EM115" s="124">
        <f t="shared" si="2614"/>
        <v>12</v>
      </c>
      <c r="EN115" s="124">
        <f t="shared" si="2614"/>
        <v>12</v>
      </c>
      <c r="EO115" s="124">
        <f t="shared" si="2614"/>
        <v>12</v>
      </c>
      <c r="EP115" s="124">
        <f t="shared" si="2614"/>
        <v>12</v>
      </c>
      <c r="EQ115" s="124">
        <f t="shared" si="2614"/>
        <v>12</v>
      </c>
      <c r="ER115" s="124">
        <f t="shared" ref="ER115:HC115" si="2615">ER41+ER40+ER113+ER114*ER43</f>
        <v>12</v>
      </c>
      <c r="ES115" s="124">
        <f t="shared" si="2615"/>
        <v>12</v>
      </c>
      <c r="ET115" s="124">
        <f t="shared" si="2615"/>
        <v>12</v>
      </c>
      <c r="EU115" s="124">
        <f t="shared" si="2615"/>
        <v>12</v>
      </c>
      <c r="EV115" s="124">
        <f t="shared" si="2615"/>
        <v>12</v>
      </c>
      <c r="EW115" s="124">
        <f t="shared" si="2615"/>
        <v>12</v>
      </c>
      <c r="EX115" s="124">
        <f t="shared" si="2615"/>
        <v>12</v>
      </c>
      <c r="EY115" s="124">
        <f t="shared" si="2615"/>
        <v>12</v>
      </c>
      <c r="EZ115" s="124">
        <f t="shared" si="2615"/>
        <v>12</v>
      </c>
      <c r="FA115" s="124">
        <f t="shared" si="2615"/>
        <v>12</v>
      </c>
      <c r="FB115" s="124">
        <f t="shared" si="2615"/>
        <v>12</v>
      </c>
      <c r="FC115" s="124">
        <f t="shared" si="2615"/>
        <v>12</v>
      </c>
      <c r="FD115" s="124">
        <f t="shared" si="2615"/>
        <v>12</v>
      </c>
      <c r="FE115" s="124">
        <f t="shared" si="2615"/>
        <v>12</v>
      </c>
      <c r="FF115" s="124">
        <f t="shared" si="2615"/>
        <v>12</v>
      </c>
      <c r="FG115" s="124">
        <f t="shared" si="2615"/>
        <v>12</v>
      </c>
      <c r="FH115" s="124">
        <f t="shared" si="2615"/>
        <v>12</v>
      </c>
      <c r="FI115" s="124">
        <f t="shared" si="2615"/>
        <v>12</v>
      </c>
      <c r="FJ115" s="124">
        <f t="shared" si="2615"/>
        <v>12</v>
      </c>
      <c r="FK115" s="124">
        <f t="shared" si="2615"/>
        <v>12</v>
      </c>
      <c r="FL115" s="124">
        <f t="shared" si="2615"/>
        <v>12</v>
      </c>
      <c r="FM115" s="124">
        <f t="shared" si="2615"/>
        <v>12</v>
      </c>
      <c r="FN115" s="124">
        <f t="shared" si="2615"/>
        <v>12</v>
      </c>
      <c r="FO115" s="124">
        <f t="shared" si="2615"/>
        <v>12</v>
      </c>
      <c r="FP115" s="124">
        <f t="shared" si="2615"/>
        <v>12</v>
      </c>
      <c r="FQ115" s="124">
        <f t="shared" si="2615"/>
        <v>12</v>
      </c>
      <c r="FR115" s="124">
        <f t="shared" si="2615"/>
        <v>12</v>
      </c>
      <c r="FS115" s="124">
        <f t="shared" si="2615"/>
        <v>12</v>
      </c>
      <c r="FT115" s="124">
        <f t="shared" si="2615"/>
        <v>12</v>
      </c>
      <c r="FU115" s="124">
        <f t="shared" si="2615"/>
        <v>12</v>
      </c>
      <c r="FV115" s="124">
        <f t="shared" si="2615"/>
        <v>12</v>
      </c>
      <c r="FW115" s="124">
        <f t="shared" si="2615"/>
        <v>12</v>
      </c>
      <c r="FX115" s="124">
        <f t="shared" si="2615"/>
        <v>12</v>
      </c>
      <c r="FY115" s="124">
        <f t="shared" si="2615"/>
        <v>12</v>
      </c>
      <c r="FZ115" s="124">
        <f t="shared" si="2615"/>
        <v>12</v>
      </c>
      <c r="GA115" s="124">
        <f t="shared" si="2615"/>
        <v>12</v>
      </c>
      <c r="GB115" s="124">
        <f t="shared" si="2615"/>
        <v>12</v>
      </c>
      <c r="GC115" s="124">
        <f t="shared" si="2615"/>
        <v>12</v>
      </c>
      <c r="GD115" s="124">
        <f t="shared" si="2615"/>
        <v>12</v>
      </c>
      <c r="GE115" s="124">
        <f t="shared" si="2615"/>
        <v>12</v>
      </c>
      <c r="GF115" s="124">
        <f t="shared" si="2615"/>
        <v>12</v>
      </c>
      <c r="GG115" s="124">
        <f t="shared" si="2615"/>
        <v>12</v>
      </c>
      <c r="GH115" s="124">
        <f t="shared" si="2615"/>
        <v>12</v>
      </c>
      <c r="GI115" s="124">
        <f t="shared" si="2615"/>
        <v>12</v>
      </c>
      <c r="GJ115" s="124">
        <f t="shared" si="2615"/>
        <v>12</v>
      </c>
      <c r="GK115" s="124">
        <f t="shared" si="2615"/>
        <v>12</v>
      </c>
      <c r="GL115" s="124">
        <f t="shared" si="2615"/>
        <v>12</v>
      </c>
      <c r="GM115" s="124">
        <f t="shared" si="2615"/>
        <v>12</v>
      </c>
      <c r="GN115" s="124">
        <f t="shared" si="2615"/>
        <v>12</v>
      </c>
      <c r="GO115" s="124">
        <f t="shared" si="2615"/>
        <v>12</v>
      </c>
      <c r="GP115" s="124">
        <f t="shared" si="2615"/>
        <v>12</v>
      </c>
      <c r="GQ115" s="124">
        <f t="shared" si="2615"/>
        <v>12</v>
      </c>
      <c r="GR115" s="124">
        <f t="shared" si="2615"/>
        <v>12</v>
      </c>
      <c r="GS115" s="124">
        <f t="shared" si="2615"/>
        <v>12</v>
      </c>
      <c r="GT115" s="124">
        <f t="shared" si="2615"/>
        <v>12</v>
      </c>
      <c r="GU115" s="124">
        <f t="shared" si="2615"/>
        <v>12</v>
      </c>
      <c r="GV115" s="124">
        <f t="shared" si="2615"/>
        <v>12</v>
      </c>
      <c r="GW115" s="124">
        <f t="shared" si="2615"/>
        <v>12</v>
      </c>
      <c r="GX115" s="124">
        <f t="shared" si="2615"/>
        <v>12</v>
      </c>
      <c r="GY115" s="124">
        <f t="shared" si="2615"/>
        <v>12</v>
      </c>
      <c r="GZ115" s="124">
        <f t="shared" si="2615"/>
        <v>12</v>
      </c>
      <c r="HA115" s="124">
        <f t="shared" si="2615"/>
        <v>12</v>
      </c>
      <c r="HB115" s="124">
        <f t="shared" si="2615"/>
        <v>12</v>
      </c>
      <c r="HC115" s="124">
        <f t="shared" si="2615"/>
        <v>12</v>
      </c>
      <c r="HD115" s="124">
        <f t="shared" ref="HD115:JO115" si="2616">HD41+HD40+HD113+HD114*HD43</f>
        <v>12</v>
      </c>
      <c r="HE115" s="124">
        <f t="shared" si="2616"/>
        <v>12</v>
      </c>
      <c r="HF115" s="124">
        <f t="shared" si="2616"/>
        <v>12</v>
      </c>
      <c r="HG115" s="124">
        <f t="shared" si="2616"/>
        <v>12</v>
      </c>
      <c r="HH115" s="124">
        <f t="shared" si="2616"/>
        <v>12</v>
      </c>
      <c r="HI115" s="124">
        <f t="shared" si="2616"/>
        <v>12</v>
      </c>
      <c r="HJ115" s="124">
        <f t="shared" si="2616"/>
        <v>12</v>
      </c>
      <c r="HK115" s="124">
        <f t="shared" si="2616"/>
        <v>12</v>
      </c>
      <c r="HL115" s="124">
        <f t="shared" si="2616"/>
        <v>12</v>
      </c>
      <c r="HM115" s="124">
        <f t="shared" si="2616"/>
        <v>12</v>
      </c>
      <c r="HN115" s="124">
        <f t="shared" si="2616"/>
        <v>12</v>
      </c>
      <c r="HO115" s="124">
        <f t="shared" si="2616"/>
        <v>12</v>
      </c>
      <c r="HP115" s="124">
        <f t="shared" si="2616"/>
        <v>12</v>
      </c>
      <c r="HQ115" s="124">
        <f t="shared" si="2616"/>
        <v>12</v>
      </c>
      <c r="HR115" s="124">
        <f t="shared" si="2616"/>
        <v>12</v>
      </c>
      <c r="HS115" s="124">
        <f t="shared" si="2616"/>
        <v>12</v>
      </c>
      <c r="HT115" s="124">
        <f t="shared" si="2616"/>
        <v>12</v>
      </c>
      <c r="HU115" s="124">
        <f t="shared" si="2616"/>
        <v>12</v>
      </c>
      <c r="HV115" s="124">
        <f t="shared" si="2616"/>
        <v>12</v>
      </c>
      <c r="HW115" s="124">
        <f t="shared" si="2616"/>
        <v>12</v>
      </c>
      <c r="HX115" s="124">
        <f t="shared" si="2616"/>
        <v>12</v>
      </c>
      <c r="HY115" s="124">
        <f t="shared" si="2616"/>
        <v>12</v>
      </c>
      <c r="HZ115" s="124">
        <f t="shared" si="2616"/>
        <v>12</v>
      </c>
      <c r="IA115" s="124">
        <f t="shared" si="2616"/>
        <v>12</v>
      </c>
      <c r="IB115" s="124">
        <f t="shared" si="2616"/>
        <v>12</v>
      </c>
      <c r="IC115" s="124">
        <f t="shared" si="2616"/>
        <v>12</v>
      </c>
      <c r="ID115" s="124">
        <f t="shared" si="2616"/>
        <v>12</v>
      </c>
      <c r="IE115" s="124">
        <f t="shared" si="2616"/>
        <v>12</v>
      </c>
      <c r="IF115" s="124">
        <f t="shared" si="2616"/>
        <v>12</v>
      </c>
      <c r="IG115" s="124">
        <f t="shared" si="2616"/>
        <v>12</v>
      </c>
      <c r="IH115" s="124">
        <f t="shared" si="2616"/>
        <v>12</v>
      </c>
      <c r="II115" s="124">
        <f t="shared" si="2616"/>
        <v>12</v>
      </c>
      <c r="IJ115" s="124">
        <f t="shared" si="2616"/>
        <v>12</v>
      </c>
      <c r="IK115" s="124">
        <f t="shared" si="2616"/>
        <v>12</v>
      </c>
      <c r="IL115" s="124">
        <f t="shared" si="2616"/>
        <v>12</v>
      </c>
      <c r="IM115" s="124">
        <f t="shared" si="2616"/>
        <v>12</v>
      </c>
      <c r="IN115" s="124">
        <f t="shared" si="2616"/>
        <v>12</v>
      </c>
      <c r="IO115" s="124">
        <f t="shared" si="2616"/>
        <v>12</v>
      </c>
      <c r="IP115" s="124">
        <f t="shared" si="2616"/>
        <v>12</v>
      </c>
      <c r="IQ115" s="124">
        <f t="shared" si="2616"/>
        <v>12</v>
      </c>
      <c r="IR115" s="124">
        <f t="shared" si="2616"/>
        <v>12</v>
      </c>
      <c r="IS115" s="124">
        <f t="shared" si="2616"/>
        <v>12</v>
      </c>
      <c r="IT115" s="124">
        <f t="shared" si="2616"/>
        <v>12</v>
      </c>
      <c r="IU115" s="124">
        <f t="shared" si="2616"/>
        <v>12</v>
      </c>
      <c r="IV115" s="124">
        <f t="shared" si="2616"/>
        <v>12</v>
      </c>
      <c r="IW115" s="124">
        <f t="shared" si="2616"/>
        <v>12</v>
      </c>
      <c r="IX115" s="124">
        <f t="shared" si="2616"/>
        <v>12</v>
      </c>
      <c r="IY115" s="124">
        <f t="shared" si="2616"/>
        <v>12</v>
      </c>
      <c r="IZ115" s="124">
        <f t="shared" si="2616"/>
        <v>12</v>
      </c>
      <c r="JA115" s="124">
        <f t="shared" si="2616"/>
        <v>12</v>
      </c>
      <c r="JB115" s="124">
        <f t="shared" si="2616"/>
        <v>12</v>
      </c>
      <c r="JC115" s="124">
        <f t="shared" si="2616"/>
        <v>12</v>
      </c>
      <c r="JD115" s="124">
        <f t="shared" si="2616"/>
        <v>12</v>
      </c>
      <c r="JE115" s="124">
        <f t="shared" si="2616"/>
        <v>12</v>
      </c>
      <c r="JF115" s="124">
        <f t="shared" si="2616"/>
        <v>12</v>
      </c>
      <c r="JG115" s="124">
        <f t="shared" si="2616"/>
        <v>12</v>
      </c>
      <c r="JH115" s="124">
        <f t="shared" si="2616"/>
        <v>12</v>
      </c>
      <c r="JI115" s="124">
        <f t="shared" si="2616"/>
        <v>12</v>
      </c>
      <c r="JJ115" s="124">
        <f t="shared" si="2616"/>
        <v>12</v>
      </c>
      <c r="JK115" s="124">
        <f t="shared" si="2616"/>
        <v>12</v>
      </c>
      <c r="JL115" s="124">
        <f t="shared" si="2616"/>
        <v>12</v>
      </c>
      <c r="JM115" s="124">
        <f t="shared" si="2616"/>
        <v>12</v>
      </c>
      <c r="JN115" s="124">
        <f t="shared" si="2616"/>
        <v>12</v>
      </c>
      <c r="JO115" s="124">
        <f t="shared" si="2616"/>
        <v>12</v>
      </c>
      <c r="JP115" s="124">
        <f t="shared" ref="JP115:MA115" si="2617">JP41+JP40+JP113+JP114*JP43</f>
        <v>12</v>
      </c>
      <c r="JQ115" s="124">
        <f t="shared" si="2617"/>
        <v>12</v>
      </c>
      <c r="JR115" s="124">
        <f t="shared" si="2617"/>
        <v>12</v>
      </c>
      <c r="JS115" s="124">
        <f t="shared" si="2617"/>
        <v>12</v>
      </c>
      <c r="JT115" s="124">
        <f t="shared" si="2617"/>
        <v>12</v>
      </c>
      <c r="JU115" s="124">
        <f t="shared" si="2617"/>
        <v>12</v>
      </c>
      <c r="JV115" s="124">
        <f t="shared" si="2617"/>
        <v>12</v>
      </c>
      <c r="JW115" s="124">
        <f t="shared" si="2617"/>
        <v>12</v>
      </c>
      <c r="JX115" s="124">
        <f t="shared" si="2617"/>
        <v>12</v>
      </c>
      <c r="JY115" s="124">
        <f t="shared" si="2617"/>
        <v>12</v>
      </c>
      <c r="JZ115" s="124">
        <f t="shared" si="2617"/>
        <v>12</v>
      </c>
      <c r="KA115" s="124">
        <f t="shared" si="2617"/>
        <v>12</v>
      </c>
      <c r="KB115" s="124">
        <f t="shared" si="2617"/>
        <v>12</v>
      </c>
      <c r="KC115" s="124">
        <f t="shared" si="2617"/>
        <v>12</v>
      </c>
      <c r="KD115" s="124">
        <f t="shared" si="2617"/>
        <v>12</v>
      </c>
      <c r="KE115" s="124">
        <f t="shared" si="2617"/>
        <v>12</v>
      </c>
      <c r="KF115" s="124">
        <f t="shared" si="2617"/>
        <v>12</v>
      </c>
      <c r="KG115" s="124">
        <f t="shared" si="2617"/>
        <v>12</v>
      </c>
      <c r="KH115" s="124">
        <f t="shared" si="2617"/>
        <v>12</v>
      </c>
      <c r="KI115" s="124">
        <f t="shared" si="2617"/>
        <v>12</v>
      </c>
      <c r="KJ115" s="124">
        <f t="shared" si="2617"/>
        <v>12</v>
      </c>
      <c r="KK115" s="124">
        <f t="shared" si="2617"/>
        <v>12</v>
      </c>
      <c r="KL115" s="124">
        <f t="shared" si="2617"/>
        <v>12</v>
      </c>
      <c r="KM115" s="124">
        <f t="shared" si="2617"/>
        <v>12</v>
      </c>
      <c r="KN115" s="124">
        <f t="shared" si="2617"/>
        <v>12</v>
      </c>
      <c r="KO115" s="124">
        <f t="shared" si="2617"/>
        <v>12</v>
      </c>
      <c r="KP115" s="124">
        <f t="shared" si="2617"/>
        <v>12</v>
      </c>
      <c r="KQ115" s="124">
        <f t="shared" si="2617"/>
        <v>12</v>
      </c>
      <c r="KR115" s="124">
        <f t="shared" si="2617"/>
        <v>12</v>
      </c>
      <c r="KS115" s="124">
        <f t="shared" si="2617"/>
        <v>12</v>
      </c>
      <c r="KT115" s="124">
        <f t="shared" si="2617"/>
        <v>12</v>
      </c>
      <c r="KU115" s="124">
        <f t="shared" si="2617"/>
        <v>12</v>
      </c>
      <c r="KV115" s="124">
        <f t="shared" si="2617"/>
        <v>12</v>
      </c>
      <c r="KW115" s="124">
        <f t="shared" si="2617"/>
        <v>12</v>
      </c>
      <c r="KX115" s="124">
        <f t="shared" si="2617"/>
        <v>12</v>
      </c>
      <c r="KY115" s="124">
        <f t="shared" si="2617"/>
        <v>12</v>
      </c>
      <c r="KZ115" s="124">
        <f t="shared" si="2617"/>
        <v>12</v>
      </c>
      <c r="LA115" s="124">
        <f t="shared" si="2617"/>
        <v>12</v>
      </c>
      <c r="LB115" s="124">
        <f t="shared" si="2617"/>
        <v>12</v>
      </c>
      <c r="LC115" s="124">
        <f t="shared" si="2617"/>
        <v>12</v>
      </c>
      <c r="LD115" s="124">
        <f t="shared" si="2617"/>
        <v>12</v>
      </c>
      <c r="LE115" s="124">
        <f t="shared" si="2617"/>
        <v>12</v>
      </c>
      <c r="LF115" s="124">
        <f t="shared" si="2617"/>
        <v>12</v>
      </c>
      <c r="LG115" s="124">
        <f t="shared" si="2617"/>
        <v>12</v>
      </c>
      <c r="LH115" s="124">
        <f t="shared" si="2617"/>
        <v>12</v>
      </c>
      <c r="LI115" s="124">
        <f t="shared" si="2617"/>
        <v>12</v>
      </c>
      <c r="LJ115" s="124">
        <f t="shared" si="2617"/>
        <v>12</v>
      </c>
      <c r="LK115" s="124">
        <f t="shared" si="2617"/>
        <v>12</v>
      </c>
      <c r="LL115" s="124">
        <f t="shared" si="2617"/>
        <v>12</v>
      </c>
      <c r="LM115" s="124">
        <f t="shared" si="2617"/>
        <v>12</v>
      </c>
      <c r="LN115" s="124">
        <f t="shared" si="2617"/>
        <v>12</v>
      </c>
      <c r="LO115" s="124">
        <f t="shared" si="2617"/>
        <v>12</v>
      </c>
      <c r="LP115" s="124">
        <f t="shared" si="2617"/>
        <v>12</v>
      </c>
      <c r="LQ115" s="124">
        <f t="shared" si="2617"/>
        <v>12</v>
      </c>
      <c r="LR115" s="124">
        <f t="shared" si="2617"/>
        <v>12</v>
      </c>
      <c r="LS115" s="124">
        <f t="shared" si="2617"/>
        <v>12</v>
      </c>
      <c r="LT115" s="124">
        <f t="shared" si="2617"/>
        <v>12</v>
      </c>
      <c r="LU115" s="124">
        <f t="shared" si="2617"/>
        <v>12</v>
      </c>
      <c r="LV115" s="124">
        <f t="shared" si="2617"/>
        <v>12</v>
      </c>
      <c r="LW115" s="124">
        <f t="shared" si="2617"/>
        <v>12</v>
      </c>
      <c r="LX115" s="124">
        <f t="shared" si="2617"/>
        <v>12</v>
      </c>
      <c r="LY115" s="124">
        <f t="shared" si="2617"/>
        <v>12</v>
      </c>
      <c r="LZ115" s="124">
        <f t="shared" si="2617"/>
        <v>12</v>
      </c>
      <c r="MA115" s="124">
        <f t="shared" si="2617"/>
        <v>12</v>
      </c>
      <c r="MB115" s="124">
        <f t="shared" ref="MB115:OM115" si="2618">MB41+MB40+MB113+MB114*MB43</f>
        <v>12</v>
      </c>
      <c r="MC115" s="124">
        <f t="shared" si="2618"/>
        <v>12</v>
      </c>
      <c r="MD115" s="124">
        <f t="shared" si="2618"/>
        <v>12</v>
      </c>
      <c r="ME115" s="124">
        <f t="shared" si="2618"/>
        <v>12</v>
      </c>
      <c r="MF115" s="124">
        <f t="shared" si="2618"/>
        <v>12</v>
      </c>
      <c r="MG115" s="124">
        <f t="shared" si="2618"/>
        <v>12</v>
      </c>
      <c r="MH115" s="124">
        <f t="shared" si="2618"/>
        <v>12</v>
      </c>
      <c r="MI115" s="124">
        <f t="shared" si="2618"/>
        <v>12</v>
      </c>
      <c r="MJ115" s="124">
        <f t="shared" si="2618"/>
        <v>12</v>
      </c>
      <c r="MK115" s="124">
        <f t="shared" si="2618"/>
        <v>12</v>
      </c>
      <c r="ML115" s="124">
        <f t="shared" si="2618"/>
        <v>12</v>
      </c>
      <c r="MM115" s="124">
        <f t="shared" si="2618"/>
        <v>12</v>
      </c>
      <c r="MN115" s="124">
        <f t="shared" si="2618"/>
        <v>12</v>
      </c>
      <c r="MO115" s="124">
        <f t="shared" si="2618"/>
        <v>12</v>
      </c>
      <c r="MP115" s="124">
        <f t="shared" si="2618"/>
        <v>12</v>
      </c>
      <c r="MQ115" s="124">
        <f t="shared" si="2618"/>
        <v>12</v>
      </c>
      <c r="MR115" s="124">
        <f t="shared" si="2618"/>
        <v>12</v>
      </c>
      <c r="MS115" s="124">
        <f t="shared" si="2618"/>
        <v>12</v>
      </c>
      <c r="MT115" s="124">
        <f t="shared" si="2618"/>
        <v>12</v>
      </c>
      <c r="MU115" s="124">
        <f t="shared" si="2618"/>
        <v>12</v>
      </c>
      <c r="MV115" s="124">
        <f t="shared" si="2618"/>
        <v>12</v>
      </c>
      <c r="MW115" s="124">
        <f t="shared" si="2618"/>
        <v>12</v>
      </c>
      <c r="MX115" s="124">
        <f t="shared" si="2618"/>
        <v>12</v>
      </c>
      <c r="MY115" s="124">
        <f t="shared" si="2618"/>
        <v>12</v>
      </c>
      <c r="MZ115" s="124">
        <f t="shared" si="2618"/>
        <v>12</v>
      </c>
      <c r="NA115" s="124">
        <f t="shared" si="2618"/>
        <v>12</v>
      </c>
      <c r="NB115" s="124">
        <f t="shared" si="2618"/>
        <v>12</v>
      </c>
      <c r="NC115" s="124">
        <f t="shared" si="2618"/>
        <v>12</v>
      </c>
      <c r="ND115" s="124">
        <f t="shared" si="2618"/>
        <v>12</v>
      </c>
      <c r="NE115" s="124">
        <f t="shared" si="2618"/>
        <v>12</v>
      </c>
      <c r="NF115" s="124">
        <f t="shared" si="2618"/>
        <v>12</v>
      </c>
      <c r="NG115" s="124">
        <f t="shared" si="2618"/>
        <v>12</v>
      </c>
      <c r="NH115" s="124">
        <f t="shared" si="2618"/>
        <v>12</v>
      </c>
      <c r="NI115" s="124">
        <f t="shared" si="2618"/>
        <v>12</v>
      </c>
      <c r="NJ115" s="124">
        <f t="shared" si="2618"/>
        <v>12</v>
      </c>
      <c r="NK115" s="124">
        <f t="shared" si="2618"/>
        <v>12</v>
      </c>
      <c r="NL115" s="124">
        <f t="shared" si="2618"/>
        <v>12</v>
      </c>
      <c r="NM115" s="124">
        <f t="shared" si="2618"/>
        <v>12</v>
      </c>
      <c r="NN115" s="124">
        <f t="shared" si="2618"/>
        <v>12</v>
      </c>
      <c r="NO115" s="124">
        <f t="shared" si="2618"/>
        <v>12</v>
      </c>
      <c r="NP115" s="124">
        <f t="shared" si="2618"/>
        <v>12</v>
      </c>
      <c r="NQ115" s="124">
        <f t="shared" si="2618"/>
        <v>12</v>
      </c>
      <c r="NR115" s="124">
        <f t="shared" si="2618"/>
        <v>12</v>
      </c>
      <c r="NS115" s="124">
        <f t="shared" si="2618"/>
        <v>12</v>
      </c>
      <c r="NT115" s="124">
        <f t="shared" si="2618"/>
        <v>12</v>
      </c>
      <c r="NU115" s="124">
        <f t="shared" si="2618"/>
        <v>12</v>
      </c>
      <c r="NV115" s="124">
        <f t="shared" si="2618"/>
        <v>12</v>
      </c>
      <c r="NW115" s="124">
        <f t="shared" si="2618"/>
        <v>12</v>
      </c>
      <c r="NX115" s="124">
        <f t="shared" si="2618"/>
        <v>12</v>
      </c>
      <c r="NY115" s="124">
        <f t="shared" si="2618"/>
        <v>12</v>
      </c>
      <c r="NZ115" s="124">
        <f t="shared" si="2618"/>
        <v>12</v>
      </c>
      <c r="OA115" s="124">
        <f t="shared" si="2618"/>
        <v>12</v>
      </c>
      <c r="OB115" s="124">
        <f t="shared" si="2618"/>
        <v>12</v>
      </c>
      <c r="OC115" s="124">
        <f t="shared" si="2618"/>
        <v>12</v>
      </c>
      <c r="OD115" s="124">
        <f t="shared" si="2618"/>
        <v>12</v>
      </c>
      <c r="OE115" s="124">
        <f t="shared" si="2618"/>
        <v>12</v>
      </c>
      <c r="OF115" s="124">
        <f t="shared" si="2618"/>
        <v>12</v>
      </c>
      <c r="OG115" s="124">
        <f t="shared" si="2618"/>
        <v>12</v>
      </c>
      <c r="OH115" s="124">
        <f t="shared" si="2618"/>
        <v>12</v>
      </c>
      <c r="OI115" s="124">
        <f t="shared" si="2618"/>
        <v>12</v>
      </c>
      <c r="OJ115" s="124">
        <f t="shared" si="2618"/>
        <v>12</v>
      </c>
      <c r="OK115" s="124">
        <f t="shared" si="2618"/>
        <v>12</v>
      </c>
      <c r="OL115" s="124">
        <f t="shared" si="2618"/>
        <v>12</v>
      </c>
      <c r="OM115" s="124">
        <f t="shared" si="2618"/>
        <v>12</v>
      </c>
      <c r="ON115" s="124">
        <f t="shared" ref="ON115:QY115" si="2619">ON41+ON40+ON113+ON114*ON43</f>
        <v>12</v>
      </c>
      <c r="OO115" s="124">
        <f t="shared" si="2619"/>
        <v>12</v>
      </c>
      <c r="OP115" s="124">
        <f t="shared" si="2619"/>
        <v>12</v>
      </c>
      <c r="OQ115" s="124">
        <f t="shared" si="2619"/>
        <v>12</v>
      </c>
      <c r="OR115" s="124">
        <f t="shared" si="2619"/>
        <v>12</v>
      </c>
      <c r="OS115" s="124">
        <f t="shared" si="2619"/>
        <v>12</v>
      </c>
      <c r="OT115" s="124">
        <f t="shared" si="2619"/>
        <v>12</v>
      </c>
      <c r="OU115" s="124">
        <f t="shared" si="2619"/>
        <v>12</v>
      </c>
      <c r="OV115" s="124">
        <f t="shared" si="2619"/>
        <v>12</v>
      </c>
      <c r="OW115" s="124">
        <f t="shared" si="2619"/>
        <v>12</v>
      </c>
      <c r="OX115" s="124">
        <f t="shared" si="2619"/>
        <v>12</v>
      </c>
      <c r="OY115" s="124">
        <f t="shared" si="2619"/>
        <v>12</v>
      </c>
      <c r="OZ115" s="124">
        <f t="shared" si="2619"/>
        <v>12</v>
      </c>
      <c r="PA115" s="124">
        <f t="shared" si="2619"/>
        <v>12</v>
      </c>
      <c r="PB115" s="124">
        <f t="shared" si="2619"/>
        <v>12</v>
      </c>
      <c r="PC115" s="124">
        <f t="shared" si="2619"/>
        <v>12</v>
      </c>
      <c r="PD115" s="124">
        <f t="shared" si="2619"/>
        <v>12</v>
      </c>
      <c r="PE115" s="124">
        <f t="shared" si="2619"/>
        <v>12</v>
      </c>
      <c r="PF115" s="124">
        <f t="shared" si="2619"/>
        <v>12</v>
      </c>
      <c r="PG115" s="124">
        <f t="shared" si="2619"/>
        <v>12</v>
      </c>
      <c r="PH115" s="124">
        <f t="shared" si="2619"/>
        <v>12</v>
      </c>
      <c r="PI115" s="124">
        <f t="shared" si="2619"/>
        <v>12</v>
      </c>
      <c r="PJ115" s="124">
        <f t="shared" si="2619"/>
        <v>12</v>
      </c>
      <c r="PK115" s="124">
        <f t="shared" si="2619"/>
        <v>12</v>
      </c>
      <c r="PL115" s="124">
        <f t="shared" si="2619"/>
        <v>12</v>
      </c>
      <c r="PM115" s="124">
        <f t="shared" si="2619"/>
        <v>12</v>
      </c>
      <c r="PN115" s="124">
        <f t="shared" si="2619"/>
        <v>12</v>
      </c>
      <c r="PO115" s="124">
        <f t="shared" si="2619"/>
        <v>12</v>
      </c>
      <c r="PP115" s="124">
        <f t="shared" si="2619"/>
        <v>12</v>
      </c>
      <c r="PQ115" s="124">
        <f t="shared" si="2619"/>
        <v>12</v>
      </c>
      <c r="PR115" s="124">
        <f t="shared" si="2619"/>
        <v>12</v>
      </c>
      <c r="PS115" s="124">
        <f t="shared" si="2619"/>
        <v>12</v>
      </c>
      <c r="PT115" s="124">
        <f t="shared" si="2619"/>
        <v>12</v>
      </c>
      <c r="PU115" s="124">
        <f t="shared" si="2619"/>
        <v>12</v>
      </c>
      <c r="PV115" s="124">
        <f t="shared" si="2619"/>
        <v>12</v>
      </c>
      <c r="PW115" s="124">
        <f t="shared" si="2619"/>
        <v>12</v>
      </c>
      <c r="PX115" s="124">
        <f t="shared" si="2619"/>
        <v>12</v>
      </c>
      <c r="PY115" s="124">
        <f t="shared" si="2619"/>
        <v>12</v>
      </c>
      <c r="PZ115" s="124">
        <f t="shared" si="2619"/>
        <v>12</v>
      </c>
      <c r="QA115" s="124">
        <f t="shared" si="2619"/>
        <v>12</v>
      </c>
      <c r="QB115" s="124">
        <f t="shared" si="2619"/>
        <v>12</v>
      </c>
      <c r="QC115" s="124">
        <f t="shared" si="2619"/>
        <v>12</v>
      </c>
      <c r="QD115" s="124">
        <f t="shared" si="2619"/>
        <v>12</v>
      </c>
      <c r="QE115" s="124">
        <f t="shared" si="2619"/>
        <v>12</v>
      </c>
      <c r="QF115" s="124">
        <f t="shared" si="2619"/>
        <v>12</v>
      </c>
      <c r="QG115" s="124">
        <f t="shared" si="2619"/>
        <v>12</v>
      </c>
      <c r="QH115" s="124">
        <f t="shared" si="2619"/>
        <v>12</v>
      </c>
      <c r="QI115" s="124">
        <f t="shared" si="2619"/>
        <v>12</v>
      </c>
      <c r="QJ115" s="124">
        <f t="shared" si="2619"/>
        <v>12</v>
      </c>
      <c r="QK115" s="124">
        <f t="shared" si="2619"/>
        <v>12</v>
      </c>
      <c r="QL115" s="124">
        <f t="shared" si="2619"/>
        <v>12</v>
      </c>
      <c r="QM115" s="124">
        <f t="shared" si="2619"/>
        <v>12</v>
      </c>
      <c r="QN115" s="124">
        <f t="shared" si="2619"/>
        <v>12</v>
      </c>
      <c r="QO115" s="124">
        <f t="shared" si="2619"/>
        <v>12</v>
      </c>
      <c r="QP115" s="124">
        <f t="shared" si="2619"/>
        <v>12</v>
      </c>
      <c r="QQ115" s="124">
        <f t="shared" si="2619"/>
        <v>12</v>
      </c>
      <c r="QR115" s="124">
        <f t="shared" si="2619"/>
        <v>12</v>
      </c>
      <c r="QS115" s="124">
        <f t="shared" si="2619"/>
        <v>12</v>
      </c>
      <c r="QT115" s="124">
        <f t="shared" si="2619"/>
        <v>12</v>
      </c>
      <c r="QU115" s="124">
        <f t="shared" si="2619"/>
        <v>12</v>
      </c>
      <c r="QV115" s="124">
        <f t="shared" si="2619"/>
        <v>12</v>
      </c>
      <c r="QW115" s="124">
        <f t="shared" si="2619"/>
        <v>12</v>
      </c>
      <c r="QX115" s="124">
        <f t="shared" si="2619"/>
        <v>12</v>
      </c>
      <c r="QY115" s="124">
        <f t="shared" si="2619"/>
        <v>12</v>
      </c>
      <c r="QZ115" s="124">
        <f t="shared" ref="QZ115:TK115" si="2620">QZ41+QZ40+QZ113+QZ114*QZ43</f>
        <v>12</v>
      </c>
      <c r="RA115" s="124">
        <f t="shared" si="2620"/>
        <v>12</v>
      </c>
      <c r="RB115" s="124">
        <f t="shared" si="2620"/>
        <v>12</v>
      </c>
      <c r="RC115" s="124">
        <f t="shared" si="2620"/>
        <v>12</v>
      </c>
      <c r="RD115" s="124">
        <f t="shared" si="2620"/>
        <v>12</v>
      </c>
      <c r="RE115" s="124">
        <f t="shared" si="2620"/>
        <v>12</v>
      </c>
      <c r="RF115" s="124">
        <f t="shared" si="2620"/>
        <v>12</v>
      </c>
      <c r="RG115" s="124">
        <f t="shared" si="2620"/>
        <v>12</v>
      </c>
      <c r="RH115" s="124">
        <f t="shared" si="2620"/>
        <v>12</v>
      </c>
      <c r="RI115" s="124">
        <f t="shared" si="2620"/>
        <v>12</v>
      </c>
      <c r="RJ115" s="124">
        <f t="shared" si="2620"/>
        <v>12</v>
      </c>
      <c r="RK115" s="124">
        <f t="shared" si="2620"/>
        <v>12</v>
      </c>
      <c r="RL115" s="124">
        <f t="shared" si="2620"/>
        <v>12</v>
      </c>
      <c r="RM115" s="124">
        <f t="shared" si="2620"/>
        <v>12</v>
      </c>
      <c r="RN115" s="124">
        <f t="shared" si="2620"/>
        <v>12</v>
      </c>
      <c r="RO115" s="124">
        <f t="shared" si="2620"/>
        <v>12</v>
      </c>
      <c r="RP115" s="124">
        <f t="shared" si="2620"/>
        <v>12</v>
      </c>
      <c r="RQ115" s="124">
        <f t="shared" si="2620"/>
        <v>12</v>
      </c>
      <c r="RR115" s="124">
        <f t="shared" si="2620"/>
        <v>12</v>
      </c>
      <c r="RS115" s="124">
        <f t="shared" si="2620"/>
        <v>12</v>
      </c>
      <c r="RT115" s="124">
        <f t="shared" si="2620"/>
        <v>12</v>
      </c>
      <c r="RU115" s="124">
        <f t="shared" si="2620"/>
        <v>12</v>
      </c>
      <c r="RV115" s="124">
        <f t="shared" si="2620"/>
        <v>12</v>
      </c>
      <c r="RW115" s="124">
        <f t="shared" si="2620"/>
        <v>12</v>
      </c>
      <c r="RX115" s="124">
        <f t="shared" si="2620"/>
        <v>12</v>
      </c>
      <c r="RY115" s="124">
        <f t="shared" si="2620"/>
        <v>12</v>
      </c>
      <c r="RZ115" s="124">
        <f t="shared" si="2620"/>
        <v>12</v>
      </c>
      <c r="SA115" s="124">
        <f t="shared" si="2620"/>
        <v>12</v>
      </c>
      <c r="SB115" s="124">
        <f t="shared" si="2620"/>
        <v>12</v>
      </c>
      <c r="SC115" s="124">
        <f t="shared" si="2620"/>
        <v>12</v>
      </c>
      <c r="SD115" s="124">
        <f t="shared" si="2620"/>
        <v>12</v>
      </c>
      <c r="SE115" s="124">
        <f t="shared" si="2620"/>
        <v>12</v>
      </c>
      <c r="SF115" s="124">
        <f t="shared" si="2620"/>
        <v>12</v>
      </c>
      <c r="SG115" s="124">
        <f t="shared" si="2620"/>
        <v>12</v>
      </c>
      <c r="SH115" s="124">
        <f t="shared" si="2620"/>
        <v>12</v>
      </c>
      <c r="SI115" s="124">
        <f t="shared" si="2620"/>
        <v>12</v>
      </c>
      <c r="SJ115" s="124">
        <f t="shared" si="2620"/>
        <v>12</v>
      </c>
      <c r="SK115" s="124">
        <f t="shared" si="2620"/>
        <v>12</v>
      </c>
      <c r="SL115" s="124">
        <f t="shared" si="2620"/>
        <v>12</v>
      </c>
      <c r="SM115" s="124">
        <f t="shared" si="2620"/>
        <v>12</v>
      </c>
      <c r="SN115" s="124">
        <f t="shared" si="2620"/>
        <v>12</v>
      </c>
      <c r="SO115" s="124">
        <f t="shared" si="2620"/>
        <v>12</v>
      </c>
      <c r="SP115" s="124">
        <f t="shared" si="2620"/>
        <v>12</v>
      </c>
      <c r="SQ115" s="124">
        <f t="shared" si="2620"/>
        <v>12</v>
      </c>
      <c r="SR115" s="124">
        <f t="shared" si="2620"/>
        <v>12</v>
      </c>
      <c r="SS115" s="124">
        <f t="shared" si="2620"/>
        <v>12</v>
      </c>
      <c r="ST115" s="124">
        <f t="shared" si="2620"/>
        <v>12</v>
      </c>
      <c r="SU115" s="124">
        <f t="shared" si="2620"/>
        <v>12</v>
      </c>
      <c r="SV115" s="124">
        <f t="shared" si="2620"/>
        <v>12</v>
      </c>
      <c r="SW115" s="124">
        <f t="shared" si="2620"/>
        <v>12</v>
      </c>
      <c r="SX115" s="124">
        <f t="shared" si="2620"/>
        <v>12</v>
      </c>
      <c r="SY115" s="124">
        <f t="shared" si="2620"/>
        <v>12</v>
      </c>
      <c r="SZ115" s="124">
        <f t="shared" si="2620"/>
        <v>12</v>
      </c>
      <c r="TA115" s="124">
        <f t="shared" si="2620"/>
        <v>12</v>
      </c>
      <c r="TB115" s="124">
        <f t="shared" si="2620"/>
        <v>12</v>
      </c>
      <c r="TC115" s="124">
        <f t="shared" si="2620"/>
        <v>12</v>
      </c>
      <c r="TD115" s="124">
        <f t="shared" si="2620"/>
        <v>12</v>
      </c>
      <c r="TE115" s="124">
        <f t="shared" si="2620"/>
        <v>12</v>
      </c>
      <c r="TF115" s="124">
        <f t="shared" si="2620"/>
        <v>12</v>
      </c>
      <c r="TG115" s="124">
        <f t="shared" si="2620"/>
        <v>12</v>
      </c>
      <c r="TH115" s="124">
        <f t="shared" si="2620"/>
        <v>12</v>
      </c>
      <c r="TI115" s="124">
        <f t="shared" si="2620"/>
        <v>12</v>
      </c>
      <c r="TJ115" s="124">
        <f t="shared" si="2620"/>
        <v>12</v>
      </c>
      <c r="TK115" s="124">
        <f t="shared" si="2620"/>
        <v>12</v>
      </c>
      <c r="TL115" s="124">
        <f t="shared" ref="TL115:VH115" si="2621">TL41+TL40+TL113+TL114*TL43</f>
        <v>12</v>
      </c>
      <c r="TM115" s="124">
        <f t="shared" si="2621"/>
        <v>12</v>
      </c>
      <c r="TN115" s="124">
        <f t="shared" si="2621"/>
        <v>12</v>
      </c>
      <c r="TO115" s="124">
        <f t="shared" si="2621"/>
        <v>12</v>
      </c>
      <c r="TP115" s="124">
        <f t="shared" si="2621"/>
        <v>12</v>
      </c>
      <c r="TQ115" s="124">
        <f t="shared" si="2621"/>
        <v>12</v>
      </c>
      <c r="TR115" s="124">
        <f t="shared" si="2621"/>
        <v>12</v>
      </c>
      <c r="TS115" s="124">
        <f t="shared" si="2621"/>
        <v>12</v>
      </c>
      <c r="TT115" s="124">
        <f t="shared" si="2621"/>
        <v>12</v>
      </c>
      <c r="TU115" s="124">
        <f t="shared" si="2621"/>
        <v>12</v>
      </c>
      <c r="TV115" s="124">
        <f t="shared" si="2621"/>
        <v>12</v>
      </c>
      <c r="TW115" s="124">
        <f t="shared" si="2621"/>
        <v>12</v>
      </c>
      <c r="TX115" s="124">
        <f t="shared" si="2621"/>
        <v>12</v>
      </c>
      <c r="TY115" s="124">
        <f t="shared" si="2621"/>
        <v>12</v>
      </c>
      <c r="TZ115" s="124">
        <f t="shared" si="2621"/>
        <v>12</v>
      </c>
      <c r="UA115" s="124">
        <f t="shared" si="2621"/>
        <v>12</v>
      </c>
      <c r="UB115" s="124">
        <f t="shared" si="2621"/>
        <v>12</v>
      </c>
      <c r="UC115" s="124">
        <f t="shared" si="2621"/>
        <v>12</v>
      </c>
      <c r="UD115" s="124">
        <f t="shared" si="2621"/>
        <v>12</v>
      </c>
      <c r="UE115" s="124">
        <f t="shared" si="2621"/>
        <v>12</v>
      </c>
      <c r="UF115" s="124">
        <f t="shared" si="2621"/>
        <v>12</v>
      </c>
      <c r="UG115" s="124">
        <f t="shared" si="2621"/>
        <v>12</v>
      </c>
      <c r="UH115" s="124">
        <f t="shared" si="2621"/>
        <v>12</v>
      </c>
      <c r="UI115" s="124">
        <f t="shared" si="2621"/>
        <v>12</v>
      </c>
      <c r="UJ115" s="124">
        <f t="shared" si="2621"/>
        <v>12</v>
      </c>
      <c r="UK115" s="124">
        <f t="shared" si="2621"/>
        <v>12</v>
      </c>
      <c r="UL115" s="124">
        <f t="shared" si="2621"/>
        <v>12</v>
      </c>
      <c r="UM115" s="124">
        <f t="shared" si="2621"/>
        <v>12</v>
      </c>
      <c r="UN115" s="124">
        <f t="shared" si="2621"/>
        <v>12</v>
      </c>
      <c r="UO115" s="124">
        <f t="shared" si="2621"/>
        <v>12</v>
      </c>
      <c r="UP115" s="124">
        <f t="shared" si="2621"/>
        <v>12</v>
      </c>
      <c r="UQ115" s="124">
        <f t="shared" si="2621"/>
        <v>12</v>
      </c>
      <c r="UR115" s="124">
        <f t="shared" si="2621"/>
        <v>12</v>
      </c>
      <c r="US115" s="124">
        <f t="shared" si="2621"/>
        <v>12</v>
      </c>
      <c r="UT115" s="124">
        <f t="shared" si="2621"/>
        <v>12</v>
      </c>
      <c r="UU115" s="124">
        <f t="shared" si="2621"/>
        <v>12</v>
      </c>
      <c r="UV115" s="124">
        <f t="shared" si="2621"/>
        <v>12</v>
      </c>
      <c r="UW115" s="124">
        <f t="shared" si="2621"/>
        <v>12</v>
      </c>
      <c r="UX115" s="124">
        <f t="shared" si="2621"/>
        <v>12</v>
      </c>
      <c r="UY115" s="124">
        <f t="shared" si="2621"/>
        <v>12</v>
      </c>
      <c r="UZ115" s="124">
        <f t="shared" si="2621"/>
        <v>12</v>
      </c>
      <c r="VA115" s="124">
        <f t="shared" si="2621"/>
        <v>12</v>
      </c>
      <c r="VB115" s="124">
        <f t="shared" si="2621"/>
        <v>12</v>
      </c>
      <c r="VC115" s="124">
        <f t="shared" si="2621"/>
        <v>12</v>
      </c>
      <c r="VD115" s="124">
        <f t="shared" si="2621"/>
        <v>12</v>
      </c>
      <c r="VE115" s="124">
        <f t="shared" si="2621"/>
        <v>12</v>
      </c>
      <c r="VF115" s="124">
        <f t="shared" si="2621"/>
        <v>12</v>
      </c>
      <c r="VG115" s="124">
        <f t="shared" si="2621"/>
        <v>12</v>
      </c>
      <c r="VH115" s="124">
        <f t="shared" si="2621"/>
        <v>12</v>
      </c>
    </row>
    <row r="116" spans="2:580" ht="14.25" x14ac:dyDescent="0.25">
      <c r="B116" s="55"/>
      <c r="C116" s="10" t="s">
        <v>103</v>
      </c>
      <c r="D116" s="93" t="s">
        <v>39</v>
      </c>
      <c r="E116" s="125">
        <f t="shared" ref="E116:F116" si="2622">0.0153*E38-0.2144*E115</f>
        <v>-2.0678999999999998</v>
      </c>
      <c r="F116" s="125">
        <f t="shared" si="2622"/>
        <v>-2.0678999999999998</v>
      </c>
      <c r="G116" s="125">
        <f t="shared" ref="G116:S116" si="2623">0.0153*G38-0.2144*G115</f>
        <v>-2.0678999999999998</v>
      </c>
      <c r="H116" s="125">
        <f t="shared" si="2623"/>
        <v>-2.0678999999999998</v>
      </c>
      <c r="I116" s="125">
        <f t="shared" si="2623"/>
        <v>-2.0678999999999998</v>
      </c>
      <c r="J116" s="125">
        <f t="shared" si="2623"/>
        <v>-2.0678999999999998</v>
      </c>
      <c r="K116" s="125">
        <f t="shared" si="2623"/>
        <v>-2.0678999999999998</v>
      </c>
      <c r="L116" s="125">
        <f t="shared" si="2623"/>
        <v>-2.0678999999999998</v>
      </c>
      <c r="M116" s="125">
        <f t="shared" si="2623"/>
        <v>-2.0678999999999998</v>
      </c>
      <c r="N116" s="125">
        <f t="shared" si="2623"/>
        <v>-2.0678999999999998</v>
      </c>
      <c r="O116" s="125">
        <f t="shared" si="2623"/>
        <v>-2.0678999999999998</v>
      </c>
      <c r="P116" s="125">
        <f t="shared" si="2623"/>
        <v>-2.0678999999999998</v>
      </c>
      <c r="Q116" s="125">
        <f t="shared" si="2623"/>
        <v>-2.0678999999999998</v>
      </c>
      <c r="R116" s="125">
        <f t="shared" si="2623"/>
        <v>-2.0678999999999998</v>
      </c>
      <c r="S116" s="125">
        <f t="shared" si="2623"/>
        <v>-2.0678999999999998</v>
      </c>
      <c r="T116" s="125">
        <f t="shared" ref="T116:CE116" si="2624">0.0153*T38-0.2144*T115</f>
        <v>-2.0678999999999998</v>
      </c>
      <c r="U116" s="125">
        <f t="shared" si="2624"/>
        <v>-2.0678999999999998</v>
      </c>
      <c r="V116" s="125">
        <f t="shared" si="2624"/>
        <v>-2.0678999999999998</v>
      </c>
      <c r="W116" s="125">
        <f t="shared" si="2624"/>
        <v>-2.0678999999999998</v>
      </c>
      <c r="X116" s="125">
        <f t="shared" si="2624"/>
        <v>-2.0678999999999998</v>
      </c>
      <c r="Y116" s="125">
        <f t="shared" si="2624"/>
        <v>-2.0678999999999998</v>
      </c>
      <c r="Z116" s="125">
        <f t="shared" si="2624"/>
        <v>-2.0678999999999998</v>
      </c>
      <c r="AA116" s="125">
        <f t="shared" si="2624"/>
        <v>-2.0678999999999998</v>
      </c>
      <c r="AB116" s="125">
        <f t="shared" si="2624"/>
        <v>-2.0678999999999998</v>
      </c>
      <c r="AC116" s="125">
        <f t="shared" si="2624"/>
        <v>-2.0678999999999998</v>
      </c>
      <c r="AD116" s="125">
        <f t="shared" si="2624"/>
        <v>-2.0678999999999998</v>
      </c>
      <c r="AE116" s="125">
        <f t="shared" si="2624"/>
        <v>-2.0678999999999998</v>
      </c>
      <c r="AF116" s="125">
        <f t="shared" si="2624"/>
        <v>-2.0678999999999998</v>
      </c>
      <c r="AG116" s="125">
        <f t="shared" si="2624"/>
        <v>-2.0678999999999998</v>
      </c>
      <c r="AH116" s="125">
        <f t="shared" si="2624"/>
        <v>-2.0678999999999998</v>
      </c>
      <c r="AI116" s="125">
        <f t="shared" si="2624"/>
        <v>-2.0678999999999998</v>
      </c>
      <c r="AJ116" s="125">
        <f t="shared" si="2624"/>
        <v>-2.0678999999999998</v>
      </c>
      <c r="AK116" s="125">
        <f t="shared" si="2624"/>
        <v>-2.0678999999999998</v>
      </c>
      <c r="AL116" s="125">
        <f t="shared" si="2624"/>
        <v>-2.0678999999999998</v>
      </c>
      <c r="AM116" s="125">
        <f t="shared" si="2624"/>
        <v>-2.0678999999999998</v>
      </c>
      <c r="AN116" s="125">
        <f t="shared" si="2624"/>
        <v>-2.0678999999999998</v>
      </c>
      <c r="AO116" s="125">
        <f t="shared" si="2624"/>
        <v>-2.0678999999999998</v>
      </c>
      <c r="AP116" s="125">
        <f t="shared" si="2624"/>
        <v>-2.0678999999999998</v>
      </c>
      <c r="AQ116" s="125">
        <f t="shared" si="2624"/>
        <v>-2.0678999999999998</v>
      </c>
      <c r="AR116" s="125">
        <f t="shared" si="2624"/>
        <v>-2.0678999999999998</v>
      </c>
      <c r="AS116" s="125">
        <f t="shared" si="2624"/>
        <v>-2.0678999999999998</v>
      </c>
      <c r="AT116" s="125">
        <f t="shared" si="2624"/>
        <v>-2.0678999999999998</v>
      </c>
      <c r="AU116" s="125">
        <f t="shared" si="2624"/>
        <v>-2.0678999999999998</v>
      </c>
      <c r="AV116" s="125">
        <f t="shared" si="2624"/>
        <v>-2.0678999999999998</v>
      </c>
      <c r="AW116" s="125">
        <f t="shared" si="2624"/>
        <v>-2.0678999999999998</v>
      </c>
      <c r="AX116" s="125">
        <f t="shared" si="2624"/>
        <v>-2.0678999999999998</v>
      </c>
      <c r="AY116" s="125">
        <f t="shared" si="2624"/>
        <v>-2.0678999999999998</v>
      </c>
      <c r="AZ116" s="125">
        <f t="shared" si="2624"/>
        <v>-2.0678999999999998</v>
      </c>
      <c r="BA116" s="125">
        <f t="shared" si="2624"/>
        <v>-2.0678999999999998</v>
      </c>
      <c r="BB116" s="125">
        <f t="shared" si="2624"/>
        <v>-2.0678999999999998</v>
      </c>
      <c r="BC116" s="125">
        <f t="shared" si="2624"/>
        <v>-2.0678999999999998</v>
      </c>
      <c r="BD116" s="125">
        <f t="shared" si="2624"/>
        <v>-2.0678999999999998</v>
      </c>
      <c r="BE116" s="125">
        <f t="shared" si="2624"/>
        <v>-2.0678999999999998</v>
      </c>
      <c r="BF116" s="125">
        <f t="shared" si="2624"/>
        <v>-2.0678999999999998</v>
      </c>
      <c r="BG116" s="125">
        <f t="shared" si="2624"/>
        <v>-2.0678999999999998</v>
      </c>
      <c r="BH116" s="125">
        <f t="shared" si="2624"/>
        <v>-2.0678999999999998</v>
      </c>
      <c r="BI116" s="125">
        <f t="shared" si="2624"/>
        <v>-2.0678999999999998</v>
      </c>
      <c r="BJ116" s="125">
        <f t="shared" si="2624"/>
        <v>-2.0678999999999998</v>
      </c>
      <c r="BK116" s="125">
        <f t="shared" si="2624"/>
        <v>-2.0678999999999998</v>
      </c>
      <c r="BL116" s="125">
        <f t="shared" si="2624"/>
        <v>-2.0678999999999998</v>
      </c>
      <c r="BM116" s="125">
        <f t="shared" si="2624"/>
        <v>-2.0678999999999998</v>
      </c>
      <c r="BN116" s="125">
        <f t="shared" si="2624"/>
        <v>-2.0678999999999998</v>
      </c>
      <c r="BO116" s="125">
        <f t="shared" si="2624"/>
        <v>-2.0678999999999998</v>
      </c>
      <c r="BP116" s="125">
        <f t="shared" si="2624"/>
        <v>-2.0678999999999998</v>
      </c>
      <c r="BQ116" s="125">
        <f t="shared" si="2624"/>
        <v>-2.0678999999999998</v>
      </c>
      <c r="BR116" s="125">
        <f t="shared" si="2624"/>
        <v>-2.0678999999999998</v>
      </c>
      <c r="BS116" s="125">
        <f t="shared" si="2624"/>
        <v>-2.0678999999999998</v>
      </c>
      <c r="BT116" s="125">
        <f t="shared" si="2624"/>
        <v>-2.0678999999999998</v>
      </c>
      <c r="BU116" s="125">
        <f t="shared" si="2624"/>
        <v>-2.0678999999999998</v>
      </c>
      <c r="BV116" s="125">
        <f t="shared" si="2624"/>
        <v>-2.0678999999999998</v>
      </c>
      <c r="BW116" s="125">
        <f t="shared" si="2624"/>
        <v>-2.0678999999999998</v>
      </c>
      <c r="BX116" s="125">
        <f t="shared" si="2624"/>
        <v>-2.0678999999999998</v>
      </c>
      <c r="BY116" s="125">
        <f t="shared" si="2624"/>
        <v>-2.0678999999999998</v>
      </c>
      <c r="BZ116" s="125">
        <f t="shared" si="2624"/>
        <v>-2.0678999999999998</v>
      </c>
      <c r="CA116" s="125">
        <f t="shared" si="2624"/>
        <v>-2.0678999999999998</v>
      </c>
      <c r="CB116" s="125">
        <f t="shared" si="2624"/>
        <v>-2.0678999999999998</v>
      </c>
      <c r="CC116" s="125">
        <f t="shared" si="2624"/>
        <v>-2.0678999999999998</v>
      </c>
      <c r="CD116" s="125">
        <f t="shared" si="2624"/>
        <v>-2.0678999999999998</v>
      </c>
      <c r="CE116" s="125">
        <f t="shared" si="2624"/>
        <v>-2.0678999999999998</v>
      </c>
      <c r="CF116" s="125">
        <f t="shared" ref="CF116:EQ116" si="2625">0.0153*CF38-0.2144*CF115</f>
        <v>-2.0678999999999998</v>
      </c>
      <c r="CG116" s="125">
        <f t="shared" si="2625"/>
        <v>-2.0678999999999998</v>
      </c>
      <c r="CH116" s="125">
        <f t="shared" si="2625"/>
        <v>-2.0678999999999998</v>
      </c>
      <c r="CI116" s="125">
        <f t="shared" si="2625"/>
        <v>-2.0678999999999998</v>
      </c>
      <c r="CJ116" s="125">
        <f t="shared" si="2625"/>
        <v>-2.0678999999999998</v>
      </c>
      <c r="CK116" s="125">
        <f t="shared" si="2625"/>
        <v>-2.0678999999999998</v>
      </c>
      <c r="CL116" s="125">
        <f t="shared" si="2625"/>
        <v>-2.0678999999999998</v>
      </c>
      <c r="CM116" s="125">
        <f t="shared" si="2625"/>
        <v>-2.0678999999999998</v>
      </c>
      <c r="CN116" s="125">
        <f t="shared" si="2625"/>
        <v>-2.0678999999999998</v>
      </c>
      <c r="CO116" s="125">
        <f t="shared" si="2625"/>
        <v>-2.0678999999999998</v>
      </c>
      <c r="CP116" s="125">
        <f t="shared" si="2625"/>
        <v>-2.0678999999999998</v>
      </c>
      <c r="CQ116" s="125">
        <f t="shared" si="2625"/>
        <v>-2.0678999999999998</v>
      </c>
      <c r="CR116" s="125">
        <f t="shared" si="2625"/>
        <v>-2.0678999999999998</v>
      </c>
      <c r="CS116" s="125">
        <f t="shared" si="2625"/>
        <v>-2.0678999999999998</v>
      </c>
      <c r="CT116" s="125">
        <f t="shared" si="2625"/>
        <v>-2.0678999999999998</v>
      </c>
      <c r="CU116" s="125">
        <f t="shared" si="2625"/>
        <v>-2.0678999999999998</v>
      </c>
      <c r="CV116" s="125">
        <f t="shared" si="2625"/>
        <v>-2.0678999999999998</v>
      </c>
      <c r="CW116" s="125">
        <f t="shared" si="2625"/>
        <v>-2.0678999999999998</v>
      </c>
      <c r="CX116" s="125">
        <f t="shared" si="2625"/>
        <v>-2.0678999999999998</v>
      </c>
      <c r="CY116" s="125">
        <f t="shared" si="2625"/>
        <v>-2.0678999999999998</v>
      </c>
      <c r="CZ116" s="125">
        <f t="shared" si="2625"/>
        <v>-2.0678999999999998</v>
      </c>
      <c r="DA116" s="125">
        <f t="shared" si="2625"/>
        <v>-2.0678999999999998</v>
      </c>
      <c r="DB116" s="125">
        <f t="shared" si="2625"/>
        <v>-2.0678999999999998</v>
      </c>
      <c r="DC116" s="125">
        <f t="shared" si="2625"/>
        <v>-2.0678999999999998</v>
      </c>
      <c r="DD116" s="125">
        <f t="shared" si="2625"/>
        <v>-2.0678999999999998</v>
      </c>
      <c r="DE116" s="125">
        <f t="shared" si="2625"/>
        <v>-2.0678999999999998</v>
      </c>
      <c r="DF116" s="125">
        <f t="shared" si="2625"/>
        <v>-2.0678999999999998</v>
      </c>
      <c r="DG116" s="125">
        <f t="shared" si="2625"/>
        <v>-2.0678999999999998</v>
      </c>
      <c r="DH116" s="125">
        <f t="shared" si="2625"/>
        <v>-2.0678999999999998</v>
      </c>
      <c r="DI116" s="125">
        <f t="shared" si="2625"/>
        <v>-2.0678999999999998</v>
      </c>
      <c r="DJ116" s="125">
        <f t="shared" si="2625"/>
        <v>-2.0678999999999998</v>
      </c>
      <c r="DK116" s="125">
        <f t="shared" si="2625"/>
        <v>-2.0678999999999998</v>
      </c>
      <c r="DL116" s="125">
        <f t="shared" si="2625"/>
        <v>-2.0678999999999998</v>
      </c>
      <c r="DM116" s="125">
        <f t="shared" si="2625"/>
        <v>-2.0678999999999998</v>
      </c>
      <c r="DN116" s="125">
        <f t="shared" si="2625"/>
        <v>-2.0678999999999998</v>
      </c>
      <c r="DO116" s="125">
        <f t="shared" si="2625"/>
        <v>-2.0678999999999998</v>
      </c>
      <c r="DP116" s="125">
        <f t="shared" si="2625"/>
        <v>-2.0678999999999998</v>
      </c>
      <c r="DQ116" s="125">
        <f t="shared" si="2625"/>
        <v>-2.0678999999999998</v>
      </c>
      <c r="DR116" s="125">
        <f t="shared" si="2625"/>
        <v>-2.0678999999999998</v>
      </c>
      <c r="DS116" s="125">
        <f t="shared" si="2625"/>
        <v>-2.0678999999999998</v>
      </c>
      <c r="DT116" s="125">
        <f t="shared" si="2625"/>
        <v>-2.0678999999999998</v>
      </c>
      <c r="DU116" s="125">
        <f t="shared" si="2625"/>
        <v>-2.0678999999999998</v>
      </c>
      <c r="DV116" s="125">
        <f t="shared" si="2625"/>
        <v>-2.0678999999999998</v>
      </c>
      <c r="DW116" s="125">
        <f t="shared" si="2625"/>
        <v>-2.0678999999999998</v>
      </c>
      <c r="DX116" s="125">
        <f t="shared" si="2625"/>
        <v>-2.0678999999999998</v>
      </c>
      <c r="DY116" s="125">
        <f t="shared" si="2625"/>
        <v>-2.0678999999999998</v>
      </c>
      <c r="DZ116" s="125">
        <f t="shared" si="2625"/>
        <v>-2.0678999999999998</v>
      </c>
      <c r="EA116" s="125">
        <f t="shared" si="2625"/>
        <v>-2.0678999999999998</v>
      </c>
      <c r="EB116" s="125">
        <f t="shared" si="2625"/>
        <v>-2.0678999999999998</v>
      </c>
      <c r="EC116" s="125">
        <f t="shared" si="2625"/>
        <v>-2.0678999999999998</v>
      </c>
      <c r="ED116" s="125">
        <f t="shared" si="2625"/>
        <v>-2.0678999999999998</v>
      </c>
      <c r="EE116" s="125">
        <f t="shared" si="2625"/>
        <v>-2.0678999999999998</v>
      </c>
      <c r="EF116" s="125">
        <f t="shared" si="2625"/>
        <v>-2.0678999999999998</v>
      </c>
      <c r="EG116" s="125">
        <f t="shared" si="2625"/>
        <v>-2.0678999999999998</v>
      </c>
      <c r="EH116" s="125">
        <f t="shared" si="2625"/>
        <v>-2.0678999999999998</v>
      </c>
      <c r="EI116" s="125">
        <f t="shared" si="2625"/>
        <v>-2.0678999999999998</v>
      </c>
      <c r="EJ116" s="125">
        <f t="shared" si="2625"/>
        <v>-2.0678999999999998</v>
      </c>
      <c r="EK116" s="125">
        <f t="shared" si="2625"/>
        <v>-2.0678999999999998</v>
      </c>
      <c r="EL116" s="125">
        <f t="shared" si="2625"/>
        <v>-2.0678999999999998</v>
      </c>
      <c r="EM116" s="125">
        <f t="shared" si="2625"/>
        <v>-2.0678999999999998</v>
      </c>
      <c r="EN116" s="125">
        <f t="shared" si="2625"/>
        <v>-2.0678999999999998</v>
      </c>
      <c r="EO116" s="125">
        <f t="shared" si="2625"/>
        <v>-2.0678999999999998</v>
      </c>
      <c r="EP116" s="125">
        <f t="shared" si="2625"/>
        <v>-2.0678999999999998</v>
      </c>
      <c r="EQ116" s="125">
        <f t="shared" si="2625"/>
        <v>-2.0678999999999998</v>
      </c>
      <c r="ER116" s="125">
        <f t="shared" ref="ER116:HC116" si="2626">0.0153*ER38-0.2144*ER115</f>
        <v>-2.0678999999999998</v>
      </c>
      <c r="ES116" s="125">
        <f t="shared" si="2626"/>
        <v>-2.0678999999999998</v>
      </c>
      <c r="ET116" s="125">
        <f t="shared" si="2626"/>
        <v>-2.0678999999999998</v>
      </c>
      <c r="EU116" s="125">
        <f t="shared" si="2626"/>
        <v>-2.0678999999999998</v>
      </c>
      <c r="EV116" s="125">
        <f t="shared" si="2626"/>
        <v>-2.0678999999999998</v>
      </c>
      <c r="EW116" s="125">
        <f t="shared" si="2626"/>
        <v>-2.0678999999999998</v>
      </c>
      <c r="EX116" s="125">
        <f t="shared" si="2626"/>
        <v>-2.0678999999999998</v>
      </c>
      <c r="EY116" s="125">
        <f t="shared" si="2626"/>
        <v>-2.0678999999999998</v>
      </c>
      <c r="EZ116" s="125">
        <f t="shared" si="2626"/>
        <v>-2.0678999999999998</v>
      </c>
      <c r="FA116" s="125">
        <f t="shared" si="2626"/>
        <v>-2.0678999999999998</v>
      </c>
      <c r="FB116" s="125">
        <f t="shared" si="2626"/>
        <v>-2.0678999999999998</v>
      </c>
      <c r="FC116" s="125">
        <f t="shared" si="2626"/>
        <v>-2.0678999999999998</v>
      </c>
      <c r="FD116" s="125">
        <f t="shared" si="2626"/>
        <v>-2.0678999999999998</v>
      </c>
      <c r="FE116" s="125">
        <f t="shared" si="2626"/>
        <v>-2.0678999999999998</v>
      </c>
      <c r="FF116" s="125">
        <f t="shared" si="2626"/>
        <v>-2.0678999999999998</v>
      </c>
      <c r="FG116" s="125">
        <f t="shared" si="2626"/>
        <v>-2.0678999999999998</v>
      </c>
      <c r="FH116" s="125">
        <f t="shared" si="2626"/>
        <v>-2.0678999999999998</v>
      </c>
      <c r="FI116" s="125">
        <f t="shared" si="2626"/>
        <v>-2.0678999999999998</v>
      </c>
      <c r="FJ116" s="125">
        <f t="shared" si="2626"/>
        <v>-2.0678999999999998</v>
      </c>
      <c r="FK116" s="125">
        <f t="shared" si="2626"/>
        <v>-2.0678999999999998</v>
      </c>
      <c r="FL116" s="125">
        <f t="shared" si="2626"/>
        <v>-2.0678999999999998</v>
      </c>
      <c r="FM116" s="125">
        <f t="shared" si="2626"/>
        <v>-2.0678999999999998</v>
      </c>
      <c r="FN116" s="125">
        <f t="shared" si="2626"/>
        <v>-2.0678999999999998</v>
      </c>
      <c r="FO116" s="125">
        <f t="shared" si="2626"/>
        <v>-2.0678999999999998</v>
      </c>
      <c r="FP116" s="125">
        <f t="shared" si="2626"/>
        <v>-2.0678999999999998</v>
      </c>
      <c r="FQ116" s="125">
        <f t="shared" si="2626"/>
        <v>-2.0678999999999998</v>
      </c>
      <c r="FR116" s="125">
        <f t="shared" si="2626"/>
        <v>-2.0678999999999998</v>
      </c>
      <c r="FS116" s="125">
        <f t="shared" si="2626"/>
        <v>-2.0678999999999998</v>
      </c>
      <c r="FT116" s="125">
        <f t="shared" si="2626"/>
        <v>-2.0678999999999998</v>
      </c>
      <c r="FU116" s="125">
        <f t="shared" si="2626"/>
        <v>-2.0678999999999998</v>
      </c>
      <c r="FV116" s="125">
        <f t="shared" si="2626"/>
        <v>-2.0678999999999998</v>
      </c>
      <c r="FW116" s="125">
        <f t="shared" si="2626"/>
        <v>-2.0678999999999998</v>
      </c>
      <c r="FX116" s="125">
        <f t="shared" si="2626"/>
        <v>-2.0678999999999998</v>
      </c>
      <c r="FY116" s="125">
        <f t="shared" si="2626"/>
        <v>-2.0678999999999998</v>
      </c>
      <c r="FZ116" s="125">
        <f t="shared" si="2626"/>
        <v>-2.0678999999999998</v>
      </c>
      <c r="GA116" s="125">
        <f t="shared" si="2626"/>
        <v>-2.0678999999999998</v>
      </c>
      <c r="GB116" s="125">
        <f t="shared" si="2626"/>
        <v>-2.0678999999999998</v>
      </c>
      <c r="GC116" s="125">
        <f t="shared" si="2626"/>
        <v>-2.0678999999999998</v>
      </c>
      <c r="GD116" s="125">
        <f t="shared" si="2626"/>
        <v>-2.0678999999999998</v>
      </c>
      <c r="GE116" s="125">
        <f t="shared" si="2626"/>
        <v>-2.0678999999999998</v>
      </c>
      <c r="GF116" s="125">
        <f t="shared" si="2626"/>
        <v>-2.0678999999999998</v>
      </c>
      <c r="GG116" s="125">
        <f t="shared" si="2626"/>
        <v>-2.0678999999999998</v>
      </c>
      <c r="GH116" s="125">
        <f t="shared" si="2626"/>
        <v>-2.0678999999999998</v>
      </c>
      <c r="GI116" s="125">
        <f t="shared" si="2626"/>
        <v>-2.0678999999999998</v>
      </c>
      <c r="GJ116" s="125">
        <f t="shared" si="2626"/>
        <v>-2.0678999999999998</v>
      </c>
      <c r="GK116" s="125">
        <f t="shared" si="2626"/>
        <v>-2.0678999999999998</v>
      </c>
      <c r="GL116" s="125">
        <f t="shared" si="2626"/>
        <v>-2.0678999999999998</v>
      </c>
      <c r="GM116" s="125">
        <f t="shared" si="2626"/>
        <v>-2.0678999999999998</v>
      </c>
      <c r="GN116" s="125">
        <f t="shared" si="2626"/>
        <v>-2.0678999999999998</v>
      </c>
      <c r="GO116" s="125">
        <f t="shared" si="2626"/>
        <v>-2.0678999999999998</v>
      </c>
      <c r="GP116" s="125">
        <f t="shared" si="2626"/>
        <v>-2.0678999999999998</v>
      </c>
      <c r="GQ116" s="125">
        <f t="shared" si="2626"/>
        <v>-2.0678999999999998</v>
      </c>
      <c r="GR116" s="125">
        <f t="shared" si="2626"/>
        <v>-2.0678999999999998</v>
      </c>
      <c r="GS116" s="125">
        <f t="shared" si="2626"/>
        <v>-2.0678999999999998</v>
      </c>
      <c r="GT116" s="125">
        <f t="shared" si="2626"/>
        <v>-2.0678999999999998</v>
      </c>
      <c r="GU116" s="125">
        <f t="shared" si="2626"/>
        <v>-2.0678999999999998</v>
      </c>
      <c r="GV116" s="125">
        <f t="shared" si="2626"/>
        <v>-2.0678999999999998</v>
      </c>
      <c r="GW116" s="125">
        <f t="shared" si="2626"/>
        <v>-2.0678999999999998</v>
      </c>
      <c r="GX116" s="125">
        <f t="shared" si="2626"/>
        <v>-2.0678999999999998</v>
      </c>
      <c r="GY116" s="125">
        <f t="shared" si="2626"/>
        <v>-2.0678999999999998</v>
      </c>
      <c r="GZ116" s="125">
        <f t="shared" si="2626"/>
        <v>-2.0678999999999998</v>
      </c>
      <c r="HA116" s="125">
        <f t="shared" si="2626"/>
        <v>-2.0678999999999998</v>
      </c>
      <c r="HB116" s="125">
        <f t="shared" si="2626"/>
        <v>-2.0678999999999998</v>
      </c>
      <c r="HC116" s="125">
        <f t="shared" si="2626"/>
        <v>-2.0678999999999998</v>
      </c>
      <c r="HD116" s="125">
        <f t="shared" ref="HD116:JO116" si="2627">0.0153*HD38-0.2144*HD115</f>
        <v>-2.0678999999999998</v>
      </c>
      <c r="HE116" s="125">
        <f t="shared" si="2627"/>
        <v>-2.0678999999999998</v>
      </c>
      <c r="HF116" s="125">
        <f t="shared" si="2627"/>
        <v>-2.0678999999999998</v>
      </c>
      <c r="HG116" s="125">
        <f t="shared" si="2627"/>
        <v>-2.0678999999999998</v>
      </c>
      <c r="HH116" s="125">
        <f t="shared" si="2627"/>
        <v>-2.0678999999999998</v>
      </c>
      <c r="HI116" s="125">
        <f t="shared" si="2627"/>
        <v>-2.0678999999999998</v>
      </c>
      <c r="HJ116" s="125">
        <f t="shared" si="2627"/>
        <v>-2.0678999999999998</v>
      </c>
      <c r="HK116" s="125">
        <f t="shared" si="2627"/>
        <v>-2.0678999999999998</v>
      </c>
      <c r="HL116" s="125">
        <f t="shared" si="2627"/>
        <v>-2.0678999999999998</v>
      </c>
      <c r="HM116" s="125">
        <f t="shared" si="2627"/>
        <v>-2.0678999999999998</v>
      </c>
      <c r="HN116" s="125">
        <f t="shared" si="2627"/>
        <v>-2.0678999999999998</v>
      </c>
      <c r="HO116" s="125">
        <f t="shared" si="2627"/>
        <v>-2.0678999999999998</v>
      </c>
      <c r="HP116" s="125">
        <f t="shared" si="2627"/>
        <v>-2.0678999999999998</v>
      </c>
      <c r="HQ116" s="125">
        <f t="shared" si="2627"/>
        <v>-2.0678999999999998</v>
      </c>
      <c r="HR116" s="125">
        <f t="shared" si="2627"/>
        <v>-2.0678999999999998</v>
      </c>
      <c r="HS116" s="125">
        <f t="shared" si="2627"/>
        <v>-2.0678999999999998</v>
      </c>
      <c r="HT116" s="125">
        <f t="shared" si="2627"/>
        <v>-2.0678999999999998</v>
      </c>
      <c r="HU116" s="125">
        <f t="shared" si="2627"/>
        <v>-2.0678999999999998</v>
      </c>
      <c r="HV116" s="125">
        <f t="shared" si="2627"/>
        <v>-2.0678999999999998</v>
      </c>
      <c r="HW116" s="125">
        <f t="shared" si="2627"/>
        <v>-2.0678999999999998</v>
      </c>
      <c r="HX116" s="125">
        <f t="shared" si="2627"/>
        <v>-2.0678999999999998</v>
      </c>
      <c r="HY116" s="125">
        <f t="shared" si="2627"/>
        <v>-2.0678999999999998</v>
      </c>
      <c r="HZ116" s="125">
        <f t="shared" si="2627"/>
        <v>-2.0678999999999998</v>
      </c>
      <c r="IA116" s="125">
        <f t="shared" si="2627"/>
        <v>-2.0678999999999998</v>
      </c>
      <c r="IB116" s="125">
        <f t="shared" si="2627"/>
        <v>-2.0678999999999998</v>
      </c>
      <c r="IC116" s="125">
        <f t="shared" si="2627"/>
        <v>-2.0678999999999998</v>
      </c>
      <c r="ID116" s="125">
        <f t="shared" si="2627"/>
        <v>-2.0678999999999998</v>
      </c>
      <c r="IE116" s="125">
        <f t="shared" si="2627"/>
        <v>-2.0678999999999998</v>
      </c>
      <c r="IF116" s="125">
        <f t="shared" si="2627"/>
        <v>-2.0678999999999998</v>
      </c>
      <c r="IG116" s="125">
        <f t="shared" si="2627"/>
        <v>-2.0678999999999998</v>
      </c>
      <c r="IH116" s="125">
        <f t="shared" si="2627"/>
        <v>-2.0678999999999998</v>
      </c>
      <c r="II116" s="125">
        <f t="shared" si="2627"/>
        <v>-2.0678999999999998</v>
      </c>
      <c r="IJ116" s="125">
        <f t="shared" si="2627"/>
        <v>-2.0678999999999998</v>
      </c>
      <c r="IK116" s="125">
        <f t="shared" si="2627"/>
        <v>-2.0678999999999998</v>
      </c>
      <c r="IL116" s="125">
        <f t="shared" si="2627"/>
        <v>-2.0678999999999998</v>
      </c>
      <c r="IM116" s="125">
        <f t="shared" si="2627"/>
        <v>-2.0678999999999998</v>
      </c>
      <c r="IN116" s="125">
        <f t="shared" si="2627"/>
        <v>-2.0678999999999998</v>
      </c>
      <c r="IO116" s="125">
        <f t="shared" si="2627"/>
        <v>-2.0678999999999998</v>
      </c>
      <c r="IP116" s="125">
        <f t="shared" si="2627"/>
        <v>-2.0678999999999998</v>
      </c>
      <c r="IQ116" s="125">
        <f t="shared" si="2627"/>
        <v>-2.0678999999999998</v>
      </c>
      <c r="IR116" s="125">
        <f t="shared" si="2627"/>
        <v>-2.0678999999999998</v>
      </c>
      <c r="IS116" s="125">
        <f t="shared" si="2627"/>
        <v>-2.0678999999999998</v>
      </c>
      <c r="IT116" s="125">
        <f t="shared" si="2627"/>
        <v>-2.0678999999999998</v>
      </c>
      <c r="IU116" s="125">
        <f t="shared" si="2627"/>
        <v>-2.0678999999999998</v>
      </c>
      <c r="IV116" s="125">
        <f t="shared" si="2627"/>
        <v>-2.0678999999999998</v>
      </c>
      <c r="IW116" s="125">
        <f t="shared" si="2627"/>
        <v>-2.0678999999999998</v>
      </c>
      <c r="IX116" s="125">
        <f t="shared" si="2627"/>
        <v>-2.0678999999999998</v>
      </c>
      <c r="IY116" s="125">
        <f t="shared" si="2627"/>
        <v>-2.0678999999999998</v>
      </c>
      <c r="IZ116" s="125">
        <f t="shared" si="2627"/>
        <v>-2.0678999999999998</v>
      </c>
      <c r="JA116" s="125">
        <f t="shared" si="2627"/>
        <v>-2.0678999999999998</v>
      </c>
      <c r="JB116" s="125">
        <f t="shared" si="2627"/>
        <v>-2.0678999999999998</v>
      </c>
      <c r="JC116" s="125">
        <f t="shared" si="2627"/>
        <v>-2.0678999999999998</v>
      </c>
      <c r="JD116" s="125">
        <f t="shared" si="2627"/>
        <v>-2.0678999999999998</v>
      </c>
      <c r="JE116" s="125">
        <f t="shared" si="2627"/>
        <v>-2.0678999999999998</v>
      </c>
      <c r="JF116" s="125">
        <f t="shared" si="2627"/>
        <v>-2.0678999999999998</v>
      </c>
      <c r="JG116" s="125">
        <f t="shared" si="2627"/>
        <v>-2.0678999999999998</v>
      </c>
      <c r="JH116" s="125">
        <f t="shared" si="2627"/>
        <v>-2.0678999999999998</v>
      </c>
      <c r="JI116" s="125">
        <f t="shared" si="2627"/>
        <v>-2.0678999999999998</v>
      </c>
      <c r="JJ116" s="125">
        <f t="shared" si="2627"/>
        <v>-2.0678999999999998</v>
      </c>
      <c r="JK116" s="125">
        <f t="shared" si="2627"/>
        <v>-2.0678999999999998</v>
      </c>
      <c r="JL116" s="125">
        <f t="shared" si="2627"/>
        <v>-2.0678999999999998</v>
      </c>
      <c r="JM116" s="125">
        <f t="shared" si="2627"/>
        <v>-2.0678999999999998</v>
      </c>
      <c r="JN116" s="125">
        <f t="shared" si="2627"/>
        <v>-2.0678999999999998</v>
      </c>
      <c r="JO116" s="125">
        <f t="shared" si="2627"/>
        <v>-2.0678999999999998</v>
      </c>
      <c r="JP116" s="125">
        <f t="shared" ref="JP116:MA116" si="2628">0.0153*JP38-0.2144*JP115</f>
        <v>-2.0678999999999998</v>
      </c>
      <c r="JQ116" s="125">
        <f t="shared" si="2628"/>
        <v>-2.0678999999999998</v>
      </c>
      <c r="JR116" s="125">
        <f t="shared" si="2628"/>
        <v>-2.0678999999999998</v>
      </c>
      <c r="JS116" s="125">
        <f t="shared" si="2628"/>
        <v>-2.0678999999999998</v>
      </c>
      <c r="JT116" s="125">
        <f t="shared" si="2628"/>
        <v>-2.0678999999999998</v>
      </c>
      <c r="JU116" s="125">
        <f t="shared" si="2628"/>
        <v>-2.0678999999999998</v>
      </c>
      <c r="JV116" s="125">
        <f t="shared" si="2628"/>
        <v>-2.0678999999999998</v>
      </c>
      <c r="JW116" s="125">
        <f t="shared" si="2628"/>
        <v>-2.0678999999999998</v>
      </c>
      <c r="JX116" s="125">
        <f t="shared" si="2628"/>
        <v>-2.0678999999999998</v>
      </c>
      <c r="JY116" s="125">
        <f t="shared" si="2628"/>
        <v>-2.0678999999999998</v>
      </c>
      <c r="JZ116" s="125">
        <f t="shared" si="2628"/>
        <v>-2.0678999999999998</v>
      </c>
      <c r="KA116" s="125">
        <f t="shared" si="2628"/>
        <v>-2.0678999999999998</v>
      </c>
      <c r="KB116" s="125">
        <f t="shared" si="2628"/>
        <v>-2.0678999999999998</v>
      </c>
      <c r="KC116" s="125">
        <f t="shared" si="2628"/>
        <v>-2.0678999999999998</v>
      </c>
      <c r="KD116" s="125">
        <f t="shared" si="2628"/>
        <v>-2.0678999999999998</v>
      </c>
      <c r="KE116" s="125">
        <f t="shared" si="2628"/>
        <v>-2.0678999999999998</v>
      </c>
      <c r="KF116" s="125">
        <f t="shared" si="2628"/>
        <v>-2.0678999999999998</v>
      </c>
      <c r="KG116" s="125">
        <f t="shared" si="2628"/>
        <v>-2.0678999999999998</v>
      </c>
      <c r="KH116" s="125">
        <f t="shared" si="2628"/>
        <v>-2.0678999999999998</v>
      </c>
      <c r="KI116" s="125">
        <f t="shared" si="2628"/>
        <v>-2.0678999999999998</v>
      </c>
      <c r="KJ116" s="125">
        <f t="shared" si="2628"/>
        <v>-2.0678999999999998</v>
      </c>
      <c r="KK116" s="125">
        <f t="shared" si="2628"/>
        <v>-2.0678999999999998</v>
      </c>
      <c r="KL116" s="125">
        <f t="shared" si="2628"/>
        <v>-2.0678999999999998</v>
      </c>
      <c r="KM116" s="125">
        <f t="shared" si="2628"/>
        <v>-2.0678999999999998</v>
      </c>
      <c r="KN116" s="125">
        <f t="shared" si="2628"/>
        <v>-2.0678999999999998</v>
      </c>
      <c r="KO116" s="125">
        <f t="shared" si="2628"/>
        <v>-2.0678999999999998</v>
      </c>
      <c r="KP116" s="125">
        <f t="shared" si="2628"/>
        <v>-2.0678999999999998</v>
      </c>
      <c r="KQ116" s="125">
        <f t="shared" si="2628"/>
        <v>-2.0678999999999998</v>
      </c>
      <c r="KR116" s="125">
        <f t="shared" si="2628"/>
        <v>-2.0678999999999998</v>
      </c>
      <c r="KS116" s="125">
        <f t="shared" si="2628"/>
        <v>-2.0678999999999998</v>
      </c>
      <c r="KT116" s="125">
        <f t="shared" si="2628"/>
        <v>-2.0678999999999998</v>
      </c>
      <c r="KU116" s="125">
        <f t="shared" si="2628"/>
        <v>-2.0678999999999998</v>
      </c>
      <c r="KV116" s="125">
        <f t="shared" si="2628"/>
        <v>-2.0678999999999998</v>
      </c>
      <c r="KW116" s="125">
        <f t="shared" si="2628"/>
        <v>-2.0678999999999998</v>
      </c>
      <c r="KX116" s="125">
        <f t="shared" si="2628"/>
        <v>-2.0678999999999998</v>
      </c>
      <c r="KY116" s="125">
        <f t="shared" si="2628"/>
        <v>-2.0678999999999998</v>
      </c>
      <c r="KZ116" s="125">
        <f t="shared" si="2628"/>
        <v>-2.0678999999999998</v>
      </c>
      <c r="LA116" s="125">
        <f t="shared" si="2628"/>
        <v>-2.0678999999999998</v>
      </c>
      <c r="LB116" s="125">
        <f t="shared" si="2628"/>
        <v>-2.0678999999999998</v>
      </c>
      <c r="LC116" s="125">
        <f t="shared" si="2628"/>
        <v>-2.0678999999999998</v>
      </c>
      <c r="LD116" s="125">
        <f t="shared" si="2628"/>
        <v>-2.0678999999999998</v>
      </c>
      <c r="LE116" s="125">
        <f t="shared" si="2628"/>
        <v>-2.0678999999999998</v>
      </c>
      <c r="LF116" s="125">
        <f t="shared" si="2628"/>
        <v>-2.0678999999999998</v>
      </c>
      <c r="LG116" s="125">
        <f t="shared" si="2628"/>
        <v>-2.0678999999999998</v>
      </c>
      <c r="LH116" s="125">
        <f t="shared" si="2628"/>
        <v>-2.0678999999999998</v>
      </c>
      <c r="LI116" s="125">
        <f t="shared" si="2628"/>
        <v>-2.0678999999999998</v>
      </c>
      <c r="LJ116" s="125">
        <f t="shared" si="2628"/>
        <v>-2.0678999999999998</v>
      </c>
      <c r="LK116" s="125">
        <f t="shared" si="2628"/>
        <v>-2.0678999999999998</v>
      </c>
      <c r="LL116" s="125">
        <f t="shared" si="2628"/>
        <v>-2.0678999999999998</v>
      </c>
      <c r="LM116" s="125">
        <f t="shared" si="2628"/>
        <v>-2.0678999999999998</v>
      </c>
      <c r="LN116" s="125">
        <f t="shared" si="2628"/>
        <v>-2.0678999999999998</v>
      </c>
      <c r="LO116" s="125">
        <f t="shared" si="2628"/>
        <v>-2.0678999999999998</v>
      </c>
      <c r="LP116" s="125">
        <f t="shared" si="2628"/>
        <v>-2.0678999999999998</v>
      </c>
      <c r="LQ116" s="125">
        <f t="shared" si="2628"/>
        <v>-2.0678999999999998</v>
      </c>
      <c r="LR116" s="125">
        <f t="shared" si="2628"/>
        <v>-2.0678999999999998</v>
      </c>
      <c r="LS116" s="125">
        <f t="shared" si="2628"/>
        <v>-2.0678999999999998</v>
      </c>
      <c r="LT116" s="125">
        <f t="shared" si="2628"/>
        <v>-2.0678999999999998</v>
      </c>
      <c r="LU116" s="125">
        <f t="shared" si="2628"/>
        <v>-2.0678999999999998</v>
      </c>
      <c r="LV116" s="125">
        <f t="shared" si="2628"/>
        <v>-2.0678999999999998</v>
      </c>
      <c r="LW116" s="125">
        <f t="shared" si="2628"/>
        <v>-2.0678999999999998</v>
      </c>
      <c r="LX116" s="125">
        <f t="shared" si="2628"/>
        <v>-2.0678999999999998</v>
      </c>
      <c r="LY116" s="125">
        <f t="shared" si="2628"/>
        <v>-2.0678999999999998</v>
      </c>
      <c r="LZ116" s="125">
        <f t="shared" si="2628"/>
        <v>-2.0678999999999998</v>
      </c>
      <c r="MA116" s="125">
        <f t="shared" si="2628"/>
        <v>-2.0678999999999998</v>
      </c>
      <c r="MB116" s="125">
        <f t="shared" ref="MB116:OM116" si="2629">0.0153*MB38-0.2144*MB115</f>
        <v>-2.0678999999999998</v>
      </c>
      <c r="MC116" s="125">
        <f t="shared" si="2629"/>
        <v>-2.0678999999999998</v>
      </c>
      <c r="MD116" s="125">
        <f t="shared" si="2629"/>
        <v>-2.0678999999999998</v>
      </c>
      <c r="ME116" s="125">
        <f t="shared" si="2629"/>
        <v>-2.0678999999999998</v>
      </c>
      <c r="MF116" s="125">
        <f t="shared" si="2629"/>
        <v>-2.0678999999999998</v>
      </c>
      <c r="MG116" s="125">
        <f t="shared" si="2629"/>
        <v>-2.0678999999999998</v>
      </c>
      <c r="MH116" s="125">
        <f t="shared" si="2629"/>
        <v>-2.0678999999999998</v>
      </c>
      <c r="MI116" s="125">
        <f t="shared" si="2629"/>
        <v>-2.0678999999999998</v>
      </c>
      <c r="MJ116" s="125">
        <f t="shared" si="2629"/>
        <v>-2.0678999999999998</v>
      </c>
      <c r="MK116" s="125">
        <f t="shared" si="2629"/>
        <v>-2.0678999999999998</v>
      </c>
      <c r="ML116" s="125">
        <f t="shared" si="2629"/>
        <v>-2.0678999999999998</v>
      </c>
      <c r="MM116" s="125">
        <f t="shared" si="2629"/>
        <v>-2.0678999999999998</v>
      </c>
      <c r="MN116" s="125">
        <f t="shared" si="2629"/>
        <v>-2.0678999999999998</v>
      </c>
      <c r="MO116" s="125">
        <f t="shared" si="2629"/>
        <v>-2.0678999999999998</v>
      </c>
      <c r="MP116" s="125">
        <f t="shared" si="2629"/>
        <v>-2.0678999999999998</v>
      </c>
      <c r="MQ116" s="125">
        <f t="shared" si="2629"/>
        <v>-2.0678999999999998</v>
      </c>
      <c r="MR116" s="125">
        <f t="shared" si="2629"/>
        <v>-2.0678999999999998</v>
      </c>
      <c r="MS116" s="125">
        <f t="shared" si="2629"/>
        <v>-2.0678999999999998</v>
      </c>
      <c r="MT116" s="125">
        <f t="shared" si="2629"/>
        <v>-2.0678999999999998</v>
      </c>
      <c r="MU116" s="125">
        <f t="shared" si="2629"/>
        <v>-2.0678999999999998</v>
      </c>
      <c r="MV116" s="125">
        <f t="shared" si="2629"/>
        <v>-2.0678999999999998</v>
      </c>
      <c r="MW116" s="125">
        <f t="shared" si="2629"/>
        <v>-2.0678999999999998</v>
      </c>
      <c r="MX116" s="125">
        <f t="shared" si="2629"/>
        <v>-2.0678999999999998</v>
      </c>
      <c r="MY116" s="125">
        <f t="shared" si="2629"/>
        <v>-2.0678999999999998</v>
      </c>
      <c r="MZ116" s="125">
        <f t="shared" si="2629"/>
        <v>-2.0678999999999998</v>
      </c>
      <c r="NA116" s="125">
        <f t="shared" si="2629"/>
        <v>-2.0678999999999998</v>
      </c>
      <c r="NB116" s="125">
        <f t="shared" si="2629"/>
        <v>-2.0678999999999998</v>
      </c>
      <c r="NC116" s="125">
        <f t="shared" si="2629"/>
        <v>-2.0678999999999998</v>
      </c>
      <c r="ND116" s="125">
        <f t="shared" si="2629"/>
        <v>-2.0678999999999998</v>
      </c>
      <c r="NE116" s="125">
        <f t="shared" si="2629"/>
        <v>-2.0678999999999998</v>
      </c>
      <c r="NF116" s="125">
        <f t="shared" si="2629"/>
        <v>-2.0678999999999998</v>
      </c>
      <c r="NG116" s="125">
        <f t="shared" si="2629"/>
        <v>-2.0678999999999998</v>
      </c>
      <c r="NH116" s="125">
        <f t="shared" si="2629"/>
        <v>-2.0678999999999998</v>
      </c>
      <c r="NI116" s="125">
        <f t="shared" si="2629"/>
        <v>-2.0678999999999998</v>
      </c>
      <c r="NJ116" s="125">
        <f t="shared" si="2629"/>
        <v>-2.0678999999999998</v>
      </c>
      <c r="NK116" s="125">
        <f t="shared" si="2629"/>
        <v>-2.0678999999999998</v>
      </c>
      <c r="NL116" s="125">
        <f t="shared" si="2629"/>
        <v>-2.0678999999999998</v>
      </c>
      <c r="NM116" s="125">
        <f t="shared" si="2629"/>
        <v>-2.0678999999999998</v>
      </c>
      <c r="NN116" s="125">
        <f t="shared" si="2629"/>
        <v>-2.0678999999999998</v>
      </c>
      <c r="NO116" s="125">
        <f t="shared" si="2629"/>
        <v>-2.0678999999999998</v>
      </c>
      <c r="NP116" s="125">
        <f t="shared" si="2629"/>
        <v>-2.0678999999999998</v>
      </c>
      <c r="NQ116" s="125">
        <f t="shared" si="2629"/>
        <v>-2.0678999999999998</v>
      </c>
      <c r="NR116" s="125">
        <f t="shared" si="2629"/>
        <v>-2.0678999999999998</v>
      </c>
      <c r="NS116" s="125">
        <f t="shared" si="2629"/>
        <v>-2.0678999999999998</v>
      </c>
      <c r="NT116" s="125">
        <f t="shared" si="2629"/>
        <v>-2.0678999999999998</v>
      </c>
      <c r="NU116" s="125">
        <f t="shared" si="2629"/>
        <v>-2.0678999999999998</v>
      </c>
      <c r="NV116" s="125">
        <f t="shared" si="2629"/>
        <v>-2.0678999999999998</v>
      </c>
      <c r="NW116" s="125">
        <f t="shared" si="2629"/>
        <v>-2.0678999999999998</v>
      </c>
      <c r="NX116" s="125">
        <f t="shared" si="2629"/>
        <v>-2.0678999999999998</v>
      </c>
      <c r="NY116" s="125">
        <f t="shared" si="2629"/>
        <v>-2.0678999999999998</v>
      </c>
      <c r="NZ116" s="125">
        <f t="shared" si="2629"/>
        <v>-2.0678999999999998</v>
      </c>
      <c r="OA116" s="125">
        <f t="shared" si="2629"/>
        <v>-2.0678999999999998</v>
      </c>
      <c r="OB116" s="125">
        <f t="shared" si="2629"/>
        <v>-2.0678999999999998</v>
      </c>
      <c r="OC116" s="125">
        <f t="shared" si="2629"/>
        <v>-2.0678999999999998</v>
      </c>
      <c r="OD116" s="125">
        <f t="shared" si="2629"/>
        <v>-2.0678999999999998</v>
      </c>
      <c r="OE116" s="125">
        <f t="shared" si="2629"/>
        <v>-2.0678999999999998</v>
      </c>
      <c r="OF116" s="125">
        <f t="shared" si="2629"/>
        <v>-2.0678999999999998</v>
      </c>
      <c r="OG116" s="125">
        <f t="shared" si="2629"/>
        <v>-2.0678999999999998</v>
      </c>
      <c r="OH116" s="125">
        <f t="shared" si="2629"/>
        <v>-2.0678999999999998</v>
      </c>
      <c r="OI116" s="125">
        <f t="shared" si="2629"/>
        <v>-2.0678999999999998</v>
      </c>
      <c r="OJ116" s="125">
        <f t="shared" si="2629"/>
        <v>-2.0678999999999998</v>
      </c>
      <c r="OK116" s="125">
        <f t="shared" si="2629"/>
        <v>-2.0678999999999998</v>
      </c>
      <c r="OL116" s="125">
        <f t="shared" si="2629"/>
        <v>-2.0678999999999998</v>
      </c>
      <c r="OM116" s="125">
        <f t="shared" si="2629"/>
        <v>-2.0678999999999998</v>
      </c>
      <c r="ON116" s="125">
        <f t="shared" ref="ON116:QY116" si="2630">0.0153*ON38-0.2144*ON115</f>
        <v>-2.0678999999999998</v>
      </c>
      <c r="OO116" s="125">
        <f t="shared" si="2630"/>
        <v>-2.0678999999999998</v>
      </c>
      <c r="OP116" s="125">
        <f t="shared" si="2630"/>
        <v>-2.0678999999999998</v>
      </c>
      <c r="OQ116" s="125">
        <f t="shared" si="2630"/>
        <v>-2.0678999999999998</v>
      </c>
      <c r="OR116" s="125">
        <f t="shared" si="2630"/>
        <v>-2.0678999999999998</v>
      </c>
      <c r="OS116" s="125">
        <f t="shared" si="2630"/>
        <v>-2.0678999999999998</v>
      </c>
      <c r="OT116" s="125">
        <f t="shared" si="2630"/>
        <v>-2.0678999999999998</v>
      </c>
      <c r="OU116" s="125">
        <f t="shared" si="2630"/>
        <v>-2.0678999999999998</v>
      </c>
      <c r="OV116" s="125">
        <f t="shared" si="2630"/>
        <v>-2.0678999999999998</v>
      </c>
      <c r="OW116" s="125">
        <f t="shared" si="2630"/>
        <v>-2.0678999999999998</v>
      </c>
      <c r="OX116" s="125">
        <f t="shared" si="2630"/>
        <v>-2.0678999999999998</v>
      </c>
      <c r="OY116" s="125">
        <f t="shared" si="2630"/>
        <v>-2.0678999999999998</v>
      </c>
      <c r="OZ116" s="125">
        <f t="shared" si="2630"/>
        <v>-2.0678999999999998</v>
      </c>
      <c r="PA116" s="125">
        <f t="shared" si="2630"/>
        <v>-2.0678999999999998</v>
      </c>
      <c r="PB116" s="125">
        <f t="shared" si="2630"/>
        <v>-2.0678999999999998</v>
      </c>
      <c r="PC116" s="125">
        <f t="shared" si="2630"/>
        <v>-2.0678999999999998</v>
      </c>
      <c r="PD116" s="125">
        <f t="shared" si="2630"/>
        <v>-2.0678999999999998</v>
      </c>
      <c r="PE116" s="125">
        <f t="shared" si="2630"/>
        <v>-2.0678999999999998</v>
      </c>
      <c r="PF116" s="125">
        <f t="shared" si="2630"/>
        <v>-2.0678999999999998</v>
      </c>
      <c r="PG116" s="125">
        <f t="shared" si="2630"/>
        <v>-2.0678999999999998</v>
      </c>
      <c r="PH116" s="125">
        <f t="shared" si="2630"/>
        <v>-2.0678999999999998</v>
      </c>
      <c r="PI116" s="125">
        <f t="shared" si="2630"/>
        <v>-2.0678999999999998</v>
      </c>
      <c r="PJ116" s="125">
        <f t="shared" si="2630"/>
        <v>-2.0678999999999998</v>
      </c>
      <c r="PK116" s="125">
        <f t="shared" si="2630"/>
        <v>-2.0678999999999998</v>
      </c>
      <c r="PL116" s="125">
        <f t="shared" si="2630"/>
        <v>-2.0678999999999998</v>
      </c>
      <c r="PM116" s="125">
        <f t="shared" si="2630"/>
        <v>-2.0678999999999998</v>
      </c>
      <c r="PN116" s="125">
        <f t="shared" si="2630"/>
        <v>-2.0678999999999998</v>
      </c>
      <c r="PO116" s="125">
        <f t="shared" si="2630"/>
        <v>-2.0678999999999998</v>
      </c>
      <c r="PP116" s="125">
        <f t="shared" si="2630"/>
        <v>-2.0678999999999998</v>
      </c>
      <c r="PQ116" s="125">
        <f t="shared" si="2630"/>
        <v>-2.0678999999999998</v>
      </c>
      <c r="PR116" s="125">
        <f t="shared" si="2630"/>
        <v>-2.0678999999999998</v>
      </c>
      <c r="PS116" s="125">
        <f t="shared" si="2630"/>
        <v>-2.0678999999999998</v>
      </c>
      <c r="PT116" s="125">
        <f t="shared" si="2630"/>
        <v>-2.0678999999999998</v>
      </c>
      <c r="PU116" s="125">
        <f t="shared" si="2630"/>
        <v>-2.0678999999999998</v>
      </c>
      <c r="PV116" s="125">
        <f t="shared" si="2630"/>
        <v>-2.0678999999999998</v>
      </c>
      <c r="PW116" s="125">
        <f t="shared" si="2630"/>
        <v>-2.0678999999999998</v>
      </c>
      <c r="PX116" s="125">
        <f t="shared" si="2630"/>
        <v>-2.0678999999999998</v>
      </c>
      <c r="PY116" s="125">
        <f t="shared" si="2630"/>
        <v>-2.0678999999999998</v>
      </c>
      <c r="PZ116" s="125">
        <f t="shared" si="2630"/>
        <v>-2.0678999999999998</v>
      </c>
      <c r="QA116" s="125">
        <f t="shared" si="2630"/>
        <v>-2.0678999999999998</v>
      </c>
      <c r="QB116" s="125">
        <f t="shared" si="2630"/>
        <v>-2.0678999999999998</v>
      </c>
      <c r="QC116" s="125">
        <f t="shared" si="2630"/>
        <v>-2.0678999999999998</v>
      </c>
      <c r="QD116" s="125">
        <f t="shared" si="2630"/>
        <v>-2.0678999999999998</v>
      </c>
      <c r="QE116" s="125">
        <f t="shared" si="2630"/>
        <v>-2.0678999999999998</v>
      </c>
      <c r="QF116" s="125">
        <f t="shared" si="2630"/>
        <v>-2.0678999999999998</v>
      </c>
      <c r="QG116" s="125">
        <f t="shared" si="2630"/>
        <v>-2.0678999999999998</v>
      </c>
      <c r="QH116" s="125">
        <f t="shared" si="2630"/>
        <v>-2.0678999999999998</v>
      </c>
      <c r="QI116" s="125">
        <f t="shared" si="2630"/>
        <v>-2.0678999999999998</v>
      </c>
      <c r="QJ116" s="125">
        <f t="shared" si="2630"/>
        <v>-2.0678999999999998</v>
      </c>
      <c r="QK116" s="125">
        <f t="shared" si="2630"/>
        <v>-2.0678999999999998</v>
      </c>
      <c r="QL116" s="125">
        <f t="shared" si="2630"/>
        <v>-2.0678999999999998</v>
      </c>
      <c r="QM116" s="125">
        <f t="shared" si="2630"/>
        <v>-2.0678999999999998</v>
      </c>
      <c r="QN116" s="125">
        <f t="shared" si="2630"/>
        <v>-2.0678999999999998</v>
      </c>
      <c r="QO116" s="125">
        <f t="shared" si="2630"/>
        <v>-2.0678999999999998</v>
      </c>
      <c r="QP116" s="125">
        <f t="shared" si="2630"/>
        <v>-2.0678999999999998</v>
      </c>
      <c r="QQ116" s="125">
        <f t="shared" si="2630"/>
        <v>-2.0678999999999998</v>
      </c>
      <c r="QR116" s="125">
        <f t="shared" si="2630"/>
        <v>-2.0678999999999998</v>
      </c>
      <c r="QS116" s="125">
        <f t="shared" si="2630"/>
        <v>-2.0678999999999998</v>
      </c>
      <c r="QT116" s="125">
        <f t="shared" si="2630"/>
        <v>-2.0678999999999998</v>
      </c>
      <c r="QU116" s="125">
        <f t="shared" si="2630"/>
        <v>-2.0678999999999998</v>
      </c>
      <c r="QV116" s="125">
        <f t="shared" si="2630"/>
        <v>-2.0678999999999998</v>
      </c>
      <c r="QW116" s="125">
        <f t="shared" si="2630"/>
        <v>-2.0678999999999998</v>
      </c>
      <c r="QX116" s="125">
        <f t="shared" si="2630"/>
        <v>-2.0678999999999998</v>
      </c>
      <c r="QY116" s="125">
        <f t="shared" si="2630"/>
        <v>-2.0678999999999998</v>
      </c>
      <c r="QZ116" s="125">
        <f t="shared" ref="QZ116:TK116" si="2631">0.0153*QZ38-0.2144*QZ115</f>
        <v>-2.0678999999999998</v>
      </c>
      <c r="RA116" s="125">
        <f t="shared" si="2631"/>
        <v>-2.0678999999999998</v>
      </c>
      <c r="RB116" s="125">
        <f t="shared" si="2631"/>
        <v>-2.0678999999999998</v>
      </c>
      <c r="RC116" s="125">
        <f t="shared" si="2631"/>
        <v>-2.0678999999999998</v>
      </c>
      <c r="RD116" s="125">
        <f t="shared" si="2631"/>
        <v>-2.0678999999999998</v>
      </c>
      <c r="RE116" s="125">
        <f t="shared" si="2631"/>
        <v>-2.0678999999999998</v>
      </c>
      <c r="RF116" s="125">
        <f t="shared" si="2631"/>
        <v>-2.0678999999999998</v>
      </c>
      <c r="RG116" s="125">
        <f t="shared" si="2631"/>
        <v>-2.0678999999999998</v>
      </c>
      <c r="RH116" s="125">
        <f t="shared" si="2631"/>
        <v>-2.0678999999999998</v>
      </c>
      <c r="RI116" s="125">
        <f t="shared" si="2631"/>
        <v>-2.0678999999999998</v>
      </c>
      <c r="RJ116" s="125">
        <f t="shared" si="2631"/>
        <v>-2.0678999999999998</v>
      </c>
      <c r="RK116" s="125">
        <f t="shared" si="2631"/>
        <v>-2.0678999999999998</v>
      </c>
      <c r="RL116" s="125">
        <f t="shared" si="2631"/>
        <v>-2.0678999999999998</v>
      </c>
      <c r="RM116" s="125">
        <f t="shared" si="2631"/>
        <v>-2.0678999999999998</v>
      </c>
      <c r="RN116" s="125">
        <f t="shared" si="2631"/>
        <v>-2.0678999999999998</v>
      </c>
      <c r="RO116" s="125">
        <f t="shared" si="2631"/>
        <v>-2.0678999999999998</v>
      </c>
      <c r="RP116" s="125">
        <f t="shared" si="2631"/>
        <v>-2.0678999999999998</v>
      </c>
      <c r="RQ116" s="125">
        <f t="shared" si="2631"/>
        <v>-2.0678999999999998</v>
      </c>
      <c r="RR116" s="125">
        <f t="shared" si="2631"/>
        <v>-2.0678999999999998</v>
      </c>
      <c r="RS116" s="125">
        <f t="shared" si="2631"/>
        <v>-2.0678999999999998</v>
      </c>
      <c r="RT116" s="125">
        <f t="shared" si="2631"/>
        <v>-2.0678999999999998</v>
      </c>
      <c r="RU116" s="125">
        <f t="shared" si="2631"/>
        <v>-2.0678999999999998</v>
      </c>
      <c r="RV116" s="125">
        <f t="shared" si="2631"/>
        <v>-2.0678999999999998</v>
      </c>
      <c r="RW116" s="125">
        <f t="shared" si="2631"/>
        <v>-2.0678999999999998</v>
      </c>
      <c r="RX116" s="125">
        <f t="shared" si="2631"/>
        <v>-2.0678999999999998</v>
      </c>
      <c r="RY116" s="125">
        <f t="shared" si="2631"/>
        <v>-2.0678999999999998</v>
      </c>
      <c r="RZ116" s="125">
        <f t="shared" si="2631"/>
        <v>-2.0678999999999998</v>
      </c>
      <c r="SA116" s="125">
        <f t="shared" si="2631"/>
        <v>-2.0678999999999998</v>
      </c>
      <c r="SB116" s="125">
        <f t="shared" si="2631"/>
        <v>-2.0678999999999998</v>
      </c>
      <c r="SC116" s="125">
        <f t="shared" si="2631"/>
        <v>-2.0678999999999998</v>
      </c>
      <c r="SD116" s="125">
        <f t="shared" si="2631"/>
        <v>-2.0678999999999998</v>
      </c>
      <c r="SE116" s="125">
        <f t="shared" si="2631"/>
        <v>-2.0678999999999998</v>
      </c>
      <c r="SF116" s="125">
        <f t="shared" si="2631"/>
        <v>-2.0678999999999998</v>
      </c>
      <c r="SG116" s="125">
        <f t="shared" si="2631"/>
        <v>-2.0678999999999998</v>
      </c>
      <c r="SH116" s="125">
        <f t="shared" si="2631"/>
        <v>-2.0678999999999998</v>
      </c>
      <c r="SI116" s="125">
        <f t="shared" si="2631"/>
        <v>-2.0678999999999998</v>
      </c>
      <c r="SJ116" s="125">
        <f t="shared" si="2631"/>
        <v>-2.0678999999999998</v>
      </c>
      <c r="SK116" s="125">
        <f t="shared" si="2631"/>
        <v>-2.0678999999999998</v>
      </c>
      <c r="SL116" s="125">
        <f t="shared" si="2631"/>
        <v>-2.0678999999999998</v>
      </c>
      <c r="SM116" s="125">
        <f t="shared" si="2631"/>
        <v>-2.0678999999999998</v>
      </c>
      <c r="SN116" s="125">
        <f t="shared" si="2631"/>
        <v>-2.0678999999999998</v>
      </c>
      <c r="SO116" s="125">
        <f t="shared" si="2631"/>
        <v>-2.0678999999999998</v>
      </c>
      <c r="SP116" s="125">
        <f t="shared" si="2631"/>
        <v>-2.0678999999999998</v>
      </c>
      <c r="SQ116" s="125">
        <f t="shared" si="2631"/>
        <v>-2.0678999999999998</v>
      </c>
      <c r="SR116" s="125">
        <f t="shared" si="2631"/>
        <v>-2.0678999999999998</v>
      </c>
      <c r="SS116" s="125">
        <f t="shared" si="2631"/>
        <v>-2.0678999999999998</v>
      </c>
      <c r="ST116" s="125">
        <f t="shared" si="2631"/>
        <v>-2.0678999999999998</v>
      </c>
      <c r="SU116" s="125">
        <f t="shared" si="2631"/>
        <v>-2.0678999999999998</v>
      </c>
      <c r="SV116" s="125">
        <f t="shared" si="2631"/>
        <v>-2.0678999999999998</v>
      </c>
      <c r="SW116" s="125">
        <f t="shared" si="2631"/>
        <v>-2.0678999999999998</v>
      </c>
      <c r="SX116" s="125">
        <f t="shared" si="2631"/>
        <v>-2.0678999999999998</v>
      </c>
      <c r="SY116" s="125">
        <f t="shared" si="2631"/>
        <v>-2.0678999999999998</v>
      </c>
      <c r="SZ116" s="125">
        <f t="shared" si="2631"/>
        <v>-2.0678999999999998</v>
      </c>
      <c r="TA116" s="125">
        <f t="shared" si="2631"/>
        <v>-2.0678999999999998</v>
      </c>
      <c r="TB116" s="125">
        <f t="shared" si="2631"/>
        <v>-2.0678999999999998</v>
      </c>
      <c r="TC116" s="125">
        <f t="shared" si="2631"/>
        <v>-2.0678999999999998</v>
      </c>
      <c r="TD116" s="125">
        <f t="shared" si="2631"/>
        <v>-2.0678999999999998</v>
      </c>
      <c r="TE116" s="125">
        <f t="shared" si="2631"/>
        <v>-2.0678999999999998</v>
      </c>
      <c r="TF116" s="125">
        <f t="shared" si="2631"/>
        <v>-2.0678999999999998</v>
      </c>
      <c r="TG116" s="125">
        <f t="shared" si="2631"/>
        <v>-2.0678999999999998</v>
      </c>
      <c r="TH116" s="125">
        <f t="shared" si="2631"/>
        <v>-2.0678999999999998</v>
      </c>
      <c r="TI116" s="125">
        <f t="shared" si="2631"/>
        <v>-2.0678999999999998</v>
      </c>
      <c r="TJ116" s="125">
        <f t="shared" si="2631"/>
        <v>-2.0678999999999998</v>
      </c>
      <c r="TK116" s="125">
        <f t="shared" si="2631"/>
        <v>-2.0678999999999998</v>
      </c>
      <c r="TL116" s="125">
        <f t="shared" ref="TL116:VH116" si="2632">0.0153*TL38-0.2144*TL115</f>
        <v>-2.0678999999999998</v>
      </c>
      <c r="TM116" s="125">
        <f t="shared" si="2632"/>
        <v>-2.0678999999999998</v>
      </c>
      <c r="TN116" s="125">
        <f t="shared" si="2632"/>
        <v>-2.0678999999999998</v>
      </c>
      <c r="TO116" s="125">
        <f t="shared" si="2632"/>
        <v>-2.0678999999999998</v>
      </c>
      <c r="TP116" s="125">
        <f t="shared" si="2632"/>
        <v>-2.0678999999999998</v>
      </c>
      <c r="TQ116" s="125">
        <f t="shared" si="2632"/>
        <v>-2.0678999999999998</v>
      </c>
      <c r="TR116" s="125">
        <f t="shared" si="2632"/>
        <v>-2.0678999999999998</v>
      </c>
      <c r="TS116" s="125">
        <f t="shared" si="2632"/>
        <v>-2.0678999999999998</v>
      </c>
      <c r="TT116" s="125">
        <f t="shared" si="2632"/>
        <v>-2.0678999999999998</v>
      </c>
      <c r="TU116" s="125">
        <f t="shared" si="2632"/>
        <v>-2.0678999999999998</v>
      </c>
      <c r="TV116" s="125">
        <f t="shared" si="2632"/>
        <v>-2.0678999999999998</v>
      </c>
      <c r="TW116" s="125">
        <f t="shared" si="2632"/>
        <v>-2.0678999999999998</v>
      </c>
      <c r="TX116" s="125">
        <f t="shared" si="2632"/>
        <v>-2.0678999999999998</v>
      </c>
      <c r="TY116" s="125">
        <f t="shared" si="2632"/>
        <v>-2.0678999999999998</v>
      </c>
      <c r="TZ116" s="125">
        <f t="shared" si="2632"/>
        <v>-2.0678999999999998</v>
      </c>
      <c r="UA116" s="125">
        <f t="shared" si="2632"/>
        <v>-2.0678999999999998</v>
      </c>
      <c r="UB116" s="125">
        <f t="shared" si="2632"/>
        <v>-2.0678999999999998</v>
      </c>
      <c r="UC116" s="125">
        <f t="shared" si="2632"/>
        <v>-2.0678999999999998</v>
      </c>
      <c r="UD116" s="125">
        <f t="shared" si="2632"/>
        <v>-2.0678999999999998</v>
      </c>
      <c r="UE116" s="125">
        <f t="shared" si="2632"/>
        <v>-2.0678999999999998</v>
      </c>
      <c r="UF116" s="125">
        <f t="shared" si="2632"/>
        <v>-2.0678999999999998</v>
      </c>
      <c r="UG116" s="125">
        <f t="shared" si="2632"/>
        <v>-2.0678999999999998</v>
      </c>
      <c r="UH116" s="125">
        <f t="shared" si="2632"/>
        <v>-2.0678999999999998</v>
      </c>
      <c r="UI116" s="125">
        <f t="shared" si="2632"/>
        <v>-2.0678999999999998</v>
      </c>
      <c r="UJ116" s="125">
        <f t="shared" si="2632"/>
        <v>-2.0678999999999998</v>
      </c>
      <c r="UK116" s="125">
        <f t="shared" si="2632"/>
        <v>-2.0678999999999998</v>
      </c>
      <c r="UL116" s="125">
        <f t="shared" si="2632"/>
        <v>-2.0678999999999998</v>
      </c>
      <c r="UM116" s="125">
        <f t="shared" si="2632"/>
        <v>-2.0678999999999998</v>
      </c>
      <c r="UN116" s="125">
        <f t="shared" si="2632"/>
        <v>-2.0678999999999998</v>
      </c>
      <c r="UO116" s="125">
        <f t="shared" si="2632"/>
        <v>-2.0678999999999998</v>
      </c>
      <c r="UP116" s="125">
        <f t="shared" si="2632"/>
        <v>-2.0678999999999998</v>
      </c>
      <c r="UQ116" s="125">
        <f t="shared" si="2632"/>
        <v>-2.0678999999999998</v>
      </c>
      <c r="UR116" s="125">
        <f t="shared" si="2632"/>
        <v>-2.0678999999999998</v>
      </c>
      <c r="US116" s="125">
        <f t="shared" si="2632"/>
        <v>-2.0678999999999998</v>
      </c>
      <c r="UT116" s="125">
        <f t="shared" si="2632"/>
        <v>-2.0678999999999998</v>
      </c>
      <c r="UU116" s="125">
        <f t="shared" si="2632"/>
        <v>-2.0678999999999998</v>
      </c>
      <c r="UV116" s="125">
        <f t="shared" si="2632"/>
        <v>-2.0678999999999998</v>
      </c>
      <c r="UW116" s="125">
        <f t="shared" si="2632"/>
        <v>-2.0678999999999998</v>
      </c>
      <c r="UX116" s="125">
        <f t="shared" si="2632"/>
        <v>-2.0678999999999998</v>
      </c>
      <c r="UY116" s="125">
        <f t="shared" si="2632"/>
        <v>-2.0678999999999998</v>
      </c>
      <c r="UZ116" s="125">
        <f t="shared" si="2632"/>
        <v>-2.0678999999999998</v>
      </c>
      <c r="VA116" s="125">
        <f t="shared" si="2632"/>
        <v>-2.0678999999999998</v>
      </c>
      <c r="VB116" s="125">
        <f t="shared" si="2632"/>
        <v>-2.0678999999999998</v>
      </c>
      <c r="VC116" s="125">
        <f t="shared" si="2632"/>
        <v>-2.0678999999999998</v>
      </c>
      <c r="VD116" s="125">
        <f t="shared" si="2632"/>
        <v>-2.0678999999999998</v>
      </c>
      <c r="VE116" s="125">
        <f t="shared" si="2632"/>
        <v>-2.0678999999999998</v>
      </c>
      <c r="VF116" s="125">
        <f t="shared" si="2632"/>
        <v>-2.0678999999999998</v>
      </c>
      <c r="VG116" s="125">
        <f t="shared" si="2632"/>
        <v>-2.0678999999999998</v>
      </c>
      <c r="VH116" s="125">
        <f t="shared" si="2632"/>
        <v>-2.0678999999999998</v>
      </c>
    </row>
    <row r="117" spans="2:580" ht="14.25" x14ac:dyDescent="0.25">
      <c r="B117" s="55"/>
      <c r="C117" s="10" t="s">
        <v>102</v>
      </c>
      <c r="D117" s="93" t="s">
        <v>33</v>
      </c>
      <c r="E117" s="125">
        <f t="shared" ref="E117:F117" si="2633">0.0066*SUM(E20:E22)/(4*E18)</f>
        <v>0.11550000000000001</v>
      </c>
      <c r="F117" s="125">
        <f t="shared" si="2633"/>
        <v>0.23100000000000001</v>
      </c>
      <c r="G117" s="125">
        <f t="shared" ref="G117:S117" si="2634">0.0066*SUM(G20:G22)/(4*G18)</f>
        <v>0.34649999999999997</v>
      </c>
      <c r="H117" s="125">
        <f t="shared" si="2634"/>
        <v>0.46200000000000002</v>
      </c>
      <c r="I117" s="125">
        <f t="shared" si="2634"/>
        <v>0.57750000000000001</v>
      </c>
      <c r="J117" s="125">
        <f t="shared" si="2634"/>
        <v>0.69299999999999995</v>
      </c>
      <c r="K117" s="125">
        <f t="shared" si="2634"/>
        <v>0.8085</v>
      </c>
      <c r="L117" s="125">
        <f t="shared" si="2634"/>
        <v>0.92400000000000004</v>
      </c>
      <c r="M117" s="125">
        <f t="shared" si="2634"/>
        <v>1.0395000000000001</v>
      </c>
      <c r="N117" s="125">
        <f t="shared" si="2634"/>
        <v>1.155</v>
      </c>
      <c r="O117" s="125">
        <f t="shared" si="2634"/>
        <v>1.2705</v>
      </c>
      <c r="P117" s="125">
        <f t="shared" si="2634"/>
        <v>1.3859999999999999</v>
      </c>
      <c r="Q117" s="125">
        <f t="shared" si="2634"/>
        <v>0.11550000000000001</v>
      </c>
      <c r="R117" s="125">
        <f t="shared" si="2634"/>
        <v>0.23100000000000001</v>
      </c>
      <c r="S117" s="125">
        <f t="shared" si="2634"/>
        <v>0.34649999999999997</v>
      </c>
      <c r="T117" s="125">
        <f t="shared" ref="T117:CE117" si="2635">0.0066*SUM(T20:T22)/(4*T18)</f>
        <v>0.46200000000000002</v>
      </c>
      <c r="U117" s="125">
        <f t="shared" si="2635"/>
        <v>0.57750000000000001</v>
      </c>
      <c r="V117" s="125">
        <f t="shared" si="2635"/>
        <v>0.69299999999999995</v>
      </c>
      <c r="W117" s="125">
        <f t="shared" si="2635"/>
        <v>0.8085</v>
      </c>
      <c r="X117" s="125">
        <f t="shared" si="2635"/>
        <v>0.92400000000000004</v>
      </c>
      <c r="Y117" s="125">
        <f t="shared" si="2635"/>
        <v>1.0395000000000001</v>
      </c>
      <c r="Z117" s="125">
        <f t="shared" si="2635"/>
        <v>1.155</v>
      </c>
      <c r="AA117" s="125">
        <f t="shared" si="2635"/>
        <v>1.2705</v>
      </c>
      <c r="AB117" s="125">
        <f t="shared" si="2635"/>
        <v>1.3859999999999999</v>
      </c>
      <c r="AC117" s="125">
        <f t="shared" si="2635"/>
        <v>0.11550000000000001</v>
      </c>
      <c r="AD117" s="125">
        <f t="shared" si="2635"/>
        <v>0.23100000000000001</v>
      </c>
      <c r="AE117" s="125">
        <f t="shared" si="2635"/>
        <v>0.34649999999999997</v>
      </c>
      <c r="AF117" s="125">
        <f t="shared" si="2635"/>
        <v>0.46200000000000002</v>
      </c>
      <c r="AG117" s="125">
        <f t="shared" si="2635"/>
        <v>0.57750000000000001</v>
      </c>
      <c r="AH117" s="125">
        <f t="shared" si="2635"/>
        <v>0.69299999999999995</v>
      </c>
      <c r="AI117" s="125">
        <f t="shared" si="2635"/>
        <v>0.8085</v>
      </c>
      <c r="AJ117" s="125">
        <f t="shared" si="2635"/>
        <v>0.92400000000000004</v>
      </c>
      <c r="AK117" s="125">
        <f t="shared" si="2635"/>
        <v>1.0395000000000001</v>
      </c>
      <c r="AL117" s="125">
        <f t="shared" si="2635"/>
        <v>1.155</v>
      </c>
      <c r="AM117" s="125">
        <f t="shared" si="2635"/>
        <v>1.2705</v>
      </c>
      <c r="AN117" s="125">
        <f t="shared" si="2635"/>
        <v>1.3859999999999999</v>
      </c>
      <c r="AO117" s="125">
        <f t="shared" si="2635"/>
        <v>0.11550000000000001</v>
      </c>
      <c r="AP117" s="125">
        <f t="shared" si="2635"/>
        <v>0.23100000000000001</v>
      </c>
      <c r="AQ117" s="125">
        <f t="shared" si="2635"/>
        <v>0.34649999999999997</v>
      </c>
      <c r="AR117" s="125">
        <f t="shared" si="2635"/>
        <v>0.46200000000000002</v>
      </c>
      <c r="AS117" s="125">
        <f t="shared" si="2635"/>
        <v>0.57750000000000001</v>
      </c>
      <c r="AT117" s="125">
        <f t="shared" si="2635"/>
        <v>0.69299999999999995</v>
      </c>
      <c r="AU117" s="125">
        <f t="shared" si="2635"/>
        <v>0.8085</v>
      </c>
      <c r="AV117" s="125">
        <f t="shared" si="2635"/>
        <v>0.92400000000000004</v>
      </c>
      <c r="AW117" s="125">
        <f t="shared" si="2635"/>
        <v>1.0395000000000001</v>
      </c>
      <c r="AX117" s="125">
        <f t="shared" si="2635"/>
        <v>1.155</v>
      </c>
      <c r="AY117" s="125">
        <f t="shared" si="2635"/>
        <v>1.2705</v>
      </c>
      <c r="AZ117" s="125">
        <f t="shared" si="2635"/>
        <v>1.3859999999999999</v>
      </c>
      <c r="BA117" s="125">
        <f t="shared" si="2635"/>
        <v>0.11550000000000001</v>
      </c>
      <c r="BB117" s="125">
        <f t="shared" si="2635"/>
        <v>0.23100000000000001</v>
      </c>
      <c r="BC117" s="125">
        <f t="shared" si="2635"/>
        <v>0.34649999999999997</v>
      </c>
      <c r="BD117" s="125">
        <f t="shared" si="2635"/>
        <v>0.46200000000000002</v>
      </c>
      <c r="BE117" s="125">
        <f t="shared" si="2635"/>
        <v>0.57750000000000001</v>
      </c>
      <c r="BF117" s="125">
        <f t="shared" si="2635"/>
        <v>0.69299999999999995</v>
      </c>
      <c r="BG117" s="125">
        <f t="shared" si="2635"/>
        <v>0.8085</v>
      </c>
      <c r="BH117" s="125">
        <f t="shared" si="2635"/>
        <v>0.92400000000000004</v>
      </c>
      <c r="BI117" s="125">
        <f t="shared" si="2635"/>
        <v>1.0395000000000001</v>
      </c>
      <c r="BJ117" s="125">
        <f t="shared" si="2635"/>
        <v>1.155</v>
      </c>
      <c r="BK117" s="125">
        <f t="shared" si="2635"/>
        <v>1.2705</v>
      </c>
      <c r="BL117" s="125">
        <f t="shared" si="2635"/>
        <v>1.3859999999999999</v>
      </c>
      <c r="BM117" s="125">
        <f t="shared" si="2635"/>
        <v>0.11550000000000001</v>
      </c>
      <c r="BN117" s="125">
        <f t="shared" si="2635"/>
        <v>0.23100000000000001</v>
      </c>
      <c r="BO117" s="125">
        <f t="shared" si="2635"/>
        <v>0.34649999999999997</v>
      </c>
      <c r="BP117" s="125">
        <f t="shared" si="2635"/>
        <v>0.46200000000000002</v>
      </c>
      <c r="BQ117" s="125">
        <f t="shared" si="2635"/>
        <v>0.57750000000000001</v>
      </c>
      <c r="BR117" s="125">
        <f t="shared" si="2635"/>
        <v>0.69299999999999995</v>
      </c>
      <c r="BS117" s="125">
        <f t="shared" si="2635"/>
        <v>0.8085</v>
      </c>
      <c r="BT117" s="125">
        <f t="shared" si="2635"/>
        <v>0.92400000000000004</v>
      </c>
      <c r="BU117" s="125">
        <f t="shared" si="2635"/>
        <v>1.0395000000000001</v>
      </c>
      <c r="BV117" s="125">
        <f t="shared" si="2635"/>
        <v>1.155</v>
      </c>
      <c r="BW117" s="125">
        <f t="shared" si="2635"/>
        <v>1.2705</v>
      </c>
      <c r="BX117" s="125">
        <f t="shared" si="2635"/>
        <v>1.3859999999999999</v>
      </c>
      <c r="BY117" s="125">
        <f t="shared" si="2635"/>
        <v>0.11550000000000001</v>
      </c>
      <c r="BZ117" s="125">
        <f t="shared" si="2635"/>
        <v>0.23100000000000001</v>
      </c>
      <c r="CA117" s="125">
        <f t="shared" si="2635"/>
        <v>0.34649999999999997</v>
      </c>
      <c r="CB117" s="125">
        <f t="shared" si="2635"/>
        <v>0.46200000000000002</v>
      </c>
      <c r="CC117" s="125">
        <f t="shared" si="2635"/>
        <v>0.57750000000000001</v>
      </c>
      <c r="CD117" s="125">
        <f t="shared" si="2635"/>
        <v>0.69299999999999995</v>
      </c>
      <c r="CE117" s="125">
        <f t="shared" si="2635"/>
        <v>0.8085</v>
      </c>
      <c r="CF117" s="125">
        <f t="shared" ref="CF117:EQ117" si="2636">0.0066*SUM(CF20:CF22)/(4*CF18)</f>
        <v>0.92400000000000004</v>
      </c>
      <c r="CG117" s="125">
        <f t="shared" si="2636"/>
        <v>1.0395000000000001</v>
      </c>
      <c r="CH117" s="125">
        <f t="shared" si="2636"/>
        <v>1.155</v>
      </c>
      <c r="CI117" s="125">
        <f t="shared" si="2636"/>
        <v>1.2705</v>
      </c>
      <c r="CJ117" s="125">
        <f t="shared" si="2636"/>
        <v>1.3859999999999999</v>
      </c>
      <c r="CK117" s="125">
        <f t="shared" si="2636"/>
        <v>0.11550000000000001</v>
      </c>
      <c r="CL117" s="125">
        <f t="shared" si="2636"/>
        <v>0.23100000000000001</v>
      </c>
      <c r="CM117" s="125">
        <f t="shared" si="2636"/>
        <v>0.34649999999999997</v>
      </c>
      <c r="CN117" s="125">
        <f t="shared" si="2636"/>
        <v>0.46200000000000002</v>
      </c>
      <c r="CO117" s="125">
        <f t="shared" si="2636"/>
        <v>0.57750000000000001</v>
      </c>
      <c r="CP117" s="125">
        <f t="shared" si="2636"/>
        <v>0.69299999999999995</v>
      </c>
      <c r="CQ117" s="125">
        <f t="shared" si="2636"/>
        <v>0.8085</v>
      </c>
      <c r="CR117" s="125">
        <f t="shared" si="2636"/>
        <v>0.92400000000000004</v>
      </c>
      <c r="CS117" s="125">
        <f t="shared" si="2636"/>
        <v>1.0395000000000001</v>
      </c>
      <c r="CT117" s="125">
        <f t="shared" si="2636"/>
        <v>1.155</v>
      </c>
      <c r="CU117" s="125">
        <f t="shared" si="2636"/>
        <v>1.2705</v>
      </c>
      <c r="CV117" s="125">
        <f t="shared" si="2636"/>
        <v>1.3859999999999999</v>
      </c>
      <c r="CW117" s="125">
        <f t="shared" si="2636"/>
        <v>0.11550000000000001</v>
      </c>
      <c r="CX117" s="125">
        <f t="shared" si="2636"/>
        <v>0.23100000000000001</v>
      </c>
      <c r="CY117" s="125">
        <f t="shared" si="2636"/>
        <v>0.34649999999999997</v>
      </c>
      <c r="CZ117" s="125">
        <f t="shared" si="2636"/>
        <v>0.46200000000000002</v>
      </c>
      <c r="DA117" s="125">
        <f t="shared" si="2636"/>
        <v>0.57750000000000001</v>
      </c>
      <c r="DB117" s="125">
        <f t="shared" si="2636"/>
        <v>0.69299999999999995</v>
      </c>
      <c r="DC117" s="125">
        <f t="shared" si="2636"/>
        <v>0.8085</v>
      </c>
      <c r="DD117" s="125">
        <f t="shared" si="2636"/>
        <v>0.92400000000000004</v>
      </c>
      <c r="DE117" s="125">
        <f t="shared" si="2636"/>
        <v>1.0395000000000001</v>
      </c>
      <c r="DF117" s="125">
        <f t="shared" si="2636"/>
        <v>1.155</v>
      </c>
      <c r="DG117" s="125">
        <f t="shared" si="2636"/>
        <v>1.2705</v>
      </c>
      <c r="DH117" s="125">
        <f t="shared" si="2636"/>
        <v>1.3859999999999999</v>
      </c>
      <c r="DI117" s="125">
        <f t="shared" si="2636"/>
        <v>0.11550000000000001</v>
      </c>
      <c r="DJ117" s="125">
        <f t="shared" si="2636"/>
        <v>0.23100000000000001</v>
      </c>
      <c r="DK117" s="125">
        <f t="shared" si="2636"/>
        <v>0.34649999999999997</v>
      </c>
      <c r="DL117" s="125">
        <f t="shared" si="2636"/>
        <v>0.46200000000000002</v>
      </c>
      <c r="DM117" s="125">
        <f t="shared" si="2636"/>
        <v>0.57750000000000001</v>
      </c>
      <c r="DN117" s="125">
        <f t="shared" si="2636"/>
        <v>0.69299999999999995</v>
      </c>
      <c r="DO117" s="125">
        <f t="shared" si="2636"/>
        <v>0.8085</v>
      </c>
      <c r="DP117" s="125">
        <f t="shared" si="2636"/>
        <v>0.92400000000000004</v>
      </c>
      <c r="DQ117" s="125">
        <f t="shared" si="2636"/>
        <v>1.0395000000000001</v>
      </c>
      <c r="DR117" s="125">
        <f t="shared" si="2636"/>
        <v>1.155</v>
      </c>
      <c r="DS117" s="125">
        <f t="shared" si="2636"/>
        <v>1.2705</v>
      </c>
      <c r="DT117" s="125">
        <f t="shared" si="2636"/>
        <v>1.3859999999999999</v>
      </c>
      <c r="DU117" s="125">
        <f t="shared" si="2636"/>
        <v>0.11550000000000001</v>
      </c>
      <c r="DV117" s="125">
        <f t="shared" si="2636"/>
        <v>0.23100000000000001</v>
      </c>
      <c r="DW117" s="125">
        <f t="shared" si="2636"/>
        <v>0.34649999999999997</v>
      </c>
      <c r="DX117" s="125">
        <f t="shared" si="2636"/>
        <v>0.46200000000000002</v>
      </c>
      <c r="DY117" s="125">
        <f t="shared" si="2636"/>
        <v>0.57750000000000001</v>
      </c>
      <c r="DZ117" s="125">
        <f t="shared" si="2636"/>
        <v>0.69299999999999995</v>
      </c>
      <c r="EA117" s="125">
        <f t="shared" si="2636"/>
        <v>0.8085</v>
      </c>
      <c r="EB117" s="125">
        <f t="shared" si="2636"/>
        <v>0.92400000000000004</v>
      </c>
      <c r="EC117" s="125">
        <f t="shared" si="2636"/>
        <v>1.0395000000000001</v>
      </c>
      <c r="ED117" s="125">
        <f t="shared" si="2636"/>
        <v>1.155</v>
      </c>
      <c r="EE117" s="125">
        <f t="shared" si="2636"/>
        <v>1.2705</v>
      </c>
      <c r="EF117" s="125">
        <f t="shared" si="2636"/>
        <v>1.3859999999999999</v>
      </c>
      <c r="EG117" s="125">
        <f t="shared" si="2636"/>
        <v>0.11550000000000001</v>
      </c>
      <c r="EH117" s="125">
        <f t="shared" si="2636"/>
        <v>0.23100000000000001</v>
      </c>
      <c r="EI117" s="125">
        <f t="shared" si="2636"/>
        <v>0.34649999999999997</v>
      </c>
      <c r="EJ117" s="125">
        <f t="shared" si="2636"/>
        <v>0.46200000000000002</v>
      </c>
      <c r="EK117" s="125">
        <f t="shared" si="2636"/>
        <v>0.57750000000000001</v>
      </c>
      <c r="EL117" s="125">
        <f t="shared" si="2636"/>
        <v>0.69299999999999995</v>
      </c>
      <c r="EM117" s="125">
        <f t="shared" si="2636"/>
        <v>0.8085</v>
      </c>
      <c r="EN117" s="125">
        <f t="shared" si="2636"/>
        <v>0.92400000000000004</v>
      </c>
      <c r="EO117" s="125">
        <f t="shared" si="2636"/>
        <v>1.0395000000000001</v>
      </c>
      <c r="EP117" s="125">
        <f t="shared" si="2636"/>
        <v>1.155</v>
      </c>
      <c r="EQ117" s="125">
        <f t="shared" si="2636"/>
        <v>1.2705</v>
      </c>
      <c r="ER117" s="125">
        <f t="shared" ref="ER117:HC117" si="2637">0.0066*SUM(ER20:ER22)/(4*ER18)</f>
        <v>1.3859999999999999</v>
      </c>
      <c r="ES117" s="125">
        <f t="shared" si="2637"/>
        <v>0.11550000000000001</v>
      </c>
      <c r="ET117" s="125">
        <f t="shared" si="2637"/>
        <v>0.23100000000000001</v>
      </c>
      <c r="EU117" s="125">
        <f t="shared" si="2637"/>
        <v>0.34649999999999997</v>
      </c>
      <c r="EV117" s="125">
        <f t="shared" si="2637"/>
        <v>0.46200000000000002</v>
      </c>
      <c r="EW117" s="125">
        <f t="shared" si="2637"/>
        <v>0.57750000000000001</v>
      </c>
      <c r="EX117" s="125">
        <f t="shared" si="2637"/>
        <v>0.69299999999999995</v>
      </c>
      <c r="EY117" s="125">
        <f t="shared" si="2637"/>
        <v>0.8085</v>
      </c>
      <c r="EZ117" s="125">
        <f t="shared" si="2637"/>
        <v>0.92400000000000004</v>
      </c>
      <c r="FA117" s="125">
        <f t="shared" si="2637"/>
        <v>1.0395000000000001</v>
      </c>
      <c r="FB117" s="125">
        <f t="shared" si="2637"/>
        <v>1.155</v>
      </c>
      <c r="FC117" s="125">
        <f t="shared" si="2637"/>
        <v>1.2705</v>
      </c>
      <c r="FD117" s="125">
        <f t="shared" si="2637"/>
        <v>1.3859999999999999</v>
      </c>
      <c r="FE117" s="125">
        <f t="shared" si="2637"/>
        <v>0.11550000000000001</v>
      </c>
      <c r="FF117" s="125">
        <f t="shared" si="2637"/>
        <v>0.23100000000000001</v>
      </c>
      <c r="FG117" s="125">
        <f t="shared" si="2637"/>
        <v>0.34649999999999997</v>
      </c>
      <c r="FH117" s="125">
        <f t="shared" si="2637"/>
        <v>0.46200000000000002</v>
      </c>
      <c r="FI117" s="125">
        <f t="shared" si="2637"/>
        <v>0.57750000000000001</v>
      </c>
      <c r="FJ117" s="125">
        <f t="shared" si="2637"/>
        <v>0.69299999999999995</v>
      </c>
      <c r="FK117" s="125">
        <f t="shared" si="2637"/>
        <v>0.8085</v>
      </c>
      <c r="FL117" s="125">
        <f t="shared" si="2637"/>
        <v>0.92400000000000004</v>
      </c>
      <c r="FM117" s="125">
        <f t="shared" si="2637"/>
        <v>1.0395000000000001</v>
      </c>
      <c r="FN117" s="125">
        <f t="shared" si="2637"/>
        <v>1.155</v>
      </c>
      <c r="FO117" s="125">
        <f t="shared" si="2637"/>
        <v>1.2705</v>
      </c>
      <c r="FP117" s="125">
        <f t="shared" si="2637"/>
        <v>1.3859999999999999</v>
      </c>
      <c r="FQ117" s="125">
        <f t="shared" si="2637"/>
        <v>0.11550000000000001</v>
      </c>
      <c r="FR117" s="125">
        <f t="shared" si="2637"/>
        <v>0.23100000000000001</v>
      </c>
      <c r="FS117" s="125">
        <f t="shared" si="2637"/>
        <v>0.34649999999999997</v>
      </c>
      <c r="FT117" s="125">
        <f t="shared" si="2637"/>
        <v>0.46200000000000002</v>
      </c>
      <c r="FU117" s="125">
        <f t="shared" si="2637"/>
        <v>0.57750000000000001</v>
      </c>
      <c r="FV117" s="125">
        <f t="shared" si="2637"/>
        <v>0.69299999999999995</v>
      </c>
      <c r="FW117" s="125">
        <f t="shared" si="2637"/>
        <v>0.8085</v>
      </c>
      <c r="FX117" s="125">
        <f t="shared" si="2637"/>
        <v>0.92400000000000004</v>
      </c>
      <c r="FY117" s="125">
        <f t="shared" si="2637"/>
        <v>1.0395000000000001</v>
      </c>
      <c r="FZ117" s="125">
        <f t="shared" si="2637"/>
        <v>1.155</v>
      </c>
      <c r="GA117" s="125">
        <f t="shared" si="2637"/>
        <v>1.2705</v>
      </c>
      <c r="GB117" s="125">
        <f t="shared" si="2637"/>
        <v>1.3859999999999999</v>
      </c>
      <c r="GC117" s="125">
        <f t="shared" si="2637"/>
        <v>0.11550000000000001</v>
      </c>
      <c r="GD117" s="125">
        <f t="shared" si="2637"/>
        <v>0.23100000000000001</v>
      </c>
      <c r="GE117" s="125">
        <f t="shared" si="2637"/>
        <v>0.34649999999999997</v>
      </c>
      <c r="GF117" s="125">
        <f t="shared" si="2637"/>
        <v>0.46200000000000002</v>
      </c>
      <c r="GG117" s="125">
        <f t="shared" si="2637"/>
        <v>0.57750000000000001</v>
      </c>
      <c r="GH117" s="125">
        <f t="shared" si="2637"/>
        <v>0.69299999999999995</v>
      </c>
      <c r="GI117" s="125">
        <f t="shared" si="2637"/>
        <v>0.8085</v>
      </c>
      <c r="GJ117" s="125">
        <f t="shared" si="2637"/>
        <v>0.92400000000000004</v>
      </c>
      <c r="GK117" s="125">
        <f t="shared" si="2637"/>
        <v>1.0395000000000001</v>
      </c>
      <c r="GL117" s="125">
        <f t="shared" si="2637"/>
        <v>1.155</v>
      </c>
      <c r="GM117" s="125">
        <f t="shared" si="2637"/>
        <v>1.2705</v>
      </c>
      <c r="GN117" s="125">
        <f t="shared" si="2637"/>
        <v>1.3859999999999999</v>
      </c>
      <c r="GO117" s="125">
        <f t="shared" si="2637"/>
        <v>0.11550000000000001</v>
      </c>
      <c r="GP117" s="125">
        <f t="shared" si="2637"/>
        <v>0.23100000000000001</v>
      </c>
      <c r="GQ117" s="125">
        <f t="shared" si="2637"/>
        <v>0.34649999999999997</v>
      </c>
      <c r="GR117" s="125">
        <f t="shared" si="2637"/>
        <v>0.46200000000000002</v>
      </c>
      <c r="GS117" s="125">
        <f t="shared" si="2637"/>
        <v>0.57750000000000001</v>
      </c>
      <c r="GT117" s="125">
        <f t="shared" si="2637"/>
        <v>0.69299999999999995</v>
      </c>
      <c r="GU117" s="125">
        <f t="shared" si="2637"/>
        <v>0.8085</v>
      </c>
      <c r="GV117" s="125">
        <f t="shared" si="2637"/>
        <v>0.92400000000000004</v>
      </c>
      <c r="GW117" s="125">
        <f t="shared" si="2637"/>
        <v>1.0395000000000001</v>
      </c>
      <c r="GX117" s="125">
        <f t="shared" si="2637"/>
        <v>1.155</v>
      </c>
      <c r="GY117" s="125">
        <f t="shared" si="2637"/>
        <v>1.2705</v>
      </c>
      <c r="GZ117" s="125">
        <f t="shared" si="2637"/>
        <v>1.3859999999999999</v>
      </c>
      <c r="HA117" s="125">
        <f t="shared" si="2637"/>
        <v>0.11550000000000001</v>
      </c>
      <c r="HB117" s="125">
        <f t="shared" si="2637"/>
        <v>0.23100000000000001</v>
      </c>
      <c r="HC117" s="125">
        <f t="shared" si="2637"/>
        <v>0.34649999999999997</v>
      </c>
      <c r="HD117" s="125">
        <f t="shared" ref="HD117:JO117" si="2638">0.0066*SUM(HD20:HD22)/(4*HD18)</f>
        <v>0.46200000000000002</v>
      </c>
      <c r="HE117" s="125">
        <f t="shared" si="2638"/>
        <v>0.57750000000000001</v>
      </c>
      <c r="HF117" s="125">
        <f t="shared" si="2638"/>
        <v>0.69299999999999995</v>
      </c>
      <c r="HG117" s="125">
        <f t="shared" si="2638"/>
        <v>0.8085</v>
      </c>
      <c r="HH117" s="125">
        <f t="shared" si="2638"/>
        <v>0.92400000000000004</v>
      </c>
      <c r="HI117" s="125">
        <f t="shared" si="2638"/>
        <v>1.0395000000000001</v>
      </c>
      <c r="HJ117" s="125">
        <f t="shared" si="2638"/>
        <v>1.155</v>
      </c>
      <c r="HK117" s="125">
        <f t="shared" si="2638"/>
        <v>1.2705</v>
      </c>
      <c r="HL117" s="125">
        <f t="shared" si="2638"/>
        <v>1.3859999999999999</v>
      </c>
      <c r="HM117" s="125">
        <f t="shared" si="2638"/>
        <v>0.11550000000000001</v>
      </c>
      <c r="HN117" s="125">
        <f t="shared" si="2638"/>
        <v>0.23100000000000001</v>
      </c>
      <c r="HO117" s="125">
        <f t="shared" si="2638"/>
        <v>0.34649999999999997</v>
      </c>
      <c r="HP117" s="125">
        <f t="shared" si="2638"/>
        <v>0.46200000000000002</v>
      </c>
      <c r="HQ117" s="125">
        <f t="shared" si="2638"/>
        <v>0.57750000000000001</v>
      </c>
      <c r="HR117" s="125">
        <f t="shared" si="2638"/>
        <v>0.69299999999999995</v>
      </c>
      <c r="HS117" s="125">
        <f t="shared" si="2638"/>
        <v>0.8085</v>
      </c>
      <c r="HT117" s="125">
        <f t="shared" si="2638"/>
        <v>0.92400000000000004</v>
      </c>
      <c r="HU117" s="125">
        <f t="shared" si="2638"/>
        <v>1.0395000000000001</v>
      </c>
      <c r="HV117" s="125">
        <f t="shared" si="2638"/>
        <v>1.155</v>
      </c>
      <c r="HW117" s="125">
        <f t="shared" si="2638"/>
        <v>1.2705</v>
      </c>
      <c r="HX117" s="125">
        <f t="shared" si="2638"/>
        <v>1.3859999999999999</v>
      </c>
      <c r="HY117" s="125">
        <f t="shared" si="2638"/>
        <v>0.11550000000000001</v>
      </c>
      <c r="HZ117" s="125">
        <f t="shared" si="2638"/>
        <v>0.23100000000000001</v>
      </c>
      <c r="IA117" s="125">
        <f t="shared" si="2638"/>
        <v>0.34649999999999997</v>
      </c>
      <c r="IB117" s="125">
        <f t="shared" si="2638"/>
        <v>0.46200000000000002</v>
      </c>
      <c r="IC117" s="125">
        <f t="shared" si="2638"/>
        <v>0.57750000000000001</v>
      </c>
      <c r="ID117" s="125">
        <f t="shared" si="2638"/>
        <v>0.69299999999999995</v>
      </c>
      <c r="IE117" s="125">
        <f t="shared" si="2638"/>
        <v>0.8085</v>
      </c>
      <c r="IF117" s="125">
        <f t="shared" si="2638"/>
        <v>0.92400000000000004</v>
      </c>
      <c r="IG117" s="125">
        <f t="shared" si="2638"/>
        <v>1.0395000000000001</v>
      </c>
      <c r="IH117" s="125">
        <f t="shared" si="2638"/>
        <v>1.155</v>
      </c>
      <c r="II117" s="125">
        <f t="shared" si="2638"/>
        <v>1.2705</v>
      </c>
      <c r="IJ117" s="125">
        <f t="shared" si="2638"/>
        <v>1.3859999999999999</v>
      </c>
      <c r="IK117" s="125">
        <f t="shared" si="2638"/>
        <v>0.11550000000000001</v>
      </c>
      <c r="IL117" s="125">
        <f t="shared" si="2638"/>
        <v>0.23100000000000001</v>
      </c>
      <c r="IM117" s="125">
        <f t="shared" si="2638"/>
        <v>0.34649999999999997</v>
      </c>
      <c r="IN117" s="125">
        <f t="shared" si="2638"/>
        <v>0.46200000000000002</v>
      </c>
      <c r="IO117" s="125">
        <f t="shared" si="2638"/>
        <v>0.57750000000000001</v>
      </c>
      <c r="IP117" s="125">
        <f t="shared" si="2638"/>
        <v>0.69299999999999995</v>
      </c>
      <c r="IQ117" s="125">
        <f t="shared" si="2638"/>
        <v>0.8085</v>
      </c>
      <c r="IR117" s="125">
        <f t="shared" si="2638"/>
        <v>0.92400000000000004</v>
      </c>
      <c r="IS117" s="125">
        <f t="shared" si="2638"/>
        <v>1.0395000000000001</v>
      </c>
      <c r="IT117" s="125">
        <f t="shared" si="2638"/>
        <v>1.155</v>
      </c>
      <c r="IU117" s="125">
        <f t="shared" si="2638"/>
        <v>1.2705</v>
      </c>
      <c r="IV117" s="125">
        <f t="shared" si="2638"/>
        <v>1.3859999999999999</v>
      </c>
      <c r="IW117" s="125">
        <f t="shared" si="2638"/>
        <v>0.11550000000000001</v>
      </c>
      <c r="IX117" s="125">
        <f t="shared" si="2638"/>
        <v>0.23100000000000001</v>
      </c>
      <c r="IY117" s="125">
        <f t="shared" si="2638"/>
        <v>0.34649999999999997</v>
      </c>
      <c r="IZ117" s="125">
        <f t="shared" si="2638"/>
        <v>0.46200000000000002</v>
      </c>
      <c r="JA117" s="125">
        <f t="shared" si="2638"/>
        <v>0.57750000000000001</v>
      </c>
      <c r="JB117" s="125">
        <f t="shared" si="2638"/>
        <v>0.69299999999999995</v>
      </c>
      <c r="JC117" s="125">
        <f t="shared" si="2638"/>
        <v>0.8085</v>
      </c>
      <c r="JD117" s="125">
        <f t="shared" si="2638"/>
        <v>0.92400000000000004</v>
      </c>
      <c r="JE117" s="125">
        <f t="shared" si="2638"/>
        <v>1.0395000000000001</v>
      </c>
      <c r="JF117" s="125">
        <f t="shared" si="2638"/>
        <v>1.155</v>
      </c>
      <c r="JG117" s="125">
        <f t="shared" si="2638"/>
        <v>1.2705</v>
      </c>
      <c r="JH117" s="125">
        <f t="shared" si="2638"/>
        <v>1.3859999999999999</v>
      </c>
      <c r="JI117" s="125">
        <f t="shared" si="2638"/>
        <v>0.11550000000000001</v>
      </c>
      <c r="JJ117" s="125">
        <f t="shared" si="2638"/>
        <v>0.23100000000000001</v>
      </c>
      <c r="JK117" s="125">
        <f t="shared" si="2638"/>
        <v>0.34649999999999997</v>
      </c>
      <c r="JL117" s="125">
        <f t="shared" si="2638"/>
        <v>0.46200000000000002</v>
      </c>
      <c r="JM117" s="125">
        <f t="shared" si="2638"/>
        <v>0.57750000000000001</v>
      </c>
      <c r="JN117" s="125">
        <f t="shared" si="2638"/>
        <v>0.69299999999999995</v>
      </c>
      <c r="JO117" s="125">
        <f t="shared" si="2638"/>
        <v>0.8085</v>
      </c>
      <c r="JP117" s="125">
        <f t="shared" ref="JP117:MA117" si="2639">0.0066*SUM(JP20:JP22)/(4*JP18)</f>
        <v>0.92400000000000004</v>
      </c>
      <c r="JQ117" s="125">
        <f t="shared" si="2639"/>
        <v>1.0395000000000001</v>
      </c>
      <c r="JR117" s="125">
        <f t="shared" si="2639"/>
        <v>1.155</v>
      </c>
      <c r="JS117" s="125">
        <f t="shared" si="2639"/>
        <v>1.2705</v>
      </c>
      <c r="JT117" s="125">
        <f t="shared" si="2639"/>
        <v>1.3859999999999999</v>
      </c>
      <c r="JU117" s="125">
        <f t="shared" si="2639"/>
        <v>0.11550000000000001</v>
      </c>
      <c r="JV117" s="125">
        <f t="shared" si="2639"/>
        <v>0.23100000000000001</v>
      </c>
      <c r="JW117" s="125">
        <f t="shared" si="2639"/>
        <v>0.34649999999999997</v>
      </c>
      <c r="JX117" s="125">
        <f t="shared" si="2639"/>
        <v>0.46200000000000002</v>
      </c>
      <c r="JY117" s="125">
        <f t="shared" si="2639"/>
        <v>0.57750000000000001</v>
      </c>
      <c r="JZ117" s="125">
        <f t="shared" si="2639"/>
        <v>0.69299999999999995</v>
      </c>
      <c r="KA117" s="125">
        <f t="shared" si="2639"/>
        <v>0.8085</v>
      </c>
      <c r="KB117" s="125">
        <f t="shared" si="2639"/>
        <v>0.92400000000000004</v>
      </c>
      <c r="KC117" s="125">
        <f t="shared" si="2639"/>
        <v>1.0395000000000001</v>
      </c>
      <c r="KD117" s="125">
        <f t="shared" si="2639"/>
        <v>1.155</v>
      </c>
      <c r="KE117" s="125">
        <f t="shared" si="2639"/>
        <v>1.2705</v>
      </c>
      <c r="KF117" s="125">
        <f t="shared" si="2639"/>
        <v>1.3859999999999999</v>
      </c>
      <c r="KG117" s="125">
        <f t="shared" si="2639"/>
        <v>0.11550000000000001</v>
      </c>
      <c r="KH117" s="125">
        <f t="shared" si="2639"/>
        <v>0.23100000000000001</v>
      </c>
      <c r="KI117" s="125">
        <f t="shared" si="2639"/>
        <v>0.34649999999999997</v>
      </c>
      <c r="KJ117" s="125">
        <f t="shared" si="2639"/>
        <v>0.46200000000000002</v>
      </c>
      <c r="KK117" s="125">
        <f t="shared" si="2639"/>
        <v>0.57750000000000001</v>
      </c>
      <c r="KL117" s="125">
        <f t="shared" si="2639"/>
        <v>0.69299999999999995</v>
      </c>
      <c r="KM117" s="125">
        <f t="shared" si="2639"/>
        <v>0.8085</v>
      </c>
      <c r="KN117" s="125">
        <f t="shared" si="2639"/>
        <v>0.92400000000000004</v>
      </c>
      <c r="KO117" s="125">
        <f t="shared" si="2639"/>
        <v>1.0395000000000001</v>
      </c>
      <c r="KP117" s="125">
        <f t="shared" si="2639"/>
        <v>1.155</v>
      </c>
      <c r="KQ117" s="125">
        <f t="shared" si="2639"/>
        <v>1.2705</v>
      </c>
      <c r="KR117" s="125">
        <f t="shared" si="2639"/>
        <v>1.3859999999999999</v>
      </c>
      <c r="KS117" s="125">
        <f t="shared" si="2639"/>
        <v>0.11550000000000001</v>
      </c>
      <c r="KT117" s="125">
        <f t="shared" si="2639"/>
        <v>0.23100000000000001</v>
      </c>
      <c r="KU117" s="125">
        <f t="shared" si="2639"/>
        <v>0.34649999999999997</v>
      </c>
      <c r="KV117" s="125">
        <f t="shared" si="2639"/>
        <v>0.46200000000000002</v>
      </c>
      <c r="KW117" s="125">
        <f t="shared" si="2639"/>
        <v>0.57750000000000001</v>
      </c>
      <c r="KX117" s="125">
        <f t="shared" si="2639"/>
        <v>0.69299999999999995</v>
      </c>
      <c r="KY117" s="125">
        <f t="shared" si="2639"/>
        <v>0.8085</v>
      </c>
      <c r="KZ117" s="125">
        <f t="shared" si="2639"/>
        <v>0.92400000000000004</v>
      </c>
      <c r="LA117" s="125">
        <f t="shared" si="2639"/>
        <v>1.0395000000000001</v>
      </c>
      <c r="LB117" s="125">
        <f t="shared" si="2639"/>
        <v>1.155</v>
      </c>
      <c r="LC117" s="125">
        <f t="shared" si="2639"/>
        <v>1.2705</v>
      </c>
      <c r="LD117" s="125">
        <f t="shared" si="2639"/>
        <v>1.3859999999999999</v>
      </c>
      <c r="LE117" s="125">
        <f t="shared" si="2639"/>
        <v>0.11550000000000001</v>
      </c>
      <c r="LF117" s="125">
        <f t="shared" si="2639"/>
        <v>0.23100000000000001</v>
      </c>
      <c r="LG117" s="125">
        <f t="shared" si="2639"/>
        <v>0.34649999999999997</v>
      </c>
      <c r="LH117" s="125">
        <f t="shared" si="2639"/>
        <v>0.46200000000000002</v>
      </c>
      <c r="LI117" s="125">
        <f t="shared" si="2639"/>
        <v>0.57750000000000001</v>
      </c>
      <c r="LJ117" s="125">
        <f t="shared" si="2639"/>
        <v>0.69299999999999995</v>
      </c>
      <c r="LK117" s="125">
        <f t="shared" si="2639"/>
        <v>0.8085</v>
      </c>
      <c r="LL117" s="125">
        <f t="shared" si="2639"/>
        <v>0.92400000000000004</v>
      </c>
      <c r="LM117" s="125">
        <f t="shared" si="2639"/>
        <v>1.0395000000000001</v>
      </c>
      <c r="LN117" s="125">
        <f t="shared" si="2639"/>
        <v>1.155</v>
      </c>
      <c r="LO117" s="125">
        <f t="shared" si="2639"/>
        <v>1.2705</v>
      </c>
      <c r="LP117" s="125">
        <f t="shared" si="2639"/>
        <v>1.3859999999999999</v>
      </c>
      <c r="LQ117" s="125">
        <f t="shared" si="2639"/>
        <v>0.11550000000000001</v>
      </c>
      <c r="LR117" s="125">
        <f t="shared" si="2639"/>
        <v>0.23100000000000001</v>
      </c>
      <c r="LS117" s="125">
        <f t="shared" si="2639"/>
        <v>0.34649999999999997</v>
      </c>
      <c r="LT117" s="125">
        <f t="shared" si="2639"/>
        <v>0.46200000000000002</v>
      </c>
      <c r="LU117" s="125">
        <f t="shared" si="2639"/>
        <v>0.57750000000000001</v>
      </c>
      <c r="LV117" s="125">
        <f t="shared" si="2639"/>
        <v>0.69299999999999995</v>
      </c>
      <c r="LW117" s="125">
        <f t="shared" si="2639"/>
        <v>0.8085</v>
      </c>
      <c r="LX117" s="125">
        <f t="shared" si="2639"/>
        <v>0.92400000000000004</v>
      </c>
      <c r="LY117" s="125">
        <f t="shared" si="2639"/>
        <v>1.0395000000000001</v>
      </c>
      <c r="LZ117" s="125">
        <f t="shared" si="2639"/>
        <v>1.155</v>
      </c>
      <c r="MA117" s="125">
        <f t="shared" si="2639"/>
        <v>1.2705</v>
      </c>
      <c r="MB117" s="125">
        <f t="shared" ref="MB117:OM117" si="2640">0.0066*SUM(MB20:MB22)/(4*MB18)</f>
        <v>1.3859999999999999</v>
      </c>
      <c r="MC117" s="125">
        <f t="shared" si="2640"/>
        <v>0.11550000000000001</v>
      </c>
      <c r="MD117" s="125">
        <f t="shared" si="2640"/>
        <v>0.23100000000000001</v>
      </c>
      <c r="ME117" s="125">
        <f t="shared" si="2640"/>
        <v>0.34649999999999997</v>
      </c>
      <c r="MF117" s="125">
        <f t="shared" si="2640"/>
        <v>0.46200000000000002</v>
      </c>
      <c r="MG117" s="125">
        <f t="shared" si="2640"/>
        <v>0.57750000000000001</v>
      </c>
      <c r="MH117" s="125">
        <f t="shared" si="2640"/>
        <v>0.69299999999999995</v>
      </c>
      <c r="MI117" s="125">
        <f t="shared" si="2640"/>
        <v>0.8085</v>
      </c>
      <c r="MJ117" s="125">
        <f t="shared" si="2640"/>
        <v>0.92400000000000004</v>
      </c>
      <c r="MK117" s="125">
        <f t="shared" si="2640"/>
        <v>1.0395000000000001</v>
      </c>
      <c r="ML117" s="125">
        <f t="shared" si="2640"/>
        <v>1.155</v>
      </c>
      <c r="MM117" s="125">
        <f t="shared" si="2640"/>
        <v>1.2705</v>
      </c>
      <c r="MN117" s="125">
        <f t="shared" si="2640"/>
        <v>1.3859999999999999</v>
      </c>
      <c r="MO117" s="125">
        <f t="shared" si="2640"/>
        <v>0.11550000000000001</v>
      </c>
      <c r="MP117" s="125">
        <f t="shared" si="2640"/>
        <v>0.23100000000000001</v>
      </c>
      <c r="MQ117" s="125">
        <f t="shared" si="2640"/>
        <v>0.34649999999999997</v>
      </c>
      <c r="MR117" s="125">
        <f t="shared" si="2640"/>
        <v>0.46200000000000002</v>
      </c>
      <c r="MS117" s="125">
        <f t="shared" si="2640"/>
        <v>0.57750000000000001</v>
      </c>
      <c r="MT117" s="125">
        <f t="shared" si="2640"/>
        <v>0.69299999999999995</v>
      </c>
      <c r="MU117" s="125">
        <f t="shared" si="2640"/>
        <v>0.8085</v>
      </c>
      <c r="MV117" s="125">
        <f t="shared" si="2640"/>
        <v>0.92400000000000004</v>
      </c>
      <c r="MW117" s="125">
        <f t="shared" si="2640"/>
        <v>1.0395000000000001</v>
      </c>
      <c r="MX117" s="125">
        <f t="shared" si="2640"/>
        <v>1.155</v>
      </c>
      <c r="MY117" s="125">
        <f t="shared" si="2640"/>
        <v>1.2705</v>
      </c>
      <c r="MZ117" s="125">
        <f t="shared" si="2640"/>
        <v>1.3859999999999999</v>
      </c>
      <c r="NA117" s="125">
        <f t="shared" si="2640"/>
        <v>0.11550000000000001</v>
      </c>
      <c r="NB117" s="125">
        <f t="shared" si="2640"/>
        <v>0.23100000000000001</v>
      </c>
      <c r="NC117" s="125">
        <f t="shared" si="2640"/>
        <v>0.34649999999999997</v>
      </c>
      <c r="ND117" s="125">
        <f t="shared" si="2640"/>
        <v>0.46200000000000002</v>
      </c>
      <c r="NE117" s="125">
        <f t="shared" si="2640"/>
        <v>0.57750000000000001</v>
      </c>
      <c r="NF117" s="125">
        <f t="shared" si="2640"/>
        <v>0.69299999999999995</v>
      </c>
      <c r="NG117" s="125">
        <f t="shared" si="2640"/>
        <v>0.8085</v>
      </c>
      <c r="NH117" s="125">
        <f t="shared" si="2640"/>
        <v>0.92400000000000004</v>
      </c>
      <c r="NI117" s="125">
        <f t="shared" si="2640"/>
        <v>1.0395000000000001</v>
      </c>
      <c r="NJ117" s="125">
        <f t="shared" si="2640"/>
        <v>1.155</v>
      </c>
      <c r="NK117" s="125">
        <f t="shared" si="2640"/>
        <v>1.2705</v>
      </c>
      <c r="NL117" s="125">
        <f t="shared" si="2640"/>
        <v>1.3859999999999999</v>
      </c>
      <c r="NM117" s="125">
        <f t="shared" si="2640"/>
        <v>0.11550000000000001</v>
      </c>
      <c r="NN117" s="125">
        <f t="shared" si="2640"/>
        <v>0.23100000000000001</v>
      </c>
      <c r="NO117" s="125">
        <f t="shared" si="2640"/>
        <v>0.34649999999999997</v>
      </c>
      <c r="NP117" s="125">
        <f t="shared" si="2640"/>
        <v>0.46200000000000002</v>
      </c>
      <c r="NQ117" s="125">
        <f t="shared" si="2640"/>
        <v>0.57750000000000001</v>
      </c>
      <c r="NR117" s="125">
        <f t="shared" si="2640"/>
        <v>0.69299999999999995</v>
      </c>
      <c r="NS117" s="125">
        <f t="shared" si="2640"/>
        <v>0.8085</v>
      </c>
      <c r="NT117" s="125">
        <f t="shared" si="2640"/>
        <v>0.92400000000000004</v>
      </c>
      <c r="NU117" s="125">
        <f t="shared" si="2640"/>
        <v>1.0395000000000001</v>
      </c>
      <c r="NV117" s="125">
        <f t="shared" si="2640"/>
        <v>1.155</v>
      </c>
      <c r="NW117" s="125">
        <f t="shared" si="2640"/>
        <v>1.2705</v>
      </c>
      <c r="NX117" s="125">
        <f t="shared" si="2640"/>
        <v>1.3859999999999999</v>
      </c>
      <c r="NY117" s="125">
        <f t="shared" si="2640"/>
        <v>0.11550000000000001</v>
      </c>
      <c r="NZ117" s="125">
        <f t="shared" si="2640"/>
        <v>0.23100000000000001</v>
      </c>
      <c r="OA117" s="125">
        <f t="shared" si="2640"/>
        <v>0.34649999999999997</v>
      </c>
      <c r="OB117" s="125">
        <f t="shared" si="2640"/>
        <v>0.46200000000000002</v>
      </c>
      <c r="OC117" s="125">
        <f t="shared" si="2640"/>
        <v>0.57750000000000001</v>
      </c>
      <c r="OD117" s="125">
        <f t="shared" si="2640"/>
        <v>0.69299999999999995</v>
      </c>
      <c r="OE117" s="125">
        <f t="shared" si="2640"/>
        <v>0.8085</v>
      </c>
      <c r="OF117" s="125">
        <f t="shared" si="2640"/>
        <v>0.92400000000000004</v>
      </c>
      <c r="OG117" s="125">
        <f t="shared" si="2640"/>
        <v>1.0395000000000001</v>
      </c>
      <c r="OH117" s="125">
        <f t="shared" si="2640"/>
        <v>1.155</v>
      </c>
      <c r="OI117" s="125">
        <f t="shared" si="2640"/>
        <v>1.2705</v>
      </c>
      <c r="OJ117" s="125">
        <f t="shared" si="2640"/>
        <v>1.3859999999999999</v>
      </c>
      <c r="OK117" s="125">
        <f t="shared" si="2640"/>
        <v>0.11550000000000001</v>
      </c>
      <c r="OL117" s="125">
        <f t="shared" si="2640"/>
        <v>0.23100000000000001</v>
      </c>
      <c r="OM117" s="125">
        <f t="shared" si="2640"/>
        <v>0.34649999999999997</v>
      </c>
      <c r="ON117" s="125">
        <f t="shared" ref="ON117:QY117" si="2641">0.0066*SUM(ON20:ON22)/(4*ON18)</f>
        <v>0.46200000000000002</v>
      </c>
      <c r="OO117" s="125">
        <f t="shared" si="2641"/>
        <v>0.57750000000000001</v>
      </c>
      <c r="OP117" s="125">
        <f t="shared" si="2641"/>
        <v>0.69299999999999995</v>
      </c>
      <c r="OQ117" s="125">
        <f t="shared" si="2641"/>
        <v>0.8085</v>
      </c>
      <c r="OR117" s="125">
        <f t="shared" si="2641"/>
        <v>0.92400000000000004</v>
      </c>
      <c r="OS117" s="125">
        <f t="shared" si="2641"/>
        <v>1.0395000000000001</v>
      </c>
      <c r="OT117" s="125">
        <f t="shared" si="2641"/>
        <v>1.155</v>
      </c>
      <c r="OU117" s="125">
        <f t="shared" si="2641"/>
        <v>1.2705</v>
      </c>
      <c r="OV117" s="125">
        <f t="shared" si="2641"/>
        <v>1.3859999999999999</v>
      </c>
      <c r="OW117" s="125">
        <f t="shared" si="2641"/>
        <v>0.11550000000000001</v>
      </c>
      <c r="OX117" s="125">
        <f t="shared" si="2641"/>
        <v>0.23100000000000001</v>
      </c>
      <c r="OY117" s="125">
        <f t="shared" si="2641"/>
        <v>0.34649999999999997</v>
      </c>
      <c r="OZ117" s="125">
        <f t="shared" si="2641"/>
        <v>0.46200000000000002</v>
      </c>
      <c r="PA117" s="125">
        <f t="shared" si="2641"/>
        <v>0.57750000000000001</v>
      </c>
      <c r="PB117" s="125">
        <f t="shared" si="2641"/>
        <v>0.69299999999999995</v>
      </c>
      <c r="PC117" s="125">
        <f t="shared" si="2641"/>
        <v>0.8085</v>
      </c>
      <c r="PD117" s="125">
        <f t="shared" si="2641"/>
        <v>0.92400000000000004</v>
      </c>
      <c r="PE117" s="125">
        <f t="shared" si="2641"/>
        <v>1.0395000000000001</v>
      </c>
      <c r="PF117" s="125">
        <f t="shared" si="2641"/>
        <v>1.155</v>
      </c>
      <c r="PG117" s="125">
        <f t="shared" si="2641"/>
        <v>1.2705</v>
      </c>
      <c r="PH117" s="125">
        <f t="shared" si="2641"/>
        <v>1.3859999999999999</v>
      </c>
      <c r="PI117" s="125">
        <f t="shared" si="2641"/>
        <v>0.11550000000000001</v>
      </c>
      <c r="PJ117" s="125">
        <f t="shared" si="2641"/>
        <v>0.23100000000000001</v>
      </c>
      <c r="PK117" s="125">
        <f t="shared" si="2641"/>
        <v>0.34649999999999997</v>
      </c>
      <c r="PL117" s="125">
        <f t="shared" si="2641"/>
        <v>0.46200000000000002</v>
      </c>
      <c r="PM117" s="125">
        <f t="shared" si="2641"/>
        <v>0.57750000000000001</v>
      </c>
      <c r="PN117" s="125">
        <f t="shared" si="2641"/>
        <v>0.69299999999999995</v>
      </c>
      <c r="PO117" s="125">
        <f t="shared" si="2641"/>
        <v>0.8085</v>
      </c>
      <c r="PP117" s="125">
        <f t="shared" si="2641"/>
        <v>0.92400000000000004</v>
      </c>
      <c r="PQ117" s="125">
        <f t="shared" si="2641"/>
        <v>1.0395000000000001</v>
      </c>
      <c r="PR117" s="125">
        <f t="shared" si="2641"/>
        <v>1.155</v>
      </c>
      <c r="PS117" s="125">
        <f t="shared" si="2641"/>
        <v>1.2705</v>
      </c>
      <c r="PT117" s="125">
        <f t="shared" si="2641"/>
        <v>1.3859999999999999</v>
      </c>
      <c r="PU117" s="125">
        <f t="shared" si="2641"/>
        <v>0.11550000000000001</v>
      </c>
      <c r="PV117" s="125">
        <f t="shared" si="2641"/>
        <v>0.23100000000000001</v>
      </c>
      <c r="PW117" s="125">
        <f t="shared" si="2641"/>
        <v>0.34649999999999997</v>
      </c>
      <c r="PX117" s="125">
        <f t="shared" si="2641"/>
        <v>0.46200000000000002</v>
      </c>
      <c r="PY117" s="125">
        <f t="shared" si="2641"/>
        <v>0.57750000000000001</v>
      </c>
      <c r="PZ117" s="125">
        <f t="shared" si="2641"/>
        <v>0.69299999999999995</v>
      </c>
      <c r="QA117" s="125">
        <f t="shared" si="2641"/>
        <v>0.8085</v>
      </c>
      <c r="QB117" s="125">
        <f t="shared" si="2641"/>
        <v>0.92400000000000004</v>
      </c>
      <c r="QC117" s="125">
        <f t="shared" si="2641"/>
        <v>1.0395000000000001</v>
      </c>
      <c r="QD117" s="125">
        <f t="shared" si="2641"/>
        <v>1.155</v>
      </c>
      <c r="QE117" s="125">
        <f t="shared" si="2641"/>
        <v>1.2705</v>
      </c>
      <c r="QF117" s="125">
        <f t="shared" si="2641"/>
        <v>1.3859999999999999</v>
      </c>
      <c r="QG117" s="125">
        <f t="shared" si="2641"/>
        <v>0.11550000000000001</v>
      </c>
      <c r="QH117" s="125">
        <f t="shared" si="2641"/>
        <v>0.23100000000000001</v>
      </c>
      <c r="QI117" s="125">
        <f t="shared" si="2641"/>
        <v>0.34649999999999997</v>
      </c>
      <c r="QJ117" s="125">
        <f t="shared" si="2641"/>
        <v>0.46200000000000002</v>
      </c>
      <c r="QK117" s="125">
        <f t="shared" si="2641"/>
        <v>0.57750000000000001</v>
      </c>
      <c r="QL117" s="125">
        <f t="shared" si="2641"/>
        <v>0.69299999999999995</v>
      </c>
      <c r="QM117" s="125">
        <f t="shared" si="2641"/>
        <v>0.8085</v>
      </c>
      <c r="QN117" s="125">
        <f t="shared" si="2641"/>
        <v>0.92400000000000004</v>
      </c>
      <c r="QO117" s="125">
        <f t="shared" si="2641"/>
        <v>1.0395000000000001</v>
      </c>
      <c r="QP117" s="125">
        <f t="shared" si="2641"/>
        <v>1.155</v>
      </c>
      <c r="QQ117" s="125">
        <f t="shared" si="2641"/>
        <v>1.2705</v>
      </c>
      <c r="QR117" s="125">
        <f t="shared" si="2641"/>
        <v>1.3859999999999999</v>
      </c>
      <c r="QS117" s="125">
        <f t="shared" si="2641"/>
        <v>0.11550000000000001</v>
      </c>
      <c r="QT117" s="125">
        <f t="shared" si="2641"/>
        <v>0.23100000000000001</v>
      </c>
      <c r="QU117" s="125">
        <f t="shared" si="2641"/>
        <v>0.34649999999999997</v>
      </c>
      <c r="QV117" s="125">
        <f t="shared" si="2641"/>
        <v>0.46200000000000002</v>
      </c>
      <c r="QW117" s="125">
        <f t="shared" si="2641"/>
        <v>0.57750000000000001</v>
      </c>
      <c r="QX117" s="125">
        <f t="shared" si="2641"/>
        <v>0.69299999999999995</v>
      </c>
      <c r="QY117" s="125">
        <f t="shared" si="2641"/>
        <v>0.8085</v>
      </c>
      <c r="QZ117" s="125">
        <f t="shared" ref="QZ117:TK117" si="2642">0.0066*SUM(QZ20:QZ22)/(4*QZ18)</f>
        <v>0.92400000000000004</v>
      </c>
      <c r="RA117" s="125">
        <f t="shared" si="2642"/>
        <v>1.0395000000000001</v>
      </c>
      <c r="RB117" s="125">
        <f t="shared" si="2642"/>
        <v>1.155</v>
      </c>
      <c r="RC117" s="125">
        <f t="shared" si="2642"/>
        <v>1.2705</v>
      </c>
      <c r="RD117" s="125">
        <f t="shared" si="2642"/>
        <v>1.3859999999999999</v>
      </c>
      <c r="RE117" s="125">
        <f t="shared" si="2642"/>
        <v>0.11550000000000001</v>
      </c>
      <c r="RF117" s="125">
        <f t="shared" si="2642"/>
        <v>0.23100000000000001</v>
      </c>
      <c r="RG117" s="125">
        <f t="shared" si="2642"/>
        <v>0.34649999999999997</v>
      </c>
      <c r="RH117" s="125">
        <f t="shared" si="2642"/>
        <v>0.46200000000000002</v>
      </c>
      <c r="RI117" s="125">
        <f t="shared" si="2642"/>
        <v>0.57750000000000001</v>
      </c>
      <c r="RJ117" s="125">
        <f t="shared" si="2642"/>
        <v>0.69299999999999995</v>
      </c>
      <c r="RK117" s="125">
        <f t="shared" si="2642"/>
        <v>0.8085</v>
      </c>
      <c r="RL117" s="125">
        <f t="shared" si="2642"/>
        <v>0.92400000000000004</v>
      </c>
      <c r="RM117" s="125">
        <f t="shared" si="2642"/>
        <v>1.0395000000000001</v>
      </c>
      <c r="RN117" s="125">
        <f t="shared" si="2642"/>
        <v>1.155</v>
      </c>
      <c r="RO117" s="125">
        <f t="shared" si="2642"/>
        <v>1.2705</v>
      </c>
      <c r="RP117" s="125">
        <f t="shared" si="2642"/>
        <v>1.3859999999999999</v>
      </c>
      <c r="RQ117" s="125">
        <f t="shared" si="2642"/>
        <v>0.11550000000000001</v>
      </c>
      <c r="RR117" s="125">
        <f t="shared" si="2642"/>
        <v>0.23100000000000001</v>
      </c>
      <c r="RS117" s="125">
        <f t="shared" si="2642"/>
        <v>0.34649999999999997</v>
      </c>
      <c r="RT117" s="125">
        <f t="shared" si="2642"/>
        <v>0.46200000000000002</v>
      </c>
      <c r="RU117" s="125">
        <f t="shared" si="2642"/>
        <v>0.57750000000000001</v>
      </c>
      <c r="RV117" s="125">
        <f t="shared" si="2642"/>
        <v>0.69299999999999995</v>
      </c>
      <c r="RW117" s="125">
        <f t="shared" si="2642"/>
        <v>0.8085</v>
      </c>
      <c r="RX117" s="125">
        <f t="shared" si="2642"/>
        <v>0.92400000000000004</v>
      </c>
      <c r="RY117" s="125">
        <f t="shared" si="2642"/>
        <v>1.0395000000000001</v>
      </c>
      <c r="RZ117" s="125">
        <f t="shared" si="2642"/>
        <v>1.155</v>
      </c>
      <c r="SA117" s="125">
        <f t="shared" si="2642"/>
        <v>1.2705</v>
      </c>
      <c r="SB117" s="125">
        <f t="shared" si="2642"/>
        <v>1.3859999999999999</v>
      </c>
      <c r="SC117" s="125">
        <f t="shared" si="2642"/>
        <v>0.11550000000000001</v>
      </c>
      <c r="SD117" s="125">
        <f t="shared" si="2642"/>
        <v>0.23100000000000001</v>
      </c>
      <c r="SE117" s="125">
        <f t="shared" si="2642"/>
        <v>0.34649999999999997</v>
      </c>
      <c r="SF117" s="125">
        <f t="shared" si="2642"/>
        <v>0.46200000000000002</v>
      </c>
      <c r="SG117" s="125">
        <f t="shared" si="2642"/>
        <v>0.57750000000000001</v>
      </c>
      <c r="SH117" s="125">
        <f t="shared" si="2642"/>
        <v>0.69299999999999995</v>
      </c>
      <c r="SI117" s="125">
        <f t="shared" si="2642"/>
        <v>0.8085</v>
      </c>
      <c r="SJ117" s="125">
        <f t="shared" si="2642"/>
        <v>0.92400000000000004</v>
      </c>
      <c r="SK117" s="125">
        <f t="shared" si="2642"/>
        <v>1.0395000000000001</v>
      </c>
      <c r="SL117" s="125">
        <f t="shared" si="2642"/>
        <v>1.155</v>
      </c>
      <c r="SM117" s="125">
        <f t="shared" si="2642"/>
        <v>1.2705</v>
      </c>
      <c r="SN117" s="125">
        <f t="shared" si="2642"/>
        <v>1.3859999999999999</v>
      </c>
      <c r="SO117" s="125">
        <f t="shared" si="2642"/>
        <v>0.11550000000000001</v>
      </c>
      <c r="SP117" s="125">
        <f t="shared" si="2642"/>
        <v>0.23100000000000001</v>
      </c>
      <c r="SQ117" s="125">
        <f t="shared" si="2642"/>
        <v>0.34649999999999997</v>
      </c>
      <c r="SR117" s="125">
        <f t="shared" si="2642"/>
        <v>0.46200000000000002</v>
      </c>
      <c r="SS117" s="125">
        <f t="shared" si="2642"/>
        <v>0.57750000000000001</v>
      </c>
      <c r="ST117" s="125">
        <f t="shared" si="2642"/>
        <v>0.69299999999999995</v>
      </c>
      <c r="SU117" s="125">
        <f t="shared" si="2642"/>
        <v>0.8085</v>
      </c>
      <c r="SV117" s="125">
        <f t="shared" si="2642"/>
        <v>0.92400000000000004</v>
      </c>
      <c r="SW117" s="125">
        <f t="shared" si="2642"/>
        <v>1.0395000000000001</v>
      </c>
      <c r="SX117" s="125">
        <f t="shared" si="2642"/>
        <v>1.155</v>
      </c>
      <c r="SY117" s="125">
        <f t="shared" si="2642"/>
        <v>1.2705</v>
      </c>
      <c r="SZ117" s="125">
        <f t="shared" si="2642"/>
        <v>1.3859999999999999</v>
      </c>
      <c r="TA117" s="125">
        <f t="shared" si="2642"/>
        <v>0.11550000000000001</v>
      </c>
      <c r="TB117" s="125">
        <f t="shared" si="2642"/>
        <v>0.23100000000000001</v>
      </c>
      <c r="TC117" s="125">
        <f t="shared" si="2642"/>
        <v>0.34649999999999997</v>
      </c>
      <c r="TD117" s="125">
        <f t="shared" si="2642"/>
        <v>0.46200000000000002</v>
      </c>
      <c r="TE117" s="125">
        <f t="shared" si="2642"/>
        <v>0.57750000000000001</v>
      </c>
      <c r="TF117" s="125">
        <f t="shared" si="2642"/>
        <v>0.69299999999999995</v>
      </c>
      <c r="TG117" s="125">
        <f t="shared" si="2642"/>
        <v>0.8085</v>
      </c>
      <c r="TH117" s="125">
        <f t="shared" si="2642"/>
        <v>0.92400000000000004</v>
      </c>
      <c r="TI117" s="125">
        <f t="shared" si="2642"/>
        <v>1.0395000000000001</v>
      </c>
      <c r="TJ117" s="125">
        <f t="shared" si="2642"/>
        <v>1.155</v>
      </c>
      <c r="TK117" s="125">
        <f t="shared" si="2642"/>
        <v>1.2705</v>
      </c>
      <c r="TL117" s="125">
        <f t="shared" ref="TL117:VH117" si="2643">0.0066*SUM(TL20:TL22)/(4*TL18)</f>
        <v>1.3859999999999999</v>
      </c>
      <c r="TM117" s="125">
        <f t="shared" si="2643"/>
        <v>0.11550000000000001</v>
      </c>
      <c r="TN117" s="125">
        <f t="shared" si="2643"/>
        <v>0.23100000000000001</v>
      </c>
      <c r="TO117" s="125">
        <f t="shared" si="2643"/>
        <v>0.34649999999999997</v>
      </c>
      <c r="TP117" s="125">
        <f t="shared" si="2643"/>
        <v>0.46200000000000002</v>
      </c>
      <c r="TQ117" s="125">
        <f t="shared" si="2643"/>
        <v>0.57750000000000001</v>
      </c>
      <c r="TR117" s="125">
        <f t="shared" si="2643"/>
        <v>0.69299999999999995</v>
      </c>
      <c r="TS117" s="125">
        <f t="shared" si="2643"/>
        <v>0.8085</v>
      </c>
      <c r="TT117" s="125">
        <f t="shared" si="2643"/>
        <v>0.92400000000000004</v>
      </c>
      <c r="TU117" s="125">
        <f t="shared" si="2643"/>
        <v>1.0395000000000001</v>
      </c>
      <c r="TV117" s="125">
        <f t="shared" si="2643"/>
        <v>1.155</v>
      </c>
      <c r="TW117" s="125">
        <f t="shared" si="2643"/>
        <v>1.2705</v>
      </c>
      <c r="TX117" s="125">
        <f t="shared" si="2643"/>
        <v>1.3859999999999999</v>
      </c>
      <c r="TY117" s="125">
        <f t="shared" si="2643"/>
        <v>0.11550000000000001</v>
      </c>
      <c r="TZ117" s="125">
        <f t="shared" si="2643"/>
        <v>0.23100000000000001</v>
      </c>
      <c r="UA117" s="125">
        <f t="shared" si="2643"/>
        <v>0.34649999999999997</v>
      </c>
      <c r="UB117" s="125">
        <f t="shared" si="2643"/>
        <v>0.46200000000000002</v>
      </c>
      <c r="UC117" s="125">
        <f t="shared" si="2643"/>
        <v>0.57750000000000001</v>
      </c>
      <c r="UD117" s="125">
        <f t="shared" si="2643"/>
        <v>0.69299999999999995</v>
      </c>
      <c r="UE117" s="125">
        <f t="shared" si="2643"/>
        <v>0.8085</v>
      </c>
      <c r="UF117" s="125">
        <f t="shared" si="2643"/>
        <v>0.92400000000000004</v>
      </c>
      <c r="UG117" s="125">
        <f t="shared" si="2643"/>
        <v>1.0395000000000001</v>
      </c>
      <c r="UH117" s="125">
        <f t="shared" si="2643"/>
        <v>1.155</v>
      </c>
      <c r="UI117" s="125">
        <f t="shared" si="2643"/>
        <v>1.2705</v>
      </c>
      <c r="UJ117" s="125">
        <f t="shared" si="2643"/>
        <v>1.3859999999999999</v>
      </c>
      <c r="UK117" s="125">
        <f t="shared" si="2643"/>
        <v>0.11550000000000001</v>
      </c>
      <c r="UL117" s="125">
        <f t="shared" si="2643"/>
        <v>0.23100000000000001</v>
      </c>
      <c r="UM117" s="125">
        <f t="shared" si="2643"/>
        <v>0.34649999999999997</v>
      </c>
      <c r="UN117" s="125">
        <f t="shared" si="2643"/>
        <v>0.46200000000000002</v>
      </c>
      <c r="UO117" s="125">
        <f t="shared" si="2643"/>
        <v>0.57750000000000001</v>
      </c>
      <c r="UP117" s="125">
        <f t="shared" si="2643"/>
        <v>0.69299999999999995</v>
      </c>
      <c r="UQ117" s="125">
        <f t="shared" si="2643"/>
        <v>0.8085</v>
      </c>
      <c r="UR117" s="125">
        <f t="shared" si="2643"/>
        <v>0.92400000000000004</v>
      </c>
      <c r="US117" s="125">
        <f t="shared" si="2643"/>
        <v>1.0395000000000001</v>
      </c>
      <c r="UT117" s="125">
        <f t="shared" si="2643"/>
        <v>1.155</v>
      </c>
      <c r="UU117" s="125">
        <f t="shared" si="2643"/>
        <v>1.2705</v>
      </c>
      <c r="UV117" s="125">
        <f t="shared" si="2643"/>
        <v>1.3859999999999999</v>
      </c>
      <c r="UW117" s="125">
        <f t="shared" si="2643"/>
        <v>0.11550000000000001</v>
      </c>
      <c r="UX117" s="125">
        <f t="shared" si="2643"/>
        <v>0.23100000000000001</v>
      </c>
      <c r="UY117" s="125">
        <f t="shared" si="2643"/>
        <v>0.34649999999999997</v>
      </c>
      <c r="UZ117" s="125">
        <f t="shared" si="2643"/>
        <v>0.46200000000000002</v>
      </c>
      <c r="VA117" s="125">
        <f t="shared" si="2643"/>
        <v>0.57750000000000001</v>
      </c>
      <c r="VB117" s="125">
        <f t="shared" si="2643"/>
        <v>0.69299999999999995</v>
      </c>
      <c r="VC117" s="125">
        <f t="shared" si="2643"/>
        <v>0.8085</v>
      </c>
      <c r="VD117" s="125">
        <f t="shared" si="2643"/>
        <v>0.92400000000000004</v>
      </c>
      <c r="VE117" s="125">
        <f t="shared" si="2643"/>
        <v>1.0395000000000001</v>
      </c>
      <c r="VF117" s="125">
        <f t="shared" si="2643"/>
        <v>1.155</v>
      </c>
      <c r="VG117" s="125">
        <f t="shared" si="2643"/>
        <v>1.2705</v>
      </c>
      <c r="VH117" s="125">
        <f t="shared" si="2643"/>
        <v>1.3859999999999999</v>
      </c>
    </row>
    <row r="118" spans="2:580" ht="14.25" x14ac:dyDescent="0.25">
      <c r="B118" s="55"/>
      <c r="C118" s="10" t="s">
        <v>98</v>
      </c>
      <c r="D118" s="93" t="s">
        <v>210</v>
      </c>
      <c r="E118" s="125">
        <f t="shared" ref="E118:F118" si="2644">IF(E16&gt;0,4.1324+E117+E116,0)</f>
        <v>2.1799999999999997</v>
      </c>
      <c r="F118" s="125">
        <f t="shared" si="2644"/>
        <v>2.2954999999999997</v>
      </c>
      <c r="G118" s="125">
        <f t="shared" ref="G118:S118" si="2645">IF(G16&gt;0,4.1324+G117+G116,0)</f>
        <v>2.4109999999999996</v>
      </c>
      <c r="H118" s="125">
        <f t="shared" si="2645"/>
        <v>2.5264999999999995</v>
      </c>
      <c r="I118" s="125">
        <f t="shared" si="2645"/>
        <v>2.6419999999999995</v>
      </c>
      <c r="J118" s="125">
        <f t="shared" si="2645"/>
        <v>2.7574999999999994</v>
      </c>
      <c r="K118" s="125">
        <f t="shared" si="2645"/>
        <v>2.8729999999999993</v>
      </c>
      <c r="L118" s="125">
        <f t="shared" si="2645"/>
        <v>2.9885000000000002</v>
      </c>
      <c r="M118" s="125">
        <f t="shared" si="2645"/>
        <v>3.1040000000000001</v>
      </c>
      <c r="N118" s="125">
        <f t="shared" si="2645"/>
        <v>3.2195</v>
      </c>
      <c r="O118" s="125">
        <f t="shared" si="2645"/>
        <v>3.335</v>
      </c>
      <c r="P118" s="125">
        <f t="shared" si="2645"/>
        <v>3.4504999999999999</v>
      </c>
      <c r="Q118" s="125">
        <f t="shared" si="2645"/>
        <v>2.1799999999999997</v>
      </c>
      <c r="R118" s="125">
        <f t="shared" si="2645"/>
        <v>2.2954999999999997</v>
      </c>
      <c r="S118" s="125">
        <f t="shared" si="2645"/>
        <v>2.4109999999999996</v>
      </c>
      <c r="T118" s="125">
        <f t="shared" ref="T118:CE118" si="2646">IF(T16&gt;0,4.1324+T117+T116,0)</f>
        <v>2.5264999999999995</v>
      </c>
      <c r="U118" s="125">
        <f t="shared" si="2646"/>
        <v>2.6419999999999995</v>
      </c>
      <c r="V118" s="125">
        <f t="shared" si="2646"/>
        <v>2.7574999999999994</v>
      </c>
      <c r="W118" s="125">
        <f t="shared" si="2646"/>
        <v>2.8729999999999993</v>
      </c>
      <c r="X118" s="125">
        <f t="shared" si="2646"/>
        <v>2.9885000000000002</v>
      </c>
      <c r="Y118" s="125">
        <f t="shared" si="2646"/>
        <v>3.1040000000000001</v>
      </c>
      <c r="Z118" s="125">
        <f t="shared" si="2646"/>
        <v>3.2195</v>
      </c>
      <c r="AA118" s="125">
        <f t="shared" si="2646"/>
        <v>3.335</v>
      </c>
      <c r="AB118" s="125">
        <f t="shared" si="2646"/>
        <v>3.4504999999999999</v>
      </c>
      <c r="AC118" s="125">
        <f t="shared" si="2646"/>
        <v>2.1799999999999997</v>
      </c>
      <c r="AD118" s="125">
        <f t="shared" si="2646"/>
        <v>2.2954999999999997</v>
      </c>
      <c r="AE118" s="125">
        <f t="shared" si="2646"/>
        <v>2.4109999999999996</v>
      </c>
      <c r="AF118" s="125">
        <f t="shared" si="2646"/>
        <v>2.5264999999999995</v>
      </c>
      <c r="AG118" s="125">
        <f t="shared" si="2646"/>
        <v>2.6419999999999995</v>
      </c>
      <c r="AH118" s="125">
        <f t="shared" si="2646"/>
        <v>2.7574999999999994</v>
      </c>
      <c r="AI118" s="125">
        <f t="shared" si="2646"/>
        <v>2.8729999999999993</v>
      </c>
      <c r="AJ118" s="125">
        <f t="shared" si="2646"/>
        <v>2.9885000000000002</v>
      </c>
      <c r="AK118" s="125">
        <f t="shared" si="2646"/>
        <v>3.1040000000000001</v>
      </c>
      <c r="AL118" s="125">
        <f t="shared" si="2646"/>
        <v>3.2195</v>
      </c>
      <c r="AM118" s="125">
        <f t="shared" si="2646"/>
        <v>3.335</v>
      </c>
      <c r="AN118" s="125">
        <f t="shared" si="2646"/>
        <v>3.4504999999999999</v>
      </c>
      <c r="AO118" s="125">
        <f t="shared" si="2646"/>
        <v>2.1799999999999997</v>
      </c>
      <c r="AP118" s="125">
        <f t="shared" si="2646"/>
        <v>2.2954999999999997</v>
      </c>
      <c r="AQ118" s="125">
        <f t="shared" si="2646"/>
        <v>2.4109999999999996</v>
      </c>
      <c r="AR118" s="125">
        <f t="shared" si="2646"/>
        <v>2.5264999999999995</v>
      </c>
      <c r="AS118" s="125">
        <f t="shared" si="2646"/>
        <v>2.6419999999999995</v>
      </c>
      <c r="AT118" s="125">
        <f t="shared" si="2646"/>
        <v>2.7574999999999994</v>
      </c>
      <c r="AU118" s="125">
        <f t="shared" si="2646"/>
        <v>2.8729999999999993</v>
      </c>
      <c r="AV118" s="125">
        <f t="shared" si="2646"/>
        <v>2.9885000000000002</v>
      </c>
      <c r="AW118" s="125">
        <f t="shared" si="2646"/>
        <v>3.1040000000000001</v>
      </c>
      <c r="AX118" s="125">
        <f t="shared" si="2646"/>
        <v>3.2195</v>
      </c>
      <c r="AY118" s="125">
        <f t="shared" si="2646"/>
        <v>3.335</v>
      </c>
      <c r="AZ118" s="125">
        <f t="shared" si="2646"/>
        <v>3.4504999999999999</v>
      </c>
      <c r="BA118" s="125">
        <f t="shared" si="2646"/>
        <v>2.1799999999999997</v>
      </c>
      <c r="BB118" s="125">
        <f t="shared" si="2646"/>
        <v>2.2954999999999997</v>
      </c>
      <c r="BC118" s="125">
        <f t="shared" si="2646"/>
        <v>2.4109999999999996</v>
      </c>
      <c r="BD118" s="125">
        <f t="shared" si="2646"/>
        <v>2.5264999999999995</v>
      </c>
      <c r="BE118" s="125">
        <f t="shared" si="2646"/>
        <v>2.6419999999999995</v>
      </c>
      <c r="BF118" s="125">
        <f t="shared" si="2646"/>
        <v>2.7574999999999994</v>
      </c>
      <c r="BG118" s="125">
        <f t="shared" si="2646"/>
        <v>2.8729999999999993</v>
      </c>
      <c r="BH118" s="125">
        <f t="shared" si="2646"/>
        <v>2.9885000000000002</v>
      </c>
      <c r="BI118" s="125">
        <f t="shared" si="2646"/>
        <v>3.1040000000000001</v>
      </c>
      <c r="BJ118" s="125">
        <f t="shared" si="2646"/>
        <v>3.2195</v>
      </c>
      <c r="BK118" s="125">
        <f t="shared" si="2646"/>
        <v>3.335</v>
      </c>
      <c r="BL118" s="125">
        <f t="shared" si="2646"/>
        <v>3.4504999999999999</v>
      </c>
      <c r="BM118" s="125">
        <f t="shared" si="2646"/>
        <v>2.1799999999999997</v>
      </c>
      <c r="BN118" s="125">
        <f t="shared" si="2646"/>
        <v>2.2954999999999997</v>
      </c>
      <c r="BO118" s="125">
        <f t="shared" si="2646"/>
        <v>2.4109999999999996</v>
      </c>
      <c r="BP118" s="125">
        <f t="shared" si="2646"/>
        <v>2.5264999999999995</v>
      </c>
      <c r="BQ118" s="125">
        <f t="shared" si="2646"/>
        <v>2.6419999999999995</v>
      </c>
      <c r="BR118" s="125">
        <f t="shared" si="2646"/>
        <v>2.7574999999999994</v>
      </c>
      <c r="BS118" s="125">
        <f t="shared" si="2646"/>
        <v>2.8729999999999993</v>
      </c>
      <c r="BT118" s="125">
        <f t="shared" si="2646"/>
        <v>2.9885000000000002</v>
      </c>
      <c r="BU118" s="125">
        <f t="shared" si="2646"/>
        <v>3.1040000000000001</v>
      </c>
      <c r="BV118" s="125">
        <f t="shared" si="2646"/>
        <v>3.2195</v>
      </c>
      <c r="BW118" s="125">
        <f t="shared" si="2646"/>
        <v>3.335</v>
      </c>
      <c r="BX118" s="125">
        <f t="shared" si="2646"/>
        <v>3.4504999999999999</v>
      </c>
      <c r="BY118" s="125">
        <f t="shared" si="2646"/>
        <v>2.1799999999999997</v>
      </c>
      <c r="BZ118" s="125">
        <f t="shared" si="2646"/>
        <v>2.2954999999999997</v>
      </c>
      <c r="CA118" s="125">
        <f t="shared" si="2646"/>
        <v>2.4109999999999996</v>
      </c>
      <c r="CB118" s="125">
        <f t="shared" si="2646"/>
        <v>2.5264999999999995</v>
      </c>
      <c r="CC118" s="125">
        <f t="shared" si="2646"/>
        <v>2.6419999999999995</v>
      </c>
      <c r="CD118" s="125">
        <f t="shared" si="2646"/>
        <v>2.7574999999999994</v>
      </c>
      <c r="CE118" s="125">
        <f t="shared" si="2646"/>
        <v>2.8729999999999993</v>
      </c>
      <c r="CF118" s="125">
        <f t="shared" ref="CF118:EQ118" si="2647">IF(CF16&gt;0,4.1324+CF117+CF116,0)</f>
        <v>2.9885000000000002</v>
      </c>
      <c r="CG118" s="125">
        <f t="shared" si="2647"/>
        <v>3.1040000000000001</v>
      </c>
      <c r="CH118" s="125">
        <f t="shared" si="2647"/>
        <v>3.2195</v>
      </c>
      <c r="CI118" s="125">
        <f t="shared" si="2647"/>
        <v>3.335</v>
      </c>
      <c r="CJ118" s="125">
        <f t="shared" si="2647"/>
        <v>3.4504999999999999</v>
      </c>
      <c r="CK118" s="125">
        <f t="shared" si="2647"/>
        <v>2.1799999999999997</v>
      </c>
      <c r="CL118" s="125">
        <f t="shared" si="2647"/>
        <v>2.2954999999999997</v>
      </c>
      <c r="CM118" s="125">
        <f t="shared" si="2647"/>
        <v>2.4109999999999996</v>
      </c>
      <c r="CN118" s="125">
        <f t="shared" si="2647"/>
        <v>2.5264999999999995</v>
      </c>
      <c r="CO118" s="125">
        <f t="shared" si="2647"/>
        <v>2.6419999999999995</v>
      </c>
      <c r="CP118" s="125">
        <f t="shared" si="2647"/>
        <v>2.7574999999999994</v>
      </c>
      <c r="CQ118" s="125">
        <f t="shared" si="2647"/>
        <v>2.8729999999999993</v>
      </c>
      <c r="CR118" s="125">
        <f t="shared" si="2647"/>
        <v>2.9885000000000002</v>
      </c>
      <c r="CS118" s="125">
        <f t="shared" si="2647"/>
        <v>3.1040000000000001</v>
      </c>
      <c r="CT118" s="125">
        <f t="shared" si="2647"/>
        <v>3.2195</v>
      </c>
      <c r="CU118" s="125">
        <f t="shared" si="2647"/>
        <v>3.335</v>
      </c>
      <c r="CV118" s="125">
        <f t="shared" si="2647"/>
        <v>3.4504999999999999</v>
      </c>
      <c r="CW118" s="125">
        <f t="shared" si="2647"/>
        <v>2.1799999999999997</v>
      </c>
      <c r="CX118" s="125">
        <f t="shared" si="2647"/>
        <v>2.2954999999999997</v>
      </c>
      <c r="CY118" s="125">
        <f t="shared" si="2647"/>
        <v>2.4109999999999996</v>
      </c>
      <c r="CZ118" s="125">
        <f t="shared" si="2647"/>
        <v>2.5264999999999995</v>
      </c>
      <c r="DA118" s="125">
        <f t="shared" si="2647"/>
        <v>2.6419999999999995</v>
      </c>
      <c r="DB118" s="125">
        <f t="shared" si="2647"/>
        <v>2.7574999999999994</v>
      </c>
      <c r="DC118" s="125">
        <f t="shared" si="2647"/>
        <v>2.8729999999999993</v>
      </c>
      <c r="DD118" s="125">
        <f t="shared" si="2647"/>
        <v>2.9885000000000002</v>
      </c>
      <c r="DE118" s="125">
        <f t="shared" si="2647"/>
        <v>3.1040000000000001</v>
      </c>
      <c r="DF118" s="125">
        <f t="shared" si="2647"/>
        <v>3.2195</v>
      </c>
      <c r="DG118" s="125">
        <f t="shared" si="2647"/>
        <v>3.335</v>
      </c>
      <c r="DH118" s="125">
        <f t="shared" si="2647"/>
        <v>3.4504999999999999</v>
      </c>
      <c r="DI118" s="125">
        <f t="shared" si="2647"/>
        <v>2.1799999999999997</v>
      </c>
      <c r="DJ118" s="125">
        <f t="shared" si="2647"/>
        <v>2.2954999999999997</v>
      </c>
      <c r="DK118" s="125">
        <f t="shared" si="2647"/>
        <v>2.4109999999999996</v>
      </c>
      <c r="DL118" s="125">
        <f t="shared" si="2647"/>
        <v>2.5264999999999995</v>
      </c>
      <c r="DM118" s="125">
        <f t="shared" si="2647"/>
        <v>2.6419999999999995</v>
      </c>
      <c r="DN118" s="125">
        <f t="shared" si="2647"/>
        <v>2.7574999999999994</v>
      </c>
      <c r="DO118" s="125">
        <f t="shared" si="2647"/>
        <v>2.8729999999999993</v>
      </c>
      <c r="DP118" s="125">
        <f t="shared" si="2647"/>
        <v>2.9885000000000002</v>
      </c>
      <c r="DQ118" s="125">
        <f t="shared" si="2647"/>
        <v>3.1040000000000001</v>
      </c>
      <c r="DR118" s="125">
        <f t="shared" si="2647"/>
        <v>3.2195</v>
      </c>
      <c r="DS118" s="125">
        <f t="shared" si="2647"/>
        <v>3.335</v>
      </c>
      <c r="DT118" s="125">
        <f t="shared" si="2647"/>
        <v>3.4504999999999999</v>
      </c>
      <c r="DU118" s="125">
        <f t="shared" si="2647"/>
        <v>2.1799999999999997</v>
      </c>
      <c r="DV118" s="125">
        <f t="shared" si="2647"/>
        <v>2.2954999999999997</v>
      </c>
      <c r="DW118" s="125">
        <f t="shared" si="2647"/>
        <v>2.4109999999999996</v>
      </c>
      <c r="DX118" s="125">
        <f t="shared" si="2647"/>
        <v>2.5264999999999995</v>
      </c>
      <c r="DY118" s="125">
        <f t="shared" si="2647"/>
        <v>2.6419999999999995</v>
      </c>
      <c r="DZ118" s="125">
        <f t="shared" si="2647"/>
        <v>2.7574999999999994</v>
      </c>
      <c r="EA118" s="125">
        <f t="shared" si="2647"/>
        <v>2.8729999999999993</v>
      </c>
      <c r="EB118" s="125">
        <f t="shared" si="2647"/>
        <v>2.9885000000000002</v>
      </c>
      <c r="EC118" s="125">
        <f t="shared" si="2647"/>
        <v>3.1040000000000001</v>
      </c>
      <c r="ED118" s="125">
        <f t="shared" si="2647"/>
        <v>3.2195</v>
      </c>
      <c r="EE118" s="125">
        <f t="shared" si="2647"/>
        <v>3.335</v>
      </c>
      <c r="EF118" s="125">
        <f t="shared" si="2647"/>
        <v>3.4504999999999999</v>
      </c>
      <c r="EG118" s="125">
        <f t="shared" si="2647"/>
        <v>2.1799999999999997</v>
      </c>
      <c r="EH118" s="125">
        <f t="shared" si="2647"/>
        <v>2.2954999999999997</v>
      </c>
      <c r="EI118" s="125">
        <f t="shared" si="2647"/>
        <v>2.4109999999999996</v>
      </c>
      <c r="EJ118" s="125">
        <f t="shared" si="2647"/>
        <v>2.5264999999999995</v>
      </c>
      <c r="EK118" s="125">
        <f t="shared" si="2647"/>
        <v>2.6419999999999995</v>
      </c>
      <c r="EL118" s="125">
        <f t="shared" si="2647"/>
        <v>2.7574999999999994</v>
      </c>
      <c r="EM118" s="125">
        <f t="shared" si="2647"/>
        <v>2.8729999999999993</v>
      </c>
      <c r="EN118" s="125">
        <f t="shared" si="2647"/>
        <v>2.9885000000000002</v>
      </c>
      <c r="EO118" s="125">
        <f t="shared" si="2647"/>
        <v>3.1040000000000001</v>
      </c>
      <c r="EP118" s="125">
        <f t="shared" si="2647"/>
        <v>3.2195</v>
      </c>
      <c r="EQ118" s="125">
        <f t="shared" si="2647"/>
        <v>3.335</v>
      </c>
      <c r="ER118" s="125">
        <f t="shared" ref="ER118:HC118" si="2648">IF(ER16&gt;0,4.1324+ER117+ER116,0)</f>
        <v>3.4504999999999999</v>
      </c>
      <c r="ES118" s="125">
        <f t="shared" si="2648"/>
        <v>2.1799999999999997</v>
      </c>
      <c r="ET118" s="125">
        <f t="shared" si="2648"/>
        <v>2.2954999999999997</v>
      </c>
      <c r="EU118" s="125">
        <f t="shared" si="2648"/>
        <v>2.4109999999999996</v>
      </c>
      <c r="EV118" s="125">
        <f t="shared" si="2648"/>
        <v>2.5264999999999995</v>
      </c>
      <c r="EW118" s="125">
        <f t="shared" si="2648"/>
        <v>2.6419999999999995</v>
      </c>
      <c r="EX118" s="125">
        <f t="shared" si="2648"/>
        <v>2.7574999999999994</v>
      </c>
      <c r="EY118" s="125">
        <f t="shared" si="2648"/>
        <v>2.8729999999999993</v>
      </c>
      <c r="EZ118" s="125">
        <f t="shared" si="2648"/>
        <v>2.9885000000000002</v>
      </c>
      <c r="FA118" s="125">
        <f t="shared" si="2648"/>
        <v>3.1040000000000001</v>
      </c>
      <c r="FB118" s="125">
        <f t="shared" si="2648"/>
        <v>3.2195</v>
      </c>
      <c r="FC118" s="125">
        <f t="shared" si="2648"/>
        <v>3.335</v>
      </c>
      <c r="FD118" s="125">
        <f t="shared" si="2648"/>
        <v>3.4504999999999999</v>
      </c>
      <c r="FE118" s="125">
        <f t="shared" si="2648"/>
        <v>2.1799999999999997</v>
      </c>
      <c r="FF118" s="125">
        <f t="shared" si="2648"/>
        <v>2.2954999999999997</v>
      </c>
      <c r="FG118" s="125">
        <f t="shared" si="2648"/>
        <v>2.4109999999999996</v>
      </c>
      <c r="FH118" s="125">
        <f t="shared" si="2648"/>
        <v>2.5264999999999995</v>
      </c>
      <c r="FI118" s="125">
        <f t="shared" si="2648"/>
        <v>2.6419999999999995</v>
      </c>
      <c r="FJ118" s="125">
        <f t="shared" si="2648"/>
        <v>2.7574999999999994</v>
      </c>
      <c r="FK118" s="125">
        <f t="shared" si="2648"/>
        <v>2.8729999999999993</v>
      </c>
      <c r="FL118" s="125">
        <f t="shared" si="2648"/>
        <v>2.9885000000000002</v>
      </c>
      <c r="FM118" s="125">
        <f t="shared" si="2648"/>
        <v>3.1040000000000001</v>
      </c>
      <c r="FN118" s="125">
        <f t="shared" si="2648"/>
        <v>3.2195</v>
      </c>
      <c r="FO118" s="125">
        <f t="shared" si="2648"/>
        <v>3.335</v>
      </c>
      <c r="FP118" s="125">
        <f t="shared" si="2648"/>
        <v>3.4504999999999999</v>
      </c>
      <c r="FQ118" s="125">
        <f t="shared" si="2648"/>
        <v>2.1799999999999997</v>
      </c>
      <c r="FR118" s="125">
        <f t="shared" si="2648"/>
        <v>2.2954999999999997</v>
      </c>
      <c r="FS118" s="125">
        <f t="shared" si="2648"/>
        <v>2.4109999999999996</v>
      </c>
      <c r="FT118" s="125">
        <f t="shared" si="2648"/>
        <v>2.5264999999999995</v>
      </c>
      <c r="FU118" s="125">
        <f t="shared" si="2648"/>
        <v>2.6419999999999995</v>
      </c>
      <c r="FV118" s="125">
        <f t="shared" si="2648"/>
        <v>2.7574999999999994</v>
      </c>
      <c r="FW118" s="125">
        <f t="shared" si="2648"/>
        <v>2.8729999999999993</v>
      </c>
      <c r="FX118" s="125">
        <f t="shared" si="2648"/>
        <v>2.9885000000000002</v>
      </c>
      <c r="FY118" s="125">
        <f t="shared" si="2648"/>
        <v>3.1040000000000001</v>
      </c>
      <c r="FZ118" s="125">
        <f t="shared" si="2648"/>
        <v>3.2195</v>
      </c>
      <c r="GA118" s="125">
        <f t="shared" si="2648"/>
        <v>3.335</v>
      </c>
      <c r="GB118" s="125">
        <f t="shared" si="2648"/>
        <v>3.4504999999999999</v>
      </c>
      <c r="GC118" s="125">
        <f t="shared" si="2648"/>
        <v>2.1799999999999997</v>
      </c>
      <c r="GD118" s="125">
        <f t="shared" si="2648"/>
        <v>2.2954999999999997</v>
      </c>
      <c r="GE118" s="125">
        <f t="shared" si="2648"/>
        <v>2.4109999999999996</v>
      </c>
      <c r="GF118" s="125">
        <f t="shared" si="2648"/>
        <v>2.5264999999999995</v>
      </c>
      <c r="GG118" s="125">
        <f t="shared" si="2648"/>
        <v>2.6419999999999995</v>
      </c>
      <c r="GH118" s="125">
        <f t="shared" si="2648"/>
        <v>2.7574999999999994</v>
      </c>
      <c r="GI118" s="125">
        <f t="shared" si="2648"/>
        <v>2.8729999999999993</v>
      </c>
      <c r="GJ118" s="125">
        <f t="shared" si="2648"/>
        <v>2.9885000000000002</v>
      </c>
      <c r="GK118" s="125">
        <f t="shared" si="2648"/>
        <v>3.1040000000000001</v>
      </c>
      <c r="GL118" s="125">
        <f t="shared" si="2648"/>
        <v>3.2195</v>
      </c>
      <c r="GM118" s="125">
        <f t="shared" si="2648"/>
        <v>3.335</v>
      </c>
      <c r="GN118" s="125">
        <f t="shared" si="2648"/>
        <v>3.4504999999999999</v>
      </c>
      <c r="GO118" s="125">
        <f t="shared" si="2648"/>
        <v>2.1799999999999997</v>
      </c>
      <c r="GP118" s="125">
        <f t="shared" si="2648"/>
        <v>2.2954999999999997</v>
      </c>
      <c r="GQ118" s="125">
        <f t="shared" si="2648"/>
        <v>2.4109999999999996</v>
      </c>
      <c r="GR118" s="125">
        <f t="shared" si="2648"/>
        <v>2.5264999999999995</v>
      </c>
      <c r="GS118" s="125">
        <f t="shared" si="2648"/>
        <v>2.6419999999999995</v>
      </c>
      <c r="GT118" s="125">
        <f t="shared" si="2648"/>
        <v>2.7574999999999994</v>
      </c>
      <c r="GU118" s="125">
        <f t="shared" si="2648"/>
        <v>2.8729999999999993</v>
      </c>
      <c r="GV118" s="125">
        <f t="shared" si="2648"/>
        <v>2.9885000000000002</v>
      </c>
      <c r="GW118" s="125">
        <f t="shared" si="2648"/>
        <v>3.1040000000000001</v>
      </c>
      <c r="GX118" s="125">
        <f t="shared" si="2648"/>
        <v>3.2195</v>
      </c>
      <c r="GY118" s="125">
        <f t="shared" si="2648"/>
        <v>3.335</v>
      </c>
      <c r="GZ118" s="125">
        <f t="shared" si="2648"/>
        <v>3.4504999999999999</v>
      </c>
      <c r="HA118" s="125">
        <f t="shared" si="2648"/>
        <v>2.1799999999999997</v>
      </c>
      <c r="HB118" s="125">
        <f t="shared" si="2648"/>
        <v>2.2954999999999997</v>
      </c>
      <c r="HC118" s="125">
        <f t="shared" si="2648"/>
        <v>2.4109999999999996</v>
      </c>
      <c r="HD118" s="125">
        <f t="shared" ref="HD118:JO118" si="2649">IF(HD16&gt;0,4.1324+HD117+HD116,0)</f>
        <v>2.5264999999999995</v>
      </c>
      <c r="HE118" s="125">
        <f t="shared" si="2649"/>
        <v>2.6419999999999995</v>
      </c>
      <c r="HF118" s="125">
        <f t="shared" si="2649"/>
        <v>2.7574999999999994</v>
      </c>
      <c r="HG118" s="125">
        <f t="shared" si="2649"/>
        <v>2.8729999999999993</v>
      </c>
      <c r="HH118" s="125">
        <f t="shared" si="2649"/>
        <v>2.9885000000000002</v>
      </c>
      <c r="HI118" s="125">
        <f t="shared" si="2649"/>
        <v>3.1040000000000001</v>
      </c>
      <c r="HJ118" s="125">
        <f t="shared" si="2649"/>
        <v>3.2195</v>
      </c>
      <c r="HK118" s="125">
        <f t="shared" si="2649"/>
        <v>3.335</v>
      </c>
      <c r="HL118" s="125">
        <f t="shared" si="2649"/>
        <v>3.4504999999999999</v>
      </c>
      <c r="HM118" s="125">
        <f t="shared" si="2649"/>
        <v>2.1799999999999997</v>
      </c>
      <c r="HN118" s="125">
        <f t="shared" si="2649"/>
        <v>2.2954999999999997</v>
      </c>
      <c r="HO118" s="125">
        <f t="shared" si="2649"/>
        <v>2.4109999999999996</v>
      </c>
      <c r="HP118" s="125">
        <f t="shared" si="2649"/>
        <v>2.5264999999999995</v>
      </c>
      <c r="HQ118" s="125">
        <f t="shared" si="2649"/>
        <v>2.6419999999999995</v>
      </c>
      <c r="HR118" s="125">
        <f t="shared" si="2649"/>
        <v>2.7574999999999994</v>
      </c>
      <c r="HS118" s="125">
        <f t="shared" si="2649"/>
        <v>2.8729999999999993</v>
      </c>
      <c r="HT118" s="125">
        <f t="shared" si="2649"/>
        <v>2.9885000000000002</v>
      </c>
      <c r="HU118" s="125">
        <f t="shared" si="2649"/>
        <v>3.1040000000000001</v>
      </c>
      <c r="HV118" s="125">
        <f t="shared" si="2649"/>
        <v>3.2195</v>
      </c>
      <c r="HW118" s="125">
        <f t="shared" si="2649"/>
        <v>3.335</v>
      </c>
      <c r="HX118" s="125">
        <f t="shared" si="2649"/>
        <v>3.4504999999999999</v>
      </c>
      <c r="HY118" s="125">
        <f t="shared" si="2649"/>
        <v>2.1799999999999997</v>
      </c>
      <c r="HZ118" s="125">
        <f t="shared" si="2649"/>
        <v>2.2954999999999997</v>
      </c>
      <c r="IA118" s="125">
        <f t="shared" si="2649"/>
        <v>2.4109999999999996</v>
      </c>
      <c r="IB118" s="125">
        <f t="shared" si="2649"/>
        <v>2.5264999999999995</v>
      </c>
      <c r="IC118" s="125">
        <f t="shared" si="2649"/>
        <v>2.6419999999999995</v>
      </c>
      <c r="ID118" s="125">
        <f t="shared" si="2649"/>
        <v>2.7574999999999994</v>
      </c>
      <c r="IE118" s="125">
        <f t="shared" si="2649"/>
        <v>2.8729999999999993</v>
      </c>
      <c r="IF118" s="125">
        <f t="shared" si="2649"/>
        <v>2.9885000000000002</v>
      </c>
      <c r="IG118" s="125">
        <f t="shared" si="2649"/>
        <v>3.1040000000000001</v>
      </c>
      <c r="IH118" s="125">
        <f t="shared" si="2649"/>
        <v>3.2195</v>
      </c>
      <c r="II118" s="125">
        <f t="shared" si="2649"/>
        <v>3.335</v>
      </c>
      <c r="IJ118" s="125">
        <f t="shared" si="2649"/>
        <v>3.4504999999999999</v>
      </c>
      <c r="IK118" s="125">
        <f t="shared" si="2649"/>
        <v>2.1799999999999997</v>
      </c>
      <c r="IL118" s="125">
        <f t="shared" si="2649"/>
        <v>2.2954999999999997</v>
      </c>
      <c r="IM118" s="125">
        <f t="shared" si="2649"/>
        <v>2.4109999999999996</v>
      </c>
      <c r="IN118" s="125">
        <f t="shared" si="2649"/>
        <v>2.5264999999999995</v>
      </c>
      <c r="IO118" s="125">
        <f t="shared" si="2649"/>
        <v>2.6419999999999995</v>
      </c>
      <c r="IP118" s="125">
        <f t="shared" si="2649"/>
        <v>2.7574999999999994</v>
      </c>
      <c r="IQ118" s="125">
        <f t="shared" si="2649"/>
        <v>2.8729999999999993</v>
      </c>
      <c r="IR118" s="125">
        <f t="shared" si="2649"/>
        <v>2.9885000000000002</v>
      </c>
      <c r="IS118" s="125">
        <f t="shared" si="2649"/>
        <v>3.1040000000000001</v>
      </c>
      <c r="IT118" s="125">
        <f t="shared" si="2649"/>
        <v>3.2195</v>
      </c>
      <c r="IU118" s="125">
        <f t="shared" si="2649"/>
        <v>3.335</v>
      </c>
      <c r="IV118" s="125">
        <f t="shared" si="2649"/>
        <v>3.4504999999999999</v>
      </c>
      <c r="IW118" s="125">
        <f t="shared" si="2649"/>
        <v>2.1799999999999997</v>
      </c>
      <c r="IX118" s="125">
        <f t="shared" si="2649"/>
        <v>2.2954999999999997</v>
      </c>
      <c r="IY118" s="125">
        <f t="shared" si="2649"/>
        <v>2.4109999999999996</v>
      </c>
      <c r="IZ118" s="125">
        <f t="shared" si="2649"/>
        <v>2.5264999999999995</v>
      </c>
      <c r="JA118" s="125">
        <f t="shared" si="2649"/>
        <v>2.6419999999999995</v>
      </c>
      <c r="JB118" s="125">
        <f t="shared" si="2649"/>
        <v>2.7574999999999994</v>
      </c>
      <c r="JC118" s="125">
        <f t="shared" si="2649"/>
        <v>2.8729999999999993</v>
      </c>
      <c r="JD118" s="125">
        <f t="shared" si="2649"/>
        <v>2.9885000000000002</v>
      </c>
      <c r="JE118" s="125">
        <f t="shared" si="2649"/>
        <v>3.1040000000000001</v>
      </c>
      <c r="JF118" s="125">
        <f t="shared" si="2649"/>
        <v>3.2195</v>
      </c>
      <c r="JG118" s="125">
        <f t="shared" si="2649"/>
        <v>3.335</v>
      </c>
      <c r="JH118" s="125">
        <f t="shared" si="2649"/>
        <v>3.4504999999999999</v>
      </c>
      <c r="JI118" s="125">
        <f t="shared" si="2649"/>
        <v>2.1799999999999997</v>
      </c>
      <c r="JJ118" s="125">
        <f t="shared" si="2649"/>
        <v>2.2954999999999997</v>
      </c>
      <c r="JK118" s="125">
        <f t="shared" si="2649"/>
        <v>2.4109999999999996</v>
      </c>
      <c r="JL118" s="125">
        <f t="shared" si="2649"/>
        <v>2.5264999999999995</v>
      </c>
      <c r="JM118" s="125">
        <f t="shared" si="2649"/>
        <v>2.6419999999999995</v>
      </c>
      <c r="JN118" s="125">
        <f t="shared" si="2649"/>
        <v>2.7574999999999994</v>
      </c>
      <c r="JO118" s="125">
        <f t="shared" si="2649"/>
        <v>2.8729999999999993</v>
      </c>
      <c r="JP118" s="125">
        <f t="shared" ref="JP118:MA118" si="2650">IF(JP16&gt;0,4.1324+JP117+JP116,0)</f>
        <v>2.9885000000000002</v>
      </c>
      <c r="JQ118" s="125">
        <f t="shared" si="2650"/>
        <v>3.1040000000000001</v>
      </c>
      <c r="JR118" s="125">
        <f t="shared" si="2650"/>
        <v>3.2195</v>
      </c>
      <c r="JS118" s="125">
        <f t="shared" si="2650"/>
        <v>3.335</v>
      </c>
      <c r="JT118" s="125">
        <f t="shared" si="2650"/>
        <v>3.4504999999999999</v>
      </c>
      <c r="JU118" s="125">
        <f t="shared" si="2650"/>
        <v>2.1799999999999997</v>
      </c>
      <c r="JV118" s="125">
        <f t="shared" si="2650"/>
        <v>2.2954999999999997</v>
      </c>
      <c r="JW118" s="125">
        <f t="shared" si="2650"/>
        <v>2.4109999999999996</v>
      </c>
      <c r="JX118" s="125">
        <f t="shared" si="2650"/>
        <v>2.5264999999999995</v>
      </c>
      <c r="JY118" s="125">
        <f t="shared" si="2650"/>
        <v>2.6419999999999995</v>
      </c>
      <c r="JZ118" s="125">
        <f t="shared" si="2650"/>
        <v>2.7574999999999994</v>
      </c>
      <c r="KA118" s="125">
        <f t="shared" si="2650"/>
        <v>2.8729999999999993</v>
      </c>
      <c r="KB118" s="125">
        <f t="shared" si="2650"/>
        <v>2.9885000000000002</v>
      </c>
      <c r="KC118" s="125">
        <f t="shared" si="2650"/>
        <v>3.1040000000000001</v>
      </c>
      <c r="KD118" s="125">
        <f t="shared" si="2650"/>
        <v>3.2195</v>
      </c>
      <c r="KE118" s="125">
        <f t="shared" si="2650"/>
        <v>3.335</v>
      </c>
      <c r="KF118" s="125">
        <f t="shared" si="2650"/>
        <v>3.4504999999999999</v>
      </c>
      <c r="KG118" s="125">
        <f t="shared" si="2650"/>
        <v>2.1799999999999997</v>
      </c>
      <c r="KH118" s="125">
        <f t="shared" si="2650"/>
        <v>2.2954999999999997</v>
      </c>
      <c r="KI118" s="125">
        <f t="shared" si="2650"/>
        <v>2.4109999999999996</v>
      </c>
      <c r="KJ118" s="125">
        <f t="shared" si="2650"/>
        <v>2.5264999999999995</v>
      </c>
      <c r="KK118" s="125">
        <f t="shared" si="2650"/>
        <v>2.6419999999999995</v>
      </c>
      <c r="KL118" s="125">
        <f t="shared" si="2650"/>
        <v>2.7574999999999994</v>
      </c>
      <c r="KM118" s="125">
        <f t="shared" si="2650"/>
        <v>2.8729999999999993</v>
      </c>
      <c r="KN118" s="125">
        <f t="shared" si="2650"/>
        <v>2.9885000000000002</v>
      </c>
      <c r="KO118" s="125">
        <f t="shared" si="2650"/>
        <v>3.1040000000000001</v>
      </c>
      <c r="KP118" s="125">
        <f t="shared" si="2650"/>
        <v>3.2195</v>
      </c>
      <c r="KQ118" s="125">
        <f t="shared" si="2650"/>
        <v>3.335</v>
      </c>
      <c r="KR118" s="125">
        <f t="shared" si="2650"/>
        <v>3.4504999999999999</v>
      </c>
      <c r="KS118" s="125">
        <f t="shared" si="2650"/>
        <v>2.1799999999999997</v>
      </c>
      <c r="KT118" s="125">
        <f t="shared" si="2650"/>
        <v>2.2954999999999997</v>
      </c>
      <c r="KU118" s="125">
        <f t="shared" si="2650"/>
        <v>2.4109999999999996</v>
      </c>
      <c r="KV118" s="125">
        <f t="shared" si="2650"/>
        <v>2.5264999999999995</v>
      </c>
      <c r="KW118" s="125">
        <f t="shared" si="2650"/>
        <v>2.6419999999999995</v>
      </c>
      <c r="KX118" s="125">
        <f t="shared" si="2650"/>
        <v>2.7574999999999994</v>
      </c>
      <c r="KY118" s="125">
        <f t="shared" si="2650"/>
        <v>2.8729999999999993</v>
      </c>
      <c r="KZ118" s="125">
        <f t="shared" si="2650"/>
        <v>2.9885000000000002</v>
      </c>
      <c r="LA118" s="125">
        <f t="shared" si="2650"/>
        <v>3.1040000000000001</v>
      </c>
      <c r="LB118" s="125">
        <f t="shared" si="2650"/>
        <v>3.2195</v>
      </c>
      <c r="LC118" s="125">
        <f t="shared" si="2650"/>
        <v>3.335</v>
      </c>
      <c r="LD118" s="125">
        <f t="shared" si="2650"/>
        <v>3.4504999999999999</v>
      </c>
      <c r="LE118" s="125">
        <f t="shared" si="2650"/>
        <v>2.1799999999999997</v>
      </c>
      <c r="LF118" s="125">
        <f t="shared" si="2650"/>
        <v>2.2954999999999997</v>
      </c>
      <c r="LG118" s="125">
        <f t="shared" si="2650"/>
        <v>2.4109999999999996</v>
      </c>
      <c r="LH118" s="125">
        <f t="shared" si="2650"/>
        <v>2.5264999999999995</v>
      </c>
      <c r="LI118" s="125">
        <f t="shared" si="2650"/>
        <v>2.6419999999999995</v>
      </c>
      <c r="LJ118" s="125">
        <f t="shared" si="2650"/>
        <v>2.7574999999999994</v>
      </c>
      <c r="LK118" s="125">
        <f t="shared" si="2650"/>
        <v>2.8729999999999993</v>
      </c>
      <c r="LL118" s="125">
        <f t="shared" si="2650"/>
        <v>2.9885000000000002</v>
      </c>
      <c r="LM118" s="125">
        <f t="shared" si="2650"/>
        <v>3.1040000000000001</v>
      </c>
      <c r="LN118" s="125">
        <f t="shared" si="2650"/>
        <v>3.2195</v>
      </c>
      <c r="LO118" s="125">
        <f t="shared" si="2650"/>
        <v>3.335</v>
      </c>
      <c r="LP118" s="125">
        <f t="shared" si="2650"/>
        <v>3.4504999999999999</v>
      </c>
      <c r="LQ118" s="125">
        <f t="shared" si="2650"/>
        <v>2.1799999999999997</v>
      </c>
      <c r="LR118" s="125">
        <f t="shared" si="2650"/>
        <v>2.2954999999999997</v>
      </c>
      <c r="LS118" s="125">
        <f t="shared" si="2650"/>
        <v>2.4109999999999996</v>
      </c>
      <c r="LT118" s="125">
        <f t="shared" si="2650"/>
        <v>2.5264999999999995</v>
      </c>
      <c r="LU118" s="125">
        <f t="shared" si="2650"/>
        <v>2.6419999999999995</v>
      </c>
      <c r="LV118" s="125">
        <f t="shared" si="2650"/>
        <v>2.7574999999999994</v>
      </c>
      <c r="LW118" s="125">
        <f t="shared" si="2650"/>
        <v>2.8729999999999993</v>
      </c>
      <c r="LX118" s="125">
        <f t="shared" si="2650"/>
        <v>2.9885000000000002</v>
      </c>
      <c r="LY118" s="125">
        <f t="shared" si="2650"/>
        <v>3.1040000000000001</v>
      </c>
      <c r="LZ118" s="125">
        <f t="shared" si="2650"/>
        <v>3.2195</v>
      </c>
      <c r="MA118" s="125">
        <f t="shared" si="2650"/>
        <v>3.335</v>
      </c>
      <c r="MB118" s="125">
        <f t="shared" ref="MB118:OM118" si="2651">IF(MB16&gt;0,4.1324+MB117+MB116,0)</f>
        <v>3.4504999999999999</v>
      </c>
      <c r="MC118" s="125">
        <f t="shared" si="2651"/>
        <v>2.1799999999999997</v>
      </c>
      <c r="MD118" s="125">
        <f t="shared" si="2651"/>
        <v>2.2954999999999997</v>
      </c>
      <c r="ME118" s="125">
        <f t="shared" si="2651"/>
        <v>2.4109999999999996</v>
      </c>
      <c r="MF118" s="125">
        <f t="shared" si="2651"/>
        <v>2.5264999999999995</v>
      </c>
      <c r="MG118" s="125">
        <f t="shared" si="2651"/>
        <v>2.6419999999999995</v>
      </c>
      <c r="MH118" s="125">
        <f t="shared" si="2651"/>
        <v>2.7574999999999994</v>
      </c>
      <c r="MI118" s="125">
        <f t="shared" si="2651"/>
        <v>2.8729999999999993</v>
      </c>
      <c r="MJ118" s="125">
        <f t="shared" si="2651"/>
        <v>2.9885000000000002</v>
      </c>
      <c r="MK118" s="125">
        <f t="shared" si="2651"/>
        <v>3.1040000000000001</v>
      </c>
      <c r="ML118" s="125">
        <f t="shared" si="2651"/>
        <v>3.2195</v>
      </c>
      <c r="MM118" s="125">
        <f t="shared" si="2651"/>
        <v>3.335</v>
      </c>
      <c r="MN118" s="125">
        <f t="shared" si="2651"/>
        <v>3.4504999999999999</v>
      </c>
      <c r="MO118" s="125">
        <f t="shared" si="2651"/>
        <v>2.1799999999999997</v>
      </c>
      <c r="MP118" s="125">
        <f t="shared" si="2651"/>
        <v>2.2954999999999997</v>
      </c>
      <c r="MQ118" s="125">
        <f t="shared" si="2651"/>
        <v>2.4109999999999996</v>
      </c>
      <c r="MR118" s="125">
        <f t="shared" si="2651"/>
        <v>2.5264999999999995</v>
      </c>
      <c r="MS118" s="125">
        <f t="shared" si="2651"/>
        <v>2.6419999999999995</v>
      </c>
      <c r="MT118" s="125">
        <f t="shared" si="2651"/>
        <v>2.7574999999999994</v>
      </c>
      <c r="MU118" s="125">
        <f t="shared" si="2651"/>
        <v>2.8729999999999993</v>
      </c>
      <c r="MV118" s="125">
        <f t="shared" si="2651"/>
        <v>2.9885000000000002</v>
      </c>
      <c r="MW118" s="125">
        <f t="shared" si="2651"/>
        <v>3.1040000000000001</v>
      </c>
      <c r="MX118" s="125">
        <f t="shared" si="2651"/>
        <v>3.2195</v>
      </c>
      <c r="MY118" s="125">
        <f t="shared" si="2651"/>
        <v>3.335</v>
      </c>
      <c r="MZ118" s="125">
        <f t="shared" si="2651"/>
        <v>3.4504999999999999</v>
      </c>
      <c r="NA118" s="125">
        <f t="shared" si="2651"/>
        <v>2.1799999999999997</v>
      </c>
      <c r="NB118" s="125">
        <f t="shared" si="2651"/>
        <v>2.2954999999999997</v>
      </c>
      <c r="NC118" s="125">
        <f t="shared" si="2651"/>
        <v>2.4109999999999996</v>
      </c>
      <c r="ND118" s="125">
        <f t="shared" si="2651"/>
        <v>2.5264999999999995</v>
      </c>
      <c r="NE118" s="125">
        <f t="shared" si="2651"/>
        <v>2.6419999999999995</v>
      </c>
      <c r="NF118" s="125">
        <f t="shared" si="2651"/>
        <v>2.7574999999999994</v>
      </c>
      <c r="NG118" s="125">
        <f t="shared" si="2651"/>
        <v>2.8729999999999993</v>
      </c>
      <c r="NH118" s="125">
        <f t="shared" si="2651"/>
        <v>2.9885000000000002</v>
      </c>
      <c r="NI118" s="125">
        <f t="shared" si="2651"/>
        <v>3.1040000000000001</v>
      </c>
      <c r="NJ118" s="125">
        <f t="shared" si="2651"/>
        <v>3.2195</v>
      </c>
      <c r="NK118" s="125">
        <f t="shared" si="2651"/>
        <v>3.335</v>
      </c>
      <c r="NL118" s="125">
        <f t="shared" si="2651"/>
        <v>3.4504999999999999</v>
      </c>
      <c r="NM118" s="125">
        <f t="shared" si="2651"/>
        <v>2.1799999999999997</v>
      </c>
      <c r="NN118" s="125">
        <f t="shared" si="2651"/>
        <v>2.2954999999999997</v>
      </c>
      <c r="NO118" s="125">
        <f t="shared" si="2651"/>
        <v>2.4109999999999996</v>
      </c>
      <c r="NP118" s="125">
        <f t="shared" si="2651"/>
        <v>2.5264999999999995</v>
      </c>
      <c r="NQ118" s="125">
        <f t="shared" si="2651"/>
        <v>2.6419999999999995</v>
      </c>
      <c r="NR118" s="125">
        <f t="shared" si="2651"/>
        <v>2.7574999999999994</v>
      </c>
      <c r="NS118" s="125">
        <f t="shared" si="2651"/>
        <v>2.8729999999999993</v>
      </c>
      <c r="NT118" s="125">
        <f t="shared" si="2651"/>
        <v>2.9885000000000002</v>
      </c>
      <c r="NU118" s="125">
        <f t="shared" si="2651"/>
        <v>3.1040000000000001</v>
      </c>
      <c r="NV118" s="125">
        <f t="shared" si="2651"/>
        <v>3.2195</v>
      </c>
      <c r="NW118" s="125">
        <f t="shared" si="2651"/>
        <v>3.335</v>
      </c>
      <c r="NX118" s="125">
        <f t="shared" si="2651"/>
        <v>3.4504999999999999</v>
      </c>
      <c r="NY118" s="125">
        <f t="shared" si="2651"/>
        <v>2.1799999999999997</v>
      </c>
      <c r="NZ118" s="125">
        <f t="shared" si="2651"/>
        <v>2.2954999999999997</v>
      </c>
      <c r="OA118" s="125">
        <f t="shared" si="2651"/>
        <v>2.4109999999999996</v>
      </c>
      <c r="OB118" s="125">
        <f t="shared" si="2651"/>
        <v>2.5264999999999995</v>
      </c>
      <c r="OC118" s="125">
        <f t="shared" si="2651"/>
        <v>2.6419999999999995</v>
      </c>
      <c r="OD118" s="125">
        <f t="shared" si="2651"/>
        <v>2.7574999999999994</v>
      </c>
      <c r="OE118" s="125">
        <f t="shared" si="2651"/>
        <v>2.8729999999999993</v>
      </c>
      <c r="OF118" s="125">
        <f t="shared" si="2651"/>
        <v>2.9885000000000002</v>
      </c>
      <c r="OG118" s="125">
        <f t="shared" si="2651"/>
        <v>3.1040000000000001</v>
      </c>
      <c r="OH118" s="125">
        <f t="shared" si="2651"/>
        <v>3.2195</v>
      </c>
      <c r="OI118" s="125">
        <f t="shared" si="2651"/>
        <v>3.335</v>
      </c>
      <c r="OJ118" s="125">
        <f t="shared" si="2651"/>
        <v>3.4504999999999999</v>
      </c>
      <c r="OK118" s="125">
        <f t="shared" si="2651"/>
        <v>2.1799999999999997</v>
      </c>
      <c r="OL118" s="125">
        <f t="shared" si="2651"/>
        <v>2.2954999999999997</v>
      </c>
      <c r="OM118" s="125">
        <f t="shared" si="2651"/>
        <v>2.4109999999999996</v>
      </c>
      <c r="ON118" s="125">
        <f t="shared" ref="ON118:QY118" si="2652">IF(ON16&gt;0,4.1324+ON117+ON116,0)</f>
        <v>2.5264999999999995</v>
      </c>
      <c r="OO118" s="125">
        <f t="shared" si="2652"/>
        <v>2.6419999999999995</v>
      </c>
      <c r="OP118" s="125">
        <f t="shared" si="2652"/>
        <v>2.7574999999999994</v>
      </c>
      <c r="OQ118" s="125">
        <f t="shared" si="2652"/>
        <v>2.8729999999999993</v>
      </c>
      <c r="OR118" s="125">
        <f t="shared" si="2652"/>
        <v>2.9885000000000002</v>
      </c>
      <c r="OS118" s="125">
        <f t="shared" si="2652"/>
        <v>3.1040000000000001</v>
      </c>
      <c r="OT118" s="125">
        <f t="shared" si="2652"/>
        <v>3.2195</v>
      </c>
      <c r="OU118" s="125">
        <f t="shared" si="2652"/>
        <v>3.335</v>
      </c>
      <c r="OV118" s="125">
        <f t="shared" si="2652"/>
        <v>3.4504999999999999</v>
      </c>
      <c r="OW118" s="125">
        <f t="shared" si="2652"/>
        <v>2.1799999999999997</v>
      </c>
      <c r="OX118" s="125">
        <f t="shared" si="2652"/>
        <v>2.2954999999999997</v>
      </c>
      <c r="OY118" s="125">
        <f t="shared" si="2652"/>
        <v>2.4109999999999996</v>
      </c>
      <c r="OZ118" s="125">
        <f t="shared" si="2652"/>
        <v>2.5264999999999995</v>
      </c>
      <c r="PA118" s="125">
        <f t="shared" si="2652"/>
        <v>2.6419999999999995</v>
      </c>
      <c r="PB118" s="125">
        <f t="shared" si="2652"/>
        <v>2.7574999999999994</v>
      </c>
      <c r="PC118" s="125">
        <f t="shared" si="2652"/>
        <v>2.8729999999999993</v>
      </c>
      <c r="PD118" s="125">
        <f t="shared" si="2652"/>
        <v>2.9885000000000002</v>
      </c>
      <c r="PE118" s="125">
        <f t="shared" si="2652"/>
        <v>3.1040000000000001</v>
      </c>
      <c r="PF118" s="125">
        <f t="shared" si="2652"/>
        <v>3.2195</v>
      </c>
      <c r="PG118" s="125">
        <f t="shared" si="2652"/>
        <v>3.335</v>
      </c>
      <c r="PH118" s="125">
        <f t="shared" si="2652"/>
        <v>3.4504999999999999</v>
      </c>
      <c r="PI118" s="125">
        <f t="shared" si="2652"/>
        <v>2.1799999999999997</v>
      </c>
      <c r="PJ118" s="125">
        <f t="shared" si="2652"/>
        <v>2.2954999999999997</v>
      </c>
      <c r="PK118" s="125">
        <f t="shared" si="2652"/>
        <v>2.4109999999999996</v>
      </c>
      <c r="PL118" s="125">
        <f t="shared" si="2652"/>
        <v>2.5264999999999995</v>
      </c>
      <c r="PM118" s="125">
        <f t="shared" si="2652"/>
        <v>2.6419999999999995</v>
      </c>
      <c r="PN118" s="125">
        <f t="shared" si="2652"/>
        <v>2.7574999999999994</v>
      </c>
      <c r="PO118" s="125">
        <f t="shared" si="2652"/>
        <v>2.8729999999999993</v>
      </c>
      <c r="PP118" s="125">
        <f t="shared" si="2652"/>
        <v>2.9885000000000002</v>
      </c>
      <c r="PQ118" s="125">
        <f t="shared" si="2652"/>
        <v>3.1040000000000001</v>
      </c>
      <c r="PR118" s="125">
        <f t="shared" si="2652"/>
        <v>3.2195</v>
      </c>
      <c r="PS118" s="125">
        <f t="shared" si="2652"/>
        <v>3.335</v>
      </c>
      <c r="PT118" s="125">
        <f t="shared" si="2652"/>
        <v>3.4504999999999999</v>
      </c>
      <c r="PU118" s="125">
        <f t="shared" si="2652"/>
        <v>2.1799999999999997</v>
      </c>
      <c r="PV118" s="125">
        <f t="shared" si="2652"/>
        <v>2.2954999999999997</v>
      </c>
      <c r="PW118" s="125">
        <f t="shared" si="2652"/>
        <v>2.4109999999999996</v>
      </c>
      <c r="PX118" s="125">
        <f t="shared" si="2652"/>
        <v>2.5264999999999995</v>
      </c>
      <c r="PY118" s="125">
        <f t="shared" si="2652"/>
        <v>2.6419999999999995</v>
      </c>
      <c r="PZ118" s="125">
        <f t="shared" si="2652"/>
        <v>2.7574999999999994</v>
      </c>
      <c r="QA118" s="125">
        <f t="shared" si="2652"/>
        <v>2.8729999999999993</v>
      </c>
      <c r="QB118" s="125">
        <f t="shared" si="2652"/>
        <v>2.9885000000000002</v>
      </c>
      <c r="QC118" s="125">
        <f t="shared" si="2652"/>
        <v>3.1040000000000001</v>
      </c>
      <c r="QD118" s="125">
        <f t="shared" si="2652"/>
        <v>3.2195</v>
      </c>
      <c r="QE118" s="125">
        <f t="shared" si="2652"/>
        <v>3.335</v>
      </c>
      <c r="QF118" s="125">
        <f t="shared" si="2652"/>
        <v>3.4504999999999999</v>
      </c>
      <c r="QG118" s="125">
        <f t="shared" si="2652"/>
        <v>2.1799999999999997</v>
      </c>
      <c r="QH118" s="125">
        <f t="shared" si="2652"/>
        <v>2.2954999999999997</v>
      </c>
      <c r="QI118" s="125">
        <f t="shared" si="2652"/>
        <v>2.4109999999999996</v>
      </c>
      <c r="QJ118" s="125">
        <f t="shared" si="2652"/>
        <v>2.5264999999999995</v>
      </c>
      <c r="QK118" s="125">
        <f t="shared" si="2652"/>
        <v>2.6419999999999995</v>
      </c>
      <c r="QL118" s="125">
        <f t="shared" si="2652"/>
        <v>2.7574999999999994</v>
      </c>
      <c r="QM118" s="125">
        <f t="shared" si="2652"/>
        <v>2.8729999999999993</v>
      </c>
      <c r="QN118" s="125">
        <f t="shared" si="2652"/>
        <v>2.9885000000000002</v>
      </c>
      <c r="QO118" s="125">
        <f t="shared" si="2652"/>
        <v>3.1040000000000001</v>
      </c>
      <c r="QP118" s="125">
        <f t="shared" si="2652"/>
        <v>3.2195</v>
      </c>
      <c r="QQ118" s="125">
        <f t="shared" si="2652"/>
        <v>3.335</v>
      </c>
      <c r="QR118" s="125">
        <f t="shared" si="2652"/>
        <v>3.4504999999999999</v>
      </c>
      <c r="QS118" s="125">
        <f t="shared" si="2652"/>
        <v>2.1799999999999997</v>
      </c>
      <c r="QT118" s="125">
        <f t="shared" si="2652"/>
        <v>2.2954999999999997</v>
      </c>
      <c r="QU118" s="125">
        <f t="shared" si="2652"/>
        <v>2.4109999999999996</v>
      </c>
      <c r="QV118" s="125">
        <f t="shared" si="2652"/>
        <v>2.5264999999999995</v>
      </c>
      <c r="QW118" s="125">
        <f t="shared" si="2652"/>
        <v>2.6419999999999995</v>
      </c>
      <c r="QX118" s="125">
        <f t="shared" si="2652"/>
        <v>2.7574999999999994</v>
      </c>
      <c r="QY118" s="125">
        <f t="shared" si="2652"/>
        <v>2.8729999999999993</v>
      </c>
      <c r="QZ118" s="125">
        <f t="shared" ref="QZ118:TK118" si="2653">IF(QZ16&gt;0,4.1324+QZ117+QZ116,0)</f>
        <v>2.9885000000000002</v>
      </c>
      <c r="RA118" s="125">
        <f t="shared" si="2653"/>
        <v>3.1040000000000001</v>
      </c>
      <c r="RB118" s="125">
        <f t="shared" si="2653"/>
        <v>3.2195</v>
      </c>
      <c r="RC118" s="125">
        <f t="shared" si="2653"/>
        <v>3.335</v>
      </c>
      <c r="RD118" s="125">
        <f t="shared" si="2653"/>
        <v>3.4504999999999999</v>
      </c>
      <c r="RE118" s="125">
        <f t="shared" si="2653"/>
        <v>2.1799999999999997</v>
      </c>
      <c r="RF118" s="125">
        <f t="shared" si="2653"/>
        <v>2.2954999999999997</v>
      </c>
      <c r="RG118" s="125">
        <f t="shared" si="2653"/>
        <v>2.4109999999999996</v>
      </c>
      <c r="RH118" s="125">
        <f t="shared" si="2653"/>
        <v>2.5264999999999995</v>
      </c>
      <c r="RI118" s="125">
        <f t="shared" si="2653"/>
        <v>2.6419999999999995</v>
      </c>
      <c r="RJ118" s="125">
        <f t="shared" si="2653"/>
        <v>2.7574999999999994</v>
      </c>
      <c r="RK118" s="125">
        <f t="shared" si="2653"/>
        <v>2.8729999999999993</v>
      </c>
      <c r="RL118" s="125">
        <f t="shared" si="2653"/>
        <v>2.9885000000000002</v>
      </c>
      <c r="RM118" s="125">
        <f t="shared" si="2653"/>
        <v>3.1040000000000001</v>
      </c>
      <c r="RN118" s="125">
        <f t="shared" si="2653"/>
        <v>3.2195</v>
      </c>
      <c r="RO118" s="125">
        <f t="shared" si="2653"/>
        <v>3.335</v>
      </c>
      <c r="RP118" s="125">
        <f t="shared" si="2653"/>
        <v>3.4504999999999999</v>
      </c>
      <c r="RQ118" s="125">
        <f t="shared" si="2653"/>
        <v>2.1799999999999997</v>
      </c>
      <c r="RR118" s="125">
        <f t="shared" si="2653"/>
        <v>2.2954999999999997</v>
      </c>
      <c r="RS118" s="125">
        <f t="shared" si="2653"/>
        <v>2.4109999999999996</v>
      </c>
      <c r="RT118" s="125">
        <f t="shared" si="2653"/>
        <v>2.5264999999999995</v>
      </c>
      <c r="RU118" s="125">
        <f t="shared" si="2653"/>
        <v>2.6419999999999995</v>
      </c>
      <c r="RV118" s="125">
        <f t="shared" si="2653"/>
        <v>2.7574999999999994</v>
      </c>
      <c r="RW118" s="125">
        <f t="shared" si="2653"/>
        <v>2.8729999999999993</v>
      </c>
      <c r="RX118" s="125">
        <f t="shared" si="2653"/>
        <v>2.9885000000000002</v>
      </c>
      <c r="RY118" s="125">
        <f t="shared" si="2653"/>
        <v>3.1040000000000001</v>
      </c>
      <c r="RZ118" s="125">
        <f t="shared" si="2653"/>
        <v>3.2195</v>
      </c>
      <c r="SA118" s="125">
        <f t="shared" si="2653"/>
        <v>3.335</v>
      </c>
      <c r="SB118" s="125">
        <f t="shared" si="2653"/>
        <v>3.4504999999999999</v>
      </c>
      <c r="SC118" s="125">
        <f t="shared" si="2653"/>
        <v>2.1799999999999997</v>
      </c>
      <c r="SD118" s="125">
        <f t="shared" si="2653"/>
        <v>2.2954999999999997</v>
      </c>
      <c r="SE118" s="125">
        <f t="shared" si="2653"/>
        <v>2.4109999999999996</v>
      </c>
      <c r="SF118" s="125">
        <f t="shared" si="2653"/>
        <v>2.5264999999999995</v>
      </c>
      <c r="SG118" s="125">
        <f t="shared" si="2653"/>
        <v>2.6419999999999995</v>
      </c>
      <c r="SH118" s="125">
        <f t="shared" si="2653"/>
        <v>2.7574999999999994</v>
      </c>
      <c r="SI118" s="125">
        <f t="shared" si="2653"/>
        <v>2.8729999999999993</v>
      </c>
      <c r="SJ118" s="125">
        <f t="shared" si="2653"/>
        <v>2.9885000000000002</v>
      </c>
      <c r="SK118" s="125">
        <f t="shared" si="2653"/>
        <v>3.1040000000000001</v>
      </c>
      <c r="SL118" s="125">
        <f t="shared" si="2653"/>
        <v>3.2195</v>
      </c>
      <c r="SM118" s="125">
        <f t="shared" si="2653"/>
        <v>3.335</v>
      </c>
      <c r="SN118" s="125">
        <f t="shared" si="2653"/>
        <v>3.4504999999999999</v>
      </c>
      <c r="SO118" s="125">
        <f t="shared" si="2653"/>
        <v>2.1799999999999997</v>
      </c>
      <c r="SP118" s="125">
        <f t="shared" si="2653"/>
        <v>2.2954999999999997</v>
      </c>
      <c r="SQ118" s="125">
        <f t="shared" si="2653"/>
        <v>2.4109999999999996</v>
      </c>
      <c r="SR118" s="125">
        <f t="shared" si="2653"/>
        <v>2.5264999999999995</v>
      </c>
      <c r="SS118" s="125">
        <f t="shared" si="2653"/>
        <v>2.6419999999999995</v>
      </c>
      <c r="ST118" s="125">
        <f t="shared" si="2653"/>
        <v>2.7574999999999994</v>
      </c>
      <c r="SU118" s="125">
        <f t="shared" si="2653"/>
        <v>2.8729999999999993</v>
      </c>
      <c r="SV118" s="125">
        <f t="shared" si="2653"/>
        <v>2.9885000000000002</v>
      </c>
      <c r="SW118" s="125">
        <f t="shared" si="2653"/>
        <v>3.1040000000000001</v>
      </c>
      <c r="SX118" s="125">
        <f t="shared" si="2653"/>
        <v>3.2195</v>
      </c>
      <c r="SY118" s="125">
        <f t="shared" si="2653"/>
        <v>3.335</v>
      </c>
      <c r="SZ118" s="125">
        <f t="shared" si="2653"/>
        <v>3.4504999999999999</v>
      </c>
      <c r="TA118" s="125">
        <f t="shared" si="2653"/>
        <v>2.1799999999999997</v>
      </c>
      <c r="TB118" s="125">
        <f t="shared" si="2653"/>
        <v>2.2954999999999997</v>
      </c>
      <c r="TC118" s="125">
        <f t="shared" si="2653"/>
        <v>2.4109999999999996</v>
      </c>
      <c r="TD118" s="125">
        <f t="shared" si="2653"/>
        <v>2.5264999999999995</v>
      </c>
      <c r="TE118" s="125">
        <f t="shared" si="2653"/>
        <v>2.6419999999999995</v>
      </c>
      <c r="TF118" s="125">
        <f t="shared" si="2653"/>
        <v>2.7574999999999994</v>
      </c>
      <c r="TG118" s="125">
        <f t="shared" si="2653"/>
        <v>2.8729999999999993</v>
      </c>
      <c r="TH118" s="125">
        <f t="shared" si="2653"/>
        <v>2.9885000000000002</v>
      </c>
      <c r="TI118" s="125">
        <f t="shared" si="2653"/>
        <v>3.1040000000000001</v>
      </c>
      <c r="TJ118" s="125">
        <f t="shared" si="2653"/>
        <v>3.2195</v>
      </c>
      <c r="TK118" s="125">
        <f t="shared" si="2653"/>
        <v>3.335</v>
      </c>
      <c r="TL118" s="125">
        <f t="shared" ref="TL118:VH118" si="2654">IF(TL16&gt;0,4.1324+TL117+TL116,0)</f>
        <v>3.4504999999999999</v>
      </c>
      <c r="TM118" s="125">
        <f t="shared" si="2654"/>
        <v>2.1799999999999997</v>
      </c>
      <c r="TN118" s="125">
        <f t="shared" si="2654"/>
        <v>2.2954999999999997</v>
      </c>
      <c r="TO118" s="125">
        <f t="shared" si="2654"/>
        <v>2.4109999999999996</v>
      </c>
      <c r="TP118" s="125">
        <f t="shared" si="2654"/>
        <v>2.5264999999999995</v>
      </c>
      <c r="TQ118" s="125">
        <f t="shared" si="2654"/>
        <v>2.6419999999999995</v>
      </c>
      <c r="TR118" s="125">
        <f t="shared" si="2654"/>
        <v>2.7574999999999994</v>
      </c>
      <c r="TS118" s="125">
        <f t="shared" si="2654"/>
        <v>2.8729999999999993</v>
      </c>
      <c r="TT118" s="125">
        <f t="shared" si="2654"/>
        <v>2.9885000000000002</v>
      </c>
      <c r="TU118" s="125">
        <f t="shared" si="2654"/>
        <v>3.1040000000000001</v>
      </c>
      <c r="TV118" s="125">
        <f t="shared" si="2654"/>
        <v>3.2195</v>
      </c>
      <c r="TW118" s="125">
        <f t="shared" si="2654"/>
        <v>3.335</v>
      </c>
      <c r="TX118" s="125">
        <f t="shared" si="2654"/>
        <v>3.4504999999999999</v>
      </c>
      <c r="TY118" s="125">
        <f t="shared" si="2654"/>
        <v>2.1799999999999997</v>
      </c>
      <c r="TZ118" s="125">
        <f t="shared" si="2654"/>
        <v>2.2954999999999997</v>
      </c>
      <c r="UA118" s="125">
        <f t="shared" si="2654"/>
        <v>2.4109999999999996</v>
      </c>
      <c r="UB118" s="125">
        <f t="shared" si="2654"/>
        <v>2.5264999999999995</v>
      </c>
      <c r="UC118" s="125">
        <f t="shared" si="2654"/>
        <v>2.6419999999999995</v>
      </c>
      <c r="UD118" s="125">
        <f t="shared" si="2654"/>
        <v>2.7574999999999994</v>
      </c>
      <c r="UE118" s="125">
        <f t="shared" si="2654"/>
        <v>2.8729999999999993</v>
      </c>
      <c r="UF118" s="125">
        <f t="shared" si="2654"/>
        <v>2.9885000000000002</v>
      </c>
      <c r="UG118" s="125">
        <f t="shared" si="2654"/>
        <v>3.1040000000000001</v>
      </c>
      <c r="UH118" s="125">
        <f t="shared" si="2654"/>
        <v>3.2195</v>
      </c>
      <c r="UI118" s="125">
        <f t="shared" si="2654"/>
        <v>3.335</v>
      </c>
      <c r="UJ118" s="125">
        <f t="shared" si="2654"/>
        <v>3.4504999999999999</v>
      </c>
      <c r="UK118" s="125">
        <f t="shared" si="2654"/>
        <v>2.1799999999999997</v>
      </c>
      <c r="UL118" s="125">
        <f t="shared" si="2654"/>
        <v>2.2954999999999997</v>
      </c>
      <c r="UM118" s="125">
        <f t="shared" si="2654"/>
        <v>2.4109999999999996</v>
      </c>
      <c r="UN118" s="125">
        <f t="shared" si="2654"/>
        <v>2.5264999999999995</v>
      </c>
      <c r="UO118" s="125">
        <f t="shared" si="2654"/>
        <v>2.6419999999999995</v>
      </c>
      <c r="UP118" s="125">
        <f t="shared" si="2654"/>
        <v>2.7574999999999994</v>
      </c>
      <c r="UQ118" s="125">
        <f t="shared" si="2654"/>
        <v>2.8729999999999993</v>
      </c>
      <c r="UR118" s="125">
        <f t="shared" si="2654"/>
        <v>2.9885000000000002</v>
      </c>
      <c r="US118" s="125">
        <f t="shared" si="2654"/>
        <v>3.1040000000000001</v>
      </c>
      <c r="UT118" s="125">
        <f t="shared" si="2654"/>
        <v>3.2195</v>
      </c>
      <c r="UU118" s="125">
        <f t="shared" si="2654"/>
        <v>3.335</v>
      </c>
      <c r="UV118" s="125">
        <f t="shared" si="2654"/>
        <v>3.4504999999999999</v>
      </c>
      <c r="UW118" s="125">
        <f t="shared" si="2654"/>
        <v>2.1799999999999997</v>
      </c>
      <c r="UX118" s="125">
        <f t="shared" si="2654"/>
        <v>2.2954999999999997</v>
      </c>
      <c r="UY118" s="125">
        <f t="shared" si="2654"/>
        <v>2.4109999999999996</v>
      </c>
      <c r="UZ118" s="125">
        <f t="shared" si="2654"/>
        <v>2.5264999999999995</v>
      </c>
      <c r="VA118" s="125">
        <f t="shared" si="2654"/>
        <v>2.6419999999999995</v>
      </c>
      <c r="VB118" s="125">
        <f t="shared" si="2654"/>
        <v>2.7574999999999994</v>
      </c>
      <c r="VC118" s="125">
        <f t="shared" si="2654"/>
        <v>2.8729999999999993</v>
      </c>
      <c r="VD118" s="125">
        <f t="shared" si="2654"/>
        <v>2.9885000000000002</v>
      </c>
      <c r="VE118" s="125">
        <f t="shared" si="2654"/>
        <v>3.1040000000000001</v>
      </c>
      <c r="VF118" s="125">
        <f t="shared" si="2654"/>
        <v>3.2195</v>
      </c>
      <c r="VG118" s="125">
        <f t="shared" si="2654"/>
        <v>3.335</v>
      </c>
      <c r="VH118" s="125">
        <f t="shared" si="2654"/>
        <v>3.4504999999999999</v>
      </c>
    </row>
    <row r="119" spans="2:580" x14ac:dyDescent="0.25">
      <c r="B119" s="55"/>
      <c r="C119" s="10"/>
      <c r="D119" s="93" t="s">
        <v>51</v>
      </c>
      <c r="E119" s="124" t="str">
        <f t="shared" ref="E119:S119" si="2655">IF(E118&lt;=2,"A",IF(E118&lt;=2.75,"B",IF(E118&lt;=3.5,"C",IF(E118&lt;=4.25,"D",IF(E118&lt;=5,"E","F")))))</f>
        <v>B</v>
      </c>
      <c r="F119" s="124" t="str">
        <f t="shared" si="2655"/>
        <v>B</v>
      </c>
      <c r="G119" s="124" t="str">
        <f t="shared" si="2655"/>
        <v>B</v>
      </c>
      <c r="H119" s="124" t="str">
        <f t="shared" si="2655"/>
        <v>B</v>
      </c>
      <c r="I119" s="124" t="str">
        <f t="shared" si="2655"/>
        <v>B</v>
      </c>
      <c r="J119" s="124" t="str">
        <f t="shared" si="2655"/>
        <v>C</v>
      </c>
      <c r="K119" s="124" t="str">
        <f t="shared" si="2655"/>
        <v>C</v>
      </c>
      <c r="L119" s="124" t="str">
        <f t="shared" si="2655"/>
        <v>C</v>
      </c>
      <c r="M119" s="124" t="str">
        <f t="shared" si="2655"/>
        <v>C</v>
      </c>
      <c r="N119" s="124" t="str">
        <f t="shared" si="2655"/>
        <v>C</v>
      </c>
      <c r="O119" s="124" t="str">
        <f t="shared" si="2655"/>
        <v>C</v>
      </c>
      <c r="P119" s="124" t="str">
        <f t="shared" si="2655"/>
        <v>C</v>
      </c>
      <c r="Q119" s="124" t="str">
        <f t="shared" si="2655"/>
        <v>B</v>
      </c>
      <c r="R119" s="124" t="str">
        <f t="shared" si="2655"/>
        <v>B</v>
      </c>
      <c r="S119" s="124" t="str">
        <f t="shared" si="2655"/>
        <v>B</v>
      </c>
      <c r="T119" s="124" t="str">
        <f t="shared" ref="T119:CE119" si="2656">IF(T118&lt;=2,"A",IF(T118&lt;=2.75,"B",IF(T118&lt;=3.5,"C",IF(T118&lt;=4.25,"D",IF(T118&lt;=5,"E","F")))))</f>
        <v>B</v>
      </c>
      <c r="U119" s="124" t="str">
        <f t="shared" si="2656"/>
        <v>B</v>
      </c>
      <c r="V119" s="124" t="str">
        <f t="shared" si="2656"/>
        <v>C</v>
      </c>
      <c r="W119" s="124" t="str">
        <f t="shared" si="2656"/>
        <v>C</v>
      </c>
      <c r="X119" s="124" t="str">
        <f t="shared" si="2656"/>
        <v>C</v>
      </c>
      <c r="Y119" s="124" t="str">
        <f t="shared" si="2656"/>
        <v>C</v>
      </c>
      <c r="Z119" s="124" t="str">
        <f t="shared" si="2656"/>
        <v>C</v>
      </c>
      <c r="AA119" s="124" t="str">
        <f t="shared" si="2656"/>
        <v>C</v>
      </c>
      <c r="AB119" s="124" t="str">
        <f t="shared" si="2656"/>
        <v>C</v>
      </c>
      <c r="AC119" s="124" t="str">
        <f t="shared" si="2656"/>
        <v>B</v>
      </c>
      <c r="AD119" s="124" t="str">
        <f t="shared" si="2656"/>
        <v>B</v>
      </c>
      <c r="AE119" s="124" t="str">
        <f t="shared" si="2656"/>
        <v>B</v>
      </c>
      <c r="AF119" s="124" t="str">
        <f t="shared" si="2656"/>
        <v>B</v>
      </c>
      <c r="AG119" s="124" t="str">
        <f t="shared" si="2656"/>
        <v>B</v>
      </c>
      <c r="AH119" s="124" t="str">
        <f t="shared" si="2656"/>
        <v>C</v>
      </c>
      <c r="AI119" s="124" t="str">
        <f t="shared" si="2656"/>
        <v>C</v>
      </c>
      <c r="AJ119" s="124" t="str">
        <f t="shared" si="2656"/>
        <v>C</v>
      </c>
      <c r="AK119" s="124" t="str">
        <f t="shared" si="2656"/>
        <v>C</v>
      </c>
      <c r="AL119" s="124" t="str">
        <f t="shared" si="2656"/>
        <v>C</v>
      </c>
      <c r="AM119" s="124" t="str">
        <f t="shared" si="2656"/>
        <v>C</v>
      </c>
      <c r="AN119" s="124" t="str">
        <f t="shared" si="2656"/>
        <v>C</v>
      </c>
      <c r="AO119" s="124" t="str">
        <f t="shared" si="2656"/>
        <v>B</v>
      </c>
      <c r="AP119" s="124" t="str">
        <f t="shared" si="2656"/>
        <v>B</v>
      </c>
      <c r="AQ119" s="124" t="str">
        <f t="shared" si="2656"/>
        <v>B</v>
      </c>
      <c r="AR119" s="124" t="str">
        <f t="shared" si="2656"/>
        <v>B</v>
      </c>
      <c r="AS119" s="124" t="str">
        <f t="shared" si="2656"/>
        <v>B</v>
      </c>
      <c r="AT119" s="124" t="str">
        <f t="shared" si="2656"/>
        <v>C</v>
      </c>
      <c r="AU119" s="124" t="str">
        <f t="shared" si="2656"/>
        <v>C</v>
      </c>
      <c r="AV119" s="124" t="str">
        <f t="shared" si="2656"/>
        <v>C</v>
      </c>
      <c r="AW119" s="124" t="str">
        <f t="shared" si="2656"/>
        <v>C</v>
      </c>
      <c r="AX119" s="124" t="str">
        <f t="shared" si="2656"/>
        <v>C</v>
      </c>
      <c r="AY119" s="124" t="str">
        <f t="shared" si="2656"/>
        <v>C</v>
      </c>
      <c r="AZ119" s="124" t="str">
        <f t="shared" si="2656"/>
        <v>C</v>
      </c>
      <c r="BA119" s="124" t="str">
        <f t="shared" si="2656"/>
        <v>B</v>
      </c>
      <c r="BB119" s="124" t="str">
        <f t="shared" si="2656"/>
        <v>B</v>
      </c>
      <c r="BC119" s="124" t="str">
        <f t="shared" si="2656"/>
        <v>B</v>
      </c>
      <c r="BD119" s="124" t="str">
        <f t="shared" si="2656"/>
        <v>B</v>
      </c>
      <c r="BE119" s="124" t="str">
        <f t="shared" si="2656"/>
        <v>B</v>
      </c>
      <c r="BF119" s="124" t="str">
        <f t="shared" si="2656"/>
        <v>C</v>
      </c>
      <c r="BG119" s="124" t="str">
        <f t="shared" si="2656"/>
        <v>C</v>
      </c>
      <c r="BH119" s="124" t="str">
        <f t="shared" si="2656"/>
        <v>C</v>
      </c>
      <c r="BI119" s="124" t="str">
        <f t="shared" si="2656"/>
        <v>C</v>
      </c>
      <c r="BJ119" s="124" t="str">
        <f t="shared" si="2656"/>
        <v>C</v>
      </c>
      <c r="BK119" s="124" t="str">
        <f t="shared" si="2656"/>
        <v>C</v>
      </c>
      <c r="BL119" s="124" t="str">
        <f t="shared" si="2656"/>
        <v>C</v>
      </c>
      <c r="BM119" s="124" t="str">
        <f t="shared" si="2656"/>
        <v>B</v>
      </c>
      <c r="BN119" s="124" t="str">
        <f t="shared" si="2656"/>
        <v>B</v>
      </c>
      <c r="BO119" s="124" t="str">
        <f t="shared" si="2656"/>
        <v>B</v>
      </c>
      <c r="BP119" s="124" t="str">
        <f t="shared" si="2656"/>
        <v>B</v>
      </c>
      <c r="BQ119" s="124" t="str">
        <f t="shared" si="2656"/>
        <v>B</v>
      </c>
      <c r="BR119" s="124" t="str">
        <f t="shared" si="2656"/>
        <v>C</v>
      </c>
      <c r="BS119" s="124" t="str">
        <f t="shared" si="2656"/>
        <v>C</v>
      </c>
      <c r="BT119" s="124" t="str">
        <f t="shared" si="2656"/>
        <v>C</v>
      </c>
      <c r="BU119" s="124" t="str">
        <f t="shared" si="2656"/>
        <v>C</v>
      </c>
      <c r="BV119" s="124" t="str">
        <f t="shared" si="2656"/>
        <v>C</v>
      </c>
      <c r="BW119" s="124" t="str">
        <f t="shared" si="2656"/>
        <v>C</v>
      </c>
      <c r="BX119" s="124" t="str">
        <f t="shared" si="2656"/>
        <v>C</v>
      </c>
      <c r="BY119" s="124" t="str">
        <f t="shared" si="2656"/>
        <v>B</v>
      </c>
      <c r="BZ119" s="124" t="str">
        <f t="shared" si="2656"/>
        <v>B</v>
      </c>
      <c r="CA119" s="124" t="str">
        <f t="shared" si="2656"/>
        <v>B</v>
      </c>
      <c r="CB119" s="124" t="str">
        <f t="shared" si="2656"/>
        <v>B</v>
      </c>
      <c r="CC119" s="124" t="str">
        <f t="shared" si="2656"/>
        <v>B</v>
      </c>
      <c r="CD119" s="124" t="str">
        <f t="shared" si="2656"/>
        <v>C</v>
      </c>
      <c r="CE119" s="124" t="str">
        <f t="shared" si="2656"/>
        <v>C</v>
      </c>
      <c r="CF119" s="124" t="str">
        <f t="shared" ref="CF119:CI119" si="2657">IF(CF118&lt;=2,"A",IF(CF118&lt;=2.75,"B",IF(CF118&lt;=3.5,"C",IF(CF118&lt;=4.25,"D",IF(CF118&lt;=5,"E","F")))))</f>
        <v>C</v>
      </c>
      <c r="CG119" s="124" t="str">
        <f t="shared" si="2657"/>
        <v>C</v>
      </c>
      <c r="CH119" s="124" t="str">
        <f t="shared" si="2657"/>
        <v>C</v>
      </c>
      <c r="CI119" s="124" t="str">
        <f t="shared" si="2657"/>
        <v>C</v>
      </c>
      <c r="CJ119" s="124" t="str">
        <f t="shared" ref="CJ119" si="2658">IF(CJ118&lt;=2,"A",IF(CJ118&lt;=2.75,"B",IF(CJ118&lt;=3.5,"C",IF(CJ118&lt;=4.25,"D",IF(CJ118&lt;=5,"E","F")))))</f>
        <v>C</v>
      </c>
      <c r="CK119" s="124" t="str">
        <f t="shared" ref="CK119" si="2659">IF(CK118&lt;=2,"A",IF(CK118&lt;=2.75,"B",IF(CK118&lt;=3.5,"C",IF(CK118&lt;=4.25,"D",IF(CK118&lt;=5,"E","F")))))</f>
        <v>B</v>
      </c>
      <c r="CL119" s="124" t="str">
        <f t="shared" ref="CL119" si="2660">IF(CL118&lt;=2,"A",IF(CL118&lt;=2.75,"B",IF(CL118&lt;=3.5,"C",IF(CL118&lt;=4.25,"D",IF(CL118&lt;=5,"E","F")))))</f>
        <v>B</v>
      </c>
      <c r="CM119" s="124" t="str">
        <f t="shared" ref="CM119" si="2661">IF(CM118&lt;=2,"A",IF(CM118&lt;=2.75,"B",IF(CM118&lt;=3.5,"C",IF(CM118&lt;=4.25,"D",IF(CM118&lt;=5,"E","F")))))</f>
        <v>B</v>
      </c>
      <c r="CN119" s="124" t="str">
        <f t="shared" ref="CN119" si="2662">IF(CN118&lt;=2,"A",IF(CN118&lt;=2.75,"B",IF(CN118&lt;=3.5,"C",IF(CN118&lt;=4.25,"D",IF(CN118&lt;=5,"E","F")))))</f>
        <v>B</v>
      </c>
      <c r="CO119" s="124" t="str">
        <f t="shared" ref="CO119" si="2663">IF(CO118&lt;=2,"A",IF(CO118&lt;=2.75,"B",IF(CO118&lt;=3.5,"C",IF(CO118&lt;=4.25,"D",IF(CO118&lt;=5,"E","F")))))</f>
        <v>B</v>
      </c>
      <c r="CP119" s="124" t="str">
        <f t="shared" ref="CP119" si="2664">IF(CP118&lt;=2,"A",IF(CP118&lt;=2.75,"B",IF(CP118&lt;=3.5,"C",IF(CP118&lt;=4.25,"D",IF(CP118&lt;=5,"E","F")))))</f>
        <v>C</v>
      </c>
      <c r="CQ119" s="124" t="str">
        <f t="shared" ref="CQ119" si="2665">IF(CQ118&lt;=2,"A",IF(CQ118&lt;=2.75,"B",IF(CQ118&lt;=3.5,"C",IF(CQ118&lt;=4.25,"D",IF(CQ118&lt;=5,"E","F")))))</f>
        <v>C</v>
      </c>
      <c r="CR119" s="124" t="str">
        <f t="shared" ref="CR119" si="2666">IF(CR118&lt;=2,"A",IF(CR118&lt;=2.75,"B",IF(CR118&lt;=3.5,"C",IF(CR118&lt;=4.25,"D",IF(CR118&lt;=5,"E","F")))))</f>
        <v>C</v>
      </c>
      <c r="CS119" s="124" t="str">
        <f t="shared" ref="CS119" si="2667">IF(CS118&lt;=2,"A",IF(CS118&lt;=2.75,"B",IF(CS118&lt;=3.5,"C",IF(CS118&lt;=4.25,"D",IF(CS118&lt;=5,"E","F")))))</f>
        <v>C</v>
      </c>
      <c r="CT119" s="124" t="str">
        <f t="shared" ref="CT119" si="2668">IF(CT118&lt;=2,"A",IF(CT118&lt;=2.75,"B",IF(CT118&lt;=3.5,"C",IF(CT118&lt;=4.25,"D",IF(CT118&lt;=5,"E","F")))))</f>
        <v>C</v>
      </c>
      <c r="CU119" s="124" t="str">
        <f t="shared" ref="CU119" si="2669">IF(CU118&lt;=2,"A",IF(CU118&lt;=2.75,"B",IF(CU118&lt;=3.5,"C",IF(CU118&lt;=4.25,"D",IF(CU118&lt;=5,"E","F")))))</f>
        <v>C</v>
      </c>
      <c r="CV119" s="124" t="str">
        <f t="shared" ref="CV119" si="2670">IF(CV118&lt;=2,"A",IF(CV118&lt;=2.75,"B",IF(CV118&lt;=3.5,"C",IF(CV118&lt;=4.25,"D",IF(CV118&lt;=5,"E","F")))))</f>
        <v>C</v>
      </c>
      <c r="CW119" s="124" t="str">
        <f t="shared" ref="CW119" si="2671">IF(CW118&lt;=2,"A",IF(CW118&lt;=2.75,"B",IF(CW118&lt;=3.5,"C",IF(CW118&lt;=4.25,"D",IF(CW118&lt;=5,"E","F")))))</f>
        <v>B</v>
      </c>
      <c r="CX119" s="124" t="str">
        <f t="shared" ref="CX119" si="2672">IF(CX118&lt;=2,"A",IF(CX118&lt;=2.75,"B",IF(CX118&lt;=3.5,"C",IF(CX118&lt;=4.25,"D",IF(CX118&lt;=5,"E","F")))))</f>
        <v>B</v>
      </c>
      <c r="CY119" s="124" t="str">
        <f t="shared" ref="CY119" si="2673">IF(CY118&lt;=2,"A",IF(CY118&lt;=2.75,"B",IF(CY118&lt;=3.5,"C",IF(CY118&lt;=4.25,"D",IF(CY118&lt;=5,"E","F")))))</f>
        <v>B</v>
      </c>
      <c r="CZ119" s="124" t="str">
        <f t="shared" ref="CZ119" si="2674">IF(CZ118&lt;=2,"A",IF(CZ118&lt;=2.75,"B",IF(CZ118&lt;=3.5,"C",IF(CZ118&lt;=4.25,"D",IF(CZ118&lt;=5,"E","F")))))</f>
        <v>B</v>
      </c>
      <c r="DA119" s="124" t="str">
        <f t="shared" ref="DA119" si="2675">IF(DA118&lt;=2,"A",IF(DA118&lt;=2.75,"B",IF(DA118&lt;=3.5,"C",IF(DA118&lt;=4.25,"D",IF(DA118&lt;=5,"E","F")))))</f>
        <v>B</v>
      </c>
      <c r="DB119" s="124" t="str">
        <f t="shared" ref="DB119" si="2676">IF(DB118&lt;=2,"A",IF(DB118&lt;=2.75,"B",IF(DB118&lt;=3.5,"C",IF(DB118&lt;=4.25,"D",IF(DB118&lt;=5,"E","F")))))</f>
        <v>C</v>
      </c>
      <c r="DC119" s="124" t="str">
        <f t="shared" ref="DC119" si="2677">IF(DC118&lt;=2,"A",IF(DC118&lt;=2.75,"B",IF(DC118&lt;=3.5,"C",IF(DC118&lt;=4.25,"D",IF(DC118&lt;=5,"E","F")))))</f>
        <v>C</v>
      </c>
      <c r="DD119" s="124" t="str">
        <f t="shared" ref="DD119" si="2678">IF(DD118&lt;=2,"A",IF(DD118&lt;=2.75,"B",IF(DD118&lt;=3.5,"C",IF(DD118&lt;=4.25,"D",IF(DD118&lt;=5,"E","F")))))</f>
        <v>C</v>
      </c>
      <c r="DE119" s="124" t="str">
        <f t="shared" ref="DE119" si="2679">IF(DE118&lt;=2,"A",IF(DE118&lt;=2.75,"B",IF(DE118&lt;=3.5,"C",IF(DE118&lt;=4.25,"D",IF(DE118&lt;=5,"E","F")))))</f>
        <v>C</v>
      </c>
      <c r="DF119" s="124" t="str">
        <f t="shared" ref="DF119" si="2680">IF(DF118&lt;=2,"A",IF(DF118&lt;=2.75,"B",IF(DF118&lt;=3.5,"C",IF(DF118&lt;=4.25,"D",IF(DF118&lt;=5,"E","F")))))</f>
        <v>C</v>
      </c>
      <c r="DG119" s="124" t="str">
        <f t="shared" ref="DG119" si="2681">IF(DG118&lt;=2,"A",IF(DG118&lt;=2.75,"B",IF(DG118&lt;=3.5,"C",IF(DG118&lt;=4.25,"D",IF(DG118&lt;=5,"E","F")))))</f>
        <v>C</v>
      </c>
      <c r="DH119" s="124" t="str">
        <f t="shared" ref="DH119" si="2682">IF(DH118&lt;=2,"A",IF(DH118&lt;=2.75,"B",IF(DH118&lt;=3.5,"C",IF(DH118&lt;=4.25,"D",IF(DH118&lt;=5,"E","F")))))</f>
        <v>C</v>
      </c>
      <c r="DI119" s="124" t="str">
        <f t="shared" ref="DI119" si="2683">IF(DI118&lt;=2,"A",IF(DI118&lt;=2.75,"B",IF(DI118&lt;=3.5,"C",IF(DI118&lt;=4.25,"D",IF(DI118&lt;=5,"E","F")))))</f>
        <v>B</v>
      </c>
      <c r="DJ119" s="124" t="str">
        <f t="shared" ref="DJ119" si="2684">IF(DJ118&lt;=2,"A",IF(DJ118&lt;=2.75,"B",IF(DJ118&lt;=3.5,"C",IF(DJ118&lt;=4.25,"D",IF(DJ118&lt;=5,"E","F")))))</f>
        <v>B</v>
      </c>
      <c r="DK119" s="124" t="str">
        <f t="shared" ref="DK119" si="2685">IF(DK118&lt;=2,"A",IF(DK118&lt;=2.75,"B",IF(DK118&lt;=3.5,"C",IF(DK118&lt;=4.25,"D",IF(DK118&lt;=5,"E","F")))))</f>
        <v>B</v>
      </c>
      <c r="DL119" s="124" t="str">
        <f t="shared" ref="DL119" si="2686">IF(DL118&lt;=2,"A",IF(DL118&lt;=2.75,"B",IF(DL118&lt;=3.5,"C",IF(DL118&lt;=4.25,"D",IF(DL118&lt;=5,"E","F")))))</f>
        <v>B</v>
      </c>
      <c r="DM119" s="124" t="str">
        <f t="shared" ref="DM119" si="2687">IF(DM118&lt;=2,"A",IF(DM118&lt;=2.75,"B",IF(DM118&lt;=3.5,"C",IF(DM118&lt;=4.25,"D",IF(DM118&lt;=5,"E","F")))))</f>
        <v>B</v>
      </c>
      <c r="DN119" s="124" t="str">
        <f t="shared" ref="DN119" si="2688">IF(DN118&lt;=2,"A",IF(DN118&lt;=2.75,"B",IF(DN118&lt;=3.5,"C",IF(DN118&lt;=4.25,"D",IF(DN118&lt;=5,"E","F")))))</f>
        <v>C</v>
      </c>
      <c r="DO119" s="124" t="str">
        <f t="shared" ref="DO119" si="2689">IF(DO118&lt;=2,"A",IF(DO118&lt;=2.75,"B",IF(DO118&lt;=3.5,"C",IF(DO118&lt;=4.25,"D",IF(DO118&lt;=5,"E","F")))))</f>
        <v>C</v>
      </c>
      <c r="DP119" s="124" t="str">
        <f t="shared" ref="DP119" si="2690">IF(DP118&lt;=2,"A",IF(DP118&lt;=2.75,"B",IF(DP118&lt;=3.5,"C",IF(DP118&lt;=4.25,"D",IF(DP118&lt;=5,"E","F")))))</f>
        <v>C</v>
      </c>
      <c r="DQ119" s="124" t="str">
        <f t="shared" ref="DQ119" si="2691">IF(DQ118&lt;=2,"A",IF(DQ118&lt;=2.75,"B",IF(DQ118&lt;=3.5,"C",IF(DQ118&lt;=4.25,"D",IF(DQ118&lt;=5,"E","F")))))</f>
        <v>C</v>
      </c>
      <c r="DR119" s="124" t="str">
        <f t="shared" ref="DR119" si="2692">IF(DR118&lt;=2,"A",IF(DR118&lt;=2.75,"B",IF(DR118&lt;=3.5,"C",IF(DR118&lt;=4.25,"D",IF(DR118&lt;=5,"E","F")))))</f>
        <v>C</v>
      </c>
      <c r="DS119" s="124" t="str">
        <f t="shared" ref="DS119" si="2693">IF(DS118&lt;=2,"A",IF(DS118&lt;=2.75,"B",IF(DS118&lt;=3.5,"C",IF(DS118&lt;=4.25,"D",IF(DS118&lt;=5,"E","F")))))</f>
        <v>C</v>
      </c>
      <c r="DT119" s="124" t="str">
        <f t="shared" ref="DT119" si="2694">IF(DT118&lt;=2,"A",IF(DT118&lt;=2.75,"B",IF(DT118&lt;=3.5,"C",IF(DT118&lt;=4.25,"D",IF(DT118&lt;=5,"E","F")))))</f>
        <v>C</v>
      </c>
      <c r="DU119" s="124" t="str">
        <f t="shared" ref="DU119" si="2695">IF(DU118&lt;=2,"A",IF(DU118&lt;=2.75,"B",IF(DU118&lt;=3.5,"C",IF(DU118&lt;=4.25,"D",IF(DU118&lt;=5,"E","F")))))</f>
        <v>B</v>
      </c>
      <c r="DV119" s="124" t="str">
        <f t="shared" ref="DV119" si="2696">IF(DV118&lt;=2,"A",IF(DV118&lt;=2.75,"B",IF(DV118&lt;=3.5,"C",IF(DV118&lt;=4.25,"D",IF(DV118&lt;=5,"E","F")))))</f>
        <v>B</v>
      </c>
      <c r="DW119" s="124" t="str">
        <f t="shared" ref="DW119" si="2697">IF(DW118&lt;=2,"A",IF(DW118&lt;=2.75,"B",IF(DW118&lt;=3.5,"C",IF(DW118&lt;=4.25,"D",IF(DW118&lt;=5,"E","F")))))</f>
        <v>B</v>
      </c>
      <c r="DX119" s="124" t="str">
        <f t="shared" ref="DX119" si="2698">IF(DX118&lt;=2,"A",IF(DX118&lt;=2.75,"B",IF(DX118&lt;=3.5,"C",IF(DX118&lt;=4.25,"D",IF(DX118&lt;=5,"E","F")))))</f>
        <v>B</v>
      </c>
      <c r="DY119" s="124" t="str">
        <f t="shared" ref="DY119" si="2699">IF(DY118&lt;=2,"A",IF(DY118&lt;=2.75,"B",IF(DY118&lt;=3.5,"C",IF(DY118&lt;=4.25,"D",IF(DY118&lt;=5,"E","F")))))</f>
        <v>B</v>
      </c>
      <c r="DZ119" s="124" t="str">
        <f t="shared" ref="DZ119" si="2700">IF(DZ118&lt;=2,"A",IF(DZ118&lt;=2.75,"B",IF(DZ118&lt;=3.5,"C",IF(DZ118&lt;=4.25,"D",IF(DZ118&lt;=5,"E","F")))))</f>
        <v>C</v>
      </c>
      <c r="EA119" s="124" t="str">
        <f t="shared" ref="EA119" si="2701">IF(EA118&lt;=2,"A",IF(EA118&lt;=2.75,"B",IF(EA118&lt;=3.5,"C",IF(EA118&lt;=4.25,"D",IF(EA118&lt;=5,"E","F")))))</f>
        <v>C</v>
      </c>
      <c r="EB119" s="124" t="str">
        <f t="shared" ref="EB119" si="2702">IF(EB118&lt;=2,"A",IF(EB118&lt;=2.75,"B",IF(EB118&lt;=3.5,"C",IF(EB118&lt;=4.25,"D",IF(EB118&lt;=5,"E","F")))))</f>
        <v>C</v>
      </c>
      <c r="EC119" s="124" t="str">
        <f t="shared" ref="EC119" si="2703">IF(EC118&lt;=2,"A",IF(EC118&lt;=2.75,"B",IF(EC118&lt;=3.5,"C",IF(EC118&lt;=4.25,"D",IF(EC118&lt;=5,"E","F")))))</f>
        <v>C</v>
      </c>
      <c r="ED119" s="124" t="str">
        <f t="shared" ref="ED119" si="2704">IF(ED118&lt;=2,"A",IF(ED118&lt;=2.75,"B",IF(ED118&lt;=3.5,"C",IF(ED118&lt;=4.25,"D",IF(ED118&lt;=5,"E","F")))))</f>
        <v>C</v>
      </c>
      <c r="EE119" s="124" t="str">
        <f t="shared" ref="EE119" si="2705">IF(EE118&lt;=2,"A",IF(EE118&lt;=2.75,"B",IF(EE118&lt;=3.5,"C",IF(EE118&lt;=4.25,"D",IF(EE118&lt;=5,"E","F")))))</f>
        <v>C</v>
      </c>
      <c r="EF119" s="124" t="str">
        <f t="shared" ref="EF119" si="2706">IF(EF118&lt;=2,"A",IF(EF118&lt;=2.75,"B",IF(EF118&lt;=3.5,"C",IF(EF118&lt;=4.25,"D",IF(EF118&lt;=5,"E","F")))))</f>
        <v>C</v>
      </c>
      <c r="EG119" s="124" t="str">
        <f t="shared" ref="EG119" si="2707">IF(EG118&lt;=2,"A",IF(EG118&lt;=2.75,"B",IF(EG118&lt;=3.5,"C",IF(EG118&lt;=4.25,"D",IF(EG118&lt;=5,"E","F")))))</f>
        <v>B</v>
      </c>
      <c r="EH119" s="124" t="str">
        <f t="shared" ref="EH119" si="2708">IF(EH118&lt;=2,"A",IF(EH118&lt;=2.75,"B",IF(EH118&lt;=3.5,"C",IF(EH118&lt;=4.25,"D",IF(EH118&lt;=5,"E","F")))))</f>
        <v>B</v>
      </c>
      <c r="EI119" s="124" t="str">
        <f t="shared" ref="EI119" si="2709">IF(EI118&lt;=2,"A",IF(EI118&lt;=2.75,"B",IF(EI118&lt;=3.5,"C",IF(EI118&lt;=4.25,"D",IF(EI118&lt;=5,"E","F")))))</f>
        <v>B</v>
      </c>
      <c r="EJ119" s="124" t="str">
        <f t="shared" ref="EJ119" si="2710">IF(EJ118&lt;=2,"A",IF(EJ118&lt;=2.75,"B",IF(EJ118&lt;=3.5,"C",IF(EJ118&lt;=4.25,"D",IF(EJ118&lt;=5,"E","F")))))</f>
        <v>B</v>
      </c>
      <c r="EK119" s="124" t="str">
        <f t="shared" ref="EK119" si="2711">IF(EK118&lt;=2,"A",IF(EK118&lt;=2.75,"B",IF(EK118&lt;=3.5,"C",IF(EK118&lt;=4.25,"D",IF(EK118&lt;=5,"E","F")))))</f>
        <v>B</v>
      </c>
      <c r="EL119" s="124" t="str">
        <f t="shared" ref="EL119" si="2712">IF(EL118&lt;=2,"A",IF(EL118&lt;=2.75,"B",IF(EL118&lt;=3.5,"C",IF(EL118&lt;=4.25,"D",IF(EL118&lt;=5,"E","F")))))</f>
        <v>C</v>
      </c>
      <c r="EM119" s="124" t="str">
        <f t="shared" ref="EM119" si="2713">IF(EM118&lt;=2,"A",IF(EM118&lt;=2.75,"B",IF(EM118&lt;=3.5,"C",IF(EM118&lt;=4.25,"D",IF(EM118&lt;=5,"E","F")))))</f>
        <v>C</v>
      </c>
      <c r="EN119" s="124" t="str">
        <f t="shared" ref="EN119" si="2714">IF(EN118&lt;=2,"A",IF(EN118&lt;=2.75,"B",IF(EN118&lt;=3.5,"C",IF(EN118&lt;=4.25,"D",IF(EN118&lt;=5,"E","F")))))</f>
        <v>C</v>
      </c>
      <c r="EO119" s="124" t="str">
        <f t="shared" ref="EO119" si="2715">IF(EO118&lt;=2,"A",IF(EO118&lt;=2.75,"B",IF(EO118&lt;=3.5,"C",IF(EO118&lt;=4.25,"D",IF(EO118&lt;=5,"E","F")))))</f>
        <v>C</v>
      </c>
      <c r="EP119" s="124" t="str">
        <f t="shared" ref="EP119" si="2716">IF(EP118&lt;=2,"A",IF(EP118&lt;=2.75,"B",IF(EP118&lt;=3.5,"C",IF(EP118&lt;=4.25,"D",IF(EP118&lt;=5,"E","F")))))</f>
        <v>C</v>
      </c>
      <c r="EQ119" s="124" t="str">
        <f t="shared" ref="EQ119" si="2717">IF(EQ118&lt;=2,"A",IF(EQ118&lt;=2.75,"B",IF(EQ118&lt;=3.5,"C",IF(EQ118&lt;=4.25,"D",IF(EQ118&lt;=5,"E","F")))))</f>
        <v>C</v>
      </c>
      <c r="ER119" s="124" t="str">
        <f t="shared" ref="ER119" si="2718">IF(ER118&lt;=2,"A",IF(ER118&lt;=2.75,"B",IF(ER118&lt;=3.5,"C",IF(ER118&lt;=4.25,"D",IF(ER118&lt;=5,"E","F")))))</f>
        <v>C</v>
      </c>
      <c r="ES119" s="124" t="str">
        <f t="shared" ref="ES119" si="2719">IF(ES118&lt;=2,"A",IF(ES118&lt;=2.75,"B",IF(ES118&lt;=3.5,"C",IF(ES118&lt;=4.25,"D",IF(ES118&lt;=5,"E","F")))))</f>
        <v>B</v>
      </c>
      <c r="ET119" s="124" t="str">
        <f t="shared" ref="ET119" si="2720">IF(ET118&lt;=2,"A",IF(ET118&lt;=2.75,"B",IF(ET118&lt;=3.5,"C",IF(ET118&lt;=4.25,"D",IF(ET118&lt;=5,"E","F")))))</f>
        <v>B</v>
      </c>
      <c r="EU119" s="124" t="str">
        <f t="shared" ref="EU119" si="2721">IF(EU118&lt;=2,"A",IF(EU118&lt;=2.75,"B",IF(EU118&lt;=3.5,"C",IF(EU118&lt;=4.25,"D",IF(EU118&lt;=5,"E","F")))))</f>
        <v>B</v>
      </c>
      <c r="EV119" s="124" t="str">
        <f t="shared" ref="EV119" si="2722">IF(EV118&lt;=2,"A",IF(EV118&lt;=2.75,"B",IF(EV118&lt;=3.5,"C",IF(EV118&lt;=4.25,"D",IF(EV118&lt;=5,"E","F")))))</f>
        <v>B</v>
      </c>
      <c r="EW119" s="124" t="str">
        <f t="shared" ref="EW119" si="2723">IF(EW118&lt;=2,"A",IF(EW118&lt;=2.75,"B",IF(EW118&lt;=3.5,"C",IF(EW118&lt;=4.25,"D",IF(EW118&lt;=5,"E","F")))))</f>
        <v>B</v>
      </c>
      <c r="EX119" s="124" t="str">
        <f t="shared" ref="EX119:EY119" si="2724">IF(EX118&lt;=2,"A",IF(EX118&lt;=2.75,"B",IF(EX118&lt;=3.5,"C",IF(EX118&lt;=4.25,"D",IF(EX118&lt;=5,"E","F")))))</f>
        <v>C</v>
      </c>
      <c r="EY119" s="124" t="str">
        <f t="shared" si="2724"/>
        <v>C</v>
      </c>
      <c r="EZ119" s="124" t="str">
        <f t="shared" ref="EZ119" si="2725">IF(EZ118&lt;=2,"A",IF(EZ118&lt;=2.75,"B",IF(EZ118&lt;=3.5,"C",IF(EZ118&lt;=4.25,"D",IF(EZ118&lt;=5,"E","F")))))</f>
        <v>C</v>
      </c>
      <c r="FA119" s="124" t="str">
        <f t="shared" ref="FA119" si="2726">IF(FA118&lt;=2,"A",IF(FA118&lt;=2.75,"B",IF(FA118&lt;=3.5,"C",IF(FA118&lt;=4.25,"D",IF(FA118&lt;=5,"E","F")))))</f>
        <v>C</v>
      </c>
      <c r="FB119" s="124" t="str">
        <f t="shared" ref="FB119" si="2727">IF(FB118&lt;=2,"A",IF(FB118&lt;=2.75,"B",IF(FB118&lt;=3.5,"C",IF(FB118&lt;=4.25,"D",IF(FB118&lt;=5,"E","F")))))</f>
        <v>C</v>
      </c>
      <c r="FC119" s="124" t="str">
        <f t="shared" ref="FC119" si="2728">IF(FC118&lt;=2,"A",IF(FC118&lt;=2.75,"B",IF(FC118&lt;=3.5,"C",IF(FC118&lt;=4.25,"D",IF(FC118&lt;=5,"E","F")))))</f>
        <v>C</v>
      </c>
      <c r="FD119" s="124" t="str">
        <f t="shared" ref="FD119" si="2729">IF(FD118&lt;=2,"A",IF(FD118&lt;=2.75,"B",IF(FD118&lt;=3.5,"C",IF(FD118&lt;=4.25,"D",IF(FD118&lt;=5,"E","F")))))</f>
        <v>C</v>
      </c>
      <c r="FE119" s="124" t="str">
        <f t="shared" ref="FE119" si="2730">IF(FE118&lt;=2,"A",IF(FE118&lt;=2.75,"B",IF(FE118&lt;=3.5,"C",IF(FE118&lt;=4.25,"D",IF(FE118&lt;=5,"E","F")))))</f>
        <v>B</v>
      </c>
      <c r="FF119" s="124" t="str">
        <f t="shared" ref="FF119" si="2731">IF(FF118&lt;=2,"A",IF(FF118&lt;=2.75,"B",IF(FF118&lt;=3.5,"C",IF(FF118&lt;=4.25,"D",IF(FF118&lt;=5,"E","F")))))</f>
        <v>B</v>
      </c>
      <c r="FG119" s="124" t="str">
        <f t="shared" ref="FG119" si="2732">IF(FG118&lt;=2,"A",IF(FG118&lt;=2.75,"B",IF(FG118&lt;=3.5,"C",IF(FG118&lt;=4.25,"D",IF(FG118&lt;=5,"E","F")))))</f>
        <v>B</v>
      </c>
      <c r="FH119" s="124" t="str">
        <f t="shared" ref="FH119" si="2733">IF(FH118&lt;=2,"A",IF(FH118&lt;=2.75,"B",IF(FH118&lt;=3.5,"C",IF(FH118&lt;=4.25,"D",IF(FH118&lt;=5,"E","F")))))</f>
        <v>B</v>
      </c>
      <c r="FI119" s="124" t="str">
        <f t="shared" ref="FI119" si="2734">IF(FI118&lt;=2,"A",IF(FI118&lt;=2.75,"B",IF(FI118&lt;=3.5,"C",IF(FI118&lt;=4.25,"D",IF(FI118&lt;=5,"E","F")))))</f>
        <v>B</v>
      </c>
      <c r="FJ119" s="124" t="str">
        <f t="shared" ref="FJ119" si="2735">IF(FJ118&lt;=2,"A",IF(FJ118&lt;=2.75,"B",IF(FJ118&lt;=3.5,"C",IF(FJ118&lt;=4.25,"D",IF(FJ118&lt;=5,"E","F")))))</f>
        <v>C</v>
      </c>
      <c r="FK119" s="124" t="str">
        <f t="shared" ref="FK119" si="2736">IF(FK118&lt;=2,"A",IF(FK118&lt;=2.75,"B",IF(FK118&lt;=3.5,"C",IF(FK118&lt;=4.25,"D",IF(FK118&lt;=5,"E","F")))))</f>
        <v>C</v>
      </c>
      <c r="FL119" s="124" t="str">
        <f t="shared" ref="FL119" si="2737">IF(FL118&lt;=2,"A",IF(FL118&lt;=2.75,"B",IF(FL118&lt;=3.5,"C",IF(FL118&lt;=4.25,"D",IF(FL118&lt;=5,"E","F")))))</f>
        <v>C</v>
      </c>
      <c r="FM119" s="124" t="str">
        <f t="shared" ref="FM119" si="2738">IF(FM118&lt;=2,"A",IF(FM118&lt;=2.75,"B",IF(FM118&lt;=3.5,"C",IF(FM118&lt;=4.25,"D",IF(FM118&lt;=5,"E","F")))))</f>
        <v>C</v>
      </c>
      <c r="FN119" s="124" t="str">
        <f t="shared" ref="FN119" si="2739">IF(FN118&lt;=2,"A",IF(FN118&lt;=2.75,"B",IF(FN118&lt;=3.5,"C",IF(FN118&lt;=4.25,"D",IF(FN118&lt;=5,"E","F")))))</f>
        <v>C</v>
      </c>
      <c r="FO119" s="124" t="str">
        <f t="shared" ref="FO119" si="2740">IF(FO118&lt;=2,"A",IF(FO118&lt;=2.75,"B",IF(FO118&lt;=3.5,"C",IF(FO118&lt;=4.25,"D",IF(FO118&lt;=5,"E","F")))))</f>
        <v>C</v>
      </c>
      <c r="FP119" s="124" t="str">
        <f t="shared" ref="FP119" si="2741">IF(FP118&lt;=2,"A",IF(FP118&lt;=2.75,"B",IF(FP118&lt;=3.5,"C",IF(FP118&lt;=4.25,"D",IF(FP118&lt;=5,"E","F")))))</f>
        <v>C</v>
      </c>
      <c r="FQ119" s="124" t="str">
        <f t="shared" ref="FQ119" si="2742">IF(FQ118&lt;=2,"A",IF(FQ118&lt;=2.75,"B",IF(FQ118&lt;=3.5,"C",IF(FQ118&lt;=4.25,"D",IF(FQ118&lt;=5,"E","F")))))</f>
        <v>B</v>
      </c>
      <c r="FR119" s="124" t="str">
        <f t="shared" ref="FR119" si="2743">IF(FR118&lt;=2,"A",IF(FR118&lt;=2.75,"B",IF(FR118&lt;=3.5,"C",IF(FR118&lt;=4.25,"D",IF(FR118&lt;=5,"E","F")))))</f>
        <v>B</v>
      </c>
      <c r="FS119" s="124" t="str">
        <f t="shared" ref="FS119" si="2744">IF(FS118&lt;=2,"A",IF(FS118&lt;=2.75,"B",IF(FS118&lt;=3.5,"C",IF(FS118&lt;=4.25,"D",IF(FS118&lt;=5,"E","F")))))</f>
        <v>B</v>
      </c>
      <c r="FT119" s="124" t="str">
        <f t="shared" ref="FT119" si="2745">IF(FT118&lt;=2,"A",IF(FT118&lt;=2.75,"B",IF(FT118&lt;=3.5,"C",IF(FT118&lt;=4.25,"D",IF(FT118&lt;=5,"E","F")))))</f>
        <v>B</v>
      </c>
      <c r="FU119" s="124" t="str">
        <f t="shared" ref="FU119" si="2746">IF(FU118&lt;=2,"A",IF(FU118&lt;=2.75,"B",IF(FU118&lt;=3.5,"C",IF(FU118&lt;=4.25,"D",IF(FU118&lt;=5,"E","F")))))</f>
        <v>B</v>
      </c>
      <c r="FV119" s="124" t="str">
        <f t="shared" ref="FV119" si="2747">IF(FV118&lt;=2,"A",IF(FV118&lt;=2.75,"B",IF(FV118&lt;=3.5,"C",IF(FV118&lt;=4.25,"D",IF(FV118&lt;=5,"E","F")))))</f>
        <v>C</v>
      </c>
      <c r="FW119" s="124" t="str">
        <f t="shared" ref="FW119" si="2748">IF(FW118&lt;=2,"A",IF(FW118&lt;=2.75,"B",IF(FW118&lt;=3.5,"C",IF(FW118&lt;=4.25,"D",IF(FW118&lt;=5,"E","F")))))</f>
        <v>C</v>
      </c>
      <c r="FX119" s="124" t="str">
        <f t="shared" ref="FX119" si="2749">IF(FX118&lt;=2,"A",IF(FX118&lt;=2.75,"B",IF(FX118&lt;=3.5,"C",IF(FX118&lt;=4.25,"D",IF(FX118&lt;=5,"E","F")))))</f>
        <v>C</v>
      </c>
      <c r="FY119" s="124" t="str">
        <f t="shared" ref="FY119" si="2750">IF(FY118&lt;=2,"A",IF(FY118&lt;=2.75,"B",IF(FY118&lt;=3.5,"C",IF(FY118&lt;=4.25,"D",IF(FY118&lt;=5,"E","F")))))</f>
        <v>C</v>
      </c>
      <c r="FZ119" s="124" t="str">
        <f t="shared" ref="FZ119" si="2751">IF(FZ118&lt;=2,"A",IF(FZ118&lt;=2.75,"B",IF(FZ118&lt;=3.5,"C",IF(FZ118&lt;=4.25,"D",IF(FZ118&lt;=5,"E","F")))))</f>
        <v>C</v>
      </c>
      <c r="GA119" s="124" t="str">
        <f t="shared" ref="GA119" si="2752">IF(GA118&lt;=2,"A",IF(GA118&lt;=2.75,"B",IF(GA118&lt;=3.5,"C",IF(GA118&lt;=4.25,"D",IF(GA118&lt;=5,"E","F")))))</f>
        <v>C</v>
      </c>
      <c r="GB119" s="124" t="str">
        <f t="shared" ref="GB119" si="2753">IF(GB118&lt;=2,"A",IF(GB118&lt;=2.75,"B",IF(GB118&lt;=3.5,"C",IF(GB118&lt;=4.25,"D",IF(GB118&lt;=5,"E","F")))))</f>
        <v>C</v>
      </c>
      <c r="GC119" s="124" t="str">
        <f t="shared" ref="GC119" si="2754">IF(GC118&lt;=2,"A",IF(GC118&lt;=2.75,"B",IF(GC118&lt;=3.5,"C",IF(GC118&lt;=4.25,"D",IF(GC118&lt;=5,"E","F")))))</f>
        <v>B</v>
      </c>
      <c r="GD119" s="124" t="str">
        <f t="shared" ref="GD119" si="2755">IF(GD118&lt;=2,"A",IF(GD118&lt;=2.75,"B",IF(GD118&lt;=3.5,"C",IF(GD118&lt;=4.25,"D",IF(GD118&lt;=5,"E","F")))))</f>
        <v>B</v>
      </c>
      <c r="GE119" s="124" t="str">
        <f t="shared" ref="GE119" si="2756">IF(GE118&lt;=2,"A",IF(GE118&lt;=2.75,"B",IF(GE118&lt;=3.5,"C",IF(GE118&lt;=4.25,"D",IF(GE118&lt;=5,"E","F")))))</f>
        <v>B</v>
      </c>
      <c r="GF119" s="124" t="str">
        <f t="shared" ref="GF119" si="2757">IF(GF118&lt;=2,"A",IF(GF118&lt;=2.75,"B",IF(GF118&lt;=3.5,"C",IF(GF118&lt;=4.25,"D",IF(GF118&lt;=5,"E","F")))))</f>
        <v>B</v>
      </c>
      <c r="GG119" s="124" t="str">
        <f t="shared" ref="GG119" si="2758">IF(GG118&lt;=2,"A",IF(GG118&lt;=2.75,"B",IF(GG118&lt;=3.5,"C",IF(GG118&lt;=4.25,"D",IF(GG118&lt;=5,"E","F")))))</f>
        <v>B</v>
      </c>
      <c r="GH119" s="124" t="str">
        <f t="shared" ref="GH119" si="2759">IF(GH118&lt;=2,"A",IF(GH118&lt;=2.75,"B",IF(GH118&lt;=3.5,"C",IF(GH118&lt;=4.25,"D",IF(GH118&lt;=5,"E","F")))))</f>
        <v>C</v>
      </c>
      <c r="GI119" s="124" t="str">
        <f t="shared" ref="GI119" si="2760">IF(GI118&lt;=2,"A",IF(GI118&lt;=2.75,"B",IF(GI118&lt;=3.5,"C",IF(GI118&lt;=4.25,"D",IF(GI118&lt;=5,"E","F")))))</f>
        <v>C</v>
      </c>
      <c r="GJ119" s="124" t="str">
        <f t="shared" ref="GJ119" si="2761">IF(GJ118&lt;=2,"A",IF(GJ118&lt;=2.75,"B",IF(GJ118&lt;=3.5,"C",IF(GJ118&lt;=4.25,"D",IF(GJ118&lt;=5,"E","F")))))</f>
        <v>C</v>
      </c>
      <c r="GK119" s="124" t="str">
        <f t="shared" ref="GK119" si="2762">IF(GK118&lt;=2,"A",IF(GK118&lt;=2.75,"B",IF(GK118&lt;=3.5,"C",IF(GK118&lt;=4.25,"D",IF(GK118&lt;=5,"E","F")))))</f>
        <v>C</v>
      </c>
      <c r="GL119" s="124" t="str">
        <f t="shared" ref="GL119" si="2763">IF(GL118&lt;=2,"A",IF(GL118&lt;=2.75,"B",IF(GL118&lt;=3.5,"C",IF(GL118&lt;=4.25,"D",IF(GL118&lt;=5,"E","F")))))</f>
        <v>C</v>
      </c>
      <c r="GM119" s="124" t="str">
        <f t="shared" ref="GM119" si="2764">IF(GM118&lt;=2,"A",IF(GM118&lt;=2.75,"B",IF(GM118&lt;=3.5,"C",IF(GM118&lt;=4.25,"D",IF(GM118&lt;=5,"E","F")))))</f>
        <v>C</v>
      </c>
      <c r="GN119" s="124" t="str">
        <f t="shared" ref="GN119" si="2765">IF(GN118&lt;=2,"A",IF(GN118&lt;=2.75,"B",IF(GN118&lt;=3.5,"C",IF(GN118&lt;=4.25,"D",IF(GN118&lt;=5,"E","F")))))</f>
        <v>C</v>
      </c>
      <c r="GO119" s="124" t="str">
        <f t="shared" ref="GO119" si="2766">IF(GO118&lt;=2,"A",IF(GO118&lt;=2.75,"B",IF(GO118&lt;=3.5,"C",IF(GO118&lt;=4.25,"D",IF(GO118&lt;=5,"E","F")))))</f>
        <v>B</v>
      </c>
      <c r="GP119" s="124" t="str">
        <f t="shared" ref="GP119" si="2767">IF(GP118&lt;=2,"A",IF(GP118&lt;=2.75,"B",IF(GP118&lt;=3.5,"C",IF(GP118&lt;=4.25,"D",IF(GP118&lt;=5,"E","F")))))</f>
        <v>B</v>
      </c>
      <c r="GQ119" s="124" t="str">
        <f t="shared" ref="GQ119" si="2768">IF(GQ118&lt;=2,"A",IF(GQ118&lt;=2.75,"B",IF(GQ118&lt;=3.5,"C",IF(GQ118&lt;=4.25,"D",IF(GQ118&lt;=5,"E","F")))))</f>
        <v>B</v>
      </c>
      <c r="GR119" s="124" t="str">
        <f t="shared" ref="GR119" si="2769">IF(GR118&lt;=2,"A",IF(GR118&lt;=2.75,"B",IF(GR118&lt;=3.5,"C",IF(GR118&lt;=4.25,"D",IF(GR118&lt;=5,"E","F")))))</f>
        <v>B</v>
      </c>
      <c r="GS119" s="124" t="str">
        <f t="shared" ref="GS119" si="2770">IF(GS118&lt;=2,"A",IF(GS118&lt;=2.75,"B",IF(GS118&lt;=3.5,"C",IF(GS118&lt;=4.25,"D",IF(GS118&lt;=5,"E","F")))))</f>
        <v>B</v>
      </c>
      <c r="GT119" s="124" t="str">
        <f t="shared" ref="GT119" si="2771">IF(GT118&lt;=2,"A",IF(GT118&lt;=2.75,"B",IF(GT118&lt;=3.5,"C",IF(GT118&lt;=4.25,"D",IF(GT118&lt;=5,"E","F")))))</f>
        <v>C</v>
      </c>
      <c r="GU119" s="124" t="str">
        <f t="shared" ref="GU119" si="2772">IF(GU118&lt;=2,"A",IF(GU118&lt;=2.75,"B",IF(GU118&lt;=3.5,"C",IF(GU118&lt;=4.25,"D",IF(GU118&lt;=5,"E","F")))))</f>
        <v>C</v>
      </c>
      <c r="GV119" s="124" t="str">
        <f t="shared" ref="GV119" si="2773">IF(GV118&lt;=2,"A",IF(GV118&lt;=2.75,"B",IF(GV118&lt;=3.5,"C",IF(GV118&lt;=4.25,"D",IF(GV118&lt;=5,"E","F")))))</f>
        <v>C</v>
      </c>
      <c r="GW119" s="124" t="str">
        <f t="shared" ref="GW119" si="2774">IF(GW118&lt;=2,"A",IF(GW118&lt;=2.75,"B",IF(GW118&lt;=3.5,"C",IF(GW118&lt;=4.25,"D",IF(GW118&lt;=5,"E","F")))))</f>
        <v>C</v>
      </c>
      <c r="GX119" s="124" t="str">
        <f t="shared" ref="GX119" si="2775">IF(GX118&lt;=2,"A",IF(GX118&lt;=2.75,"B",IF(GX118&lt;=3.5,"C",IF(GX118&lt;=4.25,"D",IF(GX118&lt;=5,"E","F")))))</f>
        <v>C</v>
      </c>
      <c r="GY119" s="124" t="str">
        <f t="shared" ref="GY119" si="2776">IF(GY118&lt;=2,"A",IF(GY118&lt;=2.75,"B",IF(GY118&lt;=3.5,"C",IF(GY118&lt;=4.25,"D",IF(GY118&lt;=5,"E","F")))))</f>
        <v>C</v>
      </c>
      <c r="GZ119" s="124" t="str">
        <f t="shared" ref="GZ119" si="2777">IF(GZ118&lt;=2,"A",IF(GZ118&lt;=2.75,"B",IF(GZ118&lt;=3.5,"C",IF(GZ118&lt;=4.25,"D",IF(GZ118&lt;=5,"E","F")))))</f>
        <v>C</v>
      </c>
      <c r="HA119" s="124" t="str">
        <f t="shared" ref="HA119" si="2778">IF(HA118&lt;=2,"A",IF(HA118&lt;=2.75,"B",IF(HA118&lt;=3.5,"C",IF(HA118&lt;=4.25,"D",IF(HA118&lt;=5,"E","F")))))</f>
        <v>B</v>
      </c>
      <c r="HB119" s="124" t="str">
        <f t="shared" ref="HB119" si="2779">IF(HB118&lt;=2,"A",IF(HB118&lt;=2.75,"B",IF(HB118&lt;=3.5,"C",IF(HB118&lt;=4.25,"D",IF(HB118&lt;=5,"E","F")))))</f>
        <v>B</v>
      </c>
      <c r="HC119" s="124" t="str">
        <f t="shared" ref="HC119" si="2780">IF(HC118&lt;=2,"A",IF(HC118&lt;=2.75,"B",IF(HC118&lt;=3.5,"C",IF(HC118&lt;=4.25,"D",IF(HC118&lt;=5,"E","F")))))</f>
        <v>B</v>
      </c>
      <c r="HD119" s="124" t="str">
        <f t="shared" ref="HD119" si="2781">IF(HD118&lt;=2,"A",IF(HD118&lt;=2.75,"B",IF(HD118&lt;=3.5,"C",IF(HD118&lt;=4.25,"D",IF(HD118&lt;=5,"E","F")))))</f>
        <v>B</v>
      </c>
      <c r="HE119" s="124" t="str">
        <f t="shared" ref="HE119" si="2782">IF(HE118&lt;=2,"A",IF(HE118&lt;=2.75,"B",IF(HE118&lt;=3.5,"C",IF(HE118&lt;=4.25,"D",IF(HE118&lt;=5,"E","F")))))</f>
        <v>B</v>
      </c>
      <c r="HF119" s="124" t="str">
        <f t="shared" ref="HF119" si="2783">IF(HF118&lt;=2,"A",IF(HF118&lt;=2.75,"B",IF(HF118&lt;=3.5,"C",IF(HF118&lt;=4.25,"D",IF(HF118&lt;=5,"E","F")))))</f>
        <v>C</v>
      </c>
      <c r="HG119" s="124" t="str">
        <f t="shared" ref="HG119" si="2784">IF(HG118&lt;=2,"A",IF(HG118&lt;=2.75,"B",IF(HG118&lt;=3.5,"C",IF(HG118&lt;=4.25,"D",IF(HG118&lt;=5,"E","F")))))</f>
        <v>C</v>
      </c>
      <c r="HH119" s="124" t="str">
        <f t="shared" ref="HH119" si="2785">IF(HH118&lt;=2,"A",IF(HH118&lt;=2.75,"B",IF(HH118&lt;=3.5,"C",IF(HH118&lt;=4.25,"D",IF(HH118&lt;=5,"E","F")))))</f>
        <v>C</v>
      </c>
      <c r="HI119" s="124" t="str">
        <f t="shared" ref="HI119" si="2786">IF(HI118&lt;=2,"A",IF(HI118&lt;=2.75,"B",IF(HI118&lt;=3.5,"C",IF(HI118&lt;=4.25,"D",IF(HI118&lt;=5,"E","F")))))</f>
        <v>C</v>
      </c>
      <c r="HJ119" s="124" t="str">
        <f t="shared" ref="HJ119" si="2787">IF(HJ118&lt;=2,"A",IF(HJ118&lt;=2.75,"B",IF(HJ118&lt;=3.5,"C",IF(HJ118&lt;=4.25,"D",IF(HJ118&lt;=5,"E","F")))))</f>
        <v>C</v>
      </c>
      <c r="HK119" s="124" t="str">
        <f t="shared" ref="HK119" si="2788">IF(HK118&lt;=2,"A",IF(HK118&lt;=2.75,"B",IF(HK118&lt;=3.5,"C",IF(HK118&lt;=4.25,"D",IF(HK118&lt;=5,"E","F")))))</f>
        <v>C</v>
      </c>
      <c r="HL119" s="124" t="str">
        <f t="shared" ref="HL119" si="2789">IF(HL118&lt;=2,"A",IF(HL118&lt;=2.75,"B",IF(HL118&lt;=3.5,"C",IF(HL118&lt;=4.25,"D",IF(HL118&lt;=5,"E","F")))))</f>
        <v>C</v>
      </c>
      <c r="HM119" s="124" t="str">
        <f t="shared" ref="HM119" si="2790">IF(HM118&lt;=2,"A",IF(HM118&lt;=2.75,"B",IF(HM118&lt;=3.5,"C",IF(HM118&lt;=4.25,"D",IF(HM118&lt;=5,"E","F")))))</f>
        <v>B</v>
      </c>
      <c r="HN119" s="124" t="str">
        <f t="shared" ref="HN119:HO119" si="2791">IF(HN118&lt;=2,"A",IF(HN118&lt;=2.75,"B",IF(HN118&lt;=3.5,"C",IF(HN118&lt;=4.25,"D",IF(HN118&lt;=5,"E","F")))))</f>
        <v>B</v>
      </c>
      <c r="HO119" s="124" t="str">
        <f t="shared" si="2791"/>
        <v>B</v>
      </c>
      <c r="HP119" s="124" t="str">
        <f t="shared" ref="HP119" si="2792">IF(HP118&lt;=2,"A",IF(HP118&lt;=2.75,"B",IF(HP118&lt;=3.5,"C",IF(HP118&lt;=4.25,"D",IF(HP118&lt;=5,"E","F")))))</f>
        <v>B</v>
      </c>
      <c r="HQ119" s="124" t="str">
        <f t="shared" ref="HQ119" si="2793">IF(HQ118&lt;=2,"A",IF(HQ118&lt;=2.75,"B",IF(HQ118&lt;=3.5,"C",IF(HQ118&lt;=4.25,"D",IF(HQ118&lt;=5,"E","F")))))</f>
        <v>B</v>
      </c>
      <c r="HR119" s="124" t="str">
        <f t="shared" ref="HR119" si="2794">IF(HR118&lt;=2,"A",IF(HR118&lt;=2.75,"B",IF(HR118&lt;=3.5,"C",IF(HR118&lt;=4.25,"D",IF(HR118&lt;=5,"E","F")))))</f>
        <v>C</v>
      </c>
      <c r="HS119" s="124" t="str">
        <f t="shared" ref="HS119" si="2795">IF(HS118&lt;=2,"A",IF(HS118&lt;=2.75,"B",IF(HS118&lt;=3.5,"C",IF(HS118&lt;=4.25,"D",IF(HS118&lt;=5,"E","F")))))</f>
        <v>C</v>
      </c>
      <c r="HT119" s="124" t="str">
        <f t="shared" ref="HT119" si="2796">IF(HT118&lt;=2,"A",IF(HT118&lt;=2.75,"B",IF(HT118&lt;=3.5,"C",IF(HT118&lt;=4.25,"D",IF(HT118&lt;=5,"E","F")))))</f>
        <v>C</v>
      </c>
      <c r="HU119" s="124" t="str">
        <f t="shared" ref="HU119" si="2797">IF(HU118&lt;=2,"A",IF(HU118&lt;=2.75,"B",IF(HU118&lt;=3.5,"C",IF(HU118&lt;=4.25,"D",IF(HU118&lt;=5,"E","F")))))</f>
        <v>C</v>
      </c>
      <c r="HV119" s="124" t="str">
        <f t="shared" ref="HV119" si="2798">IF(HV118&lt;=2,"A",IF(HV118&lt;=2.75,"B",IF(HV118&lt;=3.5,"C",IF(HV118&lt;=4.25,"D",IF(HV118&lt;=5,"E","F")))))</f>
        <v>C</v>
      </c>
      <c r="HW119" s="124" t="str">
        <f t="shared" ref="HW119" si="2799">IF(HW118&lt;=2,"A",IF(HW118&lt;=2.75,"B",IF(HW118&lt;=3.5,"C",IF(HW118&lt;=4.25,"D",IF(HW118&lt;=5,"E","F")))))</f>
        <v>C</v>
      </c>
      <c r="HX119" s="124" t="str">
        <f t="shared" ref="HX119" si="2800">IF(HX118&lt;=2,"A",IF(HX118&lt;=2.75,"B",IF(HX118&lt;=3.5,"C",IF(HX118&lt;=4.25,"D",IF(HX118&lt;=5,"E","F")))))</f>
        <v>C</v>
      </c>
      <c r="HY119" s="124" t="str">
        <f t="shared" ref="HY119" si="2801">IF(HY118&lt;=2,"A",IF(HY118&lt;=2.75,"B",IF(HY118&lt;=3.5,"C",IF(HY118&lt;=4.25,"D",IF(HY118&lt;=5,"E","F")))))</f>
        <v>B</v>
      </c>
      <c r="HZ119" s="124" t="str">
        <f t="shared" ref="HZ119" si="2802">IF(HZ118&lt;=2,"A",IF(HZ118&lt;=2.75,"B",IF(HZ118&lt;=3.5,"C",IF(HZ118&lt;=4.25,"D",IF(HZ118&lt;=5,"E","F")))))</f>
        <v>B</v>
      </c>
      <c r="IA119" s="124" t="str">
        <f t="shared" ref="IA119" si="2803">IF(IA118&lt;=2,"A",IF(IA118&lt;=2.75,"B",IF(IA118&lt;=3.5,"C",IF(IA118&lt;=4.25,"D",IF(IA118&lt;=5,"E","F")))))</f>
        <v>B</v>
      </c>
      <c r="IB119" s="124" t="str">
        <f t="shared" ref="IB119" si="2804">IF(IB118&lt;=2,"A",IF(IB118&lt;=2.75,"B",IF(IB118&lt;=3.5,"C",IF(IB118&lt;=4.25,"D",IF(IB118&lt;=5,"E","F")))))</f>
        <v>B</v>
      </c>
      <c r="IC119" s="124" t="str">
        <f t="shared" ref="IC119" si="2805">IF(IC118&lt;=2,"A",IF(IC118&lt;=2.75,"B",IF(IC118&lt;=3.5,"C",IF(IC118&lt;=4.25,"D",IF(IC118&lt;=5,"E","F")))))</f>
        <v>B</v>
      </c>
      <c r="ID119" s="124" t="str">
        <f t="shared" ref="ID119" si="2806">IF(ID118&lt;=2,"A",IF(ID118&lt;=2.75,"B",IF(ID118&lt;=3.5,"C",IF(ID118&lt;=4.25,"D",IF(ID118&lt;=5,"E","F")))))</f>
        <v>C</v>
      </c>
      <c r="IE119" s="124" t="str">
        <f t="shared" ref="IE119" si="2807">IF(IE118&lt;=2,"A",IF(IE118&lt;=2.75,"B",IF(IE118&lt;=3.5,"C",IF(IE118&lt;=4.25,"D",IF(IE118&lt;=5,"E","F")))))</f>
        <v>C</v>
      </c>
      <c r="IF119" s="124" t="str">
        <f t="shared" ref="IF119" si="2808">IF(IF118&lt;=2,"A",IF(IF118&lt;=2.75,"B",IF(IF118&lt;=3.5,"C",IF(IF118&lt;=4.25,"D",IF(IF118&lt;=5,"E","F")))))</f>
        <v>C</v>
      </c>
      <c r="IG119" s="124" t="str">
        <f t="shared" ref="IG119" si="2809">IF(IG118&lt;=2,"A",IF(IG118&lt;=2.75,"B",IF(IG118&lt;=3.5,"C",IF(IG118&lt;=4.25,"D",IF(IG118&lt;=5,"E","F")))))</f>
        <v>C</v>
      </c>
      <c r="IH119" s="124" t="str">
        <f t="shared" ref="IH119" si="2810">IF(IH118&lt;=2,"A",IF(IH118&lt;=2.75,"B",IF(IH118&lt;=3.5,"C",IF(IH118&lt;=4.25,"D",IF(IH118&lt;=5,"E","F")))))</f>
        <v>C</v>
      </c>
      <c r="II119" s="124" t="str">
        <f t="shared" ref="II119" si="2811">IF(II118&lt;=2,"A",IF(II118&lt;=2.75,"B",IF(II118&lt;=3.5,"C",IF(II118&lt;=4.25,"D",IF(II118&lt;=5,"E","F")))))</f>
        <v>C</v>
      </c>
      <c r="IJ119" s="124" t="str">
        <f t="shared" ref="IJ119" si="2812">IF(IJ118&lt;=2,"A",IF(IJ118&lt;=2.75,"B",IF(IJ118&lt;=3.5,"C",IF(IJ118&lt;=4.25,"D",IF(IJ118&lt;=5,"E","F")))))</f>
        <v>C</v>
      </c>
      <c r="IK119" s="124" t="str">
        <f t="shared" ref="IK119" si="2813">IF(IK118&lt;=2,"A",IF(IK118&lt;=2.75,"B",IF(IK118&lt;=3.5,"C",IF(IK118&lt;=4.25,"D",IF(IK118&lt;=5,"E","F")))))</f>
        <v>B</v>
      </c>
      <c r="IL119" s="124" t="str">
        <f t="shared" ref="IL119" si="2814">IF(IL118&lt;=2,"A",IF(IL118&lt;=2.75,"B",IF(IL118&lt;=3.5,"C",IF(IL118&lt;=4.25,"D",IF(IL118&lt;=5,"E","F")))))</f>
        <v>B</v>
      </c>
      <c r="IM119" s="124" t="str">
        <f t="shared" ref="IM119" si="2815">IF(IM118&lt;=2,"A",IF(IM118&lt;=2.75,"B",IF(IM118&lt;=3.5,"C",IF(IM118&lt;=4.25,"D",IF(IM118&lt;=5,"E","F")))))</f>
        <v>B</v>
      </c>
      <c r="IN119" s="124" t="str">
        <f t="shared" ref="IN119" si="2816">IF(IN118&lt;=2,"A",IF(IN118&lt;=2.75,"B",IF(IN118&lt;=3.5,"C",IF(IN118&lt;=4.25,"D",IF(IN118&lt;=5,"E","F")))))</f>
        <v>B</v>
      </c>
      <c r="IO119" s="124" t="str">
        <f t="shared" ref="IO119" si="2817">IF(IO118&lt;=2,"A",IF(IO118&lt;=2.75,"B",IF(IO118&lt;=3.5,"C",IF(IO118&lt;=4.25,"D",IF(IO118&lt;=5,"E","F")))))</f>
        <v>B</v>
      </c>
      <c r="IP119" s="124" t="str">
        <f t="shared" ref="IP119" si="2818">IF(IP118&lt;=2,"A",IF(IP118&lt;=2.75,"B",IF(IP118&lt;=3.5,"C",IF(IP118&lt;=4.25,"D",IF(IP118&lt;=5,"E","F")))))</f>
        <v>C</v>
      </c>
      <c r="IQ119" s="124" t="str">
        <f t="shared" ref="IQ119" si="2819">IF(IQ118&lt;=2,"A",IF(IQ118&lt;=2.75,"B",IF(IQ118&lt;=3.5,"C",IF(IQ118&lt;=4.25,"D",IF(IQ118&lt;=5,"E","F")))))</f>
        <v>C</v>
      </c>
      <c r="IR119" s="124" t="str">
        <f t="shared" ref="IR119" si="2820">IF(IR118&lt;=2,"A",IF(IR118&lt;=2.75,"B",IF(IR118&lt;=3.5,"C",IF(IR118&lt;=4.25,"D",IF(IR118&lt;=5,"E","F")))))</f>
        <v>C</v>
      </c>
      <c r="IS119" s="124" t="str">
        <f t="shared" ref="IS119" si="2821">IF(IS118&lt;=2,"A",IF(IS118&lt;=2.75,"B",IF(IS118&lt;=3.5,"C",IF(IS118&lt;=4.25,"D",IF(IS118&lt;=5,"E","F")))))</f>
        <v>C</v>
      </c>
      <c r="IT119" s="124" t="str">
        <f t="shared" ref="IT119" si="2822">IF(IT118&lt;=2,"A",IF(IT118&lt;=2.75,"B",IF(IT118&lt;=3.5,"C",IF(IT118&lt;=4.25,"D",IF(IT118&lt;=5,"E","F")))))</f>
        <v>C</v>
      </c>
      <c r="IU119" s="124" t="str">
        <f t="shared" ref="IU119" si="2823">IF(IU118&lt;=2,"A",IF(IU118&lt;=2.75,"B",IF(IU118&lt;=3.5,"C",IF(IU118&lt;=4.25,"D",IF(IU118&lt;=5,"E","F")))))</f>
        <v>C</v>
      </c>
      <c r="IV119" s="124" t="str">
        <f t="shared" ref="IV119" si="2824">IF(IV118&lt;=2,"A",IF(IV118&lt;=2.75,"B",IF(IV118&lt;=3.5,"C",IF(IV118&lt;=4.25,"D",IF(IV118&lt;=5,"E","F")))))</f>
        <v>C</v>
      </c>
      <c r="IW119" s="124" t="str">
        <f t="shared" ref="IW119" si="2825">IF(IW118&lt;=2,"A",IF(IW118&lt;=2.75,"B",IF(IW118&lt;=3.5,"C",IF(IW118&lt;=4.25,"D",IF(IW118&lt;=5,"E","F")))))</f>
        <v>B</v>
      </c>
      <c r="IX119" s="124" t="str">
        <f t="shared" ref="IX119" si="2826">IF(IX118&lt;=2,"A",IF(IX118&lt;=2.75,"B",IF(IX118&lt;=3.5,"C",IF(IX118&lt;=4.25,"D",IF(IX118&lt;=5,"E","F")))))</f>
        <v>B</v>
      </c>
      <c r="IY119" s="124" t="str">
        <f t="shared" ref="IY119" si="2827">IF(IY118&lt;=2,"A",IF(IY118&lt;=2.75,"B",IF(IY118&lt;=3.5,"C",IF(IY118&lt;=4.25,"D",IF(IY118&lt;=5,"E","F")))))</f>
        <v>B</v>
      </c>
      <c r="IZ119" s="124" t="str">
        <f t="shared" ref="IZ119" si="2828">IF(IZ118&lt;=2,"A",IF(IZ118&lt;=2.75,"B",IF(IZ118&lt;=3.5,"C",IF(IZ118&lt;=4.25,"D",IF(IZ118&lt;=5,"E","F")))))</f>
        <v>B</v>
      </c>
      <c r="JA119" s="124" t="str">
        <f t="shared" ref="JA119" si="2829">IF(JA118&lt;=2,"A",IF(JA118&lt;=2.75,"B",IF(JA118&lt;=3.5,"C",IF(JA118&lt;=4.25,"D",IF(JA118&lt;=5,"E","F")))))</f>
        <v>B</v>
      </c>
      <c r="JB119" s="124" t="str">
        <f t="shared" ref="JB119" si="2830">IF(JB118&lt;=2,"A",IF(JB118&lt;=2.75,"B",IF(JB118&lt;=3.5,"C",IF(JB118&lt;=4.25,"D",IF(JB118&lt;=5,"E","F")))))</f>
        <v>C</v>
      </c>
      <c r="JC119" s="124" t="str">
        <f t="shared" ref="JC119" si="2831">IF(JC118&lt;=2,"A",IF(JC118&lt;=2.75,"B",IF(JC118&lt;=3.5,"C",IF(JC118&lt;=4.25,"D",IF(JC118&lt;=5,"E","F")))))</f>
        <v>C</v>
      </c>
      <c r="JD119" s="124" t="str">
        <f t="shared" ref="JD119" si="2832">IF(JD118&lt;=2,"A",IF(JD118&lt;=2.75,"B",IF(JD118&lt;=3.5,"C",IF(JD118&lt;=4.25,"D",IF(JD118&lt;=5,"E","F")))))</f>
        <v>C</v>
      </c>
      <c r="JE119" s="124" t="str">
        <f t="shared" ref="JE119" si="2833">IF(JE118&lt;=2,"A",IF(JE118&lt;=2.75,"B",IF(JE118&lt;=3.5,"C",IF(JE118&lt;=4.25,"D",IF(JE118&lt;=5,"E","F")))))</f>
        <v>C</v>
      </c>
      <c r="JF119" s="124" t="str">
        <f t="shared" ref="JF119" si="2834">IF(JF118&lt;=2,"A",IF(JF118&lt;=2.75,"B",IF(JF118&lt;=3.5,"C",IF(JF118&lt;=4.25,"D",IF(JF118&lt;=5,"E","F")))))</f>
        <v>C</v>
      </c>
      <c r="JG119" s="124" t="str">
        <f t="shared" ref="JG119" si="2835">IF(JG118&lt;=2,"A",IF(JG118&lt;=2.75,"B",IF(JG118&lt;=3.5,"C",IF(JG118&lt;=4.25,"D",IF(JG118&lt;=5,"E","F")))))</f>
        <v>C</v>
      </c>
      <c r="JH119" s="124" t="str">
        <f t="shared" ref="JH119" si="2836">IF(JH118&lt;=2,"A",IF(JH118&lt;=2.75,"B",IF(JH118&lt;=3.5,"C",IF(JH118&lt;=4.25,"D",IF(JH118&lt;=5,"E","F")))))</f>
        <v>C</v>
      </c>
      <c r="JI119" s="124" t="str">
        <f t="shared" ref="JI119" si="2837">IF(JI118&lt;=2,"A",IF(JI118&lt;=2.75,"B",IF(JI118&lt;=3.5,"C",IF(JI118&lt;=4.25,"D",IF(JI118&lt;=5,"E","F")))))</f>
        <v>B</v>
      </c>
      <c r="JJ119" s="124" t="str">
        <f t="shared" ref="JJ119" si="2838">IF(JJ118&lt;=2,"A",IF(JJ118&lt;=2.75,"B",IF(JJ118&lt;=3.5,"C",IF(JJ118&lt;=4.25,"D",IF(JJ118&lt;=5,"E","F")))))</f>
        <v>B</v>
      </c>
      <c r="JK119" s="124" t="str">
        <f t="shared" ref="JK119" si="2839">IF(JK118&lt;=2,"A",IF(JK118&lt;=2.75,"B",IF(JK118&lt;=3.5,"C",IF(JK118&lt;=4.25,"D",IF(JK118&lt;=5,"E","F")))))</f>
        <v>B</v>
      </c>
      <c r="JL119" s="124" t="str">
        <f t="shared" ref="JL119" si="2840">IF(JL118&lt;=2,"A",IF(JL118&lt;=2.75,"B",IF(JL118&lt;=3.5,"C",IF(JL118&lt;=4.25,"D",IF(JL118&lt;=5,"E","F")))))</f>
        <v>B</v>
      </c>
      <c r="JM119" s="124" t="str">
        <f t="shared" ref="JM119" si="2841">IF(JM118&lt;=2,"A",IF(JM118&lt;=2.75,"B",IF(JM118&lt;=3.5,"C",IF(JM118&lt;=4.25,"D",IF(JM118&lt;=5,"E","F")))))</f>
        <v>B</v>
      </c>
      <c r="JN119" s="124" t="str">
        <f t="shared" ref="JN119" si="2842">IF(JN118&lt;=2,"A",IF(JN118&lt;=2.75,"B",IF(JN118&lt;=3.5,"C",IF(JN118&lt;=4.25,"D",IF(JN118&lt;=5,"E","F")))))</f>
        <v>C</v>
      </c>
      <c r="JO119" s="124" t="str">
        <f t="shared" ref="JO119" si="2843">IF(JO118&lt;=2,"A",IF(JO118&lt;=2.75,"B",IF(JO118&lt;=3.5,"C",IF(JO118&lt;=4.25,"D",IF(JO118&lt;=5,"E","F")))))</f>
        <v>C</v>
      </c>
      <c r="JP119" s="124" t="str">
        <f t="shared" ref="JP119" si="2844">IF(JP118&lt;=2,"A",IF(JP118&lt;=2.75,"B",IF(JP118&lt;=3.5,"C",IF(JP118&lt;=4.25,"D",IF(JP118&lt;=5,"E","F")))))</f>
        <v>C</v>
      </c>
      <c r="JQ119" s="124" t="str">
        <f t="shared" ref="JQ119" si="2845">IF(JQ118&lt;=2,"A",IF(JQ118&lt;=2.75,"B",IF(JQ118&lt;=3.5,"C",IF(JQ118&lt;=4.25,"D",IF(JQ118&lt;=5,"E","F")))))</f>
        <v>C</v>
      </c>
      <c r="JR119" s="124" t="str">
        <f t="shared" ref="JR119" si="2846">IF(JR118&lt;=2,"A",IF(JR118&lt;=2.75,"B",IF(JR118&lt;=3.5,"C",IF(JR118&lt;=4.25,"D",IF(JR118&lt;=5,"E","F")))))</f>
        <v>C</v>
      </c>
      <c r="JS119" s="124" t="str">
        <f t="shared" ref="JS119" si="2847">IF(JS118&lt;=2,"A",IF(JS118&lt;=2.75,"B",IF(JS118&lt;=3.5,"C",IF(JS118&lt;=4.25,"D",IF(JS118&lt;=5,"E","F")))))</f>
        <v>C</v>
      </c>
      <c r="JT119" s="124" t="str">
        <f t="shared" ref="JT119" si="2848">IF(JT118&lt;=2,"A",IF(JT118&lt;=2.75,"B",IF(JT118&lt;=3.5,"C",IF(JT118&lt;=4.25,"D",IF(JT118&lt;=5,"E","F")))))</f>
        <v>C</v>
      </c>
      <c r="JU119" s="124" t="str">
        <f t="shared" ref="JU119" si="2849">IF(JU118&lt;=2,"A",IF(JU118&lt;=2.75,"B",IF(JU118&lt;=3.5,"C",IF(JU118&lt;=4.25,"D",IF(JU118&lt;=5,"E","F")))))</f>
        <v>B</v>
      </c>
      <c r="JV119" s="124" t="str">
        <f t="shared" ref="JV119" si="2850">IF(JV118&lt;=2,"A",IF(JV118&lt;=2.75,"B",IF(JV118&lt;=3.5,"C",IF(JV118&lt;=4.25,"D",IF(JV118&lt;=5,"E","F")))))</f>
        <v>B</v>
      </c>
      <c r="JW119" s="124" t="str">
        <f t="shared" ref="JW119" si="2851">IF(JW118&lt;=2,"A",IF(JW118&lt;=2.75,"B",IF(JW118&lt;=3.5,"C",IF(JW118&lt;=4.25,"D",IF(JW118&lt;=5,"E","F")))))</f>
        <v>B</v>
      </c>
      <c r="JX119" s="124" t="str">
        <f t="shared" ref="JX119" si="2852">IF(JX118&lt;=2,"A",IF(JX118&lt;=2.75,"B",IF(JX118&lt;=3.5,"C",IF(JX118&lt;=4.25,"D",IF(JX118&lt;=5,"E","F")))))</f>
        <v>B</v>
      </c>
      <c r="JY119" s="124" t="str">
        <f t="shared" ref="JY119" si="2853">IF(JY118&lt;=2,"A",IF(JY118&lt;=2.75,"B",IF(JY118&lt;=3.5,"C",IF(JY118&lt;=4.25,"D",IF(JY118&lt;=5,"E","F")))))</f>
        <v>B</v>
      </c>
      <c r="JZ119" s="124" t="str">
        <f t="shared" ref="JZ119" si="2854">IF(JZ118&lt;=2,"A",IF(JZ118&lt;=2.75,"B",IF(JZ118&lt;=3.5,"C",IF(JZ118&lt;=4.25,"D",IF(JZ118&lt;=5,"E","F")))))</f>
        <v>C</v>
      </c>
      <c r="KA119" s="124" t="str">
        <f t="shared" ref="KA119" si="2855">IF(KA118&lt;=2,"A",IF(KA118&lt;=2.75,"B",IF(KA118&lt;=3.5,"C",IF(KA118&lt;=4.25,"D",IF(KA118&lt;=5,"E","F")))))</f>
        <v>C</v>
      </c>
      <c r="KB119" s="124" t="str">
        <f t="shared" ref="KB119" si="2856">IF(KB118&lt;=2,"A",IF(KB118&lt;=2.75,"B",IF(KB118&lt;=3.5,"C",IF(KB118&lt;=4.25,"D",IF(KB118&lt;=5,"E","F")))))</f>
        <v>C</v>
      </c>
      <c r="KC119" s="124" t="str">
        <f t="shared" ref="KC119" si="2857">IF(KC118&lt;=2,"A",IF(KC118&lt;=2.75,"B",IF(KC118&lt;=3.5,"C",IF(KC118&lt;=4.25,"D",IF(KC118&lt;=5,"E","F")))))</f>
        <v>C</v>
      </c>
      <c r="KD119" s="124" t="str">
        <f t="shared" ref="KD119:KE119" si="2858">IF(KD118&lt;=2,"A",IF(KD118&lt;=2.75,"B",IF(KD118&lt;=3.5,"C",IF(KD118&lt;=4.25,"D",IF(KD118&lt;=5,"E","F")))))</f>
        <v>C</v>
      </c>
      <c r="KE119" s="124" t="str">
        <f t="shared" si="2858"/>
        <v>C</v>
      </c>
      <c r="KF119" s="124" t="str">
        <f t="shared" ref="KF119" si="2859">IF(KF118&lt;=2,"A",IF(KF118&lt;=2.75,"B",IF(KF118&lt;=3.5,"C",IF(KF118&lt;=4.25,"D",IF(KF118&lt;=5,"E","F")))))</f>
        <v>C</v>
      </c>
      <c r="KG119" s="124" t="str">
        <f t="shared" ref="KG119" si="2860">IF(KG118&lt;=2,"A",IF(KG118&lt;=2.75,"B",IF(KG118&lt;=3.5,"C",IF(KG118&lt;=4.25,"D",IF(KG118&lt;=5,"E","F")))))</f>
        <v>B</v>
      </c>
      <c r="KH119" s="124" t="str">
        <f t="shared" ref="KH119" si="2861">IF(KH118&lt;=2,"A",IF(KH118&lt;=2.75,"B",IF(KH118&lt;=3.5,"C",IF(KH118&lt;=4.25,"D",IF(KH118&lt;=5,"E","F")))))</f>
        <v>B</v>
      </c>
      <c r="KI119" s="124" t="str">
        <f t="shared" ref="KI119" si="2862">IF(KI118&lt;=2,"A",IF(KI118&lt;=2.75,"B",IF(KI118&lt;=3.5,"C",IF(KI118&lt;=4.25,"D",IF(KI118&lt;=5,"E","F")))))</f>
        <v>B</v>
      </c>
      <c r="KJ119" s="124" t="str">
        <f t="shared" ref="KJ119" si="2863">IF(KJ118&lt;=2,"A",IF(KJ118&lt;=2.75,"B",IF(KJ118&lt;=3.5,"C",IF(KJ118&lt;=4.25,"D",IF(KJ118&lt;=5,"E","F")))))</f>
        <v>B</v>
      </c>
      <c r="KK119" s="124" t="str">
        <f t="shared" ref="KK119" si="2864">IF(KK118&lt;=2,"A",IF(KK118&lt;=2.75,"B",IF(KK118&lt;=3.5,"C",IF(KK118&lt;=4.25,"D",IF(KK118&lt;=5,"E","F")))))</f>
        <v>B</v>
      </c>
      <c r="KL119" s="124" t="str">
        <f t="shared" ref="KL119" si="2865">IF(KL118&lt;=2,"A",IF(KL118&lt;=2.75,"B",IF(KL118&lt;=3.5,"C",IF(KL118&lt;=4.25,"D",IF(KL118&lt;=5,"E","F")))))</f>
        <v>C</v>
      </c>
      <c r="KM119" s="124" t="str">
        <f t="shared" ref="KM119" si="2866">IF(KM118&lt;=2,"A",IF(KM118&lt;=2.75,"B",IF(KM118&lt;=3.5,"C",IF(KM118&lt;=4.25,"D",IF(KM118&lt;=5,"E","F")))))</f>
        <v>C</v>
      </c>
      <c r="KN119" s="124" t="str">
        <f t="shared" ref="KN119" si="2867">IF(KN118&lt;=2,"A",IF(KN118&lt;=2.75,"B",IF(KN118&lt;=3.5,"C",IF(KN118&lt;=4.25,"D",IF(KN118&lt;=5,"E","F")))))</f>
        <v>C</v>
      </c>
      <c r="KO119" s="124" t="str">
        <f t="shared" ref="KO119" si="2868">IF(KO118&lt;=2,"A",IF(KO118&lt;=2.75,"B",IF(KO118&lt;=3.5,"C",IF(KO118&lt;=4.25,"D",IF(KO118&lt;=5,"E","F")))))</f>
        <v>C</v>
      </c>
      <c r="KP119" s="124" t="str">
        <f t="shared" ref="KP119" si="2869">IF(KP118&lt;=2,"A",IF(KP118&lt;=2.75,"B",IF(KP118&lt;=3.5,"C",IF(KP118&lt;=4.25,"D",IF(KP118&lt;=5,"E","F")))))</f>
        <v>C</v>
      </c>
      <c r="KQ119" s="124" t="str">
        <f t="shared" ref="KQ119" si="2870">IF(KQ118&lt;=2,"A",IF(KQ118&lt;=2.75,"B",IF(KQ118&lt;=3.5,"C",IF(KQ118&lt;=4.25,"D",IF(KQ118&lt;=5,"E","F")))))</f>
        <v>C</v>
      </c>
      <c r="KR119" s="124" t="str">
        <f t="shared" ref="KR119" si="2871">IF(KR118&lt;=2,"A",IF(KR118&lt;=2.75,"B",IF(KR118&lt;=3.5,"C",IF(KR118&lt;=4.25,"D",IF(KR118&lt;=5,"E","F")))))</f>
        <v>C</v>
      </c>
      <c r="KS119" s="124" t="str">
        <f t="shared" ref="KS119" si="2872">IF(KS118&lt;=2,"A",IF(KS118&lt;=2.75,"B",IF(KS118&lt;=3.5,"C",IF(KS118&lt;=4.25,"D",IF(KS118&lt;=5,"E","F")))))</f>
        <v>B</v>
      </c>
      <c r="KT119" s="124" t="str">
        <f t="shared" ref="KT119" si="2873">IF(KT118&lt;=2,"A",IF(KT118&lt;=2.75,"B",IF(KT118&lt;=3.5,"C",IF(KT118&lt;=4.25,"D",IF(KT118&lt;=5,"E","F")))))</f>
        <v>B</v>
      </c>
      <c r="KU119" s="124" t="str">
        <f t="shared" ref="KU119" si="2874">IF(KU118&lt;=2,"A",IF(KU118&lt;=2.75,"B",IF(KU118&lt;=3.5,"C",IF(KU118&lt;=4.25,"D",IF(KU118&lt;=5,"E","F")))))</f>
        <v>B</v>
      </c>
      <c r="KV119" s="124" t="str">
        <f t="shared" ref="KV119" si="2875">IF(KV118&lt;=2,"A",IF(KV118&lt;=2.75,"B",IF(KV118&lt;=3.5,"C",IF(KV118&lt;=4.25,"D",IF(KV118&lt;=5,"E","F")))))</f>
        <v>B</v>
      </c>
      <c r="KW119" s="124" t="str">
        <f t="shared" ref="KW119" si="2876">IF(KW118&lt;=2,"A",IF(KW118&lt;=2.75,"B",IF(KW118&lt;=3.5,"C",IF(KW118&lt;=4.25,"D",IF(KW118&lt;=5,"E","F")))))</f>
        <v>B</v>
      </c>
      <c r="KX119" s="124" t="str">
        <f t="shared" ref="KX119" si="2877">IF(KX118&lt;=2,"A",IF(KX118&lt;=2.75,"B",IF(KX118&lt;=3.5,"C",IF(KX118&lt;=4.25,"D",IF(KX118&lt;=5,"E","F")))))</f>
        <v>C</v>
      </c>
      <c r="KY119" s="124" t="str">
        <f t="shared" ref="KY119" si="2878">IF(KY118&lt;=2,"A",IF(KY118&lt;=2.75,"B",IF(KY118&lt;=3.5,"C",IF(KY118&lt;=4.25,"D",IF(KY118&lt;=5,"E","F")))))</f>
        <v>C</v>
      </c>
      <c r="KZ119" s="124" t="str">
        <f t="shared" ref="KZ119" si="2879">IF(KZ118&lt;=2,"A",IF(KZ118&lt;=2.75,"B",IF(KZ118&lt;=3.5,"C",IF(KZ118&lt;=4.25,"D",IF(KZ118&lt;=5,"E","F")))))</f>
        <v>C</v>
      </c>
      <c r="LA119" s="124" t="str">
        <f t="shared" ref="LA119" si="2880">IF(LA118&lt;=2,"A",IF(LA118&lt;=2.75,"B",IF(LA118&lt;=3.5,"C",IF(LA118&lt;=4.25,"D",IF(LA118&lt;=5,"E","F")))))</f>
        <v>C</v>
      </c>
      <c r="LB119" s="124" t="str">
        <f t="shared" ref="LB119" si="2881">IF(LB118&lt;=2,"A",IF(LB118&lt;=2.75,"B",IF(LB118&lt;=3.5,"C",IF(LB118&lt;=4.25,"D",IF(LB118&lt;=5,"E","F")))))</f>
        <v>C</v>
      </c>
      <c r="LC119" s="124" t="str">
        <f t="shared" ref="LC119" si="2882">IF(LC118&lt;=2,"A",IF(LC118&lt;=2.75,"B",IF(LC118&lt;=3.5,"C",IF(LC118&lt;=4.25,"D",IF(LC118&lt;=5,"E","F")))))</f>
        <v>C</v>
      </c>
      <c r="LD119" s="124" t="str">
        <f t="shared" ref="LD119" si="2883">IF(LD118&lt;=2,"A",IF(LD118&lt;=2.75,"B",IF(LD118&lt;=3.5,"C",IF(LD118&lt;=4.25,"D",IF(LD118&lt;=5,"E","F")))))</f>
        <v>C</v>
      </c>
      <c r="LE119" s="124" t="str">
        <f t="shared" ref="LE119" si="2884">IF(LE118&lt;=2,"A",IF(LE118&lt;=2.75,"B",IF(LE118&lt;=3.5,"C",IF(LE118&lt;=4.25,"D",IF(LE118&lt;=5,"E","F")))))</f>
        <v>B</v>
      </c>
      <c r="LF119" s="124" t="str">
        <f t="shared" ref="LF119" si="2885">IF(LF118&lt;=2,"A",IF(LF118&lt;=2.75,"B",IF(LF118&lt;=3.5,"C",IF(LF118&lt;=4.25,"D",IF(LF118&lt;=5,"E","F")))))</f>
        <v>B</v>
      </c>
      <c r="LG119" s="124" t="str">
        <f t="shared" ref="LG119" si="2886">IF(LG118&lt;=2,"A",IF(LG118&lt;=2.75,"B",IF(LG118&lt;=3.5,"C",IF(LG118&lt;=4.25,"D",IF(LG118&lt;=5,"E","F")))))</f>
        <v>B</v>
      </c>
      <c r="LH119" s="124" t="str">
        <f t="shared" ref="LH119" si="2887">IF(LH118&lt;=2,"A",IF(LH118&lt;=2.75,"B",IF(LH118&lt;=3.5,"C",IF(LH118&lt;=4.25,"D",IF(LH118&lt;=5,"E","F")))))</f>
        <v>B</v>
      </c>
      <c r="LI119" s="124" t="str">
        <f t="shared" ref="LI119" si="2888">IF(LI118&lt;=2,"A",IF(LI118&lt;=2.75,"B",IF(LI118&lt;=3.5,"C",IF(LI118&lt;=4.25,"D",IF(LI118&lt;=5,"E","F")))))</f>
        <v>B</v>
      </c>
      <c r="LJ119" s="124" t="str">
        <f t="shared" ref="LJ119" si="2889">IF(LJ118&lt;=2,"A",IF(LJ118&lt;=2.75,"B",IF(LJ118&lt;=3.5,"C",IF(LJ118&lt;=4.25,"D",IF(LJ118&lt;=5,"E","F")))))</f>
        <v>C</v>
      </c>
      <c r="LK119" s="124" t="str">
        <f t="shared" ref="LK119" si="2890">IF(LK118&lt;=2,"A",IF(LK118&lt;=2.75,"B",IF(LK118&lt;=3.5,"C",IF(LK118&lt;=4.25,"D",IF(LK118&lt;=5,"E","F")))))</f>
        <v>C</v>
      </c>
      <c r="LL119" s="124" t="str">
        <f t="shared" ref="LL119" si="2891">IF(LL118&lt;=2,"A",IF(LL118&lt;=2.75,"B",IF(LL118&lt;=3.5,"C",IF(LL118&lt;=4.25,"D",IF(LL118&lt;=5,"E","F")))))</f>
        <v>C</v>
      </c>
      <c r="LM119" s="124" t="str">
        <f t="shared" ref="LM119" si="2892">IF(LM118&lt;=2,"A",IF(LM118&lt;=2.75,"B",IF(LM118&lt;=3.5,"C",IF(LM118&lt;=4.25,"D",IF(LM118&lt;=5,"E","F")))))</f>
        <v>C</v>
      </c>
      <c r="LN119" s="124" t="str">
        <f t="shared" ref="LN119" si="2893">IF(LN118&lt;=2,"A",IF(LN118&lt;=2.75,"B",IF(LN118&lt;=3.5,"C",IF(LN118&lt;=4.25,"D",IF(LN118&lt;=5,"E","F")))))</f>
        <v>C</v>
      </c>
      <c r="LO119" s="124" t="str">
        <f t="shared" ref="LO119" si="2894">IF(LO118&lt;=2,"A",IF(LO118&lt;=2.75,"B",IF(LO118&lt;=3.5,"C",IF(LO118&lt;=4.25,"D",IF(LO118&lt;=5,"E","F")))))</f>
        <v>C</v>
      </c>
      <c r="LP119" s="124" t="str">
        <f t="shared" ref="LP119" si="2895">IF(LP118&lt;=2,"A",IF(LP118&lt;=2.75,"B",IF(LP118&lt;=3.5,"C",IF(LP118&lt;=4.25,"D",IF(LP118&lt;=5,"E","F")))))</f>
        <v>C</v>
      </c>
      <c r="LQ119" s="124" t="str">
        <f t="shared" ref="LQ119" si="2896">IF(LQ118&lt;=2,"A",IF(LQ118&lt;=2.75,"B",IF(LQ118&lt;=3.5,"C",IF(LQ118&lt;=4.25,"D",IF(LQ118&lt;=5,"E","F")))))</f>
        <v>B</v>
      </c>
      <c r="LR119" s="124" t="str">
        <f t="shared" ref="LR119" si="2897">IF(LR118&lt;=2,"A",IF(LR118&lt;=2.75,"B",IF(LR118&lt;=3.5,"C",IF(LR118&lt;=4.25,"D",IF(LR118&lt;=5,"E","F")))))</f>
        <v>B</v>
      </c>
      <c r="LS119" s="124" t="str">
        <f t="shared" ref="LS119" si="2898">IF(LS118&lt;=2,"A",IF(LS118&lt;=2.75,"B",IF(LS118&lt;=3.5,"C",IF(LS118&lt;=4.25,"D",IF(LS118&lt;=5,"E","F")))))</f>
        <v>B</v>
      </c>
      <c r="LT119" s="124" t="str">
        <f t="shared" ref="LT119" si="2899">IF(LT118&lt;=2,"A",IF(LT118&lt;=2.75,"B",IF(LT118&lt;=3.5,"C",IF(LT118&lt;=4.25,"D",IF(LT118&lt;=5,"E","F")))))</f>
        <v>B</v>
      </c>
      <c r="LU119" s="124" t="str">
        <f t="shared" ref="LU119" si="2900">IF(LU118&lt;=2,"A",IF(LU118&lt;=2.75,"B",IF(LU118&lt;=3.5,"C",IF(LU118&lt;=4.25,"D",IF(LU118&lt;=5,"E","F")))))</f>
        <v>B</v>
      </c>
      <c r="LV119" s="124" t="str">
        <f t="shared" ref="LV119" si="2901">IF(LV118&lt;=2,"A",IF(LV118&lt;=2.75,"B",IF(LV118&lt;=3.5,"C",IF(LV118&lt;=4.25,"D",IF(LV118&lt;=5,"E","F")))))</f>
        <v>C</v>
      </c>
      <c r="LW119" s="124" t="str">
        <f t="shared" ref="LW119" si="2902">IF(LW118&lt;=2,"A",IF(LW118&lt;=2.75,"B",IF(LW118&lt;=3.5,"C",IF(LW118&lt;=4.25,"D",IF(LW118&lt;=5,"E","F")))))</f>
        <v>C</v>
      </c>
      <c r="LX119" s="124" t="str">
        <f t="shared" ref="LX119" si="2903">IF(LX118&lt;=2,"A",IF(LX118&lt;=2.75,"B",IF(LX118&lt;=3.5,"C",IF(LX118&lt;=4.25,"D",IF(LX118&lt;=5,"E","F")))))</f>
        <v>C</v>
      </c>
      <c r="LY119" s="124" t="str">
        <f t="shared" ref="LY119" si="2904">IF(LY118&lt;=2,"A",IF(LY118&lt;=2.75,"B",IF(LY118&lt;=3.5,"C",IF(LY118&lt;=4.25,"D",IF(LY118&lt;=5,"E","F")))))</f>
        <v>C</v>
      </c>
      <c r="LZ119" s="124" t="str">
        <f t="shared" ref="LZ119" si="2905">IF(LZ118&lt;=2,"A",IF(LZ118&lt;=2.75,"B",IF(LZ118&lt;=3.5,"C",IF(LZ118&lt;=4.25,"D",IF(LZ118&lt;=5,"E","F")))))</f>
        <v>C</v>
      </c>
      <c r="MA119" s="124" t="str">
        <f t="shared" ref="MA119" si="2906">IF(MA118&lt;=2,"A",IF(MA118&lt;=2.75,"B",IF(MA118&lt;=3.5,"C",IF(MA118&lt;=4.25,"D",IF(MA118&lt;=5,"E","F")))))</f>
        <v>C</v>
      </c>
      <c r="MB119" s="124" t="str">
        <f t="shared" ref="MB119" si="2907">IF(MB118&lt;=2,"A",IF(MB118&lt;=2.75,"B",IF(MB118&lt;=3.5,"C",IF(MB118&lt;=4.25,"D",IF(MB118&lt;=5,"E","F")))))</f>
        <v>C</v>
      </c>
      <c r="MC119" s="124" t="str">
        <f t="shared" ref="MC119" si="2908">IF(MC118&lt;=2,"A",IF(MC118&lt;=2.75,"B",IF(MC118&lt;=3.5,"C",IF(MC118&lt;=4.25,"D",IF(MC118&lt;=5,"E","F")))))</f>
        <v>B</v>
      </c>
      <c r="MD119" s="124" t="str">
        <f t="shared" ref="MD119" si="2909">IF(MD118&lt;=2,"A",IF(MD118&lt;=2.75,"B",IF(MD118&lt;=3.5,"C",IF(MD118&lt;=4.25,"D",IF(MD118&lt;=5,"E","F")))))</f>
        <v>B</v>
      </c>
      <c r="ME119" s="124" t="str">
        <f t="shared" ref="ME119" si="2910">IF(ME118&lt;=2,"A",IF(ME118&lt;=2.75,"B",IF(ME118&lt;=3.5,"C",IF(ME118&lt;=4.25,"D",IF(ME118&lt;=5,"E","F")))))</f>
        <v>B</v>
      </c>
      <c r="MF119" s="124" t="str">
        <f t="shared" ref="MF119" si="2911">IF(MF118&lt;=2,"A",IF(MF118&lt;=2.75,"B",IF(MF118&lt;=3.5,"C",IF(MF118&lt;=4.25,"D",IF(MF118&lt;=5,"E","F")))))</f>
        <v>B</v>
      </c>
      <c r="MG119" s="124" t="str">
        <f t="shared" ref="MG119" si="2912">IF(MG118&lt;=2,"A",IF(MG118&lt;=2.75,"B",IF(MG118&lt;=3.5,"C",IF(MG118&lt;=4.25,"D",IF(MG118&lt;=5,"E","F")))))</f>
        <v>B</v>
      </c>
      <c r="MH119" s="124" t="str">
        <f t="shared" ref="MH119" si="2913">IF(MH118&lt;=2,"A",IF(MH118&lt;=2.75,"B",IF(MH118&lt;=3.5,"C",IF(MH118&lt;=4.25,"D",IF(MH118&lt;=5,"E","F")))))</f>
        <v>C</v>
      </c>
      <c r="MI119" s="124" t="str">
        <f t="shared" ref="MI119" si="2914">IF(MI118&lt;=2,"A",IF(MI118&lt;=2.75,"B",IF(MI118&lt;=3.5,"C",IF(MI118&lt;=4.25,"D",IF(MI118&lt;=5,"E","F")))))</f>
        <v>C</v>
      </c>
      <c r="MJ119" s="124" t="str">
        <f t="shared" ref="MJ119" si="2915">IF(MJ118&lt;=2,"A",IF(MJ118&lt;=2.75,"B",IF(MJ118&lt;=3.5,"C",IF(MJ118&lt;=4.25,"D",IF(MJ118&lt;=5,"E","F")))))</f>
        <v>C</v>
      </c>
      <c r="MK119" s="124" t="str">
        <f t="shared" ref="MK119" si="2916">IF(MK118&lt;=2,"A",IF(MK118&lt;=2.75,"B",IF(MK118&lt;=3.5,"C",IF(MK118&lt;=4.25,"D",IF(MK118&lt;=5,"E","F")))))</f>
        <v>C</v>
      </c>
      <c r="ML119" s="124" t="str">
        <f t="shared" ref="ML119" si="2917">IF(ML118&lt;=2,"A",IF(ML118&lt;=2.75,"B",IF(ML118&lt;=3.5,"C",IF(ML118&lt;=4.25,"D",IF(ML118&lt;=5,"E","F")))))</f>
        <v>C</v>
      </c>
      <c r="MM119" s="124" t="str">
        <f t="shared" ref="MM119" si="2918">IF(MM118&lt;=2,"A",IF(MM118&lt;=2.75,"B",IF(MM118&lt;=3.5,"C",IF(MM118&lt;=4.25,"D",IF(MM118&lt;=5,"E","F")))))</f>
        <v>C</v>
      </c>
      <c r="MN119" s="124" t="str">
        <f t="shared" ref="MN119" si="2919">IF(MN118&lt;=2,"A",IF(MN118&lt;=2.75,"B",IF(MN118&lt;=3.5,"C",IF(MN118&lt;=4.25,"D",IF(MN118&lt;=5,"E","F")))))</f>
        <v>C</v>
      </c>
      <c r="MO119" s="124" t="str">
        <f t="shared" ref="MO119" si="2920">IF(MO118&lt;=2,"A",IF(MO118&lt;=2.75,"B",IF(MO118&lt;=3.5,"C",IF(MO118&lt;=4.25,"D",IF(MO118&lt;=5,"E","F")))))</f>
        <v>B</v>
      </c>
      <c r="MP119" s="124" t="str">
        <f t="shared" ref="MP119" si="2921">IF(MP118&lt;=2,"A",IF(MP118&lt;=2.75,"B",IF(MP118&lt;=3.5,"C",IF(MP118&lt;=4.25,"D",IF(MP118&lt;=5,"E","F")))))</f>
        <v>B</v>
      </c>
      <c r="MQ119" s="124" t="str">
        <f t="shared" ref="MQ119" si="2922">IF(MQ118&lt;=2,"A",IF(MQ118&lt;=2.75,"B",IF(MQ118&lt;=3.5,"C",IF(MQ118&lt;=4.25,"D",IF(MQ118&lt;=5,"E","F")))))</f>
        <v>B</v>
      </c>
      <c r="MR119" s="124" t="str">
        <f t="shared" ref="MR119" si="2923">IF(MR118&lt;=2,"A",IF(MR118&lt;=2.75,"B",IF(MR118&lt;=3.5,"C",IF(MR118&lt;=4.25,"D",IF(MR118&lt;=5,"E","F")))))</f>
        <v>B</v>
      </c>
      <c r="MS119" s="124" t="str">
        <f t="shared" ref="MS119" si="2924">IF(MS118&lt;=2,"A",IF(MS118&lt;=2.75,"B",IF(MS118&lt;=3.5,"C",IF(MS118&lt;=4.25,"D",IF(MS118&lt;=5,"E","F")))))</f>
        <v>B</v>
      </c>
      <c r="MT119" s="124" t="str">
        <f t="shared" ref="MT119:MU119" si="2925">IF(MT118&lt;=2,"A",IF(MT118&lt;=2.75,"B",IF(MT118&lt;=3.5,"C",IF(MT118&lt;=4.25,"D",IF(MT118&lt;=5,"E","F")))))</f>
        <v>C</v>
      </c>
      <c r="MU119" s="124" t="str">
        <f t="shared" si="2925"/>
        <v>C</v>
      </c>
      <c r="MV119" s="124" t="str">
        <f t="shared" ref="MV119" si="2926">IF(MV118&lt;=2,"A",IF(MV118&lt;=2.75,"B",IF(MV118&lt;=3.5,"C",IF(MV118&lt;=4.25,"D",IF(MV118&lt;=5,"E","F")))))</f>
        <v>C</v>
      </c>
      <c r="MW119" s="124" t="str">
        <f t="shared" ref="MW119" si="2927">IF(MW118&lt;=2,"A",IF(MW118&lt;=2.75,"B",IF(MW118&lt;=3.5,"C",IF(MW118&lt;=4.25,"D",IF(MW118&lt;=5,"E","F")))))</f>
        <v>C</v>
      </c>
      <c r="MX119" s="124" t="str">
        <f t="shared" ref="MX119" si="2928">IF(MX118&lt;=2,"A",IF(MX118&lt;=2.75,"B",IF(MX118&lt;=3.5,"C",IF(MX118&lt;=4.25,"D",IF(MX118&lt;=5,"E","F")))))</f>
        <v>C</v>
      </c>
      <c r="MY119" s="124" t="str">
        <f t="shared" ref="MY119" si="2929">IF(MY118&lt;=2,"A",IF(MY118&lt;=2.75,"B",IF(MY118&lt;=3.5,"C",IF(MY118&lt;=4.25,"D",IF(MY118&lt;=5,"E","F")))))</f>
        <v>C</v>
      </c>
      <c r="MZ119" s="124" t="str">
        <f t="shared" ref="MZ119" si="2930">IF(MZ118&lt;=2,"A",IF(MZ118&lt;=2.75,"B",IF(MZ118&lt;=3.5,"C",IF(MZ118&lt;=4.25,"D",IF(MZ118&lt;=5,"E","F")))))</f>
        <v>C</v>
      </c>
      <c r="NA119" s="124" t="str">
        <f t="shared" ref="NA119" si="2931">IF(NA118&lt;=2,"A",IF(NA118&lt;=2.75,"B",IF(NA118&lt;=3.5,"C",IF(NA118&lt;=4.25,"D",IF(NA118&lt;=5,"E","F")))))</f>
        <v>B</v>
      </c>
      <c r="NB119" s="124" t="str">
        <f t="shared" ref="NB119" si="2932">IF(NB118&lt;=2,"A",IF(NB118&lt;=2.75,"B",IF(NB118&lt;=3.5,"C",IF(NB118&lt;=4.25,"D",IF(NB118&lt;=5,"E","F")))))</f>
        <v>B</v>
      </c>
      <c r="NC119" s="124" t="str">
        <f t="shared" ref="NC119" si="2933">IF(NC118&lt;=2,"A",IF(NC118&lt;=2.75,"B",IF(NC118&lt;=3.5,"C",IF(NC118&lt;=4.25,"D",IF(NC118&lt;=5,"E","F")))))</f>
        <v>B</v>
      </c>
      <c r="ND119" s="124" t="str">
        <f t="shared" ref="ND119" si="2934">IF(ND118&lt;=2,"A",IF(ND118&lt;=2.75,"B",IF(ND118&lt;=3.5,"C",IF(ND118&lt;=4.25,"D",IF(ND118&lt;=5,"E","F")))))</f>
        <v>B</v>
      </c>
      <c r="NE119" s="124" t="str">
        <f t="shared" ref="NE119" si="2935">IF(NE118&lt;=2,"A",IF(NE118&lt;=2.75,"B",IF(NE118&lt;=3.5,"C",IF(NE118&lt;=4.25,"D",IF(NE118&lt;=5,"E","F")))))</f>
        <v>B</v>
      </c>
      <c r="NF119" s="124" t="str">
        <f t="shared" ref="NF119" si="2936">IF(NF118&lt;=2,"A",IF(NF118&lt;=2.75,"B",IF(NF118&lt;=3.5,"C",IF(NF118&lt;=4.25,"D",IF(NF118&lt;=5,"E","F")))))</f>
        <v>C</v>
      </c>
      <c r="NG119" s="124" t="str">
        <f t="shared" ref="NG119" si="2937">IF(NG118&lt;=2,"A",IF(NG118&lt;=2.75,"B",IF(NG118&lt;=3.5,"C",IF(NG118&lt;=4.25,"D",IF(NG118&lt;=5,"E","F")))))</f>
        <v>C</v>
      </c>
      <c r="NH119" s="124" t="str">
        <f t="shared" ref="NH119" si="2938">IF(NH118&lt;=2,"A",IF(NH118&lt;=2.75,"B",IF(NH118&lt;=3.5,"C",IF(NH118&lt;=4.25,"D",IF(NH118&lt;=5,"E","F")))))</f>
        <v>C</v>
      </c>
      <c r="NI119" s="124" t="str">
        <f t="shared" ref="NI119" si="2939">IF(NI118&lt;=2,"A",IF(NI118&lt;=2.75,"B",IF(NI118&lt;=3.5,"C",IF(NI118&lt;=4.25,"D",IF(NI118&lt;=5,"E","F")))))</f>
        <v>C</v>
      </c>
      <c r="NJ119" s="124" t="str">
        <f t="shared" ref="NJ119" si="2940">IF(NJ118&lt;=2,"A",IF(NJ118&lt;=2.75,"B",IF(NJ118&lt;=3.5,"C",IF(NJ118&lt;=4.25,"D",IF(NJ118&lt;=5,"E","F")))))</f>
        <v>C</v>
      </c>
      <c r="NK119" s="124" t="str">
        <f t="shared" ref="NK119" si="2941">IF(NK118&lt;=2,"A",IF(NK118&lt;=2.75,"B",IF(NK118&lt;=3.5,"C",IF(NK118&lt;=4.25,"D",IF(NK118&lt;=5,"E","F")))))</f>
        <v>C</v>
      </c>
      <c r="NL119" s="124" t="str">
        <f t="shared" ref="NL119" si="2942">IF(NL118&lt;=2,"A",IF(NL118&lt;=2.75,"B",IF(NL118&lt;=3.5,"C",IF(NL118&lt;=4.25,"D",IF(NL118&lt;=5,"E","F")))))</f>
        <v>C</v>
      </c>
      <c r="NM119" s="124" t="str">
        <f t="shared" ref="NM119" si="2943">IF(NM118&lt;=2,"A",IF(NM118&lt;=2.75,"B",IF(NM118&lt;=3.5,"C",IF(NM118&lt;=4.25,"D",IF(NM118&lt;=5,"E","F")))))</f>
        <v>B</v>
      </c>
      <c r="NN119" s="124" t="str">
        <f t="shared" ref="NN119" si="2944">IF(NN118&lt;=2,"A",IF(NN118&lt;=2.75,"B",IF(NN118&lt;=3.5,"C",IF(NN118&lt;=4.25,"D",IF(NN118&lt;=5,"E","F")))))</f>
        <v>B</v>
      </c>
      <c r="NO119" s="124" t="str">
        <f t="shared" ref="NO119" si="2945">IF(NO118&lt;=2,"A",IF(NO118&lt;=2.75,"B",IF(NO118&lt;=3.5,"C",IF(NO118&lt;=4.25,"D",IF(NO118&lt;=5,"E","F")))))</f>
        <v>B</v>
      </c>
      <c r="NP119" s="124" t="str">
        <f t="shared" ref="NP119" si="2946">IF(NP118&lt;=2,"A",IF(NP118&lt;=2.75,"B",IF(NP118&lt;=3.5,"C",IF(NP118&lt;=4.25,"D",IF(NP118&lt;=5,"E","F")))))</f>
        <v>B</v>
      </c>
      <c r="NQ119" s="124" t="str">
        <f t="shared" ref="NQ119" si="2947">IF(NQ118&lt;=2,"A",IF(NQ118&lt;=2.75,"B",IF(NQ118&lt;=3.5,"C",IF(NQ118&lt;=4.25,"D",IF(NQ118&lt;=5,"E","F")))))</f>
        <v>B</v>
      </c>
      <c r="NR119" s="124" t="str">
        <f t="shared" ref="NR119" si="2948">IF(NR118&lt;=2,"A",IF(NR118&lt;=2.75,"B",IF(NR118&lt;=3.5,"C",IF(NR118&lt;=4.25,"D",IF(NR118&lt;=5,"E","F")))))</f>
        <v>C</v>
      </c>
      <c r="NS119" s="124" t="str">
        <f t="shared" ref="NS119" si="2949">IF(NS118&lt;=2,"A",IF(NS118&lt;=2.75,"B",IF(NS118&lt;=3.5,"C",IF(NS118&lt;=4.25,"D",IF(NS118&lt;=5,"E","F")))))</f>
        <v>C</v>
      </c>
      <c r="NT119" s="124" t="str">
        <f t="shared" ref="NT119" si="2950">IF(NT118&lt;=2,"A",IF(NT118&lt;=2.75,"B",IF(NT118&lt;=3.5,"C",IF(NT118&lt;=4.25,"D",IF(NT118&lt;=5,"E","F")))))</f>
        <v>C</v>
      </c>
      <c r="NU119" s="124" t="str">
        <f t="shared" ref="NU119" si="2951">IF(NU118&lt;=2,"A",IF(NU118&lt;=2.75,"B",IF(NU118&lt;=3.5,"C",IF(NU118&lt;=4.25,"D",IF(NU118&lt;=5,"E","F")))))</f>
        <v>C</v>
      </c>
      <c r="NV119" s="124" t="str">
        <f t="shared" ref="NV119" si="2952">IF(NV118&lt;=2,"A",IF(NV118&lt;=2.75,"B",IF(NV118&lt;=3.5,"C",IF(NV118&lt;=4.25,"D",IF(NV118&lt;=5,"E","F")))))</f>
        <v>C</v>
      </c>
      <c r="NW119" s="124" t="str">
        <f t="shared" ref="NW119" si="2953">IF(NW118&lt;=2,"A",IF(NW118&lt;=2.75,"B",IF(NW118&lt;=3.5,"C",IF(NW118&lt;=4.25,"D",IF(NW118&lt;=5,"E","F")))))</f>
        <v>C</v>
      </c>
      <c r="NX119" s="124" t="str">
        <f t="shared" ref="NX119" si="2954">IF(NX118&lt;=2,"A",IF(NX118&lt;=2.75,"B",IF(NX118&lt;=3.5,"C",IF(NX118&lt;=4.25,"D",IF(NX118&lt;=5,"E","F")))))</f>
        <v>C</v>
      </c>
      <c r="NY119" s="124" t="str">
        <f t="shared" ref="NY119" si="2955">IF(NY118&lt;=2,"A",IF(NY118&lt;=2.75,"B",IF(NY118&lt;=3.5,"C",IF(NY118&lt;=4.25,"D",IF(NY118&lt;=5,"E","F")))))</f>
        <v>B</v>
      </c>
      <c r="NZ119" s="124" t="str">
        <f t="shared" ref="NZ119" si="2956">IF(NZ118&lt;=2,"A",IF(NZ118&lt;=2.75,"B",IF(NZ118&lt;=3.5,"C",IF(NZ118&lt;=4.25,"D",IF(NZ118&lt;=5,"E","F")))))</f>
        <v>B</v>
      </c>
      <c r="OA119" s="124" t="str">
        <f t="shared" ref="OA119" si="2957">IF(OA118&lt;=2,"A",IF(OA118&lt;=2.75,"B",IF(OA118&lt;=3.5,"C",IF(OA118&lt;=4.25,"D",IF(OA118&lt;=5,"E","F")))))</f>
        <v>B</v>
      </c>
      <c r="OB119" s="124" t="str">
        <f t="shared" ref="OB119" si="2958">IF(OB118&lt;=2,"A",IF(OB118&lt;=2.75,"B",IF(OB118&lt;=3.5,"C",IF(OB118&lt;=4.25,"D",IF(OB118&lt;=5,"E","F")))))</f>
        <v>B</v>
      </c>
      <c r="OC119" s="124" t="str">
        <f t="shared" ref="OC119" si="2959">IF(OC118&lt;=2,"A",IF(OC118&lt;=2.75,"B",IF(OC118&lt;=3.5,"C",IF(OC118&lt;=4.25,"D",IF(OC118&lt;=5,"E","F")))))</f>
        <v>B</v>
      </c>
      <c r="OD119" s="124" t="str">
        <f t="shared" ref="OD119" si="2960">IF(OD118&lt;=2,"A",IF(OD118&lt;=2.75,"B",IF(OD118&lt;=3.5,"C",IF(OD118&lt;=4.25,"D",IF(OD118&lt;=5,"E","F")))))</f>
        <v>C</v>
      </c>
      <c r="OE119" s="124" t="str">
        <f t="shared" ref="OE119" si="2961">IF(OE118&lt;=2,"A",IF(OE118&lt;=2.75,"B",IF(OE118&lt;=3.5,"C",IF(OE118&lt;=4.25,"D",IF(OE118&lt;=5,"E","F")))))</f>
        <v>C</v>
      </c>
      <c r="OF119" s="124" t="str">
        <f t="shared" ref="OF119" si="2962">IF(OF118&lt;=2,"A",IF(OF118&lt;=2.75,"B",IF(OF118&lt;=3.5,"C",IF(OF118&lt;=4.25,"D",IF(OF118&lt;=5,"E","F")))))</f>
        <v>C</v>
      </c>
      <c r="OG119" s="124" t="str">
        <f t="shared" ref="OG119" si="2963">IF(OG118&lt;=2,"A",IF(OG118&lt;=2.75,"B",IF(OG118&lt;=3.5,"C",IF(OG118&lt;=4.25,"D",IF(OG118&lt;=5,"E","F")))))</f>
        <v>C</v>
      </c>
      <c r="OH119" s="124" t="str">
        <f t="shared" ref="OH119" si="2964">IF(OH118&lt;=2,"A",IF(OH118&lt;=2.75,"B",IF(OH118&lt;=3.5,"C",IF(OH118&lt;=4.25,"D",IF(OH118&lt;=5,"E","F")))))</f>
        <v>C</v>
      </c>
      <c r="OI119" s="124" t="str">
        <f t="shared" ref="OI119" si="2965">IF(OI118&lt;=2,"A",IF(OI118&lt;=2.75,"B",IF(OI118&lt;=3.5,"C",IF(OI118&lt;=4.25,"D",IF(OI118&lt;=5,"E","F")))))</f>
        <v>C</v>
      </c>
      <c r="OJ119" s="124" t="str">
        <f t="shared" ref="OJ119" si="2966">IF(OJ118&lt;=2,"A",IF(OJ118&lt;=2.75,"B",IF(OJ118&lt;=3.5,"C",IF(OJ118&lt;=4.25,"D",IF(OJ118&lt;=5,"E","F")))))</f>
        <v>C</v>
      </c>
      <c r="OK119" s="124" t="str">
        <f t="shared" ref="OK119" si="2967">IF(OK118&lt;=2,"A",IF(OK118&lt;=2.75,"B",IF(OK118&lt;=3.5,"C",IF(OK118&lt;=4.25,"D",IF(OK118&lt;=5,"E","F")))))</f>
        <v>B</v>
      </c>
      <c r="OL119" s="124" t="str">
        <f t="shared" ref="OL119" si="2968">IF(OL118&lt;=2,"A",IF(OL118&lt;=2.75,"B",IF(OL118&lt;=3.5,"C",IF(OL118&lt;=4.25,"D",IF(OL118&lt;=5,"E","F")))))</f>
        <v>B</v>
      </c>
      <c r="OM119" s="124" t="str">
        <f t="shared" ref="OM119" si="2969">IF(OM118&lt;=2,"A",IF(OM118&lt;=2.75,"B",IF(OM118&lt;=3.5,"C",IF(OM118&lt;=4.25,"D",IF(OM118&lt;=5,"E","F")))))</f>
        <v>B</v>
      </c>
      <c r="ON119" s="124" t="str">
        <f t="shared" ref="ON119" si="2970">IF(ON118&lt;=2,"A",IF(ON118&lt;=2.75,"B",IF(ON118&lt;=3.5,"C",IF(ON118&lt;=4.25,"D",IF(ON118&lt;=5,"E","F")))))</f>
        <v>B</v>
      </c>
      <c r="OO119" s="124" t="str">
        <f t="shared" ref="OO119" si="2971">IF(OO118&lt;=2,"A",IF(OO118&lt;=2.75,"B",IF(OO118&lt;=3.5,"C",IF(OO118&lt;=4.25,"D",IF(OO118&lt;=5,"E","F")))))</f>
        <v>B</v>
      </c>
      <c r="OP119" s="124" t="str">
        <f t="shared" ref="OP119" si="2972">IF(OP118&lt;=2,"A",IF(OP118&lt;=2.75,"B",IF(OP118&lt;=3.5,"C",IF(OP118&lt;=4.25,"D",IF(OP118&lt;=5,"E","F")))))</f>
        <v>C</v>
      </c>
      <c r="OQ119" s="124" t="str">
        <f t="shared" ref="OQ119" si="2973">IF(OQ118&lt;=2,"A",IF(OQ118&lt;=2.75,"B",IF(OQ118&lt;=3.5,"C",IF(OQ118&lt;=4.25,"D",IF(OQ118&lt;=5,"E","F")))))</f>
        <v>C</v>
      </c>
      <c r="OR119" s="124" t="str">
        <f t="shared" ref="OR119" si="2974">IF(OR118&lt;=2,"A",IF(OR118&lt;=2.75,"B",IF(OR118&lt;=3.5,"C",IF(OR118&lt;=4.25,"D",IF(OR118&lt;=5,"E","F")))))</f>
        <v>C</v>
      </c>
      <c r="OS119" s="124" t="str">
        <f t="shared" ref="OS119" si="2975">IF(OS118&lt;=2,"A",IF(OS118&lt;=2.75,"B",IF(OS118&lt;=3.5,"C",IF(OS118&lt;=4.25,"D",IF(OS118&lt;=5,"E","F")))))</f>
        <v>C</v>
      </c>
      <c r="OT119" s="124" t="str">
        <f t="shared" ref="OT119" si="2976">IF(OT118&lt;=2,"A",IF(OT118&lt;=2.75,"B",IF(OT118&lt;=3.5,"C",IF(OT118&lt;=4.25,"D",IF(OT118&lt;=5,"E","F")))))</f>
        <v>C</v>
      </c>
      <c r="OU119" s="124" t="str">
        <f t="shared" ref="OU119" si="2977">IF(OU118&lt;=2,"A",IF(OU118&lt;=2.75,"B",IF(OU118&lt;=3.5,"C",IF(OU118&lt;=4.25,"D",IF(OU118&lt;=5,"E","F")))))</f>
        <v>C</v>
      </c>
      <c r="OV119" s="124" t="str">
        <f t="shared" ref="OV119" si="2978">IF(OV118&lt;=2,"A",IF(OV118&lt;=2.75,"B",IF(OV118&lt;=3.5,"C",IF(OV118&lt;=4.25,"D",IF(OV118&lt;=5,"E","F")))))</f>
        <v>C</v>
      </c>
      <c r="OW119" s="124" t="str">
        <f t="shared" ref="OW119" si="2979">IF(OW118&lt;=2,"A",IF(OW118&lt;=2.75,"B",IF(OW118&lt;=3.5,"C",IF(OW118&lt;=4.25,"D",IF(OW118&lt;=5,"E","F")))))</f>
        <v>B</v>
      </c>
      <c r="OX119" s="124" t="str">
        <f t="shared" ref="OX119" si="2980">IF(OX118&lt;=2,"A",IF(OX118&lt;=2.75,"B",IF(OX118&lt;=3.5,"C",IF(OX118&lt;=4.25,"D",IF(OX118&lt;=5,"E","F")))))</f>
        <v>B</v>
      </c>
      <c r="OY119" s="124" t="str">
        <f t="shared" ref="OY119" si="2981">IF(OY118&lt;=2,"A",IF(OY118&lt;=2.75,"B",IF(OY118&lt;=3.5,"C",IF(OY118&lt;=4.25,"D",IF(OY118&lt;=5,"E","F")))))</f>
        <v>B</v>
      </c>
      <c r="OZ119" s="124" t="str">
        <f t="shared" ref="OZ119" si="2982">IF(OZ118&lt;=2,"A",IF(OZ118&lt;=2.75,"B",IF(OZ118&lt;=3.5,"C",IF(OZ118&lt;=4.25,"D",IF(OZ118&lt;=5,"E","F")))))</f>
        <v>B</v>
      </c>
      <c r="PA119" s="124" t="str">
        <f t="shared" ref="PA119" si="2983">IF(PA118&lt;=2,"A",IF(PA118&lt;=2.75,"B",IF(PA118&lt;=3.5,"C",IF(PA118&lt;=4.25,"D",IF(PA118&lt;=5,"E","F")))))</f>
        <v>B</v>
      </c>
      <c r="PB119" s="124" t="str">
        <f t="shared" ref="PB119" si="2984">IF(PB118&lt;=2,"A",IF(PB118&lt;=2.75,"B",IF(PB118&lt;=3.5,"C",IF(PB118&lt;=4.25,"D",IF(PB118&lt;=5,"E","F")))))</f>
        <v>C</v>
      </c>
      <c r="PC119" s="124" t="str">
        <f t="shared" ref="PC119" si="2985">IF(PC118&lt;=2,"A",IF(PC118&lt;=2.75,"B",IF(PC118&lt;=3.5,"C",IF(PC118&lt;=4.25,"D",IF(PC118&lt;=5,"E","F")))))</f>
        <v>C</v>
      </c>
      <c r="PD119" s="124" t="str">
        <f t="shared" ref="PD119" si="2986">IF(PD118&lt;=2,"A",IF(PD118&lt;=2.75,"B",IF(PD118&lt;=3.5,"C",IF(PD118&lt;=4.25,"D",IF(PD118&lt;=5,"E","F")))))</f>
        <v>C</v>
      </c>
      <c r="PE119" s="124" t="str">
        <f t="shared" ref="PE119" si="2987">IF(PE118&lt;=2,"A",IF(PE118&lt;=2.75,"B",IF(PE118&lt;=3.5,"C",IF(PE118&lt;=4.25,"D",IF(PE118&lt;=5,"E","F")))))</f>
        <v>C</v>
      </c>
      <c r="PF119" s="124" t="str">
        <f t="shared" ref="PF119" si="2988">IF(PF118&lt;=2,"A",IF(PF118&lt;=2.75,"B",IF(PF118&lt;=3.5,"C",IF(PF118&lt;=4.25,"D",IF(PF118&lt;=5,"E","F")))))</f>
        <v>C</v>
      </c>
      <c r="PG119" s="124" t="str">
        <f t="shared" ref="PG119" si="2989">IF(PG118&lt;=2,"A",IF(PG118&lt;=2.75,"B",IF(PG118&lt;=3.5,"C",IF(PG118&lt;=4.25,"D",IF(PG118&lt;=5,"E","F")))))</f>
        <v>C</v>
      </c>
      <c r="PH119" s="124" t="str">
        <f t="shared" ref="PH119" si="2990">IF(PH118&lt;=2,"A",IF(PH118&lt;=2.75,"B",IF(PH118&lt;=3.5,"C",IF(PH118&lt;=4.25,"D",IF(PH118&lt;=5,"E","F")))))</f>
        <v>C</v>
      </c>
      <c r="PI119" s="124" t="str">
        <f t="shared" ref="PI119" si="2991">IF(PI118&lt;=2,"A",IF(PI118&lt;=2.75,"B",IF(PI118&lt;=3.5,"C",IF(PI118&lt;=4.25,"D",IF(PI118&lt;=5,"E","F")))))</f>
        <v>B</v>
      </c>
      <c r="PJ119" s="124" t="str">
        <f t="shared" ref="PJ119:PK119" si="2992">IF(PJ118&lt;=2,"A",IF(PJ118&lt;=2.75,"B",IF(PJ118&lt;=3.5,"C",IF(PJ118&lt;=4.25,"D",IF(PJ118&lt;=5,"E","F")))))</f>
        <v>B</v>
      </c>
      <c r="PK119" s="124" t="str">
        <f t="shared" si="2992"/>
        <v>B</v>
      </c>
      <c r="PL119" s="124" t="str">
        <f t="shared" ref="PL119" si="2993">IF(PL118&lt;=2,"A",IF(PL118&lt;=2.75,"B",IF(PL118&lt;=3.5,"C",IF(PL118&lt;=4.25,"D",IF(PL118&lt;=5,"E","F")))))</f>
        <v>B</v>
      </c>
      <c r="PM119" s="124" t="str">
        <f t="shared" ref="PM119" si="2994">IF(PM118&lt;=2,"A",IF(PM118&lt;=2.75,"B",IF(PM118&lt;=3.5,"C",IF(PM118&lt;=4.25,"D",IF(PM118&lt;=5,"E","F")))))</f>
        <v>B</v>
      </c>
      <c r="PN119" s="124" t="str">
        <f t="shared" ref="PN119" si="2995">IF(PN118&lt;=2,"A",IF(PN118&lt;=2.75,"B",IF(PN118&lt;=3.5,"C",IF(PN118&lt;=4.25,"D",IF(PN118&lt;=5,"E","F")))))</f>
        <v>C</v>
      </c>
      <c r="PO119" s="124" t="str">
        <f t="shared" ref="PO119" si="2996">IF(PO118&lt;=2,"A",IF(PO118&lt;=2.75,"B",IF(PO118&lt;=3.5,"C",IF(PO118&lt;=4.25,"D",IF(PO118&lt;=5,"E","F")))))</f>
        <v>C</v>
      </c>
      <c r="PP119" s="124" t="str">
        <f t="shared" ref="PP119" si="2997">IF(PP118&lt;=2,"A",IF(PP118&lt;=2.75,"B",IF(PP118&lt;=3.5,"C",IF(PP118&lt;=4.25,"D",IF(PP118&lt;=5,"E","F")))))</f>
        <v>C</v>
      </c>
      <c r="PQ119" s="124" t="str">
        <f t="shared" ref="PQ119" si="2998">IF(PQ118&lt;=2,"A",IF(PQ118&lt;=2.75,"B",IF(PQ118&lt;=3.5,"C",IF(PQ118&lt;=4.25,"D",IF(PQ118&lt;=5,"E","F")))))</f>
        <v>C</v>
      </c>
      <c r="PR119" s="124" t="str">
        <f t="shared" ref="PR119" si="2999">IF(PR118&lt;=2,"A",IF(PR118&lt;=2.75,"B",IF(PR118&lt;=3.5,"C",IF(PR118&lt;=4.25,"D",IF(PR118&lt;=5,"E","F")))))</f>
        <v>C</v>
      </c>
      <c r="PS119" s="124" t="str">
        <f t="shared" ref="PS119" si="3000">IF(PS118&lt;=2,"A",IF(PS118&lt;=2.75,"B",IF(PS118&lt;=3.5,"C",IF(PS118&lt;=4.25,"D",IF(PS118&lt;=5,"E","F")))))</f>
        <v>C</v>
      </c>
      <c r="PT119" s="124" t="str">
        <f t="shared" ref="PT119" si="3001">IF(PT118&lt;=2,"A",IF(PT118&lt;=2.75,"B",IF(PT118&lt;=3.5,"C",IF(PT118&lt;=4.25,"D",IF(PT118&lt;=5,"E","F")))))</f>
        <v>C</v>
      </c>
      <c r="PU119" s="124" t="str">
        <f t="shared" ref="PU119" si="3002">IF(PU118&lt;=2,"A",IF(PU118&lt;=2.75,"B",IF(PU118&lt;=3.5,"C",IF(PU118&lt;=4.25,"D",IF(PU118&lt;=5,"E","F")))))</f>
        <v>B</v>
      </c>
      <c r="PV119" s="124" t="str">
        <f t="shared" ref="PV119" si="3003">IF(PV118&lt;=2,"A",IF(PV118&lt;=2.75,"B",IF(PV118&lt;=3.5,"C",IF(PV118&lt;=4.25,"D",IF(PV118&lt;=5,"E","F")))))</f>
        <v>B</v>
      </c>
      <c r="PW119" s="124" t="str">
        <f t="shared" ref="PW119" si="3004">IF(PW118&lt;=2,"A",IF(PW118&lt;=2.75,"B",IF(PW118&lt;=3.5,"C",IF(PW118&lt;=4.25,"D",IF(PW118&lt;=5,"E","F")))))</f>
        <v>B</v>
      </c>
      <c r="PX119" s="124" t="str">
        <f t="shared" ref="PX119" si="3005">IF(PX118&lt;=2,"A",IF(PX118&lt;=2.75,"B",IF(PX118&lt;=3.5,"C",IF(PX118&lt;=4.25,"D",IF(PX118&lt;=5,"E","F")))))</f>
        <v>B</v>
      </c>
      <c r="PY119" s="124" t="str">
        <f t="shared" ref="PY119" si="3006">IF(PY118&lt;=2,"A",IF(PY118&lt;=2.75,"B",IF(PY118&lt;=3.5,"C",IF(PY118&lt;=4.25,"D",IF(PY118&lt;=5,"E","F")))))</f>
        <v>B</v>
      </c>
      <c r="PZ119" s="124" t="str">
        <f t="shared" ref="PZ119" si="3007">IF(PZ118&lt;=2,"A",IF(PZ118&lt;=2.75,"B",IF(PZ118&lt;=3.5,"C",IF(PZ118&lt;=4.25,"D",IF(PZ118&lt;=5,"E","F")))))</f>
        <v>C</v>
      </c>
      <c r="QA119" s="124" t="str">
        <f t="shared" ref="QA119" si="3008">IF(QA118&lt;=2,"A",IF(QA118&lt;=2.75,"B",IF(QA118&lt;=3.5,"C",IF(QA118&lt;=4.25,"D",IF(QA118&lt;=5,"E","F")))))</f>
        <v>C</v>
      </c>
      <c r="QB119" s="124" t="str">
        <f t="shared" ref="QB119" si="3009">IF(QB118&lt;=2,"A",IF(QB118&lt;=2.75,"B",IF(QB118&lt;=3.5,"C",IF(QB118&lt;=4.25,"D",IF(QB118&lt;=5,"E","F")))))</f>
        <v>C</v>
      </c>
      <c r="QC119" s="124" t="str">
        <f t="shared" ref="QC119" si="3010">IF(QC118&lt;=2,"A",IF(QC118&lt;=2.75,"B",IF(QC118&lt;=3.5,"C",IF(QC118&lt;=4.25,"D",IF(QC118&lt;=5,"E","F")))))</f>
        <v>C</v>
      </c>
      <c r="QD119" s="124" t="str">
        <f t="shared" ref="QD119" si="3011">IF(QD118&lt;=2,"A",IF(QD118&lt;=2.75,"B",IF(QD118&lt;=3.5,"C",IF(QD118&lt;=4.25,"D",IF(QD118&lt;=5,"E","F")))))</f>
        <v>C</v>
      </c>
      <c r="QE119" s="124" t="str">
        <f t="shared" ref="QE119" si="3012">IF(QE118&lt;=2,"A",IF(QE118&lt;=2.75,"B",IF(QE118&lt;=3.5,"C",IF(QE118&lt;=4.25,"D",IF(QE118&lt;=5,"E","F")))))</f>
        <v>C</v>
      </c>
      <c r="QF119" s="124" t="str">
        <f t="shared" ref="QF119" si="3013">IF(QF118&lt;=2,"A",IF(QF118&lt;=2.75,"B",IF(QF118&lt;=3.5,"C",IF(QF118&lt;=4.25,"D",IF(QF118&lt;=5,"E","F")))))</f>
        <v>C</v>
      </c>
      <c r="QG119" s="124" t="str">
        <f t="shared" ref="QG119" si="3014">IF(QG118&lt;=2,"A",IF(QG118&lt;=2.75,"B",IF(QG118&lt;=3.5,"C",IF(QG118&lt;=4.25,"D",IF(QG118&lt;=5,"E","F")))))</f>
        <v>B</v>
      </c>
      <c r="QH119" s="124" t="str">
        <f t="shared" ref="QH119" si="3015">IF(QH118&lt;=2,"A",IF(QH118&lt;=2.75,"B",IF(QH118&lt;=3.5,"C",IF(QH118&lt;=4.25,"D",IF(QH118&lt;=5,"E","F")))))</f>
        <v>B</v>
      </c>
      <c r="QI119" s="124" t="str">
        <f t="shared" ref="QI119" si="3016">IF(QI118&lt;=2,"A",IF(QI118&lt;=2.75,"B",IF(QI118&lt;=3.5,"C",IF(QI118&lt;=4.25,"D",IF(QI118&lt;=5,"E","F")))))</f>
        <v>B</v>
      </c>
      <c r="QJ119" s="124" t="str">
        <f t="shared" ref="QJ119" si="3017">IF(QJ118&lt;=2,"A",IF(QJ118&lt;=2.75,"B",IF(QJ118&lt;=3.5,"C",IF(QJ118&lt;=4.25,"D",IF(QJ118&lt;=5,"E","F")))))</f>
        <v>B</v>
      </c>
      <c r="QK119" s="124" t="str">
        <f t="shared" ref="QK119" si="3018">IF(QK118&lt;=2,"A",IF(QK118&lt;=2.75,"B",IF(QK118&lt;=3.5,"C",IF(QK118&lt;=4.25,"D",IF(QK118&lt;=5,"E","F")))))</f>
        <v>B</v>
      </c>
      <c r="QL119" s="124" t="str">
        <f t="shared" ref="QL119" si="3019">IF(QL118&lt;=2,"A",IF(QL118&lt;=2.75,"B",IF(QL118&lt;=3.5,"C",IF(QL118&lt;=4.25,"D",IF(QL118&lt;=5,"E","F")))))</f>
        <v>C</v>
      </c>
      <c r="QM119" s="124" t="str">
        <f t="shared" ref="QM119" si="3020">IF(QM118&lt;=2,"A",IF(QM118&lt;=2.75,"B",IF(QM118&lt;=3.5,"C",IF(QM118&lt;=4.25,"D",IF(QM118&lt;=5,"E","F")))))</f>
        <v>C</v>
      </c>
      <c r="QN119" s="124" t="str">
        <f t="shared" ref="QN119" si="3021">IF(QN118&lt;=2,"A",IF(QN118&lt;=2.75,"B",IF(QN118&lt;=3.5,"C",IF(QN118&lt;=4.25,"D",IF(QN118&lt;=5,"E","F")))))</f>
        <v>C</v>
      </c>
      <c r="QO119" s="124" t="str">
        <f t="shared" ref="QO119" si="3022">IF(QO118&lt;=2,"A",IF(QO118&lt;=2.75,"B",IF(QO118&lt;=3.5,"C",IF(QO118&lt;=4.25,"D",IF(QO118&lt;=5,"E","F")))))</f>
        <v>C</v>
      </c>
      <c r="QP119" s="124" t="str">
        <f t="shared" ref="QP119" si="3023">IF(QP118&lt;=2,"A",IF(QP118&lt;=2.75,"B",IF(QP118&lt;=3.5,"C",IF(QP118&lt;=4.25,"D",IF(QP118&lt;=5,"E","F")))))</f>
        <v>C</v>
      </c>
      <c r="QQ119" s="124" t="str">
        <f t="shared" ref="QQ119" si="3024">IF(QQ118&lt;=2,"A",IF(QQ118&lt;=2.75,"B",IF(QQ118&lt;=3.5,"C",IF(QQ118&lt;=4.25,"D",IF(QQ118&lt;=5,"E","F")))))</f>
        <v>C</v>
      </c>
      <c r="QR119" s="124" t="str">
        <f t="shared" ref="QR119" si="3025">IF(QR118&lt;=2,"A",IF(QR118&lt;=2.75,"B",IF(QR118&lt;=3.5,"C",IF(QR118&lt;=4.25,"D",IF(QR118&lt;=5,"E","F")))))</f>
        <v>C</v>
      </c>
      <c r="QS119" s="124" t="str">
        <f t="shared" ref="QS119" si="3026">IF(QS118&lt;=2,"A",IF(QS118&lt;=2.75,"B",IF(QS118&lt;=3.5,"C",IF(QS118&lt;=4.25,"D",IF(QS118&lt;=5,"E","F")))))</f>
        <v>B</v>
      </c>
      <c r="QT119" s="124" t="str">
        <f t="shared" ref="QT119" si="3027">IF(QT118&lt;=2,"A",IF(QT118&lt;=2.75,"B",IF(QT118&lt;=3.5,"C",IF(QT118&lt;=4.25,"D",IF(QT118&lt;=5,"E","F")))))</f>
        <v>B</v>
      </c>
      <c r="QU119" s="124" t="str">
        <f t="shared" ref="QU119" si="3028">IF(QU118&lt;=2,"A",IF(QU118&lt;=2.75,"B",IF(QU118&lt;=3.5,"C",IF(QU118&lt;=4.25,"D",IF(QU118&lt;=5,"E","F")))))</f>
        <v>B</v>
      </c>
      <c r="QV119" s="124" t="str">
        <f t="shared" ref="QV119" si="3029">IF(QV118&lt;=2,"A",IF(QV118&lt;=2.75,"B",IF(QV118&lt;=3.5,"C",IF(QV118&lt;=4.25,"D",IF(QV118&lt;=5,"E","F")))))</f>
        <v>B</v>
      </c>
      <c r="QW119" s="124" t="str">
        <f t="shared" ref="QW119" si="3030">IF(QW118&lt;=2,"A",IF(QW118&lt;=2.75,"B",IF(QW118&lt;=3.5,"C",IF(QW118&lt;=4.25,"D",IF(QW118&lt;=5,"E","F")))))</f>
        <v>B</v>
      </c>
      <c r="QX119" s="124" t="str">
        <f t="shared" ref="QX119" si="3031">IF(QX118&lt;=2,"A",IF(QX118&lt;=2.75,"B",IF(QX118&lt;=3.5,"C",IF(QX118&lt;=4.25,"D",IF(QX118&lt;=5,"E","F")))))</f>
        <v>C</v>
      </c>
      <c r="QY119" s="124" t="str">
        <f t="shared" ref="QY119" si="3032">IF(QY118&lt;=2,"A",IF(QY118&lt;=2.75,"B",IF(QY118&lt;=3.5,"C",IF(QY118&lt;=4.25,"D",IF(QY118&lt;=5,"E","F")))))</f>
        <v>C</v>
      </c>
      <c r="QZ119" s="124" t="str">
        <f t="shared" ref="QZ119" si="3033">IF(QZ118&lt;=2,"A",IF(QZ118&lt;=2.75,"B",IF(QZ118&lt;=3.5,"C",IF(QZ118&lt;=4.25,"D",IF(QZ118&lt;=5,"E","F")))))</f>
        <v>C</v>
      </c>
      <c r="RA119" s="124" t="str">
        <f t="shared" ref="RA119" si="3034">IF(RA118&lt;=2,"A",IF(RA118&lt;=2.75,"B",IF(RA118&lt;=3.5,"C",IF(RA118&lt;=4.25,"D",IF(RA118&lt;=5,"E","F")))))</f>
        <v>C</v>
      </c>
      <c r="RB119" s="124" t="str">
        <f t="shared" ref="RB119" si="3035">IF(RB118&lt;=2,"A",IF(RB118&lt;=2.75,"B",IF(RB118&lt;=3.5,"C",IF(RB118&lt;=4.25,"D",IF(RB118&lt;=5,"E","F")))))</f>
        <v>C</v>
      </c>
      <c r="RC119" s="124" t="str">
        <f t="shared" ref="RC119" si="3036">IF(RC118&lt;=2,"A",IF(RC118&lt;=2.75,"B",IF(RC118&lt;=3.5,"C",IF(RC118&lt;=4.25,"D",IF(RC118&lt;=5,"E","F")))))</f>
        <v>C</v>
      </c>
      <c r="RD119" s="124" t="str">
        <f t="shared" ref="RD119" si="3037">IF(RD118&lt;=2,"A",IF(RD118&lt;=2.75,"B",IF(RD118&lt;=3.5,"C",IF(RD118&lt;=4.25,"D",IF(RD118&lt;=5,"E","F")))))</f>
        <v>C</v>
      </c>
      <c r="RE119" s="124" t="str">
        <f t="shared" ref="RE119" si="3038">IF(RE118&lt;=2,"A",IF(RE118&lt;=2.75,"B",IF(RE118&lt;=3.5,"C",IF(RE118&lt;=4.25,"D",IF(RE118&lt;=5,"E","F")))))</f>
        <v>B</v>
      </c>
      <c r="RF119" s="124" t="str">
        <f t="shared" ref="RF119" si="3039">IF(RF118&lt;=2,"A",IF(RF118&lt;=2.75,"B",IF(RF118&lt;=3.5,"C",IF(RF118&lt;=4.25,"D",IF(RF118&lt;=5,"E","F")))))</f>
        <v>B</v>
      </c>
      <c r="RG119" s="124" t="str">
        <f t="shared" ref="RG119" si="3040">IF(RG118&lt;=2,"A",IF(RG118&lt;=2.75,"B",IF(RG118&lt;=3.5,"C",IF(RG118&lt;=4.25,"D",IF(RG118&lt;=5,"E","F")))))</f>
        <v>B</v>
      </c>
      <c r="RH119" s="124" t="str">
        <f t="shared" ref="RH119" si="3041">IF(RH118&lt;=2,"A",IF(RH118&lt;=2.75,"B",IF(RH118&lt;=3.5,"C",IF(RH118&lt;=4.25,"D",IF(RH118&lt;=5,"E","F")))))</f>
        <v>B</v>
      </c>
      <c r="RI119" s="124" t="str">
        <f t="shared" ref="RI119" si="3042">IF(RI118&lt;=2,"A",IF(RI118&lt;=2.75,"B",IF(RI118&lt;=3.5,"C",IF(RI118&lt;=4.25,"D",IF(RI118&lt;=5,"E","F")))))</f>
        <v>B</v>
      </c>
      <c r="RJ119" s="124" t="str">
        <f t="shared" ref="RJ119" si="3043">IF(RJ118&lt;=2,"A",IF(RJ118&lt;=2.75,"B",IF(RJ118&lt;=3.5,"C",IF(RJ118&lt;=4.25,"D",IF(RJ118&lt;=5,"E","F")))))</f>
        <v>C</v>
      </c>
      <c r="RK119" s="124" t="str">
        <f t="shared" ref="RK119" si="3044">IF(RK118&lt;=2,"A",IF(RK118&lt;=2.75,"B",IF(RK118&lt;=3.5,"C",IF(RK118&lt;=4.25,"D",IF(RK118&lt;=5,"E","F")))))</f>
        <v>C</v>
      </c>
      <c r="RL119" s="124" t="str">
        <f t="shared" ref="RL119" si="3045">IF(RL118&lt;=2,"A",IF(RL118&lt;=2.75,"B",IF(RL118&lt;=3.5,"C",IF(RL118&lt;=4.25,"D",IF(RL118&lt;=5,"E","F")))))</f>
        <v>C</v>
      </c>
      <c r="RM119" s="124" t="str">
        <f t="shared" ref="RM119" si="3046">IF(RM118&lt;=2,"A",IF(RM118&lt;=2.75,"B",IF(RM118&lt;=3.5,"C",IF(RM118&lt;=4.25,"D",IF(RM118&lt;=5,"E","F")))))</f>
        <v>C</v>
      </c>
      <c r="RN119" s="124" t="str">
        <f t="shared" ref="RN119" si="3047">IF(RN118&lt;=2,"A",IF(RN118&lt;=2.75,"B",IF(RN118&lt;=3.5,"C",IF(RN118&lt;=4.25,"D",IF(RN118&lt;=5,"E","F")))))</f>
        <v>C</v>
      </c>
      <c r="RO119" s="124" t="str">
        <f t="shared" ref="RO119" si="3048">IF(RO118&lt;=2,"A",IF(RO118&lt;=2.75,"B",IF(RO118&lt;=3.5,"C",IF(RO118&lt;=4.25,"D",IF(RO118&lt;=5,"E","F")))))</f>
        <v>C</v>
      </c>
      <c r="RP119" s="124" t="str">
        <f t="shared" ref="RP119" si="3049">IF(RP118&lt;=2,"A",IF(RP118&lt;=2.75,"B",IF(RP118&lt;=3.5,"C",IF(RP118&lt;=4.25,"D",IF(RP118&lt;=5,"E","F")))))</f>
        <v>C</v>
      </c>
      <c r="RQ119" s="124" t="str">
        <f t="shared" ref="RQ119" si="3050">IF(RQ118&lt;=2,"A",IF(RQ118&lt;=2.75,"B",IF(RQ118&lt;=3.5,"C",IF(RQ118&lt;=4.25,"D",IF(RQ118&lt;=5,"E","F")))))</f>
        <v>B</v>
      </c>
      <c r="RR119" s="124" t="str">
        <f t="shared" ref="RR119" si="3051">IF(RR118&lt;=2,"A",IF(RR118&lt;=2.75,"B",IF(RR118&lt;=3.5,"C",IF(RR118&lt;=4.25,"D",IF(RR118&lt;=5,"E","F")))))</f>
        <v>B</v>
      </c>
      <c r="RS119" s="124" t="str">
        <f t="shared" ref="RS119" si="3052">IF(RS118&lt;=2,"A",IF(RS118&lt;=2.75,"B",IF(RS118&lt;=3.5,"C",IF(RS118&lt;=4.25,"D",IF(RS118&lt;=5,"E","F")))))</f>
        <v>B</v>
      </c>
      <c r="RT119" s="124" t="str">
        <f t="shared" ref="RT119" si="3053">IF(RT118&lt;=2,"A",IF(RT118&lt;=2.75,"B",IF(RT118&lt;=3.5,"C",IF(RT118&lt;=4.25,"D",IF(RT118&lt;=5,"E","F")))))</f>
        <v>B</v>
      </c>
      <c r="RU119" s="124" t="str">
        <f t="shared" ref="RU119" si="3054">IF(RU118&lt;=2,"A",IF(RU118&lt;=2.75,"B",IF(RU118&lt;=3.5,"C",IF(RU118&lt;=4.25,"D",IF(RU118&lt;=5,"E","F")))))</f>
        <v>B</v>
      </c>
      <c r="RV119" s="124" t="str">
        <f t="shared" ref="RV119" si="3055">IF(RV118&lt;=2,"A",IF(RV118&lt;=2.75,"B",IF(RV118&lt;=3.5,"C",IF(RV118&lt;=4.25,"D",IF(RV118&lt;=5,"E","F")))))</f>
        <v>C</v>
      </c>
      <c r="RW119" s="124" t="str">
        <f t="shared" ref="RW119" si="3056">IF(RW118&lt;=2,"A",IF(RW118&lt;=2.75,"B",IF(RW118&lt;=3.5,"C",IF(RW118&lt;=4.25,"D",IF(RW118&lt;=5,"E","F")))))</f>
        <v>C</v>
      </c>
      <c r="RX119" s="124" t="str">
        <f t="shared" ref="RX119" si="3057">IF(RX118&lt;=2,"A",IF(RX118&lt;=2.75,"B",IF(RX118&lt;=3.5,"C",IF(RX118&lt;=4.25,"D",IF(RX118&lt;=5,"E","F")))))</f>
        <v>C</v>
      </c>
      <c r="RY119" s="124" t="str">
        <f t="shared" ref="RY119" si="3058">IF(RY118&lt;=2,"A",IF(RY118&lt;=2.75,"B",IF(RY118&lt;=3.5,"C",IF(RY118&lt;=4.25,"D",IF(RY118&lt;=5,"E","F")))))</f>
        <v>C</v>
      </c>
      <c r="RZ119" s="124" t="str">
        <f t="shared" ref="RZ119:SA119" si="3059">IF(RZ118&lt;=2,"A",IF(RZ118&lt;=2.75,"B",IF(RZ118&lt;=3.5,"C",IF(RZ118&lt;=4.25,"D",IF(RZ118&lt;=5,"E","F")))))</f>
        <v>C</v>
      </c>
      <c r="SA119" s="124" t="str">
        <f t="shared" si="3059"/>
        <v>C</v>
      </c>
      <c r="SB119" s="124" t="str">
        <f t="shared" ref="SB119" si="3060">IF(SB118&lt;=2,"A",IF(SB118&lt;=2.75,"B",IF(SB118&lt;=3.5,"C",IF(SB118&lt;=4.25,"D",IF(SB118&lt;=5,"E","F")))))</f>
        <v>C</v>
      </c>
      <c r="SC119" s="124" t="str">
        <f t="shared" ref="SC119" si="3061">IF(SC118&lt;=2,"A",IF(SC118&lt;=2.75,"B",IF(SC118&lt;=3.5,"C",IF(SC118&lt;=4.25,"D",IF(SC118&lt;=5,"E","F")))))</f>
        <v>B</v>
      </c>
      <c r="SD119" s="124" t="str">
        <f t="shared" ref="SD119" si="3062">IF(SD118&lt;=2,"A",IF(SD118&lt;=2.75,"B",IF(SD118&lt;=3.5,"C",IF(SD118&lt;=4.25,"D",IF(SD118&lt;=5,"E","F")))))</f>
        <v>B</v>
      </c>
      <c r="SE119" s="124" t="str">
        <f t="shared" ref="SE119" si="3063">IF(SE118&lt;=2,"A",IF(SE118&lt;=2.75,"B",IF(SE118&lt;=3.5,"C",IF(SE118&lt;=4.25,"D",IF(SE118&lt;=5,"E","F")))))</f>
        <v>B</v>
      </c>
      <c r="SF119" s="124" t="str">
        <f t="shared" ref="SF119" si="3064">IF(SF118&lt;=2,"A",IF(SF118&lt;=2.75,"B",IF(SF118&lt;=3.5,"C",IF(SF118&lt;=4.25,"D",IF(SF118&lt;=5,"E","F")))))</f>
        <v>B</v>
      </c>
      <c r="SG119" s="124" t="str">
        <f t="shared" ref="SG119" si="3065">IF(SG118&lt;=2,"A",IF(SG118&lt;=2.75,"B",IF(SG118&lt;=3.5,"C",IF(SG118&lt;=4.25,"D",IF(SG118&lt;=5,"E","F")))))</f>
        <v>B</v>
      </c>
      <c r="SH119" s="124" t="str">
        <f t="shared" ref="SH119" si="3066">IF(SH118&lt;=2,"A",IF(SH118&lt;=2.75,"B",IF(SH118&lt;=3.5,"C",IF(SH118&lt;=4.25,"D",IF(SH118&lt;=5,"E","F")))))</f>
        <v>C</v>
      </c>
      <c r="SI119" s="124" t="str">
        <f t="shared" ref="SI119" si="3067">IF(SI118&lt;=2,"A",IF(SI118&lt;=2.75,"B",IF(SI118&lt;=3.5,"C",IF(SI118&lt;=4.25,"D",IF(SI118&lt;=5,"E","F")))))</f>
        <v>C</v>
      </c>
      <c r="SJ119" s="124" t="str">
        <f t="shared" ref="SJ119" si="3068">IF(SJ118&lt;=2,"A",IF(SJ118&lt;=2.75,"B",IF(SJ118&lt;=3.5,"C",IF(SJ118&lt;=4.25,"D",IF(SJ118&lt;=5,"E","F")))))</f>
        <v>C</v>
      </c>
      <c r="SK119" s="124" t="str">
        <f t="shared" ref="SK119" si="3069">IF(SK118&lt;=2,"A",IF(SK118&lt;=2.75,"B",IF(SK118&lt;=3.5,"C",IF(SK118&lt;=4.25,"D",IF(SK118&lt;=5,"E","F")))))</f>
        <v>C</v>
      </c>
      <c r="SL119" s="124" t="str">
        <f t="shared" ref="SL119" si="3070">IF(SL118&lt;=2,"A",IF(SL118&lt;=2.75,"B",IF(SL118&lt;=3.5,"C",IF(SL118&lt;=4.25,"D",IF(SL118&lt;=5,"E","F")))))</f>
        <v>C</v>
      </c>
      <c r="SM119" s="124" t="str">
        <f t="shared" ref="SM119" si="3071">IF(SM118&lt;=2,"A",IF(SM118&lt;=2.75,"B",IF(SM118&lt;=3.5,"C",IF(SM118&lt;=4.25,"D",IF(SM118&lt;=5,"E","F")))))</f>
        <v>C</v>
      </c>
      <c r="SN119" s="124" t="str">
        <f t="shared" ref="SN119" si="3072">IF(SN118&lt;=2,"A",IF(SN118&lt;=2.75,"B",IF(SN118&lt;=3.5,"C",IF(SN118&lt;=4.25,"D",IF(SN118&lt;=5,"E","F")))))</f>
        <v>C</v>
      </c>
      <c r="SO119" s="124" t="str">
        <f t="shared" ref="SO119" si="3073">IF(SO118&lt;=2,"A",IF(SO118&lt;=2.75,"B",IF(SO118&lt;=3.5,"C",IF(SO118&lt;=4.25,"D",IF(SO118&lt;=5,"E","F")))))</f>
        <v>B</v>
      </c>
      <c r="SP119" s="124" t="str">
        <f t="shared" ref="SP119" si="3074">IF(SP118&lt;=2,"A",IF(SP118&lt;=2.75,"B",IF(SP118&lt;=3.5,"C",IF(SP118&lt;=4.25,"D",IF(SP118&lt;=5,"E","F")))))</f>
        <v>B</v>
      </c>
      <c r="SQ119" s="124" t="str">
        <f t="shared" ref="SQ119" si="3075">IF(SQ118&lt;=2,"A",IF(SQ118&lt;=2.75,"B",IF(SQ118&lt;=3.5,"C",IF(SQ118&lt;=4.25,"D",IF(SQ118&lt;=5,"E","F")))))</f>
        <v>B</v>
      </c>
      <c r="SR119" s="124" t="str">
        <f t="shared" ref="SR119" si="3076">IF(SR118&lt;=2,"A",IF(SR118&lt;=2.75,"B",IF(SR118&lt;=3.5,"C",IF(SR118&lt;=4.25,"D",IF(SR118&lt;=5,"E","F")))))</f>
        <v>B</v>
      </c>
      <c r="SS119" s="124" t="str">
        <f t="shared" ref="SS119" si="3077">IF(SS118&lt;=2,"A",IF(SS118&lt;=2.75,"B",IF(SS118&lt;=3.5,"C",IF(SS118&lt;=4.25,"D",IF(SS118&lt;=5,"E","F")))))</f>
        <v>B</v>
      </c>
      <c r="ST119" s="124" t="str">
        <f t="shared" ref="ST119" si="3078">IF(ST118&lt;=2,"A",IF(ST118&lt;=2.75,"B",IF(ST118&lt;=3.5,"C",IF(ST118&lt;=4.25,"D",IF(ST118&lt;=5,"E","F")))))</f>
        <v>C</v>
      </c>
      <c r="SU119" s="124" t="str">
        <f t="shared" ref="SU119" si="3079">IF(SU118&lt;=2,"A",IF(SU118&lt;=2.75,"B",IF(SU118&lt;=3.5,"C",IF(SU118&lt;=4.25,"D",IF(SU118&lt;=5,"E","F")))))</f>
        <v>C</v>
      </c>
      <c r="SV119" s="124" t="str">
        <f t="shared" ref="SV119" si="3080">IF(SV118&lt;=2,"A",IF(SV118&lt;=2.75,"B",IF(SV118&lt;=3.5,"C",IF(SV118&lt;=4.25,"D",IF(SV118&lt;=5,"E","F")))))</f>
        <v>C</v>
      </c>
      <c r="SW119" s="124" t="str">
        <f t="shared" ref="SW119" si="3081">IF(SW118&lt;=2,"A",IF(SW118&lt;=2.75,"B",IF(SW118&lt;=3.5,"C",IF(SW118&lt;=4.25,"D",IF(SW118&lt;=5,"E","F")))))</f>
        <v>C</v>
      </c>
      <c r="SX119" s="124" t="str">
        <f t="shared" ref="SX119" si="3082">IF(SX118&lt;=2,"A",IF(SX118&lt;=2.75,"B",IF(SX118&lt;=3.5,"C",IF(SX118&lt;=4.25,"D",IF(SX118&lt;=5,"E","F")))))</f>
        <v>C</v>
      </c>
      <c r="SY119" s="124" t="str">
        <f t="shared" ref="SY119" si="3083">IF(SY118&lt;=2,"A",IF(SY118&lt;=2.75,"B",IF(SY118&lt;=3.5,"C",IF(SY118&lt;=4.25,"D",IF(SY118&lt;=5,"E","F")))))</f>
        <v>C</v>
      </c>
      <c r="SZ119" s="124" t="str">
        <f t="shared" ref="SZ119" si="3084">IF(SZ118&lt;=2,"A",IF(SZ118&lt;=2.75,"B",IF(SZ118&lt;=3.5,"C",IF(SZ118&lt;=4.25,"D",IF(SZ118&lt;=5,"E","F")))))</f>
        <v>C</v>
      </c>
      <c r="TA119" s="124" t="str">
        <f t="shared" ref="TA119" si="3085">IF(TA118&lt;=2,"A",IF(TA118&lt;=2.75,"B",IF(TA118&lt;=3.5,"C",IF(TA118&lt;=4.25,"D",IF(TA118&lt;=5,"E","F")))))</f>
        <v>B</v>
      </c>
      <c r="TB119" s="124" t="str">
        <f t="shared" ref="TB119" si="3086">IF(TB118&lt;=2,"A",IF(TB118&lt;=2.75,"B",IF(TB118&lt;=3.5,"C",IF(TB118&lt;=4.25,"D",IF(TB118&lt;=5,"E","F")))))</f>
        <v>B</v>
      </c>
      <c r="TC119" s="124" t="str">
        <f t="shared" ref="TC119" si="3087">IF(TC118&lt;=2,"A",IF(TC118&lt;=2.75,"B",IF(TC118&lt;=3.5,"C",IF(TC118&lt;=4.25,"D",IF(TC118&lt;=5,"E","F")))))</f>
        <v>B</v>
      </c>
      <c r="TD119" s="124" t="str">
        <f t="shared" ref="TD119" si="3088">IF(TD118&lt;=2,"A",IF(TD118&lt;=2.75,"B",IF(TD118&lt;=3.5,"C",IF(TD118&lt;=4.25,"D",IF(TD118&lt;=5,"E","F")))))</f>
        <v>B</v>
      </c>
      <c r="TE119" s="124" t="str">
        <f t="shared" ref="TE119" si="3089">IF(TE118&lt;=2,"A",IF(TE118&lt;=2.75,"B",IF(TE118&lt;=3.5,"C",IF(TE118&lt;=4.25,"D",IF(TE118&lt;=5,"E","F")))))</f>
        <v>B</v>
      </c>
      <c r="TF119" s="124" t="str">
        <f t="shared" ref="TF119" si="3090">IF(TF118&lt;=2,"A",IF(TF118&lt;=2.75,"B",IF(TF118&lt;=3.5,"C",IF(TF118&lt;=4.25,"D",IF(TF118&lt;=5,"E","F")))))</f>
        <v>C</v>
      </c>
      <c r="TG119" s="124" t="str">
        <f t="shared" ref="TG119" si="3091">IF(TG118&lt;=2,"A",IF(TG118&lt;=2.75,"B",IF(TG118&lt;=3.5,"C",IF(TG118&lt;=4.25,"D",IF(TG118&lt;=5,"E","F")))))</f>
        <v>C</v>
      </c>
      <c r="TH119" s="124" t="str">
        <f t="shared" ref="TH119" si="3092">IF(TH118&lt;=2,"A",IF(TH118&lt;=2.75,"B",IF(TH118&lt;=3.5,"C",IF(TH118&lt;=4.25,"D",IF(TH118&lt;=5,"E","F")))))</f>
        <v>C</v>
      </c>
      <c r="TI119" s="124" t="str">
        <f t="shared" ref="TI119" si="3093">IF(TI118&lt;=2,"A",IF(TI118&lt;=2.75,"B",IF(TI118&lt;=3.5,"C",IF(TI118&lt;=4.25,"D",IF(TI118&lt;=5,"E","F")))))</f>
        <v>C</v>
      </c>
      <c r="TJ119" s="124" t="str">
        <f t="shared" ref="TJ119" si="3094">IF(TJ118&lt;=2,"A",IF(TJ118&lt;=2.75,"B",IF(TJ118&lt;=3.5,"C",IF(TJ118&lt;=4.25,"D",IF(TJ118&lt;=5,"E","F")))))</f>
        <v>C</v>
      </c>
      <c r="TK119" s="124" t="str">
        <f t="shared" ref="TK119" si="3095">IF(TK118&lt;=2,"A",IF(TK118&lt;=2.75,"B",IF(TK118&lt;=3.5,"C",IF(TK118&lt;=4.25,"D",IF(TK118&lt;=5,"E","F")))))</f>
        <v>C</v>
      </c>
      <c r="TL119" s="124" t="str">
        <f t="shared" ref="TL119" si="3096">IF(TL118&lt;=2,"A",IF(TL118&lt;=2.75,"B",IF(TL118&lt;=3.5,"C",IF(TL118&lt;=4.25,"D",IF(TL118&lt;=5,"E","F")))))</f>
        <v>C</v>
      </c>
      <c r="TM119" s="124" t="str">
        <f t="shared" ref="TM119" si="3097">IF(TM118&lt;=2,"A",IF(TM118&lt;=2.75,"B",IF(TM118&lt;=3.5,"C",IF(TM118&lt;=4.25,"D",IF(TM118&lt;=5,"E","F")))))</f>
        <v>B</v>
      </c>
      <c r="TN119" s="124" t="str">
        <f t="shared" ref="TN119" si="3098">IF(TN118&lt;=2,"A",IF(TN118&lt;=2.75,"B",IF(TN118&lt;=3.5,"C",IF(TN118&lt;=4.25,"D",IF(TN118&lt;=5,"E","F")))))</f>
        <v>B</v>
      </c>
      <c r="TO119" s="124" t="str">
        <f t="shared" ref="TO119" si="3099">IF(TO118&lt;=2,"A",IF(TO118&lt;=2.75,"B",IF(TO118&lt;=3.5,"C",IF(TO118&lt;=4.25,"D",IF(TO118&lt;=5,"E","F")))))</f>
        <v>B</v>
      </c>
      <c r="TP119" s="124" t="str">
        <f t="shared" ref="TP119" si="3100">IF(TP118&lt;=2,"A",IF(TP118&lt;=2.75,"B",IF(TP118&lt;=3.5,"C",IF(TP118&lt;=4.25,"D",IF(TP118&lt;=5,"E","F")))))</f>
        <v>B</v>
      </c>
      <c r="TQ119" s="124" t="str">
        <f t="shared" ref="TQ119" si="3101">IF(TQ118&lt;=2,"A",IF(TQ118&lt;=2.75,"B",IF(TQ118&lt;=3.5,"C",IF(TQ118&lt;=4.25,"D",IF(TQ118&lt;=5,"E","F")))))</f>
        <v>B</v>
      </c>
      <c r="TR119" s="124" t="str">
        <f t="shared" ref="TR119" si="3102">IF(TR118&lt;=2,"A",IF(TR118&lt;=2.75,"B",IF(TR118&lt;=3.5,"C",IF(TR118&lt;=4.25,"D",IF(TR118&lt;=5,"E","F")))))</f>
        <v>C</v>
      </c>
      <c r="TS119" s="124" t="str">
        <f t="shared" ref="TS119" si="3103">IF(TS118&lt;=2,"A",IF(TS118&lt;=2.75,"B",IF(TS118&lt;=3.5,"C",IF(TS118&lt;=4.25,"D",IF(TS118&lt;=5,"E","F")))))</f>
        <v>C</v>
      </c>
      <c r="TT119" s="124" t="str">
        <f t="shared" ref="TT119" si="3104">IF(TT118&lt;=2,"A",IF(TT118&lt;=2.75,"B",IF(TT118&lt;=3.5,"C",IF(TT118&lt;=4.25,"D",IF(TT118&lt;=5,"E","F")))))</f>
        <v>C</v>
      </c>
      <c r="TU119" s="124" t="str">
        <f t="shared" ref="TU119" si="3105">IF(TU118&lt;=2,"A",IF(TU118&lt;=2.75,"B",IF(TU118&lt;=3.5,"C",IF(TU118&lt;=4.25,"D",IF(TU118&lt;=5,"E","F")))))</f>
        <v>C</v>
      </c>
      <c r="TV119" s="124" t="str">
        <f t="shared" ref="TV119" si="3106">IF(TV118&lt;=2,"A",IF(TV118&lt;=2.75,"B",IF(TV118&lt;=3.5,"C",IF(TV118&lt;=4.25,"D",IF(TV118&lt;=5,"E","F")))))</f>
        <v>C</v>
      </c>
      <c r="TW119" s="124" t="str">
        <f t="shared" ref="TW119" si="3107">IF(TW118&lt;=2,"A",IF(TW118&lt;=2.75,"B",IF(TW118&lt;=3.5,"C",IF(TW118&lt;=4.25,"D",IF(TW118&lt;=5,"E","F")))))</f>
        <v>C</v>
      </c>
      <c r="TX119" s="124" t="str">
        <f t="shared" ref="TX119" si="3108">IF(TX118&lt;=2,"A",IF(TX118&lt;=2.75,"B",IF(TX118&lt;=3.5,"C",IF(TX118&lt;=4.25,"D",IF(TX118&lt;=5,"E","F")))))</f>
        <v>C</v>
      </c>
      <c r="TY119" s="124" t="str">
        <f t="shared" ref="TY119" si="3109">IF(TY118&lt;=2,"A",IF(TY118&lt;=2.75,"B",IF(TY118&lt;=3.5,"C",IF(TY118&lt;=4.25,"D",IF(TY118&lt;=5,"E","F")))))</f>
        <v>B</v>
      </c>
      <c r="TZ119" s="124" t="str">
        <f t="shared" ref="TZ119" si="3110">IF(TZ118&lt;=2,"A",IF(TZ118&lt;=2.75,"B",IF(TZ118&lt;=3.5,"C",IF(TZ118&lt;=4.25,"D",IF(TZ118&lt;=5,"E","F")))))</f>
        <v>B</v>
      </c>
      <c r="UA119" s="124" t="str">
        <f t="shared" ref="UA119" si="3111">IF(UA118&lt;=2,"A",IF(UA118&lt;=2.75,"B",IF(UA118&lt;=3.5,"C",IF(UA118&lt;=4.25,"D",IF(UA118&lt;=5,"E","F")))))</f>
        <v>B</v>
      </c>
      <c r="UB119" s="124" t="str">
        <f t="shared" ref="UB119" si="3112">IF(UB118&lt;=2,"A",IF(UB118&lt;=2.75,"B",IF(UB118&lt;=3.5,"C",IF(UB118&lt;=4.25,"D",IF(UB118&lt;=5,"E","F")))))</f>
        <v>B</v>
      </c>
      <c r="UC119" s="124" t="str">
        <f t="shared" ref="UC119" si="3113">IF(UC118&lt;=2,"A",IF(UC118&lt;=2.75,"B",IF(UC118&lt;=3.5,"C",IF(UC118&lt;=4.25,"D",IF(UC118&lt;=5,"E","F")))))</f>
        <v>B</v>
      </c>
      <c r="UD119" s="124" t="str">
        <f t="shared" ref="UD119" si="3114">IF(UD118&lt;=2,"A",IF(UD118&lt;=2.75,"B",IF(UD118&lt;=3.5,"C",IF(UD118&lt;=4.25,"D",IF(UD118&lt;=5,"E","F")))))</f>
        <v>C</v>
      </c>
      <c r="UE119" s="124" t="str">
        <f t="shared" ref="UE119" si="3115">IF(UE118&lt;=2,"A",IF(UE118&lt;=2.75,"B",IF(UE118&lt;=3.5,"C",IF(UE118&lt;=4.25,"D",IF(UE118&lt;=5,"E","F")))))</f>
        <v>C</v>
      </c>
      <c r="UF119" s="124" t="str">
        <f t="shared" ref="UF119" si="3116">IF(UF118&lt;=2,"A",IF(UF118&lt;=2.75,"B",IF(UF118&lt;=3.5,"C",IF(UF118&lt;=4.25,"D",IF(UF118&lt;=5,"E","F")))))</f>
        <v>C</v>
      </c>
      <c r="UG119" s="124" t="str">
        <f t="shared" ref="UG119" si="3117">IF(UG118&lt;=2,"A",IF(UG118&lt;=2.75,"B",IF(UG118&lt;=3.5,"C",IF(UG118&lt;=4.25,"D",IF(UG118&lt;=5,"E","F")))))</f>
        <v>C</v>
      </c>
      <c r="UH119" s="124" t="str">
        <f t="shared" ref="UH119" si="3118">IF(UH118&lt;=2,"A",IF(UH118&lt;=2.75,"B",IF(UH118&lt;=3.5,"C",IF(UH118&lt;=4.25,"D",IF(UH118&lt;=5,"E","F")))))</f>
        <v>C</v>
      </c>
      <c r="UI119" s="124" t="str">
        <f t="shared" ref="UI119" si="3119">IF(UI118&lt;=2,"A",IF(UI118&lt;=2.75,"B",IF(UI118&lt;=3.5,"C",IF(UI118&lt;=4.25,"D",IF(UI118&lt;=5,"E","F")))))</f>
        <v>C</v>
      </c>
      <c r="UJ119" s="124" t="str">
        <f t="shared" ref="UJ119" si="3120">IF(UJ118&lt;=2,"A",IF(UJ118&lt;=2.75,"B",IF(UJ118&lt;=3.5,"C",IF(UJ118&lt;=4.25,"D",IF(UJ118&lt;=5,"E","F")))))</f>
        <v>C</v>
      </c>
      <c r="UK119" s="124" t="str">
        <f t="shared" ref="UK119" si="3121">IF(UK118&lt;=2,"A",IF(UK118&lt;=2.75,"B",IF(UK118&lt;=3.5,"C",IF(UK118&lt;=4.25,"D",IF(UK118&lt;=5,"E","F")))))</f>
        <v>B</v>
      </c>
      <c r="UL119" s="124" t="str">
        <f t="shared" ref="UL119" si="3122">IF(UL118&lt;=2,"A",IF(UL118&lt;=2.75,"B",IF(UL118&lt;=3.5,"C",IF(UL118&lt;=4.25,"D",IF(UL118&lt;=5,"E","F")))))</f>
        <v>B</v>
      </c>
      <c r="UM119" s="124" t="str">
        <f t="shared" ref="UM119" si="3123">IF(UM118&lt;=2,"A",IF(UM118&lt;=2.75,"B",IF(UM118&lt;=3.5,"C",IF(UM118&lt;=4.25,"D",IF(UM118&lt;=5,"E","F")))))</f>
        <v>B</v>
      </c>
      <c r="UN119" s="124" t="str">
        <f t="shared" ref="UN119" si="3124">IF(UN118&lt;=2,"A",IF(UN118&lt;=2.75,"B",IF(UN118&lt;=3.5,"C",IF(UN118&lt;=4.25,"D",IF(UN118&lt;=5,"E","F")))))</f>
        <v>B</v>
      </c>
      <c r="UO119" s="124" t="str">
        <f t="shared" ref="UO119" si="3125">IF(UO118&lt;=2,"A",IF(UO118&lt;=2.75,"B",IF(UO118&lt;=3.5,"C",IF(UO118&lt;=4.25,"D",IF(UO118&lt;=5,"E","F")))))</f>
        <v>B</v>
      </c>
      <c r="UP119" s="124" t="str">
        <f t="shared" ref="UP119:UQ119" si="3126">IF(UP118&lt;=2,"A",IF(UP118&lt;=2.75,"B",IF(UP118&lt;=3.5,"C",IF(UP118&lt;=4.25,"D",IF(UP118&lt;=5,"E","F")))))</f>
        <v>C</v>
      </c>
      <c r="UQ119" s="124" t="str">
        <f t="shared" si="3126"/>
        <v>C</v>
      </c>
      <c r="UR119" s="124" t="str">
        <f t="shared" ref="UR119" si="3127">IF(UR118&lt;=2,"A",IF(UR118&lt;=2.75,"B",IF(UR118&lt;=3.5,"C",IF(UR118&lt;=4.25,"D",IF(UR118&lt;=5,"E","F")))))</f>
        <v>C</v>
      </c>
      <c r="US119" s="124" t="str">
        <f t="shared" ref="US119" si="3128">IF(US118&lt;=2,"A",IF(US118&lt;=2.75,"B",IF(US118&lt;=3.5,"C",IF(US118&lt;=4.25,"D",IF(US118&lt;=5,"E","F")))))</f>
        <v>C</v>
      </c>
      <c r="UT119" s="124" t="str">
        <f t="shared" ref="UT119" si="3129">IF(UT118&lt;=2,"A",IF(UT118&lt;=2.75,"B",IF(UT118&lt;=3.5,"C",IF(UT118&lt;=4.25,"D",IF(UT118&lt;=5,"E","F")))))</f>
        <v>C</v>
      </c>
      <c r="UU119" s="124" t="str">
        <f t="shared" ref="UU119" si="3130">IF(UU118&lt;=2,"A",IF(UU118&lt;=2.75,"B",IF(UU118&lt;=3.5,"C",IF(UU118&lt;=4.25,"D",IF(UU118&lt;=5,"E","F")))))</f>
        <v>C</v>
      </c>
      <c r="UV119" s="124" t="str">
        <f t="shared" ref="UV119" si="3131">IF(UV118&lt;=2,"A",IF(UV118&lt;=2.75,"B",IF(UV118&lt;=3.5,"C",IF(UV118&lt;=4.25,"D",IF(UV118&lt;=5,"E","F")))))</f>
        <v>C</v>
      </c>
      <c r="UW119" s="124" t="str">
        <f t="shared" ref="UW119" si="3132">IF(UW118&lt;=2,"A",IF(UW118&lt;=2.75,"B",IF(UW118&lt;=3.5,"C",IF(UW118&lt;=4.25,"D",IF(UW118&lt;=5,"E","F")))))</f>
        <v>B</v>
      </c>
      <c r="UX119" s="124" t="str">
        <f t="shared" ref="UX119" si="3133">IF(UX118&lt;=2,"A",IF(UX118&lt;=2.75,"B",IF(UX118&lt;=3.5,"C",IF(UX118&lt;=4.25,"D",IF(UX118&lt;=5,"E","F")))))</f>
        <v>B</v>
      </c>
      <c r="UY119" s="124" t="str">
        <f t="shared" ref="UY119" si="3134">IF(UY118&lt;=2,"A",IF(UY118&lt;=2.75,"B",IF(UY118&lt;=3.5,"C",IF(UY118&lt;=4.25,"D",IF(UY118&lt;=5,"E","F")))))</f>
        <v>B</v>
      </c>
      <c r="UZ119" s="124" t="str">
        <f t="shared" ref="UZ119" si="3135">IF(UZ118&lt;=2,"A",IF(UZ118&lt;=2.75,"B",IF(UZ118&lt;=3.5,"C",IF(UZ118&lt;=4.25,"D",IF(UZ118&lt;=5,"E","F")))))</f>
        <v>B</v>
      </c>
      <c r="VA119" s="124" t="str">
        <f t="shared" ref="VA119" si="3136">IF(VA118&lt;=2,"A",IF(VA118&lt;=2.75,"B",IF(VA118&lt;=3.5,"C",IF(VA118&lt;=4.25,"D",IF(VA118&lt;=5,"E","F")))))</f>
        <v>B</v>
      </c>
      <c r="VB119" s="124" t="str">
        <f t="shared" ref="VB119" si="3137">IF(VB118&lt;=2,"A",IF(VB118&lt;=2.75,"B",IF(VB118&lt;=3.5,"C",IF(VB118&lt;=4.25,"D",IF(VB118&lt;=5,"E","F")))))</f>
        <v>C</v>
      </c>
      <c r="VC119" s="124" t="str">
        <f t="shared" ref="VC119" si="3138">IF(VC118&lt;=2,"A",IF(VC118&lt;=2.75,"B",IF(VC118&lt;=3.5,"C",IF(VC118&lt;=4.25,"D",IF(VC118&lt;=5,"E","F")))))</f>
        <v>C</v>
      </c>
      <c r="VD119" s="124" t="str">
        <f t="shared" ref="VD119" si="3139">IF(VD118&lt;=2,"A",IF(VD118&lt;=2.75,"B",IF(VD118&lt;=3.5,"C",IF(VD118&lt;=4.25,"D",IF(VD118&lt;=5,"E","F")))))</f>
        <v>C</v>
      </c>
      <c r="VE119" s="124" t="str">
        <f t="shared" ref="VE119" si="3140">IF(VE118&lt;=2,"A",IF(VE118&lt;=2.75,"B",IF(VE118&lt;=3.5,"C",IF(VE118&lt;=4.25,"D",IF(VE118&lt;=5,"E","F")))))</f>
        <v>C</v>
      </c>
      <c r="VF119" s="124" t="str">
        <f t="shared" ref="VF119" si="3141">IF(VF118&lt;=2,"A",IF(VF118&lt;=2.75,"B",IF(VF118&lt;=3.5,"C",IF(VF118&lt;=4.25,"D",IF(VF118&lt;=5,"E","F")))))</f>
        <v>C</v>
      </c>
      <c r="VG119" s="124" t="str">
        <f t="shared" ref="VG119" si="3142">IF(VG118&lt;=2,"A",IF(VG118&lt;=2.75,"B",IF(VG118&lt;=3.5,"C",IF(VG118&lt;=4.25,"D",IF(VG118&lt;=5,"E","F")))))</f>
        <v>C</v>
      </c>
      <c r="VH119" s="124" t="str">
        <f t="shared" ref="VH119" si="3143">IF(VH118&lt;=2,"A",IF(VH118&lt;=2.75,"B",IF(VH118&lt;=3.5,"C",IF(VH118&lt;=4.25,"D",IF(VH118&lt;=5,"E","F")))))</f>
        <v>C</v>
      </c>
    </row>
    <row r="120" spans="2:580" x14ac:dyDescent="0.25">
      <c r="B120" s="55"/>
      <c r="C120" s="10"/>
      <c r="D120" s="93" t="s">
        <v>177</v>
      </c>
      <c r="E120" s="131"/>
      <c r="F120" s="28"/>
    </row>
    <row r="121" spans="2:580" ht="14.25" thickBot="1" x14ac:dyDescent="0.3">
      <c r="B121" s="63"/>
      <c r="C121" s="30"/>
      <c r="D121" s="64"/>
      <c r="E121" s="135"/>
      <c r="F121" s="31"/>
    </row>
    <row r="123" spans="2:580" ht="38.25" x14ac:dyDescent="0.25">
      <c r="C123" s="21" t="s">
        <v>198</v>
      </c>
      <c r="D123" s="142" t="s">
        <v>228</v>
      </c>
    </row>
    <row r="124" spans="2:580" ht="15.75" x14ac:dyDescent="0.25">
      <c r="C124" s="21" t="s">
        <v>199</v>
      </c>
      <c r="D124" s="20" t="s">
        <v>203</v>
      </c>
    </row>
    <row r="125" spans="2:580" ht="15.75" x14ac:dyDescent="0.25">
      <c r="C125" s="21" t="s">
        <v>200</v>
      </c>
      <c r="D125" s="20" t="s">
        <v>204</v>
      </c>
    </row>
  </sheetData>
  <mergeCells count="5">
    <mergeCell ref="C6:D6"/>
    <mergeCell ref="C83:D83"/>
    <mergeCell ref="C96:D96"/>
    <mergeCell ref="C55:D55"/>
    <mergeCell ref="C14:D14"/>
  </mergeCells>
  <dataValidations count="3">
    <dataValidation type="list" allowBlank="1" showInputMessage="1" showErrorMessage="1" sqref="E51:VH51" xr:uid="{B049BF18-7F52-4A94-BC5A-26CB2779CC42}">
      <formula1>"Signalized, Stop, Free"</formula1>
    </dataValidation>
    <dataValidation type="decimal" operator="greaterThanOrEqual" allowBlank="1" showInputMessage="1" showErrorMessage="1" sqref="E18:VH18" xr:uid="{CE6C42D1-2F4B-4DAA-B091-107F883FF3B4}">
      <formula1>0</formula1>
    </dataValidation>
    <dataValidation type="list" allowBlank="1" showInputMessage="1" showErrorMessage="1" sqref="E52:VH53" xr:uid="{9A4ABD47-5EE6-4700-9916-7D94A17E712D}">
      <formula1>"Yes,No"</formula1>
    </dataValidation>
  </dataValidations>
  <pageMargins left="0.125" right="0.125" top="0.5" bottom="0.5" header="0" footer="0"/>
  <pageSetup scale="20" fitToWidth="0" orientation="portrait" horizontalDpi="4294967295" verticalDpi="4294967295"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F1FA4-1602-46FB-B852-E2326E14CBED}">
  <dimension ref="A1:DE581"/>
  <sheetViews>
    <sheetView topLeftCell="AD1" workbookViewId="0">
      <pane ySplit="5" topLeftCell="A6" activePane="bottomLeft" state="frozen"/>
      <selection activeCell="B1" sqref="B1"/>
      <selection pane="bottomLeft" activeCell="A8" sqref="A4:AU8"/>
    </sheetView>
  </sheetViews>
  <sheetFormatPr defaultRowHeight="15.75" x14ac:dyDescent="0.25"/>
  <cols>
    <col min="5" max="5" width="9.5" style="299" customWidth="1"/>
    <col min="6" max="6" width="9.5" style="300" customWidth="1"/>
    <col min="7" max="7" width="7.25" style="299" customWidth="1"/>
    <col min="8" max="9" width="7.25" style="300" customWidth="1"/>
    <col min="10" max="10" width="5.875" style="299" customWidth="1"/>
    <col min="11" max="46" width="5.875" style="300" customWidth="1"/>
    <col min="47" max="47" width="5.875" style="301" customWidth="1"/>
    <col min="48" max="51" width="7.25" style="300" customWidth="1"/>
    <col min="52" max="52" width="8.5" style="300" customWidth="1"/>
    <col min="53" max="53" width="7.5" style="300" customWidth="1"/>
    <col min="54" max="55" width="5.625" style="300" customWidth="1"/>
    <col min="56" max="56" width="7.75" style="327" customWidth="1"/>
    <col min="57" max="57" width="8.25" style="300" customWidth="1"/>
    <col min="58" max="67" width="5.625" style="300" customWidth="1"/>
    <col min="68" max="68" width="5.625" style="301" customWidth="1"/>
    <col min="69" max="72" width="5.625" customWidth="1"/>
    <col min="73" max="73" width="5.625" style="299" customWidth="1"/>
    <col min="74" max="83" width="5.625" style="300" customWidth="1"/>
    <col min="84" max="84" width="5.625" style="301" customWidth="1"/>
    <col min="85" max="97" width="5.625" style="300" customWidth="1"/>
    <col min="98" max="98" width="5.625" style="301" customWidth="1"/>
    <col min="99" max="108" width="5.625" style="300" customWidth="1"/>
    <col min="109" max="109" width="5.625" style="301" customWidth="1"/>
  </cols>
  <sheetData>
    <row r="1" spans="1:109" x14ac:dyDescent="0.25">
      <c r="E1" s="369" t="s">
        <v>49</v>
      </c>
      <c r="F1" s="370"/>
      <c r="G1" s="370"/>
      <c r="H1" s="370"/>
      <c r="I1" s="370"/>
      <c r="J1" s="415" t="s">
        <v>0</v>
      </c>
      <c r="K1" s="416"/>
      <c r="L1" s="416"/>
      <c r="M1" s="416"/>
      <c r="N1" s="416"/>
      <c r="O1" s="416"/>
      <c r="P1" s="416"/>
      <c r="Q1" s="416"/>
      <c r="R1" s="416"/>
      <c r="S1" s="416"/>
      <c r="T1" s="416"/>
      <c r="U1" s="416"/>
      <c r="V1" s="416"/>
      <c r="W1" s="416"/>
      <c r="X1" s="416"/>
      <c r="Y1" s="416"/>
      <c r="Z1" s="416"/>
      <c r="AA1" s="416"/>
      <c r="AB1" s="416"/>
      <c r="AC1" s="416"/>
      <c r="AD1" s="416"/>
      <c r="AE1" s="416"/>
      <c r="AF1" s="416"/>
      <c r="AG1" s="416"/>
      <c r="AH1" s="416"/>
      <c r="AI1" s="416"/>
      <c r="AJ1" s="416"/>
      <c r="AK1" s="416"/>
      <c r="AL1" s="416"/>
      <c r="AM1" s="416"/>
      <c r="AN1" s="416"/>
      <c r="AO1" s="416"/>
      <c r="AP1" s="416"/>
      <c r="AQ1" s="416"/>
      <c r="AR1" s="416"/>
      <c r="AS1" s="416"/>
      <c r="AT1" s="416"/>
      <c r="AU1" s="417"/>
      <c r="AV1" s="406" t="s">
        <v>24</v>
      </c>
      <c r="AW1" s="407"/>
      <c r="AX1" s="407"/>
      <c r="AY1" s="407"/>
      <c r="AZ1" s="407"/>
      <c r="BA1" s="407"/>
      <c r="BB1" s="407"/>
      <c r="BC1" s="407"/>
      <c r="BD1" s="407"/>
      <c r="BE1" s="407"/>
      <c r="BF1" s="407"/>
      <c r="BG1" s="407"/>
      <c r="BH1" s="407"/>
      <c r="BI1" s="407"/>
      <c r="BJ1" s="407"/>
      <c r="BK1" s="407"/>
      <c r="BL1" s="407"/>
      <c r="BM1" s="407"/>
      <c r="BN1" s="407"/>
      <c r="BO1" s="407"/>
      <c r="BP1" s="407"/>
      <c r="BQ1" s="407"/>
      <c r="BR1" s="407"/>
      <c r="BS1" s="407"/>
      <c r="BT1" s="407"/>
      <c r="BU1" s="407"/>
      <c r="BV1" s="407"/>
      <c r="BW1" s="407"/>
      <c r="BX1" s="407"/>
      <c r="BY1" s="407"/>
      <c r="BZ1" s="407"/>
      <c r="CA1" s="407"/>
      <c r="CB1" s="407"/>
      <c r="CC1" s="407"/>
      <c r="CD1" s="407"/>
      <c r="CE1" s="407"/>
      <c r="CF1" s="407"/>
      <c r="CG1" s="407"/>
      <c r="CH1" s="407"/>
      <c r="CI1" s="407"/>
      <c r="CJ1" s="407"/>
      <c r="CK1" s="407"/>
      <c r="CL1" s="407"/>
      <c r="CM1" s="407"/>
      <c r="CN1" s="407"/>
      <c r="CO1" s="407"/>
      <c r="CP1" s="407"/>
      <c r="CQ1" s="407"/>
      <c r="CR1" s="407"/>
      <c r="CS1" s="407"/>
      <c r="CT1" s="407"/>
      <c r="CU1" s="407"/>
      <c r="CV1" s="407"/>
      <c r="CW1" s="407"/>
      <c r="CX1" s="407"/>
      <c r="CY1" s="407"/>
      <c r="CZ1" s="407"/>
      <c r="DA1" s="407"/>
      <c r="DB1" s="407"/>
      <c r="DC1" s="407"/>
      <c r="DD1" s="407"/>
      <c r="DE1" s="407"/>
    </row>
    <row r="2" spans="1:109" x14ac:dyDescent="0.25">
      <c r="E2" s="411" t="s">
        <v>50</v>
      </c>
      <c r="F2" s="410"/>
      <c r="G2" s="411" t="s">
        <v>20</v>
      </c>
      <c r="H2" s="408"/>
      <c r="I2" s="410"/>
      <c r="J2" s="412" t="s">
        <v>115</v>
      </c>
      <c r="K2" s="413"/>
      <c r="L2" s="413"/>
      <c r="M2" s="413"/>
      <c r="N2" s="413"/>
      <c r="O2" s="413"/>
      <c r="P2" s="413"/>
      <c r="Q2" s="413"/>
      <c r="R2" s="413"/>
      <c r="S2" s="413"/>
      <c r="T2" s="413"/>
      <c r="U2" s="413"/>
      <c r="V2" s="413"/>
      <c r="W2" s="413"/>
      <c r="X2" s="413"/>
      <c r="Y2" s="413"/>
      <c r="Z2" s="413"/>
      <c r="AA2" s="413"/>
      <c r="AB2" s="413"/>
      <c r="AC2" s="413"/>
      <c r="AD2" s="413"/>
      <c r="AE2" s="413"/>
      <c r="AF2" s="413"/>
      <c r="AG2" s="413"/>
      <c r="AH2" s="413"/>
      <c r="AI2" s="413"/>
      <c r="AJ2" s="413"/>
      <c r="AK2" s="413"/>
      <c r="AL2" s="413"/>
      <c r="AM2" s="413"/>
      <c r="AN2" s="413"/>
      <c r="AO2" s="413"/>
      <c r="AP2" s="413"/>
      <c r="AQ2" s="413"/>
      <c r="AR2" s="413"/>
      <c r="AS2" s="413"/>
      <c r="AT2" s="413"/>
      <c r="AU2" s="414"/>
      <c r="AV2" s="403" t="s">
        <v>225</v>
      </c>
      <c r="AW2" s="404"/>
      <c r="AX2" s="404"/>
      <c r="AY2" s="404"/>
      <c r="AZ2" s="404"/>
      <c r="BA2" s="404"/>
      <c r="BB2" s="404"/>
      <c r="BC2" s="404"/>
      <c r="BD2" s="404"/>
      <c r="BE2" s="404"/>
      <c r="BF2" s="404"/>
      <c r="BG2" s="404"/>
      <c r="BH2" s="404"/>
      <c r="BI2" s="404"/>
      <c r="BJ2" s="404"/>
      <c r="BK2" s="404"/>
      <c r="BL2" s="404"/>
      <c r="BM2" s="404"/>
      <c r="BN2" s="404"/>
      <c r="BO2" s="404"/>
      <c r="BP2" s="405"/>
      <c r="BQ2" s="408" t="s">
        <v>226</v>
      </c>
      <c r="BR2" s="408"/>
      <c r="BS2" s="408"/>
      <c r="BT2" s="408"/>
      <c r="BU2" s="408"/>
      <c r="BV2" s="408"/>
      <c r="BW2" s="408"/>
      <c r="BX2" s="408"/>
      <c r="BY2" s="408"/>
      <c r="BZ2" s="408"/>
      <c r="CA2" s="408"/>
      <c r="CB2" s="408"/>
      <c r="CC2" s="408"/>
      <c r="CD2" s="408"/>
      <c r="CE2" s="408"/>
      <c r="CF2" s="408"/>
      <c r="CG2" s="408"/>
      <c r="CH2" s="408"/>
      <c r="CI2" s="408"/>
      <c r="CJ2" s="408"/>
      <c r="CK2" s="408"/>
      <c r="CL2" s="408"/>
      <c r="CM2" s="408"/>
      <c r="CN2" s="408"/>
      <c r="CO2" s="408"/>
      <c r="CP2" s="408"/>
      <c r="CQ2" s="408"/>
      <c r="CR2" s="408"/>
      <c r="CS2" s="408"/>
      <c r="CT2" s="408"/>
      <c r="CU2" s="408"/>
      <c r="CV2" s="408"/>
      <c r="CW2" s="408"/>
      <c r="CX2" s="408"/>
      <c r="CY2" s="408"/>
      <c r="CZ2" s="408"/>
      <c r="DA2" s="408"/>
      <c r="DB2" s="408"/>
      <c r="DC2" s="408"/>
      <c r="DD2" s="408"/>
      <c r="DE2" s="408"/>
    </row>
    <row r="3" spans="1:109" x14ac:dyDescent="0.25">
      <c r="E3" s="311"/>
      <c r="F3" s="289"/>
      <c r="G3" s="311"/>
      <c r="H3" s="290"/>
      <c r="I3" s="289"/>
      <c r="J3" s="314"/>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315"/>
      <c r="AV3" s="292"/>
      <c r="AW3" s="292"/>
      <c r="AX3" s="292"/>
      <c r="AY3" s="292"/>
      <c r="AZ3" s="292"/>
      <c r="BA3" s="292"/>
      <c r="BB3" s="292"/>
      <c r="BC3" s="292"/>
      <c r="BD3" s="323"/>
      <c r="BE3" s="292"/>
      <c r="BF3" s="292"/>
      <c r="BG3" s="292"/>
      <c r="BH3" s="292"/>
      <c r="BI3" s="292"/>
      <c r="BJ3" s="292"/>
      <c r="BK3" s="292"/>
      <c r="BL3" s="292"/>
      <c r="BM3" s="292"/>
      <c r="BN3" s="292"/>
      <c r="BO3" s="292"/>
      <c r="BP3" s="309"/>
      <c r="BQ3" s="403" t="s">
        <v>476</v>
      </c>
      <c r="BR3" s="404"/>
      <c r="BS3" s="404"/>
      <c r="BT3" s="405"/>
      <c r="BU3" s="403" t="s">
        <v>421</v>
      </c>
      <c r="BV3" s="404"/>
      <c r="BW3" s="404"/>
      <c r="BX3" s="404"/>
      <c r="BY3" s="404"/>
      <c r="BZ3" s="404"/>
      <c r="CA3" s="404"/>
      <c r="CB3" s="404"/>
      <c r="CC3" s="404"/>
      <c r="CD3" s="404"/>
      <c r="CE3" s="404"/>
      <c r="CF3" s="405"/>
      <c r="CG3" s="409" t="s">
        <v>420</v>
      </c>
      <c r="CH3" s="408"/>
      <c r="CI3" s="408"/>
      <c r="CJ3" s="408"/>
      <c r="CK3" s="408"/>
      <c r="CL3" s="408"/>
      <c r="CM3" s="408"/>
      <c r="CN3" s="408"/>
      <c r="CO3" s="408"/>
      <c r="CP3" s="408"/>
      <c r="CQ3" s="408"/>
      <c r="CR3" s="408"/>
      <c r="CS3" s="408"/>
      <c r="CT3" s="410"/>
      <c r="CU3" s="409" t="s">
        <v>475</v>
      </c>
      <c r="CV3" s="408"/>
      <c r="CW3" s="408"/>
      <c r="CX3" s="408"/>
      <c r="CY3" s="408"/>
      <c r="CZ3" s="408"/>
      <c r="DA3" s="408"/>
      <c r="DB3" s="408"/>
      <c r="DC3" s="408"/>
      <c r="DD3" s="408"/>
      <c r="DE3" s="410"/>
    </row>
    <row r="4" spans="1:109" x14ac:dyDescent="0.25">
      <c r="A4" s="21"/>
      <c r="B4" s="21"/>
      <c r="C4" s="21"/>
      <c r="D4" s="21"/>
      <c r="E4" s="294" t="s">
        <v>213</v>
      </c>
      <c r="F4" s="93" t="s">
        <v>73</v>
      </c>
      <c r="G4" s="294" t="s">
        <v>214</v>
      </c>
      <c r="H4" s="283" t="s">
        <v>482</v>
      </c>
      <c r="I4" s="93" t="s">
        <v>73</v>
      </c>
      <c r="J4" s="316" t="s">
        <v>145</v>
      </c>
      <c r="K4" s="9" t="s">
        <v>418</v>
      </c>
      <c r="L4" s="9" t="s">
        <v>117</v>
      </c>
      <c r="M4" s="9" t="s">
        <v>147</v>
      </c>
      <c r="N4" s="9" t="s">
        <v>152</v>
      </c>
      <c r="O4" s="9" t="s">
        <v>151</v>
      </c>
      <c r="P4" s="9" t="s">
        <v>169</v>
      </c>
      <c r="Q4" s="9" t="s">
        <v>293</v>
      </c>
      <c r="R4" s="9" t="s">
        <v>416</v>
      </c>
      <c r="S4" s="140" t="s">
        <v>223</v>
      </c>
      <c r="T4" s="9" t="s">
        <v>154</v>
      </c>
      <c r="U4" s="9" t="s">
        <v>273</v>
      </c>
      <c r="V4" s="9" t="s">
        <v>312</v>
      </c>
      <c r="W4" s="9" t="s">
        <v>398</v>
      </c>
      <c r="X4" s="9" t="s">
        <v>399</v>
      </c>
      <c r="Y4" s="9" t="s">
        <v>400</v>
      </c>
      <c r="Z4" s="9" t="s">
        <v>158</v>
      </c>
      <c r="AA4" s="9" t="s">
        <v>310</v>
      </c>
      <c r="AB4" s="9" t="s">
        <v>323</v>
      </c>
      <c r="AC4" s="9" t="s">
        <v>160</v>
      </c>
      <c r="AD4" s="9" t="s">
        <v>162</v>
      </c>
      <c r="AE4" s="9" t="s">
        <v>288</v>
      </c>
      <c r="AF4" s="9" t="s">
        <v>170</v>
      </c>
      <c r="AG4" s="9" t="s">
        <v>334</v>
      </c>
      <c r="AH4" s="9" t="s">
        <v>28</v>
      </c>
      <c r="AI4" s="9" t="s">
        <v>30</v>
      </c>
      <c r="AJ4" s="9" t="s">
        <v>27</v>
      </c>
      <c r="AK4" s="9" t="s">
        <v>121</v>
      </c>
      <c r="AL4" s="9" t="s">
        <v>29</v>
      </c>
      <c r="AM4" s="9" t="s">
        <v>321</v>
      </c>
      <c r="AN4" s="9" t="s">
        <v>320</v>
      </c>
      <c r="AO4" s="9" t="s">
        <v>315</v>
      </c>
      <c r="AP4" s="9" t="s">
        <v>349</v>
      </c>
      <c r="AQ4" s="9" t="s">
        <v>317</v>
      </c>
      <c r="AR4" s="9" t="s">
        <v>465</v>
      </c>
      <c r="AS4" s="9"/>
      <c r="AT4" s="9"/>
      <c r="AU4" s="317"/>
      <c r="AV4" s="280" t="s">
        <v>268</v>
      </c>
      <c r="AW4" s="10" t="s">
        <v>275</v>
      </c>
      <c r="AX4" s="10" t="s">
        <v>273</v>
      </c>
      <c r="AY4" s="10" t="s">
        <v>270</v>
      </c>
      <c r="AZ4" s="10" t="s">
        <v>269</v>
      </c>
      <c r="BA4" s="10" t="s">
        <v>271</v>
      </c>
      <c r="BB4" s="10" t="s">
        <v>287</v>
      </c>
      <c r="BC4" s="10" t="s">
        <v>281</v>
      </c>
      <c r="BD4" s="324" t="s">
        <v>284</v>
      </c>
      <c r="BE4" s="10" t="s">
        <v>292</v>
      </c>
      <c r="BF4" s="10" t="s">
        <v>291</v>
      </c>
      <c r="BG4" s="10" t="s">
        <v>103</v>
      </c>
      <c r="BH4" s="10" t="s">
        <v>149</v>
      </c>
      <c r="BI4" s="10" t="s">
        <v>101</v>
      </c>
      <c r="BJ4" s="10" t="s">
        <v>102</v>
      </c>
      <c r="BK4" s="10" t="s">
        <v>163</v>
      </c>
      <c r="BL4" s="10" t="s">
        <v>165</v>
      </c>
      <c r="BM4" s="10" t="s">
        <v>167</v>
      </c>
      <c r="BN4" s="10" t="s">
        <v>48</v>
      </c>
      <c r="BO4" s="10"/>
      <c r="BP4" s="295"/>
      <c r="BQ4" s="280" t="s">
        <v>309</v>
      </c>
      <c r="BR4" s="10" t="s">
        <v>314</v>
      </c>
      <c r="BS4" s="10" t="s">
        <v>298</v>
      </c>
      <c r="BT4" s="203" t="s">
        <v>408</v>
      </c>
      <c r="BU4" s="294" t="s">
        <v>410</v>
      </c>
      <c r="BV4" s="10" t="s">
        <v>416</v>
      </c>
      <c r="BW4" s="10" t="s">
        <v>312</v>
      </c>
      <c r="BX4" s="10" t="s">
        <v>300</v>
      </c>
      <c r="BY4" s="10" t="s">
        <v>301</v>
      </c>
      <c r="BZ4" s="10" t="s">
        <v>302</v>
      </c>
      <c r="CA4" s="10" t="s">
        <v>303</v>
      </c>
      <c r="CB4" s="10" t="s">
        <v>304</v>
      </c>
      <c r="CC4" s="10" t="s">
        <v>305</v>
      </c>
      <c r="CD4" s="10" t="s">
        <v>286</v>
      </c>
      <c r="CE4" s="10" t="s">
        <v>285</v>
      </c>
      <c r="CF4" s="307" t="s">
        <v>405</v>
      </c>
      <c r="CG4" s="280" t="s">
        <v>297</v>
      </c>
      <c r="CH4" s="10" t="s">
        <v>300</v>
      </c>
      <c r="CI4" s="10" t="s">
        <v>301</v>
      </c>
      <c r="CJ4" s="10" t="s">
        <v>302</v>
      </c>
      <c r="CK4" s="10" t="s">
        <v>303</v>
      </c>
      <c r="CL4" s="10" t="s">
        <v>304</v>
      </c>
      <c r="CM4" s="10" t="s">
        <v>305</v>
      </c>
      <c r="CN4" s="10" t="s">
        <v>286</v>
      </c>
      <c r="CO4" s="10" t="s">
        <v>285</v>
      </c>
      <c r="CP4" s="10" t="s">
        <v>306</v>
      </c>
      <c r="CQ4" s="10" t="s">
        <v>307</v>
      </c>
      <c r="CR4" s="10" t="s">
        <v>322</v>
      </c>
      <c r="CS4" s="10" t="s">
        <v>308</v>
      </c>
      <c r="CT4" s="295" t="s">
        <v>299</v>
      </c>
      <c r="CU4" s="280" t="s">
        <v>422</v>
      </c>
      <c r="CV4" s="10" t="s">
        <v>109</v>
      </c>
      <c r="CW4" s="10" t="s">
        <v>174</v>
      </c>
      <c r="CX4" s="10" t="s">
        <v>45</v>
      </c>
      <c r="CY4" s="10" t="s">
        <v>101</v>
      </c>
      <c r="CZ4" s="10" t="s">
        <v>167</v>
      </c>
      <c r="DA4" s="10" t="s">
        <v>103</v>
      </c>
      <c r="DB4" s="10" t="s">
        <v>102</v>
      </c>
      <c r="DC4" s="10" t="s">
        <v>98</v>
      </c>
      <c r="DD4" s="10" t="s">
        <v>480</v>
      </c>
      <c r="DE4" s="295"/>
    </row>
    <row r="5" spans="1:109" x14ac:dyDescent="0.25">
      <c r="A5" s="21" t="s">
        <v>470</v>
      </c>
      <c r="B5" s="21" t="s">
        <v>471</v>
      </c>
      <c r="C5" s="21" t="s">
        <v>472</v>
      </c>
      <c r="D5" s="21" t="s">
        <v>474</v>
      </c>
      <c r="E5" s="296" t="s">
        <v>209</v>
      </c>
      <c r="F5" s="305" t="s">
        <v>41</v>
      </c>
      <c r="G5" s="305" t="s">
        <v>210</v>
      </c>
      <c r="H5" s="305" t="s">
        <v>481</v>
      </c>
      <c r="I5" s="93" t="s">
        <v>51</v>
      </c>
      <c r="J5" s="318" t="s">
        <v>146</v>
      </c>
      <c r="K5" s="76" t="s">
        <v>419</v>
      </c>
      <c r="L5" s="76" t="s">
        <v>173</v>
      </c>
      <c r="M5" s="76" t="s">
        <v>148</v>
      </c>
      <c r="N5" s="76" t="s">
        <v>232</v>
      </c>
      <c r="O5" s="76" t="s">
        <v>156</v>
      </c>
      <c r="P5" s="76" t="s">
        <v>157</v>
      </c>
      <c r="Q5" s="76" t="s">
        <v>425</v>
      </c>
      <c r="R5" s="76" t="s">
        <v>426</v>
      </c>
      <c r="S5" s="76" t="s">
        <v>296</v>
      </c>
      <c r="T5" s="76" t="s">
        <v>155</v>
      </c>
      <c r="U5" s="76" t="s">
        <v>274</v>
      </c>
      <c r="V5" s="76" t="s">
        <v>313</v>
      </c>
      <c r="W5" s="76" t="s">
        <v>403</v>
      </c>
      <c r="X5" s="76" t="s">
        <v>402</v>
      </c>
      <c r="Y5" s="76" t="s">
        <v>401</v>
      </c>
      <c r="Z5" s="76" t="s">
        <v>159</v>
      </c>
      <c r="AA5" s="76" t="s">
        <v>311</v>
      </c>
      <c r="AB5" s="76" t="s">
        <v>324</v>
      </c>
      <c r="AC5" s="76" t="s">
        <v>161</v>
      </c>
      <c r="AD5" s="139" t="s">
        <v>164</v>
      </c>
      <c r="AE5" s="76" t="s">
        <v>289</v>
      </c>
      <c r="AF5" s="76" t="s">
        <v>413</v>
      </c>
      <c r="AG5" s="76" t="s">
        <v>414</v>
      </c>
      <c r="AH5" s="76" t="s">
        <v>15</v>
      </c>
      <c r="AI5" s="76" t="s">
        <v>16</v>
      </c>
      <c r="AJ5" s="76" t="s">
        <v>14</v>
      </c>
      <c r="AK5" s="76" t="s">
        <v>23</v>
      </c>
      <c r="AL5" s="76" t="s">
        <v>22</v>
      </c>
      <c r="AM5" s="76" t="s">
        <v>318</v>
      </c>
      <c r="AN5" s="76" t="s">
        <v>319</v>
      </c>
      <c r="AO5" s="76" t="s">
        <v>469</v>
      </c>
      <c r="AP5" s="76" t="s">
        <v>316</v>
      </c>
      <c r="AQ5" s="76" t="s">
        <v>466</v>
      </c>
      <c r="AR5" s="76" t="s">
        <v>467</v>
      </c>
      <c r="AS5" s="76" t="s">
        <v>264</v>
      </c>
      <c r="AT5" s="76" t="s">
        <v>172</v>
      </c>
      <c r="AU5" s="319" t="s">
        <v>227</v>
      </c>
      <c r="AV5" s="93" t="s">
        <v>272</v>
      </c>
      <c r="AW5" s="93" t="s">
        <v>277</v>
      </c>
      <c r="AX5" s="93" t="s">
        <v>276</v>
      </c>
      <c r="AY5" s="93" t="s">
        <v>278</v>
      </c>
      <c r="AZ5" s="93" t="s">
        <v>279</v>
      </c>
      <c r="BA5" s="93" t="s">
        <v>280</v>
      </c>
      <c r="BB5" s="93" t="s">
        <v>282</v>
      </c>
      <c r="BC5" s="93" t="s">
        <v>283</v>
      </c>
      <c r="BD5" s="325" t="s">
        <v>294</v>
      </c>
      <c r="BE5" s="93" t="s">
        <v>295</v>
      </c>
      <c r="BF5" s="93" t="s">
        <v>290</v>
      </c>
      <c r="BG5" s="93" t="s">
        <v>39</v>
      </c>
      <c r="BH5" s="93" t="s">
        <v>150</v>
      </c>
      <c r="BI5" s="93" t="s">
        <v>32</v>
      </c>
      <c r="BJ5" s="93" t="s">
        <v>33</v>
      </c>
      <c r="BK5" s="93" t="s">
        <v>212</v>
      </c>
      <c r="BL5" s="93" t="s">
        <v>166</v>
      </c>
      <c r="BM5" s="93" t="s">
        <v>168</v>
      </c>
      <c r="BN5" s="93" t="s">
        <v>40</v>
      </c>
      <c r="BO5" s="93" t="s">
        <v>211</v>
      </c>
      <c r="BP5" s="297" t="s">
        <v>176</v>
      </c>
      <c r="BQ5" s="93" t="s">
        <v>382</v>
      </c>
      <c r="BR5" s="93" t="s">
        <v>383</v>
      </c>
      <c r="BS5" s="93" t="s">
        <v>385</v>
      </c>
      <c r="BT5" s="305" t="s">
        <v>409</v>
      </c>
      <c r="BU5" s="296" t="s">
        <v>411</v>
      </c>
      <c r="BV5" s="228" t="s">
        <v>417</v>
      </c>
      <c r="BW5" s="228" t="s">
        <v>468</v>
      </c>
      <c r="BX5" s="93" t="s">
        <v>386</v>
      </c>
      <c r="BY5" s="93" t="s">
        <v>387</v>
      </c>
      <c r="BZ5" s="93" t="s">
        <v>390</v>
      </c>
      <c r="CA5" s="93" t="s">
        <v>388</v>
      </c>
      <c r="CB5" s="93" t="s">
        <v>415</v>
      </c>
      <c r="CC5" s="93" t="s">
        <v>391</v>
      </c>
      <c r="CD5" s="93" t="s">
        <v>392</v>
      </c>
      <c r="CE5" s="93" t="s">
        <v>295</v>
      </c>
      <c r="CF5" s="308" t="s">
        <v>406</v>
      </c>
      <c r="CG5" s="93" t="s">
        <v>412</v>
      </c>
      <c r="CH5" s="93" t="s">
        <v>386</v>
      </c>
      <c r="CI5" s="93" t="s">
        <v>387</v>
      </c>
      <c r="CJ5" s="93" t="s">
        <v>390</v>
      </c>
      <c r="CK5" s="93" t="s">
        <v>388</v>
      </c>
      <c r="CL5" s="93" t="s">
        <v>389</v>
      </c>
      <c r="CM5" s="93" t="s">
        <v>391</v>
      </c>
      <c r="CN5" s="93" t="s">
        <v>392</v>
      </c>
      <c r="CO5" s="93" t="s">
        <v>295</v>
      </c>
      <c r="CP5" s="93" t="s">
        <v>393</v>
      </c>
      <c r="CQ5" s="93" t="s">
        <v>394</v>
      </c>
      <c r="CR5" s="93" t="s">
        <v>395</v>
      </c>
      <c r="CS5" s="93" t="s">
        <v>396</v>
      </c>
      <c r="CT5" s="297" t="s">
        <v>407</v>
      </c>
      <c r="CU5" s="93" t="s">
        <v>423</v>
      </c>
      <c r="CV5" s="93" t="s">
        <v>110</v>
      </c>
      <c r="CW5" s="93" t="s">
        <v>175</v>
      </c>
      <c r="CX5" s="93" t="s">
        <v>107</v>
      </c>
      <c r="CY5" s="93"/>
      <c r="CZ5" s="93"/>
      <c r="DA5" s="93" t="s">
        <v>39</v>
      </c>
      <c r="DB5" s="93" t="s">
        <v>33</v>
      </c>
      <c r="DC5" s="93" t="s">
        <v>210</v>
      </c>
      <c r="DD5" s="93"/>
      <c r="DE5" s="297" t="s">
        <v>51</v>
      </c>
    </row>
    <row r="6" spans="1:109" x14ac:dyDescent="0.25">
      <c r="A6" s="23">
        <v>100</v>
      </c>
      <c r="B6" s="23">
        <v>15</v>
      </c>
      <c r="C6" s="23">
        <v>1</v>
      </c>
      <c r="D6" s="23" t="s">
        <v>265</v>
      </c>
      <c r="E6" s="312">
        <f t="shared" ref="E6:E69" si="0">BN6</f>
        <v>1.5210159100289879</v>
      </c>
      <c r="F6" s="287" t="str">
        <f t="shared" ref="F6:F69" si="1">BO6</f>
        <v>A</v>
      </c>
      <c r="G6" s="312">
        <f t="shared" ref="G6:H69" si="2">DC6</f>
        <v>2.1118999999999994</v>
      </c>
      <c r="H6" s="312">
        <f t="shared" si="2"/>
        <v>1.5374998610491075</v>
      </c>
      <c r="I6" s="287" t="str">
        <f t="shared" ref="I6:I69" si="3">DE6</f>
        <v>B</v>
      </c>
      <c r="J6" s="320">
        <f>C6</f>
        <v>1</v>
      </c>
      <c r="K6" s="80">
        <f>C6</f>
        <v>1</v>
      </c>
      <c r="L6" s="82">
        <f>C6</f>
        <v>1</v>
      </c>
      <c r="M6" s="80">
        <f t="shared" ref="M6:M69" si="4">B6</f>
        <v>15</v>
      </c>
      <c r="N6" s="80">
        <f t="shared" ref="N6:N69" si="5">P6*0.2</f>
        <v>20</v>
      </c>
      <c r="O6" s="80">
        <f t="shared" ref="O6:O69" si="6">P6*0.2</f>
        <v>20</v>
      </c>
      <c r="P6" s="80">
        <f t="shared" ref="P6:P69" si="7">A6</f>
        <v>100</v>
      </c>
      <c r="Q6" s="80">
        <f t="shared" ref="Q6:Q69" si="8">2*SUM(N6:P6)</f>
        <v>280</v>
      </c>
      <c r="R6" s="80">
        <f t="shared" ref="R6:R69" si="9">Q6</f>
        <v>280</v>
      </c>
      <c r="S6" s="80">
        <f t="shared" ref="S6:S69" si="10">N6*0.5</f>
        <v>10</v>
      </c>
      <c r="T6" s="80">
        <f>0</f>
        <v>0</v>
      </c>
      <c r="U6" s="80">
        <f>'Int. Sens. Plot'!$B$2</f>
        <v>100</v>
      </c>
      <c r="V6" s="80">
        <f>'Int. Sens. Plot'!$B$3</f>
        <v>25</v>
      </c>
      <c r="W6" s="80">
        <f t="shared" ref="W6:W69" si="11">V6*0.2</f>
        <v>5</v>
      </c>
      <c r="X6" s="80">
        <f t="shared" ref="X6:X69" si="12">V6*0.2</f>
        <v>5</v>
      </c>
      <c r="Y6" s="225">
        <v>0.5</v>
      </c>
      <c r="Z6" s="80">
        <v>0</v>
      </c>
      <c r="AA6" s="86">
        <v>45</v>
      </c>
      <c r="AB6" s="86">
        <v>5</v>
      </c>
      <c r="AC6" s="80">
        <v>90</v>
      </c>
      <c r="AD6" s="80">
        <v>45</v>
      </c>
      <c r="AE6" s="80">
        <v>12</v>
      </c>
      <c r="AF6" s="80">
        <f t="shared" ref="AF6:AF69" si="13">12*J6+AK6</f>
        <v>21</v>
      </c>
      <c r="AG6" s="80">
        <f t="shared" ref="AG6:AG69" si="14">12*J6+AK6</f>
        <v>21</v>
      </c>
      <c r="AH6" s="86">
        <v>0</v>
      </c>
      <c r="AI6" s="86">
        <v>12</v>
      </c>
      <c r="AJ6" s="40">
        <v>0.9</v>
      </c>
      <c r="AK6" s="86">
        <v>9</v>
      </c>
      <c r="AL6" s="86">
        <v>0</v>
      </c>
      <c r="AM6" s="91">
        <v>1</v>
      </c>
      <c r="AN6" s="91">
        <v>0.1</v>
      </c>
      <c r="AO6" s="122">
        <v>3.5</v>
      </c>
      <c r="AP6" s="122">
        <v>10</v>
      </c>
      <c r="AQ6" s="122">
        <v>3</v>
      </c>
      <c r="AR6" s="122">
        <v>3</v>
      </c>
      <c r="AS6" s="122" t="str">
        <f t="shared" ref="AS6:AS69" si="15">D6</f>
        <v>Signalized</v>
      </c>
      <c r="AT6" s="119" t="s">
        <v>74</v>
      </c>
      <c r="AU6" s="321" t="s">
        <v>74</v>
      </c>
      <c r="AV6" s="306">
        <f t="shared" ref="AV6:AV69" si="16">(AF6/AO6) + 3</f>
        <v>9</v>
      </c>
      <c r="AW6" s="276">
        <f t="shared" ref="AW6:AW69" si="17">Q6/3600</f>
        <v>7.7777777777777779E-2</v>
      </c>
      <c r="AX6" s="276">
        <f t="shared" ref="AX6:AX69" si="18">U6/3600</f>
        <v>2.7777777777777776E-2</v>
      </c>
      <c r="AY6" s="125">
        <f t="shared" ref="AY6:AY69" si="19">MAX(8*AZ6/AE6,1)</f>
        <v>1</v>
      </c>
      <c r="AZ6" s="125">
        <f t="shared" ref="AZ6:AZ69" si="20">(AX6*EXP(AX6*AV6)+AW6*EXP(-AW6*AV6))/((AX6+AW6)*EXP((AX6-AW6)*AV6))</f>
        <v>1.1037881315974762</v>
      </c>
      <c r="BA6" s="125">
        <f t="shared" ref="BA6:BA69" si="21">AV6+2*(AY6-1)</f>
        <v>9</v>
      </c>
      <c r="BB6" s="125">
        <f t="shared" ref="BB6:BB69" si="22">1-EXP(-BA6*AW6/J6)</f>
        <v>0.50341469620859047</v>
      </c>
      <c r="BC6" s="125">
        <f t="shared" ref="BC6:BC69" si="23">1-(1-BB6)^J6</f>
        <v>0.50341469620859047</v>
      </c>
      <c r="BD6" s="326" t="str">
        <f t="shared" ref="BD6:BD69" si="24">IF(AS6="Free", (1/AW6)*(EXP(AW6*BA6)-AW6*BA6-1)/BC6, "-")</f>
        <v>-</v>
      </c>
      <c r="BE6" s="125" t="str">
        <f t="shared" ref="BE6:BE69" si="25">IF(AS6="Free", ROUND(1/EXP(-AW6*AV6),0),"-")</f>
        <v>-</v>
      </c>
      <c r="BF6" s="125">
        <f t="shared" ref="BF6:BF69" si="26">((1/(AW6/J6)) - (AV6-(1/(AW6/J6)))*EXP(-(AW6/J6)*AV6))/(1-EXP(-(AW6/J6)*AV6))</f>
        <v>29.344680292176033</v>
      </c>
      <c r="BG6" s="125">
        <f t="shared" ref="BG6:BG69" si="27">0.681*J6^0.514</f>
        <v>0.68100000000000005</v>
      </c>
      <c r="BH6" s="127">
        <f t="shared" ref="BH6:BH69" si="28">2*SUM(N6:P6)/(4*J6)</f>
        <v>70</v>
      </c>
      <c r="BI6" s="125">
        <f t="shared" ref="BI6:BI69" si="29">0.00013*BH6*M6</f>
        <v>0.13649999999999998</v>
      </c>
      <c r="BJ6" s="125">
        <f t="shared" ref="BJ6:BJ69" si="30">0.00569*SUM(S6:T6)/4-Z6*(0.0027*BH6-0.1946)</f>
        <v>1.4225E-2</v>
      </c>
      <c r="BK6" s="127">
        <f t="shared" ref="BK6:BK69" si="31">AD6+4</f>
        <v>49</v>
      </c>
      <c r="BL6" s="126">
        <f>IF(AS6="Signalized",(AC6-BK6)^2/(2*AC6),IF(AS6="Free",PEDBIKE_DELAY(AX6,AW6,AF6,AE6,AO6,AR6,AM6,L6,TRUE),IF(AS6="Stop",1,"Control N/A!")))</f>
        <v>9.3388888888888886</v>
      </c>
      <c r="BM6" s="125">
        <f t="shared" ref="BM6:BM69" si="32">0.0401*LN(BL6)</f>
        <v>8.959091002898803E-2</v>
      </c>
      <c r="BN6" s="125">
        <f t="shared" ref="BN6:BN69" si="33">IF(J6&gt;0,0.5997+BG6+BI6+BJ6+BM6,0)</f>
        <v>1.5210159100289879</v>
      </c>
      <c r="BO6" s="124" t="str">
        <f t="shared" ref="BO6:BO69" si="34">IF(BN6&lt;=2,"A",IF(BN6&lt;=2.75,"B",IF(BN6&lt;=3.5,"C",IF(BN6&lt;=4.25,"D",IF(BN6&lt;=5,"E","F")))))</f>
        <v>A</v>
      </c>
      <c r="BP6" s="310"/>
      <c r="BQ6" s="302">
        <f t="shared" ref="BQ6:BQ69" si="35">MAX(1500*ROUNDDOWN(AH6/2.5,0),1500)</f>
        <v>1500</v>
      </c>
      <c r="BR6" s="126">
        <v>5</v>
      </c>
      <c r="BS6" s="127">
        <f t="shared" ref="BS6:BS69" si="36">BQ6*EXP(-(N6/3600)*BR6)*AA6/AC6</f>
        <v>729.45335783726125</v>
      </c>
      <c r="BT6" s="126">
        <f t="shared" ref="BT6:BT69" si="37">0.5*AC6*(1-AA6/AC6)^2/(1-MIN(V6/BS6,1)*(AA6/AC6))</f>
        <v>11.446142466539532</v>
      </c>
      <c r="BU6" s="303">
        <f t="shared" ref="BU6:BU69" si="38">AG6/AP6 +AQ6</f>
        <v>5.0999999999999996</v>
      </c>
      <c r="BV6" s="276">
        <f t="shared" ref="BV6:BV69" si="39">R6/3600</f>
        <v>7.7777777777777779E-2</v>
      </c>
      <c r="BW6" s="276">
        <f t="shared" ref="BW6:BW69" si="40">V6/3600</f>
        <v>6.9444444444444441E-3</v>
      </c>
      <c r="BX6" s="125">
        <f t="shared" ref="BX6:BX69" si="41">MAX(IF(AH6=0,0,4*BY6/AH6),1)</f>
        <v>1</v>
      </c>
      <c r="BY6" s="125">
        <f t="shared" ref="BY6:BY69" si="42">((V6/3600)*EXP(BU6*V6/3600) + BV6*EXP(-BV6*BU6))/(((V6/3600)+BV6)*EXP(((V6/3600)-BV6))*BU6)</f>
        <v>0.14782490273109056</v>
      </c>
      <c r="BZ6" s="125">
        <f t="shared" ref="BZ6:BZ69" si="43">BU6+2*(BX6-1)</f>
        <v>5.0999999999999996</v>
      </c>
      <c r="CA6" s="125">
        <f t="shared" ref="CA6:CA69" si="44">1-EXP(-BZ6*BV6/AG6)</f>
        <v>1.8711611771168868E-2</v>
      </c>
      <c r="CB6" s="125">
        <f t="shared" ref="CB6:CB69" si="45">1 - (1-CA6)^AG6</f>
        <v>0.32744182566942437</v>
      </c>
      <c r="CC6" s="125">
        <f t="shared" ref="CC6:CC69" si="46">(1/BV6)*(EXP(BV6*BU6)-AW6*BU6-1)/CB6</f>
        <v>3.5414886057891568</v>
      </c>
      <c r="CD6" s="125">
        <f t="shared" ref="CD6:CD69" si="47">((1/BV6) - (CJ6+(1/BV6))*EXP(-BV6*CJ6))/(1-EXP(-BV6*CJ6))</f>
        <v>2.3818571111220983</v>
      </c>
      <c r="CE6" s="125">
        <f t="shared" ref="CE6:CE69" si="48">ROUND(1/EXP(-BV6*BZ6),0)</f>
        <v>1</v>
      </c>
      <c r="CF6" s="304" cm="1">
        <f t="array" ref="CF6">PEDBIKE_DELAY(BW6,BV6,AG6,AH6,AP6,AQ6,AN6,L6,FALSE)</f>
        <v>0.38103133335505995</v>
      </c>
      <c r="CG6" s="306">
        <f t="shared" ref="CG6:CG69" si="49">AF6/AP6 +AQ6</f>
        <v>5.0999999999999996</v>
      </c>
      <c r="CH6" s="125">
        <f t="shared" ref="CH6:CH69" si="50">MAX(IF(AH6=0,0,4*CI6/AH6),1)</f>
        <v>1</v>
      </c>
      <c r="CI6" s="125">
        <f t="shared" ref="CI6:CI69" si="51">((V6/3600)*EXP(CG6*V6/3600) + AW6*EXP(-AW6*CG6))/(((V6/3600)+AW6)*EXP(((V6/3600)-AW6))*CG6)</f>
        <v>0.14782490273109056</v>
      </c>
      <c r="CJ6" s="125">
        <f t="shared" ref="CJ6:CJ69" si="52">CG6+2*(CH6-1)</f>
        <v>5.0999999999999996</v>
      </c>
      <c r="CK6" s="125">
        <f t="shared" ref="CK6:CK69" si="53">1-EXP(-CJ6*AW6)</f>
        <v>0.32744182566942426</v>
      </c>
      <c r="CL6" s="125">
        <f t="shared" ref="CL6:CL69" si="54">1-(1-CK6)^AF6</f>
        <v>0.99975882795512139</v>
      </c>
      <c r="CM6" s="125">
        <f t="shared" ref="CM6:CM69" si="55">(1/AW6)*(EXP(AW6*CJ6)-AW6*CJ6-1)/CL6</f>
        <v>1.1599112328309653</v>
      </c>
      <c r="CN6" s="125">
        <f t="shared" ref="CN6:CN69" si="56">((1/AW6) - (CJ6+(1/AW6))*EXP(-AW6*CJ6))/(1-EXP(-AW6*CJ6))</f>
        <v>2.3818571111220983</v>
      </c>
      <c r="CO6" s="127">
        <f t="shared" ref="CO6:CO69" si="57">ROUND(1/EXP(-AW6*CJ6),0)</f>
        <v>1</v>
      </c>
      <c r="CP6" s="125" cm="1">
        <f t="array" ref="CP6">PEDBIKE_DELAY(BW6,AW6,AG6,AH6,AP6,AQ6,AN6,L6,FALSE)</f>
        <v>0.38103133335505995</v>
      </c>
      <c r="CQ6" s="126">
        <f t="shared" ref="CQ6:CQ69" si="58">(AA6)/2 + AB6 + AQ6</f>
        <v>30.5</v>
      </c>
      <c r="CR6" s="126">
        <f t="shared" ref="CR6:CR69" si="59">((AC6-AA6)/2)+AA6+AB6+2*AQ6</f>
        <v>78.5</v>
      </c>
      <c r="CS6" s="126">
        <f t="shared" ref="CS6:CS69" si="60">(AA6/AC6)*CQ6+((AC6-AA6)/AC6)*CR6</f>
        <v>54.5</v>
      </c>
      <c r="CT6" s="304">
        <f t="shared" ref="CT6:CT69" si="61">BT6+(W6/V6)*((1-Y6)*80 + Y6*CS6)</f>
        <v>24.896142466539533</v>
      </c>
      <c r="CU6" s="126">
        <f>IF(AS6="Signalized",CT6,IF(AS6="Free",0,IF(AS6="Stop",CF6,"Control N/A!")))</f>
        <v>24.896142466539533</v>
      </c>
      <c r="CV6" s="126">
        <f t="shared" ref="CV6:CV69" si="62">IF(AND(AT6="Yes",(AL6-1.5)&gt;0),AL6-1.5,AL6)</f>
        <v>0</v>
      </c>
      <c r="CW6" s="127">
        <f t="shared" ref="CW6:CW69" si="63">IF(AJ6&gt;0,0,1)</f>
        <v>0</v>
      </c>
      <c r="CX6" s="124">
        <f t="shared" ref="CX6:CX69" si="64">AI6+AH6+CV6+CW6*AK6</f>
        <v>12</v>
      </c>
      <c r="CY6" s="124">
        <f>(13/100000)*(Q6/4)*M6</f>
        <v>0.13649999999999998</v>
      </c>
      <c r="CZ6" s="124">
        <f>IF(CU6&gt;1, 0.401*LN(CU6), 0)</f>
        <v>1.2890998610491076</v>
      </c>
      <c r="DA6" s="125">
        <f t="shared" ref="DA6:DA69" si="65">0.0153*AF6-0.2144*CX6</f>
        <v>-2.2515000000000001</v>
      </c>
      <c r="DB6" s="125">
        <f t="shared" ref="DB6:DB69" si="66">0.0066*SUM(N6:P6)/(4*L6)</f>
        <v>0.23100000000000001</v>
      </c>
      <c r="DC6" s="125">
        <f t="shared" ref="DC6:DC69" si="67">IF(J6&gt;0,4.1324+DB6+DA6,0)</f>
        <v>2.1118999999999994</v>
      </c>
      <c r="DD6" s="125">
        <f>IF(J6&gt;0,2.1324+DB6+DA6+CZ6+CY6,0)</f>
        <v>1.5374998610491075</v>
      </c>
      <c r="DE6" s="298" t="str">
        <f t="shared" ref="DE6:DE69" si="68">IF(DC6&lt;=2,"A",IF(DC6&lt;=2.75,"B",IF(DC6&lt;=3.5,"C",IF(DC6&lt;=4.25,"D",IF(DC6&lt;=5,"E","F")))))</f>
        <v>B</v>
      </c>
    </row>
    <row r="7" spans="1:109" x14ac:dyDescent="0.25">
      <c r="A7" s="23">
        <v>200</v>
      </c>
      <c r="B7" s="23">
        <v>15</v>
      </c>
      <c r="C7" s="23">
        <v>1</v>
      </c>
      <c r="D7" s="23" t="s">
        <v>265</v>
      </c>
      <c r="E7" s="312">
        <f t="shared" si="0"/>
        <v>1.6717409100289879</v>
      </c>
      <c r="F7" s="287" t="str">
        <f t="shared" si="1"/>
        <v>A</v>
      </c>
      <c r="G7" s="312">
        <f t="shared" si="2"/>
        <v>2.3428999999999993</v>
      </c>
      <c r="H7" s="312">
        <f t="shared" si="2"/>
        <v>1.9050904339300538</v>
      </c>
      <c r="I7" s="287" t="str">
        <f t="shared" si="3"/>
        <v>B</v>
      </c>
      <c r="J7" s="320">
        <f t="shared" ref="J7:J70" si="69">C7</f>
        <v>1</v>
      </c>
      <c r="K7" s="80">
        <f t="shared" ref="K7:K70" si="70">C7</f>
        <v>1</v>
      </c>
      <c r="L7" s="82">
        <f t="shared" ref="L7:L70" si="71">C7</f>
        <v>1</v>
      </c>
      <c r="M7" s="80">
        <f t="shared" si="4"/>
        <v>15</v>
      </c>
      <c r="N7" s="80">
        <f t="shared" si="5"/>
        <v>40</v>
      </c>
      <c r="O7" s="80">
        <f t="shared" si="6"/>
        <v>40</v>
      </c>
      <c r="P7" s="80">
        <f t="shared" si="7"/>
        <v>200</v>
      </c>
      <c r="Q7" s="80">
        <f t="shared" si="8"/>
        <v>560</v>
      </c>
      <c r="R7" s="80">
        <f t="shared" si="9"/>
        <v>560</v>
      </c>
      <c r="S7" s="80">
        <f t="shared" si="10"/>
        <v>20</v>
      </c>
      <c r="T7" s="80">
        <f>0</f>
        <v>0</v>
      </c>
      <c r="U7" s="80">
        <f>'Int. Sens. Plot'!$B$2</f>
        <v>100</v>
      </c>
      <c r="V7" s="80">
        <f>'Int. Sens. Plot'!$B$3</f>
        <v>25</v>
      </c>
      <c r="W7" s="80">
        <f t="shared" si="11"/>
        <v>5</v>
      </c>
      <c r="X7" s="80">
        <f t="shared" si="12"/>
        <v>5</v>
      </c>
      <c r="Y7" s="225">
        <v>0.5</v>
      </c>
      <c r="Z7" s="80">
        <v>0</v>
      </c>
      <c r="AA7" s="86">
        <v>45</v>
      </c>
      <c r="AB7" s="86">
        <v>5</v>
      </c>
      <c r="AC7" s="80">
        <v>90</v>
      </c>
      <c r="AD7" s="80">
        <v>45</v>
      </c>
      <c r="AE7" s="80">
        <v>12</v>
      </c>
      <c r="AF7" s="80">
        <f t="shared" si="13"/>
        <v>21</v>
      </c>
      <c r="AG7" s="80">
        <f t="shared" si="14"/>
        <v>21</v>
      </c>
      <c r="AH7" s="86">
        <v>0</v>
      </c>
      <c r="AI7" s="86">
        <v>12</v>
      </c>
      <c r="AJ7" s="40">
        <v>0.9</v>
      </c>
      <c r="AK7" s="86">
        <v>9</v>
      </c>
      <c r="AL7" s="86">
        <v>0</v>
      </c>
      <c r="AM7" s="91">
        <v>1</v>
      </c>
      <c r="AN7" s="91">
        <v>0.1</v>
      </c>
      <c r="AO7" s="122">
        <v>3.5</v>
      </c>
      <c r="AP7" s="122">
        <v>10</v>
      </c>
      <c r="AQ7" s="122">
        <v>3</v>
      </c>
      <c r="AR7" s="122">
        <v>3</v>
      </c>
      <c r="AS7" s="122" t="str">
        <f t="shared" si="15"/>
        <v>Signalized</v>
      </c>
      <c r="AT7" s="119" t="s">
        <v>74</v>
      </c>
      <c r="AU7" s="321" t="s">
        <v>74</v>
      </c>
      <c r="AV7" s="306">
        <f t="shared" si="16"/>
        <v>9</v>
      </c>
      <c r="AW7" s="276">
        <f t="shared" si="17"/>
        <v>0.15555555555555556</v>
      </c>
      <c r="AX7" s="276">
        <f t="shared" si="18"/>
        <v>2.7777777777777776E-2</v>
      </c>
      <c r="AY7" s="125">
        <f t="shared" si="19"/>
        <v>1</v>
      </c>
      <c r="AZ7" s="125">
        <f t="shared" si="20"/>
        <v>1.2752249018249304</v>
      </c>
      <c r="BA7" s="125">
        <f t="shared" si="21"/>
        <v>9</v>
      </c>
      <c r="BB7" s="125">
        <f t="shared" si="22"/>
        <v>0.75340303605839354</v>
      </c>
      <c r="BC7" s="125">
        <f t="shared" si="23"/>
        <v>0.75340303605839354</v>
      </c>
      <c r="BD7" s="326" t="str">
        <f t="shared" si="24"/>
        <v>-</v>
      </c>
      <c r="BE7" s="125" t="str">
        <f t="shared" si="25"/>
        <v>-</v>
      </c>
      <c r="BF7" s="125">
        <f t="shared" si="26"/>
        <v>7.6910560119050713</v>
      </c>
      <c r="BG7" s="125">
        <f t="shared" si="27"/>
        <v>0.68100000000000005</v>
      </c>
      <c r="BH7" s="127">
        <f t="shared" si="28"/>
        <v>140</v>
      </c>
      <c r="BI7" s="125">
        <f t="shared" si="29"/>
        <v>0.27299999999999996</v>
      </c>
      <c r="BJ7" s="125">
        <f t="shared" si="30"/>
        <v>2.845E-2</v>
      </c>
      <c r="BK7" s="127">
        <f t="shared" si="31"/>
        <v>49</v>
      </c>
      <c r="BL7" s="126">
        <f>IF(AS7="Signalized",(AC7-BK7)^2/(2*AC7),IF(AS7="Free",PEDBIKE_DELAY(AX7,AW7,AF7,AE7,AO7,AR7,AM7,L7,TRUE),IF(AS7="Stop",1,"Control N/A!")))</f>
        <v>9.3388888888888886</v>
      </c>
      <c r="BM7" s="125">
        <f t="shared" si="32"/>
        <v>8.959091002898803E-2</v>
      </c>
      <c r="BN7" s="125">
        <f t="shared" si="33"/>
        <v>1.6717409100289879</v>
      </c>
      <c r="BO7" s="124" t="str">
        <f t="shared" si="34"/>
        <v>A</v>
      </c>
      <c r="BP7" s="310"/>
      <c r="BQ7" s="302">
        <f t="shared" si="35"/>
        <v>1500</v>
      </c>
      <c r="BR7" s="126">
        <v>5</v>
      </c>
      <c r="BS7" s="127">
        <f t="shared" si="36"/>
        <v>709.46960168007411</v>
      </c>
      <c r="BT7" s="126">
        <f t="shared" si="37"/>
        <v>11.451766331933296</v>
      </c>
      <c r="BU7" s="303">
        <f t="shared" si="38"/>
        <v>5.0999999999999996</v>
      </c>
      <c r="BV7" s="276">
        <f t="shared" si="39"/>
        <v>0.15555555555555556</v>
      </c>
      <c r="BW7" s="276">
        <f t="shared" si="40"/>
        <v>6.9444444444444441E-3</v>
      </c>
      <c r="BX7" s="125">
        <f t="shared" si="41"/>
        <v>1</v>
      </c>
      <c r="BY7" s="125">
        <f t="shared" si="42"/>
        <v>0.10857847474827272</v>
      </c>
      <c r="BZ7" s="125">
        <f t="shared" si="43"/>
        <v>5.0999999999999996</v>
      </c>
      <c r="CA7" s="125">
        <f t="shared" si="44"/>
        <v>3.7073099127262754E-2</v>
      </c>
      <c r="CB7" s="125">
        <f t="shared" si="45"/>
        <v>0.54766550214112308</v>
      </c>
      <c r="CC7" s="125">
        <f t="shared" si="46"/>
        <v>4.8997322097653022</v>
      </c>
      <c r="CD7" s="125">
        <f t="shared" si="47"/>
        <v>2.2163179087471558</v>
      </c>
      <c r="CE7" s="125">
        <f t="shared" si="48"/>
        <v>2</v>
      </c>
      <c r="CF7" s="304" cm="1">
        <f t="array" ref="CF7">PEDBIKE_DELAY(BW7,BV7,AG7,AH7,AP7,AQ7,AN7,L7,FALSE)</f>
        <v>0.81663296669681418</v>
      </c>
      <c r="CG7" s="306">
        <f t="shared" si="49"/>
        <v>5.0999999999999996</v>
      </c>
      <c r="CH7" s="125">
        <f t="shared" si="50"/>
        <v>1</v>
      </c>
      <c r="CI7" s="125">
        <f t="shared" si="51"/>
        <v>0.10857847474827272</v>
      </c>
      <c r="CJ7" s="125">
        <f t="shared" si="52"/>
        <v>5.0999999999999996</v>
      </c>
      <c r="CK7" s="125">
        <f t="shared" si="53"/>
        <v>0.54766550214112297</v>
      </c>
      <c r="CL7" s="125">
        <f t="shared" si="54"/>
        <v>0.99999994183604479</v>
      </c>
      <c r="CM7" s="125">
        <f t="shared" si="55"/>
        <v>2.6834144570961471</v>
      </c>
      <c r="CN7" s="125">
        <f t="shared" si="56"/>
        <v>2.2163179087471558</v>
      </c>
      <c r="CO7" s="127">
        <f t="shared" si="57"/>
        <v>2</v>
      </c>
      <c r="CP7" s="125" cm="1">
        <f t="array" ref="CP7">PEDBIKE_DELAY(BW7,AW7,AG7,AH7,AP7,AQ7,AN7,L7,FALSE)</f>
        <v>0.81663296669681418</v>
      </c>
      <c r="CQ7" s="126">
        <f t="shared" si="58"/>
        <v>30.5</v>
      </c>
      <c r="CR7" s="126">
        <f t="shared" si="59"/>
        <v>78.5</v>
      </c>
      <c r="CS7" s="126">
        <f t="shared" si="60"/>
        <v>54.5</v>
      </c>
      <c r="CT7" s="304">
        <f t="shared" si="61"/>
        <v>24.901766331933295</v>
      </c>
      <c r="CU7" s="126">
        <f t="shared" ref="CU7:CU70" si="72">IF(AS7="Signalized",CT7,IF(AS7="Free",0,IF(AS7="Stop",CF7,"Control N/A!")))</f>
        <v>24.901766331933295</v>
      </c>
      <c r="CV7" s="126">
        <f t="shared" si="62"/>
        <v>0</v>
      </c>
      <c r="CW7" s="127">
        <f t="shared" si="63"/>
        <v>0</v>
      </c>
      <c r="CX7" s="124">
        <f t="shared" si="64"/>
        <v>12</v>
      </c>
      <c r="CY7" s="124">
        <f t="shared" ref="CY7:CY70" si="73">(13/100000)*(Q7/4)*M7</f>
        <v>0.27299999999999996</v>
      </c>
      <c r="CZ7" s="124">
        <f t="shared" ref="CZ7:CZ70" si="74">IF(CU7&gt;1, 0.401*LN(CU7), 0)</f>
        <v>1.2891904339300537</v>
      </c>
      <c r="DA7" s="125">
        <f t="shared" si="65"/>
        <v>-2.2515000000000001</v>
      </c>
      <c r="DB7" s="125">
        <f t="shared" si="66"/>
        <v>0.46200000000000002</v>
      </c>
      <c r="DC7" s="125">
        <f t="shared" si="67"/>
        <v>2.3428999999999993</v>
      </c>
      <c r="DD7" s="125">
        <f t="shared" ref="DD7:DD70" si="75">IF(J7&gt;0,2.1324+DB7+DA7+CZ7+CY7,0)</f>
        <v>1.9050904339300538</v>
      </c>
      <c r="DE7" s="298" t="str">
        <f t="shared" si="68"/>
        <v>B</v>
      </c>
    </row>
    <row r="8" spans="1:109" x14ac:dyDescent="0.25">
      <c r="A8" s="23">
        <v>300</v>
      </c>
      <c r="B8" s="23">
        <v>15</v>
      </c>
      <c r="C8" s="23">
        <v>1</v>
      </c>
      <c r="D8" s="23" t="s">
        <v>265</v>
      </c>
      <c r="E8" s="312">
        <f t="shared" si="0"/>
        <v>1.8224659100289879</v>
      </c>
      <c r="F8" s="287" t="str">
        <f t="shared" si="1"/>
        <v>A</v>
      </c>
      <c r="G8" s="312">
        <f t="shared" si="2"/>
        <v>2.5738999999999992</v>
      </c>
      <c r="H8" s="312">
        <f t="shared" si="2"/>
        <v>2.2726836294818424</v>
      </c>
      <c r="I8" s="287" t="str">
        <f t="shared" si="3"/>
        <v>B</v>
      </c>
      <c r="J8" s="320">
        <f t="shared" si="69"/>
        <v>1</v>
      </c>
      <c r="K8" s="80">
        <f t="shared" si="70"/>
        <v>1</v>
      </c>
      <c r="L8" s="82">
        <f t="shared" si="71"/>
        <v>1</v>
      </c>
      <c r="M8" s="80">
        <f t="shared" si="4"/>
        <v>15</v>
      </c>
      <c r="N8" s="80">
        <f t="shared" si="5"/>
        <v>60</v>
      </c>
      <c r="O8" s="80">
        <f t="shared" si="6"/>
        <v>60</v>
      </c>
      <c r="P8" s="80">
        <f t="shared" si="7"/>
        <v>300</v>
      </c>
      <c r="Q8" s="80">
        <f t="shared" si="8"/>
        <v>840</v>
      </c>
      <c r="R8" s="80">
        <f t="shared" si="9"/>
        <v>840</v>
      </c>
      <c r="S8" s="80">
        <f t="shared" si="10"/>
        <v>30</v>
      </c>
      <c r="T8" s="80">
        <f>0</f>
        <v>0</v>
      </c>
      <c r="U8" s="80">
        <f>'Int. Sens. Plot'!$B$2</f>
        <v>100</v>
      </c>
      <c r="V8" s="80">
        <f>'Int. Sens. Plot'!$B$3</f>
        <v>25</v>
      </c>
      <c r="W8" s="80">
        <f t="shared" si="11"/>
        <v>5</v>
      </c>
      <c r="X8" s="80">
        <f t="shared" si="12"/>
        <v>5</v>
      </c>
      <c r="Y8" s="225">
        <v>0.5</v>
      </c>
      <c r="Z8" s="80">
        <v>0</v>
      </c>
      <c r="AA8" s="86">
        <v>45</v>
      </c>
      <c r="AB8" s="86">
        <v>5</v>
      </c>
      <c r="AC8" s="80">
        <v>90</v>
      </c>
      <c r="AD8" s="80">
        <v>45</v>
      </c>
      <c r="AE8" s="80">
        <v>12</v>
      </c>
      <c r="AF8" s="80">
        <f t="shared" si="13"/>
        <v>21</v>
      </c>
      <c r="AG8" s="80">
        <f t="shared" si="14"/>
        <v>21</v>
      </c>
      <c r="AH8" s="86">
        <v>0</v>
      </c>
      <c r="AI8" s="86">
        <v>12</v>
      </c>
      <c r="AJ8" s="40">
        <v>0.9</v>
      </c>
      <c r="AK8" s="86">
        <v>9</v>
      </c>
      <c r="AL8" s="86">
        <v>0</v>
      </c>
      <c r="AM8" s="91">
        <v>1</v>
      </c>
      <c r="AN8" s="91">
        <v>0.1</v>
      </c>
      <c r="AO8" s="122">
        <v>3.5</v>
      </c>
      <c r="AP8" s="122">
        <v>10</v>
      </c>
      <c r="AQ8" s="122">
        <v>3</v>
      </c>
      <c r="AR8" s="122">
        <v>3</v>
      </c>
      <c r="AS8" s="122" t="str">
        <f t="shared" si="15"/>
        <v>Signalized</v>
      </c>
      <c r="AT8" s="119" t="s">
        <v>74</v>
      </c>
      <c r="AU8" s="321" t="s">
        <v>74</v>
      </c>
      <c r="AV8" s="306">
        <f t="shared" si="16"/>
        <v>9</v>
      </c>
      <c r="AW8" s="276">
        <f t="shared" si="17"/>
        <v>0.23333333333333334</v>
      </c>
      <c r="AX8" s="276">
        <f t="shared" si="18"/>
        <v>2.7777777777777776E-2</v>
      </c>
      <c r="AY8" s="125">
        <f t="shared" si="19"/>
        <v>1.0431274106643578</v>
      </c>
      <c r="AZ8" s="125">
        <f t="shared" si="20"/>
        <v>1.5646911159965367</v>
      </c>
      <c r="BA8" s="125">
        <f t="shared" si="21"/>
        <v>9.0862548213287155</v>
      </c>
      <c r="BB8" s="125">
        <f t="shared" si="22"/>
        <v>0.87998350952023063</v>
      </c>
      <c r="BC8" s="125">
        <f t="shared" si="23"/>
        <v>0.87998350952023063</v>
      </c>
      <c r="BD8" s="326" t="str">
        <f t="shared" si="24"/>
        <v>-</v>
      </c>
      <c r="BE8" s="125" t="str">
        <f t="shared" si="25"/>
        <v>-</v>
      </c>
      <c r="BF8" s="125">
        <f t="shared" si="26"/>
        <v>4.2259094759204485</v>
      </c>
      <c r="BG8" s="125">
        <f t="shared" si="27"/>
        <v>0.68100000000000005</v>
      </c>
      <c r="BH8" s="127">
        <f t="shared" si="28"/>
        <v>210</v>
      </c>
      <c r="BI8" s="125">
        <f t="shared" si="29"/>
        <v>0.40949999999999998</v>
      </c>
      <c r="BJ8" s="125">
        <f t="shared" si="30"/>
        <v>4.2674999999999998E-2</v>
      </c>
      <c r="BK8" s="127">
        <f t="shared" si="31"/>
        <v>49</v>
      </c>
      <c r="BL8" s="126">
        <f>IF(AS8="Signalized",(AC8-BK8)^2/(2*AC8),IF(AS8="Free",PEDBIKE_DELAY(AX8,AW8,AF8,AE8,AO8,AR8,AM8,L8,TRUE),IF(AS8="Stop",1,"Control N/A!")))</f>
        <v>9.3388888888888886</v>
      </c>
      <c r="BM8" s="125">
        <f t="shared" si="32"/>
        <v>8.959091002898803E-2</v>
      </c>
      <c r="BN8" s="125">
        <f t="shared" si="33"/>
        <v>1.8224659100289879</v>
      </c>
      <c r="BO8" s="124" t="str">
        <f t="shared" si="34"/>
        <v>A</v>
      </c>
      <c r="BP8" s="310"/>
      <c r="BQ8" s="302">
        <f t="shared" si="35"/>
        <v>1500</v>
      </c>
      <c r="BR8" s="126">
        <v>5</v>
      </c>
      <c r="BS8" s="127">
        <f t="shared" si="36"/>
        <v>690.03331097199248</v>
      </c>
      <c r="BT8" s="126">
        <f t="shared" si="37"/>
        <v>11.457554370719071</v>
      </c>
      <c r="BU8" s="303">
        <f t="shared" si="38"/>
        <v>5.0999999999999996</v>
      </c>
      <c r="BV8" s="276">
        <f t="shared" si="39"/>
        <v>0.23333333333333334</v>
      </c>
      <c r="BW8" s="276">
        <f t="shared" si="40"/>
        <v>6.9444444444444441E-3</v>
      </c>
      <c r="BX8" s="125">
        <f t="shared" si="41"/>
        <v>1</v>
      </c>
      <c r="BY8" s="125">
        <f t="shared" si="42"/>
        <v>8.0007372554138312E-2</v>
      </c>
      <c r="BZ8" s="125">
        <f t="shared" si="43"/>
        <v>5.0999999999999996</v>
      </c>
      <c r="CA8" s="125">
        <f t="shared" si="44"/>
        <v>5.5091013460408234E-2</v>
      </c>
      <c r="CB8" s="125">
        <f t="shared" si="45"/>
        <v>0.69577873593329587</v>
      </c>
      <c r="CC8" s="125">
        <f t="shared" si="46"/>
        <v>6.7575744417709016</v>
      </c>
      <c r="CD8" s="125">
        <f t="shared" si="47"/>
        <v>2.0557978387003959</v>
      </c>
      <c r="CE8" s="125">
        <f t="shared" si="48"/>
        <v>3</v>
      </c>
      <c r="CF8" s="304" cm="1">
        <f t="array" ref="CF8">PEDBIKE_DELAY(BW8,BV8,AG8,AH8,AP8,AQ8,AN8,L8,FALSE)</f>
        <v>1.3031949216072376</v>
      </c>
      <c r="CG8" s="306">
        <f t="shared" si="49"/>
        <v>5.0999999999999996</v>
      </c>
      <c r="CH8" s="125">
        <f t="shared" si="50"/>
        <v>1</v>
      </c>
      <c r="CI8" s="125">
        <f t="shared" si="51"/>
        <v>8.0007372554138312E-2</v>
      </c>
      <c r="CJ8" s="125">
        <f t="shared" si="52"/>
        <v>5.0999999999999996</v>
      </c>
      <c r="CK8" s="125">
        <f t="shared" si="53"/>
        <v>0.69577873593329587</v>
      </c>
      <c r="CL8" s="125">
        <f t="shared" si="54"/>
        <v>0.99999999998597244</v>
      </c>
      <c r="CM8" s="125">
        <f t="shared" si="55"/>
        <v>4.7017766031364596</v>
      </c>
      <c r="CN8" s="125">
        <f t="shared" si="56"/>
        <v>2.0557978387003959</v>
      </c>
      <c r="CO8" s="127">
        <f t="shared" si="57"/>
        <v>3</v>
      </c>
      <c r="CP8" s="125" cm="1">
        <f t="array" ref="CP8">PEDBIKE_DELAY(BW8,AW8,AG8,AH8,AP8,AQ8,AN8,L8,FALSE)</f>
        <v>1.3031949216072376</v>
      </c>
      <c r="CQ8" s="126">
        <f t="shared" si="58"/>
        <v>30.5</v>
      </c>
      <c r="CR8" s="126">
        <f t="shared" si="59"/>
        <v>78.5</v>
      </c>
      <c r="CS8" s="126">
        <f t="shared" si="60"/>
        <v>54.5</v>
      </c>
      <c r="CT8" s="304">
        <f t="shared" si="61"/>
        <v>24.907554370719073</v>
      </c>
      <c r="CU8" s="126">
        <f t="shared" si="72"/>
        <v>24.907554370719073</v>
      </c>
      <c r="CV8" s="126">
        <f t="shared" si="62"/>
        <v>0</v>
      </c>
      <c r="CW8" s="127">
        <f t="shared" si="63"/>
        <v>0</v>
      </c>
      <c r="CX8" s="124">
        <f t="shared" si="64"/>
        <v>12</v>
      </c>
      <c r="CY8" s="124">
        <f t="shared" si="73"/>
        <v>0.40949999999999998</v>
      </c>
      <c r="CZ8" s="124">
        <f t="shared" si="74"/>
        <v>1.2892836294818422</v>
      </c>
      <c r="DA8" s="125">
        <f t="shared" si="65"/>
        <v>-2.2515000000000001</v>
      </c>
      <c r="DB8" s="125">
        <f t="shared" si="66"/>
        <v>0.69299999999999995</v>
      </c>
      <c r="DC8" s="125">
        <f t="shared" si="67"/>
        <v>2.5738999999999992</v>
      </c>
      <c r="DD8" s="125">
        <f t="shared" si="75"/>
        <v>2.2726836294818424</v>
      </c>
      <c r="DE8" s="298" t="str">
        <f t="shared" si="68"/>
        <v>B</v>
      </c>
    </row>
    <row r="9" spans="1:109" x14ac:dyDescent="0.25">
      <c r="A9" s="23">
        <v>400</v>
      </c>
      <c r="B9" s="23">
        <v>15</v>
      </c>
      <c r="C9" s="23">
        <v>1</v>
      </c>
      <c r="D9" s="23" t="s">
        <v>265</v>
      </c>
      <c r="E9" s="312">
        <f t="shared" si="0"/>
        <v>1.9731909100289877</v>
      </c>
      <c r="F9" s="287" t="str">
        <f t="shared" si="1"/>
        <v>A</v>
      </c>
      <c r="G9" s="312">
        <f t="shared" si="2"/>
        <v>2.8048999999999999</v>
      </c>
      <c r="H9" s="312">
        <f t="shared" si="2"/>
        <v>2.6402795257525966</v>
      </c>
      <c r="I9" s="287" t="str">
        <f t="shared" si="3"/>
        <v>C</v>
      </c>
      <c r="J9" s="320">
        <f t="shared" si="69"/>
        <v>1</v>
      </c>
      <c r="K9" s="80">
        <f t="shared" si="70"/>
        <v>1</v>
      </c>
      <c r="L9" s="82">
        <f t="shared" si="71"/>
        <v>1</v>
      </c>
      <c r="M9" s="80">
        <f t="shared" si="4"/>
        <v>15</v>
      </c>
      <c r="N9" s="80">
        <f t="shared" si="5"/>
        <v>80</v>
      </c>
      <c r="O9" s="80">
        <f t="shared" si="6"/>
        <v>80</v>
      </c>
      <c r="P9" s="80">
        <f t="shared" si="7"/>
        <v>400</v>
      </c>
      <c r="Q9" s="80">
        <f t="shared" si="8"/>
        <v>1120</v>
      </c>
      <c r="R9" s="80">
        <f t="shared" si="9"/>
        <v>1120</v>
      </c>
      <c r="S9" s="80">
        <f t="shared" si="10"/>
        <v>40</v>
      </c>
      <c r="T9" s="80">
        <f>0</f>
        <v>0</v>
      </c>
      <c r="U9" s="80">
        <f>'Int. Sens. Plot'!$B$2</f>
        <v>100</v>
      </c>
      <c r="V9" s="80">
        <f>'Int. Sens. Plot'!$B$3</f>
        <v>25</v>
      </c>
      <c r="W9" s="80">
        <f t="shared" si="11"/>
        <v>5</v>
      </c>
      <c r="X9" s="80">
        <f t="shared" si="12"/>
        <v>5</v>
      </c>
      <c r="Y9" s="225">
        <v>0.5</v>
      </c>
      <c r="Z9" s="80">
        <v>0</v>
      </c>
      <c r="AA9" s="86">
        <v>45</v>
      </c>
      <c r="AB9" s="86">
        <v>5</v>
      </c>
      <c r="AC9" s="80">
        <v>90</v>
      </c>
      <c r="AD9" s="80">
        <v>45</v>
      </c>
      <c r="AE9" s="80">
        <v>12</v>
      </c>
      <c r="AF9" s="80">
        <f t="shared" si="13"/>
        <v>21</v>
      </c>
      <c r="AG9" s="80">
        <f t="shared" si="14"/>
        <v>21</v>
      </c>
      <c r="AH9" s="86">
        <v>0</v>
      </c>
      <c r="AI9" s="86">
        <v>12</v>
      </c>
      <c r="AJ9" s="40">
        <v>0.9</v>
      </c>
      <c r="AK9" s="86">
        <v>9</v>
      </c>
      <c r="AL9" s="86">
        <v>0</v>
      </c>
      <c r="AM9" s="91">
        <v>1</v>
      </c>
      <c r="AN9" s="91">
        <v>0.1</v>
      </c>
      <c r="AO9" s="122">
        <v>3.5</v>
      </c>
      <c r="AP9" s="122">
        <v>10</v>
      </c>
      <c r="AQ9" s="122">
        <v>3</v>
      </c>
      <c r="AR9" s="122">
        <v>3</v>
      </c>
      <c r="AS9" s="122" t="str">
        <f t="shared" si="15"/>
        <v>Signalized</v>
      </c>
      <c r="AT9" s="119" t="s">
        <v>74</v>
      </c>
      <c r="AU9" s="321" t="s">
        <v>74</v>
      </c>
      <c r="AV9" s="306">
        <f t="shared" si="16"/>
        <v>9</v>
      </c>
      <c r="AW9" s="276">
        <f t="shared" si="17"/>
        <v>0.31111111111111112</v>
      </c>
      <c r="AX9" s="276">
        <f t="shared" si="18"/>
        <v>2.7777777777777776E-2</v>
      </c>
      <c r="AY9" s="125">
        <f t="shared" si="19"/>
        <v>1.3752576798632117</v>
      </c>
      <c r="AZ9" s="125">
        <f t="shared" si="20"/>
        <v>2.0628865197948176</v>
      </c>
      <c r="BA9" s="125">
        <f t="shared" si="21"/>
        <v>9.7505153597264229</v>
      </c>
      <c r="BB9" s="125">
        <f t="shared" si="22"/>
        <v>0.9518528661268606</v>
      </c>
      <c r="BC9" s="125">
        <f t="shared" si="23"/>
        <v>0.9518528661268606</v>
      </c>
      <c r="BD9" s="326" t="str">
        <f t="shared" si="24"/>
        <v>-</v>
      </c>
      <c r="BE9" s="125" t="str">
        <f t="shared" si="25"/>
        <v>-</v>
      </c>
      <c r="BF9" s="125">
        <f t="shared" si="26"/>
        <v>3.0477925202658476</v>
      </c>
      <c r="BG9" s="125">
        <f t="shared" si="27"/>
        <v>0.68100000000000005</v>
      </c>
      <c r="BH9" s="127">
        <f t="shared" si="28"/>
        <v>280</v>
      </c>
      <c r="BI9" s="125">
        <f t="shared" si="29"/>
        <v>0.54599999999999993</v>
      </c>
      <c r="BJ9" s="125">
        <f t="shared" si="30"/>
        <v>5.6899999999999999E-2</v>
      </c>
      <c r="BK9" s="127">
        <f t="shared" si="31"/>
        <v>49</v>
      </c>
      <c r="BL9" s="126">
        <f>IF(AS9="Signalized",(AC9-BK9)^2/(2*AC9),IF(AS9="Free",PEDBIKE_DELAY(AX9,AW9,AF9,AE9,AO9,AR9,AM9,L9,TRUE),IF(AS9="Stop",1,"Control N/A!")))</f>
        <v>9.3388888888888886</v>
      </c>
      <c r="BM9" s="125">
        <f t="shared" si="32"/>
        <v>8.959091002898803E-2</v>
      </c>
      <c r="BN9" s="125">
        <f t="shared" si="33"/>
        <v>1.9731909100289877</v>
      </c>
      <c r="BO9" s="124" t="str">
        <f t="shared" si="34"/>
        <v>A</v>
      </c>
      <c r="BP9" s="310"/>
      <c r="BQ9" s="302">
        <f t="shared" si="35"/>
        <v>1500</v>
      </c>
      <c r="BR9" s="126">
        <v>5</v>
      </c>
      <c r="BS9" s="127">
        <f t="shared" si="36"/>
        <v>671.12948761077735</v>
      </c>
      <c r="BT9" s="126">
        <f t="shared" si="37"/>
        <v>11.463511545785973</v>
      </c>
      <c r="BU9" s="303">
        <f t="shared" si="38"/>
        <v>5.0999999999999996</v>
      </c>
      <c r="BV9" s="276">
        <f t="shared" si="39"/>
        <v>0.31111111111111112</v>
      </c>
      <c r="BW9" s="276">
        <f t="shared" si="40"/>
        <v>6.9444444444444441E-3</v>
      </c>
      <c r="BX9" s="125">
        <f t="shared" si="41"/>
        <v>1</v>
      </c>
      <c r="BY9" s="125">
        <f t="shared" si="42"/>
        <v>5.9205976937800733E-2</v>
      </c>
      <c r="BZ9" s="125">
        <f t="shared" si="43"/>
        <v>5.0999999999999996</v>
      </c>
      <c r="CA9" s="125">
        <f t="shared" si="44"/>
        <v>7.2771783575625637E-2</v>
      </c>
      <c r="CB9" s="125">
        <f t="shared" si="45"/>
        <v>0.79539350204675763</v>
      </c>
      <c r="CC9" s="125">
        <f t="shared" si="46"/>
        <v>9.2976768053657644</v>
      </c>
      <c r="CD9" s="125">
        <f t="shared" si="47"/>
        <v>1.9023650902469802</v>
      </c>
      <c r="CE9" s="125">
        <f t="shared" si="48"/>
        <v>5</v>
      </c>
      <c r="CF9" s="304" cm="1">
        <f t="array" ref="CF9">PEDBIKE_DELAY(BW9,BV9,AG9,AH9,AP9,AQ9,AN9,L9,FALSE)</f>
        <v>1.8567431255546865</v>
      </c>
      <c r="CG9" s="306">
        <f t="shared" si="49"/>
        <v>5.0999999999999996</v>
      </c>
      <c r="CH9" s="125">
        <f t="shared" si="50"/>
        <v>1</v>
      </c>
      <c r="CI9" s="125">
        <f t="shared" si="51"/>
        <v>5.9205976937800733E-2</v>
      </c>
      <c r="CJ9" s="125">
        <f t="shared" si="52"/>
        <v>5.0999999999999996</v>
      </c>
      <c r="CK9" s="125">
        <f t="shared" si="53"/>
        <v>0.79539350204675752</v>
      </c>
      <c r="CL9" s="125">
        <f t="shared" si="54"/>
        <v>0.99999999999999667</v>
      </c>
      <c r="CM9" s="125">
        <f t="shared" si="55"/>
        <v>7.3953117151188099</v>
      </c>
      <c r="CN9" s="125">
        <f t="shared" si="56"/>
        <v>1.9023650902469802</v>
      </c>
      <c r="CO9" s="127">
        <f t="shared" si="57"/>
        <v>5</v>
      </c>
      <c r="CP9" s="125" cm="1">
        <f t="array" ref="CP9">PEDBIKE_DELAY(BW9,AW9,AG9,AH9,AP9,AQ9,AN9,L9,FALSE)</f>
        <v>1.8567431255546865</v>
      </c>
      <c r="CQ9" s="126">
        <f t="shared" si="58"/>
        <v>30.5</v>
      </c>
      <c r="CR9" s="126">
        <f t="shared" si="59"/>
        <v>78.5</v>
      </c>
      <c r="CS9" s="126">
        <f t="shared" si="60"/>
        <v>54.5</v>
      </c>
      <c r="CT9" s="304">
        <f t="shared" si="61"/>
        <v>24.913511545785973</v>
      </c>
      <c r="CU9" s="126">
        <f t="shared" si="72"/>
        <v>24.913511545785973</v>
      </c>
      <c r="CV9" s="126">
        <f t="shared" si="62"/>
        <v>0</v>
      </c>
      <c r="CW9" s="127">
        <f t="shared" si="63"/>
        <v>0</v>
      </c>
      <c r="CX9" s="124">
        <f t="shared" si="64"/>
        <v>12</v>
      </c>
      <c r="CY9" s="124">
        <f t="shared" si="73"/>
        <v>0.54599999999999993</v>
      </c>
      <c r="CZ9" s="124">
        <f t="shared" si="74"/>
        <v>1.2893795257525968</v>
      </c>
      <c r="DA9" s="125">
        <f t="shared" si="65"/>
        <v>-2.2515000000000001</v>
      </c>
      <c r="DB9" s="125">
        <f t="shared" si="66"/>
        <v>0.92400000000000004</v>
      </c>
      <c r="DC9" s="125">
        <f t="shared" si="67"/>
        <v>2.8048999999999999</v>
      </c>
      <c r="DD9" s="125">
        <f t="shared" si="75"/>
        <v>2.6402795257525966</v>
      </c>
      <c r="DE9" s="298" t="str">
        <f t="shared" si="68"/>
        <v>C</v>
      </c>
    </row>
    <row r="10" spans="1:109" x14ac:dyDescent="0.25">
      <c r="A10" s="23">
        <v>500</v>
      </c>
      <c r="B10" s="23">
        <v>15</v>
      </c>
      <c r="C10" s="23">
        <v>1</v>
      </c>
      <c r="D10" s="23" t="s">
        <v>265</v>
      </c>
      <c r="E10" s="312">
        <f t="shared" si="0"/>
        <v>2.1239159100289879</v>
      </c>
      <c r="F10" s="287" t="str">
        <f t="shared" si="1"/>
        <v>B</v>
      </c>
      <c r="G10" s="312">
        <f t="shared" si="2"/>
        <v>3.0358999999999998</v>
      </c>
      <c r="H10" s="312">
        <f t="shared" si="2"/>
        <v>3.0078782032354061</v>
      </c>
      <c r="I10" s="287" t="str">
        <f t="shared" si="3"/>
        <v>C</v>
      </c>
      <c r="J10" s="320">
        <f t="shared" si="69"/>
        <v>1</v>
      </c>
      <c r="K10" s="80">
        <f t="shared" si="70"/>
        <v>1</v>
      </c>
      <c r="L10" s="82">
        <f t="shared" si="71"/>
        <v>1</v>
      </c>
      <c r="M10" s="80">
        <f t="shared" si="4"/>
        <v>15</v>
      </c>
      <c r="N10" s="80">
        <f t="shared" si="5"/>
        <v>100</v>
      </c>
      <c r="O10" s="80">
        <f t="shared" si="6"/>
        <v>100</v>
      </c>
      <c r="P10" s="80">
        <f t="shared" si="7"/>
        <v>500</v>
      </c>
      <c r="Q10" s="80">
        <f t="shared" si="8"/>
        <v>1400</v>
      </c>
      <c r="R10" s="80">
        <f t="shared" si="9"/>
        <v>1400</v>
      </c>
      <c r="S10" s="80">
        <f t="shared" si="10"/>
        <v>50</v>
      </c>
      <c r="T10" s="80">
        <f>0</f>
        <v>0</v>
      </c>
      <c r="U10" s="80">
        <f>'Int. Sens. Plot'!$B$2</f>
        <v>100</v>
      </c>
      <c r="V10" s="80">
        <f>'Int. Sens. Plot'!$B$3</f>
        <v>25</v>
      </c>
      <c r="W10" s="80">
        <f t="shared" si="11"/>
        <v>5</v>
      </c>
      <c r="X10" s="80">
        <f t="shared" si="12"/>
        <v>5</v>
      </c>
      <c r="Y10" s="225">
        <v>0.5</v>
      </c>
      <c r="Z10" s="80">
        <v>0</v>
      </c>
      <c r="AA10" s="86">
        <v>45</v>
      </c>
      <c r="AB10" s="86">
        <v>5</v>
      </c>
      <c r="AC10" s="80">
        <v>90</v>
      </c>
      <c r="AD10" s="80">
        <v>45</v>
      </c>
      <c r="AE10" s="80">
        <v>12</v>
      </c>
      <c r="AF10" s="80">
        <f t="shared" si="13"/>
        <v>21</v>
      </c>
      <c r="AG10" s="80">
        <f t="shared" si="14"/>
        <v>21</v>
      </c>
      <c r="AH10" s="86">
        <v>0</v>
      </c>
      <c r="AI10" s="86">
        <v>12</v>
      </c>
      <c r="AJ10" s="40">
        <v>0.9</v>
      </c>
      <c r="AK10" s="86">
        <v>9</v>
      </c>
      <c r="AL10" s="86">
        <v>0</v>
      </c>
      <c r="AM10" s="91">
        <v>1</v>
      </c>
      <c r="AN10" s="91">
        <v>0.1</v>
      </c>
      <c r="AO10" s="122">
        <v>3.5</v>
      </c>
      <c r="AP10" s="122">
        <v>10</v>
      </c>
      <c r="AQ10" s="122">
        <v>3</v>
      </c>
      <c r="AR10" s="122">
        <v>3</v>
      </c>
      <c r="AS10" s="122" t="str">
        <f t="shared" si="15"/>
        <v>Signalized</v>
      </c>
      <c r="AT10" s="119" t="s">
        <v>74</v>
      </c>
      <c r="AU10" s="321" t="s">
        <v>74</v>
      </c>
      <c r="AV10" s="306">
        <f t="shared" si="16"/>
        <v>9</v>
      </c>
      <c r="AW10" s="276">
        <f t="shared" si="17"/>
        <v>0.3888888888888889</v>
      </c>
      <c r="AX10" s="276">
        <f t="shared" si="18"/>
        <v>2.7777777777777776E-2</v>
      </c>
      <c r="AY10" s="125">
        <f t="shared" si="19"/>
        <v>1.9563850187418657</v>
      </c>
      <c r="AZ10" s="125">
        <f t="shared" si="20"/>
        <v>2.9345775281127984</v>
      </c>
      <c r="BA10" s="125">
        <f t="shared" si="21"/>
        <v>10.912770037483732</v>
      </c>
      <c r="BB10" s="125">
        <f t="shared" si="22"/>
        <v>0.98564784271429728</v>
      </c>
      <c r="BC10" s="125">
        <f t="shared" si="23"/>
        <v>0.98564784271429728</v>
      </c>
      <c r="BD10" s="326" t="str">
        <f t="shared" si="24"/>
        <v>-</v>
      </c>
      <c r="BE10" s="125" t="str">
        <f t="shared" si="25"/>
        <v>-</v>
      </c>
      <c r="BF10" s="125">
        <f t="shared" si="26"/>
        <v>2.4513261714342005</v>
      </c>
      <c r="BG10" s="125">
        <f t="shared" si="27"/>
        <v>0.68100000000000005</v>
      </c>
      <c r="BH10" s="127">
        <f t="shared" si="28"/>
        <v>350</v>
      </c>
      <c r="BI10" s="125">
        <f t="shared" si="29"/>
        <v>0.6825</v>
      </c>
      <c r="BJ10" s="125">
        <f t="shared" si="30"/>
        <v>7.1124999999999994E-2</v>
      </c>
      <c r="BK10" s="127">
        <f t="shared" si="31"/>
        <v>49</v>
      </c>
      <c r="BL10" s="126">
        <f>IF(AS10="Signalized",(AC10-BK10)^2/(2*AC10),IF(AS10="Free",PEDBIKE_DELAY(AX10,AW10,AF10,AE10,AO10,AR10,AM10,L10,TRUE),IF(AS10="Stop",1,"Control N/A!")))</f>
        <v>9.3388888888888886</v>
      </c>
      <c r="BM10" s="125">
        <f t="shared" si="32"/>
        <v>8.959091002898803E-2</v>
      </c>
      <c r="BN10" s="125">
        <f t="shared" si="33"/>
        <v>2.1239159100289879</v>
      </c>
      <c r="BO10" s="124" t="str">
        <f t="shared" si="34"/>
        <v>B</v>
      </c>
      <c r="BP10" s="310"/>
      <c r="BQ10" s="302">
        <f t="shared" si="35"/>
        <v>1500</v>
      </c>
      <c r="BR10" s="126">
        <v>5</v>
      </c>
      <c r="BS10" s="127">
        <f t="shared" si="36"/>
        <v>652.74354437504292</v>
      </c>
      <c r="BT10" s="126">
        <f t="shared" si="37"/>
        <v>11.469642979980794</v>
      </c>
      <c r="BU10" s="303">
        <f t="shared" si="38"/>
        <v>5.0999999999999996</v>
      </c>
      <c r="BV10" s="276">
        <f t="shared" si="39"/>
        <v>0.3888888888888889</v>
      </c>
      <c r="BW10" s="276">
        <f t="shared" si="40"/>
        <v>6.9444444444444441E-3</v>
      </c>
      <c r="BX10" s="125">
        <f t="shared" si="41"/>
        <v>1</v>
      </c>
      <c r="BY10" s="125">
        <f t="shared" si="42"/>
        <v>4.4060761636868735E-2</v>
      </c>
      <c r="BZ10" s="125">
        <f t="shared" si="43"/>
        <v>5.0999999999999996</v>
      </c>
      <c r="CA10" s="125">
        <f t="shared" si="44"/>
        <v>9.0121717984631866E-2</v>
      </c>
      <c r="CB10" s="125">
        <f t="shared" si="45"/>
        <v>0.86239022728039449</v>
      </c>
      <c r="CC10" s="125">
        <f t="shared" si="46"/>
        <v>12.772584341360405</v>
      </c>
      <c r="CD10" s="125">
        <f t="shared" si="47"/>
        <v>1.7576324282565967</v>
      </c>
      <c r="CE10" s="125">
        <f t="shared" si="48"/>
        <v>7</v>
      </c>
      <c r="CF10" s="304" cm="1">
        <f t="array" ref="CF10">PEDBIKE_DELAY(BW10,BV10,AG10,AH10,AP10,AQ10,AN10,L10,FALSE)</f>
        <v>2.4621654530581898</v>
      </c>
      <c r="CG10" s="306">
        <f t="shared" si="49"/>
        <v>5.0999999999999996</v>
      </c>
      <c r="CH10" s="125">
        <f t="shared" si="50"/>
        <v>1</v>
      </c>
      <c r="CI10" s="125">
        <f t="shared" si="51"/>
        <v>4.4060761636868735E-2</v>
      </c>
      <c r="CJ10" s="125">
        <f t="shared" si="52"/>
        <v>5.0999999999999996</v>
      </c>
      <c r="CK10" s="125">
        <f t="shared" si="53"/>
        <v>0.86239022728039461</v>
      </c>
      <c r="CL10" s="125">
        <f t="shared" si="54"/>
        <v>1</v>
      </c>
      <c r="CM10" s="125">
        <f t="shared" si="55"/>
        <v>11.014951913103808</v>
      </c>
      <c r="CN10" s="125">
        <f t="shared" si="56"/>
        <v>1.7576324282565967</v>
      </c>
      <c r="CO10" s="127">
        <f t="shared" si="57"/>
        <v>7</v>
      </c>
      <c r="CP10" s="125" cm="1">
        <f t="array" ref="CP10">PEDBIKE_DELAY(BW10,AW10,AG10,AH10,AP10,AQ10,AN10,L10,FALSE)</f>
        <v>2.4621654530581898</v>
      </c>
      <c r="CQ10" s="126">
        <f t="shared" si="58"/>
        <v>30.5</v>
      </c>
      <c r="CR10" s="126">
        <f t="shared" si="59"/>
        <v>78.5</v>
      </c>
      <c r="CS10" s="126">
        <f t="shared" si="60"/>
        <v>54.5</v>
      </c>
      <c r="CT10" s="304">
        <f t="shared" si="61"/>
        <v>24.919642979980793</v>
      </c>
      <c r="CU10" s="126">
        <f t="shared" si="72"/>
        <v>24.919642979980793</v>
      </c>
      <c r="CV10" s="126">
        <f t="shared" si="62"/>
        <v>0</v>
      </c>
      <c r="CW10" s="127">
        <f t="shared" si="63"/>
        <v>0</v>
      </c>
      <c r="CX10" s="124">
        <f t="shared" si="64"/>
        <v>12</v>
      </c>
      <c r="CY10" s="124">
        <f t="shared" si="73"/>
        <v>0.6825</v>
      </c>
      <c r="CZ10" s="124">
        <f t="shared" si="74"/>
        <v>1.2894782032354064</v>
      </c>
      <c r="DA10" s="125">
        <f t="shared" si="65"/>
        <v>-2.2515000000000001</v>
      </c>
      <c r="DB10" s="125">
        <f t="shared" si="66"/>
        <v>1.155</v>
      </c>
      <c r="DC10" s="125">
        <f t="shared" si="67"/>
        <v>3.0358999999999998</v>
      </c>
      <c r="DD10" s="125">
        <f t="shared" si="75"/>
        <v>3.0078782032354061</v>
      </c>
      <c r="DE10" s="298" t="str">
        <f t="shared" si="68"/>
        <v>C</v>
      </c>
    </row>
    <row r="11" spans="1:109" x14ac:dyDescent="0.25">
      <c r="A11" s="23">
        <v>600</v>
      </c>
      <c r="B11" s="23">
        <v>15</v>
      </c>
      <c r="C11" s="23">
        <v>1</v>
      </c>
      <c r="D11" s="23" t="s">
        <v>265</v>
      </c>
      <c r="E11" s="312">
        <f t="shared" si="0"/>
        <v>2.2746409100289879</v>
      </c>
      <c r="F11" s="287" t="str">
        <f t="shared" si="1"/>
        <v>B</v>
      </c>
      <c r="G11" s="312">
        <f t="shared" si="2"/>
        <v>3.2668999999999997</v>
      </c>
      <c r="H11" s="312">
        <f t="shared" si="2"/>
        <v>3.3754797449519964</v>
      </c>
      <c r="I11" s="287" t="str">
        <f t="shared" si="3"/>
        <v>C</v>
      </c>
      <c r="J11" s="320">
        <f t="shared" si="69"/>
        <v>1</v>
      </c>
      <c r="K11" s="80">
        <f t="shared" si="70"/>
        <v>1</v>
      </c>
      <c r="L11" s="82">
        <f t="shared" si="71"/>
        <v>1</v>
      </c>
      <c r="M11" s="80">
        <f t="shared" si="4"/>
        <v>15</v>
      </c>
      <c r="N11" s="80">
        <f t="shared" si="5"/>
        <v>120</v>
      </c>
      <c r="O11" s="80">
        <f t="shared" si="6"/>
        <v>120</v>
      </c>
      <c r="P11" s="80">
        <f t="shared" si="7"/>
        <v>600</v>
      </c>
      <c r="Q11" s="80">
        <f t="shared" si="8"/>
        <v>1680</v>
      </c>
      <c r="R11" s="80">
        <f t="shared" si="9"/>
        <v>1680</v>
      </c>
      <c r="S11" s="80">
        <f t="shared" si="10"/>
        <v>60</v>
      </c>
      <c r="T11" s="80">
        <f>0</f>
        <v>0</v>
      </c>
      <c r="U11" s="80">
        <f>'Int. Sens. Plot'!$B$2</f>
        <v>100</v>
      </c>
      <c r="V11" s="80">
        <f>'Int. Sens. Plot'!$B$3</f>
        <v>25</v>
      </c>
      <c r="W11" s="80">
        <f t="shared" si="11"/>
        <v>5</v>
      </c>
      <c r="X11" s="80">
        <f t="shared" si="12"/>
        <v>5</v>
      </c>
      <c r="Y11" s="225">
        <v>0.5</v>
      </c>
      <c r="Z11" s="80">
        <v>0</v>
      </c>
      <c r="AA11" s="86">
        <v>45</v>
      </c>
      <c r="AB11" s="86">
        <v>5</v>
      </c>
      <c r="AC11" s="80">
        <v>90</v>
      </c>
      <c r="AD11" s="80">
        <v>45</v>
      </c>
      <c r="AE11" s="80">
        <v>12</v>
      </c>
      <c r="AF11" s="80">
        <f t="shared" si="13"/>
        <v>21</v>
      </c>
      <c r="AG11" s="80">
        <f t="shared" si="14"/>
        <v>21</v>
      </c>
      <c r="AH11" s="86">
        <v>0</v>
      </c>
      <c r="AI11" s="86">
        <v>12</v>
      </c>
      <c r="AJ11" s="40">
        <v>0.9</v>
      </c>
      <c r="AK11" s="86">
        <v>9</v>
      </c>
      <c r="AL11" s="86">
        <v>0</v>
      </c>
      <c r="AM11" s="91">
        <v>1</v>
      </c>
      <c r="AN11" s="91">
        <v>0.1</v>
      </c>
      <c r="AO11" s="122">
        <v>3.5</v>
      </c>
      <c r="AP11" s="122">
        <v>10</v>
      </c>
      <c r="AQ11" s="122">
        <v>3</v>
      </c>
      <c r="AR11" s="122">
        <v>3</v>
      </c>
      <c r="AS11" s="122" t="str">
        <f t="shared" si="15"/>
        <v>Signalized</v>
      </c>
      <c r="AT11" s="119" t="s">
        <v>74</v>
      </c>
      <c r="AU11" s="321" t="s">
        <v>74</v>
      </c>
      <c r="AV11" s="306">
        <f t="shared" si="16"/>
        <v>9</v>
      </c>
      <c r="AW11" s="276">
        <f t="shared" si="17"/>
        <v>0.46666666666666667</v>
      </c>
      <c r="AX11" s="276">
        <f t="shared" si="18"/>
        <v>2.7777777777777776E-2</v>
      </c>
      <c r="AY11" s="125">
        <f t="shared" si="19"/>
        <v>2.987647348184447</v>
      </c>
      <c r="AZ11" s="125">
        <f t="shared" si="20"/>
        <v>4.4814710222766703</v>
      </c>
      <c r="BA11" s="125">
        <f t="shared" si="21"/>
        <v>12.975294696368895</v>
      </c>
      <c r="BB11" s="125">
        <f t="shared" si="22"/>
        <v>0.9976542205047717</v>
      </c>
      <c r="BC11" s="125">
        <f t="shared" si="23"/>
        <v>0.9976542205047717</v>
      </c>
      <c r="BD11" s="326" t="str">
        <f t="shared" si="24"/>
        <v>-</v>
      </c>
      <c r="BE11" s="125" t="str">
        <f t="shared" si="25"/>
        <v>-</v>
      </c>
      <c r="BF11" s="125">
        <f t="shared" si="26"/>
        <v>2.0710874818092679</v>
      </c>
      <c r="BG11" s="125">
        <f t="shared" si="27"/>
        <v>0.68100000000000005</v>
      </c>
      <c r="BH11" s="127">
        <f t="shared" si="28"/>
        <v>420</v>
      </c>
      <c r="BI11" s="125">
        <f t="shared" si="29"/>
        <v>0.81899999999999995</v>
      </c>
      <c r="BJ11" s="125">
        <f t="shared" si="30"/>
        <v>8.5349999999999995E-2</v>
      </c>
      <c r="BK11" s="127">
        <f t="shared" si="31"/>
        <v>49</v>
      </c>
      <c r="BL11" s="126">
        <f>IF(AS11="Signalized",(AC11-BK11)^2/(2*AC11),IF(AS11="Free",PEDBIKE_DELAY(AX11,AW11,AF11,AE11,AO11,AR11,AM11,L11,TRUE),IF(AS11="Stop",1,"Control N/A!")))</f>
        <v>9.3388888888888886</v>
      </c>
      <c r="BM11" s="125">
        <f t="shared" si="32"/>
        <v>8.959091002898803E-2</v>
      </c>
      <c r="BN11" s="125">
        <f t="shared" si="33"/>
        <v>2.2746409100289879</v>
      </c>
      <c r="BO11" s="124" t="str">
        <f t="shared" si="34"/>
        <v>B</v>
      </c>
      <c r="BP11" s="310"/>
      <c r="BQ11" s="302">
        <f t="shared" si="35"/>
        <v>1500</v>
      </c>
      <c r="BR11" s="126">
        <v>5</v>
      </c>
      <c r="BS11" s="127">
        <f t="shared" si="36"/>
        <v>634.86129366796058</v>
      </c>
      <c r="BT11" s="126">
        <f t="shared" si="37"/>
        <v>11.475953961839769</v>
      </c>
      <c r="BU11" s="303">
        <f t="shared" si="38"/>
        <v>5.0999999999999996</v>
      </c>
      <c r="BV11" s="276">
        <f t="shared" si="39"/>
        <v>0.46666666666666667</v>
      </c>
      <c r="BW11" s="276">
        <f t="shared" si="40"/>
        <v>6.9444444444444441E-3</v>
      </c>
      <c r="BX11" s="125">
        <f t="shared" si="41"/>
        <v>1</v>
      </c>
      <c r="BY11" s="125">
        <f t="shared" si="42"/>
        <v>3.3034263911740261E-2</v>
      </c>
      <c r="BZ11" s="125">
        <f t="shared" si="43"/>
        <v>5.0999999999999996</v>
      </c>
      <c r="CA11" s="125">
        <f t="shared" si="44"/>
        <v>0.10714700715672154</v>
      </c>
      <c r="CB11" s="125">
        <f t="shared" si="45"/>
        <v>0.90744942248965677</v>
      </c>
      <c r="CC11" s="125">
        <f t="shared" si="46"/>
        <v>17.533215342562965</v>
      </c>
      <c r="CD11" s="125">
        <f t="shared" si="47"/>
        <v>1.6227092055674137</v>
      </c>
      <c r="CE11" s="125">
        <f t="shared" si="48"/>
        <v>11</v>
      </c>
      <c r="CF11" s="304" cm="1">
        <f t="array" ref="CF11">PEDBIKE_DELAY(BW11,BV11,AG11,AH11,AP11,AQ11,AN11,L11,FALSE)</f>
        <v>3.1179758132852857</v>
      </c>
      <c r="CG11" s="306">
        <f t="shared" si="49"/>
        <v>5.0999999999999996</v>
      </c>
      <c r="CH11" s="125">
        <f t="shared" si="50"/>
        <v>1</v>
      </c>
      <c r="CI11" s="125">
        <f t="shared" si="51"/>
        <v>3.3034263911740261E-2</v>
      </c>
      <c r="CJ11" s="125">
        <f t="shared" si="52"/>
        <v>5.0999999999999996</v>
      </c>
      <c r="CK11" s="125">
        <f t="shared" si="53"/>
        <v>0.90744942248965677</v>
      </c>
      <c r="CL11" s="125">
        <f t="shared" si="54"/>
        <v>1</v>
      </c>
      <c r="CM11" s="125">
        <f t="shared" si="55"/>
        <v>15.910506136995552</v>
      </c>
      <c r="CN11" s="125">
        <f t="shared" si="56"/>
        <v>1.6227092055674137</v>
      </c>
      <c r="CO11" s="127">
        <f t="shared" si="57"/>
        <v>11</v>
      </c>
      <c r="CP11" s="125" cm="1">
        <f t="array" ref="CP11">PEDBIKE_DELAY(BW11,AW11,AG11,AH11,AP11,AQ11,AN11,L11,FALSE)</f>
        <v>3.1179758132852857</v>
      </c>
      <c r="CQ11" s="126">
        <f t="shared" si="58"/>
        <v>30.5</v>
      </c>
      <c r="CR11" s="126">
        <f t="shared" si="59"/>
        <v>78.5</v>
      </c>
      <c r="CS11" s="126">
        <f t="shared" si="60"/>
        <v>54.5</v>
      </c>
      <c r="CT11" s="304">
        <f t="shared" si="61"/>
        <v>24.92595396183977</v>
      </c>
      <c r="CU11" s="126">
        <f t="shared" si="72"/>
        <v>24.92595396183977</v>
      </c>
      <c r="CV11" s="126">
        <f t="shared" si="62"/>
        <v>0</v>
      </c>
      <c r="CW11" s="127">
        <f t="shared" si="63"/>
        <v>0</v>
      </c>
      <c r="CX11" s="124">
        <f t="shared" si="64"/>
        <v>12</v>
      </c>
      <c r="CY11" s="124">
        <f t="shared" si="73"/>
        <v>0.81899999999999995</v>
      </c>
      <c r="CZ11" s="124">
        <f t="shared" si="74"/>
        <v>1.2895797449519968</v>
      </c>
      <c r="DA11" s="125">
        <f t="shared" si="65"/>
        <v>-2.2515000000000001</v>
      </c>
      <c r="DB11" s="125">
        <f t="shared" si="66"/>
        <v>1.3859999999999999</v>
      </c>
      <c r="DC11" s="125">
        <f t="shared" si="67"/>
        <v>3.2668999999999997</v>
      </c>
      <c r="DD11" s="125">
        <f t="shared" si="75"/>
        <v>3.3754797449519964</v>
      </c>
      <c r="DE11" s="298" t="str">
        <f t="shared" si="68"/>
        <v>C</v>
      </c>
    </row>
    <row r="12" spans="1:109" x14ac:dyDescent="0.25">
      <c r="A12" s="23">
        <v>700</v>
      </c>
      <c r="B12" s="23">
        <v>15</v>
      </c>
      <c r="C12" s="23">
        <v>1</v>
      </c>
      <c r="D12" s="23" t="s">
        <v>265</v>
      </c>
      <c r="E12" s="312">
        <f t="shared" si="0"/>
        <v>2.4253659100289879</v>
      </c>
      <c r="F12" s="287" t="str">
        <f t="shared" si="1"/>
        <v>B</v>
      </c>
      <c r="G12" s="312">
        <f t="shared" si="2"/>
        <v>3.4978999999999996</v>
      </c>
      <c r="H12" s="312">
        <f t="shared" si="2"/>
        <v>3.7430842365396746</v>
      </c>
      <c r="I12" s="287" t="str">
        <f t="shared" si="3"/>
        <v>C</v>
      </c>
      <c r="J12" s="320">
        <f t="shared" si="69"/>
        <v>1</v>
      </c>
      <c r="K12" s="80">
        <f t="shared" si="70"/>
        <v>1</v>
      </c>
      <c r="L12" s="82">
        <f t="shared" si="71"/>
        <v>1</v>
      </c>
      <c r="M12" s="80">
        <f t="shared" si="4"/>
        <v>15</v>
      </c>
      <c r="N12" s="80">
        <f t="shared" si="5"/>
        <v>140</v>
      </c>
      <c r="O12" s="80">
        <f t="shared" si="6"/>
        <v>140</v>
      </c>
      <c r="P12" s="80">
        <f t="shared" si="7"/>
        <v>700</v>
      </c>
      <c r="Q12" s="80">
        <f t="shared" si="8"/>
        <v>1960</v>
      </c>
      <c r="R12" s="80">
        <f t="shared" si="9"/>
        <v>1960</v>
      </c>
      <c r="S12" s="80">
        <f t="shared" si="10"/>
        <v>70</v>
      </c>
      <c r="T12" s="80">
        <f>0</f>
        <v>0</v>
      </c>
      <c r="U12" s="80">
        <f>'Int. Sens. Plot'!$B$2</f>
        <v>100</v>
      </c>
      <c r="V12" s="80">
        <f>'Int. Sens. Plot'!$B$3</f>
        <v>25</v>
      </c>
      <c r="W12" s="80">
        <f t="shared" si="11"/>
        <v>5</v>
      </c>
      <c r="X12" s="80">
        <f t="shared" si="12"/>
        <v>5</v>
      </c>
      <c r="Y12" s="225">
        <v>0.5</v>
      </c>
      <c r="Z12" s="80">
        <v>0</v>
      </c>
      <c r="AA12" s="86">
        <v>45</v>
      </c>
      <c r="AB12" s="86">
        <v>5</v>
      </c>
      <c r="AC12" s="80">
        <v>90</v>
      </c>
      <c r="AD12" s="80">
        <v>45</v>
      </c>
      <c r="AE12" s="80">
        <v>12</v>
      </c>
      <c r="AF12" s="80">
        <f t="shared" si="13"/>
        <v>21</v>
      </c>
      <c r="AG12" s="80">
        <f t="shared" si="14"/>
        <v>21</v>
      </c>
      <c r="AH12" s="86">
        <v>0</v>
      </c>
      <c r="AI12" s="86">
        <v>12</v>
      </c>
      <c r="AJ12" s="40">
        <v>0.9</v>
      </c>
      <c r="AK12" s="86">
        <v>9</v>
      </c>
      <c r="AL12" s="86">
        <v>0</v>
      </c>
      <c r="AM12" s="91">
        <v>1</v>
      </c>
      <c r="AN12" s="91">
        <v>0.1</v>
      </c>
      <c r="AO12" s="122">
        <v>3.5</v>
      </c>
      <c r="AP12" s="122">
        <v>10</v>
      </c>
      <c r="AQ12" s="122">
        <v>3</v>
      </c>
      <c r="AR12" s="122">
        <v>3</v>
      </c>
      <c r="AS12" s="122" t="str">
        <f t="shared" si="15"/>
        <v>Signalized</v>
      </c>
      <c r="AT12" s="119" t="s">
        <v>74</v>
      </c>
      <c r="AU12" s="321" t="s">
        <v>74</v>
      </c>
      <c r="AV12" s="306">
        <f t="shared" si="16"/>
        <v>9</v>
      </c>
      <c r="AW12" s="276">
        <f t="shared" si="17"/>
        <v>0.5444444444444444</v>
      </c>
      <c r="AX12" s="276">
        <f t="shared" si="18"/>
        <v>2.7777777777777776E-2</v>
      </c>
      <c r="AY12" s="125">
        <f t="shared" si="19"/>
        <v>4.8399441758296087</v>
      </c>
      <c r="AZ12" s="125">
        <f t="shared" si="20"/>
        <v>7.2599162637444135</v>
      </c>
      <c r="BA12" s="125">
        <f t="shared" si="21"/>
        <v>16.679888351659216</v>
      </c>
      <c r="BB12" s="125">
        <f t="shared" si="22"/>
        <v>0.99988622327094279</v>
      </c>
      <c r="BC12" s="125">
        <f t="shared" si="23"/>
        <v>0.99988622327094279</v>
      </c>
      <c r="BD12" s="326" t="str">
        <f t="shared" si="24"/>
        <v>-</v>
      </c>
      <c r="BE12" s="125" t="str">
        <f t="shared" si="25"/>
        <v>-</v>
      </c>
      <c r="BF12" s="125">
        <f t="shared" si="26"/>
        <v>1.7967726605931125</v>
      </c>
      <c r="BG12" s="125">
        <f t="shared" si="27"/>
        <v>0.68100000000000005</v>
      </c>
      <c r="BH12" s="127">
        <f t="shared" si="28"/>
        <v>490</v>
      </c>
      <c r="BI12" s="125">
        <f t="shared" si="29"/>
        <v>0.9554999999999999</v>
      </c>
      <c r="BJ12" s="125">
        <f t="shared" si="30"/>
        <v>9.9574999999999997E-2</v>
      </c>
      <c r="BK12" s="127">
        <f t="shared" si="31"/>
        <v>49</v>
      </c>
      <c r="BL12" s="126">
        <f>IF(AS12="Signalized",(AC12-BK12)^2/(2*AC12),IF(AS12="Free",PEDBIKE_DELAY(AX12,AW12,AF12,AE12,AO12,AR12,AM12,L12,TRUE),IF(AS12="Stop",1,"Control N/A!")))</f>
        <v>9.3388888888888886</v>
      </c>
      <c r="BM12" s="125">
        <f t="shared" si="32"/>
        <v>8.959091002898803E-2</v>
      </c>
      <c r="BN12" s="125">
        <f t="shared" si="33"/>
        <v>2.4253659100289879</v>
      </c>
      <c r="BO12" s="124" t="str">
        <f t="shared" si="34"/>
        <v>B</v>
      </c>
      <c r="BP12" s="310"/>
      <c r="BQ12" s="302">
        <f t="shared" si="35"/>
        <v>1500</v>
      </c>
      <c r="BR12" s="126">
        <v>5</v>
      </c>
      <c r="BS12" s="127">
        <f t="shared" si="36"/>
        <v>617.46893656933526</v>
      </c>
      <c r="BT12" s="126">
        <f t="shared" si="37"/>
        <v>11.4824499515586</v>
      </c>
      <c r="BU12" s="303">
        <f t="shared" si="38"/>
        <v>5.0999999999999996</v>
      </c>
      <c r="BV12" s="276">
        <f t="shared" si="39"/>
        <v>0.5444444444444444</v>
      </c>
      <c r="BW12" s="276">
        <f t="shared" si="40"/>
        <v>6.9444444444444441E-3</v>
      </c>
      <c r="BX12" s="125">
        <f t="shared" si="41"/>
        <v>1</v>
      </c>
      <c r="BY12" s="125">
        <f t="shared" si="42"/>
        <v>2.5007993669979085E-2</v>
      </c>
      <c r="BZ12" s="125">
        <f t="shared" si="43"/>
        <v>5.0999999999999996</v>
      </c>
      <c r="CA12" s="125">
        <f t="shared" si="44"/>
        <v>0.12385372572753117</v>
      </c>
      <c r="CB12" s="125">
        <f t="shared" si="45"/>
        <v>0.93775435255640316</v>
      </c>
      <c r="CC12" s="125">
        <f t="shared" si="46"/>
        <v>24.069316943205806</v>
      </c>
      <c r="CD12" s="125">
        <f t="shared" si="47"/>
        <v>1.4982102166549829</v>
      </c>
      <c r="CE12" s="125">
        <f t="shared" si="48"/>
        <v>16</v>
      </c>
      <c r="CF12" s="304" cm="1">
        <f t="array" ref="CF12">PEDBIKE_DELAY(BW12,BV12,AG12,AH12,AP12,AQ12,AN12,L12,FALSE)</f>
        <v>3.8160978024397934</v>
      </c>
      <c r="CG12" s="306">
        <f t="shared" si="49"/>
        <v>5.0999999999999996</v>
      </c>
      <c r="CH12" s="125">
        <f t="shared" si="50"/>
        <v>1</v>
      </c>
      <c r="CI12" s="125">
        <f t="shared" si="51"/>
        <v>2.5007993669979085E-2</v>
      </c>
      <c r="CJ12" s="125">
        <f t="shared" si="52"/>
        <v>5.0999999999999996</v>
      </c>
      <c r="CK12" s="125">
        <f t="shared" si="53"/>
        <v>0.93775435255640305</v>
      </c>
      <c r="CL12" s="125">
        <f t="shared" si="54"/>
        <v>1</v>
      </c>
      <c r="CM12" s="125">
        <f t="shared" si="55"/>
        <v>22.571106726550823</v>
      </c>
      <c r="CN12" s="125">
        <f t="shared" si="56"/>
        <v>1.4982102166549829</v>
      </c>
      <c r="CO12" s="127">
        <f t="shared" si="57"/>
        <v>16</v>
      </c>
      <c r="CP12" s="125" cm="1">
        <f t="array" ref="CP12">PEDBIKE_DELAY(BW12,AW12,AG12,AH12,AP12,AQ12,AN12,L12,FALSE)</f>
        <v>3.8160978024397934</v>
      </c>
      <c r="CQ12" s="126">
        <f t="shared" si="58"/>
        <v>30.5</v>
      </c>
      <c r="CR12" s="126">
        <f t="shared" si="59"/>
        <v>78.5</v>
      </c>
      <c r="CS12" s="126">
        <f t="shared" si="60"/>
        <v>54.5</v>
      </c>
      <c r="CT12" s="304">
        <f t="shared" si="61"/>
        <v>24.932449951558603</v>
      </c>
      <c r="CU12" s="126">
        <f t="shared" si="72"/>
        <v>24.932449951558603</v>
      </c>
      <c r="CV12" s="126">
        <f t="shared" si="62"/>
        <v>0</v>
      </c>
      <c r="CW12" s="127">
        <f t="shared" si="63"/>
        <v>0</v>
      </c>
      <c r="CX12" s="124">
        <f t="shared" si="64"/>
        <v>12</v>
      </c>
      <c r="CY12" s="124">
        <f t="shared" si="73"/>
        <v>0.9554999999999999</v>
      </c>
      <c r="CZ12" s="124">
        <f t="shared" si="74"/>
        <v>1.2896842365396746</v>
      </c>
      <c r="DA12" s="125">
        <f t="shared" si="65"/>
        <v>-2.2515000000000001</v>
      </c>
      <c r="DB12" s="125">
        <f t="shared" si="66"/>
        <v>1.617</v>
      </c>
      <c r="DC12" s="125">
        <f t="shared" si="67"/>
        <v>3.4978999999999996</v>
      </c>
      <c r="DD12" s="125">
        <f t="shared" si="75"/>
        <v>3.7430842365396746</v>
      </c>
      <c r="DE12" s="298" t="str">
        <f t="shared" si="68"/>
        <v>C</v>
      </c>
    </row>
    <row r="13" spans="1:109" x14ac:dyDescent="0.25">
      <c r="A13" s="23">
        <v>800</v>
      </c>
      <c r="B13" s="23">
        <v>15</v>
      </c>
      <c r="C13" s="23">
        <v>1</v>
      </c>
      <c r="D13" s="23" t="s">
        <v>265</v>
      </c>
      <c r="E13" s="312">
        <f t="shared" si="0"/>
        <v>2.5760909100289879</v>
      </c>
      <c r="F13" s="287" t="str">
        <f t="shared" si="1"/>
        <v>B</v>
      </c>
      <c r="G13" s="312">
        <f t="shared" si="2"/>
        <v>3.7288999999999994</v>
      </c>
      <c r="H13" s="312">
        <f t="shared" si="2"/>
        <v>4.1106917663416862</v>
      </c>
      <c r="I13" s="287" t="str">
        <f t="shared" si="3"/>
        <v>D</v>
      </c>
      <c r="J13" s="320">
        <f t="shared" si="69"/>
        <v>1</v>
      </c>
      <c r="K13" s="80">
        <f t="shared" si="70"/>
        <v>1</v>
      </c>
      <c r="L13" s="82">
        <f t="shared" si="71"/>
        <v>1</v>
      </c>
      <c r="M13" s="80">
        <f t="shared" si="4"/>
        <v>15</v>
      </c>
      <c r="N13" s="80">
        <f t="shared" si="5"/>
        <v>160</v>
      </c>
      <c r="O13" s="80">
        <f t="shared" si="6"/>
        <v>160</v>
      </c>
      <c r="P13" s="80">
        <f t="shared" si="7"/>
        <v>800</v>
      </c>
      <c r="Q13" s="80">
        <f t="shared" si="8"/>
        <v>2240</v>
      </c>
      <c r="R13" s="80">
        <f t="shared" si="9"/>
        <v>2240</v>
      </c>
      <c r="S13" s="80">
        <f t="shared" si="10"/>
        <v>80</v>
      </c>
      <c r="T13" s="80">
        <f>0</f>
        <v>0</v>
      </c>
      <c r="U13" s="80">
        <f>'Int. Sens. Plot'!$B$2</f>
        <v>100</v>
      </c>
      <c r="V13" s="80">
        <f>'Int. Sens. Plot'!$B$3</f>
        <v>25</v>
      </c>
      <c r="W13" s="80">
        <f t="shared" si="11"/>
        <v>5</v>
      </c>
      <c r="X13" s="80">
        <f t="shared" si="12"/>
        <v>5</v>
      </c>
      <c r="Y13" s="225">
        <v>0.5</v>
      </c>
      <c r="Z13" s="80">
        <v>0</v>
      </c>
      <c r="AA13" s="86">
        <v>45</v>
      </c>
      <c r="AB13" s="86">
        <v>5</v>
      </c>
      <c r="AC13" s="80">
        <v>90</v>
      </c>
      <c r="AD13" s="80">
        <v>45</v>
      </c>
      <c r="AE13" s="80">
        <v>12</v>
      </c>
      <c r="AF13" s="80">
        <f t="shared" si="13"/>
        <v>21</v>
      </c>
      <c r="AG13" s="80">
        <f t="shared" si="14"/>
        <v>21</v>
      </c>
      <c r="AH13" s="86">
        <v>0</v>
      </c>
      <c r="AI13" s="86">
        <v>12</v>
      </c>
      <c r="AJ13" s="40">
        <v>0.9</v>
      </c>
      <c r="AK13" s="86">
        <v>9</v>
      </c>
      <c r="AL13" s="86">
        <v>0</v>
      </c>
      <c r="AM13" s="91">
        <v>1</v>
      </c>
      <c r="AN13" s="91">
        <v>0.1</v>
      </c>
      <c r="AO13" s="122">
        <v>3.5</v>
      </c>
      <c r="AP13" s="122">
        <v>10</v>
      </c>
      <c r="AQ13" s="122">
        <v>3</v>
      </c>
      <c r="AR13" s="122">
        <v>3</v>
      </c>
      <c r="AS13" s="122" t="str">
        <f t="shared" si="15"/>
        <v>Signalized</v>
      </c>
      <c r="AT13" s="119" t="s">
        <v>74</v>
      </c>
      <c r="AU13" s="321" t="s">
        <v>74</v>
      </c>
      <c r="AV13" s="306">
        <f t="shared" si="16"/>
        <v>9</v>
      </c>
      <c r="AW13" s="276">
        <f t="shared" si="17"/>
        <v>0.62222222222222223</v>
      </c>
      <c r="AX13" s="276">
        <f t="shared" si="18"/>
        <v>2.7777777777777776E-2</v>
      </c>
      <c r="AY13" s="125">
        <f t="shared" si="19"/>
        <v>8.201468517576977</v>
      </c>
      <c r="AZ13" s="125">
        <f t="shared" si="20"/>
        <v>12.302202776365466</v>
      </c>
      <c r="BA13" s="125">
        <f t="shared" si="21"/>
        <v>23.402937035153954</v>
      </c>
      <c r="BB13" s="125">
        <f t="shared" si="22"/>
        <v>0.99999952589048069</v>
      </c>
      <c r="BC13" s="125">
        <f t="shared" si="23"/>
        <v>0.99999952589048069</v>
      </c>
      <c r="BD13" s="326" t="str">
        <f t="shared" si="24"/>
        <v>-</v>
      </c>
      <c r="BE13" s="125" t="str">
        <f t="shared" si="25"/>
        <v>-</v>
      </c>
      <c r="BF13" s="125">
        <f t="shared" si="26"/>
        <v>1.5856686655779488</v>
      </c>
      <c r="BG13" s="125">
        <f t="shared" si="27"/>
        <v>0.68100000000000005</v>
      </c>
      <c r="BH13" s="127">
        <f t="shared" si="28"/>
        <v>560</v>
      </c>
      <c r="BI13" s="125">
        <f t="shared" si="29"/>
        <v>1.0919999999999999</v>
      </c>
      <c r="BJ13" s="125">
        <f t="shared" si="30"/>
        <v>0.1138</v>
      </c>
      <c r="BK13" s="127">
        <f t="shared" si="31"/>
        <v>49</v>
      </c>
      <c r="BL13" s="126">
        <f>IF(AS13="Signalized",(AC13-BK13)^2/(2*AC13),IF(AS13="Free",PEDBIKE_DELAY(AX13,AW13,AF13,AE13,AO13,AR13,AM13,L13,TRUE),IF(AS13="Stop",1,"Control N/A!")))</f>
        <v>9.3388888888888886</v>
      </c>
      <c r="BM13" s="125">
        <f t="shared" si="32"/>
        <v>8.959091002898803E-2</v>
      </c>
      <c r="BN13" s="125">
        <f t="shared" si="33"/>
        <v>2.5760909100289879</v>
      </c>
      <c r="BO13" s="124" t="str">
        <f t="shared" si="34"/>
        <v>B</v>
      </c>
      <c r="BP13" s="310"/>
      <c r="BQ13" s="302">
        <f t="shared" si="35"/>
        <v>1500</v>
      </c>
      <c r="BR13" s="126">
        <v>5</v>
      </c>
      <c r="BS13" s="127">
        <f t="shared" si="36"/>
        <v>600.553052187606</v>
      </c>
      <c r="BT13" s="126">
        <f t="shared" si="37"/>
        <v>11.489136587212434</v>
      </c>
      <c r="BU13" s="303">
        <f t="shared" si="38"/>
        <v>5.0999999999999996</v>
      </c>
      <c r="BV13" s="276">
        <f t="shared" si="39"/>
        <v>0.62222222222222223</v>
      </c>
      <c r="BW13" s="276">
        <f t="shared" si="40"/>
        <v>6.9444444444444441E-3</v>
      </c>
      <c r="BX13" s="125">
        <f t="shared" si="41"/>
        <v>1</v>
      </c>
      <c r="BY13" s="125">
        <f t="shared" si="42"/>
        <v>1.9168198021168942E-2</v>
      </c>
      <c r="BZ13" s="125">
        <f t="shared" si="43"/>
        <v>5.0999999999999996</v>
      </c>
      <c r="CA13" s="125">
        <f t="shared" si="44"/>
        <v>0.14024783466647361</v>
      </c>
      <c r="CB13" s="125">
        <f t="shared" si="45"/>
        <v>0.95813618099530984</v>
      </c>
      <c r="CC13" s="125">
        <f t="shared" si="46"/>
        <v>33.066947161825624</v>
      </c>
      <c r="CD13" s="125">
        <f t="shared" si="47"/>
        <v>1.3843086910203222</v>
      </c>
      <c r="CE13" s="125">
        <f t="shared" si="48"/>
        <v>24</v>
      </c>
      <c r="CF13" s="304" cm="1">
        <f t="array" ref="CF13">PEDBIKE_DELAY(BW13,BV13,AG13,AH13,AP13,AQ13,AN13,L13,FALSE)</f>
        <v>4.5231332291687547</v>
      </c>
      <c r="CG13" s="306">
        <f t="shared" si="49"/>
        <v>5.0999999999999996</v>
      </c>
      <c r="CH13" s="125">
        <f t="shared" si="50"/>
        <v>1</v>
      </c>
      <c r="CI13" s="125">
        <f t="shared" si="51"/>
        <v>1.9168198021168942E-2</v>
      </c>
      <c r="CJ13" s="125">
        <f t="shared" si="52"/>
        <v>5.0999999999999996</v>
      </c>
      <c r="CK13" s="125">
        <f t="shared" si="53"/>
        <v>0.95813618099530984</v>
      </c>
      <c r="CL13" s="125">
        <f t="shared" si="54"/>
        <v>1</v>
      </c>
      <c r="CM13" s="125">
        <f t="shared" si="55"/>
        <v>31.682638470805301</v>
      </c>
      <c r="CN13" s="125">
        <f t="shared" si="56"/>
        <v>1.3843086910203222</v>
      </c>
      <c r="CO13" s="127">
        <f t="shared" si="57"/>
        <v>24</v>
      </c>
      <c r="CP13" s="125" cm="1">
        <f t="array" ref="CP13">PEDBIKE_DELAY(BW13,AW13,AG13,AH13,AP13,AQ13,AN13,L13,FALSE)</f>
        <v>4.5231332291687547</v>
      </c>
      <c r="CQ13" s="126">
        <f t="shared" si="58"/>
        <v>30.5</v>
      </c>
      <c r="CR13" s="126">
        <f t="shared" si="59"/>
        <v>78.5</v>
      </c>
      <c r="CS13" s="126">
        <f t="shared" si="60"/>
        <v>54.5</v>
      </c>
      <c r="CT13" s="304">
        <f t="shared" si="61"/>
        <v>24.939136587212435</v>
      </c>
      <c r="CU13" s="126">
        <f t="shared" si="72"/>
        <v>24.939136587212435</v>
      </c>
      <c r="CV13" s="126">
        <f t="shared" si="62"/>
        <v>0</v>
      </c>
      <c r="CW13" s="127">
        <f t="shared" si="63"/>
        <v>0</v>
      </c>
      <c r="CX13" s="124">
        <f t="shared" si="64"/>
        <v>12</v>
      </c>
      <c r="CY13" s="124">
        <f t="shared" si="73"/>
        <v>1.0919999999999999</v>
      </c>
      <c r="CZ13" s="124">
        <f t="shared" si="74"/>
        <v>1.2897917663416858</v>
      </c>
      <c r="DA13" s="125">
        <f t="shared" si="65"/>
        <v>-2.2515000000000001</v>
      </c>
      <c r="DB13" s="125">
        <f t="shared" si="66"/>
        <v>1.8480000000000001</v>
      </c>
      <c r="DC13" s="125">
        <f t="shared" si="67"/>
        <v>3.7288999999999994</v>
      </c>
      <c r="DD13" s="125">
        <f t="shared" si="75"/>
        <v>4.1106917663416862</v>
      </c>
      <c r="DE13" s="298" t="str">
        <f t="shared" si="68"/>
        <v>D</v>
      </c>
    </row>
    <row r="14" spans="1:109" x14ac:dyDescent="0.25">
      <c r="A14" s="23">
        <v>900</v>
      </c>
      <c r="B14" s="23">
        <v>15</v>
      </c>
      <c r="C14" s="23">
        <v>1</v>
      </c>
      <c r="D14" s="23" t="s">
        <v>265</v>
      </c>
      <c r="E14" s="312">
        <f t="shared" si="0"/>
        <v>2.7268159100289879</v>
      </c>
      <c r="F14" s="287" t="str">
        <f t="shared" si="1"/>
        <v>B</v>
      </c>
      <c r="G14" s="312">
        <f t="shared" si="2"/>
        <v>3.9598999999999993</v>
      </c>
      <c r="H14" s="312">
        <f t="shared" si="2"/>
        <v>4.4783024255011536</v>
      </c>
      <c r="I14" s="287" t="str">
        <f t="shared" si="3"/>
        <v>D</v>
      </c>
      <c r="J14" s="320">
        <f t="shared" si="69"/>
        <v>1</v>
      </c>
      <c r="K14" s="80">
        <f t="shared" si="70"/>
        <v>1</v>
      </c>
      <c r="L14" s="82">
        <f t="shared" si="71"/>
        <v>1</v>
      </c>
      <c r="M14" s="80">
        <f t="shared" si="4"/>
        <v>15</v>
      </c>
      <c r="N14" s="80">
        <f t="shared" si="5"/>
        <v>180</v>
      </c>
      <c r="O14" s="80">
        <f t="shared" si="6"/>
        <v>180</v>
      </c>
      <c r="P14" s="80">
        <f t="shared" si="7"/>
        <v>900</v>
      </c>
      <c r="Q14" s="80">
        <f t="shared" si="8"/>
        <v>2520</v>
      </c>
      <c r="R14" s="80">
        <f t="shared" si="9"/>
        <v>2520</v>
      </c>
      <c r="S14" s="80">
        <f t="shared" si="10"/>
        <v>90</v>
      </c>
      <c r="T14" s="80">
        <f>0</f>
        <v>0</v>
      </c>
      <c r="U14" s="80">
        <f>'Int. Sens. Plot'!$B$2</f>
        <v>100</v>
      </c>
      <c r="V14" s="80">
        <f>'Int. Sens. Plot'!$B$3</f>
        <v>25</v>
      </c>
      <c r="W14" s="80">
        <f t="shared" si="11"/>
        <v>5</v>
      </c>
      <c r="X14" s="80">
        <f t="shared" si="12"/>
        <v>5</v>
      </c>
      <c r="Y14" s="225">
        <v>0.5</v>
      </c>
      <c r="Z14" s="80">
        <v>0</v>
      </c>
      <c r="AA14" s="86">
        <v>45</v>
      </c>
      <c r="AB14" s="86">
        <v>5</v>
      </c>
      <c r="AC14" s="80">
        <v>90</v>
      </c>
      <c r="AD14" s="80">
        <v>45</v>
      </c>
      <c r="AE14" s="80">
        <v>12</v>
      </c>
      <c r="AF14" s="80">
        <f t="shared" si="13"/>
        <v>21</v>
      </c>
      <c r="AG14" s="80">
        <f t="shared" si="14"/>
        <v>21</v>
      </c>
      <c r="AH14" s="86">
        <v>0</v>
      </c>
      <c r="AI14" s="86">
        <v>12</v>
      </c>
      <c r="AJ14" s="40">
        <v>0.9</v>
      </c>
      <c r="AK14" s="86">
        <v>9</v>
      </c>
      <c r="AL14" s="86">
        <v>0</v>
      </c>
      <c r="AM14" s="91">
        <v>1</v>
      </c>
      <c r="AN14" s="91">
        <v>0.1</v>
      </c>
      <c r="AO14" s="122">
        <v>3.5</v>
      </c>
      <c r="AP14" s="122">
        <v>10</v>
      </c>
      <c r="AQ14" s="122">
        <v>3</v>
      </c>
      <c r="AR14" s="122">
        <v>3</v>
      </c>
      <c r="AS14" s="122" t="str">
        <f t="shared" si="15"/>
        <v>Signalized</v>
      </c>
      <c r="AT14" s="119" t="s">
        <v>74</v>
      </c>
      <c r="AU14" s="321" t="s">
        <v>74</v>
      </c>
      <c r="AV14" s="306">
        <f t="shared" si="16"/>
        <v>9</v>
      </c>
      <c r="AW14" s="276">
        <f t="shared" si="17"/>
        <v>0.7</v>
      </c>
      <c r="AX14" s="276">
        <f t="shared" si="18"/>
        <v>2.7777777777777776E-2</v>
      </c>
      <c r="AY14" s="125">
        <f t="shared" si="19"/>
        <v>14.356175314486721</v>
      </c>
      <c r="AZ14" s="125">
        <f t="shared" si="20"/>
        <v>21.534262971730083</v>
      </c>
      <c r="BA14" s="125">
        <f t="shared" si="21"/>
        <v>35.712350628973439</v>
      </c>
      <c r="BB14" s="125">
        <f t="shared" si="22"/>
        <v>0.99999999998609324</v>
      </c>
      <c r="BC14" s="125">
        <f t="shared" si="23"/>
        <v>0.99999999998609324</v>
      </c>
      <c r="BD14" s="326" t="str">
        <f t="shared" si="24"/>
        <v>-</v>
      </c>
      <c r="BE14" s="125" t="str">
        <f t="shared" si="25"/>
        <v>-</v>
      </c>
      <c r="BF14" s="125">
        <f t="shared" si="26"/>
        <v>1.4172705187406869</v>
      </c>
      <c r="BG14" s="125">
        <f t="shared" si="27"/>
        <v>0.68100000000000005</v>
      </c>
      <c r="BH14" s="127">
        <f t="shared" si="28"/>
        <v>630</v>
      </c>
      <c r="BI14" s="125">
        <f t="shared" si="29"/>
        <v>1.2284999999999997</v>
      </c>
      <c r="BJ14" s="125">
        <f t="shared" si="30"/>
        <v>0.128025</v>
      </c>
      <c r="BK14" s="127">
        <f t="shared" si="31"/>
        <v>49</v>
      </c>
      <c r="BL14" s="126">
        <f>IF(AS14="Signalized",(AC14-BK14)^2/(2*AC14),IF(AS14="Free",PEDBIKE_DELAY(AX14,AW14,AF14,AE14,AO14,AR14,AM14,L14,TRUE),IF(AS14="Stop",1,"Control N/A!")))</f>
        <v>9.3388888888888886</v>
      </c>
      <c r="BM14" s="125">
        <f t="shared" si="32"/>
        <v>8.959091002898803E-2</v>
      </c>
      <c r="BN14" s="125">
        <f t="shared" si="33"/>
        <v>2.7268159100289879</v>
      </c>
      <c r="BO14" s="124" t="str">
        <f t="shared" si="34"/>
        <v>B</v>
      </c>
      <c r="BP14" s="310"/>
      <c r="BQ14" s="302">
        <f t="shared" si="35"/>
        <v>1500</v>
      </c>
      <c r="BR14" s="126">
        <v>5</v>
      </c>
      <c r="BS14" s="127">
        <f t="shared" si="36"/>
        <v>584.10058730355365</v>
      </c>
      <c r="BT14" s="126">
        <f t="shared" si="37"/>
        <v>11.49601969123821</v>
      </c>
      <c r="BU14" s="303">
        <f t="shared" si="38"/>
        <v>5.0999999999999996</v>
      </c>
      <c r="BV14" s="276">
        <f t="shared" si="39"/>
        <v>0.7</v>
      </c>
      <c r="BW14" s="276">
        <f t="shared" si="40"/>
        <v>6.9444444444444441E-3</v>
      </c>
      <c r="BX14" s="125">
        <f t="shared" si="41"/>
        <v>1</v>
      </c>
      <c r="BY14" s="125">
        <f t="shared" si="42"/>
        <v>1.4922787488370323E-2</v>
      </c>
      <c r="BZ14" s="125">
        <f t="shared" si="43"/>
        <v>5.0999999999999996</v>
      </c>
      <c r="CA14" s="125">
        <f t="shared" si="44"/>
        <v>0.1563351834036163</v>
      </c>
      <c r="CB14" s="125">
        <f t="shared" si="45"/>
        <v>0.97184414631969984</v>
      </c>
      <c r="CC14" s="125">
        <f t="shared" si="46"/>
        <v>45.490235194046669</v>
      </c>
      <c r="CD14" s="125">
        <f t="shared" si="47"/>
        <v>1.280816406006017</v>
      </c>
      <c r="CE14" s="125">
        <f t="shared" si="48"/>
        <v>36</v>
      </c>
      <c r="CF14" s="304" cm="1">
        <f t="array" ref="CF14">PEDBIKE_DELAY(BW14,BV14,AG14,AH14,AP14,AQ14,AN14,L14,FALSE)</f>
        <v>5.2191779468183306</v>
      </c>
      <c r="CG14" s="306">
        <f t="shared" si="49"/>
        <v>5.0999999999999996</v>
      </c>
      <c r="CH14" s="125">
        <f t="shared" si="50"/>
        <v>1</v>
      </c>
      <c r="CI14" s="125">
        <f t="shared" si="51"/>
        <v>1.4922787488370323E-2</v>
      </c>
      <c r="CJ14" s="125">
        <f t="shared" si="52"/>
        <v>5.0999999999999996</v>
      </c>
      <c r="CK14" s="125">
        <f t="shared" si="53"/>
        <v>0.97184414631969984</v>
      </c>
      <c r="CL14" s="125">
        <f t="shared" si="54"/>
        <v>1</v>
      </c>
      <c r="CM14" s="125">
        <f t="shared" si="55"/>
        <v>44.209418788040651</v>
      </c>
      <c r="CN14" s="125">
        <f t="shared" si="56"/>
        <v>1.280816406006017</v>
      </c>
      <c r="CO14" s="127">
        <f t="shared" si="57"/>
        <v>36</v>
      </c>
      <c r="CP14" s="125" cm="1">
        <f t="array" ref="CP14">PEDBIKE_DELAY(BW14,AW14,AG14,AH14,AP14,AQ14,AN14,L14,FALSE)</f>
        <v>5.2191779468183306</v>
      </c>
      <c r="CQ14" s="126">
        <f t="shared" si="58"/>
        <v>30.5</v>
      </c>
      <c r="CR14" s="126">
        <f t="shared" si="59"/>
        <v>78.5</v>
      </c>
      <c r="CS14" s="126">
        <f t="shared" si="60"/>
        <v>54.5</v>
      </c>
      <c r="CT14" s="304">
        <f t="shared" si="61"/>
        <v>24.946019691238213</v>
      </c>
      <c r="CU14" s="126">
        <f t="shared" si="72"/>
        <v>24.946019691238213</v>
      </c>
      <c r="CV14" s="126">
        <f t="shared" si="62"/>
        <v>0</v>
      </c>
      <c r="CW14" s="127">
        <f t="shared" si="63"/>
        <v>0</v>
      </c>
      <c r="CX14" s="124">
        <f t="shared" si="64"/>
        <v>12</v>
      </c>
      <c r="CY14" s="124">
        <f t="shared" si="73"/>
        <v>1.2284999999999997</v>
      </c>
      <c r="CZ14" s="124">
        <f t="shared" si="74"/>
        <v>1.2899024255011537</v>
      </c>
      <c r="DA14" s="125">
        <f t="shared" si="65"/>
        <v>-2.2515000000000001</v>
      </c>
      <c r="DB14" s="125">
        <f t="shared" si="66"/>
        <v>2.0790000000000002</v>
      </c>
      <c r="DC14" s="125">
        <f t="shared" si="67"/>
        <v>3.9598999999999993</v>
      </c>
      <c r="DD14" s="125">
        <f t="shared" si="75"/>
        <v>4.4783024255011536</v>
      </c>
      <c r="DE14" s="298" t="str">
        <f t="shared" si="68"/>
        <v>D</v>
      </c>
    </row>
    <row r="15" spans="1:109" x14ac:dyDescent="0.25">
      <c r="A15" s="23">
        <v>1000</v>
      </c>
      <c r="B15" s="23">
        <v>15</v>
      </c>
      <c r="C15" s="23">
        <v>1</v>
      </c>
      <c r="D15" s="23" t="s">
        <v>265</v>
      </c>
      <c r="E15" s="312">
        <f t="shared" si="0"/>
        <v>2.8775409100289875</v>
      </c>
      <c r="F15" s="287" t="str">
        <f t="shared" si="1"/>
        <v>C</v>
      </c>
      <c r="G15" s="312">
        <f t="shared" si="2"/>
        <v>4.1908999999999992</v>
      </c>
      <c r="H15" s="312">
        <f t="shared" si="2"/>
        <v>4.8459163080587562</v>
      </c>
      <c r="I15" s="287" t="str">
        <f t="shared" si="3"/>
        <v>D</v>
      </c>
      <c r="J15" s="320">
        <f t="shared" si="69"/>
        <v>1</v>
      </c>
      <c r="K15" s="80">
        <f t="shared" si="70"/>
        <v>1</v>
      </c>
      <c r="L15" s="82">
        <f t="shared" si="71"/>
        <v>1</v>
      </c>
      <c r="M15" s="80">
        <f t="shared" si="4"/>
        <v>15</v>
      </c>
      <c r="N15" s="80">
        <f t="shared" si="5"/>
        <v>200</v>
      </c>
      <c r="O15" s="80">
        <f t="shared" si="6"/>
        <v>200</v>
      </c>
      <c r="P15" s="80">
        <f t="shared" si="7"/>
        <v>1000</v>
      </c>
      <c r="Q15" s="80">
        <f t="shared" si="8"/>
        <v>2800</v>
      </c>
      <c r="R15" s="80">
        <f t="shared" si="9"/>
        <v>2800</v>
      </c>
      <c r="S15" s="80">
        <f t="shared" si="10"/>
        <v>100</v>
      </c>
      <c r="T15" s="80">
        <f>0</f>
        <v>0</v>
      </c>
      <c r="U15" s="80">
        <f>'Int. Sens. Plot'!$B$2</f>
        <v>100</v>
      </c>
      <c r="V15" s="80">
        <f>'Int. Sens. Plot'!$B$3</f>
        <v>25</v>
      </c>
      <c r="W15" s="80">
        <f t="shared" si="11"/>
        <v>5</v>
      </c>
      <c r="X15" s="80">
        <f t="shared" si="12"/>
        <v>5</v>
      </c>
      <c r="Y15" s="225">
        <v>0.5</v>
      </c>
      <c r="Z15" s="80">
        <v>0</v>
      </c>
      <c r="AA15" s="86">
        <v>45</v>
      </c>
      <c r="AB15" s="86">
        <v>5</v>
      </c>
      <c r="AC15" s="80">
        <v>90</v>
      </c>
      <c r="AD15" s="80">
        <v>45</v>
      </c>
      <c r="AE15" s="80">
        <v>12</v>
      </c>
      <c r="AF15" s="80">
        <f t="shared" si="13"/>
        <v>21</v>
      </c>
      <c r="AG15" s="80">
        <f t="shared" si="14"/>
        <v>21</v>
      </c>
      <c r="AH15" s="86">
        <v>0</v>
      </c>
      <c r="AI15" s="86">
        <v>12</v>
      </c>
      <c r="AJ15" s="40">
        <v>0.9</v>
      </c>
      <c r="AK15" s="86">
        <v>9</v>
      </c>
      <c r="AL15" s="86">
        <v>0</v>
      </c>
      <c r="AM15" s="91">
        <v>1</v>
      </c>
      <c r="AN15" s="91">
        <v>0.1</v>
      </c>
      <c r="AO15" s="122">
        <v>3.5</v>
      </c>
      <c r="AP15" s="122">
        <v>10</v>
      </c>
      <c r="AQ15" s="122">
        <v>3</v>
      </c>
      <c r="AR15" s="122">
        <v>3</v>
      </c>
      <c r="AS15" s="122" t="str">
        <f t="shared" si="15"/>
        <v>Signalized</v>
      </c>
      <c r="AT15" s="119" t="s">
        <v>74</v>
      </c>
      <c r="AU15" s="321" t="s">
        <v>74</v>
      </c>
      <c r="AV15" s="306">
        <f t="shared" si="16"/>
        <v>9</v>
      </c>
      <c r="AW15" s="276">
        <f t="shared" si="17"/>
        <v>0.77777777777777779</v>
      </c>
      <c r="AX15" s="276">
        <f t="shared" si="18"/>
        <v>2.7777777777777776E-2</v>
      </c>
      <c r="AY15" s="125">
        <f t="shared" si="19"/>
        <v>25.711254720792127</v>
      </c>
      <c r="AZ15" s="125">
        <f t="shared" si="20"/>
        <v>38.56688208118819</v>
      </c>
      <c r="BA15" s="125">
        <f t="shared" si="21"/>
        <v>58.422509441584253</v>
      </c>
      <c r="BB15" s="125">
        <f t="shared" si="22"/>
        <v>1</v>
      </c>
      <c r="BC15" s="125">
        <f t="shared" si="23"/>
        <v>1</v>
      </c>
      <c r="BD15" s="326" t="str">
        <f t="shared" si="24"/>
        <v>-</v>
      </c>
      <c r="BE15" s="125" t="str">
        <f t="shared" si="25"/>
        <v>-</v>
      </c>
      <c r="BF15" s="125">
        <f t="shared" si="26"/>
        <v>1.2798468369435743</v>
      </c>
      <c r="BG15" s="125">
        <f t="shared" si="27"/>
        <v>0.68100000000000005</v>
      </c>
      <c r="BH15" s="127">
        <f t="shared" si="28"/>
        <v>700</v>
      </c>
      <c r="BI15" s="125">
        <f t="shared" si="29"/>
        <v>1.365</v>
      </c>
      <c r="BJ15" s="125">
        <f t="shared" si="30"/>
        <v>0.14224999999999999</v>
      </c>
      <c r="BK15" s="127">
        <f t="shared" si="31"/>
        <v>49</v>
      </c>
      <c r="BL15" s="126">
        <f>IF(AS15="Signalized",(AC15-BK15)^2/(2*AC15),IF(AS15="Free",PEDBIKE_DELAY(AX15,AW15,AF15,AE15,AO15,AR15,AM15,L15,TRUE),IF(AS15="Stop",1,"Control N/A!")))</f>
        <v>9.3388888888888886</v>
      </c>
      <c r="BM15" s="125">
        <f t="shared" si="32"/>
        <v>8.959091002898803E-2</v>
      </c>
      <c r="BN15" s="125">
        <f t="shared" si="33"/>
        <v>2.8775409100289875</v>
      </c>
      <c r="BO15" s="124" t="str">
        <f t="shared" si="34"/>
        <v>C</v>
      </c>
      <c r="BP15" s="310"/>
      <c r="BQ15" s="302">
        <f t="shared" si="35"/>
        <v>1500</v>
      </c>
      <c r="BR15" s="126">
        <v>5</v>
      </c>
      <c r="BS15" s="127">
        <f t="shared" si="36"/>
        <v>568.09884629772489</v>
      </c>
      <c r="BT15" s="126">
        <f t="shared" si="37"/>
        <v>11.503105277192466</v>
      </c>
      <c r="BU15" s="303">
        <f t="shared" si="38"/>
        <v>5.0999999999999996</v>
      </c>
      <c r="BV15" s="276">
        <f t="shared" si="39"/>
        <v>0.77777777777777779</v>
      </c>
      <c r="BW15" s="276">
        <f t="shared" si="40"/>
        <v>6.9444444444444441E-3</v>
      </c>
      <c r="BX15" s="125">
        <f t="shared" si="41"/>
        <v>1</v>
      </c>
      <c r="BY15" s="125">
        <f t="shared" si="42"/>
        <v>1.1840921412535196E-2</v>
      </c>
      <c r="BZ15" s="125">
        <f t="shared" si="43"/>
        <v>5.0999999999999996</v>
      </c>
      <c r="CA15" s="125">
        <f t="shared" si="44"/>
        <v>0.17212151191676217</v>
      </c>
      <c r="CB15" s="125">
        <f t="shared" si="45"/>
        <v>0.98106355045205851</v>
      </c>
      <c r="CC15" s="125">
        <f t="shared" si="46"/>
        <v>62.697829705745896</v>
      </c>
      <c r="CD15" s="125">
        <f t="shared" si="47"/>
        <v>1.1872742889882826</v>
      </c>
      <c r="CE15" s="125">
        <f t="shared" si="48"/>
        <v>53</v>
      </c>
      <c r="CF15" s="304" cm="1">
        <f t="array" ref="CF15">PEDBIKE_DELAY(BW15,BV15,AG15,AH15,AP15,AQ15,AN15,L15,FALSE)</f>
        <v>5.8573568338118411</v>
      </c>
      <c r="CG15" s="306">
        <f t="shared" si="49"/>
        <v>5.0999999999999996</v>
      </c>
      <c r="CH15" s="125">
        <f t="shared" si="50"/>
        <v>1</v>
      </c>
      <c r="CI15" s="125">
        <f t="shared" si="51"/>
        <v>1.1840921412535196E-2</v>
      </c>
      <c r="CJ15" s="125">
        <f t="shared" si="52"/>
        <v>5.0999999999999996</v>
      </c>
      <c r="CK15" s="125">
        <f t="shared" si="53"/>
        <v>0.98106355045205851</v>
      </c>
      <c r="CL15" s="125">
        <f t="shared" si="54"/>
        <v>1</v>
      </c>
      <c r="CM15" s="125">
        <f t="shared" si="55"/>
        <v>61.510555416757612</v>
      </c>
      <c r="CN15" s="125">
        <f t="shared" si="56"/>
        <v>1.1872742889882826</v>
      </c>
      <c r="CO15" s="127">
        <f t="shared" si="57"/>
        <v>53</v>
      </c>
      <c r="CP15" s="125" cm="1">
        <f t="array" ref="CP15">PEDBIKE_DELAY(BW15,AW15,AG15,AH15,AP15,AQ15,AN15,L15,FALSE)</f>
        <v>5.8573568338118411</v>
      </c>
      <c r="CQ15" s="126">
        <f t="shared" si="58"/>
        <v>30.5</v>
      </c>
      <c r="CR15" s="126">
        <f t="shared" si="59"/>
        <v>78.5</v>
      </c>
      <c r="CS15" s="126">
        <f t="shared" si="60"/>
        <v>54.5</v>
      </c>
      <c r="CT15" s="304">
        <f t="shared" si="61"/>
        <v>24.953105277192467</v>
      </c>
      <c r="CU15" s="126">
        <f t="shared" si="72"/>
        <v>24.953105277192467</v>
      </c>
      <c r="CV15" s="126">
        <f t="shared" si="62"/>
        <v>0</v>
      </c>
      <c r="CW15" s="127">
        <f t="shared" si="63"/>
        <v>0</v>
      </c>
      <c r="CX15" s="124">
        <f t="shared" si="64"/>
        <v>12</v>
      </c>
      <c r="CY15" s="124">
        <f t="shared" si="73"/>
        <v>1.365</v>
      </c>
      <c r="CZ15" s="124">
        <f t="shared" si="74"/>
        <v>1.2900163080587559</v>
      </c>
      <c r="DA15" s="125">
        <f t="shared" si="65"/>
        <v>-2.2515000000000001</v>
      </c>
      <c r="DB15" s="125">
        <f t="shared" si="66"/>
        <v>2.31</v>
      </c>
      <c r="DC15" s="125">
        <f t="shared" si="67"/>
        <v>4.1908999999999992</v>
      </c>
      <c r="DD15" s="125">
        <f t="shared" si="75"/>
        <v>4.8459163080587562</v>
      </c>
      <c r="DE15" s="298" t="str">
        <f t="shared" si="68"/>
        <v>D</v>
      </c>
    </row>
    <row r="16" spans="1:109" x14ac:dyDescent="0.25">
      <c r="A16" s="23">
        <v>1100</v>
      </c>
      <c r="B16" s="23">
        <v>15</v>
      </c>
      <c r="C16" s="23">
        <v>1</v>
      </c>
      <c r="D16" s="23" t="s">
        <v>265</v>
      </c>
      <c r="E16" s="312">
        <f t="shared" si="0"/>
        <v>3.0282659100289875</v>
      </c>
      <c r="F16" s="287" t="str">
        <f t="shared" si="1"/>
        <v>C</v>
      </c>
      <c r="G16" s="312">
        <f t="shared" si="2"/>
        <v>4.4218999999999991</v>
      </c>
      <c r="H16" s="312">
        <f t="shared" si="2"/>
        <v>5.2135335110543206</v>
      </c>
      <c r="I16" s="287" t="str">
        <f t="shared" si="3"/>
        <v>E</v>
      </c>
      <c r="J16" s="320">
        <f t="shared" si="69"/>
        <v>1</v>
      </c>
      <c r="K16" s="80">
        <f t="shared" si="70"/>
        <v>1</v>
      </c>
      <c r="L16" s="82">
        <f t="shared" si="71"/>
        <v>1</v>
      </c>
      <c r="M16" s="80">
        <f t="shared" si="4"/>
        <v>15</v>
      </c>
      <c r="N16" s="80">
        <f t="shared" si="5"/>
        <v>220</v>
      </c>
      <c r="O16" s="80">
        <f t="shared" si="6"/>
        <v>220</v>
      </c>
      <c r="P16" s="80">
        <f t="shared" si="7"/>
        <v>1100</v>
      </c>
      <c r="Q16" s="80">
        <f t="shared" si="8"/>
        <v>3080</v>
      </c>
      <c r="R16" s="80">
        <f t="shared" si="9"/>
        <v>3080</v>
      </c>
      <c r="S16" s="80">
        <f t="shared" si="10"/>
        <v>110</v>
      </c>
      <c r="T16" s="80">
        <f>0</f>
        <v>0</v>
      </c>
      <c r="U16" s="80">
        <f>'Int. Sens. Plot'!$B$2</f>
        <v>100</v>
      </c>
      <c r="V16" s="80">
        <f>'Int. Sens. Plot'!$B$3</f>
        <v>25</v>
      </c>
      <c r="W16" s="80">
        <f t="shared" si="11"/>
        <v>5</v>
      </c>
      <c r="X16" s="80">
        <f t="shared" si="12"/>
        <v>5</v>
      </c>
      <c r="Y16" s="225">
        <v>0.5</v>
      </c>
      <c r="Z16" s="80">
        <v>0</v>
      </c>
      <c r="AA16" s="86">
        <v>45</v>
      </c>
      <c r="AB16" s="86">
        <v>5</v>
      </c>
      <c r="AC16" s="80">
        <v>90</v>
      </c>
      <c r="AD16" s="80">
        <v>45</v>
      </c>
      <c r="AE16" s="80">
        <v>12</v>
      </c>
      <c r="AF16" s="80">
        <f t="shared" si="13"/>
        <v>21</v>
      </c>
      <c r="AG16" s="80">
        <f t="shared" si="14"/>
        <v>21</v>
      </c>
      <c r="AH16" s="86">
        <v>0</v>
      </c>
      <c r="AI16" s="86">
        <v>12</v>
      </c>
      <c r="AJ16" s="40">
        <v>0.9</v>
      </c>
      <c r="AK16" s="86">
        <v>9</v>
      </c>
      <c r="AL16" s="86">
        <v>0</v>
      </c>
      <c r="AM16" s="91">
        <v>1</v>
      </c>
      <c r="AN16" s="91">
        <v>0.1</v>
      </c>
      <c r="AO16" s="122">
        <v>3.5</v>
      </c>
      <c r="AP16" s="122">
        <v>10</v>
      </c>
      <c r="AQ16" s="122">
        <v>3</v>
      </c>
      <c r="AR16" s="122">
        <v>3</v>
      </c>
      <c r="AS16" s="122" t="str">
        <f t="shared" si="15"/>
        <v>Signalized</v>
      </c>
      <c r="AT16" s="119" t="s">
        <v>74</v>
      </c>
      <c r="AU16" s="321" t="s">
        <v>74</v>
      </c>
      <c r="AV16" s="306">
        <f t="shared" si="16"/>
        <v>9</v>
      </c>
      <c r="AW16" s="276">
        <f t="shared" si="17"/>
        <v>0.85555555555555551</v>
      </c>
      <c r="AX16" s="276">
        <f t="shared" si="18"/>
        <v>2.7777777777777776E-2</v>
      </c>
      <c r="AY16" s="125">
        <f t="shared" si="19"/>
        <v>46.799477065111233</v>
      </c>
      <c r="AZ16" s="125">
        <f t="shared" si="20"/>
        <v>70.19921559766685</v>
      </c>
      <c r="BA16" s="125">
        <f t="shared" si="21"/>
        <v>100.59895413022247</v>
      </c>
      <c r="BB16" s="125">
        <f t="shared" si="22"/>
        <v>1</v>
      </c>
      <c r="BC16" s="125">
        <f t="shared" si="23"/>
        <v>1</v>
      </c>
      <c r="BD16" s="326" t="str">
        <f t="shared" si="24"/>
        <v>-</v>
      </c>
      <c r="BE16" s="125" t="str">
        <f t="shared" si="25"/>
        <v>-</v>
      </c>
      <c r="BF16" s="125">
        <f t="shared" si="26"/>
        <v>1.1658129144884806</v>
      </c>
      <c r="BG16" s="125">
        <f t="shared" si="27"/>
        <v>0.68100000000000005</v>
      </c>
      <c r="BH16" s="127">
        <f t="shared" si="28"/>
        <v>770</v>
      </c>
      <c r="BI16" s="125">
        <f t="shared" si="29"/>
        <v>1.5014999999999998</v>
      </c>
      <c r="BJ16" s="125">
        <f t="shared" si="30"/>
        <v>0.156475</v>
      </c>
      <c r="BK16" s="127">
        <f t="shared" si="31"/>
        <v>49</v>
      </c>
      <c r="BL16" s="126">
        <f>IF(AS16="Signalized",(AC16-BK16)^2/(2*AC16),IF(AS16="Free",PEDBIKE_DELAY(AX16,AW16,AF16,AE16,AO16,AR16,AM16,L16,TRUE),IF(AS16="Stop",1,"Control N/A!")))</f>
        <v>9.3388888888888886</v>
      </c>
      <c r="BM16" s="125">
        <f t="shared" si="32"/>
        <v>8.959091002898803E-2</v>
      </c>
      <c r="BN16" s="125">
        <f t="shared" si="33"/>
        <v>3.0282659100289875</v>
      </c>
      <c r="BO16" s="124" t="str">
        <f t="shared" si="34"/>
        <v>C</v>
      </c>
      <c r="BP16" s="310"/>
      <c r="BQ16" s="302">
        <f t="shared" si="35"/>
        <v>1500</v>
      </c>
      <c r="BR16" s="126">
        <v>5</v>
      </c>
      <c r="BS16" s="127">
        <f t="shared" si="36"/>
        <v>552.53548135379936</v>
      </c>
      <c r="BT16" s="126">
        <f t="shared" si="37"/>
        <v>11.510399556798511</v>
      </c>
      <c r="BU16" s="303">
        <f t="shared" si="38"/>
        <v>5.0999999999999996</v>
      </c>
      <c r="BV16" s="276">
        <f t="shared" si="39"/>
        <v>0.85555555555555551</v>
      </c>
      <c r="BW16" s="276">
        <f t="shared" si="40"/>
        <v>6.9444444444444441E-3</v>
      </c>
      <c r="BX16" s="125">
        <f t="shared" si="41"/>
        <v>1</v>
      </c>
      <c r="BY16" s="125">
        <f t="shared" si="42"/>
        <v>9.6090703770673712E-3</v>
      </c>
      <c r="BZ16" s="125">
        <f t="shared" si="43"/>
        <v>5.0999999999999996</v>
      </c>
      <c r="CA16" s="125">
        <f t="shared" si="44"/>
        <v>0.18761245277947791</v>
      </c>
      <c r="CB16" s="125">
        <f t="shared" si="45"/>
        <v>0.98726413606373342</v>
      </c>
      <c r="CC16" s="125">
        <f t="shared" si="46"/>
        <v>86.608993742877331</v>
      </c>
      <c r="CD16" s="125">
        <f t="shared" si="47"/>
        <v>1.1030403599662488</v>
      </c>
      <c r="CE16" s="125">
        <f t="shared" si="48"/>
        <v>79</v>
      </c>
      <c r="CF16" s="304" cm="1">
        <f t="array" ref="CF16">PEDBIKE_DELAY(BW16,BV16,AG16,AH16,AP16,AQ16,AN16,L16,FALSE)</f>
        <v>6.3957017214809344</v>
      </c>
      <c r="CG16" s="306">
        <f t="shared" si="49"/>
        <v>5.0999999999999996</v>
      </c>
      <c r="CH16" s="125">
        <f t="shared" si="50"/>
        <v>1</v>
      </c>
      <c r="CI16" s="125">
        <f t="shared" si="51"/>
        <v>9.6090703770673712E-3</v>
      </c>
      <c r="CJ16" s="125">
        <f t="shared" si="52"/>
        <v>5.0999999999999996</v>
      </c>
      <c r="CK16" s="125">
        <f t="shared" si="53"/>
        <v>0.98726413606373342</v>
      </c>
      <c r="CL16" s="125">
        <f t="shared" si="54"/>
        <v>1</v>
      </c>
      <c r="CM16" s="125">
        <f t="shared" si="55"/>
        <v>85.505953382911088</v>
      </c>
      <c r="CN16" s="125">
        <f t="shared" si="56"/>
        <v>1.1030403599662488</v>
      </c>
      <c r="CO16" s="127">
        <f t="shared" si="57"/>
        <v>79</v>
      </c>
      <c r="CP16" s="125" cm="1">
        <f t="array" ref="CP16">PEDBIKE_DELAY(BW16,AW16,AG16,AH16,AP16,AQ16,AN16,L16,FALSE)</f>
        <v>6.3957017214809344</v>
      </c>
      <c r="CQ16" s="126">
        <f t="shared" si="58"/>
        <v>30.5</v>
      </c>
      <c r="CR16" s="126">
        <f t="shared" si="59"/>
        <v>78.5</v>
      </c>
      <c r="CS16" s="126">
        <f t="shared" si="60"/>
        <v>54.5</v>
      </c>
      <c r="CT16" s="304">
        <f t="shared" si="61"/>
        <v>24.960399556798514</v>
      </c>
      <c r="CU16" s="126">
        <f t="shared" si="72"/>
        <v>24.960399556798514</v>
      </c>
      <c r="CV16" s="126">
        <f t="shared" si="62"/>
        <v>0</v>
      </c>
      <c r="CW16" s="127">
        <f t="shared" si="63"/>
        <v>0</v>
      </c>
      <c r="CX16" s="124">
        <f t="shared" si="64"/>
        <v>12</v>
      </c>
      <c r="CY16" s="124">
        <f t="shared" si="73"/>
        <v>1.5014999999999998</v>
      </c>
      <c r="CZ16" s="124">
        <f t="shared" si="74"/>
        <v>1.2901335110543208</v>
      </c>
      <c r="DA16" s="125">
        <f t="shared" si="65"/>
        <v>-2.2515000000000001</v>
      </c>
      <c r="DB16" s="125">
        <f t="shared" si="66"/>
        <v>2.5409999999999999</v>
      </c>
      <c r="DC16" s="125">
        <f t="shared" si="67"/>
        <v>4.4218999999999991</v>
      </c>
      <c r="DD16" s="125">
        <f t="shared" si="75"/>
        <v>5.2135335110543206</v>
      </c>
      <c r="DE16" s="298" t="str">
        <f t="shared" si="68"/>
        <v>E</v>
      </c>
    </row>
    <row r="17" spans="1:109" x14ac:dyDescent="0.25">
      <c r="A17" s="23">
        <v>1200</v>
      </c>
      <c r="B17" s="23">
        <v>15</v>
      </c>
      <c r="C17" s="23">
        <v>1</v>
      </c>
      <c r="D17" s="23" t="s">
        <v>265</v>
      </c>
      <c r="E17" s="312">
        <f t="shared" si="0"/>
        <v>3.1789909100289879</v>
      </c>
      <c r="F17" s="287" t="str">
        <f t="shared" si="1"/>
        <v>C</v>
      </c>
      <c r="G17" s="312">
        <f t="shared" si="2"/>
        <v>4.6528999999999989</v>
      </c>
      <c r="H17" s="312">
        <f t="shared" si="2"/>
        <v>5.5811541346325306</v>
      </c>
      <c r="I17" s="287" t="str">
        <f t="shared" si="3"/>
        <v>E</v>
      </c>
      <c r="J17" s="320">
        <f t="shared" si="69"/>
        <v>1</v>
      </c>
      <c r="K17" s="80">
        <f t="shared" si="70"/>
        <v>1</v>
      </c>
      <c r="L17" s="82">
        <f t="shared" si="71"/>
        <v>1</v>
      </c>
      <c r="M17" s="80">
        <f t="shared" si="4"/>
        <v>15</v>
      </c>
      <c r="N17" s="80">
        <f t="shared" si="5"/>
        <v>240</v>
      </c>
      <c r="O17" s="80">
        <f t="shared" si="6"/>
        <v>240</v>
      </c>
      <c r="P17" s="80">
        <f t="shared" si="7"/>
        <v>1200</v>
      </c>
      <c r="Q17" s="80">
        <f t="shared" si="8"/>
        <v>3360</v>
      </c>
      <c r="R17" s="80">
        <f t="shared" si="9"/>
        <v>3360</v>
      </c>
      <c r="S17" s="80">
        <f t="shared" si="10"/>
        <v>120</v>
      </c>
      <c r="T17" s="80">
        <f>0</f>
        <v>0</v>
      </c>
      <c r="U17" s="80">
        <f>'Int. Sens. Plot'!$B$2</f>
        <v>100</v>
      </c>
      <c r="V17" s="80">
        <f>'Int. Sens. Plot'!$B$3</f>
        <v>25</v>
      </c>
      <c r="W17" s="80">
        <f t="shared" si="11"/>
        <v>5</v>
      </c>
      <c r="X17" s="80">
        <f t="shared" si="12"/>
        <v>5</v>
      </c>
      <c r="Y17" s="225">
        <v>0.5</v>
      </c>
      <c r="Z17" s="80">
        <v>0</v>
      </c>
      <c r="AA17" s="86">
        <v>45</v>
      </c>
      <c r="AB17" s="86">
        <v>5</v>
      </c>
      <c r="AC17" s="80">
        <v>90</v>
      </c>
      <c r="AD17" s="80">
        <v>45</v>
      </c>
      <c r="AE17" s="80">
        <v>12</v>
      </c>
      <c r="AF17" s="80">
        <f t="shared" si="13"/>
        <v>21</v>
      </c>
      <c r="AG17" s="80">
        <f t="shared" si="14"/>
        <v>21</v>
      </c>
      <c r="AH17" s="86">
        <v>0</v>
      </c>
      <c r="AI17" s="86">
        <v>12</v>
      </c>
      <c r="AJ17" s="40">
        <v>0.9</v>
      </c>
      <c r="AK17" s="86">
        <v>9</v>
      </c>
      <c r="AL17" s="86">
        <v>0</v>
      </c>
      <c r="AM17" s="91">
        <v>1</v>
      </c>
      <c r="AN17" s="91">
        <v>0.1</v>
      </c>
      <c r="AO17" s="122">
        <v>3.5</v>
      </c>
      <c r="AP17" s="122">
        <v>10</v>
      </c>
      <c r="AQ17" s="122">
        <v>3</v>
      </c>
      <c r="AR17" s="122">
        <v>3</v>
      </c>
      <c r="AS17" s="122" t="str">
        <f t="shared" si="15"/>
        <v>Signalized</v>
      </c>
      <c r="AT17" s="119" t="s">
        <v>74</v>
      </c>
      <c r="AU17" s="321" t="s">
        <v>74</v>
      </c>
      <c r="AV17" s="306">
        <f t="shared" si="16"/>
        <v>9</v>
      </c>
      <c r="AW17" s="276">
        <f t="shared" si="17"/>
        <v>0.93333333333333335</v>
      </c>
      <c r="AX17" s="276">
        <f t="shared" si="18"/>
        <v>2.7777777777777776E-2</v>
      </c>
      <c r="AY17" s="125">
        <f t="shared" si="19"/>
        <v>86.189488516590657</v>
      </c>
      <c r="AZ17" s="125">
        <f t="shared" si="20"/>
        <v>129.28423277488599</v>
      </c>
      <c r="BA17" s="125">
        <f t="shared" si="21"/>
        <v>179.37897703318131</v>
      </c>
      <c r="BB17" s="125">
        <f t="shared" si="22"/>
        <v>1</v>
      </c>
      <c r="BC17" s="125">
        <f t="shared" si="23"/>
        <v>1</v>
      </c>
      <c r="BD17" s="326" t="str">
        <f t="shared" si="24"/>
        <v>-</v>
      </c>
      <c r="BE17" s="125" t="str">
        <f t="shared" si="25"/>
        <v>-</v>
      </c>
      <c r="BF17" s="125">
        <f t="shared" si="26"/>
        <v>1.069886277251209</v>
      </c>
      <c r="BG17" s="125">
        <f t="shared" si="27"/>
        <v>0.68100000000000005</v>
      </c>
      <c r="BH17" s="127">
        <f t="shared" si="28"/>
        <v>840</v>
      </c>
      <c r="BI17" s="125">
        <f t="shared" si="29"/>
        <v>1.6379999999999999</v>
      </c>
      <c r="BJ17" s="125">
        <f t="shared" si="30"/>
        <v>0.17069999999999999</v>
      </c>
      <c r="BK17" s="127">
        <f t="shared" si="31"/>
        <v>49</v>
      </c>
      <c r="BL17" s="126">
        <f>IF(AS17="Signalized",(AC17-BK17)^2/(2*AC17),IF(AS17="Free",PEDBIKE_DELAY(AX17,AW17,AF17,AE17,AO17,AR17,AM17,L17,TRUE),IF(AS17="Stop",1,"Control N/A!")))</f>
        <v>9.3388888888888886</v>
      </c>
      <c r="BM17" s="125">
        <f t="shared" si="32"/>
        <v>8.959091002898803E-2</v>
      </c>
      <c r="BN17" s="125">
        <f t="shared" si="33"/>
        <v>3.1789909100289879</v>
      </c>
      <c r="BO17" s="124" t="str">
        <f t="shared" si="34"/>
        <v>C</v>
      </c>
      <c r="BP17" s="310"/>
      <c r="BQ17" s="302">
        <f t="shared" si="35"/>
        <v>1500</v>
      </c>
      <c r="BR17" s="126">
        <v>5</v>
      </c>
      <c r="BS17" s="127">
        <f t="shared" si="36"/>
        <v>537.39848293034197</v>
      </c>
      <c r="BT17" s="126">
        <f t="shared" si="37"/>
        <v>11.517908947297647</v>
      </c>
      <c r="BU17" s="303">
        <f t="shared" si="38"/>
        <v>5.0999999999999996</v>
      </c>
      <c r="BV17" s="276">
        <f t="shared" si="39"/>
        <v>0.93333333333333335</v>
      </c>
      <c r="BW17" s="276">
        <f t="shared" si="40"/>
        <v>6.9444444444444441E-3</v>
      </c>
      <c r="BX17" s="125">
        <f t="shared" si="41"/>
        <v>1</v>
      </c>
      <c r="BY17" s="125">
        <f t="shared" si="42"/>
        <v>7.9990605003022602E-3</v>
      </c>
      <c r="BZ17" s="125">
        <f t="shared" si="43"/>
        <v>5.0999999999999996</v>
      </c>
      <c r="CA17" s="125">
        <f t="shared" si="44"/>
        <v>0.20281353317080053</v>
      </c>
      <c r="CB17" s="125">
        <f t="shared" si="45"/>
        <v>0.99143439060250194</v>
      </c>
      <c r="CC17" s="125">
        <f t="shared" si="46"/>
        <v>119.94085858002911</v>
      </c>
      <c r="CD17" s="125">
        <f t="shared" si="47"/>
        <v>1.0273665453970833</v>
      </c>
      <c r="CE17" s="125">
        <f t="shared" si="48"/>
        <v>117</v>
      </c>
      <c r="CF17" s="304" cm="1">
        <f t="array" ref="CF17">PEDBIKE_DELAY(BW17,BV17,AG17,AH17,AP17,AQ17,AN17,L17,FALSE)</f>
        <v>6.7919489315639456</v>
      </c>
      <c r="CG17" s="306">
        <f t="shared" si="49"/>
        <v>5.0999999999999996</v>
      </c>
      <c r="CH17" s="125">
        <f t="shared" si="50"/>
        <v>1</v>
      </c>
      <c r="CI17" s="125">
        <f t="shared" si="51"/>
        <v>7.9990605003022602E-3</v>
      </c>
      <c r="CJ17" s="125">
        <f t="shared" si="52"/>
        <v>5.0999999999999996</v>
      </c>
      <c r="CK17" s="125">
        <f t="shared" si="53"/>
        <v>0.99143439060250194</v>
      </c>
      <c r="CL17" s="125">
        <f t="shared" si="54"/>
        <v>1</v>
      </c>
      <c r="CM17" s="125">
        <f t="shared" si="55"/>
        <v>118.91349203463203</v>
      </c>
      <c r="CN17" s="125">
        <f t="shared" si="56"/>
        <v>1.0273665453970833</v>
      </c>
      <c r="CO17" s="127">
        <f t="shared" si="57"/>
        <v>117</v>
      </c>
      <c r="CP17" s="125" cm="1">
        <f t="array" ref="CP17">PEDBIKE_DELAY(BW17,AW17,AG17,AH17,AP17,AQ17,AN17,L17,FALSE)</f>
        <v>6.7919489315639456</v>
      </c>
      <c r="CQ17" s="126">
        <f t="shared" si="58"/>
        <v>30.5</v>
      </c>
      <c r="CR17" s="126">
        <f t="shared" si="59"/>
        <v>78.5</v>
      </c>
      <c r="CS17" s="126">
        <f t="shared" si="60"/>
        <v>54.5</v>
      </c>
      <c r="CT17" s="304">
        <f t="shared" si="61"/>
        <v>24.967908947297648</v>
      </c>
      <c r="CU17" s="126">
        <f t="shared" si="72"/>
        <v>24.967908947297648</v>
      </c>
      <c r="CV17" s="126">
        <f t="shared" si="62"/>
        <v>0</v>
      </c>
      <c r="CW17" s="127">
        <f t="shared" si="63"/>
        <v>0</v>
      </c>
      <c r="CX17" s="124">
        <f t="shared" si="64"/>
        <v>12</v>
      </c>
      <c r="CY17" s="124">
        <f t="shared" si="73"/>
        <v>1.6379999999999999</v>
      </c>
      <c r="CZ17" s="124">
        <f t="shared" si="74"/>
        <v>1.2902541346325305</v>
      </c>
      <c r="DA17" s="125">
        <f t="shared" si="65"/>
        <v>-2.2515000000000001</v>
      </c>
      <c r="DB17" s="125">
        <f t="shared" si="66"/>
        <v>2.7719999999999998</v>
      </c>
      <c r="DC17" s="125">
        <f t="shared" si="67"/>
        <v>4.6528999999999989</v>
      </c>
      <c r="DD17" s="125">
        <f t="shared" si="75"/>
        <v>5.5811541346325306</v>
      </c>
      <c r="DE17" s="298" t="str">
        <f t="shared" si="68"/>
        <v>E</v>
      </c>
    </row>
    <row r="18" spans="1:109" x14ac:dyDescent="0.25">
      <c r="A18" s="23">
        <v>100</v>
      </c>
      <c r="B18" s="23">
        <v>25</v>
      </c>
      <c r="C18" s="23">
        <v>1</v>
      </c>
      <c r="D18" s="23" t="s">
        <v>265</v>
      </c>
      <c r="E18" s="312">
        <f t="shared" si="0"/>
        <v>1.6120159100289879</v>
      </c>
      <c r="F18" s="287" t="str">
        <f t="shared" si="1"/>
        <v>A</v>
      </c>
      <c r="G18" s="312">
        <f t="shared" si="2"/>
        <v>2.1118999999999994</v>
      </c>
      <c r="H18" s="312">
        <f t="shared" si="2"/>
        <v>1.6284998610491075</v>
      </c>
      <c r="I18" s="287" t="str">
        <f t="shared" si="3"/>
        <v>B</v>
      </c>
      <c r="J18" s="320">
        <f t="shared" si="69"/>
        <v>1</v>
      </c>
      <c r="K18" s="80">
        <f t="shared" si="70"/>
        <v>1</v>
      </c>
      <c r="L18" s="82">
        <f t="shared" si="71"/>
        <v>1</v>
      </c>
      <c r="M18" s="80">
        <f t="shared" si="4"/>
        <v>25</v>
      </c>
      <c r="N18" s="80">
        <f t="shared" si="5"/>
        <v>20</v>
      </c>
      <c r="O18" s="80">
        <f t="shared" si="6"/>
        <v>20</v>
      </c>
      <c r="P18" s="80">
        <f t="shared" si="7"/>
        <v>100</v>
      </c>
      <c r="Q18" s="80">
        <f t="shared" si="8"/>
        <v>280</v>
      </c>
      <c r="R18" s="80">
        <f t="shared" si="9"/>
        <v>280</v>
      </c>
      <c r="S18" s="80">
        <f t="shared" si="10"/>
        <v>10</v>
      </c>
      <c r="T18" s="80">
        <f>0</f>
        <v>0</v>
      </c>
      <c r="U18" s="80">
        <f>'Int. Sens. Plot'!$B$2</f>
        <v>100</v>
      </c>
      <c r="V18" s="80">
        <f>'Int. Sens. Plot'!$B$3</f>
        <v>25</v>
      </c>
      <c r="W18" s="80">
        <f t="shared" si="11"/>
        <v>5</v>
      </c>
      <c r="X18" s="80">
        <f t="shared" si="12"/>
        <v>5</v>
      </c>
      <c r="Y18" s="225">
        <v>0.5</v>
      </c>
      <c r="Z18" s="80">
        <v>0</v>
      </c>
      <c r="AA18" s="86">
        <v>45</v>
      </c>
      <c r="AB18" s="86">
        <v>5</v>
      </c>
      <c r="AC18" s="80">
        <v>90</v>
      </c>
      <c r="AD18" s="80">
        <v>45</v>
      </c>
      <c r="AE18" s="80">
        <v>12</v>
      </c>
      <c r="AF18" s="80">
        <f t="shared" si="13"/>
        <v>21</v>
      </c>
      <c r="AG18" s="80">
        <f t="shared" si="14"/>
        <v>21</v>
      </c>
      <c r="AH18" s="86">
        <v>0</v>
      </c>
      <c r="AI18" s="86">
        <v>12</v>
      </c>
      <c r="AJ18" s="40">
        <v>0.9</v>
      </c>
      <c r="AK18" s="86">
        <v>9</v>
      </c>
      <c r="AL18" s="86">
        <v>0</v>
      </c>
      <c r="AM18" s="91">
        <v>1</v>
      </c>
      <c r="AN18" s="91">
        <v>0.1</v>
      </c>
      <c r="AO18" s="122">
        <v>3.5</v>
      </c>
      <c r="AP18" s="122">
        <v>10</v>
      </c>
      <c r="AQ18" s="122">
        <v>3</v>
      </c>
      <c r="AR18" s="122">
        <v>3</v>
      </c>
      <c r="AS18" s="122" t="str">
        <f t="shared" si="15"/>
        <v>Signalized</v>
      </c>
      <c r="AT18" s="119" t="s">
        <v>74</v>
      </c>
      <c r="AU18" s="321" t="s">
        <v>74</v>
      </c>
      <c r="AV18" s="306">
        <f t="shared" si="16"/>
        <v>9</v>
      </c>
      <c r="AW18" s="276">
        <f t="shared" si="17"/>
        <v>7.7777777777777779E-2</v>
      </c>
      <c r="AX18" s="276">
        <f t="shared" si="18"/>
        <v>2.7777777777777776E-2</v>
      </c>
      <c r="AY18" s="125">
        <f t="shared" si="19"/>
        <v>1</v>
      </c>
      <c r="AZ18" s="125">
        <f t="shared" si="20"/>
        <v>1.1037881315974762</v>
      </c>
      <c r="BA18" s="125">
        <f t="shared" si="21"/>
        <v>9</v>
      </c>
      <c r="BB18" s="125">
        <f t="shared" si="22"/>
        <v>0.50341469620859047</v>
      </c>
      <c r="BC18" s="125">
        <f t="shared" si="23"/>
        <v>0.50341469620859047</v>
      </c>
      <c r="BD18" s="326" t="str">
        <f t="shared" si="24"/>
        <v>-</v>
      </c>
      <c r="BE18" s="125" t="str">
        <f t="shared" si="25"/>
        <v>-</v>
      </c>
      <c r="BF18" s="125">
        <f t="shared" si="26"/>
        <v>29.344680292176033</v>
      </c>
      <c r="BG18" s="125">
        <f t="shared" si="27"/>
        <v>0.68100000000000005</v>
      </c>
      <c r="BH18" s="127">
        <f t="shared" si="28"/>
        <v>70</v>
      </c>
      <c r="BI18" s="125">
        <f t="shared" si="29"/>
        <v>0.22749999999999998</v>
      </c>
      <c r="BJ18" s="125">
        <f t="shared" si="30"/>
        <v>1.4225E-2</v>
      </c>
      <c r="BK18" s="127">
        <f t="shared" si="31"/>
        <v>49</v>
      </c>
      <c r="BL18" s="126">
        <f>IF(AS18="Signalized",(AC18-BK18)^2/(2*AC18),IF(AS18="Free",PEDBIKE_DELAY(AX18,AW18,AF18,AE18,AO18,AR18,AM18,L18,TRUE),IF(AS18="Stop",1,"Control N/A!")))</f>
        <v>9.3388888888888886</v>
      </c>
      <c r="BM18" s="125">
        <f t="shared" si="32"/>
        <v>8.959091002898803E-2</v>
      </c>
      <c r="BN18" s="125">
        <f t="shared" si="33"/>
        <v>1.6120159100289879</v>
      </c>
      <c r="BO18" s="124" t="str">
        <f t="shared" si="34"/>
        <v>A</v>
      </c>
      <c r="BP18" s="310"/>
      <c r="BQ18" s="302">
        <f t="shared" si="35"/>
        <v>1500</v>
      </c>
      <c r="BR18" s="126">
        <v>5</v>
      </c>
      <c r="BS18" s="127">
        <f t="shared" si="36"/>
        <v>729.45335783726125</v>
      </c>
      <c r="BT18" s="126">
        <f t="shared" si="37"/>
        <v>11.446142466539532</v>
      </c>
      <c r="BU18" s="303">
        <f t="shared" si="38"/>
        <v>5.0999999999999996</v>
      </c>
      <c r="BV18" s="276">
        <f t="shared" si="39"/>
        <v>7.7777777777777779E-2</v>
      </c>
      <c r="BW18" s="276">
        <f t="shared" si="40"/>
        <v>6.9444444444444441E-3</v>
      </c>
      <c r="BX18" s="125">
        <f t="shared" si="41"/>
        <v>1</v>
      </c>
      <c r="BY18" s="125">
        <f t="shared" si="42"/>
        <v>0.14782490273109056</v>
      </c>
      <c r="BZ18" s="125">
        <f t="shared" si="43"/>
        <v>5.0999999999999996</v>
      </c>
      <c r="CA18" s="125">
        <f t="shared" si="44"/>
        <v>1.8711611771168868E-2</v>
      </c>
      <c r="CB18" s="125">
        <f t="shared" si="45"/>
        <v>0.32744182566942437</v>
      </c>
      <c r="CC18" s="125">
        <f t="shared" si="46"/>
        <v>3.5414886057891568</v>
      </c>
      <c r="CD18" s="125">
        <f t="shared" si="47"/>
        <v>2.3818571111220983</v>
      </c>
      <c r="CE18" s="125">
        <f t="shared" si="48"/>
        <v>1</v>
      </c>
      <c r="CF18" s="304" cm="1">
        <f t="array" ref="CF18">PEDBIKE_DELAY(BW18,BV18,AG18,AH18,AP18,AQ18,AN18,L18,FALSE)</f>
        <v>0.38103133335505995</v>
      </c>
      <c r="CG18" s="306">
        <f t="shared" si="49"/>
        <v>5.0999999999999996</v>
      </c>
      <c r="CH18" s="125">
        <f t="shared" si="50"/>
        <v>1</v>
      </c>
      <c r="CI18" s="125">
        <f t="shared" si="51"/>
        <v>0.14782490273109056</v>
      </c>
      <c r="CJ18" s="125">
        <f t="shared" si="52"/>
        <v>5.0999999999999996</v>
      </c>
      <c r="CK18" s="125">
        <f t="shared" si="53"/>
        <v>0.32744182566942426</v>
      </c>
      <c r="CL18" s="125">
        <f t="shared" si="54"/>
        <v>0.99975882795512139</v>
      </c>
      <c r="CM18" s="125">
        <f t="shared" si="55"/>
        <v>1.1599112328309653</v>
      </c>
      <c r="CN18" s="125">
        <f t="shared" si="56"/>
        <v>2.3818571111220983</v>
      </c>
      <c r="CO18" s="127">
        <f t="shared" si="57"/>
        <v>1</v>
      </c>
      <c r="CP18" s="125" cm="1">
        <f t="array" ref="CP18">PEDBIKE_DELAY(BW18,AW18,AG18,AH18,AP18,AQ18,AN18,L18,FALSE)</f>
        <v>0.38103133335505995</v>
      </c>
      <c r="CQ18" s="126">
        <f t="shared" si="58"/>
        <v>30.5</v>
      </c>
      <c r="CR18" s="126">
        <f t="shared" si="59"/>
        <v>78.5</v>
      </c>
      <c r="CS18" s="126">
        <f t="shared" si="60"/>
        <v>54.5</v>
      </c>
      <c r="CT18" s="304">
        <f t="shared" si="61"/>
        <v>24.896142466539533</v>
      </c>
      <c r="CU18" s="126">
        <f t="shared" si="72"/>
        <v>24.896142466539533</v>
      </c>
      <c r="CV18" s="126">
        <f t="shared" si="62"/>
        <v>0</v>
      </c>
      <c r="CW18" s="127">
        <f t="shared" si="63"/>
        <v>0</v>
      </c>
      <c r="CX18" s="124">
        <f t="shared" si="64"/>
        <v>12</v>
      </c>
      <c r="CY18" s="124">
        <f t="shared" si="73"/>
        <v>0.22749999999999998</v>
      </c>
      <c r="CZ18" s="124">
        <f t="shared" si="74"/>
        <v>1.2890998610491076</v>
      </c>
      <c r="DA18" s="125">
        <f t="shared" si="65"/>
        <v>-2.2515000000000001</v>
      </c>
      <c r="DB18" s="125">
        <f t="shared" si="66"/>
        <v>0.23100000000000001</v>
      </c>
      <c r="DC18" s="125">
        <f t="shared" si="67"/>
        <v>2.1118999999999994</v>
      </c>
      <c r="DD18" s="125">
        <f t="shared" si="75"/>
        <v>1.6284998610491075</v>
      </c>
      <c r="DE18" s="298" t="str">
        <f t="shared" si="68"/>
        <v>B</v>
      </c>
    </row>
    <row r="19" spans="1:109" x14ac:dyDescent="0.25">
      <c r="A19" s="23">
        <v>200</v>
      </c>
      <c r="B19" s="23">
        <v>25</v>
      </c>
      <c r="C19" s="23">
        <v>1</v>
      </c>
      <c r="D19" s="23" t="s">
        <v>265</v>
      </c>
      <c r="E19" s="312">
        <f t="shared" si="0"/>
        <v>1.8537409100289881</v>
      </c>
      <c r="F19" s="287" t="str">
        <f t="shared" si="1"/>
        <v>A</v>
      </c>
      <c r="G19" s="312">
        <f t="shared" si="2"/>
        <v>2.3428999999999993</v>
      </c>
      <c r="H19" s="312">
        <f t="shared" si="2"/>
        <v>2.087090433930054</v>
      </c>
      <c r="I19" s="287" t="str">
        <f t="shared" si="3"/>
        <v>B</v>
      </c>
      <c r="J19" s="320">
        <f t="shared" si="69"/>
        <v>1</v>
      </c>
      <c r="K19" s="80">
        <f t="shared" si="70"/>
        <v>1</v>
      </c>
      <c r="L19" s="82">
        <f t="shared" si="71"/>
        <v>1</v>
      </c>
      <c r="M19" s="80">
        <f t="shared" si="4"/>
        <v>25</v>
      </c>
      <c r="N19" s="80">
        <f t="shared" si="5"/>
        <v>40</v>
      </c>
      <c r="O19" s="80">
        <f t="shared" si="6"/>
        <v>40</v>
      </c>
      <c r="P19" s="80">
        <f t="shared" si="7"/>
        <v>200</v>
      </c>
      <c r="Q19" s="80">
        <f t="shared" si="8"/>
        <v>560</v>
      </c>
      <c r="R19" s="80">
        <f t="shared" si="9"/>
        <v>560</v>
      </c>
      <c r="S19" s="80">
        <f t="shared" si="10"/>
        <v>20</v>
      </c>
      <c r="T19" s="80">
        <f>0</f>
        <v>0</v>
      </c>
      <c r="U19" s="80">
        <f>'Int. Sens. Plot'!$B$2</f>
        <v>100</v>
      </c>
      <c r="V19" s="80">
        <f>'Int. Sens. Plot'!$B$3</f>
        <v>25</v>
      </c>
      <c r="W19" s="80">
        <f t="shared" si="11"/>
        <v>5</v>
      </c>
      <c r="X19" s="80">
        <f t="shared" si="12"/>
        <v>5</v>
      </c>
      <c r="Y19" s="225">
        <v>0.5</v>
      </c>
      <c r="Z19" s="80">
        <v>0</v>
      </c>
      <c r="AA19" s="86">
        <v>45</v>
      </c>
      <c r="AB19" s="86">
        <v>5</v>
      </c>
      <c r="AC19" s="80">
        <v>90</v>
      </c>
      <c r="AD19" s="80">
        <v>45</v>
      </c>
      <c r="AE19" s="80">
        <v>12</v>
      </c>
      <c r="AF19" s="80">
        <f t="shared" si="13"/>
        <v>21</v>
      </c>
      <c r="AG19" s="80">
        <f t="shared" si="14"/>
        <v>21</v>
      </c>
      <c r="AH19" s="86">
        <v>0</v>
      </c>
      <c r="AI19" s="86">
        <v>12</v>
      </c>
      <c r="AJ19" s="40">
        <v>0.9</v>
      </c>
      <c r="AK19" s="86">
        <v>9</v>
      </c>
      <c r="AL19" s="86">
        <v>0</v>
      </c>
      <c r="AM19" s="91">
        <v>1</v>
      </c>
      <c r="AN19" s="91">
        <v>0.1</v>
      </c>
      <c r="AO19" s="122">
        <v>3.5</v>
      </c>
      <c r="AP19" s="122">
        <v>10</v>
      </c>
      <c r="AQ19" s="122">
        <v>3</v>
      </c>
      <c r="AR19" s="122">
        <v>3</v>
      </c>
      <c r="AS19" s="122" t="str">
        <f t="shared" si="15"/>
        <v>Signalized</v>
      </c>
      <c r="AT19" s="119" t="s">
        <v>74</v>
      </c>
      <c r="AU19" s="321" t="s">
        <v>74</v>
      </c>
      <c r="AV19" s="306">
        <f t="shared" si="16"/>
        <v>9</v>
      </c>
      <c r="AW19" s="276">
        <f t="shared" si="17"/>
        <v>0.15555555555555556</v>
      </c>
      <c r="AX19" s="276">
        <f t="shared" si="18"/>
        <v>2.7777777777777776E-2</v>
      </c>
      <c r="AY19" s="125">
        <f t="shared" si="19"/>
        <v>1</v>
      </c>
      <c r="AZ19" s="125">
        <f t="shared" si="20"/>
        <v>1.2752249018249304</v>
      </c>
      <c r="BA19" s="125">
        <f t="shared" si="21"/>
        <v>9</v>
      </c>
      <c r="BB19" s="125">
        <f t="shared" si="22"/>
        <v>0.75340303605839354</v>
      </c>
      <c r="BC19" s="125">
        <f t="shared" si="23"/>
        <v>0.75340303605839354</v>
      </c>
      <c r="BD19" s="326" t="str">
        <f t="shared" si="24"/>
        <v>-</v>
      </c>
      <c r="BE19" s="125" t="str">
        <f t="shared" si="25"/>
        <v>-</v>
      </c>
      <c r="BF19" s="125">
        <f t="shared" si="26"/>
        <v>7.6910560119050713</v>
      </c>
      <c r="BG19" s="125">
        <f t="shared" si="27"/>
        <v>0.68100000000000005</v>
      </c>
      <c r="BH19" s="127">
        <f t="shared" si="28"/>
        <v>140</v>
      </c>
      <c r="BI19" s="125">
        <f t="shared" si="29"/>
        <v>0.45499999999999996</v>
      </c>
      <c r="BJ19" s="125">
        <f t="shared" si="30"/>
        <v>2.845E-2</v>
      </c>
      <c r="BK19" s="127">
        <f t="shared" si="31"/>
        <v>49</v>
      </c>
      <c r="BL19" s="126">
        <f>IF(AS19="Signalized",(AC19-BK19)^2/(2*AC19),IF(AS19="Free",PEDBIKE_DELAY(AX19,AW19,AF19,AE19,AO19,AR19,AM19,L19,TRUE),IF(AS19="Stop",1,"Control N/A!")))</f>
        <v>9.3388888888888886</v>
      </c>
      <c r="BM19" s="125">
        <f t="shared" si="32"/>
        <v>8.959091002898803E-2</v>
      </c>
      <c r="BN19" s="125">
        <f t="shared" si="33"/>
        <v>1.8537409100289881</v>
      </c>
      <c r="BO19" s="124" t="str">
        <f t="shared" si="34"/>
        <v>A</v>
      </c>
      <c r="BP19" s="310"/>
      <c r="BQ19" s="302">
        <f t="shared" si="35"/>
        <v>1500</v>
      </c>
      <c r="BR19" s="126">
        <v>5</v>
      </c>
      <c r="BS19" s="127">
        <f t="shared" si="36"/>
        <v>709.46960168007411</v>
      </c>
      <c r="BT19" s="126">
        <f t="shared" si="37"/>
        <v>11.451766331933296</v>
      </c>
      <c r="BU19" s="303">
        <f t="shared" si="38"/>
        <v>5.0999999999999996</v>
      </c>
      <c r="BV19" s="276">
        <f t="shared" si="39"/>
        <v>0.15555555555555556</v>
      </c>
      <c r="BW19" s="276">
        <f t="shared" si="40"/>
        <v>6.9444444444444441E-3</v>
      </c>
      <c r="BX19" s="125">
        <f t="shared" si="41"/>
        <v>1</v>
      </c>
      <c r="BY19" s="125">
        <f t="shared" si="42"/>
        <v>0.10857847474827272</v>
      </c>
      <c r="BZ19" s="125">
        <f t="shared" si="43"/>
        <v>5.0999999999999996</v>
      </c>
      <c r="CA19" s="125">
        <f t="shared" si="44"/>
        <v>3.7073099127262754E-2</v>
      </c>
      <c r="CB19" s="125">
        <f t="shared" si="45"/>
        <v>0.54766550214112308</v>
      </c>
      <c r="CC19" s="125">
        <f t="shared" si="46"/>
        <v>4.8997322097653022</v>
      </c>
      <c r="CD19" s="125">
        <f t="shared" si="47"/>
        <v>2.2163179087471558</v>
      </c>
      <c r="CE19" s="125">
        <f t="shared" si="48"/>
        <v>2</v>
      </c>
      <c r="CF19" s="304" cm="1">
        <f t="array" ref="CF19">PEDBIKE_DELAY(BW19,BV19,AG19,AH19,AP19,AQ19,AN19,L19,FALSE)</f>
        <v>0.81663296669681418</v>
      </c>
      <c r="CG19" s="306">
        <f t="shared" si="49"/>
        <v>5.0999999999999996</v>
      </c>
      <c r="CH19" s="125">
        <f t="shared" si="50"/>
        <v>1</v>
      </c>
      <c r="CI19" s="125">
        <f t="shared" si="51"/>
        <v>0.10857847474827272</v>
      </c>
      <c r="CJ19" s="125">
        <f t="shared" si="52"/>
        <v>5.0999999999999996</v>
      </c>
      <c r="CK19" s="125">
        <f t="shared" si="53"/>
        <v>0.54766550214112297</v>
      </c>
      <c r="CL19" s="125">
        <f t="shared" si="54"/>
        <v>0.99999994183604479</v>
      </c>
      <c r="CM19" s="125">
        <f t="shared" si="55"/>
        <v>2.6834144570961471</v>
      </c>
      <c r="CN19" s="125">
        <f t="shared" si="56"/>
        <v>2.2163179087471558</v>
      </c>
      <c r="CO19" s="127">
        <f t="shared" si="57"/>
        <v>2</v>
      </c>
      <c r="CP19" s="125" cm="1">
        <f t="array" ref="CP19">PEDBIKE_DELAY(BW19,AW19,AG19,AH19,AP19,AQ19,AN19,L19,FALSE)</f>
        <v>0.81663296669681418</v>
      </c>
      <c r="CQ19" s="126">
        <f t="shared" si="58"/>
        <v>30.5</v>
      </c>
      <c r="CR19" s="126">
        <f t="shared" si="59"/>
        <v>78.5</v>
      </c>
      <c r="CS19" s="126">
        <f t="shared" si="60"/>
        <v>54.5</v>
      </c>
      <c r="CT19" s="304">
        <f t="shared" si="61"/>
        <v>24.901766331933295</v>
      </c>
      <c r="CU19" s="126">
        <f t="shared" si="72"/>
        <v>24.901766331933295</v>
      </c>
      <c r="CV19" s="126">
        <f t="shared" si="62"/>
        <v>0</v>
      </c>
      <c r="CW19" s="127">
        <f t="shared" si="63"/>
        <v>0</v>
      </c>
      <c r="CX19" s="124">
        <f t="shared" si="64"/>
        <v>12</v>
      </c>
      <c r="CY19" s="124">
        <f t="shared" si="73"/>
        <v>0.45499999999999996</v>
      </c>
      <c r="CZ19" s="124">
        <f t="shared" si="74"/>
        <v>1.2891904339300537</v>
      </c>
      <c r="DA19" s="125">
        <f t="shared" si="65"/>
        <v>-2.2515000000000001</v>
      </c>
      <c r="DB19" s="125">
        <f t="shared" si="66"/>
        <v>0.46200000000000002</v>
      </c>
      <c r="DC19" s="125">
        <f t="shared" si="67"/>
        <v>2.3428999999999993</v>
      </c>
      <c r="DD19" s="125">
        <f t="shared" si="75"/>
        <v>2.087090433930054</v>
      </c>
      <c r="DE19" s="298" t="str">
        <f t="shared" si="68"/>
        <v>B</v>
      </c>
    </row>
    <row r="20" spans="1:109" x14ac:dyDescent="0.25">
      <c r="A20" s="23">
        <v>300</v>
      </c>
      <c r="B20" s="23">
        <v>25</v>
      </c>
      <c r="C20" s="23">
        <v>1</v>
      </c>
      <c r="D20" s="23" t="s">
        <v>265</v>
      </c>
      <c r="E20" s="312">
        <f t="shared" si="0"/>
        <v>2.0954659100289881</v>
      </c>
      <c r="F20" s="287" t="str">
        <f t="shared" si="1"/>
        <v>B</v>
      </c>
      <c r="G20" s="312">
        <f t="shared" si="2"/>
        <v>2.5738999999999992</v>
      </c>
      <c r="H20" s="312">
        <f t="shared" si="2"/>
        <v>2.5456836294818421</v>
      </c>
      <c r="I20" s="287" t="str">
        <f t="shared" si="3"/>
        <v>B</v>
      </c>
      <c r="J20" s="320">
        <f t="shared" si="69"/>
        <v>1</v>
      </c>
      <c r="K20" s="80">
        <f t="shared" si="70"/>
        <v>1</v>
      </c>
      <c r="L20" s="82">
        <f t="shared" si="71"/>
        <v>1</v>
      </c>
      <c r="M20" s="80">
        <f t="shared" si="4"/>
        <v>25</v>
      </c>
      <c r="N20" s="80">
        <f t="shared" si="5"/>
        <v>60</v>
      </c>
      <c r="O20" s="80">
        <f t="shared" si="6"/>
        <v>60</v>
      </c>
      <c r="P20" s="80">
        <f t="shared" si="7"/>
        <v>300</v>
      </c>
      <c r="Q20" s="80">
        <f t="shared" si="8"/>
        <v>840</v>
      </c>
      <c r="R20" s="80">
        <f t="shared" si="9"/>
        <v>840</v>
      </c>
      <c r="S20" s="80">
        <f t="shared" si="10"/>
        <v>30</v>
      </c>
      <c r="T20" s="80">
        <f>0</f>
        <v>0</v>
      </c>
      <c r="U20" s="80">
        <f>'Int. Sens. Plot'!$B$2</f>
        <v>100</v>
      </c>
      <c r="V20" s="80">
        <f>'Int. Sens. Plot'!$B$3</f>
        <v>25</v>
      </c>
      <c r="W20" s="80">
        <f t="shared" si="11"/>
        <v>5</v>
      </c>
      <c r="X20" s="80">
        <f t="shared" si="12"/>
        <v>5</v>
      </c>
      <c r="Y20" s="225">
        <v>0.5</v>
      </c>
      <c r="Z20" s="80">
        <v>0</v>
      </c>
      <c r="AA20" s="86">
        <v>45</v>
      </c>
      <c r="AB20" s="86">
        <v>5</v>
      </c>
      <c r="AC20" s="80">
        <v>90</v>
      </c>
      <c r="AD20" s="80">
        <v>45</v>
      </c>
      <c r="AE20" s="80">
        <v>12</v>
      </c>
      <c r="AF20" s="80">
        <f t="shared" si="13"/>
        <v>21</v>
      </c>
      <c r="AG20" s="80">
        <f t="shared" si="14"/>
        <v>21</v>
      </c>
      <c r="AH20" s="86">
        <v>0</v>
      </c>
      <c r="AI20" s="86">
        <v>12</v>
      </c>
      <c r="AJ20" s="40">
        <v>0.9</v>
      </c>
      <c r="AK20" s="86">
        <v>9</v>
      </c>
      <c r="AL20" s="86">
        <v>0</v>
      </c>
      <c r="AM20" s="91">
        <v>1</v>
      </c>
      <c r="AN20" s="91">
        <v>0.1</v>
      </c>
      <c r="AO20" s="122">
        <v>3.5</v>
      </c>
      <c r="AP20" s="122">
        <v>10</v>
      </c>
      <c r="AQ20" s="122">
        <v>3</v>
      </c>
      <c r="AR20" s="122">
        <v>3</v>
      </c>
      <c r="AS20" s="122" t="str">
        <f t="shared" si="15"/>
        <v>Signalized</v>
      </c>
      <c r="AT20" s="119" t="s">
        <v>74</v>
      </c>
      <c r="AU20" s="321" t="s">
        <v>74</v>
      </c>
      <c r="AV20" s="306">
        <f t="shared" si="16"/>
        <v>9</v>
      </c>
      <c r="AW20" s="276">
        <f t="shared" si="17"/>
        <v>0.23333333333333334</v>
      </c>
      <c r="AX20" s="276">
        <f t="shared" si="18"/>
        <v>2.7777777777777776E-2</v>
      </c>
      <c r="AY20" s="125">
        <f t="shared" si="19"/>
        <v>1.0431274106643578</v>
      </c>
      <c r="AZ20" s="125">
        <f t="shared" si="20"/>
        <v>1.5646911159965367</v>
      </c>
      <c r="BA20" s="125">
        <f t="shared" si="21"/>
        <v>9.0862548213287155</v>
      </c>
      <c r="BB20" s="125">
        <f t="shared" si="22"/>
        <v>0.87998350952023063</v>
      </c>
      <c r="BC20" s="125">
        <f t="shared" si="23"/>
        <v>0.87998350952023063</v>
      </c>
      <c r="BD20" s="326" t="str">
        <f t="shared" si="24"/>
        <v>-</v>
      </c>
      <c r="BE20" s="125" t="str">
        <f t="shared" si="25"/>
        <v>-</v>
      </c>
      <c r="BF20" s="125">
        <f t="shared" si="26"/>
        <v>4.2259094759204485</v>
      </c>
      <c r="BG20" s="125">
        <f t="shared" si="27"/>
        <v>0.68100000000000005</v>
      </c>
      <c r="BH20" s="127">
        <f t="shared" si="28"/>
        <v>210</v>
      </c>
      <c r="BI20" s="125">
        <f t="shared" si="29"/>
        <v>0.6825</v>
      </c>
      <c r="BJ20" s="125">
        <f t="shared" si="30"/>
        <v>4.2674999999999998E-2</v>
      </c>
      <c r="BK20" s="127">
        <f t="shared" si="31"/>
        <v>49</v>
      </c>
      <c r="BL20" s="126">
        <f>IF(AS20="Signalized",(AC20-BK20)^2/(2*AC20),IF(AS20="Free",PEDBIKE_DELAY(AX20,AW20,AF20,AE20,AO20,AR20,AM20,L20,TRUE),IF(AS20="Stop",1,"Control N/A!")))</f>
        <v>9.3388888888888886</v>
      </c>
      <c r="BM20" s="125">
        <f t="shared" si="32"/>
        <v>8.959091002898803E-2</v>
      </c>
      <c r="BN20" s="125">
        <f t="shared" si="33"/>
        <v>2.0954659100289881</v>
      </c>
      <c r="BO20" s="124" t="str">
        <f t="shared" si="34"/>
        <v>B</v>
      </c>
      <c r="BP20" s="310"/>
      <c r="BQ20" s="302">
        <f t="shared" si="35"/>
        <v>1500</v>
      </c>
      <c r="BR20" s="126">
        <v>5</v>
      </c>
      <c r="BS20" s="127">
        <f t="shared" si="36"/>
        <v>690.03331097199248</v>
      </c>
      <c r="BT20" s="126">
        <f t="shared" si="37"/>
        <v>11.457554370719071</v>
      </c>
      <c r="BU20" s="303">
        <f t="shared" si="38"/>
        <v>5.0999999999999996</v>
      </c>
      <c r="BV20" s="276">
        <f t="shared" si="39"/>
        <v>0.23333333333333334</v>
      </c>
      <c r="BW20" s="276">
        <f t="shared" si="40"/>
        <v>6.9444444444444441E-3</v>
      </c>
      <c r="BX20" s="125">
        <f t="shared" si="41"/>
        <v>1</v>
      </c>
      <c r="BY20" s="125">
        <f t="shared" si="42"/>
        <v>8.0007372554138312E-2</v>
      </c>
      <c r="BZ20" s="125">
        <f t="shared" si="43"/>
        <v>5.0999999999999996</v>
      </c>
      <c r="CA20" s="125">
        <f t="shared" si="44"/>
        <v>5.5091013460408234E-2</v>
      </c>
      <c r="CB20" s="125">
        <f t="shared" si="45"/>
        <v>0.69577873593329587</v>
      </c>
      <c r="CC20" s="125">
        <f t="shared" si="46"/>
        <v>6.7575744417709016</v>
      </c>
      <c r="CD20" s="125">
        <f t="shared" si="47"/>
        <v>2.0557978387003959</v>
      </c>
      <c r="CE20" s="125">
        <f t="shared" si="48"/>
        <v>3</v>
      </c>
      <c r="CF20" s="304" cm="1">
        <f t="array" ref="CF20">PEDBIKE_DELAY(BW20,BV20,AG20,AH20,AP20,AQ20,AN20,L20,FALSE)</f>
        <v>1.3031949216072376</v>
      </c>
      <c r="CG20" s="306">
        <f t="shared" si="49"/>
        <v>5.0999999999999996</v>
      </c>
      <c r="CH20" s="125">
        <f t="shared" si="50"/>
        <v>1</v>
      </c>
      <c r="CI20" s="125">
        <f t="shared" si="51"/>
        <v>8.0007372554138312E-2</v>
      </c>
      <c r="CJ20" s="125">
        <f t="shared" si="52"/>
        <v>5.0999999999999996</v>
      </c>
      <c r="CK20" s="125">
        <f t="shared" si="53"/>
        <v>0.69577873593329587</v>
      </c>
      <c r="CL20" s="125">
        <f t="shared" si="54"/>
        <v>0.99999999998597244</v>
      </c>
      <c r="CM20" s="125">
        <f t="shared" si="55"/>
        <v>4.7017766031364596</v>
      </c>
      <c r="CN20" s="125">
        <f t="shared" si="56"/>
        <v>2.0557978387003959</v>
      </c>
      <c r="CO20" s="127">
        <f t="shared" si="57"/>
        <v>3</v>
      </c>
      <c r="CP20" s="125" cm="1">
        <f t="array" ref="CP20">PEDBIKE_DELAY(BW20,AW20,AG20,AH20,AP20,AQ20,AN20,L20,FALSE)</f>
        <v>1.3031949216072376</v>
      </c>
      <c r="CQ20" s="126">
        <f t="shared" si="58"/>
        <v>30.5</v>
      </c>
      <c r="CR20" s="126">
        <f t="shared" si="59"/>
        <v>78.5</v>
      </c>
      <c r="CS20" s="126">
        <f t="shared" si="60"/>
        <v>54.5</v>
      </c>
      <c r="CT20" s="304">
        <f t="shared" si="61"/>
        <v>24.907554370719073</v>
      </c>
      <c r="CU20" s="126">
        <f t="shared" si="72"/>
        <v>24.907554370719073</v>
      </c>
      <c r="CV20" s="126">
        <f t="shared" si="62"/>
        <v>0</v>
      </c>
      <c r="CW20" s="127">
        <f t="shared" si="63"/>
        <v>0</v>
      </c>
      <c r="CX20" s="124">
        <f t="shared" si="64"/>
        <v>12</v>
      </c>
      <c r="CY20" s="124">
        <f t="shared" si="73"/>
        <v>0.6825</v>
      </c>
      <c r="CZ20" s="124">
        <f t="shared" si="74"/>
        <v>1.2892836294818422</v>
      </c>
      <c r="DA20" s="125">
        <f t="shared" si="65"/>
        <v>-2.2515000000000001</v>
      </c>
      <c r="DB20" s="125">
        <f t="shared" si="66"/>
        <v>0.69299999999999995</v>
      </c>
      <c r="DC20" s="125">
        <f t="shared" si="67"/>
        <v>2.5738999999999992</v>
      </c>
      <c r="DD20" s="125">
        <f t="shared" si="75"/>
        <v>2.5456836294818421</v>
      </c>
      <c r="DE20" s="298" t="str">
        <f t="shared" si="68"/>
        <v>B</v>
      </c>
    </row>
    <row r="21" spans="1:109" x14ac:dyDescent="0.25">
      <c r="A21" s="23">
        <v>400</v>
      </c>
      <c r="B21" s="23">
        <v>25</v>
      </c>
      <c r="C21" s="23">
        <v>1</v>
      </c>
      <c r="D21" s="23" t="s">
        <v>265</v>
      </c>
      <c r="E21" s="312">
        <f t="shared" si="0"/>
        <v>2.3371909100289878</v>
      </c>
      <c r="F21" s="287" t="str">
        <f t="shared" si="1"/>
        <v>B</v>
      </c>
      <c r="G21" s="312">
        <f t="shared" si="2"/>
        <v>2.8048999999999999</v>
      </c>
      <c r="H21" s="312">
        <f t="shared" si="2"/>
        <v>3.0043582412939411</v>
      </c>
      <c r="I21" s="287" t="str">
        <f t="shared" si="3"/>
        <v>C</v>
      </c>
      <c r="J21" s="320">
        <f t="shared" si="69"/>
        <v>1</v>
      </c>
      <c r="K21" s="80">
        <f t="shared" si="70"/>
        <v>1</v>
      </c>
      <c r="L21" s="82">
        <f t="shared" si="71"/>
        <v>1</v>
      </c>
      <c r="M21" s="80">
        <f t="shared" si="4"/>
        <v>25</v>
      </c>
      <c r="N21" s="80">
        <f t="shared" si="5"/>
        <v>80</v>
      </c>
      <c r="O21" s="80">
        <f t="shared" si="6"/>
        <v>80</v>
      </c>
      <c r="P21" s="80">
        <f t="shared" si="7"/>
        <v>400</v>
      </c>
      <c r="Q21" s="80">
        <f t="shared" si="8"/>
        <v>1120</v>
      </c>
      <c r="R21" s="80">
        <f t="shared" si="9"/>
        <v>1120</v>
      </c>
      <c r="S21" s="80">
        <f t="shared" si="10"/>
        <v>40</v>
      </c>
      <c r="T21" s="80">
        <f>0</f>
        <v>0</v>
      </c>
      <c r="U21" s="80">
        <f>'Int. Sens. Plot'!$B$2</f>
        <v>100</v>
      </c>
      <c r="V21" s="80">
        <f>'Int. Sens. Plot'!$B$3</f>
        <v>25</v>
      </c>
      <c r="W21" s="80">
        <f t="shared" si="11"/>
        <v>5</v>
      </c>
      <c r="X21" s="80">
        <f t="shared" si="12"/>
        <v>5</v>
      </c>
      <c r="Y21" s="225">
        <v>0.5</v>
      </c>
      <c r="Z21" s="80">
        <v>0</v>
      </c>
      <c r="AA21" s="86">
        <v>45</v>
      </c>
      <c r="AB21" s="86">
        <v>5</v>
      </c>
      <c r="AC21" s="80">
        <v>90</v>
      </c>
      <c r="AD21" s="80">
        <v>45</v>
      </c>
      <c r="AE21" s="80">
        <v>12</v>
      </c>
      <c r="AF21" s="80">
        <f t="shared" si="13"/>
        <v>21</v>
      </c>
      <c r="AG21" s="80">
        <f t="shared" si="14"/>
        <v>21</v>
      </c>
      <c r="AH21" s="86">
        <v>0</v>
      </c>
      <c r="AI21" s="86">
        <v>12</v>
      </c>
      <c r="AJ21" s="40">
        <v>1.9</v>
      </c>
      <c r="AK21" s="86">
        <v>9</v>
      </c>
      <c r="AL21" s="86">
        <v>0</v>
      </c>
      <c r="AM21" s="91">
        <v>1</v>
      </c>
      <c r="AN21" s="91">
        <v>0.1</v>
      </c>
      <c r="AO21" s="122">
        <v>3.5</v>
      </c>
      <c r="AP21" s="122">
        <v>10</v>
      </c>
      <c r="AQ21" s="122">
        <v>3</v>
      </c>
      <c r="AR21" s="122">
        <v>3</v>
      </c>
      <c r="AS21" s="122" t="str">
        <f t="shared" si="15"/>
        <v>Signalized</v>
      </c>
      <c r="AT21" s="119" t="s">
        <v>74</v>
      </c>
      <c r="AU21" s="321" t="s">
        <v>74</v>
      </c>
      <c r="AV21" s="306">
        <f t="shared" si="16"/>
        <v>9</v>
      </c>
      <c r="AW21" s="276">
        <f t="shared" si="17"/>
        <v>0.31111111111111112</v>
      </c>
      <c r="AX21" s="276">
        <f t="shared" si="18"/>
        <v>2.7777777777777776E-2</v>
      </c>
      <c r="AY21" s="125">
        <f t="shared" si="19"/>
        <v>1.3752576798632117</v>
      </c>
      <c r="AZ21" s="125">
        <f t="shared" si="20"/>
        <v>2.0628865197948176</v>
      </c>
      <c r="BA21" s="125">
        <f t="shared" si="21"/>
        <v>9.7505153597264229</v>
      </c>
      <c r="BB21" s="125">
        <f t="shared" si="22"/>
        <v>0.9518528661268606</v>
      </c>
      <c r="BC21" s="125">
        <f t="shared" si="23"/>
        <v>0.9518528661268606</v>
      </c>
      <c r="BD21" s="326" t="str">
        <f t="shared" si="24"/>
        <v>-</v>
      </c>
      <c r="BE21" s="125" t="str">
        <f t="shared" si="25"/>
        <v>-</v>
      </c>
      <c r="BF21" s="125">
        <f t="shared" si="26"/>
        <v>3.0477925202658476</v>
      </c>
      <c r="BG21" s="125">
        <f t="shared" si="27"/>
        <v>0.68100000000000005</v>
      </c>
      <c r="BH21" s="127">
        <f t="shared" si="28"/>
        <v>280</v>
      </c>
      <c r="BI21" s="125">
        <f t="shared" si="29"/>
        <v>0.90999999999999992</v>
      </c>
      <c r="BJ21" s="125">
        <f t="shared" si="30"/>
        <v>5.6899999999999999E-2</v>
      </c>
      <c r="BK21" s="127">
        <f t="shared" si="31"/>
        <v>49</v>
      </c>
      <c r="BL21" s="126">
        <f>IF(AS21="Signalized",(AC21-BK21)^2/(2*AC21),IF(AS21="Free",PEDBIKE_DELAY(AX21,AW21,AF21,AE21,AO21,AR21,AM21,L21,TRUE),IF(AS21="Stop",1,"Control N/A!")))</f>
        <v>9.3388888888888886</v>
      </c>
      <c r="BM21" s="125">
        <f t="shared" si="32"/>
        <v>8.959091002898803E-2</v>
      </c>
      <c r="BN21" s="125">
        <f t="shared" si="33"/>
        <v>2.3371909100289878</v>
      </c>
      <c r="BO21" s="124" t="str">
        <f t="shared" si="34"/>
        <v>B</v>
      </c>
      <c r="BP21" s="310"/>
      <c r="BQ21" s="302">
        <f t="shared" si="35"/>
        <v>1500</v>
      </c>
      <c r="BR21" s="126">
        <v>6</v>
      </c>
      <c r="BS21" s="127">
        <f t="shared" si="36"/>
        <v>656.37998928221066</v>
      </c>
      <c r="BT21" s="126">
        <f t="shared" si="37"/>
        <v>11.468402500995204</v>
      </c>
      <c r="BU21" s="303">
        <f t="shared" si="38"/>
        <v>5.0999999999999996</v>
      </c>
      <c r="BV21" s="276">
        <f t="shared" si="39"/>
        <v>0.31111111111111112</v>
      </c>
      <c r="BW21" s="276">
        <f t="shared" si="40"/>
        <v>6.9444444444444441E-3</v>
      </c>
      <c r="BX21" s="125">
        <f t="shared" si="41"/>
        <v>1</v>
      </c>
      <c r="BY21" s="125">
        <f t="shared" si="42"/>
        <v>5.9205976937800733E-2</v>
      </c>
      <c r="BZ21" s="125">
        <f t="shared" si="43"/>
        <v>5.0999999999999996</v>
      </c>
      <c r="CA21" s="125">
        <f t="shared" si="44"/>
        <v>7.2771783575625637E-2</v>
      </c>
      <c r="CB21" s="125">
        <f t="shared" si="45"/>
        <v>0.79539350204675763</v>
      </c>
      <c r="CC21" s="125">
        <f t="shared" si="46"/>
        <v>9.2976768053657644</v>
      </c>
      <c r="CD21" s="125">
        <f t="shared" si="47"/>
        <v>1.9023650902469802</v>
      </c>
      <c r="CE21" s="125">
        <f t="shared" si="48"/>
        <v>5</v>
      </c>
      <c r="CF21" s="304" cm="1">
        <f t="array" ref="CF21">PEDBIKE_DELAY(BW21,BV21,AG21,AH21,AP21,AQ21,AN21,L21,FALSE)</f>
        <v>1.8567431255546865</v>
      </c>
      <c r="CG21" s="306">
        <f t="shared" si="49"/>
        <v>5.0999999999999996</v>
      </c>
      <c r="CH21" s="125">
        <f t="shared" si="50"/>
        <v>1</v>
      </c>
      <c r="CI21" s="125">
        <f t="shared" si="51"/>
        <v>5.9205976937800733E-2</v>
      </c>
      <c r="CJ21" s="125">
        <f t="shared" si="52"/>
        <v>5.0999999999999996</v>
      </c>
      <c r="CK21" s="125">
        <f t="shared" si="53"/>
        <v>0.79539350204675752</v>
      </c>
      <c r="CL21" s="125">
        <f t="shared" si="54"/>
        <v>0.99999999999999667</v>
      </c>
      <c r="CM21" s="125">
        <f t="shared" si="55"/>
        <v>7.3953117151188099</v>
      </c>
      <c r="CN21" s="125">
        <f t="shared" si="56"/>
        <v>1.9023650902469802</v>
      </c>
      <c r="CO21" s="127">
        <f t="shared" si="57"/>
        <v>5</v>
      </c>
      <c r="CP21" s="125" cm="1">
        <f t="array" ref="CP21">PEDBIKE_DELAY(BW21,AW21,AG21,AH21,AP21,AQ21,AN21,L21,FALSE)</f>
        <v>1.8567431255546865</v>
      </c>
      <c r="CQ21" s="126">
        <f t="shared" si="58"/>
        <v>30.5</v>
      </c>
      <c r="CR21" s="126">
        <f t="shared" si="59"/>
        <v>78.5</v>
      </c>
      <c r="CS21" s="126">
        <f t="shared" si="60"/>
        <v>54.5</v>
      </c>
      <c r="CT21" s="304">
        <f t="shared" si="61"/>
        <v>24.918402500995207</v>
      </c>
      <c r="CU21" s="126">
        <f t="shared" si="72"/>
        <v>24.918402500995207</v>
      </c>
      <c r="CV21" s="126">
        <f t="shared" si="62"/>
        <v>0</v>
      </c>
      <c r="CW21" s="127">
        <f t="shared" si="63"/>
        <v>0</v>
      </c>
      <c r="CX21" s="124">
        <f t="shared" si="64"/>
        <v>12</v>
      </c>
      <c r="CY21" s="124">
        <f t="shared" si="73"/>
        <v>0.90999999999999992</v>
      </c>
      <c r="CZ21" s="124">
        <f t="shared" si="74"/>
        <v>1.2894582412939408</v>
      </c>
      <c r="DA21" s="125">
        <f t="shared" si="65"/>
        <v>-2.2515000000000001</v>
      </c>
      <c r="DB21" s="125">
        <f t="shared" si="66"/>
        <v>0.92400000000000004</v>
      </c>
      <c r="DC21" s="125">
        <f t="shared" si="67"/>
        <v>2.8048999999999999</v>
      </c>
      <c r="DD21" s="125">
        <f t="shared" si="75"/>
        <v>3.0043582412939411</v>
      </c>
      <c r="DE21" s="298" t="str">
        <f t="shared" si="68"/>
        <v>C</v>
      </c>
    </row>
    <row r="22" spans="1:109" x14ac:dyDescent="0.25">
      <c r="A22" s="23">
        <v>500</v>
      </c>
      <c r="B22" s="23">
        <v>25</v>
      </c>
      <c r="C22" s="23">
        <v>1</v>
      </c>
      <c r="D22" s="23" t="s">
        <v>265</v>
      </c>
      <c r="E22" s="312">
        <f t="shared" si="0"/>
        <v>2.5789159100289876</v>
      </c>
      <c r="F22" s="287" t="str">
        <f t="shared" si="1"/>
        <v>B</v>
      </c>
      <c r="G22" s="312">
        <f t="shared" si="2"/>
        <v>3.0358999999999998</v>
      </c>
      <c r="H22" s="312">
        <f t="shared" si="2"/>
        <v>3.4630842365396743</v>
      </c>
      <c r="I22" s="287" t="str">
        <f t="shared" si="3"/>
        <v>C</v>
      </c>
      <c r="J22" s="320">
        <f t="shared" si="69"/>
        <v>1</v>
      </c>
      <c r="K22" s="80">
        <f t="shared" si="70"/>
        <v>1</v>
      </c>
      <c r="L22" s="82">
        <f t="shared" si="71"/>
        <v>1</v>
      </c>
      <c r="M22" s="80">
        <f t="shared" si="4"/>
        <v>25</v>
      </c>
      <c r="N22" s="80">
        <f t="shared" si="5"/>
        <v>100</v>
      </c>
      <c r="O22" s="80">
        <f t="shared" si="6"/>
        <v>100</v>
      </c>
      <c r="P22" s="80">
        <f t="shared" si="7"/>
        <v>500</v>
      </c>
      <c r="Q22" s="80">
        <f t="shared" si="8"/>
        <v>1400</v>
      </c>
      <c r="R22" s="80">
        <f t="shared" si="9"/>
        <v>1400</v>
      </c>
      <c r="S22" s="80">
        <f t="shared" si="10"/>
        <v>50</v>
      </c>
      <c r="T22" s="80">
        <f>0</f>
        <v>0</v>
      </c>
      <c r="U22" s="80">
        <f>'Int. Sens. Plot'!$B$2</f>
        <v>100</v>
      </c>
      <c r="V22" s="80">
        <f>'Int. Sens. Plot'!$B$3</f>
        <v>25</v>
      </c>
      <c r="W22" s="80">
        <f t="shared" si="11"/>
        <v>5</v>
      </c>
      <c r="X22" s="80">
        <f t="shared" si="12"/>
        <v>5</v>
      </c>
      <c r="Y22" s="225">
        <v>0.5</v>
      </c>
      <c r="Z22" s="80">
        <v>0</v>
      </c>
      <c r="AA22" s="86">
        <v>45</v>
      </c>
      <c r="AB22" s="86">
        <v>5</v>
      </c>
      <c r="AC22" s="80">
        <v>90</v>
      </c>
      <c r="AD22" s="80">
        <v>45</v>
      </c>
      <c r="AE22" s="80">
        <v>12</v>
      </c>
      <c r="AF22" s="80">
        <f t="shared" si="13"/>
        <v>21</v>
      </c>
      <c r="AG22" s="80">
        <f t="shared" si="14"/>
        <v>21</v>
      </c>
      <c r="AH22" s="86">
        <v>0</v>
      </c>
      <c r="AI22" s="86">
        <v>12</v>
      </c>
      <c r="AJ22" s="40">
        <v>2.9</v>
      </c>
      <c r="AK22" s="86">
        <v>9</v>
      </c>
      <c r="AL22" s="86">
        <v>0</v>
      </c>
      <c r="AM22" s="91">
        <v>1</v>
      </c>
      <c r="AN22" s="91">
        <v>0.1</v>
      </c>
      <c r="AO22" s="122">
        <v>3.5</v>
      </c>
      <c r="AP22" s="122">
        <v>10</v>
      </c>
      <c r="AQ22" s="122">
        <v>3</v>
      </c>
      <c r="AR22" s="122">
        <v>3</v>
      </c>
      <c r="AS22" s="122" t="str">
        <f t="shared" si="15"/>
        <v>Signalized</v>
      </c>
      <c r="AT22" s="119" t="s">
        <v>74</v>
      </c>
      <c r="AU22" s="321" t="s">
        <v>74</v>
      </c>
      <c r="AV22" s="306">
        <f t="shared" si="16"/>
        <v>9</v>
      </c>
      <c r="AW22" s="276">
        <f t="shared" si="17"/>
        <v>0.3888888888888889</v>
      </c>
      <c r="AX22" s="276">
        <f t="shared" si="18"/>
        <v>2.7777777777777776E-2</v>
      </c>
      <c r="AY22" s="125">
        <f t="shared" si="19"/>
        <v>1.9563850187418657</v>
      </c>
      <c r="AZ22" s="125">
        <f t="shared" si="20"/>
        <v>2.9345775281127984</v>
      </c>
      <c r="BA22" s="125">
        <f t="shared" si="21"/>
        <v>10.912770037483732</v>
      </c>
      <c r="BB22" s="125">
        <f t="shared" si="22"/>
        <v>0.98564784271429728</v>
      </c>
      <c r="BC22" s="125">
        <f t="shared" si="23"/>
        <v>0.98564784271429728</v>
      </c>
      <c r="BD22" s="326" t="str">
        <f t="shared" si="24"/>
        <v>-</v>
      </c>
      <c r="BE22" s="125" t="str">
        <f t="shared" si="25"/>
        <v>-</v>
      </c>
      <c r="BF22" s="125">
        <f t="shared" si="26"/>
        <v>2.4513261714342005</v>
      </c>
      <c r="BG22" s="125">
        <f t="shared" si="27"/>
        <v>0.68100000000000005</v>
      </c>
      <c r="BH22" s="127">
        <f t="shared" si="28"/>
        <v>350</v>
      </c>
      <c r="BI22" s="125">
        <f t="shared" si="29"/>
        <v>1.1375</v>
      </c>
      <c r="BJ22" s="125">
        <f t="shared" si="30"/>
        <v>7.1124999999999994E-2</v>
      </c>
      <c r="BK22" s="127">
        <f t="shared" si="31"/>
        <v>49</v>
      </c>
      <c r="BL22" s="126">
        <f>IF(AS22="Signalized",(AC22-BK22)^2/(2*AC22),IF(AS22="Free",PEDBIKE_DELAY(AX22,AW22,AF22,AE22,AO22,AR22,AM22,L22,TRUE),IF(AS22="Stop",1,"Control N/A!")))</f>
        <v>9.3388888888888886</v>
      </c>
      <c r="BM22" s="125">
        <f t="shared" si="32"/>
        <v>8.959091002898803E-2</v>
      </c>
      <c r="BN22" s="125">
        <f t="shared" si="33"/>
        <v>2.5789159100289876</v>
      </c>
      <c r="BO22" s="124" t="str">
        <f t="shared" si="34"/>
        <v>B</v>
      </c>
      <c r="BP22" s="310"/>
      <c r="BQ22" s="302">
        <f t="shared" si="35"/>
        <v>1500</v>
      </c>
      <c r="BR22" s="126">
        <v>7</v>
      </c>
      <c r="BS22" s="127">
        <f t="shared" si="36"/>
        <v>617.46893656933526</v>
      </c>
      <c r="BT22" s="126">
        <f t="shared" si="37"/>
        <v>11.4824499515586</v>
      </c>
      <c r="BU22" s="303">
        <f t="shared" si="38"/>
        <v>5.0999999999999996</v>
      </c>
      <c r="BV22" s="276">
        <f t="shared" si="39"/>
        <v>0.3888888888888889</v>
      </c>
      <c r="BW22" s="276">
        <f t="shared" si="40"/>
        <v>6.9444444444444441E-3</v>
      </c>
      <c r="BX22" s="125">
        <f t="shared" si="41"/>
        <v>1</v>
      </c>
      <c r="BY22" s="125">
        <f t="shared" si="42"/>
        <v>4.4060761636868735E-2</v>
      </c>
      <c r="BZ22" s="125">
        <f t="shared" si="43"/>
        <v>5.0999999999999996</v>
      </c>
      <c r="CA22" s="125">
        <f t="shared" si="44"/>
        <v>9.0121717984631866E-2</v>
      </c>
      <c r="CB22" s="125">
        <f t="shared" si="45"/>
        <v>0.86239022728039449</v>
      </c>
      <c r="CC22" s="125">
        <f t="shared" si="46"/>
        <v>12.772584341360405</v>
      </c>
      <c r="CD22" s="125">
        <f t="shared" si="47"/>
        <v>1.7576324282565967</v>
      </c>
      <c r="CE22" s="125">
        <f t="shared" si="48"/>
        <v>7</v>
      </c>
      <c r="CF22" s="304" cm="1">
        <f t="array" ref="CF22">PEDBIKE_DELAY(BW22,BV22,AG22,AH22,AP22,AQ22,AN22,L22,FALSE)</f>
        <v>2.4621654530581898</v>
      </c>
      <c r="CG22" s="306">
        <f t="shared" si="49"/>
        <v>5.0999999999999996</v>
      </c>
      <c r="CH22" s="125">
        <f t="shared" si="50"/>
        <v>1</v>
      </c>
      <c r="CI22" s="125">
        <f t="shared" si="51"/>
        <v>4.4060761636868735E-2</v>
      </c>
      <c r="CJ22" s="125">
        <f t="shared" si="52"/>
        <v>5.0999999999999996</v>
      </c>
      <c r="CK22" s="125">
        <f t="shared" si="53"/>
        <v>0.86239022728039461</v>
      </c>
      <c r="CL22" s="125">
        <f t="shared" si="54"/>
        <v>1</v>
      </c>
      <c r="CM22" s="125">
        <f t="shared" si="55"/>
        <v>11.014951913103808</v>
      </c>
      <c r="CN22" s="125">
        <f t="shared" si="56"/>
        <v>1.7576324282565967</v>
      </c>
      <c r="CO22" s="127">
        <f t="shared" si="57"/>
        <v>7</v>
      </c>
      <c r="CP22" s="125" cm="1">
        <f t="array" ref="CP22">PEDBIKE_DELAY(BW22,AW22,AG22,AH22,AP22,AQ22,AN22,L22,FALSE)</f>
        <v>2.4621654530581898</v>
      </c>
      <c r="CQ22" s="126">
        <f t="shared" si="58"/>
        <v>30.5</v>
      </c>
      <c r="CR22" s="126">
        <f t="shared" si="59"/>
        <v>78.5</v>
      </c>
      <c r="CS22" s="126">
        <f t="shared" si="60"/>
        <v>54.5</v>
      </c>
      <c r="CT22" s="304">
        <f t="shared" si="61"/>
        <v>24.932449951558603</v>
      </c>
      <c r="CU22" s="126">
        <f t="shared" si="72"/>
        <v>24.932449951558603</v>
      </c>
      <c r="CV22" s="126">
        <f t="shared" si="62"/>
        <v>0</v>
      </c>
      <c r="CW22" s="127">
        <f t="shared" si="63"/>
        <v>0</v>
      </c>
      <c r="CX22" s="124">
        <f t="shared" si="64"/>
        <v>12</v>
      </c>
      <c r="CY22" s="124">
        <f t="shared" si="73"/>
        <v>1.1375</v>
      </c>
      <c r="CZ22" s="124">
        <f t="shared" si="74"/>
        <v>1.2896842365396746</v>
      </c>
      <c r="DA22" s="125">
        <f t="shared" si="65"/>
        <v>-2.2515000000000001</v>
      </c>
      <c r="DB22" s="125">
        <f t="shared" si="66"/>
        <v>1.155</v>
      </c>
      <c r="DC22" s="125">
        <f t="shared" si="67"/>
        <v>3.0358999999999998</v>
      </c>
      <c r="DD22" s="125">
        <f t="shared" si="75"/>
        <v>3.4630842365396743</v>
      </c>
      <c r="DE22" s="298" t="str">
        <f t="shared" si="68"/>
        <v>C</v>
      </c>
    </row>
    <row r="23" spans="1:109" x14ac:dyDescent="0.25">
      <c r="A23" s="23">
        <v>600</v>
      </c>
      <c r="B23" s="23">
        <v>25</v>
      </c>
      <c r="C23" s="23">
        <v>1</v>
      </c>
      <c r="D23" s="23" t="s">
        <v>265</v>
      </c>
      <c r="E23" s="312">
        <f t="shared" si="0"/>
        <v>2.8206409100289878</v>
      </c>
      <c r="F23" s="287" t="str">
        <f t="shared" si="1"/>
        <v>C</v>
      </c>
      <c r="G23" s="312">
        <f t="shared" si="2"/>
        <v>3.2668999999999997</v>
      </c>
      <c r="H23" s="312">
        <f t="shared" si="2"/>
        <v>3.921870362085782</v>
      </c>
      <c r="I23" s="287" t="str">
        <f t="shared" si="3"/>
        <v>C</v>
      </c>
      <c r="J23" s="320">
        <f t="shared" si="69"/>
        <v>1</v>
      </c>
      <c r="K23" s="80">
        <f t="shared" si="70"/>
        <v>1</v>
      </c>
      <c r="L23" s="82">
        <f t="shared" si="71"/>
        <v>1</v>
      </c>
      <c r="M23" s="80">
        <f t="shared" si="4"/>
        <v>25</v>
      </c>
      <c r="N23" s="80">
        <f t="shared" si="5"/>
        <v>120</v>
      </c>
      <c r="O23" s="80">
        <f t="shared" si="6"/>
        <v>120</v>
      </c>
      <c r="P23" s="80">
        <f t="shared" si="7"/>
        <v>600</v>
      </c>
      <c r="Q23" s="80">
        <f t="shared" si="8"/>
        <v>1680</v>
      </c>
      <c r="R23" s="80">
        <f t="shared" si="9"/>
        <v>1680</v>
      </c>
      <c r="S23" s="80">
        <f t="shared" si="10"/>
        <v>60</v>
      </c>
      <c r="T23" s="80">
        <f>0</f>
        <v>0</v>
      </c>
      <c r="U23" s="80">
        <f>'Int. Sens. Plot'!$B$2</f>
        <v>100</v>
      </c>
      <c r="V23" s="80">
        <f>'Int. Sens. Plot'!$B$3</f>
        <v>25</v>
      </c>
      <c r="W23" s="80">
        <f t="shared" si="11"/>
        <v>5</v>
      </c>
      <c r="X23" s="80">
        <f t="shared" si="12"/>
        <v>5</v>
      </c>
      <c r="Y23" s="225">
        <v>0.5</v>
      </c>
      <c r="Z23" s="80">
        <v>0</v>
      </c>
      <c r="AA23" s="86">
        <v>45</v>
      </c>
      <c r="AB23" s="86">
        <v>5</v>
      </c>
      <c r="AC23" s="80">
        <v>90</v>
      </c>
      <c r="AD23" s="80">
        <v>45</v>
      </c>
      <c r="AE23" s="80">
        <v>12</v>
      </c>
      <c r="AF23" s="80">
        <f t="shared" si="13"/>
        <v>21</v>
      </c>
      <c r="AG23" s="80">
        <f t="shared" si="14"/>
        <v>21</v>
      </c>
      <c r="AH23" s="86">
        <v>0</v>
      </c>
      <c r="AI23" s="86">
        <v>12</v>
      </c>
      <c r="AJ23" s="40">
        <v>3.9</v>
      </c>
      <c r="AK23" s="86">
        <v>9</v>
      </c>
      <c r="AL23" s="86">
        <v>0</v>
      </c>
      <c r="AM23" s="91">
        <v>1</v>
      </c>
      <c r="AN23" s="91">
        <v>0.1</v>
      </c>
      <c r="AO23" s="122">
        <v>3.5</v>
      </c>
      <c r="AP23" s="122">
        <v>10</v>
      </c>
      <c r="AQ23" s="122">
        <v>3</v>
      </c>
      <c r="AR23" s="122">
        <v>3</v>
      </c>
      <c r="AS23" s="122" t="str">
        <f t="shared" si="15"/>
        <v>Signalized</v>
      </c>
      <c r="AT23" s="119" t="s">
        <v>74</v>
      </c>
      <c r="AU23" s="321" t="s">
        <v>74</v>
      </c>
      <c r="AV23" s="306">
        <f t="shared" si="16"/>
        <v>9</v>
      </c>
      <c r="AW23" s="276">
        <f t="shared" si="17"/>
        <v>0.46666666666666667</v>
      </c>
      <c r="AX23" s="276">
        <f t="shared" si="18"/>
        <v>2.7777777777777776E-2</v>
      </c>
      <c r="AY23" s="125">
        <f t="shared" si="19"/>
        <v>2.987647348184447</v>
      </c>
      <c r="AZ23" s="125">
        <f t="shared" si="20"/>
        <v>4.4814710222766703</v>
      </c>
      <c r="BA23" s="125">
        <f t="shared" si="21"/>
        <v>12.975294696368895</v>
      </c>
      <c r="BB23" s="125">
        <f t="shared" si="22"/>
        <v>0.9976542205047717</v>
      </c>
      <c r="BC23" s="125">
        <f t="shared" si="23"/>
        <v>0.9976542205047717</v>
      </c>
      <c r="BD23" s="326" t="str">
        <f t="shared" si="24"/>
        <v>-</v>
      </c>
      <c r="BE23" s="125" t="str">
        <f t="shared" si="25"/>
        <v>-</v>
      </c>
      <c r="BF23" s="125">
        <f t="shared" si="26"/>
        <v>2.0710874818092679</v>
      </c>
      <c r="BG23" s="125">
        <f t="shared" si="27"/>
        <v>0.68100000000000005</v>
      </c>
      <c r="BH23" s="127">
        <f t="shared" si="28"/>
        <v>420</v>
      </c>
      <c r="BI23" s="125">
        <f t="shared" si="29"/>
        <v>1.365</v>
      </c>
      <c r="BJ23" s="125">
        <f t="shared" si="30"/>
        <v>8.5349999999999995E-2</v>
      </c>
      <c r="BK23" s="127">
        <f t="shared" si="31"/>
        <v>49</v>
      </c>
      <c r="BL23" s="126">
        <f>IF(AS23="Signalized",(AC23-BK23)^2/(2*AC23),IF(AS23="Free",PEDBIKE_DELAY(AX23,AW23,AF23,AE23,AO23,AR23,AM23,L23,TRUE),IF(AS23="Stop",1,"Control N/A!")))</f>
        <v>9.3388888888888886</v>
      </c>
      <c r="BM23" s="125">
        <f t="shared" si="32"/>
        <v>8.959091002898803E-2</v>
      </c>
      <c r="BN23" s="125">
        <f t="shared" si="33"/>
        <v>2.8206409100289878</v>
      </c>
      <c r="BO23" s="124" t="str">
        <f t="shared" si="34"/>
        <v>C</v>
      </c>
      <c r="BP23" s="310"/>
      <c r="BQ23" s="302">
        <f t="shared" si="35"/>
        <v>1500</v>
      </c>
      <c r="BR23" s="126">
        <v>8</v>
      </c>
      <c r="BS23" s="127">
        <f t="shared" si="36"/>
        <v>574.44625377348655</v>
      </c>
      <c r="BT23" s="126">
        <f t="shared" si="37"/>
        <v>11.500246351952164</v>
      </c>
      <c r="BU23" s="303">
        <f t="shared" si="38"/>
        <v>5.0999999999999996</v>
      </c>
      <c r="BV23" s="276">
        <f t="shared" si="39"/>
        <v>0.46666666666666667</v>
      </c>
      <c r="BW23" s="276">
        <f t="shared" si="40"/>
        <v>6.9444444444444441E-3</v>
      </c>
      <c r="BX23" s="125">
        <f t="shared" si="41"/>
        <v>1</v>
      </c>
      <c r="BY23" s="125">
        <f t="shared" si="42"/>
        <v>3.3034263911740261E-2</v>
      </c>
      <c r="BZ23" s="125">
        <f t="shared" si="43"/>
        <v>5.0999999999999996</v>
      </c>
      <c r="CA23" s="125">
        <f t="shared" si="44"/>
        <v>0.10714700715672154</v>
      </c>
      <c r="CB23" s="125">
        <f t="shared" si="45"/>
        <v>0.90744942248965677</v>
      </c>
      <c r="CC23" s="125">
        <f t="shared" si="46"/>
        <v>17.533215342562965</v>
      </c>
      <c r="CD23" s="125">
        <f t="shared" si="47"/>
        <v>1.6227092055674137</v>
      </c>
      <c r="CE23" s="125">
        <f t="shared" si="48"/>
        <v>11</v>
      </c>
      <c r="CF23" s="304" cm="1">
        <f t="array" ref="CF23">PEDBIKE_DELAY(BW23,BV23,AG23,AH23,AP23,AQ23,AN23,L23,FALSE)</f>
        <v>3.1179758132852857</v>
      </c>
      <c r="CG23" s="306">
        <f t="shared" si="49"/>
        <v>5.0999999999999996</v>
      </c>
      <c r="CH23" s="125">
        <f t="shared" si="50"/>
        <v>1</v>
      </c>
      <c r="CI23" s="125">
        <f t="shared" si="51"/>
        <v>3.3034263911740261E-2</v>
      </c>
      <c r="CJ23" s="125">
        <f t="shared" si="52"/>
        <v>5.0999999999999996</v>
      </c>
      <c r="CK23" s="125">
        <f t="shared" si="53"/>
        <v>0.90744942248965677</v>
      </c>
      <c r="CL23" s="125">
        <f t="shared" si="54"/>
        <v>1</v>
      </c>
      <c r="CM23" s="125">
        <f t="shared" si="55"/>
        <v>15.910506136995552</v>
      </c>
      <c r="CN23" s="125">
        <f t="shared" si="56"/>
        <v>1.6227092055674137</v>
      </c>
      <c r="CO23" s="127">
        <f t="shared" si="57"/>
        <v>11</v>
      </c>
      <c r="CP23" s="125" cm="1">
        <f t="array" ref="CP23">PEDBIKE_DELAY(BW23,AW23,AG23,AH23,AP23,AQ23,AN23,L23,FALSE)</f>
        <v>3.1179758132852857</v>
      </c>
      <c r="CQ23" s="126">
        <f t="shared" si="58"/>
        <v>30.5</v>
      </c>
      <c r="CR23" s="126">
        <f t="shared" si="59"/>
        <v>78.5</v>
      </c>
      <c r="CS23" s="126">
        <f t="shared" si="60"/>
        <v>54.5</v>
      </c>
      <c r="CT23" s="304">
        <f t="shared" si="61"/>
        <v>24.950246351952167</v>
      </c>
      <c r="CU23" s="126">
        <f t="shared" si="72"/>
        <v>24.950246351952167</v>
      </c>
      <c r="CV23" s="126">
        <f t="shared" si="62"/>
        <v>0</v>
      </c>
      <c r="CW23" s="127">
        <f t="shared" si="63"/>
        <v>0</v>
      </c>
      <c r="CX23" s="124">
        <f t="shared" si="64"/>
        <v>12</v>
      </c>
      <c r="CY23" s="124">
        <f t="shared" si="73"/>
        <v>1.365</v>
      </c>
      <c r="CZ23" s="124">
        <f t="shared" si="74"/>
        <v>1.2899703620857825</v>
      </c>
      <c r="DA23" s="125">
        <f t="shared" si="65"/>
        <v>-2.2515000000000001</v>
      </c>
      <c r="DB23" s="125">
        <f t="shared" si="66"/>
        <v>1.3859999999999999</v>
      </c>
      <c r="DC23" s="125">
        <f t="shared" si="67"/>
        <v>3.2668999999999997</v>
      </c>
      <c r="DD23" s="125">
        <f t="shared" si="75"/>
        <v>3.921870362085782</v>
      </c>
      <c r="DE23" s="298" t="str">
        <f t="shared" si="68"/>
        <v>C</v>
      </c>
    </row>
    <row r="24" spans="1:109" x14ac:dyDescent="0.25">
      <c r="A24" s="23">
        <v>700</v>
      </c>
      <c r="B24" s="23">
        <v>25</v>
      </c>
      <c r="C24" s="23">
        <v>1</v>
      </c>
      <c r="D24" s="23" t="s">
        <v>265</v>
      </c>
      <c r="E24" s="312">
        <f t="shared" si="0"/>
        <v>3.0623659100289879</v>
      </c>
      <c r="F24" s="287" t="str">
        <f t="shared" si="1"/>
        <v>C</v>
      </c>
      <c r="G24" s="312">
        <f t="shared" si="2"/>
        <v>3.4978999999999996</v>
      </c>
      <c r="H24" s="312">
        <f t="shared" si="2"/>
        <v>4.3807281935195572</v>
      </c>
      <c r="I24" s="287" t="str">
        <f t="shared" si="3"/>
        <v>C</v>
      </c>
      <c r="J24" s="320">
        <f t="shared" si="69"/>
        <v>1</v>
      </c>
      <c r="K24" s="80">
        <f t="shared" si="70"/>
        <v>1</v>
      </c>
      <c r="L24" s="82">
        <f t="shared" si="71"/>
        <v>1</v>
      </c>
      <c r="M24" s="80">
        <f t="shared" si="4"/>
        <v>25</v>
      </c>
      <c r="N24" s="80">
        <f t="shared" si="5"/>
        <v>140</v>
      </c>
      <c r="O24" s="80">
        <f t="shared" si="6"/>
        <v>140</v>
      </c>
      <c r="P24" s="80">
        <f t="shared" si="7"/>
        <v>700</v>
      </c>
      <c r="Q24" s="80">
        <f t="shared" si="8"/>
        <v>1960</v>
      </c>
      <c r="R24" s="80">
        <f t="shared" si="9"/>
        <v>1960</v>
      </c>
      <c r="S24" s="80">
        <f t="shared" si="10"/>
        <v>70</v>
      </c>
      <c r="T24" s="80">
        <f>0</f>
        <v>0</v>
      </c>
      <c r="U24" s="80">
        <f>'Int. Sens. Plot'!$B$2</f>
        <v>100</v>
      </c>
      <c r="V24" s="80">
        <f>'Int. Sens. Plot'!$B$3</f>
        <v>25</v>
      </c>
      <c r="W24" s="80">
        <f t="shared" si="11"/>
        <v>5</v>
      </c>
      <c r="X24" s="80">
        <f t="shared" si="12"/>
        <v>5</v>
      </c>
      <c r="Y24" s="225">
        <v>0.5</v>
      </c>
      <c r="Z24" s="80">
        <v>0</v>
      </c>
      <c r="AA24" s="86">
        <v>45</v>
      </c>
      <c r="AB24" s="86">
        <v>5</v>
      </c>
      <c r="AC24" s="80">
        <v>90</v>
      </c>
      <c r="AD24" s="80">
        <v>45</v>
      </c>
      <c r="AE24" s="80">
        <v>12</v>
      </c>
      <c r="AF24" s="80">
        <f t="shared" si="13"/>
        <v>21</v>
      </c>
      <c r="AG24" s="80">
        <f t="shared" si="14"/>
        <v>21</v>
      </c>
      <c r="AH24" s="86">
        <v>0</v>
      </c>
      <c r="AI24" s="86">
        <v>12</v>
      </c>
      <c r="AJ24" s="40">
        <v>4.9000000000000004</v>
      </c>
      <c r="AK24" s="86">
        <v>9</v>
      </c>
      <c r="AL24" s="86">
        <v>0</v>
      </c>
      <c r="AM24" s="91">
        <v>1</v>
      </c>
      <c r="AN24" s="91">
        <v>0.1</v>
      </c>
      <c r="AO24" s="122">
        <v>3.5</v>
      </c>
      <c r="AP24" s="122">
        <v>10</v>
      </c>
      <c r="AQ24" s="122">
        <v>3</v>
      </c>
      <c r="AR24" s="122">
        <v>3</v>
      </c>
      <c r="AS24" s="122" t="str">
        <f t="shared" si="15"/>
        <v>Signalized</v>
      </c>
      <c r="AT24" s="119" t="s">
        <v>74</v>
      </c>
      <c r="AU24" s="321" t="s">
        <v>74</v>
      </c>
      <c r="AV24" s="306">
        <f t="shared" si="16"/>
        <v>9</v>
      </c>
      <c r="AW24" s="276">
        <f t="shared" si="17"/>
        <v>0.5444444444444444</v>
      </c>
      <c r="AX24" s="276">
        <f t="shared" si="18"/>
        <v>2.7777777777777776E-2</v>
      </c>
      <c r="AY24" s="125">
        <f t="shared" si="19"/>
        <v>4.8399441758296087</v>
      </c>
      <c r="AZ24" s="125">
        <f t="shared" si="20"/>
        <v>7.2599162637444135</v>
      </c>
      <c r="BA24" s="125">
        <f t="shared" si="21"/>
        <v>16.679888351659216</v>
      </c>
      <c r="BB24" s="125">
        <f t="shared" si="22"/>
        <v>0.99988622327094279</v>
      </c>
      <c r="BC24" s="125">
        <f t="shared" si="23"/>
        <v>0.99988622327094279</v>
      </c>
      <c r="BD24" s="326" t="str">
        <f t="shared" si="24"/>
        <v>-</v>
      </c>
      <c r="BE24" s="125" t="str">
        <f t="shared" si="25"/>
        <v>-</v>
      </c>
      <c r="BF24" s="125">
        <f t="shared" si="26"/>
        <v>1.7967726605931125</v>
      </c>
      <c r="BG24" s="125">
        <f t="shared" si="27"/>
        <v>0.68100000000000005</v>
      </c>
      <c r="BH24" s="127">
        <f t="shared" si="28"/>
        <v>490</v>
      </c>
      <c r="BI24" s="125">
        <f t="shared" si="29"/>
        <v>1.5924999999999998</v>
      </c>
      <c r="BJ24" s="125">
        <f t="shared" si="30"/>
        <v>9.9574999999999997E-2</v>
      </c>
      <c r="BK24" s="127">
        <f t="shared" si="31"/>
        <v>49</v>
      </c>
      <c r="BL24" s="126">
        <f>IF(AS24="Signalized",(AC24-BK24)^2/(2*AC24),IF(AS24="Free",PEDBIKE_DELAY(AX24,AW24,AF24,AE24,AO24,AR24,AM24,L24,TRUE),IF(AS24="Stop",1,"Control N/A!")))</f>
        <v>9.3388888888888886</v>
      </c>
      <c r="BM24" s="125">
        <f t="shared" si="32"/>
        <v>8.959091002898803E-2</v>
      </c>
      <c r="BN24" s="125">
        <f t="shared" si="33"/>
        <v>3.0623659100289879</v>
      </c>
      <c r="BO24" s="124" t="str">
        <f t="shared" si="34"/>
        <v>C</v>
      </c>
      <c r="BP24" s="310"/>
      <c r="BQ24" s="302">
        <f t="shared" si="35"/>
        <v>1500</v>
      </c>
      <c r="BR24" s="126">
        <v>9</v>
      </c>
      <c r="BS24" s="127">
        <f t="shared" si="36"/>
        <v>528.51606728903505</v>
      </c>
      <c r="BT24" s="126">
        <f t="shared" si="37"/>
        <v>11.5225205839787</v>
      </c>
      <c r="BU24" s="303">
        <f t="shared" si="38"/>
        <v>5.0999999999999996</v>
      </c>
      <c r="BV24" s="276">
        <f t="shared" si="39"/>
        <v>0.5444444444444444</v>
      </c>
      <c r="BW24" s="276">
        <f t="shared" si="40"/>
        <v>6.9444444444444441E-3</v>
      </c>
      <c r="BX24" s="125">
        <f t="shared" si="41"/>
        <v>1</v>
      </c>
      <c r="BY24" s="125">
        <f t="shared" si="42"/>
        <v>2.5007993669979085E-2</v>
      </c>
      <c r="BZ24" s="125">
        <f t="shared" si="43"/>
        <v>5.0999999999999996</v>
      </c>
      <c r="CA24" s="125">
        <f t="shared" si="44"/>
        <v>0.12385372572753117</v>
      </c>
      <c r="CB24" s="125">
        <f t="shared" si="45"/>
        <v>0.93775435255640316</v>
      </c>
      <c r="CC24" s="125">
        <f t="shared" si="46"/>
        <v>24.069316943205806</v>
      </c>
      <c r="CD24" s="125">
        <f t="shared" si="47"/>
        <v>1.4982102166549829</v>
      </c>
      <c r="CE24" s="125">
        <f t="shared" si="48"/>
        <v>16</v>
      </c>
      <c r="CF24" s="304" cm="1">
        <f t="array" ref="CF24">PEDBIKE_DELAY(BW24,BV24,AG24,AH24,AP24,AQ24,AN24,L24,FALSE)</f>
        <v>3.8160978024397934</v>
      </c>
      <c r="CG24" s="306">
        <f t="shared" si="49"/>
        <v>5.0999999999999996</v>
      </c>
      <c r="CH24" s="125">
        <f t="shared" si="50"/>
        <v>1</v>
      </c>
      <c r="CI24" s="125">
        <f t="shared" si="51"/>
        <v>2.5007993669979085E-2</v>
      </c>
      <c r="CJ24" s="125">
        <f t="shared" si="52"/>
        <v>5.0999999999999996</v>
      </c>
      <c r="CK24" s="125">
        <f t="shared" si="53"/>
        <v>0.93775435255640305</v>
      </c>
      <c r="CL24" s="125">
        <f t="shared" si="54"/>
        <v>1</v>
      </c>
      <c r="CM24" s="125">
        <f t="shared" si="55"/>
        <v>22.571106726550823</v>
      </c>
      <c r="CN24" s="125">
        <f t="shared" si="56"/>
        <v>1.4982102166549829</v>
      </c>
      <c r="CO24" s="127">
        <f t="shared" si="57"/>
        <v>16</v>
      </c>
      <c r="CP24" s="125" cm="1">
        <f t="array" ref="CP24">PEDBIKE_DELAY(BW24,AW24,AG24,AH24,AP24,AQ24,AN24,L24,FALSE)</f>
        <v>3.8160978024397934</v>
      </c>
      <c r="CQ24" s="126">
        <f t="shared" si="58"/>
        <v>30.5</v>
      </c>
      <c r="CR24" s="126">
        <f t="shared" si="59"/>
        <v>78.5</v>
      </c>
      <c r="CS24" s="126">
        <f t="shared" si="60"/>
        <v>54.5</v>
      </c>
      <c r="CT24" s="304">
        <f t="shared" si="61"/>
        <v>24.972520583978699</v>
      </c>
      <c r="CU24" s="126">
        <f t="shared" si="72"/>
        <v>24.972520583978699</v>
      </c>
      <c r="CV24" s="126">
        <f t="shared" si="62"/>
        <v>0</v>
      </c>
      <c r="CW24" s="127">
        <f t="shared" si="63"/>
        <v>0</v>
      </c>
      <c r="CX24" s="124">
        <f t="shared" si="64"/>
        <v>12</v>
      </c>
      <c r="CY24" s="124">
        <f t="shared" si="73"/>
        <v>1.5924999999999998</v>
      </c>
      <c r="CZ24" s="124">
        <f t="shared" si="74"/>
        <v>1.2903281935195572</v>
      </c>
      <c r="DA24" s="125">
        <f t="shared" si="65"/>
        <v>-2.2515000000000001</v>
      </c>
      <c r="DB24" s="125">
        <f t="shared" si="66"/>
        <v>1.617</v>
      </c>
      <c r="DC24" s="125">
        <f t="shared" si="67"/>
        <v>3.4978999999999996</v>
      </c>
      <c r="DD24" s="125">
        <f t="shared" si="75"/>
        <v>4.3807281935195572</v>
      </c>
      <c r="DE24" s="298" t="str">
        <f t="shared" si="68"/>
        <v>C</v>
      </c>
    </row>
    <row r="25" spans="1:109" x14ac:dyDescent="0.25">
      <c r="A25" s="23">
        <v>800</v>
      </c>
      <c r="B25" s="23">
        <v>25</v>
      </c>
      <c r="C25" s="23">
        <v>1</v>
      </c>
      <c r="D25" s="23" t="s">
        <v>265</v>
      </c>
      <c r="E25" s="312">
        <f t="shared" si="0"/>
        <v>3.3040909100289877</v>
      </c>
      <c r="F25" s="287" t="str">
        <f t="shared" si="1"/>
        <v>C</v>
      </c>
      <c r="G25" s="312">
        <f t="shared" si="2"/>
        <v>3.7288999999999994</v>
      </c>
      <c r="H25" s="312">
        <f t="shared" si="2"/>
        <v>4.8396729526232765</v>
      </c>
      <c r="I25" s="287" t="str">
        <f t="shared" si="3"/>
        <v>D</v>
      </c>
      <c r="J25" s="320">
        <f t="shared" si="69"/>
        <v>1</v>
      </c>
      <c r="K25" s="80">
        <f t="shared" si="70"/>
        <v>1</v>
      </c>
      <c r="L25" s="82">
        <f t="shared" si="71"/>
        <v>1</v>
      </c>
      <c r="M25" s="80">
        <f t="shared" si="4"/>
        <v>25</v>
      </c>
      <c r="N25" s="80">
        <f t="shared" si="5"/>
        <v>160</v>
      </c>
      <c r="O25" s="80">
        <f t="shared" si="6"/>
        <v>160</v>
      </c>
      <c r="P25" s="80">
        <f t="shared" si="7"/>
        <v>800</v>
      </c>
      <c r="Q25" s="80">
        <f t="shared" si="8"/>
        <v>2240</v>
      </c>
      <c r="R25" s="80">
        <f t="shared" si="9"/>
        <v>2240</v>
      </c>
      <c r="S25" s="80">
        <f t="shared" si="10"/>
        <v>80</v>
      </c>
      <c r="T25" s="80">
        <f>0</f>
        <v>0</v>
      </c>
      <c r="U25" s="80">
        <f>'Int. Sens. Plot'!$B$2</f>
        <v>100</v>
      </c>
      <c r="V25" s="80">
        <f>'Int. Sens. Plot'!$B$3</f>
        <v>25</v>
      </c>
      <c r="W25" s="80">
        <f t="shared" si="11"/>
        <v>5</v>
      </c>
      <c r="X25" s="80">
        <f t="shared" si="12"/>
        <v>5</v>
      </c>
      <c r="Y25" s="225">
        <v>0.5</v>
      </c>
      <c r="Z25" s="80">
        <v>0</v>
      </c>
      <c r="AA25" s="86">
        <v>45</v>
      </c>
      <c r="AB25" s="86">
        <v>5</v>
      </c>
      <c r="AC25" s="80">
        <v>90</v>
      </c>
      <c r="AD25" s="80">
        <v>45</v>
      </c>
      <c r="AE25" s="80">
        <v>12</v>
      </c>
      <c r="AF25" s="80">
        <f t="shared" si="13"/>
        <v>21</v>
      </c>
      <c r="AG25" s="80">
        <f t="shared" si="14"/>
        <v>21</v>
      </c>
      <c r="AH25" s="86">
        <v>0</v>
      </c>
      <c r="AI25" s="86">
        <v>12</v>
      </c>
      <c r="AJ25" s="40">
        <v>5.9</v>
      </c>
      <c r="AK25" s="86">
        <v>9</v>
      </c>
      <c r="AL25" s="86">
        <v>0</v>
      </c>
      <c r="AM25" s="91">
        <v>1</v>
      </c>
      <c r="AN25" s="91">
        <v>0.1</v>
      </c>
      <c r="AO25" s="122">
        <v>3.5</v>
      </c>
      <c r="AP25" s="122">
        <v>10</v>
      </c>
      <c r="AQ25" s="122">
        <v>3</v>
      </c>
      <c r="AR25" s="122">
        <v>3</v>
      </c>
      <c r="AS25" s="122" t="str">
        <f t="shared" si="15"/>
        <v>Signalized</v>
      </c>
      <c r="AT25" s="119" t="s">
        <v>74</v>
      </c>
      <c r="AU25" s="321" t="s">
        <v>74</v>
      </c>
      <c r="AV25" s="306">
        <f t="shared" si="16"/>
        <v>9</v>
      </c>
      <c r="AW25" s="276">
        <f t="shared" si="17"/>
        <v>0.62222222222222223</v>
      </c>
      <c r="AX25" s="276">
        <f t="shared" si="18"/>
        <v>2.7777777777777776E-2</v>
      </c>
      <c r="AY25" s="125">
        <f t="shared" si="19"/>
        <v>8.201468517576977</v>
      </c>
      <c r="AZ25" s="125">
        <f t="shared" si="20"/>
        <v>12.302202776365466</v>
      </c>
      <c r="BA25" s="125">
        <f t="shared" si="21"/>
        <v>23.402937035153954</v>
      </c>
      <c r="BB25" s="125">
        <f t="shared" si="22"/>
        <v>0.99999952589048069</v>
      </c>
      <c r="BC25" s="125">
        <f t="shared" si="23"/>
        <v>0.99999952589048069</v>
      </c>
      <c r="BD25" s="326" t="str">
        <f t="shared" si="24"/>
        <v>-</v>
      </c>
      <c r="BE25" s="125" t="str">
        <f t="shared" si="25"/>
        <v>-</v>
      </c>
      <c r="BF25" s="125">
        <f t="shared" si="26"/>
        <v>1.5856686655779488</v>
      </c>
      <c r="BG25" s="125">
        <f t="shared" si="27"/>
        <v>0.68100000000000005</v>
      </c>
      <c r="BH25" s="127">
        <f t="shared" si="28"/>
        <v>560</v>
      </c>
      <c r="BI25" s="125">
        <f t="shared" si="29"/>
        <v>1.8199999999999998</v>
      </c>
      <c r="BJ25" s="125">
        <f t="shared" si="30"/>
        <v>0.1138</v>
      </c>
      <c r="BK25" s="127">
        <f t="shared" si="31"/>
        <v>49</v>
      </c>
      <c r="BL25" s="126">
        <f>IF(AS25="Signalized",(AC25-BK25)^2/(2*AC25),IF(AS25="Free",PEDBIKE_DELAY(AX25,AW25,AF25,AE25,AO25,AR25,AM25,L25,TRUE),IF(AS25="Stop",1,"Control N/A!")))</f>
        <v>9.3388888888888886</v>
      </c>
      <c r="BM25" s="125">
        <f t="shared" si="32"/>
        <v>8.959091002898803E-2</v>
      </c>
      <c r="BN25" s="125">
        <f t="shared" si="33"/>
        <v>3.3040909100289877</v>
      </c>
      <c r="BO25" s="124" t="str">
        <f t="shared" si="34"/>
        <v>C</v>
      </c>
      <c r="BP25" s="310"/>
      <c r="BQ25" s="302">
        <f t="shared" si="35"/>
        <v>1500</v>
      </c>
      <c r="BR25" s="126">
        <v>10</v>
      </c>
      <c r="BS25" s="127">
        <f t="shared" si="36"/>
        <v>480.885291322466</v>
      </c>
      <c r="BT25" s="126">
        <f t="shared" si="37"/>
        <v>11.55023359530132</v>
      </c>
      <c r="BU25" s="303">
        <f t="shared" si="38"/>
        <v>5.0999999999999996</v>
      </c>
      <c r="BV25" s="276">
        <f t="shared" si="39"/>
        <v>0.62222222222222223</v>
      </c>
      <c r="BW25" s="276">
        <f t="shared" si="40"/>
        <v>6.9444444444444441E-3</v>
      </c>
      <c r="BX25" s="125">
        <f t="shared" si="41"/>
        <v>1</v>
      </c>
      <c r="BY25" s="125">
        <f t="shared" si="42"/>
        <v>1.9168198021168942E-2</v>
      </c>
      <c r="BZ25" s="125">
        <f t="shared" si="43"/>
        <v>5.0999999999999996</v>
      </c>
      <c r="CA25" s="125">
        <f t="shared" si="44"/>
        <v>0.14024783466647361</v>
      </c>
      <c r="CB25" s="125">
        <f t="shared" si="45"/>
        <v>0.95813618099530984</v>
      </c>
      <c r="CC25" s="125">
        <f t="shared" si="46"/>
        <v>33.066947161825624</v>
      </c>
      <c r="CD25" s="125">
        <f t="shared" si="47"/>
        <v>1.3843086910203222</v>
      </c>
      <c r="CE25" s="125">
        <f t="shared" si="48"/>
        <v>24</v>
      </c>
      <c r="CF25" s="304" cm="1">
        <f t="array" ref="CF25">PEDBIKE_DELAY(BW25,BV25,AG25,AH25,AP25,AQ25,AN25,L25,FALSE)</f>
        <v>4.5231332291687547</v>
      </c>
      <c r="CG25" s="306">
        <f t="shared" si="49"/>
        <v>5.0999999999999996</v>
      </c>
      <c r="CH25" s="125">
        <f t="shared" si="50"/>
        <v>1</v>
      </c>
      <c r="CI25" s="125">
        <f t="shared" si="51"/>
        <v>1.9168198021168942E-2</v>
      </c>
      <c r="CJ25" s="125">
        <f t="shared" si="52"/>
        <v>5.0999999999999996</v>
      </c>
      <c r="CK25" s="125">
        <f t="shared" si="53"/>
        <v>0.95813618099530984</v>
      </c>
      <c r="CL25" s="125">
        <f t="shared" si="54"/>
        <v>1</v>
      </c>
      <c r="CM25" s="125">
        <f t="shared" si="55"/>
        <v>31.682638470805301</v>
      </c>
      <c r="CN25" s="125">
        <f t="shared" si="56"/>
        <v>1.3843086910203222</v>
      </c>
      <c r="CO25" s="127">
        <f t="shared" si="57"/>
        <v>24</v>
      </c>
      <c r="CP25" s="125" cm="1">
        <f t="array" ref="CP25">PEDBIKE_DELAY(BW25,AW25,AG25,AH25,AP25,AQ25,AN25,L25,FALSE)</f>
        <v>4.5231332291687547</v>
      </c>
      <c r="CQ25" s="126">
        <f t="shared" si="58"/>
        <v>30.5</v>
      </c>
      <c r="CR25" s="126">
        <f t="shared" si="59"/>
        <v>78.5</v>
      </c>
      <c r="CS25" s="126">
        <f t="shared" si="60"/>
        <v>54.5</v>
      </c>
      <c r="CT25" s="304">
        <f t="shared" si="61"/>
        <v>25.000233595301321</v>
      </c>
      <c r="CU25" s="126">
        <f t="shared" si="72"/>
        <v>25.000233595301321</v>
      </c>
      <c r="CV25" s="126">
        <f t="shared" si="62"/>
        <v>0</v>
      </c>
      <c r="CW25" s="127">
        <f t="shared" si="63"/>
        <v>0</v>
      </c>
      <c r="CX25" s="124">
        <f t="shared" si="64"/>
        <v>12</v>
      </c>
      <c r="CY25" s="124">
        <f t="shared" si="73"/>
        <v>1.8199999999999998</v>
      </c>
      <c r="CZ25" s="124">
        <f t="shared" si="74"/>
        <v>1.290772952623277</v>
      </c>
      <c r="DA25" s="125">
        <f t="shared" si="65"/>
        <v>-2.2515000000000001</v>
      </c>
      <c r="DB25" s="125">
        <f t="shared" si="66"/>
        <v>1.8480000000000001</v>
      </c>
      <c r="DC25" s="125">
        <f t="shared" si="67"/>
        <v>3.7288999999999994</v>
      </c>
      <c r="DD25" s="125">
        <f t="shared" si="75"/>
        <v>4.8396729526232765</v>
      </c>
      <c r="DE25" s="298" t="str">
        <f t="shared" si="68"/>
        <v>D</v>
      </c>
    </row>
    <row r="26" spans="1:109" x14ac:dyDescent="0.25">
      <c r="A26" s="23">
        <v>900</v>
      </c>
      <c r="B26" s="23">
        <v>25</v>
      </c>
      <c r="C26" s="23">
        <v>1</v>
      </c>
      <c r="D26" s="23" t="s">
        <v>265</v>
      </c>
      <c r="E26" s="312">
        <f t="shared" si="0"/>
        <v>3.5458159100289879</v>
      </c>
      <c r="F26" s="287" t="str">
        <f t="shared" si="1"/>
        <v>D</v>
      </c>
      <c r="G26" s="312">
        <f t="shared" si="2"/>
        <v>3.9598999999999993</v>
      </c>
      <c r="H26" s="312">
        <f t="shared" si="2"/>
        <v>5.2987246425883061</v>
      </c>
      <c r="I26" s="287" t="str">
        <f t="shared" si="3"/>
        <v>D</v>
      </c>
      <c r="J26" s="320">
        <f t="shared" si="69"/>
        <v>1</v>
      </c>
      <c r="K26" s="80">
        <f t="shared" si="70"/>
        <v>1</v>
      </c>
      <c r="L26" s="82">
        <f t="shared" si="71"/>
        <v>1</v>
      </c>
      <c r="M26" s="80">
        <f t="shared" si="4"/>
        <v>25</v>
      </c>
      <c r="N26" s="80">
        <f t="shared" si="5"/>
        <v>180</v>
      </c>
      <c r="O26" s="80">
        <f t="shared" si="6"/>
        <v>180</v>
      </c>
      <c r="P26" s="80">
        <f t="shared" si="7"/>
        <v>900</v>
      </c>
      <c r="Q26" s="80">
        <f t="shared" si="8"/>
        <v>2520</v>
      </c>
      <c r="R26" s="80">
        <f t="shared" si="9"/>
        <v>2520</v>
      </c>
      <c r="S26" s="80">
        <f t="shared" si="10"/>
        <v>90</v>
      </c>
      <c r="T26" s="80">
        <f>0</f>
        <v>0</v>
      </c>
      <c r="U26" s="80">
        <f>'Int. Sens. Plot'!$B$2</f>
        <v>100</v>
      </c>
      <c r="V26" s="80">
        <f>'Int. Sens. Plot'!$B$3</f>
        <v>25</v>
      </c>
      <c r="W26" s="80">
        <f t="shared" si="11"/>
        <v>5</v>
      </c>
      <c r="X26" s="80">
        <f t="shared" si="12"/>
        <v>5</v>
      </c>
      <c r="Y26" s="225">
        <v>0.5</v>
      </c>
      <c r="Z26" s="80">
        <v>0</v>
      </c>
      <c r="AA26" s="86">
        <v>45</v>
      </c>
      <c r="AB26" s="86">
        <v>5</v>
      </c>
      <c r="AC26" s="80">
        <v>90</v>
      </c>
      <c r="AD26" s="80">
        <v>45</v>
      </c>
      <c r="AE26" s="80">
        <v>12</v>
      </c>
      <c r="AF26" s="80">
        <f t="shared" si="13"/>
        <v>21</v>
      </c>
      <c r="AG26" s="80">
        <f t="shared" si="14"/>
        <v>21</v>
      </c>
      <c r="AH26" s="86">
        <v>0</v>
      </c>
      <c r="AI26" s="86">
        <v>12</v>
      </c>
      <c r="AJ26" s="40">
        <v>6.9</v>
      </c>
      <c r="AK26" s="86">
        <v>9</v>
      </c>
      <c r="AL26" s="86">
        <v>0</v>
      </c>
      <c r="AM26" s="91">
        <v>1</v>
      </c>
      <c r="AN26" s="91">
        <v>0.1</v>
      </c>
      <c r="AO26" s="122">
        <v>3.5</v>
      </c>
      <c r="AP26" s="122">
        <v>10</v>
      </c>
      <c r="AQ26" s="122">
        <v>3</v>
      </c>
      <c r="AR26" s="122">
        <v>3</v>
      </c>
      <c r="AS26" s="122" t="str">
        <f t="shared" si="15"/>
        <v>Signalized</v>
      </c>
      <c r="AT26" s="119" t="s">
        <v>74</v>
      </c>
      <c r="AU26" s="321" t="s">
        <v>74</v>
      </c>
      <c r="AV26" s="306">
        <f t="shared" si="16"/>
        <v>9</v>
      </c>
      <c r="AW26" s="276">
        <f t="shared" si="17"/>
        <v>0.7</v>
      </c>
      <c r="AX26" s="276">
        <f t="shared" si="18"/>
        <v>2.7777777777777776E-2</v>
      </c>
      <c r="AY26" s="125">
        <f t="shared" si="19"/>
        <v>14.356175314486721</v>
      </c>
      <c r="AZ26" s="125">
        <f t="shared" si="20"/>
        <v>21.534262971730083</v>
      </c>
      <c r="BA26" s="125">
        <f t="shared" si="21"/>
        <v>35.712350628973439</v>
      </c>
      <c r="BB26" s="125">
        <f t="shared" si="22"/>
        <v>0.99999999998609324</v>
      </c>
      <c r="BC26" s="125">
        <f t="shared" si="23"/>
        <v>0.99999999998609324</v>
      </c>
      <c r="BD26" s="326" t="str">
        <f t="shared" si="24"/>
        <v>-</v>
      </c>
      <c r="BE26" s="125" t="str">
        <f t="shared" si="25"/>
        <v>-</v>
      </c>
      <c r="BF26" s="125">
        <f t="shared" si="26"/>
        <v>1.4172705187406869</v>
      </c>
      <c r="BG26" s="125">
        <f t="shared" si="27"/>
        <v>0.68100000000000005</v>
      </c>
      <c r="BH26" s="127">
        <f t="shared" si="28"/>
        <v>630</v>
      </c>
      <c r="BI26" s="125">
        <f t="shared" si="29"/>
        <v>2.0474999999999999</v>
      </c>
      <c r="BJ26" s="125">
        <f t="shared" si="30"/>
        <v>0.128025</v>
      </c>
      <c r="BK26" s="127">
        <f t="shared" si="31"/>
        <v>49</v>
      </c>
      <c r="BL26" s="126">
        <f>IF(AS26="Signalized",(AC26-BK26)^2/(2*AC26),IF(AS26="Free",PEDBIKE_DELAY(AX26,AW26,AF26,AE26,AO26,AR26,AM26,L26,TRUE),IF(AS26="Stop",1,"Control N/A!")))</f>
        <v>9.3388888888888886</v>
      </c>
      <c r="BM26" s="125">
        <f t="shared" si="32"/>
        <v>8.959091002898803E-2</v>
      </c>
      <c r="BN26" s="125">
        <f t="shared" si="33"/>
        <v>3.5458159100289879</v>
      </c>
      <c r="BO26" s="124" t="str">
        <f t="shared" si="34"/>
        <v>D</v>
      </c>
      <c r="BP26" s="310"/>
      <c r="BQ26" s="302">
        <f t="shared" si="35"/>
        <v>1500</v>
      </c>
      <c r="BR26" s="126">
        <v>11</v>
      </c>
      <c r="BS26" s="127">
        <f t="shared" si="36"/>
        <v>432.71235778536504</v>
      </c>
      <c r="BT26" s="126">
        <f t="shared" si="37"/>
        <v>11.584652223797349</v>
      </c>
      <c r="BU26" s="303">
        <f t="shared" si="38"/>
        <v>5.0999999999999996</v>
      </c>
      <c r="BV26" s="276">
        <f t="shared" si="39"/>
        <v>0.7</v>
      </c>
      <c r="BW26" s="276">
        <f t="shared" si="40"/>
        <v>6.9444444444444441E-3</v>
      </c>
      <c r="BX26" s="125">
        <f t="shared" si="41"/>
        <v>1</v>
      </c>
      <c r="BY26" s="125">
        <f t="shared" si="42"/>
        <v>1.4922787488370323E-2</v>
      </c>
      <c r="BZ26" s="125">
        <f t="shared" si="43"/>
        <v>5.0999999999999996</v>
      </c>
      <c r="CA26" s="125">
        <f t="shared" si="44"/>
        <v>0.1563351834036163</v>
      </c>
      <c r="CB26" s="125">
        <f t="shared" si="45"/>
        <v>0.97184414631969984</v>
      </c>
      <c r="CC26" s="125">
        <f t="shared" si="46"/>
        <v>45.490235194046669</v>
      </c>
      <c r="CD26" s="125">
        <f t="shared" si="47"/>
        <v>1.280816406006017</v>
      </c>
      <c r="CE26" s="125">
        <f t="shared" si="48"/>
        <v>36</v>
      </c>
      <c r="CF26" s="304" cm="1">
        <f t="array" ref="CF26">PEDBIKE_DELAY(BW26,BV26,AG26,AH26,AP26,AQ26,AN26,L26,FALSE)</f>
        <v>5.2191779468183306</v>
      </c>
      <c r="CG26" s="306">
        <f t="shared" si="49"/>
        <v>5.0999999999999996</v>
      </c>
      <c r="CH26" s="125">
        <f t="shared" si="50"/>
        <v>1</v>
      </c>
      <c r="CI26" s="125">
        <f t="shared" si="51"/>
        <v>1.4922787488370323E-2</v>
      </c>
      <c r="CJ26" s="125">
        <f t="shared" si="52"/>
        <v>5.0999999999999996</v>
      </c>
      <c r="CK26" s="125">
        <f t="shared" si="53"/>
        <v>0.97184414631969984</v>
      </c>
      <c r="CL26" s="125">
        <f t="shared" si="54"/>
        <v>1</v>
      </c>
      <c r="CM26" s="125">
        <f t="shared" si="55"/>
        <v>44.209418788040651</v>
      </c>
      <c r="CN26" s="125">
        <f t="shared" si="56"/>
        <v>1.280816406006017</v>
      </c>
      <c r="CO26" s="127">
        <f t="shared" si="57"/>
        <v>36</v>
      </c>
      <c r="CP26" s="125" cm="1">
        <f t="array" ref="CP26">PEDBIKE_DELAY(BW26,AW26,AG26,AH26,AP26,AQ26,AN26,L26,FALSE)</f>
        <v>5.2191779468183306</v>
      </c>
      <c r="CQ26" s="126">
        <f t="shared" si="58"/>
        <v>30.5</v>
      </c>
      <c r="CR26" s="126">
        <f t="shared" si="59"/>
        <v>78.5</v>
      </c>
      <c r="CS26" s="126">
        <f t="shared" si="60"/>
        <v>54.5</v>
      </c>
      <c r="CT26" s="304">
        <f t="shared" si="61"/>
        <v>25.034652223797352</v>
      </c>
      <c r="CU26" s="126">
        <f t="shared" si="72"/>
        <v>25.034652223797352</v>
      </c>
      <c r="CV26" s="126">
        <f t="shared" si="62"/>
        <v>0</v>
      </c>
      <c r="CW26" s="127">
        <f t="shared" si="63"/>
        <v>0</v>
      </c>
      <c r="CX26" s="124">
        <f t="shared" si="64"/>
        <v>12</v>
      </c>
      <c r="CY26" s="124">
        <f t="shared" si="73"/>
        <v>2.0474999999999999</v>
      </c>
      <c r="CZ26" s="124">
        <f t="shared" si="74"/>
        <v>1.2913246425883067</v>
      </c>
      <c r="DA26" s="125">
        <f t="shared" si="65"/>
        <v>-2.2515000000000001</v>
      </c>
      <c r="DB26" s="125">
        <f t="shared" si="66"/>
        <v>2.0790000000000002</v>
      </c>
      <c r="DC26" s="125">
        <f t="shared" si="67"/>
        <v>3.9598999999999993</v>
      </c>
      <c r="DD26" s="125">
        <f t="shared" si="75"/>
        <v>5.2987246425883061</v>
      </c>
      <c r="DE26" s="298" t="str">
        <f t="shared" si="68"/>
        <v>D</v>
      </c>
    </row>
    <row r="27" spans="1:109" x14ac:dyDescent="0.25">
      <c r="A27" s="23">
        <v>1000</v>
      </c>
      <c r="B27" s="23">
        <v>25</v>
      </c>
      <c r="C27" s="23">
        <v>1</v>
      </c>
      <c r="D27" s="23" t="s">
        <v>265</v>
      </c>
      <c r="E27" s="312">
        <f t="shared" si="0"/>
        <v>3.7875409100289876</v>
      </c>
      <c r="F27" s="287" t="str">
        <f t="shared" si="1"/>
        <v>D</v>
      </c>
      <c r="G27" s="312">
        <f t="shared" si="2"/>
        <v>4.1908999999999992</v>
      </c>
      <c r="H27" s="312">
        <f t="shared" si="2"/>
        <v>5.757909633046971</v>
      </c>
      <c r="I27" s="287" t="str">
        <f t="shared" si="3"/>
        <v>D</v>
      </c>
      <c r="J27" s="320">
        <f t="shared" si="69"/>
        <v>1</v>
      </c>
      <c r="K27" s="80">
        <f t="shared" si="70"/>
        <v>1</v>
      </c>
      <c r="L27" s="82">
        <f t="shared" si="71"/>
        <v>1</v>
      </c>
      <c r="M27" s="80">
        <f t="shared" si="4"/>
        <v>25</v>
      </c>
      <c r="N27" s="80">
        <f t="shared" si="5"/>
        <v>200</v>
      </c>
      <c r="O27" s="80">
        <f t="shared" si="6"/>
        <v>200</v>
      </c>
      <c r="P27" s="80">
        <f t="shared" si="7"/>
        <v>1000</v>
      </c>
      <c r="Q27" s="80">
        <f t="shared" si="8"/>
        <v>2800</v>
      </c>
      <c r="R27" s="80">
        <f t="shared" si="9"/>
        <v>2800</v>
      </c>
      <c r="S27" s="80">
        <f t="shared" si="10"/>
        <v>100</v>
      </c>
      <c r="T27" s="80">
        <f>0</f>
        <v>0</v>
      </c>
      <c r="U27" s="80">
        <f>'Int. Sens. Plot'!$B$2</f>
        <v>100</v>
      </c>
      <c r="V27" s="80">
        <f>'Int. Sens. Plot'!$B$3</f>
        <v>25</v>
      </c>
      <c r="W27" s="80">
        <f t="shared" si="11"/>
        <v>5</v>
      </c>
      <c r="X27" s="80">
        <f t="shared" si="12"/>
        <v>5</v>
      </c>
      <c r="Y27" s="225">
        <v>0.5</v>
      </c>
      <c r="Z27" s="80">
        <v>0</v>
      </c>
      <c r="AA27" s="86">
        <v>45</v>
      </c>
      <c r="AB27" s="86">
        <v>5</v>
      </c>
      <c r="AC27" s="80">
        <v>90</v>
      </c>
      <c r="AD27" s="80">
        <v>45</v>
      </c>
      <c r="AE27" s="80">
        <v>12</v>
      </c>
      <c r="AF27" s="80">
        <f t="shared" si="13"/>
        <v>21</v>
      </c>
      <c r="AG27" s="80">
        <f t="shared" si="14"/>
        <v>21</v>
      </c>
      <c r="AH27" s="86">
        <v>0</v>
      </c>
      <c r="AI27" s="86">
        <v>12</v>
      </c>
      <c r="AJ27" s="40">
        <v>7.9</v>
      </c>
      <c r="AK27" s="86">
        <v>9</v>
      </c>
      <c r="AL27" s="86">
        <v>0</v>
      </c>
      <c r="AM27" s="91">
        <v>1</v>
      </c>
      <c r="AN27" s="91">
        <v>0.1</v>
      </c>
      <c r="AO27" s="122">
        <v>3.5</v>
      </c>
      <c r="AP27" s="122">
        <v>10</v>
      </c>
      <c r="AQ27" s="122">
        <v>3</v>
      </c>
      <c r="AR27" s="122">
        <v>3</v>
      </c>
      <c r="AS27" s="122" t="str">
        <f t="shared" si="15"/>
        <v>Signalized</v>
      </c>
      <c r="AT27" s="119" t="s">
        <v>74</v>
      </c>
      <c r="AU27" s="321" t="s">
        <v>74</v>
      </c>
      <c r="AV27" s="306">
        <f t="shared" si="16"/>
        <v>9</v>
      </c>
      <c r="AW27" s="276">
        <f t="shared" si="17"/>
        <v>0.77777777777777779</v>
      </c>
      <c r="AX27" s="276">
        <f t="shared" si="18"/>
        <v>2.7777777777777776E-2</v>
      </c>
      <c r="AY27" s="125">
        <f t="shared" si="19"/>
        <v>25.711254720792127</v>
      </c>
      <c r="AZ27" s="125">
        <f t="shared" si="20"/>
        <v>38.56688208118819</v>
      </c>
      <c r="BA27" s="125">
        <f t="shared" si="21"/>
        <v>58.422509441584253</v>
      </c>
      <c r="BB27" s="125">
        <f t="shared" si="22"/>
        <v>1</v>
      </c>
      <c r="BC27" s="125">
        <f t="shared" si="23"/>
        <v>1</v>
      </c>
      <c r="BD27" s="326" t="str">
        <f t="shared" si="24"/>
        <v>-</v>
      </c>
      <c r="BE27" s="125" t="str">
        <f t="shared" si="25"/>
        <v>-</v>
      </c>
      <c r="BF27" s="125">
        <f t="shared" si="26"/>
        <v>1.2798468369435743</v>
      </c>
      <c r="BG27" s="125">
        <f t="shared" si="27"/>
        <v>0.68100000000000005</v>
      </c>
      <c r="BH27" s="127">
        <f t="shared" si="28"/>
        <v>700</v>
      </c>
      <c r="BI27" s="125">
        <f t="shared" si="29"/>
        <v>2.2749999999999999</v>
      </c>
      <c r="BJ27" s="125">
        <f t="shared" si="30"/>
        <v>0.14224999999999999</v>
      </c>
      <c r="BK27" s="127">
        <f t="shared" si="31"/>
        <v>49</v>
      </c>
      <c r="BL27" s="126">
        <f>IF(AS27="Signalized",(AC27-BK27)^2/(2*AC27),IF(AS27="Free",PEDBIKE_DELAY(AX27,AW27,AF27,AE27,AO27,AR27,AM27,L27,TRUE),IF(AS27="Stop",1,"Control N/A!")))</f>
        <v>9.3388888888888886</v>
      </c>
      <c r="BM27" s="125">
        <f t="shared" si="32"/>
        <v>8.959091002898803E-2</v>
      </c>
      <c r="BN27" s="125">
        <f t="shared" si="33"/>
        <v>3.7875409100289876</v>
      </c>
      <c r="BO27" s="124" t="str">
        <f t="shared" si="34"/>
        <v>D</v>
      </c>
      <c r="BP27" s="310"/>
      <c r="BQ27" s="302">
        <f t="shared" si="35"/>
        <v>1500</v>
      </c>
      <c r="BR27" s="126">
        <v>12</v>
      </c>
      <c r="BS27" s="127">
        <f t="shared" si="36"/>
        <v>385.062839274444</v>
      </c>
      <c r="BT27" s="126">
        <f t="shared" si="37"/>
        <v>11.627453103680075</v>
      </c>
      <c r="BU27" s="303">
        <f t="shared" si="38"/>
        <v>5.0999999999999996</v>
      </c>
      <c r="BV27" s="276">
        <f t="shared" si="39"/>
        <v>0.77777777777777779</v>
      </c>
      <c r="BW27" s="276">
        <f t="shared" si="40"/>
        <v>6.9444444444444441E-3</v>
      </c>
      <c r="BX27" s="125">
        <f t="shared" si="41"/>
        <v>1</v>
      </c>
      <c r="BY27" s="125">
        <f t="shared" si="42"/>
        <v>1.1840921412535196E-2</v>
      </c>
      <c r="BZ27" s="125">
        <f t="shared" si="43"/>
        <v>5.0999999999999996</v>
      </c>
      <c r="CA27" s="125">
        <f t="shared" si="44"/>
        <v>0.17212151191676217</v>
      </c>
      <c r="CB27" s="125">
        <f t="shared" si="45"/>
        <v>0.98106355045205851</v>
      </c>
      <c r="CC27" s="125">
        <f t="shared" si="46"/>
        <v>62.697829705745896</v>
      </c>
      <c r="CD27" s="125">
        <f t="shared" si="47"/>
        <v>1.1872742889882826</v>
      </c>
      <c r="CE27" s="125">
        <f t="shared" si="48"/>
        <v>53</v>
      </c>
      <c r="CF27" s="304" cm="1">
        <f t="array" ref="CF27">PEDBIKE_DELAY(BW27,BV27,AG27,AH27,AP27,AQ27,AN27,L27,FALSE)</f>
        <v>5.8573568338118411</v>
      </c>
      <c r="CG27" s="306">
        <f t="shared" si="49"/>
        <v>5.0999999999999996</v>
      </c>
      <c r="CH27" s="125">
        <f t="shared" si="50"/>
        <v>1</v>
      </c>
      <c r="CI27" s="125">
        <f t="shared" si="51"/>
        <v>1.1840921412535196E-2</v>
      </c>
      <c r="CJ27" s="125">
        <f t="shared" si="52"/>
        <v>5.0999999999999996</v>
      </c>
      <c r="CK27" s="125">
        <f t="shared" si="53"/>
        <v>0.98106355045205851</v>
      </c>
      <c r="CL27" s="125">
        <f t="shared" si="54"/>
        <v>1</v>
      </c>
      <c r="CM27" s="125">
        <f t="shared" si="55"/>
        <v>61.510555416757612</v>
      </c>
      <c r="CN27" s="125">
        <f t="shared" si="56"/>
        <v>1.1872742889882826</v>
      </c>
      <c r="CO27" s="127">
        <f t="shared" si="57"/>
        <v>53</v>
      </c>
      <c r="CP27" s="125" cm="1">
        <f t="array" ref="CP27">PEDBIKE_DELAY(BW27,AW27,AG27,AH27,AP27,AQ27,AN27,L27,FALSE)</f>
        <v>5.8573568338118411</v>
      </c>
      <c r="CQ27" s="126">
        <f t="shared" si="58"/>
        <v>30.5</v>
      </c>
      <c r="CR27" s="126">
        <f t="shared" si="59"/>
        <v>78.5</v>
      </c>
      <c r="CS27" s="126">
        <f t="shared" si="60"/>
        <v>54.5</v>
      </c>
      <c r="CT27" s="304">
        <f t="shared" si="61"/>
        <v>25.077453103680078</v>
      </c>
      <c r="CU27" s="126">
        <f t="shared" si="72"/>
        <v>25.077453103680078</v>
      </c>
      <c r="CV27" s="126">
        <f t="shared" si="62"/>
        <v>0</v>
      </c>
      <c r="CW27" s="127">
        <f t="shared" si="63"/>
        <v>0</v>
      </c>
      <c r="CX27" s="124">
        <f t="shared" si="64"/>
        <v>12</v>
      </c>
      <c r="CY27" s="124">
        <f t="shared" si="73"/>
        <v>2.2749999999999999</v>
      </c>
      <c r="CZ27" s="124">
        <f t="shared" si="74"/>
        <v>1.2920096330469704</v>
      </c>
      <c r="DA27" s="125">
        <f t="shared" si="65"/>
        <v>-2.2515000000000001</v>
      </c>
      <c r="DB27" s="125">
        <f t="shared" si="66"/>
        <v>2.31</v>
      </c>
      <c r="DC27" s="125">
        <f t="shared" si="67"/>
        <v>4.1908999999999992</v>
      </c>
      <c r="DD27" s="125">
        <f t="shared" si="75"/>
        <v>5.757909633046971</v>
      </c>
      <c r="DE27" s="298" t="str">
        <f t="shared" si="68"/>
        <v>D</v>
      </c>
    </row>
    <row r="28" spans="1:109" x14ac:dyDescent="0.25">
      <c r="A28" s="23">
        <v>1100</v>
      </c>
      <c r="B28" s="23">
        <v>25</v>
      </c>
      <c r="C28" s="23">
        <v>1</v>
      </c>
      <c r="D28" s="23" t="s">
        <v>265</v>
      </c>
      <c r="E28" s="312">
        <f t="shared" si="0"/>
        <v>4.0292659100289878</v>
      </c>
      <c r="F28" s="287" t="str">
        <f t="shared" si="1"/>
        <v>D</v>
      </c>
      <c r="G28" s="312">
        <f t="shared" si="2"/>
        <v>4.4218999999999991</v>
      </c>
      <c r="H28" s="312">
        <f t="shared" si="2"/>
        <v>6.2172628939218821</v>
      </c>
      <c r="I28" s="287" t="str">
        <f t="shared" si="3"/>
        <v>E</v>
      </c>
      <c r="J28" s="320">
        <f t="shared" si="69"/>
        <v>1</v>
      </c>
      <c r="K28" s="80">
        <f t="shared" si="70"/>
        <v>1</v>
      </c>
      <c r="L28" s="82">
        <f t="shared" si="71"/>
        <v>1</v>
      </c>
      <c r="M28" s="80">
        <f t="shared" si="4"/>
        <v>25</v>
      </c>
      <c r="N28" s="80">
        <f t="shared" si="5"/>
        <v>220</v>
      </c>
      <c r="O28" s="80">
        <f t="shared" si="6"/>
        <v>220</v>
      </c>
      <c r="P28" s="80">
        <f t="shared" si="7"/>
        <v>1100</v>
      </c>
      <c r="Q28" s="80">
        <f t="shared" si="8"/>
        <v>3080</v>
      </c>
      <c r="R28" s="80">
        <f t="shared" si="9"/>
        <v>3080</v>
      </c>
      <c r="S28" s="80">
        <f t="shared" si="10"/>
        <v>110</v>
      </c>
      <c r="T28" s="80">
        <f>0</f>
        <v>0</v>
      </c>
      <c r="U28" s="80">
        <f>'Int. Sens. Plot'!$B$2</f>
        <v>100</v>
      </c>
      <c r="V28" s="80">
        <f>'Int. Sens. Plot'!$B$3</f>
        <v>25</v>
      </c>
      <c r="W28" s="80">
        <f t="shared" si="11"/>
        <v>5</v>
      </c>
      <c r="X28" s="80">
        <f t="shared" si="12"/>
        <v>5</v>
      </c>
      <c r="Y28" s="225">
        <v>0.5</v>
      </c>
      <c r="Z28" s="80">
        <v>0</v>
      </c>
      <c r="AA28" s="86">
        <v>45</v>
      </c>
      <c r="AB28" s="86">
        <v>5</v>
      </c>
      <c r="AC28" s="80">
        <v>90</v>
      </c>
      <c r="AD28" s="80">
        <v>45</v>
      </c>
      <c r="AE28" s="80">
        <v>12</v>
      </c>
      <c r="AF28" s="80">
        <f t="shared" si="13"/>
        <v>21</v>
      </c>
      <c r="AG28" s="80">
        <f t="shared" si="14"/>
        <v>21</v>
      </c>
      <c r="AH28" s="86">
        <v>0</v>
      </c>
      <c r="AI28" s="86">
        <v>12</v>
      </c>
      <c r="AJ28" s="40">
        <v>8.9</v>
      </c>
      <c r="AK28" s="86">
        <v>9</v>
      </c>
      <c r="AL28" s="86">
        <v>0</v>
      </c>
      <c r="AM28" s="91">
        <v>1</v>
      </c>
      <c r="AN28" s="91">
        <v>0.1</v>
      </c>
      <c r="AO28" s="122">
        <v>3.5</v>
      </c>
      <c r="AP28" s="122">
        <v>10</v>
      </c>
      <c r="AQ28" s="122">
        <v>3</v>
      </c>
      <c r="AR28" s="122">
        <v>3</v>
      </c>
      <c r="AS28" s="122" t="str">
        <f t="shared" si="15"/>
        <v>Signalized</v>
      </c>
      <c r="AT28" s="119" t="s">
        <v>74</v>
      </c>
      <c r="AU28" s="321" t="s">
        <v>74</v>
      </c>
      <c r="AV28" s="306">
        <f t="shared" si="16"/>
        <v>9</v>
      </c>
      <c r="AW28" s="276">
        <f t="shared" si="17"/>
        <v>0.85555555555555551</v>
      </c>
      <c r="AX28" s="276">
        <f t="shared" si="18"/>
        <v>2.7777777777777776E-2</v>
      </c>
      <c r="AY28" s="125">
        <f t="shared" si="19"/>
        <v>46.799477065111233</v>
      </c>
      <c r="AZ28" s="125">
        <f t="shared" si="20"/>
        <v>70.19921559766685</v>
      </c>
      <c r="BA28" s="125">
        <f t="shared" si="21"/>
        <v>100.59895413022247</v>
      </c>
      <c r="BB28" s="125">
        <f t="shared" si="22"/>
        <v>1</v>
      </c>
      <c r="BC28" s="125">
        <f t="shared" si="23"/>
        <v>1</v>
      </c>
      <c r="BD28" s="326" t="str">
        <f t="shared" si="24"/>
        <v>-</v>
      </c>
      <c r="BE28" s="125" t="str">
        <f t="shared" si="25"/>
        <v>-</v>
      </c>
      <c r="BF28" s="125">
        <f t="shared" si="26"/>
        <v>1.1658129144884806</v>
      </c>
      <c r="BG28" s="125">
        <f t="shared" si="27"/>
        <v>0.68100000000000005</v>
      </c>
      <c r="BH28" s="127">
        <f t="shared" si="28"/>
        <v>770</v>
      </c>
      <c r="BI28" s="125">
        <f t="shared" si="29"/>
        <v>2.5024999999999999</v>
      </c>
      <c r="BJ28" s="125">
        <f t="shared" si="30"/>
        <v>0.156475</v>
      </c>
      <c r="BK28" s="127">
        <f t="shared" si="31"/>
        <v>49</v>
      </c>
      <c r="BL28" s="126">
        <f>IF(AS28="Signalized",(AC28-BK28)^2/(2*AC28),IF(AS28="Free",PEDBIKE_DELAY(AX28,AW28,AF28,AE28,AO28,AR28,AM28,L28,TRUE),IF(AS28="Stop",1,"Control N/A!")))</f>
        <v>9.3388888888888886</v>
      </c>
      <c r="BM28" s="125">
        <f t="shared" si="32"/>
        <v>8.959091002898803E-2</v>
      </c>
      <c r="BN28" s="125">
        <f t="shared" si="33"/>
        <v>4.0292659100289878</v>
      </c>
      <c r="BO28" s="124" t="str">
        <f t="shared" si="34"/>
        <v>D</v>
      </c>
      <c r="BP28" s="310"/>
      <c r="BQ28" s="302">
        <f t="shared" si="35"/>
        <v>1500</v>
      </c>
      <c r="BR28" s="126">
        <v>13</v>
      </c>
      <c r="BS28" s="127">
        <f t="shared" si="36"/>
        <v>338.87413731585553</v>
      </c>
      <c r="BT28" s="126">
        <f t="shared" si="37"/>
        <v>11.680870537587685</v>
      </c>
      <c r="BU28" s="303">
        <f t="shared" si="38"/>
        <v>5.0999999999999996</v>
      </c>
      <c r="BV28" s="276">
        <f t="shared" si="39"/>
        <v>0.85555555555555551</v>
      </c>
      <c r="BW28" s="276">
        <f t="shared" si="40"/>
        <v>6.9444444444444441E-3</v>
      </c>
      <c r="BX28" s="125">
        <f t="shared" si="41"/>
        <v>1</v>
      </c>
      <c r="BY28" s="125">
        <f t="shared" si="42"/>
        <v>9.6090703770673712E-3</v>
      </c>
      <c r="BZ28" s="125">
        <f t="shared" si="43"/>
        <v>5.0999999999999996</v>
      </c>
      <c r="CA28" s="125">
        <f t="shared" si="44"/>
        <v>0.18761245277947791</v>
      </c>
      <c r="CB28" s="125">
        <f t="shared" si="45"/>
        <v>0.98726413606373342</v>
      </c>
      <c r="CC28" s="125">
        <f t="shared" si="46"/>
        <v>86.608993742877331</v>
      </c>
      <c r="CD28" s="125">
        <f t="shared" si="47"/>
        <v>1.1030403599662488</v>
      </c>
      <c r="CE28" s="125">
        <f t="shared" si="48"/>
        <v>79</v>
      </c>
      <c r="CF28" s="304" cm="1">
        <f t="array" ref="CF28">PEDBIKE_DELAY(BW28,BV28,AG28,AH28,AP28,AQ28,AN28,L28,FALSE)</f>
        <v>6.3957017214809344</v>
      </c>
      <c r="CG28" s="306">
        <f t="shared" si="49"/>
        <v>5.0999999999999996</v>
      </c>
      <c r="CH28" s="125">
        <f t="shared" si="50"/>
        <v>1</v>
      </c>
      <c r="CI28" s="125">
        <f t="shared" si="51"/>
        <v>9.6090703770673712E-3</v>
      </c>
      <c r="CJ28" s="125">
        <f t="shared" si="52"/>
        <v>5.0999999999999996</v>
      </c>
      <c r="CK28" s="125">
        <f t="shared" si="53"/>
        <v>0.98726413606373342</v>
      </c>
      <c r="CL28" s="125">
        <f t="shared" si="54"/>
        <v>1</v>
      </c>
      <c r="CM28" s="125">
        <f t="shared" si="55"/>
        <v>85.505953382911088</v>
      </c>
      <c r="CN28" s="125">
        <f t="shared" si="56"/>
        <v>1.1030403599662488</v>
      </c>
      <c r="CO28" s="127">
        <f t="shared" si="57"/>
        <v>79</v>
      </c>
      <c r="CP28" s="125" cm="1">
        <f t="array" ref="CP28">PEDBIKE_DELAY(BW28,AW28,AG28,AH28,AP28,AQ28,AN28,L28,FALSE)</f>
        <v>6.3957017214809344</v>
      </c>
      <c r="CQ28" s="126">
        <f t="shared" si="58"/>
        <v>30.5</v>
      </c>
      <c r="CR28" s="126">
        <f t="shared" si="59"/>
        <v>78.5</v>
      </c>
      <c r="CS28" s="126">
        <f t="shared" si="60"/>
        <v>54.5</v>
      </c>
      <c r="CT28" s="304">
        <f t="shared" si="61"/>
        <v>25.130870537587686</v>
      </c>
      <c r="CU28" s="126">
        <f t="shared" si="72"/>
        <v>25.130870537587686</v>
      </c>
      <c r="CV28" s="126">
        <f t="shared" si="62"/>
        <v>0</v>
      </c>
      <c r="CW28" s="127">
        <f t="shared" si="63"/>
        <v>0</v>
      </c>
      <c r="CX28" s="124">
        <f t="shared" si="64"/>
        <v>12</v>
      </c>
      <c r="CY28" s="124">
        <f t="shared" si="73"/>
        <v>2.5024999999999999</v>
      </c>
      <c r="CZ28" s="124">
        <f t="shared" si="74"/>
        <v>1.2928628939218818</v>
      </c>
      <c r="DA28" s="125">
        <f t="shared" si="65"/>
        <v>-2.2515000000000001</v>
      </c>
      <c r="DB28" s="125">
        <f t="shared" si="66"/>
        <v>2.5409999999999999</v>
      </c>
      <c r="DC28" s="125">
        <f t="shared" si="67"/>
        <v>4.4218999999999991</v>
      </c>
      <c r="DD28" s="125">
        <f t="shared" si="75"/>
        <v>6.2172628939218821</v>
      </c>
      <c r="DE28" s="298" t="str">
        <f t="shared" si="68"/>
        <v>E</v>
      </c>
    </row>
    <row r="29" spans="1:109" x14ac:dyDescent="0.25">
      <c r="A29" s="23">
        <v>1200</v>
      </c>
      <c r="B29" s="23">
        <v>25</v>
      </c>
      <c r="C29" s="23">
        <v>1</v>
      </c>
      <c r="D29" s="23" t="s">
        <v>265</v>
      </c>
      <c r="E29" s="312">
        <f t="shared" si="0"/>
        <v>4.2709909100289885</v>
      </c>
      <c r="F29" s="287" t="str">
        <f t="shared" si="1"/>
        <v>E</v>
      </c>
      <c r="G29" s="312">
        <f t="shared" si="2"/>
        <v>4.6528999999999989</v>
      </c>
      <c r="H29" s="312">
        <f t="shared" si="2"/>
        <v>6.6768311834181091</v>
      </c>
      <c r="I29" s="287" t="str">
        <f t="shared" si="3"/>
        <v>E</v>
      </c>
      <c r="J29" s="320">
        <f t="shared" si="69"/>
        <v>1</v>
      </c>
      <c r="K29" s="80">
        <f t="shared" si="70"/>
        <v>1</v>
      </c>
      <c r="L29" s="82">
        <f t="shared" si="71"/>
        <v>1</v>
      </c>
      <c r="M29" s="80">
        <f t="shared" si="4"/>
        <v>25</v>
      </c>
      <c r="N29" s="80">
        <f t="shared" si="5"/>
        <v>240</v>
      </c>
      <c r="O29" s="80">
        <f t="shared" si="6"/>
        <v>240</v>
      </c>
      <c r="P29" s="80">
        <f t="shared" si="7"/>
        <v>1200</v>
      </c>
      <c r="Q29" s="80">
        <f t="shared" si="8"/>
        <v>3360</v>
      </c>
      <c r="R29" s="80">
        <f t="shared" si="9"/>
        <v>3360</v>
      </c>
      <c r="S29" s="80">
        <f t="shared" si="10"/>
        <v>120</v>
      </c>
      <c r="T29" s="80">
        <f>0</f>
        <v>0</v>
      </c>
      <c r="U29" s="80">
        <f>'Int. Sens. Plot'!$B$2</f>
        <v>100</v>
      </c>
      <c r="V29" s="80">
        <f>'Int. Sens. Plot'!$B$3</f>
        <v>25</v>
      </c>
      <c r="W29" s="80">
        <f t="shared" si="11"/>
        <v>5</v>
      </c>
      <c r="X29" s="80">
        <f t="shared" si="12"/>
        <v>5</v>
      </c>
      <c r="Y29" s="225">
        <v>0.5</v>
      </c>
      <c r="Z29" s="80">
        <v>0</v>
      </c>
      <c r="AA29" s="86">
        <v>45</v>
      </c>
      <c r="AB29" s="86">
        <v>5</v>
      </c>
      <c r="AC29" s="80">
        <v>90</v>
      </c>
      <c r="AD29" s="80">
        <v>45</v>
      </c>
      <c r="AE29" s="80">
        <v>12</v>
      </c>
      <c r="AF29" s="80">
        <f t="shared" si="13"/>
        <v>21</v>
      </c>
      <c r="AG29" s="80">
        <f t="shared" si="14"/>
        <v>21</v>
      </c>
      <c r="AH29" s="86">
        <v>0</v>
      </c>
      <c r="AI29" s="86">
        <v>12</v>
      </c>
      <c r="AJ29" s="40">
        <v>9.9</v>
      </c>
      <c r="AK29" s="86">
        <v>9</v>
      </c>
      <c r="AL29" s="86">
        <v>0</v>
      </c>
      <c r="AM29" s="91">
        <v>1</v>
      </c>
      <c r="AN29" s="91">
        <v>0.1</v>
      </c>
      <c r="AO29" s="122">
        <v>3.5</v>
      </c>
      <c r="AP29" s="122">
        <v>10</v>
      </c>
      <c r="AQ29" s="122">
        <v>3</v>
      </c>
      <c r="AR29" s="122">
        <v>3</v>
      </c>
      <c r="AS29" s="122" t="str">
        <f t="shared" si="15"/>
        <v>Signalized</v>
      </c>
      <c r="AT29" s="119" t="s">
        <v>74</v>
      </c>
      <c r="AU29" s="321" t="s">
        <v>74</v>
      </c>
      <c r="AV29" s="306">
        <f t="shared" si="16"/>
        <v>9</v>
      </c>
      <c r="AW29" s="276">
        <f t="shared" si="17"/>
        <v>0.93333333333333335</v>
      </c>
      <c r="AX29" s="276">
        <f t="shared" si="18"/>
        <v>2.7777777777777776E-2</v>
      </c>
      <c r="AY29" s="125">
        <f t="shared" si="19"/>
        <v>86.189488516590657</v>
      </c>
      <c r="AZ29" s="125">
        <f t="shared" si="20"/>
        <v>129.28423277488599</v>
      </c>
      <c r="BA29" s="125">
        <f t="shared" si="21"/>
        <v>179.37897703318131</v>
      </c>
      <c r="BB29" s="125">
        <f t="shared" si="22"/>
        <v>1</v>
      </c>
      <c r="BC29" s="125">
        <f t="shared" si="23"/>
        <v>1</v>
      </c>
      <c r="BD29" s="326" t="str">
        <f t="shared" si="24"/>
        <v>-</v>
      </c>
      <c r="BE29" s="125" t="str">
        <f t="shared" si="25"/>
        <v>-</v>
      </c>
      <c r="BF29" s="125">
        <f t="shared" si="26"/>
        <v>1.069886277251209</v>
      </c>
      <c r="BG29" s="125">
        <f t="shared" si="27"/>
        <v>0.68100000000000005</v>
      </c>
      <c r="BH29" s="127">
        <f t="shared" si="28"/>
        <v>840</v>
      </c>
      <c r="BI29" s="125">
        <f t="shared" si="29"/>
        <v>2.73</v>
      </c>
      <c r="BJ29" s="125">
        <f t="shared" si="30"/>
        <v>0.17069999999999999</v>
      </c>
      <c r="BK29" s="127">
        <f t="shared" si="31"/>
        <v>49</v>
      </c>
      <c r="BL29" s="126">
        <f>IF(AS29="Signalized",(AC29-BK29)^2/(2*AC29),IF(AS29="Free",PEDBIKE_DELAY(AX29,AW29,AF29,AE29,AO29,AR29,AM29,L29,TRUE),IF(AS29="Stop",1,"Control N/A!")))</f>
        <v>9.3388888888888886</v>
      </c>
      <c r="BM29" s="125">
        <f t="shared" si="32"/>
        <v>8.959091002898803E-2</v>
      </c>
      <c r="BN29" s="125">
        <f t="shared" si="33"/>
        <v>4.2709909100289885</v>
      </c>
      <c r="BO29" s="124" t="str">
        <f t="shared" si="34"/>
        <v>E</v>
      </c>
      <c r="BP29" s="310"/>
      <c r="BQ29" s="302">
        <f t="shared" si="35"/>
        <v>1500</v>
      </c>
      <c r="BR29" s="126">
        <v>14</v>
      </c>
      <c r="BS29" s="127">
        <f t="shared" si="36"/>
        <v>294.93054065144867</v>
      </c>
      <c r="BT29" s="126">
        <f t="shared" si="37"/>
        <v>11.747910033651593</v>
      </c>
      <c r="BU29" s="303">
        <f t="shared" si="38"/>
        <v>5.0999999999999996</v>
      </c>
      <c r="BV29" s="276">
        <f t="shared" si="39"/>
        <v>0.93333333333333335</v>
      </c>
      <c r="BW29" s="276">
        <f t="shared" si="40"/>
        <v>6.9444444444444441E-3</v>
      </c>
      <c r="BX29" s="125">
        <f t="shared" si="41"/>
        <v>1</v>
      </c>
      <c r="BY29" s="125">
        <f t="shared" si="42"/>
        <v>7.9990605003022602E-3</v>
      </c>
      <c r="BZ29" s="125">
        <f t="shared" si="43"/>
        <v>5.0999999999999996</v>
      </c>
      <c r="CA29" s="125">
        <f t="shared" si="44"/>
        <v>0.20281353317080053</v>
      </c>
      <c r="CB29" s="125">
        <f t="shared" si="45"/>
        <v>0.99143439060250194</v>
      </c>
      <c r="CC29" s="125">
        <f t="shared" si="46"/>
        <v>119.94085858002911</v>
      </c>
      <c r="CD29" s="125">
        <f t="shared" si="47"/>
        <v>1.0273665453970833</v>
      </c>
      <c r="CE29" s="125">
        <f t="shared" si="48"/>
        <v>117</v>
      </c>
      <c r="CF29" s="304" cm="1">
        <f t="array" ref="CF29">PEDBIKE_DELAY(BW29,BV29,AG29,AH29,AP29,AQ29,AN29,L29,FALSE)</f>
        <v>6.7919489315639456</v>
      </c>
      <c r="CG29" s="306">
        <f t="shared" si="49"/>
        <v>5.0999999999999996</v>
      </c>
      <c r="CH29" s="125">
        <f t="shared" si="50"/>
        <v>1</v>
      </c>
      <c r="CI29" s="125">
        <f t="shared" si="51"/>
        <v>7.9990605003022602E-3</v>
      </c>
      <c r="CJ29" s="125">
        <f t="shared" si="52"/>
        <v>5.0999999999999996</v>
      </c>
      <c r="CK29" s="125">
        <f t="shared" si="53"/>
        <v>0.99143439060250194</v>
      </c>
      <c r="CL29" s="125">
        <f t="shared" si="54"/>
        <v>1</v>
      </c>
      <c r="CM29" s="125">
        <f t="shared" si="55"/>
        <v>118.91349203463203</v>
      </c>
      <c r="CN29" s="125">
        <f t="shared" si="56"/>
        <v>1.0273665453970833</v>
      </c>
      <c r="CO29" s="127">
        <f t="shared" si="57"/>
        <v>117</v>
      </c>
      <c r="CP29" s="125" cm="1">
        <f t="array" ref="CP29">PEDBIKE_DELAY(BW29,AW29,AG29,AH29,AP29,AQ29,AN29,L29,FALSE)</f>
        <v>6.7919489315639456</v>
      </c>
      <c r="CQ29" s="126">
        <f t="shared" si="58"/>
        <v>30.5</v>
      </c>
      <c r="CR29" s="126">
        <f t="shared" si="59"/>
        <v>78.5</v>
      </c>
      <c r="CS29" s="126">
        <f t="shared" si="60"/>
        <v>54.5</v>
      </c>
      <c r="CT29" s="304">
        <f t="shared" si="61"/>
        <v>25.197910033651596</v>
      </c>
      <c r="CU29" s="126">
        <f t="shared" si="72"/>
        <v>25.197910033651596</v>
      </c>
      <c r="CV29" s="126">
        <f t="shared" si="62"/>
        <v>0</v>
      </c>
      <c r="CW29" s="127">
        <f t="shared" si="63"/>
        <v>0</v>
      </c>
      <c r="CX29" s="124">
        <f t="shared" si="64"/>
        <v>12</v>
      </c>
      <c r="CY29" s="124">
        <f t="shared" si="73"/>
        <v>2.73</v>
      </c>
      <c r="CZ29" s="124">
        <f t="shared" si="74"/>
        <v>1.2939311834181098</v>
      </c>
      <c r="DA29" s="125">
        <f t="shared" si="65"/>
        <v>-2.2515000000000001</v>
      </c>
      <c r="DB29" s="125">
        <f t="shared" si="66"/>
        <v>2.7719999999999998</v>
      </c>
      <c r="DC29" s="125">
        <f t="shared" si="67"/>
        <v>4.6528999999999989</v>
      </c>
      <c r="DD29" s="125">
        <f t="shared" si="75"/>
        <v>6.6768311834181091</v>
      </c>
      <c r="DE29" s="298" t="str">
        <f t="shared" si="68"/>
        <v>E</v>
      </c>
    </row>
    <row r="30" spans="1:109" x14ac:dyDescent="0.25">
      <c r="A30" s="23">
        <v>100</v>
      </c>
      <c r="B30" s="23">
        <v>35</v>
      </c>
      <c r="C30" s="23">
        <v>1</v>
      </c>
      <c r="D30" s="23" t="s">
        <v>265</v>
      </c>
      <c r="E30" s="312">
        <f t="shared" si="0"/>
        <v>1.7030159100289879</v>
      </c>
      <c r="F30" s="287" t="str">
        <f t="shared" si="1"/>
        <v>A</v>
      </c>
      <c r="G30" s="312">
        <f t="shared" si="2"/>
        <v>2.1118999999999994</v>
      </c>
      <c r="H30" s="312">
        <f t="shared" si="2"/>
        <v>1.7196836294818421</v>
      </c>
      <c r="I30" s="287" t="str">
        <f t="shared" si="3"/>
        <v>B</v>
      </c>
      <c r="J30" s="320">
        <f t="shared" si="69"/>
        <v>1</v>
      </c>
      <c r="K30" s="80">
        <f t="shared" si="70"/>
        <v>1</v>
      </c>
      <c r="L30" s="82">
        <f t="shared" si="71"/>
        <v>1</v>
      </c>
      <c r="M30" s="80">
        <f t="shared" si="4"/>
        <v>35</v>
      </c>
      <c r="N30" s="80">
        <f t="shared" si="5"/>
        <v>20</v>
      </c>
      <c r="O30" s="80">
        <f t="shared" si="6"/>
        <v>20</v>
      </c>
      <c r="P30" s="80">
        <f t="shared" si="7"/>
        <v>100</v>
      </c>
      <c r="Q30" s="80">
        <f t="shared" si="8"/>
        <v>280</v>
      </c>
      <c r="R30" s="80">
        <f t="shared" si="9"/>
        <v>280</v>
      </c>
      <c r="S30" s="80">
        <f t="shared" si="10"/>
        <v>10</v>
      </c>
      <c r="T30" s="80">
        <f>0</f>
        <v>0</v>
      </c>
      <c r="U30" s="80">
        <f>'Int. Sens. Plot'!$B$2</f>
        <v>100</v>
      </c>
      <c r="V30" s="80">
        <f>'Int. Sens. Plot'!$B$3</f>
        <v>25</v>
      </c>
      <c r="W30" s="80">
        <f t="shared" si="11"/>
        <v>5</v>
      </c>
      <c r="X30" s="80">
        <f t="shared" si="12"/>
        <v>5</v>
      </c>
      <c r="Y30" s="225">
        <v>0.5</v>
      </c>
      <c r="Z30" s="80">
        <v>0</v>
      </c>
      <c r="AA30" s="86">
        <v>45</v>
      </c>
      <c r="AB30" s="86">
        <v>5</v>
      </c>
      <c r="AC30" s="80">
        <v>90</v>
      </c>
      <c r="AD30" s="80">
        <v>45</v>
      </c>
      <c r="AE30" s="80">
        <v>12</v>
      </c>
      <c r="AF30" s="80">
        <f t="shared" si="13"/>
        <v>21</v>
      </c>
      <c r="AG30" s="80">
        <f t="shared" si="14"/>
        <v>21</v>
      </c>
      <c r="AH30" s="86">
        <v>0</v>
      </c>
      <c r="AI30" s="86">
        <v>12</v>
      </c>
      <c r="AJ30" s="40">
        <v>10.9</v>
      </c>
      <c r="AK30" s="86">
        <v>9</v>
      </c>
      <c r="AL30" s="86">
        <v>0</v>
      </c>
      <c r="AM30" s="91">
        <v>1</v>
      </c>
      <c r="AN30" s="91">
        <v>0.1</v>
      </c>
      <c r="AO30" s="122">
        <v>3.5</v>
      </c>
      <c r="AP30" s="122">
        <v>10</v>
      </c>
      <c r="AQ30" s="122">
        <v>3</v>
      </c>
      <c r="AR30" s="122">
        <v>3</v>
      </c>
      <c r="AS30" s="122" t="str">
        <f t="shared" si="15"/>
        <v>Signalized</v>
      </c>
      <c r="AT30" s="119" t="s">
        <v>74</v>
      </c>
      <c r="AU30" s="321" t="s">
        <v>74</v>
      </c>
      <c r="AV30" s="306">
        <f t="shared" si="16"/>
        <v>9</v>
      </c>
      <c r="AW30" s="276">
        <f t="shared" si="17"/>
        <v>7.7777777777777779E-2</v>
      </c>
      <c r="AX30" s="276">
        <f t="shared" si="18"/>
        <v>2.7777777777777776E-2</v>
      </c>
      <c r="AY30" s="125">
        <f t="shared" si="19"/>
        <v>1</v>
      </c>
      <c r="AZ30" s="125">
        <f t="shared" si="20"/>
        <v>1.1037881315974762</v>
      </c>
      <c r="BA30" s="125">
        <f t="shared" si="21"/>
        <v>9</v>
      </c>
      <c r="BB30" s="125">
        <f t="shared" si="22"/>
        <v>0.50341469620859047</v>
      </c>
      <c r="BC30" s="125">
        <f t="shared" si="23"/>
        <v>0.50341469620859047</v>
      </c>
      <c r="BD30" s="326" t="str">
        <f t="shared" si="24"/>
        <v>-</v>
      </c>
      <c r="BE30" s="125" t="str">
        <f t="shared" si="25"/>
        <v>-</v>
      </c>
      <c r="BF30" s="125">
        <f t="shared" si="26"/>
        <v>29.344680292176033</v>
      </c>
      <c r="BG30" s="125">
        <f t="shared" si="27"/>
        <v>0.68100000000000005</v>
      </c>
      <c r="BH30" s="127">
        <f t="shared" si="28"/>
        <v>70</v>
      </c>
      <c r="BI30" s="125">
        <f t="shared" si="29"/>
        <v>0.31849999999999995</v>
      </c>
      <c r="BJ30" s="125">
        <f t="shared" si="30"/>
        <v>1.4225E-2</v>
      </c>
      <c r="BK30" s="127">
        <f t="shared" si="31"/>
        <v>49</v>
      </c>
      <c r="BL30" s="126">
        <f>IF(AS30="Signalized",(AC30-BK30)^2/(2*AC30),IF(AS30="Free",PEDBIKE_DELAY(AX30,AW30,AF30,AE30,AO30,AR30,AM30,L30,TRUE),IF(AS30="Stop",1,"Control N/A!")))</f>
        <v>9.3388888888888886</v>
      </c>
      <c r="BM30" s="125">
        <f t="shared" si="32"/>
        <v>8.959091002898803E-2</v>
      </c>
      <c r="BN30" s="125">
        <f t="shared" si="33"/>
        <v>1.7030159100289879</v>
      </c>
      <c r="BO30" s="124" t="str">
        <f t="shared" si="34"/>
        <v>A</v>
      </c>
      <c r="BP30" s="310"/>
      <c r="BQ30" s="302">
        <f t="shared" si="35"/>
        <v>1500</v>
      </c>
      <c r="BR30" s="126">
        <v>15</v>
      </c>
      <c r="BS30" s="127">
        <f t="shared" si="36"/>
        <v>690.03331097199248</v>
      </c>
      <c r="BT30" s="126">
        <f t="shared" si="37"/>
        <v>11.457554370719071</v>
      </c>
      <c r="BU30" s="303">
        <f t="shared" si="38"/>
        <v>5.0999999999999996</v>
      </c>
      <c r="BV30" s="276">
        <f t="shared" si="39"/>
        <v>7.7777777777777779E-2</v>
      </c>
      <c r="BW30" s="276">
        <f t="shared" si="40"/>
        <v>6.9444444444444441E-3</v>
      </c>
      <c r="BX30" s="125">
        <f t="shared" si="41"/>
        <v>1</v>
      </c>
      <c r="BY30" s="125">
        <f t="shared" si="42"/>
        <v>0.14782490273109056</v>
      </c>
      <c r="BZ30" s="125">
        <f t="shared" si="43"/>
        <v>5.0999999999999996</v>
      </c>
      <c r="CA30" s="125">
        <f t="shared" si="44"/>
        <v>1.8711611771168868E-2</v>
      </c>
      <c r="CB30" s="125">
        <f t="shared" si="45"/>
        <v>0.32744182566942437</v>
      </c>
      <c r="CC30" s="125">
        <f t="shared" si="46"/>
        <v>3.5414886057891568</v>
      </c>
      <c r="CD30" s="125">
        <f t="shared" si="47"/>
        <v>2.3818571111220983</v>
      </c>
      <c r="CE30" s="125">
        <f t="shared" si="48"/>
        <v>1</v>
      </c>
      <c r="CF30" s="304" cm="1">
        <f t="array" ref="CF30">PEDBIKE_DELAY(BW30,BV30,AG30,AH30,AP30,AQ30,AN30,L30,FALSE)</f>
        <v>0.38103133335505995</v>
      </c>
      <c r="CG30" s="306">
        <f t="shared" si="49"/>
        <v>5.0999999999999996</v>
      </c>
      <c r="CH30" s="125">
        <f t="shared" si="50"/>
        <v>1</v>
      </c>
      <c r="CI30" s="125">
        <f t="shared" si="51"/>
        <v>0.14782490273109056</v>
      </c>
      <c r="CJ30" s="125">
        <f t="shared" si="52"/>
        <v>5.0999999999999996</v>
      </c>
      <c r="CK30" s="125">
        <f t="shared" si="53"/>
        <v>0.32744182566942426</v>
      </c>
      <c r="CL30" s="125">
        <f t="shared" si="54"/>
        <v>0.99975882795512139</v>
      </c>
      <c r="CM30" s="125">
        <f t="shared" si="55"/>
        <v>1.1599112328309653</v>
      </c>
      <c r="CN30" s="125">
        <f t="shared" si="56"/>
        <v>2.3818571111220983</v>
      </c>
      <c r="CO30" s="127">
        <f t="shared" si="57"/>
        <v>1</v>
      </c>
      <c r="CP30" s="125" cm="1">
        <f t="array" ref="CP30">PEDBIKE_DELAY(BW30,AW30,AG30,AH30,AP30,AQ30,AN30,L30,FALSE)</f>
        <v>0.38103133335505995</v>
      </c>
      <c r="CQ30" s="126">
        <f t="shared" si="58"/>
        <v>30.5</v>
      </c>
      <c r="CR30" s="126">
        <f t="shared" si="59"/>
        <v>78.5</v>
      </c>
      <c r="CS30" s="126">
        <f t="shared" si="60"/>
        <v>54.5</v>
      </c>
      <c r="CT30" s="304">
        <f t="shared" si="61"/>
        <v>24.907554370719073</v>
      </c>
      <c r="CU30" s="126">
        <f t="shared" si="72"/>
        <v>24.907554370719073</v>
      </c>
      <c r="CV30" s="126">
        <f t="shared" si="62"/>
        <v>0</v>
      </c>
      <c r="CW30" s="127">
        <f t="shared" si="63"/>
        <v>0</v>
      </c>
      <c r="CX30" s="124">
        <f t="shared" si="64"/>
        <v>12</v>
      </c>
      <c r="CY30" s="124">
        <f t="shared" si="73"/>
        <v>0.31849999999999995</v>
      </c>
      <c r="CZ30" s="124">
        <f t="shared" si="74"/>
        <v>1.2892836294818422</v>
      </c>
      <c r="DA30" s="125">
        <f t="shared" si="65"/>
        <v>-2.2515000000000001</v>
      </c>
      <c r="DB30" s="125">
        <f t="shared" si="66"/>
        <v>0.23100000000000001</v>
      </c>
      <c r="DC30" s="125">
        <f t="shared" si="67"/>
        <v>2.1118999999999994</v>
      </c>
      <c r="DD30" s="125">
        <f t="shared" si="75"/>
        <v>1.7196836294818421</v>
      </c>
      <c r="DE30" s="298" t="str">
        <f t="shared" si="68"/>
        <v>B</v>
      </c>
    </row>
    <row r="31" spans="1:109" x14ac:dyDescent="0.25">
      <c r="A31" s="23">
        <v>200</v>
      </c>
      <c r="B31" s="23">
        <v>35</v>
      </c>
      <c r="C31" s="23">
        <v>1</v>
      </c>
      <c r="D31" s="23" t="s">
        <v>265</v>
      </c>
      <c r="E31" s="312">
        <f t="shared" si="0"/>
        <v>2.0357409100289883</v>
      </c>
      <c r="F31" s="287" t="str">
        <f t="shared" si="1"/>
        <v>B</v>
      </c>
      <c r="G31" s="312">
        <f t="shared" si="2"/>
        <v>2.3428999999999993</v>
      </c>
      <c r="H31" s="312">
        <f t="shared" si="2"/>
        <v>2.2695211827169217</v>
      </c>
      <c r="I31" s="287" t="str">
        <f t="shared" si="3"/>
        <v>B</v>
      </c>
      <c r="J31" s="320">
        <f t="shared" si="69"/>
        <v>1</v>
      </c>
      <c r="K31" s="80">
        <f t="shared" si="70"/>
        <v>1</v>
      </c>
      <c r="L31" s="82">
        <f t="shared" si="71"/>
        <v>1</v>
      </c>
      <c r="M31" s="80">
        <f t="shared" si="4"/>
        <v>35</v>
      </c>
      <c r="N31" s="80">
        <f t="shared" si="5"/>
        <v>40</v>
      </c>
      <c r="O31" s="80">
        <f t="shared" si="6"/>
        <v>40</v>
      </c>
      <c r="P31" s="80">
        <f t="shared" si="7"/>
        <v>200</v>
      </c>
      <c r="Q31" s="80">
        <f t="shared" si="8"/>
        <v>560</v>
      </c>
      <c r="R31" s="80">
        <f t="shared" si="9"/>
        <v>560</v>
      </c>
      <c r="S31" s="80">
        <f t="shared" si="10"/>
        <v>20</v>
      </c>
      <c r="T31" s="80">
        <f>0</f>
        <v>0</v>
      </c>
      <c r="U31" s="80">
        <f>'Int. Sens. Plot'!$B$2</f>
        <v>100</v>
      </c>
      <c r="V31" s="80">
        <f>'Int. Sens. Plot'!$B$3</f>
        <v>25</v>
      </c>
      <c r="W31" s="80">
        <f t="shared" si="11"/>
        <v>5</v>
      </c>
      <c r="X31" s="80">
        <f t="shared" si="12"/>
        <v>5</v>
      </c>
      <c r="Y31" s="225">
        <v>0.5</v>
      </c>
      <c r="Z31" s="80">
        <v>0</v>
      </c>
      <c r="AA31" s="86">
        <v>45</v>
      </c>
      <c r="AB31" s="86">
        <v>5</v>
      </c>
      <c r="AC31" s="80">
        <v>90</v>
      </c>
      <c r="AD31" s="80">
        <v>45</v>
      </c>
      <c r="AE31" s="80">
        <v>12</v>
      </c>
      <c r="AF31" s="80">
        <f t="shared" si="13"/>
        <v>21</v>
      </c>
      <c r="AG31" s="80">
        <f t="shared" si="14"/>
        <v>21</v>
      </c>
      <c r="AH31" s="86">
        <v>0</v>
      </c>
      <c r="AI31" s="86">
        <v>12</v>
      </c>
      <c r="AJ31" s="40">
        <v>11.9</v>
      </c>
      <c r="AK31" s="86">
        <v>9</v>
      </c>
      <c r="AL31" s="86">
        <v>0</v>
      </c>
      <c r="AM31" s="91">
        <v>1</v>
      </c>
      <c r="AN31" s="91">
        <v>0.1</v>
      </c>
      <c r="AO31" s="122">
        <v>3.5</v>
      </c>
      <c r="AP31" s="122">
        <v>10</v>
      </c>
      <c r="AQ31" s="122">
        <v>3</v>
      </c>
      <c r="AR31" s="122">
        <v>3</v>
      </c>
      <c r="AS31" s="122" t="str">
        <f t="shared" si="15"/>
        <v>Signalized</v>
      </c>
      <c r="AT31" s="119" t="s">
        <v>74</v>
      </c>
      <c r="AU31" s="321" t="s">
        <v>74</v>
      </c>
      <c r="AV31" s="306">
        <f t="shared" si="16"/>
        <v>9</v>
      </c>
      <c r="AW31" s="276">
        <f t="shared" si="17"/>
        <v>0.15555555555555556</v>
      </c>
      <c r="AX31" s="276">
        <f t="shared" si="18"/>
        <v>2.7777777777777776E-2</v>
      </c>
      <c r="AY31" s="125">
        <f t="shared" si="19"/>
        <v>1</v>
      </c>
      <c r="AZ31" s="125">
        <f t="shared" si="20"/>
        <v>1.2752249018249304</v>
      </c>
      <c r="BA31" s="125">
        <f t="shared" si="21"/>
        <v>9</v>
      </c>
      <c r="BB31" s="125">
        <f t="shared" si="22"/>
        <v>0.75340303605839354</v>
      </c>
      <c r="BC31" s="125">
        <f t="shared" si="23"/>
        <v>0.75340303605839354</v>
      </c>
      <c r="BD31" s="326" t="str">
        <f t="shared" si="24"/>
        <v>-</v>
      </c>
      <c r="BE31" s="125" t="str">
        <f t="shared" si="25"/>
        <v>-</v>
      </c>
      <c r="BF31" s="125">
        <f t="shared" si="26"/>
        <v>7.6910560119050713</v>
      </c>
      <c r="BG31" s="125">
        <f t="shared" si="27"/>
        <v>0.68100000000000005</v>
      </c>
      <c r="BH31" s="127">
        <f t="shared" si="28"/>
        <v>140</v>
      </c>
      <c r="BI31" s="125">
        <f t="shared" si="29"/>
        <v>0.6369999999999999</v>
      </c>
      <c r="BJ31" s="125">
        <f t="shared" si="30"/>
        <v>2.845E-2</v>
      </c>
      <c r="BK31" s="127">
        <f t="shared" si="31"/>
        <v>49</v>
      </c>
      <c r="BL31" s="126">
        <f>IF(AS31="Signalized",(AC31-BK31)^2/(2*AC31),IF(AS31="Free",PEDBIKE_DELAY(AX31,AW31,AF31,AE31,AO31,AR31,AM31,L31,TRUE),IF(AS31="Stop",1,"Control N/A!")))</f>
        <v>9.3388888888888886</v>
      </c>
      <c r="BM31" s="125">
        <f t="shared" si="32"/>
        <v>8.959091002898803E-2</v>
      </c>
      <c r="BN31" s="125">
        <f t="shared" si="33"/>
        <v>2.0357409100289883</v>
      </c>
      <c r="BO31" s="124" t="str">
        <f t="shared" si="34"/>
        <v>B</v>
      </c>
      <c r="BP31" s="310"/>
      <c r="BQ31" s="302">
        <f t="shared" si="35"/>
        <v>1500</v>
      </c>
      <c r="BR31" s="126">
        <v>16</v>
      </c>
      <c r="BS31" s="127">
        <f t="shared" si="36"/>
        <v>627.8463235205727</v>
      </c>
      <c r="BT31" s="126">
        <f t="shared" si="37"/>
        <v>11.478529845104857</v>
      </c>
      <c r="BU31" s="303">
        <f t="shared" si="38"/>
        <v>5.0999999999999996</v>
      </c>
      <c r="BV31" s="276">
        <f t="shared" si="39"/>
        <v>0.15555555555555556</v>
      </c>
      <c r="BW31" s="276">
        <f t="shared" si="40"/>
        <v>6.9444444444444441E-3</v>
      </c>
      <c r="BX31" s="125">
        <f t="shared" si="41"/>
        <v>1</v>
      </c>
      <c r="BY31" s="125">
        <f t="shared" si="42"/>
        <v>0.10857847474827272</v>
      </c>
      <c r="BZ31" s="125">
        <f t="shared" si="43"/>
        <v>5.0999999999999996</v>
      </c>
      <c r="CA31" s="125">
        <f t="shared" si="44"/>
        <v>3.7073099127262754E-2</v>
      </c>
      <c r="CB31" s="125">
        <f t="shared" si="45"/>
        <v>0.54766550214112308</v>
      </c>
      <c r="CC31" s="125">
        <f t="shared" si="46"/>
        <v>4.8997322097653022</v>
      </c>
      <c r="CD31" s="125">
        <f t="shared" si="47"/>
        <v>2.2163179087471558</v>
      </c>
      <c r="CE31" s="125">
        <f t="shared" si="48"/>
        <v>2</v>
      </c>
      <c r="CF31" s="304" cm="1">
        <f t="array" ref="CF31">PEDBIKE_DELAY(BW31,BV31,AG31,AH31,AP31,AQ31,AN31,L31,FALSE)</f>
        <v>0.81663296669681418</v>
      </c>
      <c r="CG31" s="306">
        <f t="shared" si="49"/>
        <v>5.0999999999999996</v>
      </c>
      <c r="CH31" s="125">
        <f t="shared" si="50"/>
        <v>1</v>
      </c>
      <c r="CI31" s="125">
        <f t="shared" si="51"/>
        <v>0.10857847474827272</v>
      </c>
      <c r="CJ31" s="125">
        <f t="shared" si="52"/>
        <v>5.0999999999999996</v>
      </c>
      <c r="CK31" s="125">
        <f t="shared" si="53"/>
        <v>0.54766550214112297</v>
      </c>
      <c r="CL31" s="125">
        <f t="shared" si="54"/>
        <v>0.99999994183604479</v>
      </c>
      <c r="CM31" s="125">
        <f t="shared" si="55"/>
        <v>2.6834144570961471</v>
      </c>
      <c r="CN31" s="125">
        <f t="shared" si="56"/>
        <v>2.2163179087471558</v>
      </c>
      <c r="CO31" s="127">
        <f t="shared" si="57"/>
        <v>2</v>
      </c>
      <c r="CP31" s="125" cm="1">
        <f t="array" ref="CP31">PEDBIKE_DELAY(BW31,AW31,AG31,AH31,AP31,AQ31,AN31,L31,FALSE)</f>
        <v>0.81663296669681418</v>
      </c>
      <c r="CQ31" s="126">
        <f t="shared" si="58"/>
        <v>30.5</v>
      </c>
      <c r="CR31" s="126">
        <f t="shared" si="59"/>
        <v>78.5</v>
      </c>
      <c r="CS31" s="126">
        <f t="shared" si="60"/>
        <v>54.5</v>
      </c>
      <c r="CT31" s="304">
        <f t="shared" si="61"/>
        <v>24.928529845104858</v>
      </c>
      <c r="CU31" s="126">
        <f t="shared" si="72"/>
        <v>24.928529845104858</v>
      </c>
      <c r="CV31" s="126">
        <f t="shared" si="62"/>
        <v>0</v>
      </c>
      <c r="CW31" s="127">
        <f t="shared" si="63"/>
        <v>0</v>
      </c>
      <c r="CX31" s="124">
        <f t="shared" si="64"/>
        <v>12</v>
      </c>
      <c r="CY31" s="124">
        <f t="shared" si="73"/>
        <v>0.6369999999999999</v>
      </c>
      <c r="CZ31" s="124">
        <f t="shared" si="74"/>
        <v>1.2896211827169217</v>
      </c>
      <c r="DA31" s="125">
        <f t="shared" si="65"/>
        <v>-2.2515000000000001</v>
      </c>
      <c r="DB31" s="125">
        <f t="shared" si="66"/>
        <v>0.46200000000000002</v>
      </c>
      <c r="DC31" s="125">
        <f t="shared" si="67"/>
        <v>2.3428999999999993</v>
      </c>
      <c r="DD31" s="125">
        <f t="shared" si="75"/>
        <v>2.2695211827169217</v>
      </c>
      <c r="DE31" s="298" t="str">
        <f t="shared" si="68"/>
        <v>B</v>
      </c>
    </row>
    <row r="32" spans="1:109" x14ac:dyDescent="0.25">
      <c r="A32" s="23">
        <v>300</v>
      </c>
      <c r="B32" s="23">
        <v>35</v>
      </c>
      <c r="C32" s="23">
        <v>1</v>
      </c>
      <c r="D32" s="23" t="s">
        <v>265</v>
      </c>
      <c r="E32" s="312">
        <f t="shared" si="0"/>
        <v>2.3684659100289878</v>
      </c>
      <c r="F32" s="287" t="str">
        <f t="shared" si="1"/>
        <v>B</v>
      </c>
      <c r="G32" s="312">
        <f t="shared" si="2"/>
        <v>2.5738999999999992</v>
      </c>
      <c r="H32" s="312">
        <f t="shared" si="2"/>
        <v>2.819439479863596</v>
      </c>
      <c r="I32" s="287" t="str">
        <f t="shared" si="3"/>
        <v>B</v>
      </c>
      <c r="J32" s="320">
        <f t="shared" si="69"/>
        <v>1</v>
      </c>
      <c r="K32" s="80">
        <f t="shared" si="70"/>
        <v>1</v>
      </c>
      <c r="L32" s="82">
        <f t="shared" si="71"/>
        <v>1</v>
      </c>
      <c r="M32" s="80">
        <f t="shared" si="4"/>
        <v>35</v>
      </c>
      <c r="N32" s="80">
        <f t="shared" si="5"/>
        <v>60</v>
      </c>
      <c r="O32" s="80">
        <f t="shared" si="6"/>
        <v>60</v>
      </c>
      <c r="P32" s="80">
        <f t="shared" si="7"/>
        <v>300</v>
      </c>
      <c r="Q32" s="80">
        <f t="shared" si="8"/>
        <v>840</v>
      </c>
      <c r="R32" s="80">
        <f t="shared" si="9"/>
        <v>840</v>
      </c>
      <c r="S32" s="80">
        <f t="shared" si="10"/>
        <v>30</v>
      </c>
      <c r="T32" s="80">
        <f>0</f>
        <v>0</v>
      </c>
      <c r="U32" s="80">
        <f>'Int. Sens. Plot'!$B$2</f>
        <v>100</v>
      </c>
      <c r="V32" s="80">
        <f>'Int. Sens. Plot'!$B$3</f>
        <v>25</v>
      </c>
      <c r="W32" s="80">
        <f t="shared" si="11"/>
        <v>5</v>
      </c>
      <c r="X32" s="80">
        <f t="shared" si="12"/>
        <v>5</v>
      </c>
      <c r="Y32" s="225">
        <v>0.5</v>
      </c>
      <c r="Z32" s="80">
        <v>0</v>
      </c>
      <c r="AA32" s="86">
        <v>45</v>
      </c>
      <c r="AB32" s="86">
        <v>5</v>
      </c>
      <c r="AC32" s="80">
        <v>90</v>
      </c>
      <c r="AD32" s="80">
        <v>45</v>
      </c>
      <c r="AE32" s="80">
        <v>12</v>
      </c>
      <c r="AF32" s="80">
        <f t="shared" si="13"/>
        <v>21</v>
      </c>
      <c r="AG32" s="80">
        <f t="shared" si="14"/>
        <v>21</v>
      </c>
      <c r="AH32" s="86">
        <v>0</v>
      </c>
      <c r="AI32" s="86">
        <v>12</v>
      </c>
      <c r="AJ32" s="40">
        <v>12.9</v>
      </c>
      <c r="AK32" s="86">
        <v>9</v>
      </c>
      <c r="AL32" s="86">
        <v>0</v>
      </c>
      <c r="AM32" s="91">
        <v>1</v>
      </c>
      <c r="AN32" s="91">
        <v>0.1</v>
      </c>
      <c r="AO32" s="122">
        <v>3.5</v>
      </c>
      <c r="AP32" s="122">
        <v>10</v>
      </c>
      <c r="AQ32" s="122">
        <v>3</v>
      </c>
      <c r="AR32" s="122">
        <v>3</v>
      </c>
      <c r="AS32" s="122" t="str">
        <f t="shared" si="15"/>
        <v>Signalized</v>
      </c>
      <c r="AT32" s="119" t="s">
        <v>74</v>
      </c>
      <c r="AU32" s="321" t="s">
        <v>74</v>
      </c>
      <c r="AV32" s="306">
        <f t="shared" si="16"/>
        <v>9</v>
      </c>
      <c r="AW32" s="276">
        <f t="shared" si="17"/>
        <v>0.23333333333333334</v>
      </c>
      <c r="AX32" s="276">
        <f t="shared" si="18"/>
        <v>2.7777777777777776E-2</v>
      </c>
      <c r="AY32" s="125">
        <f t="shared" si="19"/>
        <v>1.0431274106643578</v>
      </c>
      <c r="AZ32" s="125">
        <f t="shared" si="20"/>
        <v>1.5646911159965367</v>
      </c>
      <c r="BA32" s="125">
        <f t="shared" si="21"/>
        <v>9.0862548213287155</v>
      </c>
      <c r="BB32" s="125">
        <f t="shared" si="22"/>
        <v>0.87998350952023063</v>
      </c>
      <c r="BC32" s="125">
        <f t="shared" si="23"/>
        <v>0.87998350952023063</v>
      </c>
      <c r="BD32" s="326" t="str">
        <f t="shared" si="24"/>
        <v>-</v>
      </c>
      <c r="BE32" s="125" t="str">
        <f t="shared" si="25"/>
        <v>-</v>
      </c>
      <c r="BF32" s="125">
        <f t="shared" si="26"/>
        <v>4.2259094759204485</v>
      </c>
      <c r="BG32" s="125">
        <f t="shared" si="27"/>
        <v>0.68100000000000005</v>
      </c>
      <c r="BH32" s="127">
        <f t="shared" si="28"/>
        <v>210</v>
      </c>
      <c r="BI32" s="125">
        <f t="shared" si="29"/>
        <v>0.9554999999999999</v>
      </c>
      <c r="BJ32" s="125">
        <f t="shared" si="30"/>
        <v>4.2674999999999998E-2</v>
      </c>
      <c r="BK32" s="127">
        <f t="shared" si="31"/>
        <v>49</v>
      </c>
      <c r="BL32" s="126">
        <f>IF(AS32="Signalized",(AC32-BK32)^2/(2*AC32),IF(AS32="Free",PEDBIKE_DELAY(AX32,AW32,AF32,AE32,AO32,AR32,AM32,L32,TRUE),IF(AS32="Stop",1,"Control N/A!")))</f>
        <v>9.3388888888888886</v>
      </c>
      <c r="BM32" s="125">
        <f t="shared" si="32"/>
        <v>8.959091002898803E-2</v>
      </c>
      <c r="BN32" s="125">
        <f t="shared" si="33"/>
        <v>2.3684659100289878</v>
      </c>
      <c r="BO32" s="124" t="str">
        <f t="shared" si="34"/>
        <v>B</v>
      </c>
      <c r="BP32" s="310"/>
      <c r="BQ32" s="302">
        <f t="shared" si="35"/>
        <v>1500</v>
      </c>
      <c r="BR32" s="126">
        <v>17</v>
      </c>
      <c r="BS32" s="127">
        <f t="shared" si="36"/>
        <v>564.95149234099256</v>
      </c>
      <c r="BT32" s="126">
        <f t="shared" si="37"/>
        <v>11.504547235276904</v>
      </c>
      <c r="BU32" s="303">
        <f t="shared" si="38"/>
        <v>5.0999999999999996</v>
      </c>
      <c r="BV32" s="276">
        <f t="shared" si="39"/>
        <v>0.23333333333333334</v>
      </c>
      <c r="BW32" s="276">
        <f t="shared" si="40"/>
        <v>6.9444444444444441E-3</v>
      </c>
      <c r="BX32" s="125">
        <f t="shared" si="41"/>
        <v>1</v>
      </c>
      <c r="BY32" s="125">
        <f t="shared" si="42"/>
        <v>8.0007372554138312E-2</v>
      </c>
      <c r="BZ32" s="125">
        <f t="shared" si="43"/>
        <v>5.0999999999999996</v>
      </c>
      <c r="CA32" s="125">
        <f t="shared" si="44"/>
        <v>5.5091013460408234E-2</v>
      </c>
      <c r="CB32" s="125">
        <f t="shared" si="45"/>
        <v>0.69577873593329587</v>
      </c>
      <c r="CC32" s="125">
        <f t="shared" si="46"/>
        <v>6.7575744417709016</v>
      </c>
      <c r="CD32" s="125">
        <f t="shared" si="47"/>
        <v>2.0557978387003959</v>
      </c>
      <c r="CE32" s="125">
        <f t="shared" si="48"/>
        <v>3</v>
      </c>
      <c r="CF32" s="304" cm="1">
        <f t="array" ref="CF32">PEDBIKE_DELAY(BW32,BV32,AG32,AH32,AP32,AQ32,AN32,L32,FALSE)</f>
        <v>1.3031949216072376</v>
      </c>
      <c r="CG32" s="306">
        <f t="shared" si="49"/>
        <v>5.0999999999999996</v>
      </c>
      <c r="CH32" s="125">
        <f t="shared" si="50"/>
        <v>1</v>
      </c>
      <c r="CI32" s="125">
        <f t="shared" si="51"/>
        <v>8.0007372554138312E-2</v>
      </c>
      <c r="CJ32" s="125">
        <f t="shared" si="52"/>
        <v>5.0999999999999996</v>
      </c>
      <c r="CK32" s="125">
        <f t="shared" si="53"/>
        <v>0.69577873593329587</v>
      </c>
      <c r="CL32" s="125">
        <f t="shared" si="54"/>
        <v>0.99999999998597244</v>
      </c>
      <c r="CM32" s="125">
        <f t="shared" si="55"/>
        <v>4.7017766031364596</v>
      </c>
      <c r="CN32" s="125">
        <f t="shared" si="56"/>
        <v>2.0557978387003959</v>
      </c>
      <c r="CO32" s="127">
        <f t="shared" si="57"/>
        <v>3</v>
      </c>
      <c r="CP32" s="125" cm="1">
        <f t="array" ref="CP32">PEDBIKE_DELAY(BW32,AW32,AG32,AH32,AP32,AQ32,AN32,L32,FALSE)</f>
        <v>1.3031949216072376</v>
      </c>
      <c r="CQ32" s="126">
        <f t="shared" si="58"/>
        <v>30.5</v>
      </c>
      <c r="CR32" s="126">
        <f t="shared" si="59"/>
        <v>78.5</v>
      </c>
      <c r="CS32" s="126">
        <f t="shared" si="60"/>
        <v>54.5</v>
      </c>
      <c r="CT32" s="304">
        <f t="shared" si="61"/>
        <v>24.954547235276905</v>
      </c>
      <c r="CU32" s="126">
        <f t="shared" si="72"/>
        <v>24.954547235276905</v>
      </c>
      <c r="CV32" s="126">
        <f t="shared" si="62"/>
        <v>0</v>
      </c>
      <c r="CW32" s="127">
        <f t="shared" si="63"/>
        <v>0</v>
      </c>
      <c r="CX32" s="124">
        <f t="shared" si="64"/>
        <v>12</v>
      </c>
      <c r="CY32" s="124">
        <f t="shared" si="73"/>
        <v>0.9554999999999999</v>
      </c>
      <c r="CZ32" s="124">
        <f t="shared" si="74"/>
        <v>1.2900394798635959</v>
      </c>
      <c r="DA32" s="125">
        <f t="shared" si="65"/>
        <v>-2.2515000000000001</v>
      </c>
      <c r="DB32" s="125">
        <f t="shared" si="66"/>
        <v>0.69299999999999995</v>
      </c>
      <c r="DC32" s="125">
        <f t="shared" si="67"/>
        <v>2.5738999999999992</v>
      </c>
      <c r="DD32" s="125">
        <f t="shared" si="75"/>
        <v>2.819439479863596</v>
      </c>
      <c r="DE32" s="298" t="str">
        <f t="shared" si="68"/>
        <v>B</v>
      </c>
    </row>
    <row r="33" spans="1:109" x14ac:dyDescent="0.25">
      <c r="A33" s="23">
        <v>400</v>
      </c>
      <c r="B33" s="23">
        <v>35</v>
      </c>
      <c r="C33" s="23">
        <v>1</v>
      </c>
      <c r="D33" s="23" t="s">
        <v>265</v>
      </c>
      <c r="E33" s="312">
        <f t="shared" si="0"/>
        <v>2.7011909100289877</v>
      </c>
      <c r="F33" s="287" t="str">
        <f t="shared" si="1"/>
        <v>B</v>
      </c>
      <c r="G33" s="312">
        <f t="shared" si="2"/>
        <v>2.8048999999999999</v>
      </c>
      <c r="H33" s="312">
        <f t="shared" si="2"/>
        <v>3.3694582126937895</v>
      </c>
      <c r="I33" s="287" t="str">
        <f t="shared" si="3"/>
        <v>C</v>
      </c>
      <c r="J33" s="320">
        <f t="shared" si="69"/>
        <v>1</v>
      </c>
      <c r="K33" s="80">
        <f t="shared" si="70"/>
        <v>1</v>
      </c>
      <c r="L33" s="82">
        <f t="shared" si="71"/>
        <v>1</v>
      </c>
      <c r="M33" s="80">
        <f t="shared" si="4"/>
        <v>35</v>
      </c>
      <c r="N33" s="80">
        <f t="shared" si="5"/>
        <v>80</v>
      </c>
      <c r="O33" s="80">
        <f t="shared" si="6"/>
        <v>80</v>
      </c>
      <c r="P33" s="80">
        <f t="shared" si="7"/>
        <v>400</v>
      </c>
      <c r="Q33" s="80">
        <f t="shared" si="8"/>
        <v>1120</v>
      </c>
      <c r="R33" s="80">
        <f t="shared" si="9"/>
        <v>1120</v>
      </c>
      <c r="S33" s="80">
        <f t="shared" si="10"/>
        <v>40</v>
      </c>
      <c r="T33" s="80">
        <f>0</f>
        <v>0</v>
      </c>
      <c r="U33" s="80">
        <f>'Int. Sens. Plot'!$B$2</f>
        <v>100</v>
      </c>
      <c r="V33" s="80">
        <f>'Int. Sens. Plot'!$B$3</f>
        <v>25</v>
      </c>
      <c r="W33" s="80">
        <f t="shared" si="11"/>
        <v>5</v>
      </c>
      <c r="X33" s="80">
        <f t="shared" si="12"/>
        <v>5</v>
      </c>
      <c r="Y33" s="225">
        <v>0.5</v>
      </c>
      <c r="Z33" s="80">
        <v>0</v>
      </c>
      <c r="AA33" s="86">
        <v>45</v>
      </c>
      <c r="AB33" s="86">
        <v>5</v>
      </c>
      <c r="AC33" s="80">
        <v>90</v>
      </c>
      <c r="AD33" s="80">
        <v>45</v>
      </c>
      <c r="AE33" s="80">
        <v>12</v>
      </c>
      <c r="AF33" s="80">
        <f t="shared" si="13"/>
        <v>21</v>
      </c>
      <c r="AG33" s="80">
        <f t="shared" si="14"/>
        <v>21</v>
      </c>
      <c r="AH33" s="86">
        <v>0</v>
      </c>
      <c r="AI33" s="86">
        <v>12</v>
      </c>
      <c r="AJ33" s="40">
        <v>13.9</v>
      </c>
      <c r="AK33" s="86">
        <v>9</v>
      </c>
      <c r="AL33" s="86">
        <v>0</v>
      </c>
      <c r="AM33" s="91">
        <v>1</v>
      </c>
      <c r="AN33" s="91">
        <v>0.1</v>
      </c>
      <c r="AO33" s="122">
        <v>3.5</v>
      </c>
      <c r="AP33" s="122">
        <v>10</v>
      </c>
      <c r="AQ33" s="122">
        <v>3</v>
      </c>
      <c r="AR33" s="122">
        <v>3</v>
      </c>
      <c r="AS33" s="122" t="str">
        <f t="shared" si="15"/>
        <v>Signalized</v>
      </c>
      <c r="AT33" s="119" t="s">
        <v>74</v>
      </c>
      <c r="AU33" s="321" t="s">
        <v>74</v>
      </c>
      <c r="AV33" s="306">
        <f t="shared" si="16"/>
        <v>9</v>
      </c>
      <c r="AW33" s="276">
        <f t="shared" si="17"/>
        <v>0.31111111111111112</v>
      </c>
      <c r="AX33" s="276">
        <f t="shared" si="18"/>
        <v>2.7777777777777776E-2</v>
      </c>
      <c r="AY33" s="125">
        <f t="shared" si="19"/>
        <v>1.3752576798632117</v>
      </c>
      <c r="AZ33" s="125">
        <f t="shared" si="20"/>
        <v>2.0628865197948176</v>
      </c>
      <c r="BA33" s="125">
        <f t="shared" si="21"/>
        <v>9.7505153597264229</v>
      </c>
      <c r="BB33" s="125">
        <f t="shared" si="22"/>
        <v>0.9518528661268606</v>
      </c>
      <c r="BC33" s="125">
        <f t="shared" si="23"/>
        <v>0.9518528661268606</v>
      </c>
      <c r="BD33" s="326" t="str">
        <f t="shared" si="24"/>
        <v>-</v>
      </c>
      <c r="BE33" s="125" t="str">
        <f t="shared" si="25"/>
        <v>-</v>
      </c>
      <c r="BF33" s="125">
        <f t="shared" si="26"/>
        <v>3.0477925202658476</v>
      </c>
      <c r="BG33" s="125">
        <f t="shared" si="27"/>
        <v>0.68100000000000005</v>
      </c>
      <c r="BH33" s="127">
        <f t="shared" si="28"/>
        <v>280</v>
      </c>
      <c r="BI33" s="125">
        <f t="shared" si="29"/>
        <v>1.2739999999999998</v>
      </c>
      <c r="BJ33" s="125">
        <f t="shared" si="30"/>
        <v>5.6899999999999999E-2</v>
      </c>
      <c r="BK33" s="127">
        <f t="shared" si="31"/>
        <v>49</v>
      </c>
      <c r="BL33" s="126">
        <f>IF(AS33="Signalized",(AC33-BK33)^2/(2*AC33),IF(AS33="Free",PEDBIKE_DELAY(AX33,AW33,AF33,AE33,AO33,AR33,AM33,L33,TRUE),IF(AS33="Stop",1,"Control N/A!")))</f>
        <v>9.3388888888888886</v>
      </c>
      <c r="BM33" s="125">
        <f t="shared" si="32"/>
        <v>8.959091002898803E-2</v>
      </c>
      <c r="BN33" s="125">
        <f t="shared" si="33"/>
        <v>2.7011909100289877</v>
      </c>
      <c r="BO33" s="124" t="str">
        <f t="shared" si="34"/>
        <v>B</v>
      </c>
      <c r="BP33" s="310"/>
      <c r="BQ33" s="302">
        <f t="shared" si="35"/>
        <v>1500</v>
      </c>
      <c r="BR33" s="126">
        <v>18</v>
      </c>
      <c r="BS33" s="127">
        <f t="shared" si="36"/>
        <v>502.74003452672957</v>
      </c>
      <c r="BT33" s="126">
        <f t="shared" si="37"/>
        <v>11.53684927810059</v>
      </c>
      <c r="BU33" s="303">
        <f t="shared" si="38"/>
        <v>5.0999999999999996</v>
      </c>
      <c r="BV33" s="276">
        <f t="shared" si="39"/>
        <v>0.31111111111111112</v>
      </c>
      <c r="BW33" s="276">
        <f t="shared" si="40"/>
        <v>6.9444444444444441E-3</v>
      </c>
      <c r="BX33" s="125">
        <f t="shared" si="41"/>
        <v>1</v>
      </c>
      <c r="BY33" s="125">
        <f t="shared" si="42"/>
        <v>5.9205976937800733E-2</v>
      </c>
      <c r="BZ33" s="125">
        <f t="shared" si="43"/>
        <v>5.0999999999999996</v>
      </c>
      <c r="CA33" s="125">
        <f t="shared" si="44"/>
        <v>7.2771783575625637E-2</v>
      </c>
      <c r="CB33" s="125">
        <f t="shared" si="45"/>
        <v>0.79539350204675763</v>
      </c>
      <c r="CC33" s="125">
        <f t="shared" si="46"/>
        <v>9.2976768053657644</v>
      </c>
      <c r="CD33" s="125">
        <f t="shared" si="47"/>
        <v>1.9023650902469802</v>
      </c>
      <c r="CE33" s="125">
        <f t="shared" si="48"/>
        <v>5</v>
      </c>
      <c r="CF33" s="304" cm="1">
        <f t="array" ref="CF33">PEDBIKE_DELAY(BW33,BV33,AG33,AH33,AP33,AQ33,AN33,L33,FALSE)</f>
        <v>1.8567431255546865</v>
      </c>
      <c r="CG33" s="306">
        <f t="shared" si="49"/>
        <v>5.0999999999999996</v>
      </c>
      <c r="CH33" s="125">
        <f t="shared" si="50"/>
        <v>1</v>
      </c>
      <c r="CI33" s="125">
        <f t="shared" si="51"/>
        <v>5.9205976937800733E-2</v>
      </c>
      <c r="CJ33" s="125">
        <f t="shared" si="52"/>
        <v>5.0999999999999996</v>
      </c>
      <c r="CK33" s="125">
        <f t="shared" si="53"/>
        <v>0.79539350204675752</v>
      </c>
      <c r="CL33" s="125">
        <f t="shared" si="54"/>
        <v>0.99999999999999667</v>
      </c>
      <c r="CM33" s="125">
        <f t="shared" si="55"/>
        <v>7.3953117151188099</v>
      </c>
      <c r="CN33" s="125">
        <f t="shared" si="56"/>
        <v>1.9023650902469802</v>
      </c>
      <c r="CO33" s="127">
        <f t="shared" si="57"/>
        <v>5</v>
      </c>
      <c r="CP33" s="125" cm="1">
        <f t="array" ref="CP33">PEDBIKE_DELAY(BW33,AW33,AG33,AH33,AP33,AQ33,AN33,L33,FALSE)</f>
        <v>1.8567431255546865</v>
      </c>
      <c r="CQ33" s="126">
        <f t="shared" si="58"/>
        <v>30.5</v>
      </c>
      <c r="CR33" s="126">
        <f t="shared" si="59"/>
        <v>78.5</v>
      </c>
      <c r="CS33" s="126">
        <f t="shared" si="60"/>
        <v>54.5</v>
      </c>
      <c r="CT33" s="304">
        <f t="shared" si="61"/>
        <v>24.986849278100593</v>
      </c>
      <c r="CU33" s="126">
        <f t="shared" si="72"/>
        <v>24.986849278100593</v>
      </c>
      <c r="CV33" s="126">
        <f t="shared" si="62"/>
        <v>0</v>
      </c>
      <c r="CW33" s="127">
        <f t="shared" si="63"/>
        <v>0</v>
      </c>
      <c r="CX33" s="124">
        <f t="shared" si="64"/>
        <v>12</v>
      </c>
      <c r="CY33" s="124">
        <f t="shared" si="73"/>
        <v>1.2739999999999998</v>
      </c>
      <c r="CZ33" s="124">
        <f t="shared" si="74"/>
        <v>1.2905582126937896</v>
      </c>
      <c r="DA33" s="125">
        <f t="shared" si="65"/>
        <v>-2.2515000000000001</v>
      </c>
      <c r="DB33" s="125">
        <f t="shared" si="66"/>
        <v>0.92400000000000004</v>
      </c>
      <c r="DC33" s="125">
        <f t="shared" si="67"/>
        <v>2.8048999999999999</v>
      </c>
      <c r="DD33" s="125">
        <f t="shared" si="75"/>
        <v>3.3694582126937895</v>
      </c>
      <c r="DE33" s="298" t="str">
        <f t="shared" si="68"/>
        <v>C</v>
      </c>
    </row>
    <row r="34" spans="1:109" x14ac:dyDescent="0.25">
      <c r="A34" s="23">
        <v>500</v>
      </c>
      <c r="B34" s="23">
        <v>35</v>
      </c>
      <c r="C34" s="23">
        <v>1</v>
      </c>
      <c r="D34" s="23" t="s">
        <v>265</v>
      </c>
      <c r="E34" s="312">
        <f t="shared" si="0"/>
        <v>3.0339159100289876</v>
      </c>
      <c r="F34" s="287" t="str">
        <f t="shared" si="1"/>
        <v>C</v>
      </c>
      <c r="G34" s="312">
        <f t="shared" si="2"/>
        <v>3.0358999999999998</v>
      </c>
      <c r="H34" s="312">
        <f t="shared" si="2"/>
        <v>3.919603393142963</v>
      </c>
      <c r="I34" s="287" t="str">
        <f t="shared" si="3"/>
        <v>C</v>
      </c>
      <c r="J34" s="320">
        <f t="shared" si="69"/>
        <v>1</v>
      </c>
      <c r="K34" s="80">
        <f t="shared" si="70"/>
        <v>1</v>
      </c>
      <c r="L34" s="82">
        <f t="shared" si="71"/>
        <v>1</v>
      </c>
      <c r="M34" s="80">
        <f t="shared" si="4"/>
        <v>35</v>
      </c>
      <c r="N34" s="80">
        <f t="shared" si="5"/>
        <v>100</v>
      </c>
      <c r="O34" s="80">
        <f t="shared" si="6"/>
        <v>100</v>
      </c>
      <c r="P34" s="80">
        <f t="shared" si="7"/>
        <v>500</v>
      </c>
      <c r="Q34" s="80">
        <f t="shared" si="8"/>
        <v>1400</v>
      </c>
      <c r="R34" s="80">
        <f t="shared" si="9"/>
        <v>1400</v>
      </c>
      <c r="S34" s="80">
        <f t="shared" si="10"/>
        <v>50</v>
      </c>
      <c r="T34" s="80">
        <f>0</f>
        <v>0</v>
      </c>
      <c r="U34" s="80">
        <f>'Int. Sens. Plot'!$B$2</f>
        <v>100</v>
      </c>
      <c r="V34" s="80">
        <f>'Int. Sens. Plot'!$B$3</f>
        <v>25</v>
      </c>
      <c r="W34" s="80">
        <f t="shared" si="11"/>
        <v>5</v>
      </c>
      <c r="X34" s="80">
        <f t="shared" si="12"/>
        <v>5</v>
      </c>
      <c r="Y34" s="225">
        <v>0.5</v>
      </c>
      <c r="Z34" s="80">
        <v>0</v>
      </c>
      <c r="AA34" s="86">
        <v>45</v>
      </c>
      <c r="AB34" s="86">
        <v>5</v>
      </c>
      <c r="AC34" s="80">
        <v>90</v>
      </c>
      <c r="AD34" s="80">
        <v>45</v>
      </c>
      <c r="AE34" s="80">
        <v>12</v>
      </c>
      <c r="AF34" s="80">
        <f t="shared" si="13"/>
        <v>21</v>
      </c>
      <c r="AG34" s="80">
        <f t="shared" si="14"/>
        <v>21</v>
      </c>
      <c r="AH34" s="86">
        <v>0</v>
      </c>
      <c r="AI34" s="86">
        <v>12</v>
      </c>
      <c r="AJ34" s="40">
        <v>14.9</v>
      </c>
      <c r="AK34" s="86">
        <v>9</v>
      </c>
      <c r="AL34" s="86">
        <v>0</v>
      </c>
      <c r="AM34" s="91">
        <v>1</v>
      </c>
      <c r="AN34" s="91">
        <v>0.1</v>
      </c>
      <c r="AO34" s="122">
        <v>3.5</v>
      </c>
      <c r="AP34" s="122">
        <v>10</v>
      </c>
      <c r="AQ34" s="122">
        <v>3</v>
      </c>
      <c r="AR34" s="122">
        <v>3</v>
      </c>
      <c r="AS34" s="122" t="str">
        <f t="shared" si="15"/>
        <v>Signalized</v>
      </c>
      <c r="AT34" s="119" t="s">
        <v>74</v>
      </c>
      <c r="AU34" s="321" t="s">
        <v>74</v>
      </c>
      <c r="AV34" s="306">
        <f t="shared" si="16"/>
        <v>9</v>
      </c>
      <c r="AW34" s="276">
        <f t="shared" si="17"/>
        <v>0.3888888888888889</v>
      </c>
      <c r="AX34" s="276">
        <f t="shared" si="18"/>
        <v>2.7777777777777776E-2</v>
      </c>
      <c r="AY34" s="125">
        <f t="shared" si="19"/>
        <v>1.9563850187418657</v>
      </c>
      <c r="AZ34" s="125">
        <f t="shared" si="20"/>
        <v>2.9345775281127984</v>
      </c>
      <c r="BA34" s="125">
        <f t="shared" si="21"/>
        <v>10.912770037483732</v>
      </c>
      <c r="BB34" s="125">
        <f t="shared" si="22"/>
        <v>0.98564784271429728</v>
      </c>
      <c r="BC34" s="125">
        <f t="shared" si="23"/>
        <v>0.98564784271429728</v>
      </c>
      <c r="BD34" s="326" t="str">
        <f t="shared" si="24"/>
        <v>-</v>
      </c>
      <c r="BE34" s="125" t="str">
        <f t="shared" si="25"/>
        <v>-</v>
      </c>
      <c r="BF34" s="125">
        <f t="shared" si="26"/>
        <v>2.4513261714342005</v>
      </c>
      <c r="BG34" s="125">
        <f t="shared" si="27"/>
        <v>0.68100000000000005</v>
      </c>
      <c r="BH34" s="127">
        <f t="shared" si="28"/>
        <v>350</v>
      </c>
      <c r="BI34" s="125">
        <f t="shared" si="29"/>
        <v>1.5925</v>
      </c>
      <c r="BJ34" s="125">
        <f t="shared" si="30"/>
        <v>7.1124999999999994E-2</v>
      </c>
      <c r="BK34" s="127">
        <f t="shared" si="31"/>
        <v>49</v>
      </c>
      <c r="BL34" s="126">
        <f>IF(AS34="Signalized",(AC34-BK34)^2/(2*AC34),IF(AS34="Free",PEDBIKE_DELAY(AX34,AW34,AF34,AE34,AO34,AR34,AM34,L34,TRUE),IF(AS34="Stop",1,"Control N/A!")))</f>
        <v>9.3388888888888886</v>
      </c>
      <c r="BM34" s="125">
        <f t="shared" si="32"/>
        <v>8.959091002898803E-2</v>
      </c>
      <c r="BN34" s="125">
        <f t="shared" si="33"/>
        <v>3.0339159100289876</v>
      </c>
      <c r="BO34" s="124" t="str">
        <f t="shared" si="34"/>
        <v>C</v>
      </c>
      <c r="BP34" s="310"/>
      <c r="BQ34" s="302">
        <f t="shared" si="35"/>
        <v>1500</v>
      </c>
      <c r="BR34" s="126">
        <v>19</v>
      </c>
      <c r="BS34" s="127">
        <f t="shared" si="36"/>
        <v>442.43582635862975</v>
      </c>
      <c r="BT34" s="126">
        <f t="shared" si="37"/>
        <v>11.577083698027756</v>
      </c>
      <c r="BU34" s="303">
        <f t="shared" si="38"/>
        <v>5.0999999999999996</v>
      </c>
      <c r="BV34" s="276">
        <f t="shared" si="39"/>
        <v>0.3888888888888889</v>
      </c>
      <c r="BW34" s="276">
        <f t="shared" si="40"/>
        <v>6.9444444444444441E-3</v>
      </c>
      <c r="BX34" s="125">
        <f t="shared" si="41"/>
        <v>1</v>
      </c>
      <c r="BY34" s="125">
        <f t="shared" si="42"/>
        <v>4.4060761636868735E-2</v>
      </c>
      <c r="BZ34" s="125">
        <f t="shared" si="43"/>
        <v>5.0999999999999996</v>
      </c>
      <c r="CA34" s="125">
        <f t="shared" si="44"/>
        <v>9.0121717984631866E-2</v>
      </c>
      <c r="CB34" s="125">
        <f t="shared" si="45"/>
        <v>0.86239022728039449</v>
      </c>
      <c r="CC34" s="125">
        <f t="shared" si="46"/>
        <v>12.772584341360405</v>
      </c>
      <c r="CD34" s="125">
        <f t="shared" si="47"/>
        <v>1.7576324282565967</v>
      </c>
      <c r="CE34" s="125">
        <f t="shared" si="48"/>
        <v>7</v>
      </c>
      <c r="CF34" s="304" cm="1">
        <f t="array" ref="CF34">PEDBIKE_DELAY(BW34,BV34,AG34,AH34,AP34,AQ34,AN34,L34,FALSE)</f>
        <v>2.4621654530581898</v>
      </c>
      <c r="CG34" s="306">
        <f t="shared" si="49"/>
        <v>5.0999999999999996</v>
      </c>
      <c r="CH34" s="125">
        <f t="shared" si="50"/>
        <v>1</v>
      </c>
      <c r="CI34" s="125">
        <f t="shared" si="51"/>
        <v>4.4060761636868735E-2</v>
      </c>
      <c r="CJ34" s="125">
        <f t="shared" si="52"/>
        <v>5.0999999999999996</v>
      </c>
      <c r="CK34" s="125">
        <f t="shared" si="53"/>
        <v>0.86239022728039461</v>
      </c>
      <c r="CL34" s="125">
        <f t="shared" si="54"/>
        <v>1</v>
      </c>
      <c r="CM34" s="125">
        <f t="shared" si="55"/>
        <v>11.014951913103808</v>
      </c>
      <c r="CN34" s="125">
        <f t="shared" si="56"/>
        <v>1.7576324282565967</v>
      </c>
      <c r="CO34" s="127">
        <f t="shared" si="57"/>
        <v>7</v>
      </c>
      <c r="CP34" s="125" cm="1">
        <f t="array" ref="CP34">PEDBIKE_DELAY(BW34,AW34,AG34,AH34,AP34,AQ34,AN34,L34,FALSE)</f>
        <v>2.4621654530581898</v>
      </c>
      <c r="CQ34" s="126">
        <f t="shared" si="58"/>
        <v>30.5</v>
      </c>
      <c r="CR34" s="126">
        <f t="shared" si="59"/>
        <v>78.5</v>
      </c>
      <c r="CS34" s="126">
        <f t="shared" si="60"/>
        <v>54.5</v>
      </c>
      <c r="CT34" s="304">
        <f t="shared" si="61"/>
        <v>25.027083698027759</v>
      </c>
      <c r="CU34" s="126">
        <f t="shared" si="72"/>
        <v>25.027083698027759</v>
      </c>
      <c r="CV34" s="126">
        <f t="shared" si="62"/>
        <v>0</v>
      </c>
      <c r="CW34" s="127">
        <f t="shared" si="63"/>
        <v>0</v>
      </c>
      <c r="CX34" s="124">
        <f t="shared" si="64"/>
        <v>12</v>
      </c>
      <c r="CY34" s="124">
        <f t="shared" si="73"/>
        <v>1.5925</v>
      </c>
      <c r="CZ34" s="124">
        <f t="shared" si="74"/>
        <v>1.2912033931429632</v>
      </c>
      <c r="DA34" s="125">
        <f t="shared" si="65"/>
        <v>-2.2515000000000001</v>
      </c>
      <c r="DB34" s="125">
        <f t="shared" si="66"/>
        <v>1.155</v>
      </c>
      <c r="DC34" s="125">
        <f t="shared" si="67"/>
        <v>3.0358999999999998</v>
      </c>
      <c r="DD34" s="125">
        <f t="shared" si="75"/>
        <v>3.919603393142963</v>
      </c>
      <c r="DE34" s="298" t="str">
        <f t="shared" si="68"/>
        <v>C</v>
      </c>
    </row>
    <row r="35" spans="1:109" x14ac:dyDescent="0.25">
      <c r="A35" s="23">
        <v>600</v>
      </c>
      <c r="B35" s="23">
        <v>35</v>
      </c>
      <c r="C35" s="23">
        <v>1</v>
      </c>
      <c r="D35" s="23" t="s">
        <v>265</v>
      </c>
      <c r="E35" s="312">
        <f t="shared" si="0"/>
        <v>3.366640910028988</v>
      </c>
      <c r="F35" s="287" t="str">
        <f t="shared" si="1"/>
        <v>C</v>
      </c>
      <c r="G35" s="312">
        <f t="shared" si="2"/>
        <v>3.2668999999999997</v>
      </c>
      <c r="H35" s="312">
        <f t="shared" si="2"/>
        <v>4.4699096330469699</v>
      </c>
      <c r="I35" s="287" t="str">
        <f t="shared" si="3"/>
        <v>C</v>
      </c>
      <c r="J35" s="320">
        <f t="shared" si="69"/>
        <v>1</v>
      </c>
      <c r="K35" s="80">
        <f t="shared" si="70"/>
        <v>1</v>
      </c>
      <c r="L35" s="82">
        <f t="shared" si="71"/>
        <v>1</v>
      </c>
      <c r="M35" s="80">
        <f t="shared" si="4"/>
        <v>35</v>
      </c>
      <c r="N35" s="80">
        <f t="shared" si="5"/>
        <v>120</v>
      </c>
      <c r="O35" s="80">
        <f t="shared" si="6"/>
        <v>120</v>
      </c>
      <c r="P35" s="80">
        <f t="shared" si="7"/>
        <v>600</v>
      </c>
      <c r="Q35" s="80">
        <f t="shared" si="8"/>
        <v>1680</v>
      </c>
      <c r="R35" s="80">
        <f t="shared" si="9"/>
        <v>1680</v>
      </c>
      <c r="S35" s="80">
        <f t="shared" si="10"/>
        <v>60</v>
      </c>
      <c r="T35" s="80">
        <f>0</f>
        <v>0</v>
      </c>
      <c r="U35" s="80">
        <f>'Int. Sens. Plot'!$B$2</f>
        <v>100</v>
      </c>
      <c r="V35" s="80">
        <f>'Int. Sens. Plot'!$B$3</f>
        <v>25</v>
      </c>
      <c r="W35" s="80">
        <f t="shared" si="11"/>
        <v>5</v>
      </c>
      <c r="X35" s="80">
        <f t="shared" si="12"/>
        <v>5</v>
      </c>
      <c r="Y35" s="225">
        <v>0.5</v>
      </c>
      <c r="Z35" s="80">
        <v>0</v>
      </c>
      <c r="AA35" s="86">
        <v>45</v>
      </c>
      <c r="AB35" s="86">
        <v>5</v>
      </c>
      <c r="AC35" s="80">
        <v>90</v>
      </c>
      <c r="AD35" s="80">
        <v>45</v>
      </c>
      <c r="AE35" s="80">
        <v>12</v>
      </c>
      <c r="AF35" s="80">
        <f t="shared" si="13"/>
        <v>21</v>
      </c>
      <c r="AG35" s="80">
        <f t="shared" si="14"/>
        <v>21</v>
      </c>
      <c r="AH35" s="86">
        <v>0</v>
      </c>
      <c r="AI35" s="86">
        <v>12</v>
      </c>
      <c r="AJ35" s="40">
        <v>15.9</v>
      </c>
      <c r="AK35" s="86">
        <v>9</v>
      </c>
      <c r="AL35" s="86">
        <v>0</v>
      </c>
      <c r="AM35" s="91">
        <v>1</v>
      </c>
      <c r="AN35" s="91">
        <v>0.1</v>
      </c>
      <c r="AO35" s="122">
        <v>3.5</v>
      </c>
      <c r="AP35" s="122">
        <v>10</v>
      </c>
      <c r="AQ35" s="122">
        <v>3</v>
      </c>
      <c r="AR35" s="122">
        <v>3</v>
      </c>
      <c r="AS35" s="122" t="str">
        <f t="shared" si="15"/>
        <v>Signalized</v>
      </c>
      <c r="AT35" s="119" t="s">
        <v>74</v>
      </c>
      <c r="AU35" s="321" t="s">
        <v>74</v>
      </c>
      <c r="AV35" s="306">
        <f t="shared" si="16"/>
        <v>9</v>
      </c>
      <c r="AW35" s="276">
        <f t="shared" si="17"/>
        <v>0.46666666666666667</v>
      </c>
      <c r="AX35" s="276">
        <f t="shared" si="18"/>
        <v>2.7777777777777776E-2</v>
      </c>
      <c r="AY35" s="125">
        <f t="shared" si="19"/>
        <v>2.987647348184447</v>
      </c>
      <c r="AZ35" s="125">
        <f t="shared" si="20"/>
        <v>4.4814710222766703</v>
      </c>
      <c r="BA35" s="125">
        <f t="shared" si="21"/>
        <v>12.975294696368895</v>
      </c>
      <c r="BB35" s="125">
        <f t="shared" si="22"/>
        <v>0.9976542205047717</v>
      </c>
      <c r="BC35" s="125">
        <f t="shared" si="23"/>
        <v>0.9976542205047717</v>
      </c>
      <c r="BD35" s="326" t="str">
        <f t="shared" si="24"/>
        <v>-</v>
      </c>
      <c r="BE35" s="125" t="str">
        <f t="shared" si="25"/>
        <v>-</v>
      </c>
      <c r="BF35" s="125">
        <f t="shared" si="26"/>
        <v>2.0710874818092679</v>
      </c>
      <c r="BG35" s="125">
        <f t="shared" si="27"/>
        <v>0.68100000000000005</v>
      </c>
      <c r="BH35" s="127">
        <f t="shared" si="28"/>
        <v>420</v>
      </c>
      <c r="BI35" s="125">
        <f t="shared" si="29"/>
        <v>1.9109999999999998</v>
      </c>
      <c r="BJ35" s="125">
        <f t="shared" si="30"/>
        <v>8.5349999999999995E-2</v>
      </c>
      <c r="BK35" s="127">
        <f t="shared" si="31"/>
        <v>49</v>
      </c>
      <c r="BL35" s="126">
        <f>IF(AS35="Signalized",(AC35-BK35)^2/(2*AC35),IF(AS35="Free",PEDBIKE_DELAY(AX35,AW35,AF35,AE35,AO35,AR35,AM35,L35,TRUE),IF(AS35="Stop",1,"Control N/A!")))</f>
        <v>9.3388888888888886</v>
      </c>
      <c r="BM35" s="125">
        <f t="shared" si="32"/>
        <v>8.959091002898803E-2</v>
      </c>
      <c r="BN35" s="125">
        <f t="shared" si="33"/>
        <v>3.366640910028988</v>
      </c>
      <c r="BO35" s="124" t="str">
        <f t="shared" si="34"/>
        <v>C</v>
      </c>
      <c r="BP35" s="310"/>
      <c r="BQ35" s="302">
        <f t="shared" si="35"/>
        <v>1500</v>
      </c>
      <c r="BR35" s="126">
        <v>20</v>
      </c>
      <c r="BS35" s="127">
        <f t="shared" si="36"/>
        <v>385.062839274444</v>
      </c>
      <c r="BT35" s="126">
        <f t="shared" si="37"/>
        <v>11.627453103680075</v>
      </c>
      <c r="BU35" s="303">
        <f t="shared" si="38"/>
        <v>5.0999999999999996</v>
      </c>
      <c r="BV35" s="276">
        <f t="shared" si="39"/>
        <v>0.46666666666666667</v>
      </c>
      <c r="BW35" s="276">
        <f t="shared" si="40"/>
        <v>6.9444444444444441E-3</v>
      </c>
      <c r="BX35" s="125">
        <f t="shared" si="41"/>
        <v>1</v>
      </c>
      <c r="BY35" s="125">
        <f t="shared" si="42"/>
        <v>3.3034263911740261E-2</v>
      </c>
      <c r="BZ35" s="125">
        <f t="shared" si="43"/>
        <v>5.0999999999999996</v>
      </c>
      <c r="CA35" s="125">
        <f t="shared" si="44"/>
        <v>0.10714700715672154</v>
      </c>
      <c r="CB35" s="125">
        <f t="shared" si="45"/>
        <v>0.90744942248965677</v>
      </c>
      <c r="CC35" s="125">
        <f t="shared" si="46"/>
        <v>17.533215342562965</v>
      </c>
      <c r="CD35" s="125">
        <f t="shared" si="47"/>
        <v>1.6227092055674137</v>
      </c>
      <c r="CE35" s="125">
        <f t="shared" si="48"/>
        <v>11</v>
      </c>
      <c r="CF35" s="304" cm="1">
        <f t="array" ref="CF35">PEDBIKE_DELAY(BW35,BV35,AG35,AH35,AP35,AQ35,AN35,L35,FALSE)</f>
        <v>3.1179758132852857</v>
      </c>
      <c r="CG35" s="306">
        <f t="shared" si="49"/>
        <v>5.0999999999999996</v>
      </c>
      <c r="CH35" s="125">
        <f t="shared" si="50"/>
        <v>1</v>
      </c>
      <c r="CI35" s="125">
        <f t="shared" si="51"/>
        <v>3.3034263911740261E-2</v>
      </c>
      <c r="CJ35" s="125">
        <f t="shared" si="52"/>
        <v>5.0999999999999996</v>
      </c>
      <c r="CK35" s="125">
        <f t="shared" si="53"/>
        <v>0.90744942248965677</v>
      </c>
      <c r="CL35" s="125">
        <f t="shared" si="54"/>
        <v>1</v>
      </c>
      <c r="CM35" s="125">
        <f t="shared" si="55"/>
        <v>15.910506136995552</v>
      </c>
      <c r="CN35" s="125">
        <f t="shared" si="56"/>
        <v>1.6227092055674137</v>
      </c>
      <c r="CO35" s="127">
        <f t="shared" si="57"/>
        <v>11</v>
      </c>
      <c r="CP35" s="125" cm="1">
        <f t="array" ref="CP35">PEDBIKE_DELAY(BW35,AW35,AG35,AH35,AP35,AQ35,AN35,L35,FALSE)</f>
        <v>3.1179758132852857</v>
      </c>
      <c r="CQ35" s="126">
        <f t="shared" si="58"/>
        <v>30.5</v>
      </c>
      <c r="CR35" s="126">
        <f t="shared" si="59"/>
        <v>78.5</v>
      </c>
      <c r="CS35" s="126">
        <f t="shared" si="60"/>
        <v>54.5</v>
      </c>
      <c r="CT35" s="304">
        <f t="shared" si="61"/>
        <v>25.077453103680078</v>
      </c>
      <c r="CU35" s="126">
        <f t="shared" si="72"/>
        <v>25.077453103680078</v>
      </c>
      <c r="CV35" s="126">
        <f t="shared" si="62"/>
        <v>0</v>
      </c>
      <c r="CW35" s="127">
        <f t="shared" si="63"/>
        <v>0</v>
      </c>
      <c r="CX35" s="124">
        <f t="shared" si="64"/>
        <v>12</v>
      </c>
      <c r="CY35" s="124">
        <f t="shared" si="73"/>
        <v>1.9109999999999998</v>
      </c>
      <c r="CZ35" s="124">
        <f t="shared" si="74"/>
        <v>1.2920096330469704</v>
      </c>
      <c r="DA35" s="125">
        <f t="shared" si="65"/>
        <v>-2.2515000000000001</v>
      </c>
      <c r="DB35" s="125">
        <f t="shared" si="66"/>
        <v>1.3859999999999999</v>
      </c>
      <c r="DC35" s="125">
        <f t="shared" si="67"/>
        <v>3.2668999999999997</v>
      </c>
      <c r="DD35" s="125">
        <f t="shared" si="75"/>
        <v>4.4699096330469699</v>
      </c>
      <c r="DE35" s="298" t="str">
        <f t="shared" si="68"/>
        <v>C</v>
      </c>
    </row>
    <row r="36" spans="1:109" x14ac:dyDescent="0.25">
      <c r="A36" s="23">
        <v>700</v>
      </c>
      <c r="B36" s="23">
        <v>35</v>
      </c>
      <c r="C36" s="23">
        <v>1</v>
      </c>
      <c r="D36" s="23" t="s">
        <v>265</v>
      </c>
      <c r="E36" s="312">
        <f t="shared" si="0"/>
        <v>3.699365910028988</v>
      </c>
      <c r="F36" s="287" t="str">
        <f t="shared" si="1"/>
        <v>D</v>
      </c>
      <c r="G36" s="312">
        <f t="shared" si="2"/>
        <v>3.4978999999999996</v>
      </c>
      <c r="H36" s="312">
        <f t="shared" si="2"/>
        <v>5.020423408782678</v>
      </c>
      <c r="I36" s="287" t="str">
        <f t="shared" si="3"/>
        <v>C</v>
      </c>
      <c r="J36" s="320">
        <f t="shared" si="69"/>
        <v>1</v>
      </c>
      <c r="K36" s="80">
        <f t="shared" si="70"/>
        <v>1</v>
      </c>
      <c r="L36" s="82">
        <f t="shared" si="71"/>
        <v>1</v>
      </c>
      <c r="M36" s="80">
        <f t="shared" si="4"/>
        <v>35</v>
      </c>
      <c r="N36" s="80">
        <f t="shared" si="5"/>
        <v>140</v>
      </c>
      <c r="O36" s="80">
        <f t="shared" si="6"/>
        <v>140</v>
      </c>
      <c r="P36" s="80">
        <f t="shared" si="7"/>
        <v>700</v>
      </c>
      <c r="Q36" s="80">
        <f t="shared" si="8"/>
        <v>1960</v>
      </c>
      <c r="R36" s="80">
        <f t="shared" si="9"/>
        <v>1960</v>
      </c>
      <c r="S36" s="80">
        <f t="shared" si="10"/>
        <v>70</v>
      </c>
      <c r="T36" s="80">
        <f>0</f>
        <v>0</v>
      </c>
      <c r="U36" s="80">
        <f>'Int. Sens. Plot'!$B$2</f>
        <v>100</v>
      </c>
      <c r="V36" s="80">
        <f>'Int. Sens. Plot'!$B$3</f>
        <v>25</v>
      </c>
      <c r="W36" s="80">
        <f t="shared" si="11"/>
        <v>5</v>
      </c>
      <c r="X36" s="80">
        <f t="shared" si="12"/>
        <v>5</v>
      </c>
      <c r="Y36" s="225">
        <v>0.5</v>
      </c>
      <c r="Z36" s="80">
        <v>0</v>
      </c>
      <c r="AA36" s="86">
        <v>45</v>
      </c>
      <c r="AB36" s="86">
        <v>5</v>
      </c>
      <c r="AC36" s="80">
        <v>90</v>
      </c>
      <c r="AD36" s="80">
        <v>45</v>
      </c>
      <c r="AE36" s="80">
        <v>12</v>
      </c>
      <c r="AF36" s="80">
        <f t="shared" si="13"/>
        <v>21</v>
      </c>
      <c r="AG36" s="80">
        <f t="shared" si="14"/>
        <v>21</v>
      </c>
      <c r="AH36" s="86">
        <v>0</v>
      </c>
      <c r="AI36" s="86">
        <v>12</v>
      </c>
      <c r="AJ36" s="40">
        <v>16.899999999999999</v>
      </c>
      <c r="AK36" s="86">
        <v>9</v>
      </c>
      <c r="AL36" s="86">
        <v>0</v>
      </c>
      <c r="AM36" s="91">
        <v>1</v>
      </c>
      <c r="AN36" s="91">
        <v>0.1</v>
      </c>
      <c r="AO36" s="122">
        <v>3.5</v>
      </c>
      <c r="AP36" s="122">
        <v>10</v>
      </c>
      <c r="AQ36" s="122">
        <v>3</v>
      </c>
      <c r="AR36" s="122">
        <v>3</v>
      </c>
      <c r="AS36" s="122" t="str">
        <f t="shared" si="15"/>
        <v>Signalized</v>
      </c>
      <c r="AT36" s="119" t="s">
        <v>74</v>
      </c>
      <c r="AU36" s="321" t="s">
        <v>74</v>
      </c>
      <c r="AV36" s="306">
        <f t="shared" si="16"/>
        <v>9</v>
      </c>
      <c r="AW36" s="276">
        <f t="shared" si="17"/>
        <v>0.5444444444444444</v>
      </c>
      <c r="AX36" s="276">
        <f t="shared" si="18"/>
        <v>2.7777777777777776E-2</v>
      </c>
      <c r="AY36" s="125">
        <f t="shared" si="19"/>
        <v>4.8399441758296087</v>
      </c>
      <c r="AZ36" s="125">
        <f t="shared" si="20"/>
        <v>7.2599162637444135</v>
      </c>
      <c r="BA36" s="125">
        <f t="shared" si="21"/>
        <v>16.679888351659216</v>
      </c>
      <c r="BB36" s="125">
        <f t="shared" si="22"/>
        <v>0.99988622327094279</v>
      </c>
      <c r="BC36" s="125">
        <f t="shared" si="23"/>
        <v>0.99988622327094279</v>
      </c>
      <c r="BD36" s="326" t="str">
        <f t="shared" si="24"/>
        <v>-</v>
      </c>
      <c r="BE36" s="125" t="str">
        <f t="shared" si="25"/>
        <v>-</v>
      </c>
      <c r="BF36" s="125">
        <f t="shared" si="26"/>
        <v>1.7967726605931125</v>
      </c>
      <c r="BG36" s="125">
        <f t="shared" si="27"/>
        <v>0.68100000000000005</v>
      </c>
      <c r="BH36" s="127">
        <f t="shared" si="28"/>
        <v>490</v>
      </c>
      <c r="BI36" s="125">
        <f t="shared" si="29"/>
        <v>2.2294999999999998</v>
      </c>
      <c r="BJ36" s="125">
        <f t="shared" si="30"/>
        <v>9.9574999999999997E-2</v>
      </c>
      <c r="BK36" s="127">
        <f t="shared" si="31"/>
        <v>49</v>
      </c>
      <c r="BL36" s="126">
        <f>IF(AS36="Signalized",(AC36-BK36)^2/(2*AC36),IF(AS36="Free",PEDBIKE_DELAY(AX36,AW36,AF36,AE36,AO36,AR36,AM36,L36,TRUE),IF(AS36="Stop",1,"Control N/A!")))</f>
        <v>9.3388888888888886</v>
      </c>
      <c r="BM36" s="125">
        <f t="shared" si="32"/>
        <v>8.959091002898803E-2</v>
      </c>
      <c r="BN36" s="125">
        <f t="shared" si="33"/>
        <v>3.699365910028988</v>
      </c>
      <c r="BO36" s="124" t="str">
        <f t="shared" si="34"/>
        <v>D</v>
      </c>
      <c r="BP36" s="310"/>
      <c r="BQ36" s="302">
        <f t="shared" si="35"/>
        <v>1500</v>
      </c>
      <c r="BR36" s="126">
        <v>21</v>
      </c>
      <c r="BS36" s="127">
        <f t="shared" si="36"/>
        <v>331.42665718839396</v>
      </c>
      <c r="BT36" s="126">
        <f t="shared" si="37"/>
        <v>11.690932097804954</v>
      </c>
      <c r="BU36" s="303">
        <f t="shared" si="38"/>
        <v>5.0999999999999996</v>
      </c>
      <c r="BV36" s="276">
        <f t="shared" si="39"/>
        <v>0.5444444444444444</v>
      </c>
      <c r="BW36" s="276">
        <f t="shared" si="40"/>
        <v>6.9444444444444441E-3</v>
      </c>
      <c r="BX36" s="125">
        <f t="shared" si="41"/>
        <v>1</v>
      </c>
      <c r="BY36" s="125">
        <f t="shared" si="42"/>
        <v>2.5007993669979085E-2</v>
      </c>
      <c r="BZ36" s="125">
        <f t="shared" si="43"/>
        <v>5.0999999999999996</v>
      </c>
      <c r="CA36" s="125">
        <f t="shared" si="44"/>
        <v>0.12385372572753117</v>
      </c>
      <c r="CB36" s="125">
        <f t="shared" si="45"/>
        <v>0.93775435255640316</v>
      </c>
      <c r="CC36" s="125">
        <f t="shared" si="46"/>
        <v>24.069316943205806</v>
      </c>
      <c r="CD36" s="125">
        <f t="shared" si="47"/>
        <v>1.4982102166549829</v>
      </c>
      <c r="CE36" s="125">
        <f t="shared" si="48"/>
        <v>16</v>
      </c>
      <c r="CF36" s="304" cm="1">
        <f t="array" ref="CF36">PEDBIKE_DELAY(BW36,BV36,AG36,AH36,AP36,AQ36,AN36,L36,FALSE)</f>
        <v>3.8160978024397934</v>
      </c>
      <c r="CG36" s="306">
        <f t="shared" si="49"/>
        <v>5.0999999999999996</v>
      </c>
      <c r="CH36" s="125">
        <f t="shared" si="50"/>
        <v>1</v>
      </c>
      <c r="CI36" s="125">
        <f t="shared" si="51"/>
        <v>2.5007993669979085E-2</v>
      </c>
      <c r="CJ36" s="125">
        <f t="shared" si="52"/>
        <v>5.0999999999999996</v>
      </c>
      <c r="CK36" s="125">
        <f t="shared" si="53"/>
        <v>0.93775435255640305</v>
      </c>
      <c r="CL36" s="125">
        <f t="shared" si="54"/>
        <v>1</v>
      </c>
      <c r="CM36" s="125">
        <f t="shared" si="55"/>
        <v>22.571106726550823</v>
      </c>
      <c r="CN36" s="125">
        <f t="shared" si="56"/>
        <v>1.4982102166549829</v>
      </c>
      <c r="CO36" s="127">
        <f t="shared" si="57"/>
        <v>16</v>
      </c>
      <c r="CP36" s="125" cm="1">
        <f t="array" ref="CP36">PEDBIKE_DELAY(BW36,AW36,AG36,AH36,AP36,AQ36,AN36,L36,FALSE)</f>
        <v>3.8160978024397934</v>
      </c>
      <c r="CQ36" s="126">
        <f t="shared" si="58"/>
        <v>30.5</v>
      </c>
      <c r="CR36" s="126">
        <f t="shared" si="59"/>
        <v>78.5</v>
      </c>
      <c r="CS36" s="126">
        <f t="shared" si="60"/>
        <v>54.5</v>
      </c>
      <c r="CT36" s="304">
        <f t="shared" si="61"/>
        <v>25.140932097804956</v>
      </c>
      <c r="CU36" s="126">
        <f t="shared" si="72"/>
        <v>25.140932097804956</v>
      </c>
      <c r="CV36" s="126">
        <f t="shared" si="62"/>
        <v>0</v>
      </c>
      <c r="CW36" s="127">
        <f t="shared" si="63"/>
        <v>0</v>
      </c>
      <c r="CX36" s="124">
        <f t="shared" si="64"/>
        <v>12</v>
      </c>
      <c r="CY36" s="124">
        <f t="shared" si="73"/>
        <v>2.2294999999999998</v>
      </c>
      <c r="CZ36" s="124">
        <f t="shared" si="74"/>
        <v>1.293023408782678</v>
      </c>
      <c r="DA36" s="125">
        <f t="shared" si="65"/>
        <v>-2.2515000000000001</v>
      </c>
      <c r="DB36" s="125">
        <f t="shared" si="66"/>
        <v>1.617</v>
      </c>
      <c r="DC36" s="125">
        <f t="shared" si="67"/>
        <v>3.4978999999999996</v>
      </c>
      <c r="DD36" s="125">
        <f t="shared" si="75"/>
        <v>5.020423408782678</v>
      </c>
      <c r="DE36" s="298" t="str">
        <f t="shared" si="68"/>
        <v>C</v>
      </c>
    </row>
    <row r="37" spans="1:109" x14ac:dyDescent="0.25">
      <c r="A37" s="23">
        <v>800</v>
      </c>
      <c r="B37" s="23">
        <v>35</v>
      </c>
      <c r="C37" s="23">
        <v>1</v>
      </c>
      <c r="D37" s="23" t="s">
        <v>265</v>
      </c>
      <c r="E37" s="312">
        <f t="shared" si="0"/>
        <v>4.0320909100289875</v>
      </c>
      <c r="F37" s="287" t="str">
        <f t="shared" si="1"/>
        <v>D</v>
      </c>
      <c r="G37" s="312">
        <f t="shared" si="2"/>
        <v>3.7288999999999994</v>
      </c>
      <c r="H37" s="312">
        <f t="shared" si="2"/>
        <v>5.5712078121912292</v>
      </c>
      <c r="I37" s="287" t="str">
        <f t="shared" si="3"/>
        <v>D</v>
      </c>
      <c r="J37" s="320">
        <f t="shared" si="69"/>
        <v>1</v>
      </c>
      <c r="K37" s="80">
        <f t="shared" si="70"/>
        <v>1</v>
      </c>
      <c r="L37" s="82">
        <f t="shared" si="71"/>
        <v>1</v>
      </c>
      <c r="M37" s="80">
        <f t="shared" si="4"/>
        <v>35</v>
      </c>
      <c r="N37" s="80">
        <f t="shared" si="5"/>
        <v>160</v>
      </c>
      <c r="O37" s="80">
        <f t="shared" si="6"/>
        <v>160</v>
      </c>
      <c r="P37" s="80">
        <f t="shared" si="7"/>
        <v>800</v>
      </c>
      <c r="Q37" s="80">
        <f t="shared" si="8"/>
        <v>2240</v>
      </c>
      <c r="R37" s="80">
        <f t="shared" si="9"/>
        <v>2240</v>
      </c>
      <c r="S37" s="80">
        <f t="shared" si="10"/>
        <v>80</v>
      </c>
      <c r="T37" s="80">
        <f>0</f>
        <v>0</v>
      </c>
      <c r="U37" s="80">
        <f>'Int. Sens. Plot'!$B$2</f>
        <v>100</v>
      </c>
      <c r="V37" s="80">
        <f>'Int. Sens. Plot'!$B$3</f>
        <v>25</v>
      </c>
      <c r="W37" s="80">
        <f t="shared" si="11"/>
        <v>5</v>
      </c>
      <c r="X37" s="80">
        <f t="shared" si="12"/>
        <v>5</v>
      </c>
      <c r="Y37" s="225">
        <v>0.5</v>
      </c>
      <c r="Z37" s="80">
        <v>0</v>
      </c>
      <c r="AA37" s="86">
        <v>45</v>
      </c>
      <c r="AB37" s="86">
        <v>5</v>
      </c>
      <c r="AC37" s="80">
        <v>90</v>
      </c>
      <c r="AD37" s="80">
        <v>45</v>
      </c>
      <c r="AE37" s="80">
        <v>12</v>
      </c>
      <c r="AF37" s="80">
        <f t="shared" si="13"/>
        <v>21</v>
      </c>
      <c r="AG37" s="80">
        <f t="shared" si="14"/>
        <v>21</v>
      </c>
      <c r="AH37" s="86">
        <v>0</v>
      </c>
      <c r="AI37" s="86">
        <v>12</v>
      </c>
      <c r="AJ37" s="40">
        <v>17.899999999999999</v>
      </c>
      <c r="AK37" s="86">
        <v>9</v>
      </c>
      <c r="AL37" s="86">
        <v>0</v>
      </c>
      <c r="AM37" s="91">
        <v>1</v>
      </c>
      <c r="AN37" s="91">
        <v>0.1</v>
      </c>
      <c r="AO37" s="122">
        <v>3.5</v>
      </c>
      <c r="AP37" s="122">
        <v>10</v>
      </c>
      <c r="AQ37" s="122">
        <v>3</v>
      </c>
      <c r="AR37" s="122">
        <v>3</v>
      </c>
      <c r="AS37" s="122" t="str">
        <f t="shared" si="15"/>
        <v>Signalized</v>
      </c>
      <c r="AT37" s="119" t="s">
        <v>74</v>
      </c>
      <c r="AU37" s="321" t="s">
        <v>74</v>
      </c>
      <c r="AV37" s="306">
        <f t="shared" si="16"/>
        <v>9</v>
      </c>
      <c r="AW37" s="276">
        <f t="shared" si="17"/>
        <v>0.62222222222222223</v>
      </c>
      <c r="AX37" s="276">
        <f t="shared" si="18"/>
        <v>2.7777777777777776E-2</v>
      </c>
      <c r="AY37" s="125">
        <f t="shared" si="19"/>
        <v>8.201468517576977</v>
      </c>
      <c r="AZ37" s="125">
        <f t="shared" si="20"/>
        <v>12.302202776365466</v>
      </c>
      <c r="BA37" s="125">
        <f t="shared" si="21"/>
        <v>23.402937035153954</v>
      </c>
      <c r="BB37" s="125">
        <f t="shared" si="22"/>
        <v>0.99999952589048069</v>
      </c>
      <c r="BC37" s="125">
        <f t="shared" si="23"/>
        <v>0.99999952589048069</v>
      </c>
      <c r="BD37" s="326" t="str">
        <f t="shared" si="24"/>
        <v>-</v>
      </c>
      <c r="BE37" s="125" t="str">
        <f t="shared" si="25"/>
        <v>-</v>
      </c>
      <c r="BF37" s="125">
        <f t="shared" si="26"/>
        <v>1.5856686655779488</v>
      </c>
      <c r="BG37" s="125">
        <f t="shared" si="27"/>
        <v>0.68100000000000005</v>
      </c>
      <c r="BH37" s="127">
        <f t="shared" si="28"/>
        <v>560</v>
      </c>
      <c r="BI37" s="125">
        <f t="shared" si="29"/>
        <v>2.5479999999999996</v>
      </c>
      <c r="BJ37" s="125">
        <f t="shared" si="30"/>
        <v>0.1138</v>
      </c>
      <c r="BK37" s="127">
        <f t="shared" si="31"/>
        <v>49</v>
      </c>
      <c r="BL37" s="126">
        <f>IF(AS37="Signalized",(AC37-BK37)^2/(2*AC37),IF(AS37="Free",PEDBIKE_DELAY(AX37,AW37,AF37,AE37,AO37,AR37,AM37,L37,TRUE),IF(AS37="Stop",1,"Control N/A!")))</f>
        <v>9.3388888888888886</v>
      </c>
      <c r="BM37" s="125">
        <f t="shared" si="32"/>
        <v>8.959091002898803E-2</v>
      </c>
      <c r="BN37" s="125">
        <f t="shared" si="33"/>
        <v>4.0320909100289875</v>
      </c>
      <c r="BO37" s="124" t="str">
        <f t="shared" si="34"/>
        <v>D</v>
      </c>
      <c r="BP37" s="310"/>
      <c r="BQ37" s="302">
        <f t="shared" si="35"/>
        <v>1500</v>
      </c>
      <c r="BR37" s="126">
        <v>22</v>
      </c>
      <c r="BS37" s="127">
        <f t="shared" si="36"/>
        <v>282.10953817230495</v>
      </c>
      <c r="BT37" s="126">
        <f t="shared" si="37"/>
        <v>11.771587629849089</v>
      </c>
      <c r="BU37" s="303">
        <f t="shared" si="38"/>
        <v>5.0999999999999996</v>
      </c>
      <c r="BV37" s="276">
        <f t="shared" si="39"/>
        <v>0.62222222222222223</v>
      </c>
      <c r="BW37" s="276">
        <f t="shared" si="40"/>
        <v>6.9444444444444441E-3</v>
      </c>
      <c r="BX37" s="125">
        <f t="shared" si="41"/>
        <v>1</v>
      </c>
      <c r="BY37" s="125">
        <f t="shared" si="42"/>
        <v>1.9168198021168942E-2</v>
      </c>
      <c r="BZ37" s="125">
        <f t="shared" si="43"/>
        <v>5.0999999999999996</v>
      </c>
      <c r="CA37" s="125">
        <f t="shared" si="44"/>
        <v>0.14024783466647361</v>
      </c>
      <c r="CB37" s="125">
        <f t="shared" si="45"/>
        <v>0.95813618099530984</v>
      </c>
      <c r="CC37" s="125">
        <f t="shared" si="46"/>
        <v>33.066947161825624</v>
      </c>
      <c r="CD37" s="125">
        <f t="shared" si="47"/>
        <v>1.3843086910203222</v>
      </c>
      <c r="CE37" s="125">
        <f t="shared" si="48"/>
        <v>24</v>
      </c>
      <c r="CF37" s="304" cm="1">
        <f t="array" ref="CF37">PEDBIKE_DELAY(BW37,BV37,AG37,AH37,AP37,AQ37,AN37,L37,FALSE)</f>
        <v>4.5231332291687547</v>
      </c>
      <c r="CG37" s="306">
        <f t="shared" si="49"/>
        <v>5.0999999999999996</v>
      </c>
      <c r="CH37" s="125">
        <f t="shared" si="50"/>
        <v>1</v>
      </c>
      <c r="CI37" s="125">
        <f t="shared" si="51"/>
        <v>1.9168198021168942E-2</v>
      </c>
      <c r="CJ37" s="125">
        <f t="shared" si="52"/>
        <v>5.0999999999999996</v>
      </c>
      <c r="CK37" s="125">
        <f t="shared" si="53"/>
        <v>0.95813618099530984</v>
      </c>
      <c r="CL37" s="125">
        <f t="shared" si="54"/>
        <v>1</v>
      </c>
      <c r="CM37" s="125">
        <f t="shared" si="55"/>
        <v>31.682638470805301</v>
      </c>
      <c r="CN37" s="125">
        <f t="shared" si="56"/>
        <v>1.3843086910203222</v>
      </c>
      <c r="CO37" s="127">
        <f t="shared" si="57"/>
        <v>24</v>
      </c>
      <c r="CP37" s="125" cm="1">
        <f t="array" ref="CP37">PEDBIKE_DELAY(BW37,AW37,AG37,AH37,AP37,AQ37,AN37,L37,FALSE)</f>
        <v>4.5231332291687547</v>
      </c>
      <c r="CQ37" s="126">
        <f t="shared" si="58"/>
        <v>30.5</v>
      </c>
      <c r="CR37" s="126">
        <f t="shared" si="59"/>
        <v>78.5</v>
      </c>
      <c r="CS37" s="126">
        <f t="shared" si="60"/>
        <v>54.5</v>
      </c>
      <c r="CT37" s="304">
        <f t="shared" si="61"/>
        <v>25.22158762984909</v>
      </c>
      <c r="CU37" s="126">
        <f t="shared" si="72"/>
        <v>25.22158762984909</v>
      </c>
      <c r="CV37" s="126">
        <f t="shared" si="62"/>
        <v>0</v>
      </c>
      <c r="CW37" s="127">
        <f t="shared" si="63"/>
        <v>0</v>
      </c>
      <c r="CX37" s="124">
        <f t="shared" si="64"/>
        <v>12</v>
      </c>
      <c r="CY37" s="124">
        <f t="shared" si="73"/>
        <v>2.5479999999999996</v>
      </c>
      <c r="CZ37" s="124">
        <f t="shared" si="74"/>
        <v>1.2943078121912299</v>
      </c>
      <c r="DA37" s="125">
        <f t="shared" si="65"/>
        <v>-2.2515000000000001</v>
      </c>
      <c r="DB37" s="125">
        <f t="shared" si="66"/>
        <v>1.8480000000000001</v>
      </c>
      <c r="DC37" s="125">
        <f t="shared" si="67"/>
        <v>3.7288999999999994</v>
      </c>
      <c r="DD37" s="125">
        <f t="shared" si="75"/>
        <v>5.5712078121912292</v>
      </c>
      <c r="DE37" s="298" t="str">
        <f t="shared" si="68"/>
        <v>D</v>
      </c>
    </row>
    <row r="38" spans="1:109" x14ac:dyDescent="0.25">
      <c r="A38" s="23">
        <v>900</v>
      </c>
      <c r="B38" s="23">
        <v>35</v>
      </c>
      <c r="C38" s="23">
        <v>1</v>
      </c>
      <c r="D38" s="23" t="s">
        <v>265</v>
      </c>
      <c r="E38" s="312">
        <f t="shared" si="0"/>
        <v>4.3648159100289883</v>
      </c>
      <c r="F38" s="287" t="str">
        <f t="shared" si="1"/>
        <v>E</v>
      </c>
      <c r="G38" s="312">
        <f t="shared" si="2"/>
        <v>3.9598999999999993</v>
      </c>
      <c r="H38" s="312">
        <f t="shared" si="2"/>
        <v>6.1223495984476068</v>
      </c>
      <c r="I38" s="287" t="str">
        <f t="shared" si="3"/>
        <v>D</v>
      </c>
      <c r="J38" s="320">
        <f t="shared" si="69"/>
        <v>1</v>
      </c>
      <c r="K38" s="80">
        <f t="shared" si="70"/>
        <v>1</v>
      </c>
      <c r="L38" s="82">
        <f t="shared" si="71"/>
        <v>1</v>
      </c>
      <c r="M38" s="80">
        <f t="shared" si="4"/>
        <v>35</v>
      </c>
      <c r="N38" s="80">
        <f t="shared" si="5"/>
        <v>180</v>
      </c>
      <c r="O38" s="80">
        <f t="shared" si="6"/>
        <v>180</v>
      </c>
      <c r="P38" s="80">
        <f t="shared" si="7"/>
        <v>900</v>
      </c>
      <c r="Q38" s="80">
        <f t="shared" si="8"/>
        <v>2520</v>
      </c>
      <c r="R38" s="80">
        <f t="shared" si="9"/>
        <v>2520</v>
      </c>
      <c r="S38" s="80">
        <f t="shared" si="10"/>
        <v>90</v>
      </c>
      <c r="T38" s="80">
        <f>0</f>
        <v>0</v>
      </c>
      <c r="U38" s="80">
        <f>'Int. Sens. Plot'!$B$2</f>
        <v>100</v>
      </c>
      <c r="V38" s="80">
        <f>'Int. Sens. Plot'!$B$3</f>
        <v>25</v>
      </c>
      <c r="W38" s="80">
        <f t="shared" si="11"/>
        <v>5</v>
      </c>
      <c r="X38" s="80">
        <f t="shared" si="12"/>
        <v>5</v>
      </c>
      <c r="Y38" s="225">
        <v>0.5</v>
      </c>
      <c r="Z38" s="80">
        <v>0</v>
      </c>
      <c r="AA38" s="86">
        <v>45</v>
      </c>
      <c r="AB38" s="86">
        <v>5</v>
      </c>
      <c r="AC38" s="80">
        <v>90</v>
      </c>
      <c r="AD38" s="80">
        <v>45</v>
      </c>
      <c r="AE38" s="80">
        <v>12</v>
      </c>
      <c r="AF38" s="80">
        <f t="shared" si="13"/>
        <v>21</v>
      </c>
      <c r="AG38" s="80">
        <f t="shared" si="14"/>
        <v>21</v>
      </c>
      <c r="AH38" s="86">
        <v>0</v>
      </c>
      <c r="AI38" s="86">
        <v>12</v>
      </c>
      <c r="AJ38" s="40">
        <v>18.899999999999999</v>
      </c>
      <c r="AK38" s="86">
        <v>9</v>
      </c>
      <c r="AL38" s="86">
        <v>0</v>
      </c>
      <c r="AM38" s="91">
        <v>1</v>
      </c>
      <c r="AN38" s="91">
        <v>0.1</v>
      </c>
      <c r="AO38" s="122">
        <v>3.5</v>
      </c>
      <c r="AP38" s="122">
        <v>10</v>
      </c>
      <c r="AQ38" s="122">
        <v>3</v>
      </c>
      <c r="AR38" s="122">
        <v>3</v>
      </c>
      <c r="AS38" s="122" t="str">
        <f t="shared" si="15"/>
        <v>Signalized</v>
      </c>
      <c r="AT38" s="119" t="s">
        <v>74</v>
      </c>
      <c r="AU38" s="321" t="s">
        <v>74</v>
      </c>
      <c r="AV38" s="306">
        <f t="shared" si="16"/>
        <v>9</v>
      </c>
      <c r="AW38" s="276">
        <f t="shared" si="17"/>
        <v>0.7</v>
      </c>
      <c r="AX38" s="276">
        <f t="shared" si="18"/>
        <v>2.7777777777777776E-2</v>
      </c>
      <c r="AY38" s="125">
        <f t="shared" si="19"/>
        <v>14.356175314486721</v>
      </c>
      <c r="AZ38" s="125">
        <f t="shared" si="20"/>
        <v>21.534262971730083</v>
      </c>
      <c r="BA38" s="125">
        <f t="shared" si="21"/>
        <v>35.712350628973439</v>
      </c>
      <c r="BB38" s="125">
        <f t="shared" si="22"/>
        <v>0.99999999998609324</v>
      </c>
      <c r="BC38" s="125">
        <f t="shared" si="23"/>
        <v>0.99999999998609324</v>
      </c>
      <c r="BD38" s="326" t="str">
        <f t="shared" si="24"/>
        <v>-</v>
      </c>
      <c r="BE38" s="125" t="str">
        <f t="shared" si="25"/>
        <v>-</v>
      </c>
      <c r="BF38" s="125">
        <f t="shared" si="26"/>
        <v>1.4172705187406869</v>
      </c>
      <c r="BG38" s="125">
        <f t="shared" si="27"/>
        <v>0.68100000000000005</v>
      </c>
      <c r="BH38" s="127">
        <f t="shared" si="28"/>
        <v>630</v>
      </c>
      <c r="BI38" s="125">
        <f t="shared" si="29"/>
        <v>2.8664999999999994</v>
      </c>
      <c r="BJ38" s="125">
        <f t="shared" si="30"/>
        <v>0.128025</v>
      </c>
      <c r="BK38" s="127">
        <f t="shared" si="31"/>
        <v>49</v>
      </c>
      <c r="BL38" s="126">
        <f>IF(AS38="Signalized",(AC38-BK38)^2/(2*AC38),IF(AS38="Free",PEDBIKE_DELAY(AX38,AW38,AF38,AE38,AO38,AR38,AM38,L38,TRUE),IF(AS38="Stop",1,"Control N/A!")))</f>
        <v>9.3388888888888886</v>
      </c>
      <c r="BM38" s="125">
        <f t="shared" si="32"/>
        <v>8.959091002898803E-2</v>
      </c>
      <c r="BN38" s="125">
        <f t="shared" si="33"/>
        <v>4.3648159100289883</v>
      </c>
      <c r="BO38" s="124" t="str">
        <f t="shared" si="34"/>
        <v>E</v>
      </c>
      <c r="BP38" s="310"/>
      <c r="BQ38" s="302">
        <f t="shared" si="35"/>
        <v>1500</v>
      </c>
      <c r="BR38" s="126">
        <v>23</v>
      </c>
      <c r="BS38" s="127">
        <f t="shared" si="36"/>
        <v>237.47757703428988</v>
      </c>
      <c r="BT38" s="126">
        <f t="shared" si="37"/>
        <v>11.875062292223756</v>
      </c>
      <c r="BU38" s="303">
        <f t="shared" si="38"/>
        <v>5.0999999999999996</v>
      </c>
      <c r="BV38" s="276">
        <f t="shared" si="39"/>
        <v>0.7</v>
      </c>
      <c r="BW38" s="276">
        <f t="shared" si="40"/>
        <v>6.9444444444444441E-3</v>
      </c>
      <c r="BX38" s="125">
        <f t="shared" si="41"/>
        <v>1</v>
      </c>
      <c r="BY38" s="125">
        <f t="shared" si="42"/>
        <v>1.4922787488370323E-2</v>
      </c>
      <c r="BZ38" s="125">
        <f t="shared" si="43"/>
        <v>5.0999999999999996</v>
      </c>
      <c r="CA38" s="125">
        <f t="shared" si="44"/>
        <v>0.1563351834036163</v>
      </c>
      <c r="CB38" s="125">
        <f t="shared" si="45"/>
        <v>0.97184414631969984</v>
      </c>
      <c r="CC38" s="125">
        <f t="shared" si="46"/>
        <v>45.490235194046669</v>
      </c>
      <c r="CD38" s="125">
        <f t="shared" si="47"/>
        <v>1.280816406006017</v>
      </c>
      <c r="CE38" s="125">
        <f t="shared" si="48"/>
        <v>36</v>
      </c>
      <c r="CF38" s="304" cm="1">
        <f t="array" ref="CF38">PEDBIKE_DELAY(BW38,BV38,AG38,AH38,AP38,AQ38,AN38,L38,FALSE)</f>
        <v>5.2191779468183306</v>
      </c>
      <c r="CG38" s="306">
        <f t="shared" si="49"/>
        <v>5.0999999999999996</v>
      </c>
      <c r="CH38" s="125">
        <f t="shared" si="50"/>
        <v>1</v>
      </c>
      <c r="CI38" s="125">
        <f t="shared" si="51"/>
        <v>1.4922787488370323E-2</v>
      </c>
      <c r="CJ38" s="125">
        <f t="shared" si="52"/>
        <v>5.0999999999999996</v>
      </c>
      <c r="CK38" s="125">
        <f t="shared" si="53"/>
        <v>0.97184414631969984</v>
      </c>
      <c r="CL38" s="125">
        <f t="shared" si="54"/>
        <v>1</v>
      </c>
      <c r="CM38" s="125">
        <f t="shared" si="55"/>
        <v>44.209418788040651</v>
      </c>
      <c r="CN38" s="125">
        <f t="shared" si="56"/>
        <v>1.280816406006017</v>
      </c>
      <c r="CO38" s="127">
        <f t="shared" si="57"/>
        <v>36</v>
      </c>
      <c r="CP38" s="125" cm="1">
        <f t="array" ref="CP38">PEDBIKE_DELAY(BW38,AW38,AG38,AH38,AP38,AQ38,AN38,L38,FALSE)</f>
        <v>5.2191779468183306</v>
      </c>
      <c r="CQ38" s="126">
        <f t="shared" si="58"/>
        <v>30.5</v>
      </c>
      <c r="CR38" s="126">
        <f t="shared" si="59"/>
        <v>78.5</v>
      </c>
      <c r="CS38" s="126">
        <f t="shared" si="60"/>
        <v>54.5</v>
      </c>
      <c r="CT38" s="304">
        <f t="shared" si="61"/>
        <v>25.325062292223755</v>
      </c>
      <c r="CU38" s="126">
        <f t="shared" si="72"/>
        <v>25.325062292223755</v>
      </c>
      <c r="CV38" s="126">
        <f t="shared" si="62"/>
        <v>0</v>
      </c>
      <c r="CW38" s="127">
        <f t="shared" si="63"/>
        <v>0</v>
      </c>
      <c r="CX38" s="124">
        <f t="shared" si="64"/>
        <v>12</v>
      </c>
      <c r="CY38" s="124">
        <f t="shared" si="73"/>
        <v>2.8664999999999994</v>
      </c>
      <c r="CZ38" s="124">
        <f t="shared" si="74"/>
        <v>1.2959495984476075</v>
      </c>
      <c r="DA38" s="125">
        <f t="shared" si="65"/>
        <v>-2.2515000000000001</v>
      </c>
      <c r="DB38" s="125">
        <f t="shared" si="66"/>
        <v>2.0790000000000002</v>
      </c>
      <c r="DC38" s="125">
        <f t="shared" si="67"/>
        <v>3.9598999999999993</v>
      </c>
      <c r="DD38" s="125">
        <f t="shared" si="75"/>
        <v>6.1223495984476068</v>
      </c>
      <c r="DE38" s="298" t="str">
        <f t="shared" si="68"/>
        <v>D</v>
      </c>
    </row>
    <row r="39" spans="1:109" x14ac:dyDescent="0.25">
      <c r="A39" s="23">
        <v>1000</v>
      </c>
      <c r="B39" s="23">
        <v>35</v>
      </c>
      <c r="C39" s="23">
        <v>1</v>
      </c>
      <c r="D39" s="23" t="s">
        <v>265</v>
      </c>
      <c r="E39" s="312">
        <f t="shared" si="0"/>
        <v>4.6975409100289882</v>
      </c>
      <c r="F39" s="287" t="str">
        <f t="shared" si="1"/>
        <v>E</v>
      </c>
      <c r="G39" s="312">
        <f t="shared" si="2"/>
        <v>4.1908999999999992</v>
      </c>
      <c r="H39" s="312">
        <f t="shared" si="2"/>
        <v>6.6739698836893737</v>
      </c>
      <c r="I39" s="287" t="str">
        <f t="shared" si="3"/>
        <v>D</v>
      </c>
      <c r="J39" s="320">
        <f t="shared" si="69"/>
        <v>1</v>
      </c>
      <c r="K39" s="80">
        <f t="shared" si="70"/>
        <v>1</v>
      </c>
      <c r="L39" s="82">
        <f t="shared" si="71"/>
        <v>1</v>
      </c>
      <c r="M39" s="80">
        <f t="shared" si="4"/>
        <v>35</v>
      </c>
      <c r="N39" s="80">
        <f t="shared" si="5"/>
        <v>200</v>
      </c>
      <c r="O39" s="80">
        <f t="shared" si="6"/>
        <v>200</v>
      </c>
      <c r="P39" s="80">
        <f t="shared" si="7"/>
        <v>1000</v>
      </c>
      <c r="Q39" s="80">
        <f t="shared" si="8"/>
        <v>2800</v>
      </c>
      <c r="R39" s="80">
        <f t="shared" si="9"/>
        <v>2800</v>
      </c>
      <c r="S39" s="80">
        <f t="shared" si="10"/>
        <v>100</v>
      </c>
      <c r="T39" s="80">
        <f>0</f>
        <v>0</v>
      </c>
      <c r="U39" s="80">
        <f>'Int. Sens. Plot'!$B$2</f>
        <v>100</v>
      </c>
      <c r="V39" s="80">
        <f>'Int. Sens. Plot'!$B$3</f>
        <v>25</v>
      </c>
      <c r="W39" s="80">
        <f t="shared" si="11"/>
        <v>5</v>
      </c>
      <c r="X39" s="80">
        <f t="shared" si="12"/>
        <v>5</v>
      </c>
      <c r="Y39" s="225">
        <v>0.5</v>
      </c>
      <c r="Z39" s="80">
        <v>0</v>
      </c>
      <c r="AA39" s="86">
        <v>45</v>
      </c>
      <c r="AB39" s="86">
        <v>5</v>
      </c>
      <c r="AC39" s="80">
        <v>90</v>
      </c>
      <c r="AD39" s="80">
        <v>45</v>
      </c>
      <c r="AE39" s="80">
        <v>12</v>
      </c>
      <c r="AF39" s="80">
        <f t="shared" si="13"/>
        <v>21</v>
      </c>
      <c r="AG39" s="80">
        <f t="shared" si="14"/>
        <v>21</v>
      </c>
      <c r="AH39" s="86">
        <v>0</v>
      </c>
      <c r="AI39" s="86">
        <v>12</v>
      </c>
      <c r="AJ39" s="40">
        <v>19.899999999999999</v>
      </c>
      <c r="AK39" s="86">
        <v>9</v>
      </c>
      <c r="AL39" s="86">
        <v>0</v>
      </c>
      <c r="AM39" s="91">
        <v>1</v>
      </c>
      <c r="AN39" s="91">
        <v>0.1</v>
      </c>
      <c r="AO39" s="122">
        <v>3.5</v>
      </c>
      <c r="AP39" s="122">
        <v>10</v>
      </c>
      <c r="AQ39" s="122">
        <v>3</v>
      </c>
      <c r="AR39" s="122">
        <v>3</v>
      </c>
      <c r="AS39" s="122" t="str">
        <f t="shared" si="15"/>
        <v>Signalized</v>
      </c>
      <c r="AT39" s="119" t="s">
        <v>74</v>
      </c>
      <c r="AU39" s="321" t="s">
        <v>74</v>
      </c>
      <c r="AV39" s="306">
        <f t="shared" si="16"/>
        <v>9</v>
      </c>
      <c r="AW39" s="276">
        <f t="shared" si="17"/>
        <v>0.77777777777777779</v>
      </c>
      <c r="AX39" s="276">
        <f t="shared" si="18"/>
        <v>2.7777777777777776E-2</v>
      </c>
      <c r="AY39" s="125">
        <f t="shared" si="19"/>
        <v>25.711254720792127</v>
      </c>
      <c r="AZ39" s="125">
        <f t="shared" si="20"/>
        <v>38.56688208118819</v>
      </c>
      <c r="BA39" s="125">
        <f t="shared" si="21"/>
        <v>58.422509441584253</v>
      </c>
      <c r="BB39" s="125">
        <f t="shared" si="22"/>
        <v>1</v>
      </c>
      <c r="BC39" s="125">
        <f t="shared" si="23"/>
        <v>1</v>
      </c>
      <c r="BD39" s="326" t="str">
        <f t="shared" si="24"/>
        <v>-</v>
      </c>
      <c r="BE39" s="125" t="str">
        <f t="shared" si="25"/>
        <v>-</v>
      </c>
      <c r="BF39" s="125">
        <f t="shared" si="26"/>
        <v>1.2798468369435743</v>
      </c>
      <c r="BG39" s="125">
        <f t="shared" si="27"/>
        <v>0.68100000000000005</v>
      </c>
      <c r="BH39" s="127">
        <f t="shared" si="28"/>
        <v>700</v>
      </c>
      <c r="BI39" s="125">
        <f t="shared" si="29"/>
        <v>3.1850000000000001</v>
      </c>
      <c r="BJ39" s="125">
        <f t="shared" si="30"/>
        <v>0.14224999999999999</v>
      </c>
      <c r="BK39" s="127">
        <f t="shared" si="31"/>
        <v>49</v>
      </c>
      <c r="BL39" s="126">
        <f>IF(AS39="Signalized",(AC39-BK39)^2/(2*AC39),IF(AS39="Free",PEDBIKE_DELAY(AX39,AW39,AF39,AE39,AO39,AR39,AM39,L39,TRUE),IF(AS39="Stop",1,"Control N/A!")))</f>
        <v>9.3388888888888886</v>
      </c>
      <c r="BM39" s="125">
        <f t="shared" si="32"/>
        <v>8.959091002898803E-2</v>
      </c>
      <c r="BN39" s="125">
        <f t="shared" si="33"/>
        <v>4.6975409100289882</v>
      </c>
      <c r="BO39" s="124" t="str">
        <f t="shared" si="34"/>
        <v>E</v>
      </c>
      <c r="BP39" s="310"/>
      <c r="BQ39" s="302">
        <f t="shared" si="35"/>
        <v>1500</v>
      </c>
      <c r="BR39" s="126">
        <v>24</v>
      </c>
      <c r="BS39" s="127">
        <f t="shared" si="36"/>
        <v>197.69785358679505</v>
      </c>
      <c r="BT39" s="126">
        <f t="shared" si="37"/>
        <v>12.00932305518916</v>
      </c>
      <c r="BU39" s="303">
        <f t="shared" si="38"/>
        <v>5.0999999999999996</v>
      </c>
      <c r="BV39" s="276">
        <f t="shared" si="39"/>
        <v>0.77777777777777779</v>
      </c>
      <c r="BW39" s="276">
        <f t="shared" si="40"/>
        <v>6.9444444444444441E-3</v>
      </c>
      <c r="BX39" s="125">
        <f t="shared" si="41"/>
        <v>1</v>
      </c>
      <c r="BY39" s="125">
        <f t="shared" si="42"/>
        <v>1.1840921412535196E-2</v>
      </c>
      <c r="BZ39" s="125">
        <f t="shared" si="43"/>
        <v>5.0999999999999996</v>
      </c>
      <c r="CA39" s="125">
        <f t="shared" si="44"/>
        <v>0.17212151191676217</v>
      </c>
      <c r="CB39" s="125">
        <f t="shared" si="45"/>
        <v>0.98106355045205851</v>
      </c>
      <c r="CC39" s="125">
        <f t="shared" si="46"/>
        <v>62.697829705745896</v>
      </c>
      <c r="CD39" s="125">
        <f t="shared" si="47"/>
        <v>1.1872742889882826</v>
      </c>
      <c r="CE39" s="125">
        <f t="shared" si="48"/>
        <v>53</v>
      </c>
      <c r="CF39" s="304" cm="1">
        <f t="array" ref="CF39">PEDBIKE_DELAY(BW39,BV39,AG39,AH39,AP39,AQ39,AN39,L39,FALSE)</f>
        <v>5.8573568338118411</v>
      </c>
      <c r="CG39" s="306">
        <f t="shared" si="49"/>
        <v>5.0999999999999996</v>
      </c>
      <c r="CH39" s="125">
        <f t="shared" si="50"/>
        <v>1</v>
      </c>
      <c r="CI39" s="125">
        <f t="shared" si="51"/>
        <v>1.1840921412535196E-2</v>
      </c>
      <c r="CJ39" s="125">
        <f t="shared" si="52"/>
        <v>5.0999999999999996</v>
      </c>
      <c r="CK39" s="125">
        <f t="shared" si="53"/>
        <v>0.98106355045205851</v>
      </c>
      <c r="CL39" s="125">
        <f t="shared" si="54"/>
        <v>1</v>
      </c>
      <c r="CM39" s="125">
        <f t="shared" si="55"/>
        <v>61.510555416757612</v>
      </c>
      <c r="CN39" s="125">
        <f t="shared" si="56"/>
        <v>1.1872742889882826</v>
      </c>
      <c r="CO39" s="127">
        <f t="shared" si="57"/>
        <v>53</v>
      </c>
      <c r="CP39" s="125" cm="1">
        <f t="array" ref="CP39">PEDBIKE_DELAY(BW39,AW39,AG39,AH39,AP39,AQ39,AN39,L39,FALSE)</f>
        <v>5.8573568338118411</v>
      </c>
      <c r="CQ39" s="126">
        <f t="shared" si="58"/>
        <v>30.5</v>
      </c>
      <c r="CR39" s="126">
        <f t="shared" si="59"/>
        <v>78.5</v>
      </c>
      <c r="CS39" s="126">
        <f t="shared" si="60"/>
        <v>54.5</v>
      </c>
      <c r="CT39" s="304">
        <f t="shared" si="61"/>
        <v>25.459323055189159</v>
      </c>
      <c r="CU39" s="126">
        <f t="shared" si="72"/>
        <v>25.459323055189159</v>
      </c>
      <c r="CV39" s="126">
        <f t="shared" si="62"/>
        <v>0</v>
      </c>
      <c r="CW39" s="127">
        <f t="shared" si="63"/>
        <v>0</v>
      </c>
      <c r="CX39" s="124">
        <f t="shared" si="64"/>
        <v>12</v>
      </c>
      <c r="CY39" s="124">
        <f t="shared" si="73"/>
        <v>3.1850000000000001</v>
      </c>
      <c r="CZ39" s="124">
        <f t="shared" si="74"/>
        <v>1.2980698836893736</v>
      </c>
      <c r="DA39" s="125">
        <f t="shared" si="65"/>
        <v>-2.2515000000000001</v>
      </c>
      <c r="DB39" s="125">
        <f t="shared" si="66"/>
        <v>2.31</v>
      </c>
      <c r="DC39" s="125">
        <f t="shared" si="67"/>
        <v>4.1908999999999992</v>
      </c>
      <c r="DD39" s="125">
        <f t="shared" si="75"/>
        <v>6.6739698836893737</v>
      </c>
      <c r="DE39" s="298" t="str">
        <f t="shared" si="68"/>
        <v>D</v>
      </c>
    </row>
    <row r="40" spans="1:109" x14ac:dyDescent="0.25">
      <c r="A40" s="23">
        <v>1100</v>
      </c>
      <c r="B40" s="23">
        <v>35</v>
      </c>
      <c r="C40" s="23">
        <v>1</v>
      </c>
      <c r="D40" s="23" t="s">
        <v>265</v>
      </c>
      <c r="E40" s="312">
        <f t="shared" si="0"/>
        <v>5.030265910028989</v>
      </c>
      <c r="F40" s="287" t="str">
        <f t="shared" si="1"/>
        <v>F</v>
      </c>
      <c r="G40" s="312">
        <f t="shared" si="2"/>
        <v>4.4218999999999991</v>
      </c>
      <c r="H40" s="312">
        <f t="shared" si="2"/>
        <v>7.2262408351789773</v>
      </c>
      <c r="I40" s="287" t="str">
        <f t="shared" si="3"/>
        <v>E</v>
      </c>
      <c r="J40" s="320">
        <f t="shared" si="69"/>
        <v>1</v>
      </c>
      <c r="K40" s="80">
        <f t="shared" si="70"/>
        <v>1</v>
      </c>
      <c r="L40" s="82">
        <f t="shared" si="71"/>
        <v>1</v>
      </c>
      <c r="M40" s="80">
        <f t="shared" si="4"/>
        <v>35</v>
      </c>
      <c r="N40" s="80">
        <f t="shared" si="5"/>
        <v>220</v>
      </c>
      <c r="O40" s="80">
        <f t="shared" si="6"/>
        <v>220</v>
      </c>
      <c r="P40" s="80">
        <f t="shared" si="7"/>
        <v>1100</v>
      </c>
      <c r="Q40" s="80">
        <f t="shared" si="8"/>
        <v>3080</v>
      </c>
      <c r="R40" s="80">
        <f t="shared" si="9"/>
        <v>3080</v>
      </c>
      <c r="S40" s="80">
        <f t="shared" si="10"/>
        <v>110</v>
      </c>
      <c r="T40" s="80">
        <f>0</f>
        <v>0</v>
      </c>
      <c r="U40" s="80">
        <f>'Int. Sens. Plot'!$B$2</f>
        <v>100</v>
      </c>
      <c r="V40" s="80">
        <f>'Int. Sens. Plot'!$B$3</f>
        <v>25</v>
      </c>
      <c r="W40" s="80">
        <f t="shared" si="11"/>
        <v>5</v>
      </c>
      <c r="X40" s="80">
        <f t="shared" si="12"/>
        <v>5</v>
      </c>
      <c r="Y40" s="225">
        <v>0.5</v>
      </c>
      <c r="Z40" s="80">
        <v>0</v>
      </c>
      <c r="AA40" s="86">
        <v>45</v>
      </c>
      <c r="AB40" s="86">
        <v>5</v>
      </c>
      <c r="AC40" s="80">
        <v>90</v>
      </c>
      <c r="AD40" s="80">
        <v>45</v>
      </c>
      <c r="AE40" s="80">
        <v>12</v>
      </c>
      <c r="AF40" s="80">
        <f t="shared" si="13"/>
        <v>21</v>
      </c>
      <c r="AG40" s="80">
        <f t="shared" si="14"/>
        <v>21</v>
      </c>
      <c r="AH40" s="86">
        <v>0</v>
      </c>
      <c r="AI40" s="86">
        <v>12</v>
      </c>
      <c r="AJ40" s="40">
        <v>20.9</v>
      </c>
      <c r="AK40" s="86">
        <v>9</v>
      </c>
      <c r="AL40" s="86">
        <v>0</v>
      </c>
      <c r="AM40" s="91">
        <v>1</v>
      </c>
      <c r="AN40" s="91">
        <v>0.1</v>
      </c>
      <c r="AO40" s="122">
        <v>3.5</v>
      </c>
      <c r="AP40" s="122">
        <v>10</v>
      </c>
      <c r="AQ40" s="122">
        <v>3</v>
      </c>
      <c r="AR40" s="122">
        <v>3</v>
      </c>
      <c r="AS40" s="122" t="str">
        <f t="shared" si="15"/>
        <v>Signalized</v>
      </c>
      <c r="AT40" s="119" t="s">
        <v>74</v>
      </c>
      <c r="AU40" s="321" t="s">
        <v>74</v>
      </c>
      <c r="AV40" s="306">
        <f t="shared" si="16"/>
        <v>9</v>
      </c>
      <c r="AW40" s="276">
        <f t="shared" si="17"/>
        <v>0.85555555555555551</v>
      </c>
      <c r="AX40" s="276">
        <f t="shared" si="18"/>
        <v>2.7777777777777776E-2</v>
      </c>
      <c r="AY40" s="125">
        <f t="shared" si="19"/>
        <v>46.799477065111233</v>
      </c>
      <c r="AZ40" s="125">
        <f t="shared" si="20"/>
        <v>70.19921559766685</v>
      </c>
      <c r="BA40" s="125">
        <f t="shared" si="21"/>
        <v>100.59895413022247</v>
      </c>
      <c r="BB40" s="125">
        <f t="shared" si="22"/>
        <v>1</v>
      </c>
      <c r="BC40" s="125">
        <f t="shared" si="23"/>
        <v>1</v>
      </c>
      <c r="BD40" s="326" t="str">
        <f t="shared" si="24"/>
        <v>-</v>
      </c>
      <c r="BE40" s="125" t="str">
        <f t="shared" si="25"/>
        <v>-</v>
      </c>
      <c r="BF40" s="125">
        <f t="shared" si="26"/>
        <v>1.1658129144884806</v>
      </c>
      <c r="BG40" s="125">
        <f t="shared" si="27"/>
        <v>0.68100000000000005</v>
      </c>
      <c r="BH40" s="127">
        <f t="shared" si="28"/>
        <v>770</v>
      </c>
      <c r="BI40" s="125">
        <f t="shared" si="29"/>
        <v>3.5034999999999998</v>
      </c>
      <c r="BJ40" s="125">
        <f t="shared" si="30"/>
        <v>0.156475</v>
      </c>
      <c r="BK40" s="127">
        <f t="shared" si="31"/>
        <v>49</v>
      </c>
      <c r="BL40" s="126">
        <f>IF(AS40="Signalized",(AC40-BK40)^2/(2*AC40),IF(AS40="Free",PEDBIKE_DELAY(AX40,AW40,AF40,AE40,AO40,AR40,AM40,L40,TRUE),IF(AS40="Stop",1,"Control N/A!")))</f>
        <v>9.3388888888888886</v>
      </c>
      <c r="BM40" s="125">
        <f t="shared" si="32"/>
        <v>8.959091002898803E-2</v>
      </c>
      <c r="BN40" s="125">
        <f t="shared" si="33"/>
        <v>5.030265910028989</v>
      </c>
      <c r="BO40" s="124" t="str">
        <f t="shared" si="34"/>
        <v>F</v>
      </c>
      <c r="BP40" s="310"/>
      <c r="BQ40" s="302">
        <f t="shared" si="35"/>
        <v>1500</v>
      </c>
      <c r="BR40" s="126">
        <v>25</v>
      </c>
      <c r="BS40" s="127">
        <f t="shared" si="36"/>
        <v>162.76304455503802</v>
      </c>
      <c r="BT40" s="126">
        <f t="shared" si="37"/>
        <v>12.185858849502361</v>
      </c>
      <c r="BU40" s="303">
        <f t="shared" si="38"/>
        <v>5.0999999999999996</v>
      </c>
      <c r="BV40" s="276">
        <f t="shared" si="39"/>
        <v>0.85555555555555551</v>
      </c>
      <c r="BW40" s="276">
        <f t="shared" si="40"/>
        <v>6.9444444444444441E-3</v>
      </c>
      <c r="BX40" s="125">
        <f t="shared" si="41"/>
        <v>1</v>
      </c>
      <c r="BY40" s="125">
        <f t="shared" si="42"/>
        <v>9.6090703770673712E-3</v>
      </c>
      <c r="BZ40" s="125">
        <f t="shared" si="43"/>
        <v>5.0999999999999996</v>
      </c>
      <c r="CA40" s="125">
        <f t="shared" si="44"/>
        <v>0.18761245277947791</v>
      </c>
      <c r="CB40" s="125">
        <f t="shared" si="45"/>
        <v>0.98726413606373342</v>
      </c>
      <c r="CC40" s="125">
        <f t="shared" si="46"/>
        <v>86.608993742877331</v>
      </c>
      <c r="CD40" s="125">
        <f t="shared" si="47"/>
        <v>1.1030403599662488</v>
      </c>
      <c r="CE40" s="125">
        <f t="shared" si="48"/>
        <v>79</v>
      </c>
      <c r="CF40" s="304" cm="1">
        <f t="array" ref="CF40">PEDBIKE_DELAY(BW40,BV40,AG40,AH40,AP40,AQ40,AN40,L40,FALSE)</f>
        <v>6.3957017214809344</v>
      </c>
      <c r="CG40" s="306">
        <f t="shared" si="49"/>
        <v>5.0999999999999996</v>
      </c>
      <c r="CH40" s="125">
        <f t="shared" si="50"/>
        <v>1</v>
      </c>
      <c r="CI40" s="125">
        <f t="shared" si="51"/>
        <v>9.6090703770673712E-3</v>
      </c>
      <c r="CJ40" s="125">
        <f t="shared" si="52"/>
        <v>5.0999999999999996</v>
      </c>
      <c r="CK40" s="125">
        <f t="shared" si="53"/>
        <v>0.98726413606373342</v>
      </c>
      <c r="CL40" s="125">
        <f t="shared" si="54"/>
        <v>1</v>
      </c>
      <c r="CM40" s="125">
        <f t="shared" si="55"/>
        <v>85.505953382911088</v>
      </c>
      <c r="CN40" s="125">
        <f t="shared" si="56"/>
        <v>1.1030403599662488</v>
      </c>
      <c r="CO40" s="127">
        <f t="shared" si="57"/>
        <v>79</v>
      </c>
      <c r="CP40" s="125" cm="1">
        <f t="array" ref="CP40">PEDBIKE_DELAY(BW40,AW40,AG40,AH40,AP40,AQ40,AN40,L40,FALSE)</f>
        <v>6.3957017214809344</v>
      </c>
      <c r="CQ40" s="126">
        <f t="shared" si="58"/>
        <v>30.5</v>
      </c>
      <c r="CR40" s="126">
        <f t="shared" si="59"/>
        <v>78.5</v>
      </c>
      <c r="CS40" s="126">
        <f t="shared" si="60"/>
        <v>54.5</v>
      </c>
      <c r="CT40" s="304">
        <f t="shared" si="61"/>
        <v>25.635858849502362</v>
      </c>
      <c r="CU40" s="126">
        <f t="shared" si="72"/>
        <v>25.635858849502362</v>
      </c>
      <c r="CV40" s="126">
        <f t="shared" si="62"/>
        <v>0</v>
      </c>
      <c r="CW40" s="127">
        <f t="shared" si="63"/>
        <v>0</v>
      </c>
      <c r="CX40" s="124">
        <f t="shared" si="64"/>
        <v>12</v>
      </c>
      <c r="CY40" s="124">
        <f t="shared" si="73"/>
        <v>3.5034999999999998</v>
      </c>
      <c r="CZ40" s="124">
        <f t="shared" si="74"/>
        <v>1.300840835178978</v>
      </c>
      <c r="DA40" s="125">
        <f t="shared" si="65"/>
        <v>-2.2515000000000001</v>
      </c>
      <c r="DB40" s="125">
        <f t="shared" si="66"/>
        <v>2.5409999999999999</v>
      </c>
      <c r="DC40" s="125">
        <f t="shared" si="67"/>
        <v>4.4218999999999991</v>
      </c>
      <c r="DD40" s="125">
        <f t="shared" si="75"/>
        <v>7.2262408351789773</v>
      </c>
      <c r="DE40" s="298" t="str">
        <f t="shared" si="68"/>
        <v>E</v>
      </c>
    </row>
    <row r="41" spans="1:109" x14ac:dyDescent="0.25">
      <c r="A41" s="23">
        <v>1200</v>
      </c>
      <c r="B41" s="23">
        <v>35</v>
      </c>
      <c r="C41" s="23">
        <v>1</v>
      </c>
      <c r="D41" s="23" t="s">
        <v>265</v>
      </c>
      <c r="E41" s="312">
        <f t="shared" si="0"/>
        <v>5.3629909100289881</v>
      </c>
      <c r="F41" s="287" t="str">
        <f t="shared" si="1"/>
        <v>F</v>
      </c>
      <c r="G41" s="312">
        <f t="shared" si="2"/>
        <v>4.6528999999999989</v>
      </c>
      <c r="H41" s="312">
        <f t="shared" si="2"/>
        <v>7.7794125920229327</v>
      </c>
      <c r="I41" s="287" t="str">
        <f t="shared" si="3"/>
        <v>E</v>
      </c>
      <c r="J41" s="320">
        <f t="shared" si="69"/>
        <v>1</v>
      </c>
      <c r="K41" s="80">
        <f t="shared" si="70"/>
        <v>1</v>
      </c>
      <c r="L41" s="82">
        <f t="shared" si="71"/>
        <v>1</v>
      </c>
      <c r="M41" s="80">
        <f t="shared" si="4"/>
        <v>35</v>
      </c>
      <c r="N41" s="80">
        <f t="shared" si="5"/>
        <v>240</v>
      </c>
      <c r="O41" s="80">
        <f t="shared" si="6"/>
        <v>240</v>
      </c>
      <c r="P41" s="80">
        <f t="shared" si="7"/>
        <v>1200</v>
      </c>
      <c r="Q41" s="80">
        <f t="shared" si="8"/>
        <v>3360</v>
      </c>
      <c r="R41" s="80">
        <f t="shared" si="9"/>
        <v>3360</v>
      </c>
      <c r="S41" s="80">
        <f t="shared" si="10"/>
        <v>120</v>
      </c>
      <c r="T41" s="80">
        <f>0</f>
        <v>0</v>
      </c>
      <c r="U41" s="80">
        <f>'Int. Sens. Plot'!$B$2</f>
        <v>100</v>
      </c>
      <c r="V41" s="80">
        <f>'Int. Sens. Plot'!$B$3</f>
        <v>25</v>
      </c>
      <c r="W41" s="80">
        <f t="shared" si="11"/>
        <v>5</v>
      </c>
      <c r="X41" s="80">
        <f t="shared" si="12"/>
        <v>5</v>
      </c>
      <c r="Y41" s="225">
        <v>0.5</v>
      </c>
      <c r="Z41" s="80">
        <v>0</v>
      </c>
      <c r="AA41" s="86">
        <v>45</v>
      </c>
      <c r="AB41" s="86">
        <v>5</v>
      </c>
      <c r="AC41" s="80">
        <v>90</v>
      </c>
      <c r="AD41" s="80">
        <v>45</v>
      </c>
      <c r="AE41" s="80">
        <v>12</v>
      </c>
      <c r="AF41" s="80">
        <f t="shared" si="13"/>
        <v>21</v>
      </c>
      <c r="AG41" s="80">
        <f t="shared" si="14"/>
        <v>21</v>
      </c>
      <c r="AH41" s="86">
        <v>0</v>
      </c>
      <c r="AI41" s="86">
        <v>12</v>
      </c>
      <c r="AJ41" s="40">
        <v>21.9</v>
      </c>
      <c r="AK41" s="86">
        <v>9</v>
      </c>
      <c r="AL41" s="86">
        <v>0</v>
      </c>
      <c r="AM41" s="91">
        <v>1</v>
      </c>
      <c r="AN41" s="91">
        <v>0.1</v>
      </c>
      <c r="AO41" s="122">
        <v>3.5</v>
      </c>
      <c r="AP41" s="122">
        <v>10</v>
      </c>
      <c r="AQ41" s="122">
        <v>3</v>
      </c>
      <c r="AR41" s="122">
        <v>3</v>
      </c>
      <c r="AS41" s="122" t="str">
        <f t="shared" si="15"/>
        <v>Signalized</v>
      </c>
      <c r="AT41" s="119" t="s">
        <v>74</v>
      </c>
      <c r="AU41" s="321" t="s">
        <v>74</v>
      </c>
      <c r="AV41" s="306">
        <f t="shared" si="16"/>
        <v>9</v>
      </c>
      <c r="AW41" s="276">
        <f t="shared" si="17"/>
        <v>0.93333333333333335</v>
      </c>
      <c r="AX41" s="276">
        <f t="shared" si="18"/>
        <v>2.7777777777777776E-2</v>
      </c>
      <c r="AY41" s="125">
        <f t="shared" si="19"/>
        <v>86.189488516590657</v>
      </c>
      <c r="AZ41" s="125">
        <f t="shared" si="20"/>
        <v>129.28423277488599</v>
      </c>
      <c r="BA41" s="125">
        <f t="shared" si="21"/>
        <v>179.37897703318131</v>
      </c>
      <c r="BB41" s="125">
        <f t="shared" si="22"/>
        <v>1</v>
      </c>
      <c r="BC41" s="125">
        <f t="shared" si="23"/>
        <v>1</v>
      </c>
      <c r="BD41" s="326" t="str">
        <f t="shared" si="24"/>
        <v>-</v>
      </c>
      <c r="BE41" s="125" t="str">
        <f t="shared" si="25"/>
        <v>-</v>
      </c>
      <c r="BF41" s="125">
        <f t="shared" si="26"/>
        <v>1.069886277251209</v>
      </c>
      <c r="BG41" s="125">
        <f t="shared" si="27"/>
        <v>0.68100000000000005</v>
      </c>
      <c r="BH41" s="127">
        <f t="shared" si="28"/>
        <v>840</v>
      </c>
      <c r="BI41" s="125">
        <f t="shared" si="29"/>
        <v>3.8219999999999996</v>
      </c>
      <c r="BJ41" s="125">
        <f t="shared" si="30"/>
        <v>0.17069999999999999</v>
      </c>
      <c r="BK41" s="127">
        <f t="shared" si="31"/>
        <v>49</v>
      </c>
      <c r="BL41" s="126">
        <f>IF(AS41="Signalized",(AC41-BK41)^2/(2*AC41),IF(AS41="Free",PEDBIKE_DELAY(AX41,AW41,AF41,AE41,AO41,AR41,AM41,L41,TRUE),IF(AS41="Stop",1,"Control N/A!")))</f>
        <v>9.3388888888888886</v>
      </c>
      <c r="BM41" s="125">
        <f t="shared" si="32"/>
        <v>8.959091002898803E-2</v>
      </c>
      <c r="BN41" s="125">
        <f t="shared" si="33"/>
        <v>5.3629909100289881</v>
      </c>
      <c r="BO41" s="124" t="str">
        <f t="shared" si="34"/>
        <v>F</v>
      </c>
      <c r="BP41" s="310"/>
      <c r="BQ41" s="302">
        <f t="shared" si="35"/>
        <v>1500</v>
      </c>
      <c r="BR41" s="126">
        <v>26</v>
      </c>
      <c r="BS41" s="127">
        <f t="shared" si="36"/>
        <v>132.52083431744754</v>
      </c>
      <c r="BT41" s="126">
        <f t="shared" si="37"/>
        <v>12.421671575187151</v>
      </c>
      <c r="BU41" s="303">
        <f t="shared" si="38"/>
        <v>5.0999999999999996</v>
      </c>
      <c r="BV41" s="276">
        <f t="shared" si="39"/>
        <v>0.93333333333333335</v>
      </c>
      <c r="BW41" s="276">
        <f t="shared" si="40"/>
        <v>6.9444444444444441E-3</v>
      </c>
      <c r="BX41" s="125">
        <f t="shared" si="41"/>
        <v>1</v>
      </c>
      <c r="BY41" s="125">
        <f t="shared" si="42"/>
        <v>7.9990605003022602E-3</v>
      </c>
      <c r="BZ41" s="125">
        <f t="shared" si="43"/>
        <v>5.0999999999999996</v>
      </c>
      <c r="CA41" s="125">
        <f t="shared" si="44"/>
        <v>0.20281353317080053</v>
      </c>
      <c r="CB41" s="125">
        <f t="shared" si="45"/>
        <v>0.99143439060250194</v>
      </c>
      <c r="CC41" s="125">
        <f t="shared" si="46"/>
        <v>119.94085858002911</v>
      </c>
      <c r="CD41" s="125">
        <f t="shared" si="47"/>
        <v>1.0273665453970833</v>
      </c>
      <c r="CE41" s="125">
        <f t="shared" si="48"/>
        <v>117</v>
      </c>
      <c r="CF41" s="304" cm="1">
        <f t="array" ref="CF41">PEDBIKE_DELAY(BW41,BV41,AG41,AH41,AP41,AQ41,AN41,L41,FALSE)</f>
        <v>6.7919489315639456</v>
      </c>
      <c r="CG41" s="306">
        <f t="shared" si="49"/>
        <v>5.0999999999999996</v>
      </c>
      <c r="CH41" s="125">
        <f t="shared" si="50"/>
        <v>1</v>
      </c>
      <c r="CI41" s="125">
        <f t="shared" si="51"/>
        <v>7.9990605003022602E-3</v>
      </c>
      <c r="CJ41" s="125">
        <f t="shared" si="52"/>
        <v>5.0999999999999996</v>
      </c>
      <c r="CK41" s="125">
        <f t="shared" si="53"/>
        <v>0.99143439060250194</v>
      </c>
      <c r="CL41" s="125">
        <f t="shared" si="54"/>
        <v>1</v>
      </c>
      <c r="CM41" s="125">
        <f t="shared" si="55"/>
        <v>118.91349203463203</v>
      </c>
      <c r="CN41" s="125">
        <f t="shared" si="56"/>
        <v>1.0273665453970833</v>
      </c>
      <c r="CO41" s="127">
        <f t="shared" si="57"/>
        <v>117</v>
      </c>
      <c r="CP41" s="125" cm="1">
        <f t="array" ref="CP41">PEDBIKE_DELAY(BW41,AW41,AG41,AH41,AP41,AQ41,AN41,L41,FALSE)</f>
        <v>6.7919489315639456</v>
      </c>
      <c r="CQ41" s="126">
        <f t="shared" si="58"/>
        <v>30.5</v>
      </c>
      <c r="CR41" s="126">
        <f t="shared" si="59"/>
        <v>78.5</v>
      </c>
      <c r="CS41" s="126">
        <f t="shared" si="60"/>
        <v>54.5</v>
      </c>
      <c r="CT41" s="304">
        <f t="shared" si="61"/>
        <v>25.87167157518715</v>
      </c>
      <c r="CU41" s="126">
        <f t="shared" si="72"/>
        <v>25.87167157518715</v>
      </c>
      <c r="CV41" s="126">
        <f t="shared" si="62"/>
        <v>0</v>
      </c>
      <c r="CW41" s="127">
        <f t="shared" si="63"/>
        <v>0</v>
      </c>
      <c r="CX41" s="124">
        <f t="shared" si="64"/>
        <v>12</v>
      </c>
      <c r="CY41" s="124">
        <f t="shared" si="73"/>
        <v>3.8219999999999996</v>
      </c>
      <c r="CZ41" s="124">
        <f t="shared" si="74"/>
        <v>1.3045125920229339</v>
      </c>
      <c r="DA41" s="125">
        <f t="shared" si="65"/>
        <v>-2.2515000000000001</v>
      </c>
      <c r="DB41" s="125">
        <f t="shared" si="66"/>
        <v>2.7719999999999998</v>
      </c>
      <c r="DC41" s="125">
        <f t="shared" si="67"/>
        <v>4.6528999999999989</v>
      </c>
      <c r="DD41" s="125">
        <f t="shared" si="75"/>
        <v>7.7794125920229327</v>
      </c>
      <c r="DE41" s="298" t="str">
        <f t="shared" si="68"/>
        <v>E</v>
      </c>
    </row>
    <row r="42" spans="1:109" x14ac:dyDescent="0.25">
      <c r="A42" s="23">
        <v>100</v>
      </c>
      <c r="B42" s="23">
        <v>45</v>
      </c>
      <c r="C42" s="23">
        <v>1</v>
      </c>
      <c r="D42" s="23" t="s">
        <v>265</v>
      </c>
      <c r="E42" s="312">
        <f t="shared" si="0"/>
        <v>1.7940159100289879</v>
      </c>
      <c r="F42" s="287" t="str">
        <f t="shared" si="1"/>
        <v>A</v>
      </c>
      <c r="G42" s="312">
        <f t="shared" si="2"/>
        <v>2.1118999999999994</v>
      </c>
      <c r="H42" s="312">
        <f t="shared" si="2"/>
        <v>1.8109184714778439</v>
      </c>
      <c r="I42" s="287" t="str">
        <f t="shared" si="3"/>
        <v>B</v>
      </c>
      <c r="J42" s="320">
        <f t="shared" si="69"/>
        <v>1</v>
      </c>
      <c r="K42" s="80">
        <f t="shared" si="70"/>
        <v>1</v>
      </c>
      <c r="L42" s="82">
        <f t="shared" si="71"/>
        <v>1</v>
      </c>
      <c r="M42" s="80">
        <f t="shared" si="4"/>
        <v>45</v>
      </c>
      <c r="N42" s="80">
        <f t="shared" si="5"/>
        <v>20</v>
      </c>
      <c r="O42" s="80">
        <f t="shared" si="6"/>
        <v>20</v>
      </c>
      <c r="P42" s="80">
        <f t="shared" si="7"/>
        <v>100</v>
      </c>
      <c r="Q42" s="80">
        <f t="shared" si="8"/>
        <v>280</v>
      </c>
      <c r="R42" s="80">
        <f t="shared" si="9"/>
        <v>280</v>
      </c>
      <c r="S42" s="80">
        <f t="shared" si="10"/>
        <v>10</v>
      </c>
      <c r="T42" s="80">
        <f>0</f>
        <v>0</v>
      </c>
      <c r="U42" s="80">
        <f>'Int. Sens. Plot'!$B$2</f>
        <v>100</v>
      </c>
      <c r="V42" s="80">
        <f>'Int. Sens. Plot'!$B$3</f>
        <v>25</v>
      </c>
      <c r="W42" s="80">
        <f t="shared" si="11"/>
        <v>5</v>
      </c>
      <c r="X42" s="80">
        <f t="shared" si="12"/>
        <v>5</v>
      </c>
      <c r="Y42" s="225">
        <v>0.5</v>
      </c>
      <c r="Z42" s="80">
        <v>0</v>
      </c>
      <c r="AA42" s="86">
        <v>45</v>
      </c>
      <c r="AB42" s="86">
        <v>5</v>
      </c>
      <c r="AC42" s="80">
        <v>90</v>
      </c>
      <c r="AD42" s="80">
        <v>45</v>
      </c>
      <c r="AE42" s="80">
        <v>12</v>
      </c>
      <c r="AF42" s="80">
        <f t="shared" si="13"/>
        <v>21</v>
      </c>
      <c r="AG42" s="80">
        <f t="shared" si="14"/>
        <v>21</v>
      </c>
      <c r="AH42" s="86">
        <v>0</v>
      </c>
      <c r="AI42" s="86">
        <v>12</v>
      </c>
      <c r="AJ42" s="40">
        <v>22.9</v>
      </c>
      <c r="AK42" s="86">
        <v>9</v>
      </c>
      <c r="AL42" s="86">
        <v>0</v>
      </c>
      <c r="AM42" s="91">
        <v>1</v>
      </c>
      <c r="AN42" s="91">
        <v>0.1</v>
      </c>
      <c r="AO42" s="122">
        <v>3.5</v>
      </c>
      <c r="AP42" s="122">
        <v>10</v>
      </c>
      <c r="AQ42" s="122">
        <v>3</v>
      </c>
      <c r="AR42" s="122">
        <v>3</v>
      </c>
      <c r="AS42" s="122" t="str">
        <f t="shared" si="15"/>
        <v>Signalized</v>
      </c>
      <c r="AT42" s="119" t="s">
        <v>74</v>
      </c>
      <c r="AU42" s="321" t="s">
        <v>74</v>
      </c>
      <c r="AV42" s="306">
        <f t="shared" si="16"/>
        <v>9</v>
      </c>
      <c r="AW42" s="276">
        <f t="shared" si="17"/>
        <v>7.7777777777777779E-2</v>
      </c>
      <c r="AX42" s="276">
        <f t="shared" si="18"/>
        <v>2.7777777777777776E-2</v>
      </c>
      <c r="AY42" s="125">
        <f t="shared" si="19"/>
        <v>1</v>
      </c>
      <c r="AZ42" s="125">
        <f t="shared" si="20"/>
        <v>1.1037881315974762</v>
      </c>
      <c r="BA42" s="125">
        <f t="shared" si="21"/>
        <v>9</v>
      </c>
      <c r="BB42" s="125">
        <f t="shared" si="22"/>
        <v>0.50341469620859047</v>
      </c>
      <c r="BC42" s="125">
        <f t="shared" si="23"/>
        <v>0.50341469620859047</v>
      </c>
      <c r="BD42" s="326" t="str">
        <f t="shared" si="24"/>
        <v>-</v>
      </c>
      <c r="BE42" s="125" t="str">
        <f t="shared" si="25"/>
        <v>-</v>
      </c>
      <c r="BF42" s="125">
        <f t="shared" si="26"/>
        <v>29.344680292176033</v>
      </c>
      <c r="BG42" s="125">
        <f t="shared" si="27"/>
        <v>0.68100000000000005</v>
      </c>
      <c r="BH42" s="127">
        <f t="shared" si="28"/>
        <v>70</v>
      </c>
      <c r="BI42" s="125">
        <f t="shared" si="29"/>
        <v>0.40949999999999992</v>
      </c>
      <c r="BJ42" s="125">
        <f t="shared" si="30"/>
        <v>1.4225E-2</v>
      </c>
      <c r="BK42" s="127">
        <f t="shared" si="31"/>
        <v>49</v>
      </c>
      <c r="BL42" s="126">
        <f>IF(AS42="Signalized",(AC42-BK42)^2/(2*AC42),IF(AS42="Free",PEDBIKE_DELAY(AX42,AW42,AF42,AE42,AO42,AR42,AM42,L42,TRUE),IF(AS42="Stop",1,"Control N/A!")))</f>
        <v>9.3388888888888886</v>
      </c>
      <c r="BM42" s="125">
        <f t="shared" si="32"/>
        <v>8.959091002898803E-2</v>
      </c>
      <c r="BN42" s="125">
        <f t="shared" si="33"/>
        <v>1.7940159100289879</v>
      </c>
      <c r="BO42" s="124" t="str">
        <f t="shared" si="34"/>
        <v>A</v>
      </c>
      <c r="BP42" s="310"/>
      <c r="BQ42" s="302">
        <f t="shared" si="35"/>
        <v>1500</v>
      </c>
      <c r="BR42" s="126">
        <v>27</v>
      </c>
      <c r="BS42" s="127">
        <f t="shared" si="36"/>
        <v>645.53098231879335</v>
      </c>
      <c r="BT42" s="126">
        <f t="shared" si="37"/>
        <v>11.472145525144583</v>
      </c>
      <c r="BU42" s="303">
        <f t="shared" si="38"/>
        <v>5.0999999999999996</v>
      </c>
      <c r="BV42" s="276">
        <f t="shared" si="39"/>
        <v>7.7777777777777779E-2</v>
      </c>
      <c r="BW42" s="276">
        <f t="shared" si="40"/>
        <v>6.9444444444444441E-3</v>
      </c>
      <c r="BX42" s="125">
        <f t="shared" si="41"/>
        <v>1</v>
      </c>
      <c r="BY42" s="125">
        <f t="shared" si="42"/>
        <v>0.14782490273109056</v>
      </c>
      <c r="BZ42" s="125">
        <f t="shared" si="43"/>
        <v>5.0999999999999996</v>
      </c>
      <c r="CA42" s="125">
        <f t="shared" si="44"/>
        <v>1.8711611771168868E-2</v>
      </c>
      <c r="CB42" s="125">
        <f t="shared" si="45"/>
        <v>0.32744182566942437</v>
      </c>
      <c r="CC42" s="125">
        <f t="shared" si="46"/>
        <v>3.5414886057891568</v>
      </c>
      <c r="CD42" s="125">
        <f t="shared" si="47"/>
        <v>2.3818571111220983</v>
      </c>
      <c r="CE42" s="125">
        <f t="shared" si="48"/>
        <v>1</v>
      </c>
      <c r="CF42" s="304" cm="1">
        <f t="array" ref="CF42">PEDBIKE_DELAY(BW42,BV42,AG42,AH42,AP42,AQ42,AN42,L42,FALSE)</f>
        <v>0.38103133335505995</v>
      </c>
      <c r="CG42" s="306">
        <f t="shared" si="49"/>
        <v>5.0999999999999996</v>
      </c>
      <c r="CH42" s="125">
        <f t="shared" si="50"/>
        <v>1</v>
      </c>
      <c r="CI42" s="125">
        <f t="shared" si="51"/>
        <v>0.14782490273109056</v>
      </c>
      <c r="CJ42" s="125">
        <f t="shared" si="52"/>
        <v>5.0999999999999996</v>
      </c>
      <c r="CK42" s="125">
        <f t="shared" si="53"/>
        <v>0.32744182566942426</v>
      </c>
      <c r="CL42" s="125">
        <f t="shared" si="54"/>
        <v>0.99975882795512139</v>
      </c>
      <c r="CM42" s="125">
        <f t="shared" si="55"/>
        <v>1.1599112328309653</v>
      </c>
      <c r="CN42" s="125">
        <f t="shared" si="56"/>
        <v>2.3818571111220983</v>
      </c>
      <c r="CO42" s="127">
        <f t="shared" si="57"/>
        <v>1</v>
      </c>
      <c r="CP42" s="125" cm="1">
        <f t="array" ref="CP42">PEDBIKE_DELAY(BW42,AW42,AG42,AH42,AP42,AQ42,AN42,L42,FALSE)</f>
        <v>0.38103133335505995</v>
      </c>
      <c r="CQ42" s="126">
        <f t="shared" si="58"/>
        <v>30.5</v>
      </c>
      <c r="CR42" s="126">
        <f t="shared" si="59"/>
        <v>78.5</v>
      </c>
      <c r="CS42" s="126">
        <f t="shared" si="60"/>
        <v>54.5</v>
      </c>
      <c r="CT42" s="304">
        <f t="shared" si="61"/>
        <v>24.922145525144586</v>
      </c>
      <c r="CU42" s="126">
        <f t="shared" si="72"/>
        <v>24.922145525144586</v>
      </c>
      <c r="CV42" s="126">
        <f t="shared" si="62"/>
        <v>0</v>
      </c>
      <c r="CW42" s="127">
        <f t="shared" si="63"/>
        <v>0</v>
      </c>
      <c r="CX42" s="124">
        <f t="shared" si="64"/>
        <v>12</v>
      </c>
      <c r="CY42" s="124">
        <f t="shared" si="73"/>
        <v>0.40949999999999992</v>
      </c>
      <c r="CZ42" s="124">
        <f t="shared" si="74"/>
        <v>1.289518471477844</v>
      </c>
      <c r="DA42" s="125">
        <f t="shared" si="65"/>
        <v>-2.2515000000000001</v>
      </c>
      <c r="DB42" s="125">
        <f t="shared" si="66"/>
        <v>0.23100000000000001</v>
      </c>
      <c r="DC42" s="125">
        <f t="shared" si="67"/>
        <v>2.1118999999999994</v>
      </c>
      <c r="DD42" s="125">
        <f t="shared" si="75"/>
        <v>1.8109184714778439</v>
      </c>
      <c r="DE42" s="298" t="str">
        <f t="shared" si="68"/>
        <v>B</v>
      </c>
    </row>
    <row r="43" spans="1:109" x14ac:dyDescent="0.25">
      <c r="A43" s="23">
        <v>200</v>
      </c>
      <c r="B43" s="23">
        <v>45</v>
      </c>
      <c r="C43" s="23">
        <v>1</v>
      </c>
      <c r="D43" s="23" t="s">
        <v>265</v>
      </c>
      <c r="E43" s="312">
        <f t="shared" si="0"/>
        <v>2.2177409100289878</v>
      </c>
      <c r="F43" s="287" t="str">
        <f t="shared" si="1"/>
        <v>B</v>
      </c>
      <c r="G43" s="312">
        <f t="shared" si="2"/>
        <v>2.3428999999999993</v>
      </c>
      <c r="H43" s="312">
        <f t="shared" si="2"/>
        <v>2.4520573588628518</v>
      </c>
      <c r="I43" s="287" t="str">
        <f t="shared" si="3"/>
        <v>B</v>
      </c>
      <c r="J43" s="320">
        <f t="shared" si="69"/>
        <v>1</v>
      </c>
      <c r="K43" s="80">
        <f t="shared" si="70"/>
        <v>1</v>
      </c>
      <c r="L43" s="82">
        <f t="shared" si="71"/>
        <v>1</v>
      </c>
      <c r="M43" s="80">
        <f t="shared" si="4"/>
        <v>45</v>
      </c>
      <c r="N43" s="80">
        <f t="shared" si="5"/>
        <v>40</v>
      </c>
      <c r="O43" s="80">
        <f t="shared" si="6"/>
        <v>40</v>
      </c>
      <c r="P43" s="80">
        <f t="shared" si="7"/>
        <v>200</v>
      </c>
      <c r="Q43" s="80">
        <f t="shared" si="8"/>
        <v>560</v>
      </c>
      <c r="R43" s="80">
        <f t="shared" si="9"/>
        <v>560</v>
      </c>
      <c r="S43" s="80">
        <f t="shared" si="10"/>
        <v>20</v>
      </c>
      <c r="T43" s="80">
        <f>0</f>
        <v>0</v>
      </c>
      <c r="U43" s="80">
        <f>'Int. Sens. Plot'!$B$2</f>
        <v>100</v>
      </c>
      <c r="V43" s="80">
        <f>'Int. Sens. Plot'!$B$3</f>
        <v>25</v>
      </c>
      <c r="W43" s="80">
        <f t="shared" si="11"/>
        <v>5</v>
      </c>
      <c r="X43" s="80">
        <f t="shared" si="12"/>
        <v>5</v>
      </c>
      <c r="Y43" s="225">
        <v>0.5</v>
      </c>
      <c r="Z43" s="80">
        <v>0</v>
      </c>
      <c r="AA43" s="86">
        <v>45</v>
      </c>
      <c r="AB43" s="86">
        <v>5</v>
      </c>
      <c r="AC43" s="80">
        <v>90</v>
      </c>
      <c r="AD43" s="80">
        <v>45</v>
      </c>
      <c r="AE43" s="80">
        <v>12</v>
      </c>
      <c r="AF43" s="80">
        <f t="shared" si="13"/>
        <v>21</v>
      </c>
      <c r="AG43" s="80">
        <f t="shared" si="14"/>
        <v>21</v>
      </c>
      <c r="AH43" s="86">
        <v>0</v>
      </c>
      <c r="AI43" s="86">
        <v>12</v>
      </c>
      <c r="AJ43" s="40">
        <v>23.9</v>
      </c>
      <c r="AK43" s="86">
        <v>9</v>
      </c>
      <c r="AL43" s="86">
        <v>0</v>
      </c>
      <c r="AM43" s="91">
        <v>1</v>
      </c>
      <c r="AN43" s="91">
        <v>0.1</v>
      </c>
      <c r="AO43" s="122">
        <v>3.5</v>
      </c>
      <c r="AP43" s="122">
        <v>10</v>
      </c>
      <c r="AQ43" s="122">
        <v>3</v>
      </c>
      <c r="AR43" s="122">
        <v>3</v>
      </c>
      <c r="AS43" s="122" t="str">
        <f t="shared" si="15"/>
        <v>Signalized</v>
      </c>
      <c r="AT43" s="119" t="s">
        <v>74</v>
      </c>
      <c r="AU43" s="321" t="s">
        <v>74</v>
      </c>
      <c r="AV43" s="306">
        <f t="shared" si="16"/>
        <v>9</v>
      </c>
      <c r="AW43" s="276">
        <f t="shared" si="17"/>
        <v>0.15555555555555556</v>
      </c>
      <c r="AX43" s="276">
        <f t="shared" si="18"/>
        <v>2.7777777777777776E-2</v>
      </c>
      <c r="AY43" s="125">
        <f t="shared" si="19"/>
        <v>1</v>
      </c>
      <c r="AZ43" s="125">
        <f t="shared" si="20"/>
        <v>1.2752249018249304</v>
      </c>
      <c r="BA43" s="125">
        <f t="shared" si="21"/>
        <v>9</v>
      </c>
      <c r="BB43" s="125">
        <f t="shared" si="22"/>
        <v>0.75340303605839354</v>
      </c>
      <c r="BC43" s="125">
        <f t="shared" si="23"/>
        <v>0.75340303605839354</v>
      </c>
      <c r="BD43" s="326" t="str">
        <f t="shared" si="24"/>
        <v>-</v>
      </c>
      <c r="BE43" s="125" t="str">
        <f t="shared" si="25"/>
        <v>-</v>
      </c>
      <c r="BF43" s="125">
        <f t="shared" si="26"/>
        <v>7.6910560119050713</v>
      </c>
      <c r="BG43" s="125">
        <f t="shared" si="27"/>
        <v>0.68100000000000005</v>
      </c>
      <c r="BH43" s="127">
        <f t="shared" si="28"/>
        <v>140</v>
      </c>
      <c r="BI43" s="125">
        <f t="shared" si="29"/>
        <v>0.81899999999999984</v>
      </c>
      <c r="BJ43" s="125">
        <f t="shared" si="30"/>
        <v>2.845E-2</v>
      </c>
      <c r="BK43" s="127">
        <f t="shared" si="31"/>
        <v>49</v>
      </c>
      <c r="BL43" s="126">
        <f>IF(AS43="Signalized",(AC43-BK43)^2/(2*AC43),IF(AS43="Free",PEDBIKE_DELAY(AX43,AW43,AF43,AE43,AO43,AR43,AM43,L43,TRUE),IF(AS43="Stop",1,"Control N/A!")))</f>
        <v>9.3388888888888886</v>
      </c>
      <c r="BM43" s="125">
        <f t="shared" si="32"/>
        <v>8.959091002898803E-2</v>
      </c>
      <c r="BN43" s="125">
        <f t="shared" si="33"/>
        <v>2.2177409100289878</v>
      </c>
      <c r="BO43" s="124" t="str">
        <f t="shared" si="34"/>
        <v>B</v>
      </c>
      <c r="BP43" s="310"/>
      <c r="BQ43" s="302">
        <f t="shared" si="35"/>
        <v>1500</v>
      </c>
      <c r="BR43" s="126">
        <v>28</v>
      </c>
      <c r="BS43" s="127">
        <f t="shared" si="36"/>
        <v>549.47435080441187</v>
      </c>
      <c r="BT43" s="126">
        <f t="shared" si="37"/>
        <v>11.511884016972761</v>
      </c>
      <c r="BU43" s="303">
        <f t="shared" si="38"/>
        <v>5.0999999999999996</v>
      </c>
      <c r="BV43" s="276">
        <f t="shared" si="39"/>
        <v>0.15555555555555556</v>
      </c>
      <c r="BW43" s="276">
        <f t="shared" si="40"/>
        <v>6.9444444444444441E-3</v>
      </c>
      <c r="BX43" s="125">
        <f t="shared" si="41"/>
        <v>1</v>
      </c>
      <c r="BY43" s="125">
        <f t="shared" si="42"/>
        <v>0.10857847474827272</v>
      </c>
      <c r="BZ43" s="125">
        <f t="shared" si="43"/>
        <v>5.0999999999999996</v>
      </c>
      <c r="CA43" s="125">
        <f t="shared" si="44"/>
        <v>3.7073099127262754E-2</v>
      </c>
      <c r="CB43" s="125">
        <f t="shared" si="45"/>
        <v>0.54766550214112308</v>
      </c>
      <c r="CC43" s="125">
        <f t="shared" si="46"/>
        <v>4.8997322097653022</v>
      </c>
      <c r="CD43" s="125">
        <f t="shared" si="47"/>
        <v>2.2163179087471558</v>
      </c>
      <c r="CE43" s="125">
        <f t="shared" si="48"/>
        <v>2</v>
      </c>
      <c r="CF43" s="304" cm="1">
        <f t="array" ref="CF43">PEDBIKE_DELAY(BW43,BV43,AG43,AH43,AP43,AQ43,AN43,L43,FALSE)</f>
        <v>0.81663296669681418</v>
      </c>
      <c r="CG43" s="306">
        <f t="shared" si="49"/>
        <v>5.0999999999999996</v>
      </c>
      <c r="CH43" s="125">
        <f t="shared" si="50"/>
        <v>1</v>
      </c>
      <c r="CI43" s="125">
        <f t="shared" si="51"/>
        <v>0.10857847474827272</v>
      </c>
      <c r="CJ43" s="125">
        <f t="shared" si="52"/>
        <v>5.0999999999999996</v>
      </c>
      <c r="CK43" s="125">
        <f t="shared" si="53"/>
        <v>0.54766550214112297</v>
      </c>
      <c r="CL43" s="125">
        <f t="shared" si="54"/>
        <v>0.99999994183604479</v>
      </c>
      <c r="CM43" s="125">
        <f t="shared" si="55"/>
        <v>2.6834144570961471</v>
      </c>
      <c r="CN43" s="125">
        <f t="shared" si="56"/>
        <v>2.2163179087471558</v>
      </c>
      <c r="CO43" s="127">
        <f t="shared" si="57"/>
        <v>2</v>
      </c>
      <c r="CP43" s="125" cm="1">
        <f t="array" ref="CP43">PEDBIKE_DELAY(BW43,AW43,AG43,AH43,AP43,AQ43,AN43,L43,FALSE)</f>
        <v>0.81663296669681418</v>
      </c>
      <c r="CQ43" s="126">
        <f t="shared" si="58"/>
        <v>30.5</v>
      </c>
      <c r="CR43" s="126">
        <f t="shared" si="59"/>
        <v>78.5</v>
      </c>
      <c r="CS43" s="126">
        <f t="shared" si="60"/>
        <v>54.5</v>
      </c>
      <c r="CT43" s="304">
        <f t="shared" si="61"/>
        <v>24.96188401697276</v>
      </c>
      <c r="CU43" s="126">
        <f t="shared" si="72"/>
        <v>24.96188401697276</v>
      </c>
      <c r="CV43" s="126">
        <f t="shared" si="62"/>
        <v>0</v>
      </c>
      <c r="CW43" s="127">
        <f t="shared" si="63"/>
        <v>0</v>
      </c>
      <c r="CX43" s="124">
        <f t="shared" si="64"/>
        <v>12</v>
      </c>
      <c r="CY43" s="124">
        <f t="shared" si="73"/>
        <v>0.81899999999999984</v>
      </c>
      <c r="CZ43" s="124">
        <f t="shared" si="74"/>
        <v>1.2901573588628519</v>
      </c>
      <c r="DA43" s="125">
        <f t="shared" si="65"/>
        <v>-2.2515000000000001</v>
      </c>
      <c r="DB43" s="125">
        <f t="shared" si="66"/>
        <v>0.46200000000000002</v>
      </c>
      <c r="DC43" s="125">
        <f t="shared" si="67"/>
        <v>2.3428999999999993</v>
      </c>
      <c r="DD43" s="125">
        <f t="shared" si="75"/>
        <v>2.4520573588628518</v>
      </c>
      <c r="DE43" s="298" t="str">
        <f t="shared" si="68"/>
        <v>B</v>
      </c>
    </row>
    <row r="44" spans="1:109" x14ac:dyDescent="0.25">
      <c r="A44" s="23">
        <v>300</v>
      </c>
      <c r="B44" s="23">
        <v>45</v>
      </c>
      <c r="C44" s="23">
        <v>1</v>
      </c>
      <c r="D44" s="23" t="s">
        <v>265</v>
      </c>
      <c r="E44" s="312">
        <f t="shared" si="0"/>
        <v>2.6414659100289879</v>
      </c>
      <c r="F44" s="287" t="str">
        <f t="shared" si="1"/>
        <v>B</v>
      </c>
      <c r="G44" s="312">
        <f t="shared" si="2"/>
        <v>2.5738999999999992</v>
      </c>
      <c r="H44" s="312">
        <f t="shared" si="2"/>
        <v>3.09336917518681</v>
      </c>
      <c r="I44" s="287" t="str">
        <f t="shared" si="3"/>
        <v>B</v>
      </c>
      <c r="J44" s="320">
        <f t="shared" si="69"/>
        <v>1</v>
      </c>
      <c r="K44" s="80">
        <f t="shared" si="70"/>
        <v>1</v>
      </c>
      <c r="L44" s="82">
        <f t="shared" si="71"/>
        <v>1</v>
      </c>
      <c r="M44" s="80">
        <f t="shared" si="4"/>
        <v>45</v>
      </c>
      <c r="N44" s="80">
        <f t="shared" si="5"/>
        <v>60</v>
      </c>
      <c r="O44" s="80">
        <f t="shared" si="6"/>
        <v>60</v>
      </c>
      <c r="P44" s="80">
        <f t="shared" si="7"/>
        <v>300</v>
      </c>
      <c r="Q44" s="80">
        <f t="shared" si="8"/>
        <v>840</v>
      </c>
      <c r="R44" s="80">
        <f t="shared" si="9"/>
        <v>840</v>
      </c>
      <c r="S44" s="80">
        <f t="shared" si="10"/>
        <v>30</v>
      </c>
      <c r="T44" s="80">
        <f>0</f>
        <v>0</v>
      </c>
      <c r="U44" s="80">
        <f>'Int. Sens. Plot'!$B$2</f>
        <v>100</v>
      </c>
      <c r="V44" s="80">
        <f>'Int. Sens. Plot'!$B$3</f>
        <v>25</v>
      </c>
      <c r="W44" s="80">
        <f t="shared" si="11"/>
        <v>5</v>
      </c>
      <c r="X44" s="80">
        <f t="shared" si="12"/>
        <v>5</v>
      </c>
      <c r="Y44" s="225">
        <v>0.5</v>
      </c>
      <c r="Z44" s="80">
        <v>0</v>
      </c>
      <c r="AA44" s="86">
        <v>45</v>
      </c>
      <c r="AB44" s="86">
        <v>5</v>
      </c>
      <c r="AC44" s="80">
        <v>90</v>
      </c>
      <c r="AD44" s="80">
        <v>45</v>
      </c>
      <c r="AE44" s="80">
        <v>12</v>
      </c>
      <c r="AF44" s="80">
        <f t="shared" si="13"/>
        <v>21</v>
      </c>
      <c r="AG44" s="80">
        <f t="shared" si="14"/>
        <v>21</v>
      </c>
      <c r="AH44" s="86">
        <v>0</v>
      </c>
      <c r="AI44" s="86">
        <v>12</v>
      </c>
      <c r="AJ44" s="40">
        <v>24.9</v>
      </c>
      <c r="AK44" s="86">
        <v>9</v>
      </c>
      <c r="AL44" s="86">
        <v>0</v>
      </c>
      <c r="AM44" s="91">
        <v>1</v>
      </c>
      <c r="AN44" s="91">
        <v>0.1</v>
      </c>
      <c r="AO44" s="122">
        <v>3.5</v>
      </c>
      <c r="AP44" s="122">
        <v>10</v>
      </c>
      <c r="AQ44" s="122">
        <v>3</v>
      </c>
      <c r="AR44" s="122">
        <v>3</v>
      </c>
      <c r="AS44" s="122" t="str">
        <f t="shared" si="15"/>
        <v>Signalized</v>
      </c>
      <c r="AT44" s="119" t="s">
        <v>74</v>
      </c>
      <c r="AU44" s="321" t="s">
        <v>74</v>
      </c>
      <c r="AV44" s="306">
        <f t="shared" si="16"/>
        <v>9</v>
      </c>
      <c r="AW44" s="276">
        <f t="shared" si="17"/>
        <v>0.23333333333333334</v>
      </c>
      <c r="AX44" s="276">
        <f t="shared" si="18"/>
        <v>2.7777777777777776E-2</v>
      </c>
      <c r="AY44" s="125">
        <f t="shared" si="19"/>
        <v>1.0431274106643578</v>
      </c>
      <c r="AZ44" s="125">
        <f t="shared" si="20"/>
        <v>1.5646911159965367</v>
      </c>
      <c r="BA44" s="125">
        <f t="shared" si="21"/>
        <v>9.0862548213287155</v>
      </c>
      <c r="BB44" s="125">
        <f t="shared" si="22"/>
        <v>0.87998350952023063</v>
      </c>
      <c r="BC44" s="125">
        <f t="shared" si="23"/>
        <v>0.87998350952023063</v>
      </c>
      <c r="BD44" s="326" t="str">
        <f t="shared" si="24"/>
        <v>-</v>
      </c>
      <c r="BE44" s="125" t="str">
        <f t="shared" si="25"/>
        <v>-</v>
      </c>
      <c r="BF44" s="125">
        <f t="shared" si="26"/>
        <v>4.2259094759204485</v>
      </c>
      <c r="BG44" s="125">
        <f t="shared" si="27"/>
        <v>0.68100000000000005</v>
      </c>
      <c r="BH44" s="127">
        <f t="shared" si="28"/>
        <v>210</v>
      </c>
      <c r="BI44" s="125">
        <f t="shared" si="29"/>
        <v>1.2284999999999999</v>
      </c>
      <c r="BJ44" s="125">
        <f t="shared" si="30"/>
        <v>4.2674999999999998E-2</v>
      </c>
      <c r="BK44" s="127">
        <f t="shared" si="31"/>
        <v>49</v>
      </c>
      <c r="BL44" s="126">
        <f>IF(AS44="Signalized",(AC44-BK44)^2/(2*AC44),IF(AS44="Free",PEDBIKE_DELAY(AX44,AW44,AF44,AE44,AO44,AR44,AM44,L44,TRUE),IF(AS44="Stop",1,"Control N/A!")))</f>
        <v>9.3388888888888886</v>
      </c>
      <c r="BM44" s="125">
        <f t="shared" si="32"/>
        <v>8.959091002898803E-2</v>
      </c>
      <c r="BN44" s="125">
        <f t="shared" si="33"/>
        <v>2.6414659100289879</v>
      </c>
      <c r="BO44" s="124" t="str">
        <f t="shared" si="34"/>
        <v>B</v>
      </c>
      <c r="BP44" s="310"/>
      <c r="BQ44" s="302">
        <f t="shared" si="35"/>
        <v>1500</v>
      </c>
      <c r="BR44" s="126">
        <v>29</v>
      </c>
      <c r="BS44" s="127">
        <f t="shared" si="36"/>
        <v>462.54316077687059</v>
      </c>
      <c r="BT44" s="126">
        <f t="shared" si="37"/>
        <v>11.562470030112781</v>
      </c>
      <c r="BU44" s="303">
        <f t="shared" si="38"/>
        <v>5.0999999999999996</v>
      </c>
      <c r="BV44" s="276">
        <f t="shared" si="39"/>
        <v>0.23333333333333334</v>
      </c>
      <c r="BW44" s="276">
        <f t="shared" si="40"/>
        <v>6.9444444444444441E-3</v>
      </c>
      <c r="BX44" s="125">
        <f t="shared" si="41"/>
        <v>1</v>
      </c>
      <c r="BY44" s="125">
        <f t="shared" si="42"/>
        <v>8.0007372554138312E-2</v>
      </c>
      <c r="BZ44" s="125">
        <f t="shared" si="43"/>
        <v>5.0999999999999996</v>
      </c>
      <c r="CA44" s="125">
        <f t="shared" si="44"/>
        <v>5.5091013460408234E-2</v>
      </c>
      <c r="CB44" s="125">
        <f t="shared" si="45"/>
        <v>0.69577873593329587</v>
      </c>
      <c r="CC44" s="125">
        <f t="shared" si="46"/>
        <v>6.7575744417709016</v>
      </c>
      <c r="CD44" s="125">
        <f t="shared" si="47"/>
        <v>2.0557978387003959</v>
      </c>
      <c r="CE44" s="125">
        <f t="shared" si="48"/>
        <v>3</v>
      </c>
      <c r="CF44" s="304" cm="1">
        <f t="array" ref="CF44">PEDBIKE_DELAY(BW44,BV44,AG44,AH44,AP44,AQ44,AN44,L44,FALSE)</f>
        <v>1.3031949216072376</v>
      </c>
      <c r="CG44" s="306">
        <f t="shared" si="49"/>
        <v>5.0999999999999996</v>
      </c>
      <c r="CH44" s="125">
        <f t="shared" si="50"/>
        <v>1</v>
      </c>
      <c r="CI44" s="125">
        <f t="shared" si="51"/>
        <v>8.0007372554138312E-2</v>
      </c>
      <c r="CJ44" s="125">
        <f t="shared" si="52"/>
        <v>5.0999999999999996</v>
      </c>
      <c r="CK44" s="125">
        <f t="shared" si="53"/>
        <v>0.69577873593329587</v>
      </c>
      <c r="CL44" s="125">
        <f t="shared" si="54"/>
        <v>0.99999999998597244</v>
      </c>
      <c r="CM44" s="125">
        <f t="shared" si="55"/>
        <v>4.7017766031364596</v>
      </c>
      <c r="CN44" s="125">
        <f t="shared" si="56"/>
        <v>2.0557978387003959</v>
      </c>
      <c r="CO44" s="127">
        <f t="shared" si="57"/>
        <v>3</v>
      </c>
      <c r="CP44" s="125" cm="1">
        <f t="array" ref="CP44">PEDBIKE_DELAY(BW44,AW44,AG44,AH44,AP44,AQ44,AN44,L44,FALSE)</f>
        <v>1.3031949216072376</v>
      </c>
      <c r="CQ44" s="126">
        <f t="shared" si="58"/>
        <v>30.5</v>
      </c>
      <c r="CR44" s="126">
        <f t="shared" si="59"/>
        <v>78.5</v>
      </c>
      <c r="CS44" s="126">
        <f t="shared" si="60"/>
        <v>54.5</v>
      </c>
      <c r="CT44" s="304">
        <f t="shared" si="61"/>
        <v>25.01247003011278</v>
      </c>
      <c r="CU44" s="126">
        <f t="shared" si="72"/>
        <v>25.01247003011278</v>
      </c>
      <c r="CV44" s="126">
        <f t="shared" si="62"/>
        <v>0</v>
      </c>
      <c r="CW44" s="127">
        <f t="shared" si="63"/>
        <v>0</v>
      </c>
      <c r="CX44" s="124">
        <f t="shared" si="64"/>
        <v>12</v>
      </c>
      <c r="CY44" s="124">
        <f t="shared" si="73"/>
        <v>1.2284999999999999</v>
      </c>
      <c r="CZ44" s="124">
        <f t="shared" si="74"/>
        <v>1.2909691751868102</v>
      </c>
      <c r="DA44" s="125">
        <f t="shared" si="65"/>
        <v>-2.2515000000000001</v>
      </c>
      <c r="DB44" s="125">
        <f t="shared" si="66"/>
        <v>0.69299999999999995</v>
      </c>
      <c r="DC44" s="125">
        <f t="shared" si="67"/>
        <v>2.5738999999999992</v>
      </c>
      <c r="DD44" s="125">
        <f t="shared" si="75"/>
        <v>3.09336917518681</v>
      </c>
      <c r="DE44" s="298" t="str">
        <f t="shared" si="68"/>
        <v>B</v>
      </c>
    </row>
    <row r="45" spans="1:109" x14ac:dyDescent="0.25">
      <c r="A45" s="23">
        <v>400</v>
      </c>
      <c r="B45" s="23">
        <v>45</v>
      </c>
      <c r="C45" s="23">
        <v>1</v>
      </c>
      <c r="D45" s="23" t="s">
        <v>265</v>
      </c>
      <c r="E45" s="312">
        <f t="shared" si="0"/>
        <v>3.0651909100289876</v>
      </c>
      <c r="F45" s="287" t="str">
        <f t="shared" si="1"/>
        <v>C</v>
      </c>
      <c r="G45" s="312">
        <f t="shared" si="2"/>
        <v>2.8048999999999999</v>
      </c>
      <c r="H45" s="312">
        <f t="shared" si="2"/>
        <v>3.7349096330469704</v>
      </c>
      <c r="I45" s="287" t="str">
        <f t="shared" si="3"/>
        <v>C</v>
      </c>
      <c r="J45" s="320">
        <f t="shared" si="69"/>
        <v>1</v>
      </c>
      <c r="K45" s="80">
        <f t="shared" si="70"/>
        <v>1</v>
      </c>
      <c r="L45" s="82">
        <f t="shared" si="71"/>
        <v>1</v>
      </c>
      <c r="M45" s="80">
        <f t="shared" si="4"/>
        <v>45</v>
      </c>
      <c r="N45" s="80">
        <f t="shared" si="5"/>
        <v>80</v>
      </c>
      <c r="O45" s="80">
        <f t="shared" si="6"/>
        <v>80</v>
      </c>
      <c r="P45" s="80">
        <f t="shared" si="7"/>
        <v>400</v>
      </c>
      <c r="Q45" s="80">
        <f t="shared" si="8"/>
        <v>1120</v>
      </c>
      <c r="R45" s="80">
        <f t="shared" si="9"/>
        <v>1120</v>
      </c>
      <c r="S45" s="80">
        <f t="shared" si="10"/>
        <v>40</v>
      </c>
      <c r="T45" s="80">
        <f>0</f>
        <v>0</v>
      </c>
      <c r="U45" s="80">
        <f>'Int. Sens. Plot'!$B$2</f>
        <v>100</v>
      </c>
      <c r="V45" s="80">
        <f>'Int. Sens. Plot'!$B$3</f>
        <v>25</v>
      </c>
      <c r="W45" s="80">
        <f t="shared" si="11"/>
        <v>5</v>
      </c>
      <c r="X45" s="80">
        <f t="shared" si="12"/>
        <v>5</v>
      </c>
      <c r="Y45" s="225">
        <v>0.5</v>
      </c>
      <c r="Z45" s="80">
        <v>0</v>
      </c>
      <c r="AA45" s="86">
        <v>45</v>
      </c>
      <c r="AB45" s="86">
        <v>5</v>
      </c>
      <c r="AC45" s="80">
        <v>90</v>
      </c>
      <c r="AD45" s="80">
        <v>45</v>
      </c>
      <c r="AE45" s="80">
        <v>12</v>
      </c>
      <c r="AF45" s="80">
        <f t="shared" si="13"/>
        <v>21</v>
      </c>
      <c r="AG45" s="80">
        <f t="shared" si="14"/>
        <v>21</v>
      </c>
      <c r="AH45" s="86">
        <v>0</v>
      </c>
      <c r="AI45" s="86">
        <v>12</v>
      </c>
      <c r="AJ45" s="40">
        <v>25.9</v>
      </c>
      <c r="AK45" s="86">
        <v>9</v>
      </c>
      <c r="AL45" s="86">
        <v>0</v>
      </c>
      <c r="AM45" s="91">
        <v>1</v>
      </c>
      <c r="AN45" s="91">
        <v>0.1</v>
      </c>
      <c r="AO45" s="122">
        <v>3.5</v>
      </c>
      <c r="AP45" s="122">
        <v>10</v>
      </c>
      <c r="AQ45" s="122">
        <v>3</v>
      </c>
      <c r="AR45" s="122">
        <v>3</v>
      </c>
      <c r="AS45" s="122" t="str">
        <f t="shared" si="15"/>
        <v>Signalized</v>
      </c>
      <c r="AT45" s="119" t="s">
        <v>74</v>
      </c>
      <c r="AU45" s="321" t="s">
        <v>74</v>
      </c>
      <c r="AV45" s="306">
        <f t="shared" si="16"/>
        <v>9</v>
      </c>
      <c r="AW45" s="276">
        <f t="shared" si="17"/>
        <v>0.31111111111111112</v>
      </c>
      <c r="AX45" s="276">
        <f t="shared" si="18"/>
        <v>2.7777777777777776E-2</v>
      </c>
      <c r="AY45" s="125">
        <f t="shared" si="19"/>
        <v>1.3752576798632117</v>
      </c>
      <c r="AZ45" s="125">
        <f t="shared" si="20"/>
        <v>2.0628865197948176</v>
      </c>
      <c r="BA45" s="125">
        <f t="shared" si="21"/>
        <v>9.7505153597264229</v>
      </c>
      <c r="BB45" s="125">
        <f t="shared" si="22"/>
        <v>0.9518528661268606</v>
      </c>
      <c r="BC45" s="125">
        <f t="shared" si="23"/>
        <v>0.9518528661268606</v>
      </c>
      <c r="BD45" s="326" t="str">
        <f t="shared" si="24"/>
        <v>-</v>
      </c>
      <c r="BE45" s="125" t="str">
        <f t="shared" si="25"/>
        <v>-</v>
      </c>
      <c r="BF45" s="125">
        <f t="shared" si="26"/>
        <v>3.0477925202658476</v>
      </c>
      <c r="BG45" s="125">
        <f t="shared" si="27"/>
        <v>0.68100000000000005</v>
      </c>
      <c r="BH45" s="127">
        <f t="shared" si="28"/>
        <v>280</v>
      </c>
      <c r="BI45" s="125">
        <f t="shared" si="29"/>
        <v>1.6379999999999997</v>
      </c>
      <c r="BJ45" s="125">
        <f t="shared" si="30"/>
        <v>5.6899999999999999E-2</v>
      </c>
      <c r="BK45" s="127">
        <f t="shared" si="31"/>
        <v>49</v>
      </c>
      <c r="BL45" s="126">
        <f>IF(AS45="Signalized",(AC45-BK45)^2/(2*AC45),IF(AS45="Free",PEDBIKE_DELAY(AX45,AW45,AF45,AE45,AO45,AR45,AM45,L45,TRUE),IF(AS45="Stop",1,"Control N/A!")))</f>
        <v>9.3388888888888886</v>
      </c>
      <c r="BM45" s="125">
        <f t="shared" si="32"/>
        <v>8.959091002898803E-2</v>
      </c>
      <c r="BN45" s="125">
        <f t="shared" si="33"/>
        <v>3.0651909100289876</v>
      </c>
      <c r="BO45" s="124" t="str">
        <f t="shared" si="34"/>
        <v>C</v>
      </c>
      <c r="BP45" s="310"/>
      <c r="BQ45" s="302">
        <f t="shared" si="35"/>
        <v>1500</v>
      </c>
      <c r="BR45" s="126">
        <v>30</v>
      </c>
      <c r="BS45" s="127">
        <f t="shared" si="36"/>
        <v>385.062839274444</v>
      </c>
      <c r="BT45" s="126">
        <f t="shared" si="37"/>
        <v>11.627453103680075</v>
      </c>
      <c r="BU45" s="303">
        <f t="shared" si="38"/>
        <v>5.0999999999999996</v>
      </c>
      <c r="BV45" s="276">
        <f t="shared" si="39"/>
        <v>0.31111111111111112</v>
      </c>
      <c r="BW45" s="276">
        <f t="shared" si="40"/>
        <v>6.9444444444444441E-3</v>
      </c>
      <c r="BX45" s="125">
        <f t="shared" si="41"/>
        <v>1</v>
      </c>
      <c r="BY45" s="125">
        <f t="shared" si="42"/>
        <v>5.9205976937800733E-2</v>
      </c>
      <c r="BZ45" s="125">
        <f t="shared" si="43"/>
        <v>5.0999999999999996</v>
      </c>
      <c r="CA45" s="125">
        <f t="shared" si="44"/>
        <v>7.2771783575625637E-2</v>
      </c>
      <c r="CB45" s="125">
        <f t="shared" si="45"/>
        <v>0.79539350204675763</v>
      </c>
      <c r="CC45" s="125">
        <f t="shared" si="46"/>
        <v>9.2976768053657644</v>
      </c>
      <c r="CD45" s="125">
        <f t="shared" si="47"/>
        <v>1.9023650902469802</v>
      </c>
      <c r="CE45" s="125">
        <f t="shared" si="48"/>
        <v>5</v>
      </c>
      <c r="CF45" s="304" cm="1">
        <f t="array" ref="CF45">PEDBIKE_DELAY(BW45,BV45,AG45,AH45,AP45,AQ45,AN45,L45,FALSE)</f>
        <v>1.8567431255546865</v>
      </c>
      <c r="CG45" s="306">
        <f t="shared" si="49"/>
        <v>5.0999999999999996</v>
      </c>
      <c r="CH45" s="125">
        <f t="shared" si="50"/>
        <v>1</v>
      </c>
      <c r="CI45" s="125">
        <f t="shared" si="51"/>
        <v>5.9205976937800733E-2</v>
      </c>
      <c r="CJ45" s="125">
        <f t="shared" si="52"/>
        <v>5.0999999999999996</v>
      </c>
      <c r="CK45" s="125">
        <f t="shared" si="53"/>
        <v>0.79539350204675752</v>
      </c>
      <c r="CL45" s="125">
        <f t="shared" si="54"/>
        <v>0.99999999999999667</v>
      </c>
      <c r="CM45" s="125">
        <f t="shared" si="55"/>
        <v>7.3953117151188099</v>
      </c>
      <c r="CN45" s="125">
        <f t="shared" si="56"/>
        <v>1.9023650902469802</v>
      </c>
      <c r="CO45" s="127">
        <f t="shared" si="57"/>
        <v>5</v>
      </c>
      <c r="CP45" s="125" cm="1">
        <f t="array" ref="CP45">PEDBIKE_DELAY(BW45,AW45,AG45,AH45,AP45,AQ45,AN45,L45,FALSE)</f>
        <v>1.8567431255546865</v>
      </c>
      <c r="CQ45" s="126">
        <f t="shared" si="58"/>
        <v>30.5</v>
      </c>
      <c r="CR45" s="126">
        <f t="shared" si="59"/>
        <v>78.5</v>
      </c>
      <c r="CS45" s="126">
        <f t="shared" si="60"/>
        <v>54.5</v>
      </c>
      <c r="CT45" s="304">
        <f t="shared" si="61"/>
        <v>25.077453103680078</v>
      </c>
      <c r="CU45" s="126">
        <f t="shared" si="72"/>
        <v>25.077453103680078</v>
      </c>
      <c r="CV45" s="126">
        <f t="shared" si="62"/>
        <v>0</v>
      </c>
      <c r="CW45" s="127">
        <f t="shared" si="63"/>
        <v>0</v>
      </c>
      <c r="CX45" s="124">
        <f t="shared" si="64"/>
        <v>12</v>
      </c>
      <c r="CY45" s="124">
        <f t="shared" si="73"/>
        <v>1.6379999999999997</v>
      </c>
      <c r="CZ45" s="124">
        <f t="shared" si="74"/>
        <v>1.2920096330469704</v>
      </c>
      <c r="DA45" s="125">
        <f t="shared" si="65"/>
        <v>-2.2515000000000001</v>
      </c>
      <c r="DB45" s="125">
        <f t="shared" si="66"/>
        <v>0.92400000000000004</v>
      </c>
      <c r="DC45" s="125">
        <f t="shared" si="67"/>
        <v>2.8048999999999999</v>
      </c>
      <c r="DD45" s="125">
        <f t="shared" si="75"/>
        <v>3.7349096330469704</v>
      </c>
      <c r="DE45" s="298" t="str">
        <f t="shared" si="68"/>
        <v>C</v>
      </c>
    </row>
    <row r="46" spans="1:109" x14ac:dyDescent="0.25">
      <c r="A46" s="23">
        <v>500</v>
      </c>
      <c r="B46" s="23">
        <v>45</v>
      </c>
      <c r="C46" s="23">
        <v>1</v>
      </c>
      <c r="D46" s="23" t="s">
        <v>265</v>
      </c>
      <c r="E46" s="312">
        <f t="shared" si="0"/>
        <v>3.4889159100289877</v>
      </c>
      <c r="F46" s="287" t="str">
        <f t="shared" si="1"/>
        <v>C</v>
      </c>
      <c r="G46" s="312">
        <f t="shared" si="2"/>
        <v>3.0358999999999998</v>
      </c>
      <c r="H46" s="312">
        <f t="shared" si="2"/>
        <v>4.3767560144867801</v>
      </c>
      <c r="I46" s="287" t="str">
        <f t="shared" si="3"/>
        <v>C</v>
      </c>
      <c r="J46" s="320">
        <f t="shared" si="69"/>
        <v>1</v>
      </c>
      <c r="K46" s="80">
        <f t="shared" si="70"/>
        <v>1</v>
      </c>
      <c r="L46" s="82">
        <f t="shared" si="71"/>
        <v>1</v>
      </c>
      <c r="M46" s="80">
        <f t="shared" si="4"/>
        <v>45</v>
      </c>
      <c r="N46" s="80">
        <f t="shared" si="5"/>
        <v>100</v>
      </c>
      <c r="O46" s="80">
        <f t="shared" si="6"/>
        <v>100</v>
      </c>
      <c r="P46" s="80">
        <f t="shared" si="7"/>
        <v>500</v>
      </c>
      <c r="Q46" s="80">
        <f t="shared" si="8"/>
        <v>1400</v>
      </c>
      <c r="R46" s="80">
        <f t="shared" si="9"/>
        <v>1400</v>
      </c>
      <c r="S46" s="80">
        <f t="shared" si="10"/>
        <v>50</v>
      </c>
      <c r="T46" s="80">
        <f>0</f>
        <v>0</v>
      </c>
      <c r="U46" s="80">
        <f>'Int. Sens. Plot'!$B$2</f>
        <v>100</v>
      </c>
      <c r="V46" s="80">
        <f>'Int. Sens. Plot'!$B$3</f>
        <v>25</v>
      </c>
      <c r="W46" s="80">
        <f t="shared" si="11"/>
        <v>5</v>
      </c>
      <c r="X46" s="80">
        <f t="shared" si="12"/>
        <v>5</v>
      </c>
      <c r="Y46" s="225">
        <v>0.5</v>
      </c>
      <c r="Z46" s="80">
        <v>0</v>
      </c>
      <c r="AA46" s="86">
        <v>45</v>
      </c>
      <c r="AB46" s="86">
        <v>5</v>
      </c>
      <c r="AC46" s="80">
        <v>90</v>
      </c>
      <c r="AD46" s="80">
        <v>45</v>
      </c>
      <c r="AE46" s="80">
        <v>12</v>
      </c>
      <c r="AF46" s="80">
        <f t="shared" si="13"/>
        <v>21</v>
      </c>
      <c r="AG46" s="80">
        <f t="shared" si="14"/>
        <v>21</v>
      </c>
      <c r="AH46" s="86">
        <v>0</v>
      </c>
      <c r="AI46" s="86">
        <v>12</v>
      </c>
      <c r="AJ46" s="40">
        <v>26.9</v>
      </c>
      <c r="AK46" s="86">
        <v>9</v>
      </c>
      <c r="AL46" s="86">
        <v>0</v>
      </c>
      <c r="AM46" s="91">
        <v>1</v>
      </c>
      <c r="AN46" s="91">
        <v>0.1</v>
      </c>
      <c r="AO46" s="122">
        <v>3.5</v>
      </c>
      <c r="AP46" s="122">
        <v>10</v>
      </c>
      <c r="AQ46" s="122">
        <v>3</v>
      </c>
      <c r="AR46" s="122">
        <v>3</v>
      </c>
      <c r="AS46" s="122" t="str">
        <f t="shared" si="15"/>
        <v>Signalized</v>
      </c>
      <c r="AT46" s="119" t="s">
        <v>74</v>
      </c>
      <c r="AU46" s="321" t="s">
        <v>74</v>
      </c>
      <c r="AV46" s="306">
        <f t="shared" si="16"/>
        <v>9</v>
      </c>
      <c r="AW46" s="276">
        <f t="shared" si="17"/>
        <v>0.3888888888888889</v>
      </c>
      <c r="AX46" s="276">
        <f t="shared" si="18"/>
        <v>2.7777777777777776E-2</v>
      </c>
      <c r="AY46" s="125">
        <f t="shared" si="19"/>
        <v>1.9563850187418657</v>
      </c>
      <c r="AZ46" s="125">
        <f t="shared" si="20"/>
        <v>2.9345775281127984</v>
      </c>
      <c r="BA46" s="125">
        <f t="shared" si="21"/>
        <v>10.912770037483732</v>
      </c>
      <c r="BB46" s="125">
        <f t="shared" si="22"/>
        <v>0.98564784271429728</v>
      </c>
      <c r="BC46" s="125">
        <f t="shared" si="23"/>
        <v>0.98564784271429728</v>
      </c>
      <c r="BD46" s="326" t="str">
        <f t="shared" si="24"/>
        <v>-</v>
      </c>
      <c r="BE46" s="125" t="str">
        <f t="shared" si="25"/>
        <v>-</v>
      </c>
      <c r="BF46" s="125">
        <f t="shared" si="26"/>
        <v>2.4513261714342005</v>
      </c>
      <c r="BG46" s="125">
        <f t="shared" si="27"/>
        <v>0.68100000000000005</v>
      </c>
      <c r="BH46" s="127">
        <f t="shared" si="28"/>
        <v>350</v>
      </c>
      <c r="BI46" s="125">
        <f t="shared" si="29"/>
        <v>2.0474999999999999</v>
      </c>
      <c r="BJ46" s="125">
        <f t="shared" si="30"/>
        <v>7.1124999999999994E-2</v>
      </c>
      <c r="BK46" s="127">
        <f t="shared" si="31"/>
        <v>49</v>
      </c>
      <c r="BL46" s="126">
        <f>IF(AS46="Signalized",(AC46-BK46)^2/(2*AC46),IF(AS46="Free",PEDBIKE_DELAY(AX46,AW46,AF46,AE46,AO46,AR46,AM46,L46,TRUE),IF(AS46="Stop",1,"Control N/A!")))</f>
        <v>9.3388888888888886</v>
      </c>
      <c r="BM46" s="125">
        <f t="shared" si="32"/>
        <v>8.959091002898803E-2</v>
      </c>
      <c r="BN46" s="125">
        <f t="shared" si="33"/>
        <v>3.4889159100289877</v>
      </c>
      <c r="BO46" s="124" t="str">
        <f t="shared" si="34"/>
        <v>C</v>
      </c>
      <c r="BP46" s="310"/>
      <c r="BQ46" s="302">
        <f t="shared" si="35"/>
        <v>1500</v>
      </c>
      <c r="BR46" s="126">
        <v>31</v>
      </c>
      <c r="BS46" s="127">
        <f t="shared" si="36"/>
        <v>317.01912250554648</v>
      </c>
      <c r="BT46" s="126">
        <f t="shared" si="37"/>
        <v>11.711793659599945</v>
      </c>
      <c r="BU46" s="303">
        <f t="shared" si="38"/>
        <v>5.0999999999999996</v>
      </c>
      <c r="BV46" s="276">
        <f t="shared" si="39"/>
        <v>0.3888888888888889</v>
      </c>
      <c r="BW46" s="276">
        <f t="shared" si="40"/>
        <v>6.9444444444444441E-3</v>
      </c>
      <c r="BX46" s="125">
        <f t="shared" si="41"/>
        <v>1</v>
      </c>
      <c r="BY46" s="125">
        <f t="shared" si="42"/>
        <v>4.4060761636868735E-2</v>
      </c>
      <c r="BZ46" s="125">
        <f t="shared" si="43"/>
        <v>5.0999999999999996</v>
      </c>
      <c r="CA46" s="125">
        <f t="shared" si="44"/>
        <v>9.0121717984631866E-2</v>
      </c>
      <c r="CB46" s="125">
        <f t="shared" si="45"/>
        <v>0.86239022728039449</v>
      </c>
      <c r="CC46" s="125">
        <f t="shared" si="46"/>
        <v>12.772584341360405</v>
      </c>
      <c r="CD46" s="125">
        <f t="shared" si="47"/>
        <v>1.7576324282565967</v>
      </c>
      <c r="CE46" s="125">
        <f t="shared" si="48"/>
        <v>7</v>
      </c>
      <c r="CF46" s="304" cm="1">
        <f t="array" ref="CF46">PEDBIKE_DELAY(BW46,BV46,AG46,AH46,AP46,AQ46,AN46,L46,FALSE)</f>
        <v>2.4621654530581898</v>
      </c>
      <c r="CG46" s="306">
        <f t="shared" si="49"/>
        <v>5.0999999999999996</v>
      </c>
      <c r="CH46" s="125">
        <f t="shared" si="50"/>
        <v>1</v>
      </c>
      <c r="CI46" s="125">
        <f t="shared" si="51"/>
        <v>4.4060761636868735E-2</v>
      </c>
      <c r="CJ46" s="125">
        <f t="shared" si="52"/>
        <v>5.0999999999999996</v>
      </c>
      <c r="CK46" s="125">
        <f t="shared" si="53"/>
        <v>0.86239022728039461</v>
      </c>
      <c r="CL46" s="125">
        <f t="shared" si="54"/>
        <v>1</v>
      </c>
      <c r="CM46" s="125">
        <f t="shared" si="55"/>
        <v>11.014951913103808</v>
      </c>
      <c r="CN46" s="125">
        <f t="shared" si="56"/>
        <v>1.7576324282565967</v>
      </c>
      <c r="CO46" s="127">
        <f t="shared" si="57"/>
        <v>7</v>
      </c>
      <c r="CP46" s="125" cm="1">
        <f t="array" ref="CP46">PEDBIKE_DELAY(BW46,AW46,AG46,AH46,AP46,AQ46,AN46,L46,FALSE)</f>
        <v>2.4621654530581898</v>
      </c>
      <c r="CQ46" s="126">
        <f t="shared" si="58"/>
        <v>30.5</v>
      </c>
      <c r="CR46" s="126">
        <f t="shared" si="59"/>
        <v>78.5</v>
      </c>
      <c r="CS46" s="126">
        <f t="shared" si="60"/>
        <v>54.5</v>
      </c>
      <c r="CT46" s="304">
        <f t="shared" si="61"/>
        <v>25.161793659599944</v>
      </c>
      <c r="CU46" s="126">
        <f t="shared" si="72"/>
        <v>25.161793659599944</v>
      </c>
      <c r="CV46" s="126">
        <f t="shared" si="62"/>
        <v>0</v>
      </c>
      <c r="CW46" s="127">
        <f t="shared" si="63"/>
        <v>0</v>
      </c>
      <c r="CX46" s="124">
        <f t="shared" si="64"/>
        <v>12</v>
      </c>
      <c r="CY46" s="124">
        <f t="shared" si="73"/>
        <v>2.0474999999999999</v>
      </c>
      <c r="CZ46" s="124">
        <f t="shared" si="74"/>
        <v>1.2933560144867797</v>
      </c>
      <c r="DA46" s="125">
        <f t="shared" si="65"/>
        <v>-2.2515000000000001</v>
      </c>
      <c r="DB46" s="125">
        <f t="shared" si="66"/>
        <v>1.155</v>
      </c>
      <c r="DC46" s="125">
        <f t="shared" si="67"/>
        <v>3.0358999999999998</v>
      </c>
      <c r="DD46" s="125">
        <f t="shared" si="75"/>
        <v>4.3767560144867801</v>
      </c>
      <c r="DE46" s="298" t="str">
        <f t="shared" si="68"/>
        <v>C</v>
      </c>
    </row>
    <row r="47" spans="1:109" x14ac:dyDescent="0.25">
      <c r="A47" s="23">
        <v>600</v>
      </c>
      <c r="B47" s="23">
        <v>45</v>
      </c>
      <c r="C47" s="23">
        <v>1</v>
      </c>
      <c r="D47" s="23" t="s">
        <v>265</v>
      </c>
      <c r="E47" s="312">
        <f t="shared" si="0"/>
        <v>3.9126409100289878</v>
      </c>
      <c r="F47" s="287" t="str">
        <f t="shared" si="1"/>
        <v>D</v>
      </c>
      <c r="G47" s="312">
        <f t="shared" si="2"/>
        <v>3.2668999999999997</v>
      </c>
      <c r="H47" s="312">
        <f t="shared" si="2"/>
        <v>5.0190171161459354</v>
      </c>
      <c r="I47" s="287" t="str">
        <f t="shared" si="3"/>
        <v>C</v>
      </c>
      <c r="J47" s="320">
        <f t="shared" si="69"/>
        <v>1</v>
      </c>
      <c r="K47" s="80">
        <f t="shared" si="70"/>
        <v>1</v>
      </c>
      <c r="L47" s="82">
        <f t="shared" si="71"/>
        <v>1</v>
      </c>
      <c r="M47" s="80">
        <f t="shared" si="4"/>
        <v>45</v>
      </c>
      <c r="N47" s="80">
        <f t="shared" si="5"/>
        <v>120</v>
      </c>
      <c r="O47" s="80">
        <f t="shared" si="6"/>
        <v>120</v>
      </c>
      <c r="P47" s="80">
        <f t="shared" si="7"/>
        <v>600</v>
      </c>
      <c r="Q47" s="80">
        <f t="shared" si="8"/>
        <v>1680</v>
      </c>
      <c r="R47" s="80">
        <f t="shared" si="9"/>
        <v>1680</v>
      </c>
      <c r="S47" s="80">
        <f t="shared" si="10"/>
        <v>60</v>
      </c>
      <c r="T47" s="80">
        <f>0</f>
        <v>0</v>
      </c>
      <c r="U47" s="80">
        <f>'Int. Sens. Plot'!$B$2</f>
        <v>100</v>
      </c>
      <c r="V47" s="80">
        <f>'Int. Sens. Plot'!$B$3</f>
        <v>25</v>
      </c>
      <c r="W47" s="80">
        <f t="shared" si="11"/>
        <v>5</v>
      </c>
      <c r="X47" s="80">
        <f t="shared" si="12"/>
        <v>5</v>
      </c>
      <c r="Y47" s="225">
        <v>0.5</v>
      </c>
      <c r="Z47" s="80">
        <v>0</v>
      </c>
      <c r="AA47" s="86">
        <v>45</v>
      </c>
      <c r="AB47" s="86">
        <v>5</v>
      </c>
      <c r="AC47" s="80">
        <v>90</v>
      </c>
      <c r="AD47" s="80">
        <v>45</v>
      </c>
      <c r="AE47" s="80">
        <v>12</v>
      </c>
      <c r="AF47" s="80">
        <f t="shared" si="13"/>
        <v>21</v>
      </c>
      <c r="AG47" s="80">
        <f t="shared" si="14"/>
        <v>21</v>
      </c>
      <c r="AH47" s="86">
        <v>0</v>
      </c>
      <c r="AI47" s="86">
        <v>12</v>
      </c>
      <c r="AJ47" s="40">
        <v>27.9</v>
      </c>
      <c r="AK47" s="86">
        <v>9</v>
      </c>
      <c r="AL47" s="86">
        <v>0</v>
      </c>
      <c r="AM47" s="91">
        <v>1</v>
      </c>
      <c r="AN47" s="91">
        <v>0.1</v>
      </c>
      <c r="AO47" s="122">
        <v>3.5</v>
      </c>
      <c r="AP47" s="122">
        <v>10</v>
      </c>
      <c r="AQ47" s="122">
        <v>3</v>
      </c>
      <c r="AR47" s="122">
        <v>3</v>
      </c>
      <c r="AS47" s="122" t="str">
        <f t="shared" si="15"/>
        <v>Signalized</v>
      </c>
      <c r="AT47" s="119" t="s">
        <v>74</v>
      </c>
      <c r="AU47" s="321" t="s">
        <v>74</v>
      </c>
      <c r="AV47" s="306">
        <f t="shared" si="16"/>
        <v>9</v>
      </c>
      <c r="AW47" s="276">
        <f t="shared" si="17"/>
        <v>0.46666666666666667</v>
      </c>
      <c r="AX47" s="276">
        <f t="shared" si="18"/>
        <v>2.7777777777777776E-2</v>
      </c>
      <c r="AY47" s="125">
        <f t="shared" si="19"/>
        <v>2.987647348184447</v>
      </c>
      <c r="AZ47" s="125">
        <f t="shared" si="20"/>
        <v>4.4814710222766703</v>
      </c>
      <c r="BA47" s="125">
        <f t="shared" si="21"/>
        <v>12.975294696368895</v>
      </c>
      <c r="BB47" s="125">
        <f t="shared" si="22"/>
        <v>0.9976542205047717</v>
      </c>
      <c r="BC47" s="125">
        <f t="shared" si="23"/>
        <v>0.9976542205047717</v>
      </c>
      <c r="BD47" s="326" t="str">
        <f t="shared" si="24"/>
        <v>-</v>
      </c>
      <c r="BE47" s="125" t="str">
        <f t="shared" si="25"/>
        <v>-</v>
      </c>
      <c r="BF47" s="125">
        <f t="shared" si="26"/>
        <v>2.0710874818092679</v>
      </c>
      <c r="BG47" s="125">
        <f t="shared" si="27"/>
        <v>0.68100000000000005</v>
      </c>
      <c r="BH47" s="127">
        <f t="shared" si="28"/>
        <v>420</v>
      </c>
      <c r="BI47" s="125">
        <f t="shared" si="29"/>
        <v>2.4569999999999999</v>
      </c>
      <c r="BJ47" s="125">
        <f t="shared" si="30"/>
        <v>8.5349999999999995E-2</v>
      </c>
      <c r="BK47" s="127">
        <f t="shared" si="31"/>
        <v>49</v>
      </c>
      <c r="BL47" s="126">
        <f>IF(AS47="Signalized",(AC47-BK47)^2/(2*AC47),IF(AS47="Free",PEDBIKE_DELAY(AX47,AW47,AF47,AE47,AO47,AR47,AM47,L47,TRUE),IF(AS47="Stop",1,"Control N/A!")))</f>
        <v>9.3388888888888886</v>
      </c>
      <c r="BM47" s="125">
        <f t="shared" si="32"/>
        <v>8.959091002898803E-2</v>
      </c>
      <c r="BN47" s="125">
        <f t="shared" si="33"/>
        <v>3.9126409100289878</v>
      </c>
      <c r="BO47" s="124" t="str">
        <f t="shared" si="34"/>
        <v>D</v>
      </c>
      <c r="BP47" s="310"/>
      <c r="BQ47" s="302">
        <f t="shared" si="35"/>
        <v>1500</v>
      </c>
      <c r="BR47" s="126">
        <v>32</v>
      </c>
      <c r="BS47" s="127">
        <f t="shared" si="36"/>
        <v>258.11534014905925</v>
      </c>
      <c r="BT47" s="126">
        <f t="shared" si="37"/>
        <v>11.822541600677944</v>
      </c>
      <c r="BU47" s="303">
        <f t="shared" si="38"/>
        <v>5.0999999999999996</v>
      </c>
      <c r="BV47" s="276">
        <f t="shared" si="39"/>
        <v>0.46666666666666667</v>
      </c>
      <c r="BW47" s="276">
        <f t="shared" si="40"/>
        <v>6.9444444444444441E-3</v>
      </c>
      <c r="BX47" s="125">
        <f t="shared" si="41"/>
        <v>1</v>
      </c>
      <c r="BY47" s="125">
        <f t="shared" si="42"/>
        <v>3.3034263911740261E-2</v>
      </c>
      <c r="BZ47" s="125">
        <f t="shared" si="43"/>
        <v>5.0999999999999996</v>
      </c>
      <c r="CA47" s="125">
        <f t="shared" si="44"/>
        <v>0.10714700715672154</v>
      </c>
      <c r="CB47" s="125">
        <f t="shared" si="45"/>
        <v>0.90744942248965677</v>
      </c>
      <c r="CC47" s="125">
        <f t="shared" si="46"/>
        <v>17.533215342562965</v>
      </c>
      <c r="CD47" s="125">
        <f t="shared" si="47"/>
        <v>1.6227092055674137</v>
      </c>
      <c r="CE47" s="125">
        <f t="shared" si="48"/>
        <v>11</v>
      </c>
      <c r="CF47" s="304" cm="1">
        <f t="array" ref="CF47">PEDBIKE_DELAY(BW47,BV47,AG47,AH47,AP47,AQ47,AN47,L47,FALSE)</f>
        <v>3.1179758132852857</v>
      </c>
      <c r="CG47" s="306">
        <f t="shared" si="49"/>
        <v>5.0999999999999996</v>
      </c>
      <c r="CH47" s="125">
        <f t="shared" si="50"/>
        <v>1</v>
      </c>
      <c r="CI47" s="125">
        <f t="shared" si="51"/>
        <v>3.3034263911740261E-2</v>
      </c>
      <c r="CJ47" s="125">
        <f t="shared" si="52"/>
        <v>5.0999999999999996</v>
      </c>
      <c r="CK47" s="125">
        <f t="shared" si="53"/>
        <v>0.90744942248965677</v>
      </c>
      <c r="CL47" s="125">
        <f t="shared" si="54"/>
        <v>1</v>
      </c>
      <c r="CM47" s="125">
        <f t="shared" si="55"/>
        <v>15.910506136995552</v>
      </c>
      <c r="CN47" s="125">
        <f t="shared" si="56"/>
        <v>1.6227092055674137</v>
      </c>
      <c r="CO47" s="127">
        <f t="shared" si="57"/>
        <v>11</v>
      </c>
      <c r="CP47" s="125" cm="1">
        <f t="array" ref="CP47">PEDBIKE_DELAY(BW47,AW47,AG47,AH47,AP47,AQ47,AN47,L47,FALSE)</f>
        <v>3.1179758132852857</v>
      </c>
      <c r="CQ47" s="126">
        <f t="shared" si="58"/>
        <v>30.5</v>
      </c>
      <c r="CR47" s="126">
        <f t="shared" si="59"/>
        <v>78.5</v>
      </c>
      <c r="CS47" s="126">
        <f t="shared" si="60"/>
        <v>54.5</v>
      </c>
      <c r="CT47" s="304">
        <f t="shared" si="61"/>
        <v>25.272541600677947</v>
      </c>
      <c r="CU47" s="126">
        <f t="shared" si="72"/>
        <v>25.272541600677947</v>
      </c>
      <c r="CV47" s="126">
        <f t="shared" si="62"/>
        <v>0</v>
      </c>
      <c r="CW47" s="127">
        <f t="shared" si="63"/>
        <v>0</v>
      </c>
      <c r="CX47" s="124">
        <f t="shared" si="64"/>
        <v>12</v>
      </c>
      <c r="CY47" s="124">
        <f t="shared" si="73"/>
        <v>2.4569999999999999</v>
      </c>
      <c r="CZ47" s="124">
        <f t="shared" si="74"/>
        <v>1.2951171161459354</v>
      </c>
      <c r="DA47" s="125">
        <f t="shared" si="65"/>
        <v>-2.2515000000000001</v>
      </c>
      <c r="DB47" s="125">
        <f t="shared" si="66"/>
        <v>1.3859999999999999</v>
      </c>
      <c r="DC47" s="125">
        <f t="shared" si="67"/>
        <v>3.2668999999999997</v>
      </c>
      <c r="DD47" s="125">
        <f t="shared" si="75"/>
        <v>5.0190171161459354</v>
      </c>
      <c r="DE47" s="298" t="str">
        <f t="shared" si="68"/>
        <v>C</v>
      </c>
    </row>
    <row r="48" spans="1:109" x14ac:dyDescent="0.25">
      <c r="A48" s="23">
        <v>700</v>
      </c>
      <c r="B48" s="23">
        <v>45</v>
      </c>
      <c r="C48" s="23">
        <v>1</v>
      </c>
      <c r="D48" s="23" t="s">
        <v>265</v>
      </c>
      <c r="E48" s="312">
        <f t="shared" si="0"/>
        <v>4.336365910028988</v>
      </c>
      <c r="F48" s="287" t="str">
        <f t="shared" si="1"/>
        <v>E</v>
      </c>
      <c r="G48" s="312">
        <f t="shared" si="2"/>
        <v>3.4978999999999996</v>
      </c>
      <c r="H48" s="312">
        <f t="shared" si="2"/>
        <v>5.6618487901344601</v>
      </c>
      <c r="I48" s="287" t="str">
        <f t="shared" si="3"/>
        <v>C</v>
      </c>
      <c r="J48" s="320">
        <f t="shared" si="69"/>
        <v>1</v>
      </c>
      <c r="K48" s="80">
        <f t="shared" si="70"/>
        <v>1</v>
      </c>
      <c r="L48" s="82">
        <f t="shared" si="71"/>
        <v>1</v>
      </c>
      <c r="M48" s="80">
        <f t="shared" si="4"/>
        <v>45</v>
      </c>
      <c r="N48" s="80">
        <f t="shared" si="5"/>
        <v>140</v>
      </c>
      <c r="O48" s="80">
        <f t="shared" si="6"/>
        <v>140</v>
      </c>
      <c r="P48" s="80">
        <f t="shared" si="7"/>
        <v>700</v>
      </c>
      <c r="Q48" s="80">
        <f t="shared" si="8"/>
        <v>1960</v>
      </c>
      <c r="R48" s="80">
        <f t="shared" si="9"/>
        <v>1960</v>
      </c>
      <c r="S48" s="80">
        <f t="shared" si="10"/>
        <v>70</v>
      </c>
      <c r="T48" s="80">
        <f>0</f>
        <v>0</v>
      </c>
      <c r="U48" s="80">
        <f>'Int. Sens. Plot'!$B$2</f>
        <v>100</v>
      </c>
      <c r="V48" s="80">
        <f>'Int. Sens. Plot'!$B$3</f>
        <v>25</v>
      </c>
      <c r="W48" s="80">
        <f t="shared" si="11"/>
        <v>5</v>
      </c>
      <c r="X48" s="80">
        <f t="shared" si="12"/>
        <v>5</v>
      </c>
      <c r="Y48" s="225">
        <v>0.5</v>
      </c>
      <c r="Z48" s="80">
        <v>0</v>
      </c>
      <c r="AA48" s="86">
        <v>45</v>
      </c>
      <c r="AB48" s="86">
        <v>5</v>
      </c>
      <c r="AC48" s="80">
        <v>90</v>
      </c>
      <c r="AD48" s="80">
        <v>45</v>
      </c>
      <c r="AE48" s="80">
        <v>12</v>
      </c>
      <c r="AF48" s="80">
        <f t="shared" si="13"/>
        <v>21</v>
      </c>
      <c r="AG48" s="80">
        <f t="shared" si="14"/>
        <v>21</v>
      </c>
      <c r="AH48" s="86">
        <v>0</v>
      </c>
      <c r="AI48" s="86">
        <v>12</v>
      </c>
      <c r="AJ48" s="40">
        <v>28.9</v>
      </c>
      <c r="AK48" s="86">
        <v>9</v>
      </c>
      <c r="AL48" s="86">
        <v>0</v>
      </c>
      <c r="AM48" s="91">
        <v>1</v>
      </c>
      <c r="AN48" s="91">
        <v>0.1</v>
      </c>
      <c r="AO48" s="122">
        <v>3.5</v>
      </c>
      <c r="AP48" s="122">
        <v>10</v>
      </c>
      <c r="AQ48" s="122">
        <v>3</v>
      </c>
      <c r="AR48" s="122">
        <v>3</v>
      </c>
      <c r="AS48" s="122" t="str">
        <f t="shared" si="15"/>
        <v>Signalized</v>
      </c>
      <c r="AT48" s="119" t="s">
        <v>74</v>
      </c>
      <c r="AU48" s="321" t="s">
        <v>74</v>
      </c>
      <c r="AV48" s="306">
        <f t="shared" si="16"/>
        <v>9</v>
      </c>
      <c r="AW48" s="276">
        <f t="shared" si="17"/>
        <v>0.5444444444444444</v>
      </c>
      <c r="AX48" s="276">
        <f t="shared" si="18"/>
        <v>2.7777777777777776E-2</v>
      </c>
      <c r="AY48" s="125">
        <f t="shared" si="19"/>
        <v>4.8399441758296087</v>
      </c>
      <c r="AZ48" s="125">
        <f t="shared" si="20"/>
        <v>7.2599162637444135</v>
      </c>
      <c r="BA48" s="125">
        <f t="shared" si="21"/>
        <v>16.679888351659216</v>
      </c>
      <c r="BB48" s="125">
        <f t="shared" si="22"/>
        <v>0.99988622327094279</v>
      </c>
      <c r="BC48" s="125">
        <f t="shared" si="23"/>
        <v>0.99988622327094279</v>
      </c>
      <c r="BD48" s="326" t="str">
        <f t="shared" si="24"/>
        <v>-</v>
      </c>
      <c r="BE48" s="125" t="str">
        <f t="shared" si="25"/>
        <v>-</v>
      </c>
      <c r="BF48" s="125">
        <f t="shared" si="26"/>
        <v>1.7967726605931125</v>
      </c>
      <c r="BG48" s="125">
        <f t="shared" si="27"/>
        <v>0.68100000000000005</v>
      </c>
      <c r="BH48" s="127">
        <f t="shared" si="28"/>
        <v>490</v>
      </c>
      <c r="BI48" s="125">
        <f t="shared" si="29"/>
        <v>2.8664999999999998</v>
      </c>
      <c r="BJ48" s="125">
        <f t="shared" si="30"/>
        <v>9.9574999999999997E-2</v>
      </c>
      <c r="BK48" s="127">
        <f t="shared" si="31"/>
        <v>49</v>
      </c>
      <c r="BL48" s="126">
        <f>IF(AS48="Signalized",(AC48-BK48)^2/(2*AC48),IF(AS48="Free",PEDBIKE_DELAY(AX48,AW48,AF48,AE48,AO48,AR48,AM48,L48,TRUE),IF(AS48="Stop",1,"Control N/A!")))</f>
        <v>9.3388888888888886</v>
      </c>
      <c r="BM48" s="125">
        <f t="shared" si="32"/>
        <v>8.959091002898803E-2</v>
      </c>
      <c r="BN48" s="125">
        <f t="shared" si="33"/>
        <v>4.336365910028988</v>
      </c>
      <c r="BO48" s="124" t="str">
        <f t="shared" si="34"/>
        <v>E</v>
      </c>
      <c r="BP48" s="310"/>
      <c r="BQ48" s="302">
        <f t="shared" si="35"/>
        <v>1500</v>
      </c>
      <c r="BR48" s="126">
        <v>33</v>
      </c>
      <c r="BS48" s="127">
        <f t="shared" si="36"/>
        <v>207.83403929137671</v>
      </c>
      <c r="BT48" s="126">
        <f t="shared" si="37"/>
        <v>11.969920606311897</v>
      </c>
      <c r="BU48" s="303">
        <f t="shared" si="38"/>
        <v>5.0999999999999996</v>
      </c>
      <c r="BV48" s="276">
        <f t="shared" si="39"/>
        <v>0.5444444444444444</v>
      </c>
      <c r="BW48" s="276">
        <f t="shared" si="40"/>
        <v>6.9444444444444441E-3</v>
      </c>
      <c r="BX48" s="125">
        <f t="shared" si="41"/>
        <v>1</v>
      </c>
      <c r="BY48" s="125">
        <f t="shared" si="42"/>
        <v>2.5007993669979085E-2</v>
      </c>
      <c r="BZ48" s="125">
        <f t="shared" si="43"/>
        <v>5.0999999999999996</v>
      </c>
      <c r="CA48" s="125">
        <f t="shared" si="44"/>
        <v>0.12385372572753117</v>
      </c>
      <c r="CB48" s="125">
        <f t="shared" si="45"/>
        <v>0.93775435255640316</v>
      </c>
      <c r="CC48" s="125">
        <f t="shared" si="46"/>
        <v>24.069316943205806</v>
      </c>
      <c r="CD48" s="125">
        <f t="shared" si="47"/>
        <v>1.4982102166549829</v>
      </c>
      <c r="CE48" s="125">
        <f t="shared" si="48"/>
        <v>16</v>
      </c>
      <c r="CF48" s="304" cm="1">
        <f t="array" ref="CF48">PEDBIKE_DELAY(BW48,BV48,AG48,AH48,AP48,AQ48,AN48,L48,FALSE)</f>
        <v>3.8160978024397934</v>
      </c>
      <c r="CG48" s="306">
        <f t="shared" si="49"/>
        <v>5.0999999999999996</v>
      </c>
      <c r="CH48" s="125">
        <f t="shared" si="50"/>
        <v>1</v>
      </c>
      <c r="CI48" s="125">
        <f t="shared" si="51"/>
        <v>2.5007993669979085E-2</v>
      </c>
      <c r="CJ48" s="125">
        <f t="shared" si="52"/>
        <v>5.0999999999999996</v>
      </c>
      <c r="CK48" s="125">
        <f t="shared" si="53"/>
        <v>0.93775435255640305</v>
      </c>
      <c r="CL48" s="125">
        <f t="shared" si="54"/>
        <v>1</v>
      </c>
      <c r="CM48" s="125">
        <f t="shared" si="55"/>
        <v>22.571106726550823</v>
      </c>
      <c r="CN48" s="125">
        <f t="shared" si="56"/>
        <v>1.4982102166549829</v>
      </c>
      <c r="CO48" s="127">
        <f t="shared" si="57"/>
        <v>16</v>
      </c>
      <c r="CP48" s="125" cm="1">
        <f t="array" ref="CP48">PEDBIKE_DELAY(BW48,AW48,AG48,AH48,AP48,AQ48,AN48,L48,FALSE)</f>
        <v>3.8160978024397934</v>
      </c>
      <c r="CQ48" s="126">
        <f t="shared" si="58"/>
        <v>30.5</v>
      </c>
      <c r="CR48" s="126">
        <f t="shared" si="59"/>
        <v>78.5</v>
      </c>
      <c r="CS48" s="126">
        <f t="shared" si="60"/>
        <v>54.5</v>
      </c>
      <c r="CT48" s="304">
        <f t="shared" si="61"/>
        <v>25.419920606311898</v>
      </c>
      <c r="CU48" s="126">
        <f t="shared" si="72"/>
        <v>25.419920606311898</v>
      </c>
      <c r="CV48" s="126">
        <f t="shared" si="62"/>
        <v>0</v>
      </c>
      <c r="CW48" s="127">
        <f t="shared" si="63"/>
        <v>0</v>
      </c>
      <c r="CX48" s="124">
        <f t="shared" si="64"/>
        <v>12</v>
      </c>
      <c r="CY48" s="124">
        <f t="shared" si="73"/>
        <v>2.8664999999999998</v>
      </c>
      <c r="CZ48" s="124">
        <f t="shared" si="74"/>
        <v>1.2974487901344605</v>
      </c>
      <c r="DA48" s="125">
        <f t="shared" si="65"/>
        <v>-2.2515000000000001</v>
      </c>
      <c r="DB48" s="125">
        <f t="shared" si="66"/>
        <v>1.617</v>
      </c>
      <c r="DC48" s="125">
        <f t="shared" si="67"/>
        <v>3.4978999999999996</v>
      </c>
      <c r="DD48" s="125">
        <f t="shared" si="75"/>
        <v>5.6618487901344601</v>
      </c>
      <c r="DE48" s="298" t="str">
        <f t="shared" si="68"/>
        <v>C</v>
      </c>
    </row>
    <row r="49" spans="1:109" x14ac:dyDescent="0.25">
      <c r="A49" s="23">
        <v>800</v>
      </c>
      <c r="B49" s="23">
        <v>45</v>
      </c>
      <c r="C49" s="23">
        <v>1</v>
      </c>
      <c r="D49" s="23" t="s">
        <v>265</v>
      </c>
      <c r="E49" s="312">
        <f t="shared" si="0"/>
        <v>4.7600909100289881</v>
      </c>
      <c r="F49" s="287" t="str">
        <f t="shared" si="1"/>
        <v>E</v>
      </c>
      <c r="G49" s="312">
        <f t="shared" si="2"/>
        <v>3.7288999999999994</v>
      </c>
      <c r="H49" s="312">
        <f t="shared" si="2"/>
        <v>6.3054790228069706</v>
      </c>
      <c r="I49" s="287" t="str">
        <f t="shared" si="3"/>
        <v>D</v>
      </c>
      <c r="J49" s="320">
        <f t="shared" si="69"/>
        <v>1</v>
      </c>
      <c r="K49" s="80">
        <f t="shared" si="70"/>
        <v>1</v>
      </c>
      <c r="L49" s="82">
        <f t="shared" si="71"/>
        <v>1</v>
      </c>
      <c r="M49" s="80">
        <f t="shared" si="4"/>
        <v>45</v>
      </c>
      <c r="N49" s="80">
        <f t="shared" si="5"/>
        <v>160</v>
      </c>
      <c r="O49" s="80">
        <f t="shared" si="6"/>
        <v>160</v>
      </c>
      <c r="P49" s="80">
        <f t="shared" si="7"/>
        <v>800</v>
      </c>
      <c r="Q49" s="80">
        <f t="shared" si="8"/>
        <v>2240</v>
      </c>
      <c r="R49" s="80">
        <f t="shared" si="9"/>
        <v>2240</v>
      </c>
      <c r="S49" s="80">
        <f t="shared" si="10"/>
        <v>80</v>
      </c>
      <c r="T49" s="80">
        <f>0</f>
        <v>0</v>
      </c>
      <c r="U49" s="80">
        <f>'Int. Sens. Plot'!$B$2</f>
        <v>100</v>
      </c>
      <c r="V49" s="80">
        <f>'Int. Sens. Plot'!$B$3</f>
        <v>25</v>
      </c>
      <c r="W49" s="80">
        <f t="shared" si="11"/>
        <v>5</v>
      </c>
      <c r="X49" s="80">
        <f t="shared" si="12"/>
        <v>5</v>
      </c>
      <c r="Y49" s="225">
        <v>0.5</v>
      </c>
      <c r="Z49" s="80">
        <v>0</v>
      </c>
      <c r="AA49" s="86">
        <v>45</v>
      </c>
      <c r="AB49" s="86">
        <v>5</v>
      </c>
      <c r="AC49" s="80">
        <v>90</v>
      </c>
      <c r="AD49" s="80">
        <v>45</v>
      </c>
      <c r="AE49" s="80">
        <v>12</v>
      </c>
      <c r="AF49" s="80">
        <f t="shared" si="13"/>
        <v>21</v>
      </c>
      <c r="AG49" s="80">
        <f t="shared" si="14"/>
        <v>21</v>
      </c>
      <c r="AH49" s="86">
        <v>0</v>
      </c>
      <c r="AI49" s="86">
        <v>12</v>
      </c>
      <c r="AJ49" s="40">
        <v>29.9</v>
      </c>
      <c r="AK49" s="86">
        <v>9</v>
      </c>
      <c r="AL49" s="86">
        <v>0</v>
      </c>
      <c r="AM49" s="91">
        <v>1</v>
      </c>
      <c r="AN49" s="91">
        <v>0.1</v>
      </c>
      <c r="AO49" s="122">
        <v>3.5</v>
      </c>
      <c r="AP49" s="122">
        <v>10</v>
      </c>
      <c r="AQ49" s="122">
        <v>3</v>
      </c>
      <c r="AR49" s="122">
        <v>3</v>
      </c>
      <c r="AS49" s="122" t="str">
        <f t="shared" si="15"/>
        <v>Signalized</v>
      </c>
      <c r="AT49" s="119" t="s">
        <v>74</v>
      </c>
      <c r="AU49" s="321" t="s">
        <v>74</v>
      </c>
      <c r="AV49" s="306">
        <f t="shared" si="16"/>
        <v>9</v>
      </c>
      <c r="AW49" s="276">
        <f t="shared" si="17"/>
        <v>0.62222222222222223</v>
      </c>
      <c r="AX49" s="276">
        <f t="shared" si="18"/>
        <v>2.7777777777777776E-2</v>
      </c>
      <c r="AY49" s="125">
        <f t="shared" si="19"/>
        <v>8.201468517576977</v>
      </c>
      <c r="AZ49" s="125">
        <f t="shared" si="20"/>
        <v>12.302202776365466</v>
      </c>
      <c r="BA49" s="125">
        <f t="shared" si="21"/>
        <v>23.402937035153954</v>
      </c>
      <c r="BB49" s="125">
        <f t="shared" si="22"/>
        <v>0.99999952589048069</v>
      </c>
      <c r="BC49" s="125">
        <f t="shared" si="23"/>
        <v>0.99999952589048069</v>
      </c>
      <c r="BD49" s="326" t="str">
        <f t="shared" si="24"/>
        <v>-</v>
      </c>
      <c r="BE49" s="125" t="str">
        <f t="shared" si="25"/>
        <v>-</v>
      </c>
      <c r="BF49" s="125">
        <f t="shared" si="26"/>
        <v>1.5856686655779488</v>
      </c>
      <c r="BG49" s="125">
        <f t="shared" si="27"/>
        <v>0.68100000000000005</v>
      </c>
      <c r="BH49" s="127">
        <f t="shared" si="28"/>
        <v>560</v>
      </c>
      <c r="BI49" s="125">
        <f t="shared" si="29"/>
        <v>3.2759999999999994</v>
      </c>
      <c r="BJ49" s="125">
        <f t="shared" si="30"/>
        <v>0.1138</v>
      </c>
      <c r="BK49" s="127">
        <f t="shared" si="31"/>
        <v>49</v>
      </c>
      <c r="BL49" s="126">
        <f>IF(AS49="Signalized",(AC49-BK49)^2/(2*AC49),IF(AS49="Free",PEDBIKE_DELAY(AX49,AW49,AF49,AE49,AO49,AR49,AM49,L49,TRUE),IF(AS49="Stop",1,"Control N/A!")))</f>
        <v>9.3388888888888886</v>
      </c>
      <c r="BM49" s="125">
        <f t="shared" si="32"/>
        <v>8.959091002898803E-2</v>
      </c>
      <c r="BN49" s="125">
        <f t="shared" si="33"/>
        <v>4.7600909100289881</v>
      </c>
      <c r="BO49" s="124" t="str">
        <f t="shared" si="34"/>
        <v>E</v>
      </c>
      <c r="BP49" s="310"/>
      <c r="BQ49" s="302">
        <f t="shared" si="35"/>
        <v>1500</v>
      </c>
      <c r="BR49" s="126">
        <v>34</v>
      </c>
      <c r="BS49" s="127">
        <f t="shared" si="36"/>
        <v>165.49849405650369</v>
      </c>
      <c r="BT49" s="126">
        <f t="shared" si="37"/>
        <v>12.169126693809588</v>
      </c>
      <c r="BU49" s="303">
        <f t="shared" si="38"/>
        <v>5.0999999999999996</v>
      </c>
      <c r="BV49" s="276">
        <f t="shared" si="39"/>
        <v>0.62222222222222223</v>
      </c>
      <c r="BW49" s="276">
        <f t="shared" si="40"/>
        <v>6.9444444444444441E-3</v>
      </c>
      <c r="BX49" s="125">
        <f t="shared" si="41"/>
        <v>1</v>
      </c>
      <c r="BY49" s="125">
        <f t="shared" si="42"/>
        <v>1.9168198021168942E-2</v>
      </c>
      <c r="BZ49" s="125">
        <f t="shared" si="43"/>
        <v>5.0999999999999996</v>
      </c>
      <c r="CA49" s="125">
        <f t="shared" si="44"/>
        <v>0.14024783466647361</v>
      </c>
      <c r="CB49" s="125">
        <f t="shared" si="45"/>
        <v>0.95813618099530984</v>
      </c>
      <c r="CC49" s="125">
        <f t="shared" si="46"/>
        <v>33.066947161825624</v>
      </c>
      <c r="CD49" s="125">
        <f t="shared" si="47"/>
        <v>1.3843086910203222</v>
      </c>
      <c r="CE49" s="125">
        <f t="shared" si="48"/>
        <v>24</v>
      </c>
      <c r="CF49" s="304" cm="1">
        <f t="array" ref="CF49">PEDBIKE_DELAY(BW49,BV49,AG49,AH49,AP49,AQ49,AN49,L49,FALSE)</f>
        <v>4.5231332291687547</v>
      </c>
      <c r="CG49" s="306">
        <f t="shared" si="49"/>
        <v>5.0999999999999996</v>
      </c>
      <c r="CH49" s="125">
        <f t="shared" si="50"/>
        <v>1</v>
      </c>
      <c r="CI49" s="125">
        <f t="shared" si="51"/>
        <v>1.9168198021168942E-2</v>
      </c>
      <c r="CJ49" s="125">
        <f t="shared" si="52"/>
        <v>5.0999999999999996</v>
      </c>
      <c r="CK49" s="125">
        <f t="shared" si="53"/>
        <v>0.95813618099530984</v>
      </c>
      <c r="CL49" s="125">
        <f t="shared" si="54"/>
        <v>1</v>
      </c>
      <c r="CM49" s="125">
        <f t="shared" si="55"/>
        <v>31.682638470805301</v>
      </c>
      <c r="CN49" s="125">
        <f t="shared" si="56"/>
        <v>1.3843086910203222</v>
      </c>
      <c r="CO49" s="127">
        <f t="shared" si="57"/>
        <v>24</v>
      </c>
      <c r="CP49" s="125" cm="1">
        <f t="array" ref="CP49">PEDBIKE_DELAY(BW49,AW49,AG49,AH49,AP49,AQ49,AN49,L49,FALSE)</f>
        <v>4.5231332291687547</v>
      </c>
      <c r="CQ49" s="126">
        <f t="shared" si="58"/>
        <v>30.5</v>
      </c>
      <c r="CR49" s="126">
        <f t="shared" si="59"/>
        <v>78.5</v>
      </c>
      <c r="CS49" s="126">
        <f t="shared" si="60"/>
        <v>54.5</v>
      </c>
      <c r="CT49" s="304">
        <f t="shared" si="61"/>
        <v>25.619126693809591</v>
      </c>
      <c r="CU49" s="126">
        <f t="shared" si="72"/>
        <v>25.619126693809591</v>
      </c>
      <c r="CV49" s="126">
        <f t="shared" si="62"/>
        <v>0</v>
      </c>
      <c r="CW49" s="127">
        <f t="shared" si="63"/>
        <v>0</v>
      </c>
      <c r="CX49" s="124">
        <f t="shared" si="64"/>
        <v>12</v>
      </c>
      <c r="CY49" s="124">
        <f t="shared" si="73"/>
        <v>3.2759999999999994</v>
      </c>
      <c r="CZ49" s="124">
        <f t="shared" si="74"/>
        <v>1.3005790228069705</v>
      </c>
      <c r="DA49" s="125">
        <f t="shared" si="65"/>
        <v>-2.2515000000000001</v>
      </c>
      <c r="DB49" s="125">
        <f t="shared" si="66"/>
        <v>1.8480000000000001</v>
      </c>
      <c r="DC49" s="125">
        <f t="shared" si="67"/>
        <v>3.7288999999999994</v>
      </c>
      <c r="DD49" s="125">
        <f t="shared" si="75"/>
        <v>6.3054790228069706</v>
      </c>
      <c r="DE49" s="298" t="str">
        <f t="shared" si="68"/>
        <v>D</v>
      </c>
    </row>
    <row r="50" spans="1:109" x14ac:dyDescent="0.25">
      <c r="A50" s="23">
        <v>900</v>
      </c>
      <c r="B50" s="23">
        <v>45</v>
      </c>
      <c r="C50" s="23">
        <v>1</v>
      </c>
      <c r="D50" s="23" t="s">
        <v>265</v>
      </c>
      <c r="E50" s="312">
        <f t="shared" si="0"/>
        <v>5.1838159100289873</v>
      </c>
      <c r="F50" s="287" t="str">
        <f t="shared" si="1"/>
        <v>F</v>
      </c>
      <c r="G50" s="312">
        <f t="shared" si="2"/>
        <v>3.9598999999999993</v>
      </c>
      <c r="H50" s="312">
        <f t="shared" si="2"/>
        <v>6.950250038023464</v>
      </c>
      <c r="I50" s="287" t="str">
        <f t="shared" si="3"/>
        <v>D</v>
      </c>
      <c r="J50" s="320">
        <f t="shared" si="69"/>
        <v>1</v>
      </c>
      <c r="K50" s="80">
        <f t="shared" si="70"/>
        <v>1</v>
      </c>
      <c r="L50" s="82">
        <f t="shared" si="71"/>
        <v>1</v>
      </c>
      <c r="M50" s="80">
        <f t="shared" si="4"/>
        <v>45</v>
      </c>
      <c r="N50" s="80">
        <f t="shared" si="5"/>
        <v>180</v>
      </c>
      <c r="O50" s="80">
        <f t="shared" si="6"/>
        <v>180</v>
      </c>
      <c r="P50" s="80">
        <f t="shared" si="7"/>
        <v>900</v>
      </c>
      <c r="Q50" s="80">
        <f t="shared" si="8"/>
        <v>2520</v>
      </c>
      <c r="R50" s="80">
        <f t="shared" si="9"/>
        <v>2520</v>
      </c>
      <c r="S50" s="80">
        <f t="shared" si="10"/>
        <v>90</v>
      </c>
      <c r="T50" s="80">
        <f>0</f>
        <v>0</v>
      </c>
      <c r="U50" s="80">
        <f>'Int. Sens. Plot'!$B$2</f>
        <v>100</v>
      </c>
      <c r="V50" s="80">
        <f>'Int. Sens. Plot'!$B$3</f>
        <v>25</v>
      </c>
      <c r="W50" s="80">
        <f t="shared" si="11"/>
        <v>5</v>
      </c>
      <c r="X50" s="80">
        <f t="shared" si="12"/>
        <v>5</v>
      </c>
      <c r="Y50" s="225">
        <v>0.5</v>
      </c>
      <c r="Z50" s="80">
        <v>0</v>
      </c>
      <c r="AA50" s="86">
        <v>45</v>
      </c>
      <c r="AB50" s="86">
        <v>5</v>
      </c>
      <c r="AC50" s="80">
        <v>90</v>
      </c>
      <c r="AD50" s="80">
        <v>45</v>
      </c>
      <c r="AE50" s="80">
        <v>12</v>
      </c>
      <c r="AF50" s="80">
        <f t="shared" si="13"/>
        <v>21</v>
      </c>
      <c r="AG50" s="80">
        <f t="shared" si="14"/>
        <v>21</v>
      </c>
      <c r="AH50" s="86">
        <v>0</v>
      </c>
      <c r="AI50" s="86">
        <v>12</v>
      </c>
      <c r="AJ50" s="40">
        <v>30.9</v>
      </c>
      <c r="AK50" s="86">
        <v>9</v>
      </c>
      <c r="AL50" s="86">
        <v>0</v>
      </c>
      <c r="AM50" s="91">
        <v>1</v>
      </c>
      <c r="AN50" s="91">
        <v>0.1</v>
      </c>
      <c r="AO50" s="122">
        <v>3.5</v>
      </c>
      <c r="AP50" s="122">
        <v>10</v>
      </c>
      <c r="AQ50" s="122">
        <v>3</v>
      </c>
      <c r="AR50" s="122">
        <v>3</v>
      </c>
      <c r="AS50" s="122" t="str">
        <f t="shared" si="15"/>
        <v>Signalized</v>
      </c>
      <c r="AT50" s="119" t="s">
        <v>74</v>
      </c>
      <c r="AU50" s="321" t="s">
        <v>74</v>
      </c>
      <c r="AV50" s="306">
        <f t="shared" si="16"/>
        <v>9</v>
      </c>
      <c r="AW50" s="276">
        <f t="shared" si="17"/>
        <v>0.7</v>
      </c>
      <c r="AX50" s="276">
        <f t="shared" si="18"/>
        <v>2.7777777777777776E-2</v>
      </c>
      <c r="AY50" s="125">
        <f t="shared" si="19"/>
        <v>14.356175314486721</v>
      </c>
      <c r="AZ50" s="125">
        <f t="shared" si="20"/>
        <v>21.534262971730083</v>
      </c>
      <c r="BA50" s="125">
        <f t="shared" si="21"/>
        <v>35.712350628973439</v>
      </c>
      <c r="BB50" s="125">
        <f t="shared" si="22"/>
        <v>0.99999999998609324</v>
      </c>
      <c r="BC50" s="125">
        <f t="shared" si="23"/>
        <v>0.99999999998609324</v>
      </c>
      <c r="BD50" s="326" t="str">
        <f t="shared" si="24"/>
        <v>-</v>
      </c>
      <c r="BE50" s="125" t="str">
        <f t="shared" si="25"/>
        <v>-</v>
      </c>
      <c r="BF50" s="125">
        <f t="shared" si="26"/>
        <v>1.4172705187406869</v>
      </c>
      <c r="BG50" s="125">
        <f t="shared" si="27"/>
        <v>0.68100000000000005</v>
      </c>
      <c r="BH50" s="127">
        <f t="shared" si="28"/>
        <v>630</v>
      </c>
      <c r="BI50" s="125">
        <f t="shared" si="29"/>
        <v>3.6854999999999993</v>
      </c>
      <c r="BJ50" s="125">
        <f t="shared" si="30"/>
        <v>0.128025</v>
      </c>
      <c r="BK50" s="127">
        <f t="shared" si="31"/>
        <v>49</v>
      </c>
      <c r="BL50" s="126">
        <f>IF(AS50="Signalized",(AC50-BK50)^2/(2*AC50),IF(AS50="Free",PEDBIKE_DELAY(AX50,AW50,AF50,AE50,AO50,AR50,AM50,L50,TRUE),IF(AS50="Stop",1,"Control N/A!")))</f>
        <v>9.3388888888888886</v>
      </c>
      <c r="BM50" s="125">
        <f t="shared" si="32"/>
        <v>8.959091002898803E-2</v>
      </c>
      <c r="BN50" s="125">
        <f t="shared" si="33"/>
        <v>5.1838159100289873</v>
      </c>
      <c r="BO50" s="124" t="str">
        <f t="shared" si="34"/>
        <v>F</v>
      </c>
      <c r="BP50" s="310"/>
      <c r="BQ50" s="302">
        <f t="shared" si="35"/>
        <v>1500</v>
      </c>
      <c r="BR50" s="126">
        <v>35</v>
      </c>
      <c r="BS50" s="127">
        <f t="shared" si="36"/>
        <v>130.33045758783385</v>
      </c>
      <c r="BT50" s="126">
        <f t="shared" si="37"/>
        <v>12.44345204014993</v>
      </c>
      <c r="BU50" s="303">
        <f t="shared" si="38"/>
        <v>5.0999999999999996</v>
      </c>
      <c r="BV50" s="276">
        <f t="shared" si="39"/>
        <v>0.7</v>
      </c>
      <c r="BW50" s="276">
        <f t="shared" si="40"/>
        <v>6.9444444444444441E-3</v>
      </c>
      <c r="BX50" s="125">
        <f t="shared" si="41"/>
        <v>1</v>
      </c>
      <c r="BY50" s="125">
        <f t="shared" si="42"/>
        <v>1.4922787488370323E-2</v>
      </c>
      <c r="BZ50" s="125">
        <f t="shared" si="43"/>
        <v>5.0999999999999996</v>
      </c>
      <c r="CA50" s="125">
        <f t="shared" si="44"/>
        <v>0.1563351834036163</v>
      </c>
      <c r="CB50" s="125">
        <f t="shared" si="45"/>
        <v>0.97184414631969984</v>
      </c>
      <c r="CC50" s="125">
        <f t="shared" si="46"/>
        <v>45.490235194046669</v>
      </c>
      <c r="CD50" s="125">
        <f t="shared" si="47"/>
        <v>1.280816406006017</v>
      </c>
      <c r="CE50" s="125">
        <f t="shared" si="48"/>
        <v>36</v>
      </c>
      <c r="CF50" s="304" cm="1">
        <f t="array" ref="CF50">PEDBIKE_DELAY(BW50,BV50,AG50,AH50,AP50,AQ50,AN50,L50,FALSE)</f>
        <v>5.2191779468183306</v>
      </c>
      <c r="CG50" s="306">
        <f t="shared" si="49"/>
        <v>5.0999999999999996</v>
      </c>
      <c r="CH50" s="125">
        <f t="shared" si="50"/>
        <v>1</v>
      </c>
      <c r="CI50" s="125">
        <f t="shared" si="51"/>
        <v>1.4922787488370323E-2</v>
      </c>
      <c r="CJ50" s="125">
        <f t="shared" si="52"/>
        <v>5.0999999999999996</v>
      </c>
      <c r="CK50" s="125">
        <f t="shared" si="53"/>
        <v>0.97184414631969984</v>
      </c>
      <c r="CL50" s="125">
        <f t="shared" si="54"/>
        <v>1</v>
      </c>
      <c r="CM50" s="125">
        <f t="shared" si="55"/>
        <v>44.209418788040651</v>
      </c>
      <c r="CN50" s="125">
        <f t="shared" si="56"/>
        <v>1.280816406006017</v>
      </c>
      <c r="CO50" s="127">
        <f t="shared" si="57"/>
        <v>36</v>
      </c>
      <c r="CP50" s="125" cm="1">
        <f t="array" ref="CP50">PEDBIKE_DELAY(BW50,AW50,AG50,AH50,AP50,AQ50,AN50,L50,FALSE)</f>
        <v>5.2191779468183306</v>
      </c>
      <c r="CQ50" s="126">
        <f t="shared" si="58"/>
        <v>30.5</v>
      </c>
      <c r="CR50" s="126">
        <f t="shared" si="59"/>
        <v>78.5</v>
      </c>
      <c r="CS50" s="126">
        <f t="shared" si="60"/>
        <v>54.5</v>
      </c>
      <c r="CT50" s="304">
        <f t="shared" si="61"/>
        <v>25.893452040149931</v>
      </c>
      <c r="CU50" s="126">
        <f t="shared" si="72"/>
        <v>25.893452040149931</v>
      </c>
      <c r="CV50" s="126">
        <f t="shared" si="62"/>
        <v>0</v>
      </c>
      <c r="CW50" s="127">
        <f t="shared" si="63"/>
        <v>0</v>
      </c>
      <c r="CX50" s="124">
        <f t="shared" si="64"/>
        <v>12</v>
      </c>
      <c r="CY50" s="124">
        <f t="shared" si="73"/>
        <v>3.6854999999999993</v>
      </c>
      <c r="CZ50" s="124">
        <f t="shared" si="74"/>
        <v>1.3048500380234647</v>
      </c>
      <c r="DA50" s="125">
        <f t="shared" si="65"/>
        <v>-2.2515000000000001</v>
      </c>
      <c r="DB50" s="125">
        <f t="shared" si="66"/>
        <v>2.0790000000000002</v>
      </c>
      <c r="DC50" s="125">
        <f t="shared" si="67"/>
        <v>3.9598999999999993</v>
      </c>
      <c r="DD50" s="125">
        <f t="shared" si="75"/>
        <v>6.950250038023464</v>
      </c>
      <c r="DE50" s="298" t="str">
        <f t="shared" si="68"/>
        <v>D</v>
      </c>
    </row>
    <row r="51" spans="1:109" x14ac:dyDescent="0.25">
      <c r="A51" s="23">
        <v>1000</v>
      </c>
      <c r="B51" s="23">
        <v>45</v>
      </c>
      <c r="C51" s="23">
        <v>1</v>
      </c>
      <c r="D51" s="23" t="s">
        <v>265</v>
      </c>
      <c r="E51" s="312">
        <f t="shared" si="0"/>
        <v>5.6075409100289884</v>
      </c>
      <c r="F51" s="287" t="str">
        <f t="shared" si="1"/>
        <v>F</v>
      </c>
      <c r="G51" s="312">
        <f t="shared" si="2"/>
        <v>4.1908999999999992</v>
      </c>
      <c r="H51" s="312">
        <f t="shared" si="2"/>
        <v>7.5966925467148947</v>
      </c>
      <c r="I51" s="287" t="str">
        <f t="shared" si="3"/>
        <v>D</v>
      </c>
      <c r="J51" s="320">
        <f t="shared" si="69"/>
        <v>1</v>
      </c>
      <c r="K51" s="80">
        <f t="shared" si="70"/>
        <v>1</v>
      </c>
      <c r="L51" s="82">
        <f t="shared" si="71"/>
        <v>1</v>
      </c>
      <c r="M51" s="80">
        <f t="shared" si="4"/>
        <v>45</v>
      </c>
      <c r="N51" s="80">
        <f t="shared" si="5"/>
        <v>200</v>
      </c>
      <c r="O51" s="80">
        <f t="shared" si="6"/>
        <v>200</v>
      </c>
      <c r="P51" s="80">
        <f t="shared" si="7"/>
        <v>1000</v>
      </c>
      <c r="Q51" s="80">
        <f t="shared" si="8"/>
        <v>2800</v>
      </c>
      <c r="R51" s="80">
        <f t="shared" si="9"/>
        <v>2800</v>
      </c>
      <c r="S51" s="80">
        <f t="shared" si="10"/>
        <v>100</v>
      </c>
      <c r="T51" s="80">
        <f>0</f>
        <v>0</v>
      </c>
      <c r="U51" s="80">
        <f>'Int. Sens. Plot'!$B$2</f>
        <v>100</v>
      </c>
      <c r="V51" s="80">
        <f>'Int. Sens. Plot'!$B$3</f>
        <v>25</v>
      </c>
      <c r="W51" s="80">
        <f t="shared" si="11"/>
        <v>5</v>
      </c>
      <c r="X51" s="80">
        <f t="shared" si="12"/>
        <v>5</v>
      </c>
      <c r="Y51" s="225">
        <v>0.5</v>
      </c>
      <c r="Z51" s="80">
        <v>0</v>
      </c>
      <c r="AA51" s="86">
        <v>45</v>
      </c>
      <c r="AB51" s="86">
        <v>5</v>
      </c>
      <c r="AC51" s="80">
        <v>90</v>
      </c>
      <c r="AD51" s="80">
        <v>45</v>
      </c>
      <c r="AE51" s="80">
        <v>12</v>
      </c>
      <c r="AF51" s="80">
        <f t="shared" si="13"/>
        <v>21</v>
      </c>
      <c r="AG51" s="80">
        <f t="shared" si="14"/>
        <v>21</v>
      </c>
      <c r="AH51" s="86">
        <v>0</v>
      </c>
      <c r="AI51" s="86">
        <v>12</v>
      </c>
      <c r="AJ51" s="40">
        <v>31.9</v>
      </c>
      <c r="AK51" s="86">
        <v>9</v>
      </c>
      <c r="AL51" s="86">
        <v>0</v>
      </c>
      <c r="AM51" s="91">
        <v>1</v>
      </c>
      <c r="AN51" s="91">
        <v>0.1</v>
      </c>
      <c r="AO51" s="122">
        <v>3.5</v>
      </c>
      <c r="AP51" s="122">
        <v>10</v>
      </c>
      <c r="AQ51" s="122">
        <v>3</v>
      </c>
      <c r="AR51" s="122">
        <v>3</v>
      </c>
      <c r="AS51" s="122" t="str">
        <f t="shared" si="15"/>
        <v>Signalized</v>
      </c>
      <c r="AT51" s="119" t="s">
        <v>74</v>
      </c>
      <c r="AU51" s="321" t="s">
        <v>74</v>
      </c>
      <c r="AV51" s="306">
        <f t="shared" si="16"/>
        <v>9</v>
      </c>
      <c r="AW51" s="276">
        <f t="shared" si="17"/>
        <v>0.77777777777777779</v>
      </c>
      <c r="AX51" s="276">
        <f t="shared" si="18"/>
        <v>2.7777777777777776E-2</v>
      </c>
      <c r="AY51" s="125">
        <f t="shared" si="19"/>
        <v>25.711254720792127</v>
      </c>
      <c r="AZ51" s="125">
        <f t="shared" si="20"/>
        <v>38.56688208118819</v>
      </c>
      <c r="BA51" s="125">
        <f t="shared" si="21"/>
        <v>58.422509441584253</v>
      </c>
      <c r="BB51" s="125">
        <f t="shared" si="22"/>
        <v>1</v>
      </c>
      <c r="BC51" s="125">
        <f t="shared" si="23"/>
        <v>1</v>
      </c>
      <c r="BD51" s="326" t="str">
        <f t="shared" si="24"/>
        <v>-</v>
      </c>
      <c r="BE51" s="125" t="str">
        <f t="shared" si="25"/>
        <v>-</v>
      </c>
      <c r="BF51" s="125">
        <f t="shared" si="26"/>
        <v>1.2798468369435743</v>
      </c>
      <c r="BG51" s="125">
        <f t="shared" si="27"/>
        <v>0.68100000000000005</v>
      </c>
      <c r="BH51" s="127">
        <f t="shared" si="28"/>
        <v>700</v>
      </c>
      <c r="BI51" s="125">
        <f t="shared" si="29"/>
        <v>4.0949999999999998</v>
      </c>
      <c r="BJ51" s="125">
        <f t="shared" si="30"/>
        <v>0.14224999999999999</v>
      </c>
      <c r="BK51" s="127">
        <f t="shared" si="31"/>
        <v>49</v>
      </c>
      <c r="BL51" s="126">
        <f>IF(AS51="Signalized",(AC51-BK51)^2/(2*AC51),IF(AS51="Free",PEDBIKE_DELAY(AX51,AW51,AF51,AE51,AO51,AR51,AM51,L51,TRUE),IF(AS51="Stop",1,"Control N/A!")))</f>
        <v>9.3388888888888886</v>
      </c>
      <c r="BM51" s="125">
        <f t="shared" si="32"/>
        <v>8.959091002898803E-2</v>
      </c>
      <c r="BN51" s="125">
        <f t="shared" si="33"/>
        <v>5.6075409100289884</v>
      </c>
      <c r="BO51" s="124" t="str">
        <f t="shared" si="34"/>
        <v>F</v>
      </c>
      <c r="BP51" s="310"/>
      <c r="BQ51" s="302">
        <f t="shared" si="35"/>
        <v>1500</v>
      </c>
      <c r="BR51" s="126">
        <v>36</v>
      </c>
      <c r="BS51" s="127">
        <f t="shared" si="36"/>
        <v>101.50146242745953</v>
      </c>
      <c r="BT51" s="126">
        <f t="shared" si="37"/>
        <v>12.830030217083413</v>
      </c>
      <c r="BU51" s="303">
        <f t="shared" si="38"/>
        <v>5.0999999999999996</v>
      </c>
      <c r="BV51" s="276">
        <f t="shared" si="39"/>
        <v>0.77777777777777779</v>
      </c>
      <c r="BW51" s="276">
        <f t="shared" si="40"/>
        <v>6.9444444444444441E-3</v>
      </c>
      <c r="BX51" s="125">
        <f t="shared" si="41"/>
        <v>1</v>
      </c>
      <c r="BY51" s="125">
        <f t="shared" si="42"/>
        <v>1.1840921412535196E-2</v>
      </c>
      <c r="BZ51" s="125">
        <f t="shared" si="43"/>
        <v>5.0999999999999996</v>
      </c>
      <c r="CA51" s="125">
        <f t="shared" si="44"/>
        <v>0.17212151191676217</v>
      </c>
      <c r="CB51" s="125">
        <f t="shared" si="45"/>
        <v>0.98106355045205851</v>
      </c>
      <c r="CC51" s="125">
        <f t="shared" si="46"/>
        <v>62.697829705745896</v>
      </c>
      <c r="CD51" s="125">
        <f t="shared" si="47"/>
        <v>1.1872742889882826</v>
      </c>
      <c r="CE51" s="125">
        <f t="shared" si="48"/>
        <v>53</v>
      </c>
      <c r="CF51" s="304" cm="1">
        <f t="array" ref="CF51">PEDBIKE_DELAY(BW51,BV51,AG51,AH51,AP51,AQ51,AN51,L51,FALSE)</f>
        <v>5.8573568338118411</v>
      </c>
      <c r="CG51" s="306">
        <f t="shared" si="49"/>
        <v>5.0999999999999996</v>
      </c>
      <c r="CH51" s="125">
        <f t="shared" si="50"/>
        <v>1</v>
      </c>
      <c r="CI51" s="125">
        <f t="shared" si="51"/>
        <v>1.1840921412535196E-2</v>
      </c>
      <c r="CJ51" s="125">
        <f t="shared" si="52"/>
        <v>5.0999999999999996</v>
      </c>
      <c r="CK51" s="125">
        <f t="shared" si="53"/>
        <v>0.98106355045205851</v>
      </c>
      <c r="CL51" s="125">
        <f t="shared" si="54"/>
        <v>1</v>
      </c>
      <c r="CM51" s="125">
        <f t="shared" si="55"/>
        <v>61.510555416757612</v>
      </c>
      <c r="CN51" s="125">
        <f t="shared" si="56"/>
        <v>1.1872742889882826</v>
      </c>
      <c r="CO51" s="127">
        <f t="shared" si="57"/>
        <v>53</v>
      </c>
      <c r="CP51" s="125" cm="1">
        <f t="array" ref="CP51">PEDBIKE_DELAY(BW51,AW51,AG51,AH51,AP51,AQ51,AN51,L51,FALSE)</f>
        <v>5.8573568338118411</v>
      </c>
      <c r="CQ51" s="126">
        <f t="shared" si="58"/>
        <v>30.5</v>
      </c>
      <c r="CR51" s="126">
        <f t="shared" si="59"/>
        <v>78.5</v>
      </c>
      <c r="CS51" s="126">
        <f t="shared" si="60"/>
        <v>54.5</v>
      </c>
      <c r="CT51" s="304">
        <f t="shared" si="61"/>
        <v>26.280030217083414</v>
      </c>
      <c r="CU51" s="126">
        <f t="shared" si="72"/>
        <v>26.280030217083414</v>
      </c>
      <c r="CV51" s="126">
        <f t="shared" si="62"/>
        <v>0</v>
      </c>
      <c r="CW51" s="127">
        <f t="shared" si="63"/>
        <v>0</v>
      </c>
      <c r="CX51" s="124">
        <f t="shared" si="64"/>
        <v>12</v>
      </c>
      <c r="CY51" s="124">
        <f t="shared" si="73"/>
        <v>4.0949999999999998</v>
      </c>
      <c r="CZ51" s="124">
        <f t="shared" si="74"/>
        <v>1.3107925467148944</v>
      </c>
      <c r="DA51" s="125">
        <f t="shared" si="65"/>
        <v>-2.2515000000000001</v>
      </c>
      <c r="DB51" s="125">
        <f t="shared" si="66"/>
        <v>2.31</v>
      </c>
      <c r="DC51" s="125">
        <f t="shared" si="67"/>
        <v>4.1908999999999992</v>
      </c>
      <c r="DD51" s="125">
        <f t="shared" si="75"/>
        <v>7.5966925467148947</v>
      </c>
      <c r="DE51" s="298" t="str">
        <f t="shared" si="68"/>
        <v>D</v>
      </c>
    </row>
    <row r="52" spans="1:109" x14ac:dyDescent="0.25">
      <c r="A52" s="23">
        <v>1100</v>
      </c>
      <c r="B52" s="23">
        <v>45</v>
      </c>
      <c r="C52" s="23">
        <v>1</v>
      </c>
      <c r="D52" s="23" t="s">
        <v>265</v>
      </c>
      <c r="E52" s="312">
        <f t="shared" si="0"/>
        <v>6.0312659100289885</v>
      </c>
      <c r="F52" s="287" t="str">
        <f t="shared" si="1"/>
        <v>F</v>
      </c>
      <c r="G52" s="312">
        <f t="shared" si="2"/>
        <v>4.4218999999999991</v>
      </c>
      <c r="H52" s="312">
        <f t="shared" si="2"/>
        <v>8.2456650664137179</v>
      </c>
      <c r="I52" s="287" t="str">
        <f t="shared" si="3"/>
        <v>E</v>
      </c>
      <c r="J52" s="320">
        <f t="shared" si="69"/>
        <v>1</v>
      </c>
      <c r="K52" s="80">
        <f t="shared" si="70"/>
        <v>1</v>
      </c>
      <c r="L52" s="82">
        <f t="shared" si="71"/>
        <v>1</v>
      </c>
      <c r="M52" s="80">
        <f t="shared" si="4"/>
        <v>45</v>
      </c>
      <c r="N52" s="80">
        <f t="shared" si="5"/>
        <v>220</v>
      </c>
      <c r="O52" s="80">
        <f t="shared" si="6"/>
        <v>220</v>
      </c>
      <c r="P52" s="80">
        <f t="shared" si="7"/>
        <v>1100</v>
      </c>
      <c r="Q52" s="80">
        <f t="shared" si="8"/>
        <v>3080</v>
      </c>
      <c r="R52" s="80">
        <f t="shared" si="9"/>
        <v>3080</v>
      </c>
      <c r="S52" s="80">
        <f t="shared" si="10"/>
        <v>110</v>
      </c>
      <c r="T52" s="80">
        <f>0</f>
        <v>0</v>
      </c>
      <c r="U52" s="80">
        <f>'Int. Sens. Plot'!$B$2</f>
        <v>100</v>
      </c>
      <c r="V52" s="80">
        <f>'Int. Sens. Plot'!$B$3</f>
        <v>25</v>
      </c>
      <c r="W52" s="80">
        <f t="shared" si="11"/>
        <v>5</v>
      </c>
      <c r="X52" s="80">
        <f t="shared" si="12"/>
        <v>5</v>
      </c>
      <c r="Y52" s="225">
        <v>0.5</v>
      </c>
      <c r="Z52" s="80">
        <v>0</v>
      </c>
      <c r="AA52" s="86">
        <v>45</v>
      </c>
      <c r="AB52" s="86">
        <v>5</v>
      </c>
      <c r="AC52" s="80">
        <v>90</v>
      </c>
      <c r="AD52" s="80">
        <v>45</v>
      </c>
      <c r="AE52" s="80">
        <v>12</v>
      </c>
      <c r="AF52" s="80">
        <f t="shared" si="13"/>
        <v>21</v>
      </c>
      <c r="AG52" s="80">
        <f t="shared" si="14"/>
        <v>21</v>
      </c>
      <c r="AH52" s="86">
        <v>0</v>
      </c>
      <c r="AI52" s="86">
        <v>12</v>
      </c>
      <c r="AJ52" s="40">
        <v>32.9</v>
      </c>
      <c r="AK52" s="86">
        <v>9</v>
      </c>
      <c r="AL52" s="86">
        <v>0</v>
      </c>
      <c r="AM52" s="91">
        <v>1</v>
      </c>
      <c r="AN52" s="91">
        <v>0.1</v>
      </c>
      <c r="AO52" s="122">
        <v>3.5</v>
      </c>
      <c r="AP52" s="122">
        <v>10</v>
      </c>
      <c r="AQ52" s="122">
        <v>3</v>
      </c>
      <c r="AR52" s="122">
        <v>3</v>
      </c>
      <c r="AS52" s="122" t="str">
        <f t="shared" si="15"/>
        <v>Signalized</v>
      </c>
      <c r="AT52" s="119" t="s">
        <v>74</v>
      </c>
      <c r="AU52" s="321" t="s">
        <v>74</v>
      </c>
      <c r="AV52" s="306">
        <f t="shared" si="16"/>
        <v>9</v>
      </c>
      <c r="AW52" s="276">
        <f t="shared" si="17"/>
        <v>0.85555555555555551</v>
      </c>
      <c r="AX52" s="276">
        <f t="shared" si="18"/>
        <v>2.7777777777777776E-2</v>
      </c>
      <c r="AY52" s="125">
        <f t="shared" si="19"/>
        <v>46.799477065111233</v>
      </c>
      <c r="AZ52" s="125">
        <f t="shared" si="20"/>
        <v>70.19921559766685</v>
      </c>
      <c r="BA52" s="125">
        <f t="shared" si="21"/>
        <v>100.59895413022247</v>
      </c>
      <c r="BB52" s="125">
        <f t="shared" si="22"/>
        <v>1</v>
      </c>
      <c r="BC52" s="125">
        <f t="shared" si="23"/>
        <v>1</v>
      </c>
      <c r="BD52" s="326" t="str">
        <f t="shared" si="24"/>
        <v>-</v>
      </c>
      <c r="BE52" s="125" t="str">
        <f t="shared" si="25"/>
        <v>-</v>
      </c>
      <c r="BF52" s="125">
        <f t="shared" si="26"/>
        <v>1.1658129144884806</v>
      </c>
      <c r="BG52" s="125">
        <f t="shared" si="27"/>
        <v>0.68100000000000005</v>
      </c>
      <c r="BH52" s="127">
        <f t="shared" si="28"/>
        <v>770</v>
      </c>
      <c r="BI52" s="125">
        <f t="shared" si="29"/>
        <v>4.5045000000000002</v>
      </c>
      <c r="BJ52" s="125">
        <f t="shared" si="30"/>
        <v>0.156475</v>
      </c>
      <c r="BK52" s="127">
        <f t="shared" si="31"/>
        <v>49</v>
      </c>
      <c r="BL52" s="126">
        <f>IF(AS52="Signalized",(AC52-BK52)^2/(2*AC52),IF(AS52="Free",PEDBIKE_DELAY(AX52,AW52,AF52,AE52,AO52,AR52,AM52,L52,TRUE),IF(AS52="Stop",1,"Control N/A!")))</f>
        <v>9.3388888888888886</v>
      </c>
      <c r="BM52" s="125">
        <f t="shared" si="32"/>
        <v>8.959091002898803E-2</v>
      </c>
      <c r="BN52" s="125">
        <f t="shared" si="33"/>
        <v>6.0312659100289885</v>
      </c>
      <c r="BO52" s="124" t="str">
        <f t="shared" si="34"/>
        <v>F</v>
      </c>
      <c r="BP52" s="310"/>
      <c r="BQ52" s="302">
        <f t="shared" si="35"/>
        <v>1500</v>
      </c>
      <c r="BR52" s="126">
        <v>37</v>
      </c>
      <c r="BS52" s="127">
        <f t="shared" si="36"/>
        <v>78.175953121299969</v>
      </c>
      <c r="BT52" s="126">
        <f t="shared" si="37"/>
        <v>13.391194658268198</v>
      </c>
      <c r="BU52" s="303">
        <f t="shared" si="38"/>
        <v>5.0999999999999996</v>
      </c>
      <c r="BV52" s="276">
        <f t="shared" si="39"/>
        <v>0.85555555555555551</v>
      </c>
      <c r="BW52" s="276">
        <f t="shared" si="40"/>
        <v>6.9444444444444441E-3</v>
      </c>
      <c r="BX52" s="125">
        <f t="shared" si="41"/>
        <v>1</v>
      </c>
      <c r="BY52" s="125">
        <f t="shared" si="42"/>
        <v>9.6090703770673712E-3</v>
      </c>
      <c r="BZ52" s="125">
        <f t="shared" si="43"/>
        <v>5.0999999999999996</v>
      </c>
      <c r="CA52" s="125">
        <f t="shared" si="44"/>
        <v>0.18761245277947791</v>
      </c>
      <c r="CB52" s="125">
        <f t="shared" si="45"/>
        <v>0.98726413606373342</v>
      </c>
      <c r="CC52" s="125">
        <f t="shared" si="46"/>
        <v>86.608993742877331</v>
      </c>
      <c r="CD52" s="125">
        <f t="shared" si="47"/>
        <v>1.1030403599662488</v>
      </c>
      <c r="CE52" s="125">
        <f t="shared" si="48"/>
        <v>79</v>
      </c>
      <c r="CF52" s="304" cm="1">
        <f t="array" ref="CF52">PEDBIKE_DELAY(BW52,BV52,AG52,AH52,AP52,AQ52,AN52,L52,FALSE)</f>
        <v>6.3957017214809344</v>
      </c>
      <c r="CG52" s="306">
        <f t="shared" si="49"/>
        <v>5.0999999999999996</v>
      </c>
      <c r="CH52" s="125">
        <f t="shared" si="50"/>
        <v>1</v>
      </c>
      <c r="CI52" s="125">
        <f t="shared" si="51"/>
        <v>9.6090703770673712E-3</v>
      </c>
      <c r="CJ52" s="125">
        <f t="shared" si="52"/>
        <v>5.0999999999999996</v>
      </c>
      <c r="CK52" s="125">
        <f t="shared" si="53"/>
        <v>0.98726413606373342</v>
      </c>
      <c r="CL52" s="125">
        <f t="shared" si="54"/>
        <v>1</v>
      </c>
      <c r="CM52" s="125">
        <f t="shared" si="55"/>
        <v>85.505953382911088</v>
      </c>
      <c r="CN52" s="125">
        <f t="shared" si="56"/>
        <v>1.1030403599662488</v>
      </c>
      <c r="CO52" s="127">
        <f t="shared" si="57"/>
        <v>79</v>
      </c>
      <c r="CP52" s="125" cm="1">
        <f t="array" ref="CP52">PEDBIKE_DELAY(BW52,AW52,AG52,AH52,AP52,AQ52,AN52,L52,FALSE)</f>
        <v>6.3957017214809344</v>
      </c>
      <c r="CQ52" s="126">
        <f t="shared" si="58"/>
        <v>30.5</v>
      </c>
      <c r="CR52" s="126">
        <f t="shared" si="59"/>
        <v>78.5</v>
      </c>
      <c r="CS52" s="126">
        <f t="shared" si="60"/>
        <v>54.5</v>
      </c>
      <c r="CT52" s="304">
        <f t="shared" si="61"/>
        <v>26.841194658268201</v>
      </c>
      <c r="CU52" s="126">
        <f t="shared" si="72"/>
        <v>26.841194658268201</v>
      </c>
      <c r="CV52" s="126">
        <f t="shared" si="62"/>
        <v>0</v>
      </c>
      <c r="CW52" s="127">
        <f t="shared" si="63"/>
        <v>0</v>
      </c>
      <c r="CX52" s="124">
        <f t="shared" si="64"/>
        <v>12</v>
      </c>
      <c r="CY52" s="124">
        <f t="shared" si="73"/>
        <v>4.5045000000000002</v>
      </c>
      <c r="CZ52" s="124">
        <f t="shared" si="74"/>
        <v>1.3192650664137173</v>
      </c>
      <c r="DA52" s="125">
        <f t="shared" si="65"/>
        <v>-2.2515000000000001</v>
      </c>
      <c r="DB52" s="125">
        <f t="shared" si="66"/>
        <v>2.5409999999999999</v>
      </c>
      <c r="DC52" s="125">
        <f t="shared" si="67"/>
        <v>4.4218999999999991</v>
      </c>
      <c r="DD52" s="125">
        <f t="shared" si="75"/>
        <v>8.2456650664137179</v>
      </c>
      <c r="DE52" s="298" t="str">
        <f t="shared" si="68"/>
        <v>E</v>
      </c>
    </row>
    <row r="53" spans="1:109" x14ac:dyDescent="0.25">
      <c r="A53" s="23">
        <v>1200</v>
      </c>
      <c r="B53" s="23">
        <v>45</v>
      </c>
      <c r="C53" s="23">
        <v>1</v>
      </c>
      <c r="D53" s="23" t="s">
        <v>265</v>
      </c>
      <c r="E53" s="312">
        <f t="shared" si="0"/>
        <v>6.4549909100289877</v>
      </c>
      <c r="F53" s="287" t="str">
        <f t="shared" si="1"/>
        <v>F</v>
      </c>
      <c r="G53" s="312">
        <f t="shared" si="2"/>
        <v>4.6528999999999989</v>
      </c>
      <c r="H53" s="312">
        <f t="shared" si="2"/>
        <v>8.8986370180872303</v>
      </c>
      <c r="I53" s="287" t="str">
        <f t="shared" si="3"/>
        <v>E</v>
      </c>
      <c r="J53" s="320">
        <f t="shared" si="69"/>
        <v>1</v>
      </c>
      <c r="K53" s="80">
        <f t="shared" si="70"/>
        <v>1</v>
      </c>
      <c r="L53" s="82">
        <f t="shared" si="71"/>
        <v>1</v>
      </c>
      <c r="M53" s="80">
        <f t="shared" si="4"/>
        <v>45</v>
      </c>
      <c r="N53" s="80">
        <f t="shared" si="5"/>
        <v>240</v>
      </c>
      <c r="O53" s="80">
        <f t="shared" si="6"/>
        <v>240</v>
      </c>
      <c r="P53" s="80">
        <f t="shared" si="7"/>
        <v>1200</v>
      </c>
      <c r="Q53" s="80">
        <f t="shared" si="8"/>
        <v>3360</v>
      </c>
      <c r="R53" s="80">
        <f t="shared" si="9"/>
        <v>3360</v>
      </c>
      <c r="S53" s="80">
        <f t="shared" si="10"/>
        <v>120</v>
      </c>
      <c r="T53" s="80">
        <f>0</f>
        <v>0</v>
      </c>
      <c r="U53" s="80">
        <f>'Int. Sens. Plot'!$B$2</f>
        <v>100</v>
      </c>
      <c r="V53" s="80">
        <f>'Int. Sens. Plot'!$B$3</f>
        <v>25</v>
      </c>
      <c r="W53" s="80">
        <f t="shared" si="11"/>
        <v>5</v>
      </c>
      <c r="X53" s="80">
        <f t="shared" si="12"/>
        <v>5</v>
      </c>
      <c r="Y53" s="225">
        <v>0.5</v>
      </c>
      <c r="Z53" s="80">
        <v>0</v>
      </c>
      <c r="AA53" s="86">
        <v>45</v>
      </c>
      <c r="AB53" s="86">
        <v>5</v>
      </c>
      <c r="AC53" s="80">
        <v>90</v>
      </c>
      <c r="AD53" s="80">
        <v>45</v>
      </c>
      <c r="AE53" s="80">
        <v>12</v>
      </c>
      <c r="AF53" s="80">
        <f t="shared" si="13"/>
        <v>21</v>
      </c>
      <c r="AG53" s="80">
        <f t="shared" si="14"/>
        <v>21</v>
      </c>
      <c r="AH53" s="86">
        <v>0</v>
      </c>
      <c r="AI53" s="86">
        <v>12</v>
      </c>
      <c r="AJ53" s="40">
        <v>33.9</v>
      </c>
      <c r="AK53" s="86">
        <v>9</v>
      </c>
      <c r="AL53" s="86">
        <v>0</v>
      </c>
      <c r="AM53" s="91">
        <v>1</v>
      </c>
      <c r="AN53" s="91">
        <v>0.1</v>
      </c>
      <c r="AO53" s="122">
        <v>3.5</v>
      </c>
      <c r="AP53" s="122">
        <v>10</v>
      </c>
      <c r="AQ53" s="122">
        <v>3</v>
      </c>
      <c r="AR53" s="122">
        <v>3</v>
      </c>
      <c r="AS53" s="122" t="str">
        <f t="shared" si="15"/>
        <v>Signalized</v>
      </c>
      <c r="AT53" s="119" t="s">
        <v>74</v>
      </c>
      <c r="AU53" s="321" t="s">
        <v>74</v>
      </c>
      <c r="AV53" s="306">
        <f t="shared" si="16"/>
        <v>9</v>
      </c>
      <c r="AW53" s="276">
        <f t="shared" si="17"/>
        <v>0.93333333333333335</v>
      </c>
      <c r="AX53" s="276">
        <f t="shared" si="18"/>
        <v>2.7777777777777776E-2</v>
      </c>
      <c r="AY53" s="125">
        <f t="shared" si="19"/>
        <v>86.189488516590657</v>
      </c>
      <c r="AZ53" s="125">
        <f t="shared" si="20"/>
        <v>129.28423277488599</v>
      </c>
      <c r="BA53" s="125">
        <f t="shared" si="21"/>
        <v>179.37897703318131</v>
      </c>
      <c r="BB53" s="125">
        <f t="shared" si="22"/>
        <v>1</v>
      </c>
      <c r="BC53" s="125">
        <f t="shared" si="23"/>
        <v>1</v>
      </c>
      <c r="BD53" s="326" t="str">
        <f t="shared" si="24"/>
        <v>-</v>
      </c>
      <c r="BE53" s="125" t="str">
        <f t="shared" si="25"/>
        <v>-</v>
      </c>
      <c r="BF53" s="125">
        <f t="shared" si="26"/>
        <v>1.069886277251209</v>
      </c>
      <c r="BG53" s="125">
        <f t="shared" si="27"/>
        <v>0.68100000000000005</v>
      </c>
      <c r="BH53" s="127">
        <f t="shared" si="28"/>
        <v>840</v>
      </c>
      <c r="BI53" s="125">
        <f t="shared" si="29"/>
        <v>4.9139999999999997</v>
      </c>
      <c r="BJ53" s="125">
        <f t="shared" si="30"/>
        <v>0.17069999999999999</v>
      </c>
      <c r="BK53" s="127">
        <f t="shared" si="31"/>
        <v>49</v>
      </c>
      <c r="BL53" s="126">
        <f>IF(AS53="Signalized",(AC53-BK53)^2/(2*AC53),IF(AS53="Free",PEDBIKE_DELAY(AX53,AW53,AF53,AE53,AO53,AR53,AM53,L53,TRUE),IF(AS53="Stop",1,"Control N/A!")))</f>
        <v>9.3388888888888886</v>
      </c>
      <c r="BM53" s="125">
        <f t="shared" si="32"/>
        <v>8.959091002898803E-2</v>
      </c>
      <c r="BN53" s="125">
        <f t="shared" si="33"/>
        <v>6.4549909100289877</v>
      </c>
      <c r="BO53" s="124" t="str">
        <f t="shared" si="34"/>
        <v>F</v>
      </c>
      <c r="BP53" s="310"/>
      <c r="BQ53" s="302">
        <f t="shared" si="35"/>
        <v>1500</v>
      </c>
      <c r="BR53" s="126">
        <v>38</v>
      </c>
      <c r="BS53" s="127">
        <f t="shared" si="36"/>
        <v>59.545449207808666</v>
      </c>
      <c r="BT53" s="126">
        <f t="shared" si="37"/>
        <v>14.239130773921039</v>
      </c>
      <c r="BU53" s="303">
        <f t="shared" si="38"/>
        <v>5.0999999999999996</v>
      </c>
      <c r="BV53" s="276">
        <f t="shared" si="39"/>
        <v>0.93333333333333335</v>
      </c>
      <c r="BW53" s="276">
        <f t="shared" si="40"/>
        <v>6.9444444444444441E-3</v>
      </c>
      <c r="BX53" s="125">
        <f t="shared" si="41"/>
        <v>1</v>
      </c>
      <c r="BY53" s="125">
        <f t="shared" si="42"/>
        <v>7.9990605003022602E-3</v>
      </c>
      <c r="BZ53" s="125">
        <f t="shared" si="43"/>
        <v>5.0999999999999996</v>
      </c>
      <c r="CA53" s="125">
        <f t="shared" si="44"/>
        <v>0.20281353317080053</v>
      </c>
      <c r="CB53" s="125">
        <f t="shared" si="45"/>
        <v>0.99143439060250194</v>
      </c>
      <c r="CC53" s="125">
        <f t="shared" si="46"/>
        <v>119.94085858002911</v>
      </c>
      <c r="CD53" s="125">
        <f t="shared" si="47"/>
        <v>1.0273665453970833</v>
      </c>
      <c r="CE53" s="125">
        <f t="shared" si="48"/>
        <v>117</v>
      </c>
      <c r="CF53" s="304" cm="1">
        <f t="array" ref="CF53">PEDBIKE_DELAY(BW53,BV53,AG53,AH53,AP53,AQ53,AN53,L53,FALSE)</f>
        <v>6.7919489315639456</v>
      </c>
      <c r="CG53" s="306">
        <f t="shared" si="49"/>
        <v>5.0999999999999996</v>
      </c>
      <c r="CH53" s="125">
        <f t="shared" si="50"/>
        <v>1</v>
      </c>
      <c r="CI53" s="125">
        <f t="shared" si="51"/>
        <v>7.9990605003022602E-3</v>
      </c>
      <c r="CJ53" s="125">
        <f t="shared" si="52"/>
        <v>5.0999999999999996</v>
      </c>
      <c r="CK53" s="125">
        <f t="shared" si="53"/>
        <v>0.99143439060250194</v>
      </c>
      <c r="CL53" s="125">
        <f t="shared" si="54"/>
        <v>1</v>
      </c>
      <c r="CM53" s="125">
        <f t="shared" si="55"/>
        <v>118.91349203463203</v>
      </c>
      <c r="CN53" s="125">
        <f t="shared" si="56"/>
        <v>1.0273665453970833</v>
      </c>
      <c r="CO53" s="127">
        <f t="shared" si="57"/>
        <v>117</v>
      </c>
      <c r="CP53" s="125" cm="1">
        <f t="array" ref="CP53">PEDBIKE_DELAY(BW53,AW53,AG53,AH53,AP53,AQ53,AN53,L53,FALSE)</f>
        <v>6.7919489315639456</v>
      </c>
      <c r="CQ53" s="126">
        <f t="shared" si="58"/>
        <v>30.5</v>
      </c>
      <c r="CR53" s="126">
        <f t="shared" si="59"/>
        <v>78.5</v>
      </c>
      <c r="CS53" s="126">
        <f t="shared" si="60"/>
        <v>54.5</v>
      </c>
      <c r="CT53" s="304">
        <f t="shared" si="61"/>
        <v>27.68913077392104</v>
      </c>
      <c r="CU53" s="126">
        <f t="shared" si="72"/>
        <v>27.68913077392104</v>
      </c>
      <c r="CV53" s="126">
        <f t="shared" si="62"/>
        <v>0</v>
      </c>
      <c r="CW53" s="127">
        <f t="shared" si="63"/>
        <v>0</v>
      </c>
      <c r="CX53" s="124">
        <f t="shared" si="64"/>
        <v>12</v>
      </c>
      <c r="CY53" s="124">
        <f t="shared" si="73"/>
        <v>4.9139999999999997</v>
      </c>
      <c r="CZ53" s="124">
        <f t="shared" si="74"/>
        <v>1.3317370180872306</v>
      </c>
      <c r="DA53" s="125">
        <f t="shared" si="65"/>
        <v>-2.2515000000000001</v>
      </c>
      <c r="DB53" s="125">
        <f t="shared" si="66"/>
        <v>2.7719999999999998</v>
      </c>
      <c r="DC53" s="125">
        <f t="shared" si="67"/>
        <v>4.6528999999999989</v>
      </c>
      <c r="DD53" s="125">
        <f t="shared" si="75"/>
        <v>8.8986370180872303</v>
      </c>
      <c r="DE53" s="298" t="str">
        <f t="shared" si="68"/>
        <v>E</v>
      </c>
    </row>
    <row r="54" spans="1:109" x14ac:dyDescent="0.25">
      <c r="A54" s="23">
        <v>100</v>
      </c>
      <c r="B54" s="23">
        <v>15</v>
      </c>
      <c r="C54" s="23">
        <v>2</v>
      </c>
      <c r="D54" s="23" t="s">
        <v>265</v>
      </c>
      <c r="E54" s="312">
        <f t="shared" si="0"/>
        <v>1.7442366201945168</v>
      </c>
      <c r="F54" s="287" t="str">
        <f t="shared" si="1"/>
        <v>A</v>
      </c>
      <c r="G54" s="312">
        <f t="shared" si="2"/>
        <v>2.1799999999999997</v>
      </c>
      <c r="H54" s="312">
        <f t="shared" si="2"/>
        <v>1.6062700129903618</v>
      </c>
      <c r="I54" s="287" t="str">
        <f t="shared" si="3"/>
        <v>B</v>
      </c>
      <c r="J54" s="320">
        <f t="shared" si="69"/>
        <v>2</v>
      </c>
      <c r="K54" s="80">
        <f t="shared" si="70"/>
        <v>2</v>
      </c>
      <c r="L54" s="82">
        <f t="shared" si="71"/>
        <v>2</v>
      </c>
      <c r="M54" s="80">
        <f t="shared" si="4"/>
        <v>15</v>
      </c>
      <c r="N54" s="80">
        <f t="shared" si="5"/>
        <v>20</v>
      </c>
      <c r="O54" s="80">
        <f t="shared" si="6"/>
        <v>20</v>
      </c>
      <c r="P54" s="80">
        <f t="shared" si="7"/>
        <v>100</v>
      </c>
      <c r="Q54" s="80">
        <f t="shared" si="8"/>
        <v>280</v>
      </c>
      <c r="R54" s="80">
        <f t="shared" si="9"/>
        <v>280</v>
      </c>
      <c r="S54" s="80">
        <f t="shared" si="10"/>
        <v>10</v>
      </c>
      <c r="T54" s="80">
        <f>0</f>
        <v>0</v>
      </c>
      <c r="U54" s="80">
        <f>'Int. Sens. Plot'!$B$2</f>
        <v>100</v>
      </c>
      <c r="V54" s="80">
        <f>'Int. Sens. Plot'!$B$3</f>
        <v>25</v>
      </c>
      <c r="W54" s="80">
        <f t="shared" si="11"/>
        <v>5</v>
      </c>
      <c r="X54" s="80">
        <f t="shared" si="12"/>
        <v>5</v>
      </c>
      <c r="Y54" s="225">
        <v>0.5</v>
      </c>
      <c r="Z54" s="80">
        <v>0</v>
      </c>
      <c r="AA54" s="86">
        <v>45</v>
      </c>
      <c r="AB54" s="86">
        <v>5</v>
      </c>
      <c r="AC54" s="80">
        <v>90</v>
      </c>
      <c r="AD54" s="80">
        <v>45</v>
      </c>
      <c r="AE54" s="80">
        <v>12</v>
      </c>
      <c r="AF54" s="80">
        <f t="shared" si="13"/>
        <v>33</v>
      </c>
      <c r="AG54" s="80">
        <f t="shared" si="14"/>
        <v>33</v>
      </c>
      <c r="AH54" s="86">
        <v>0</v>
      </c>
      <c r="AI54" s="86">
        <v>12</v>
      </c>
      <c r="AJ54" s="40">
        <v>34.9</v>
      </c>
      <c r="AK54" s="86">
        <v>9</v>
      </c>
      <c r="AL54" s="86">
        <v>0</v>
      </c>
      <c r="AM54" s="91">
        <v>1</v>
      </c>
      <c r="AN54" s="91">
        <v>0.1</v>
      </c>
      <c r="AO54" s="122">
        <v>3.5</v>
      </c>
      <c r="AP54" s="122">
        <v>10</v>
      </c>
      <c r="AQ54" s="122">
        <v>3</v>
      </c>
      <c r="AR54" s="122">
        <v>3</v>
      </c>
      <c r="AS54" s="122" t="str">
        <f t="shared" si="15"/>
        <v>Signalized</v>
      </c>
      <c r="AT54" s="119" t="s">
        <v>74</v>
      </c>
      <c r="AU54" s="321" t="s">
        <v>74</v>
      </c>
      <c r="AV54" s="306">
        <f t="shared" si="16"/>
        <v>12.428571428571429</v>
      </c>
      <c r="AW54" s="276">
        <f t="shared" si="17"/>
        <v>7.7777777777777779E-2</v>
      </c>
      <c r="AX54" s="276">
        <f t="shared" si="18"/>
        <v>2.7777777777777776E-2</v>
      </c>
      <c r="AY54" s="125">
        <f t="shared" si="19"/>
        <v>1</v>
      </c>
      <c r="AZ54" s="125">
        <f t="shared" si="20"/>
        <v>1.2136081181958649</v>
      </c>
      <c r="BA54" s="125">
        <f t="shared" si="21"/>
        <v>12.428571428571429</v>
      </c>
      <c r="BB54" s="125">
        <f t="shared" si="22"/>
        <v>0.38327578563083919</v>
      </c>
      <c r="BC54" s="125">
        <f t="shared" si="23"/>
        <v>0.6196512434107414</v>
      </c>
      <c r="BD54" s="326" t="str">
        <f t="shared" si="24"/>
        <v>-</v>
      </c>
      <c r="BE54" s="125" t="str">
        <f t="shared" si="25"/>
        <v>-</v>
      </c>
      <c r="BF54" s="125">
        <f t="shared" si="26"/>
        <v>88.46869197245654</v>
      </c>
      <c r="BG54" s="125">
        <f t="shared" si="27"/>
        <v>0.97247071016552877</v>
      </c>
      <c r="BH54" s="127">
        <f t="shared" si="28"/>
        <v>35</v>
      </c>
      <c r="BI54" s="125">
        <f t="shared" si="29"/>
        <v>6.8249999999999991E-2</v>
      </c>
      <c r="BJ54" s="125">
        <f t="shared" si="30"/>
        <v>1.4225E-2</v>
      </c>
      <c r="BK54" s="127">
        <f t="shared" si="31"/>
        <v>49</v>
      </c>
      <c r="BL54" s="126">
        <f>IF(AS54="Signalized",(AC54-BK54)^2/(2*AC54),IF(AS54="Free",PEDBIKE_DELAY(AX54,AW54,AF54,AE54,AO54,AR54,AM54,L54,TRUE),IF(AS54="Stop",1,"Control N/A!")))</f>
        <v>9.3388888888888886</v>
      </c>
      <c r="BM54" s="125">
        <f t="shared" si="32"/>
        <v>8.959091002898803E-2</v>
      </c>
      <c r="BN54" s="125">
        <f t="shared" si="33"/>
        <v>1.7442366201945168</v>
      </c>
      <c r="BO54" s="124" t="str">
        <f t="shared" si="34"/>
        <v>A</v>
      </c>
      <c r="BP54" s="310"/>
      <c r="BQ54" s="302">
        <f t="shared" si="35"/>
        <v>1500</v>
      </c>
      <c r="BR54" s="126">
        <v>39</v>
      </c>
      <c r="BS54" s="127">
        <f t="shared" si="36"/>
        <v>603.89874301355292</v>
      </c>
      <c r="BT54" s="126">
        <f t="shared" si="37"/>
        <v>11.487783731638363</v>
      </c>
      <c r="BU54" s="303">
        <f t="shared" si="38"/>
        <v>6.3</v>
      </c>
      <c r="BV54" s="276">
        <f t="shared" si="39"/>
        <v>7.7777777777777779E-2</v>
      </c>
      <c r="BW54" s="276">
        <f t="shared" si="40"/>
        <v>6.9444444444444441E-3</v>
      </c>
      <c r="BX54" s="125">
        <f t="shared" si="41"/>
        <v>1</v>
      </c>
      <c r="BY54" s="125">
        <f t="shared" si="42"/>
        <v>0.1104145909768824</v>
      </c>
      <c r="BZ54" s="125">
        <f t="shared" si="43"/>
        <v>6.3</v>
      </c>
      <c r="CA54" s="125">
        <f t="shared" si="44"/>
        <v>1.4738789704048738E-2</v>
      </c>
      <c r="CB54" s="125">
        <f t="shared" si="45"/>
        <v>0.38737360581558478</v>
      </c>
      <c r="CC54" s="125">
        <f t="shared" si="46"/>
        <v>4.7235535498150769</v>
      </c>
      <c r="CD54" s="125">
        <f t="shared" si="47"/>
        <v>2.8937735789602139</v>
      </c>
      <c r="CE54" s="125">
        <f t="shared" si="48"/>
        <v>2</v>
      </c>
      <c r="CF54" s="304" cm="1">
        <f t="array" ref="CF54">PEDBIKE_DELAY(BW54,BV54,AG54,AH54,AP54,AQ54,AN54,L54,FALSE)</f>
        <v>0.75850019629464838</v>
      </c>
      <c r="CG54" s="306">
        <f t="shared" si="49"/>
        <v>6.3</v>
      </c>
      <c r="CH54" s="125">
        <f t="shared" si="50"/>
        <v>1</v>
      </c>
      <c r="CI54" s="125">
        <f t="shared" si="51"/>
        <v>0.1104145909768824</v>
      </c>
      <c r="CJ54" s="125">
        <f t="shared" si="52"/>
        <v>6.3</v>
      </c>
      <c r="CK54" s="125">
        <f t="shared" si="53"/>
        <v>0.38737360581558389</v>
      </c>
      <c r="CL54" s="125">
        <f t="shared" si="54"/>
        <v>0.99999990505803249</v>
      </c>
      <c r="CM54" s="125">
        <f t="shared" si="55"/>
        <v>1.8297801445777986</v>
      </c>
      <c r="CN54" s="125">
        <f t="shared" si="56"/>
        <v>2.8937735789602139</v>
      </c>
      <c r="CO54" s="127">
        <f t="shared" si="57"/>
        <v>2</v>
      </c>
      <c r="CP54" s="125" cm="1">
        <f t="array" ref="CP54">PEDBIKE_DELAY(BW54,AW54,AG54,AH54,AP54,AQ54,AN54,L54,FALSE)</f>
        <v>0.75850019629464838</v>
      </c>
      <c r="CQ54" s="126">
        <f t="shared" si="58"/>
        <v>30.5</v>
      </c>
      <c r="CR54" s="126">
        <f t="shared" si="59"/>
        <v>78.5</v>
      </c>
      <c r="CS54" s="126">
        <f t="shared" si="60"/>
        <v>54.5</v>
      </c>
      <c r="CT54" s="304">
        <f t="shared" si="61"/>
        <v>24.937783731638362</v>
      </c>
      <c r="CU54" s="126">
        <f t="shared" si="72"/>
        <v>24.937783731638362</v>
      </c>
      <c r="CV54" s="126">
        <f t="shared" si="62"/>
        <v>0</v>
      </c>
      <c r="CW54" s="127">
        <f t="shared" si="63"/>
        <v>0</v>
      </c>
      <c r="CX54" s="124">
        <f t="shared" si="64"/>
        <v>12</v>
      </c>
      <c r="CY54" s="124">
        <f t="shared" si="73"/>
        <v>0.13649999999999998</v>
      </c>
      <c r="CZ54" s="124">
        <f t="shared" si="74"/>
        <v>1.2897700129903615</v>
      </c>
      <c r="DA54" s="125">
        <f t="shared" si="65"/>
        <v>-2.0678999999999998</v>
      </c>
      <c r="DB54" s="125">
        <f t="shared" si="66"/>
        <v>0.11550000000000001</v>
      </c>
      <c r="DC54" s="125">
        <f t="shared" si="67"/>
        <v>2.1799999999999997</v>
      </c>
      <c r="DD54" s="125">
        <f t="shared" si="75"/>
        <v>1.6062700129903618</v>
      </c>
      <c r="DE54" s="298" t="str">
        <f t="shared" si="68"/>
        <v>B</v>
      </c>
    </row>
    <row r="55" spans="1:109" x14ac:dyDescent="0.25">
      <c r="A55" s="23">
        <v>200</v>
      </c>
      <c r="B55" s="23">
        <v>15</v>
      </c>
      <c r="C55" s="23">
        <v>2</v>
      </c>
      <c r="D55" s="23" t="s">
        <v>265</v>
      </c>
      <c r="E55" s="312">
        <f t="shared" si="0"/>
        <v>1.826711620194517</v>
      </c>
      <c r="F55" s="287" t="str">
        <f t="shared" si="1"/>
        <v>A</v>
      </c>
      <c r="G55" s="312">
        <f t="shared" si="2"/>
        <v>2.2954999999999997</v>
      </c>
      <c r="H55" s="312">
        <f t="shared" si="2"/>
        <v>1.859272952623277</v>
      </c>
      <c r="I55" s="287" t="str">
        <f t="shared" si="3"/>
        <v>B</v>
      </c>
      <c r="J55" s="320">
        <f t="shared" si="69"/>
        <v>2</v>
      </c>
      <c r="K55" s="80">
        <f t="shared" si="70"/>
        <v>2</v>
      </c>
      <c r="L55" s="82">
        <f t="shared" si="71"/>
        <v>2</v>
      </c>
      <c r="M55" s="80">
        <f t="shared" si="4"/>
        <v>15</v>
      </c>
      <c r="N55" s="80">
        <f t="shared" si="5"/>
        <v>40</v>
      </c>
      <c r="O55" s="80">
        <f t="shared" si="6"/>
        <v>40</v>
      </c>
      <c r="P55" s="80">
        <f t="shared" si="7"/>
        <v>200</v>
      </c>
      <c r="Q55" s="80">
        <f t="shared" si="8"/>
        <v>560</v>
      </c>
      <c r="R55" s="80">
        <f t="shared" si="9"/>
        <v>560</v>
      </c>
      <c r="S55" s="80">
        <f t="shared" si="10"/>
        <v>20</v>
      </c>
      <c r="T55" s="80">
        <f>0</f>
        <v>0</v>
      </c>
      <c r="U55" s="80">
        <f>'Int. Sens. Plot'!$B$2</f>
        <v>100</v>
      </c>
      <c r="V55" s="80">
        <f>'Int. Sens. Plot'!$B$3</f>
        <v>25</v>
      </c>
      <c r="W55" s="80">
        <f t="shared" si="11"/>
        <v>5</v>
      </c>
      <c r="X55" s="80">
        <f t="shared" si="12"/>
        <v>5</v>
      </c>
      <c r="Y55" s="225">
        <v>0.5</v>
      </c>
      <c r="Z55" s="80">
        <v>0</v>
      </c>
      <c r="AA55" s="86">
        <v>45</v>
      </c>
      <c r="AB55" s="86">
        <v>5</v>
      </c>
      <c r="AC55" s="80">
        <v>90</v>
      </c>
      <c r="AD55" s="80">
        <v>45</v>
      </c>
      <c r="AE55" s="80">
        <v>12</v>
      </c>
      <c r="AF55" s="80">
        <f t="shared" si="13"/>
        <v>33</v>
      </c>
      <c r="AG55" s="80">
        <f t="shared" si="14"/>
        <v>33</v>
      </c>
      <c r="AH55" s="86">
        <v>0</v>
      </c>
      <c r="AI55" s="86">
        <v>12</v>
      </c>
      <c r="AJ55" s="40">
        <v>35.9</v>
      </c>
      <c r="AK55" s="86">
        <v>9</v>
      </c>
      <c r="AL55" s="86">
        <v>0</v>
      </c>
      <c r="AM55" s="91">
        <v>1</v>
      </c>
      <c r="AN55" s="91">
        <v>0.1</v>
      </c>
      <c r="AO55" s="122">
        <v>3.5</v>
      </c>
      <c r="AP55" s="122">
        <v>10</v>
      </c>
      <c r="AQ55" s="122">
        <v>3</v>
      </c>
      <c r="AR55" s="122">
        <v>3</v>
      </c>
      <c r="AS55" s="122" t="str">
        <f t="shared" si="15"/>
        <v>Signalized</v>
      </c>
      <c r="AT55" s="119" t="s">
        <v>74</v>
      </c>
      <c r="AU55" s="321" t="s">
        <v>74</v>
      </c>
      <c r="AV55" s="306">
        <f t="shared" si="16"/>
        <v>12.428571428571429</v>
      </c>
      <c r="AW55" s="276">
        <f t="shared" si="17"/>
        <v>0.15555555555555556</v>
      </c>
      <c r="AX55" s="276">
        <f t="shared" si="18"/>
        <v>2.7777777777777776E-2</v>
      </c>
      <c r="AY55" s="125">
        <f t="shared" si="19"/>
        <v>1.0987478173093093</v>
      </c>
      <c r="AZ55" s="125">
        <f t="shared" si="20"/>
        <v>1.6481217259639638</v>
      </c>
      <c r="BA55" s="125">
        <f t="shared" si="21"/>
        <v>12.626067063190048</v>
      </c>
      <c r="BB55" s="125">
        <f t="shared" si="22"/>
        <v>0.62544905038715037</v>
      </c>
      <c r="BC55" s="125">
        <f t="shared" si="23"/>
        <v>0.85971158614411258</v>
      </c>
      <c r="BD55" s="326" t="str">
        <f t="shared" si="24"/>
        <v>-</v>
      </c>
      <c r="BE55" s="125" t="str">
        <f t="shared" si="25"/>
        <v>-</v>
      </c>
      <c r="BF55" s="125">
        <f t="shared" si="26"/>
        <v>21.012060583374247</v>
      </c>
      <c r="BG55" s="125">
        <f t="shared" si="27"/>
        <v>0.97247071016552877</v>
      </c>
      <c r="BH55" s="127">
        <f t="shared" si="28"/>
        <v>70</v>
      </c>
      <c r="BI55" s="125">
        <f t="shared" si="29"/>
        <v>0.13649999999999998</v>
      </c>
      <c r="BJ55" s="125">
        <f t="shared" si="30"/>
        <v>2.845E-2</v>
      </c>
      <c r="BK55" s="127">
        <f t="shared" si="31"/>
        <v>49</v>
      </c>
      <c r="BL55" s="126">
        <f>IF(AS55="Signalized",(AC55-BK55)^2/(2*AC55),IF(AS55="Free",PEDBIKE_DELAY(AX55,AW55,AF55,AE55,AO55,AR55,AM55,L55,TRUE),IF(AS55="Stop",1,"Control N/A!")))</f>
        <v>9.3388888888888886</v>
      </c>
      <c r="BM55" s="125">
        <f t="shared" si="32"/>
        <v>8.959091002898803E-2</v>
      </c>
      <c r="BN55" s="125">
        <f t="shared" si="33"/>
        <v>1.826711620194517</v>
      </c>
      <c r="BO55" s="124" t="str">
        <f t="shared" si="34"/>
        <v>A</v>
      </c>
      <c r="BP55" s="310"/>
      <c r="BQ55" s="302">
        <f t="shared" si="35"/>
        <v>1500</v>
      </c>
      <c r="BR55" s="126">
        <v>40</v>
      </c>
      <c r="BS55" s="127">
        <f t="shared" si="36"/>
        <v>480.885291322466</v>
      </c>
      <c r="BT55" s="126">
        <f t="shared" si="37"/>
        <v>11.55023359530132</v>
      </c>
      <c r="BU55" s="303">
        <f t="shared" si="38"/>
        <v>6.3</v>
      </c>
      <c r="BV55" s="276">
        <f t="shared" si="39"/>
        <v>0.15555555555555556</v>
      </c>
      <c r="BW55" s="276">
        <f t="shared" si="40"/>
        <v>6.9444444444444441E-3</v>
      </c>
      <c r="BX55" s="125">
        <f t="shared" si="41"/>
        <v>1</v>
      </c>
      <c r="BY55" s="125">
        <f t="shared" si="42"/>
        <v>7.4386484845519102E-2</v>
      </c>
      <c r="BZ55" s="125">
        <f t="shared" si="43"/>
        <v>6.3</v>
      </c>
      <c r="CA55" s="125">
        <f t="shared" si="44"/>
        <v>2.9260347486157245E-2</v>
      </c>
      <c r="CB55" s="125">
        <f t="shared" si="45"/>
        <v>0.62468890114859987</v>
      </c>
      <c r="CC55" s="125">
        <f t="shared" si="46"/>
        <v>7.0436273685742039</v>
      </c>
      <c r="CD55" s="125">
        <f t="shared" si="47"/>
        <v>2.6435515275993744</v>
      </c>
      <c r="CE55" s="125">
        <f t="shared" si="48"/>
        <v>3</v>
      </c>
      <c r="CF55" s="304" cm="1">
        <f t="array" ref="CF55">PEDBIKE_DELAY(BW55,BV55,AG55,AH55,AP55,AQ55,AN55,L55,FALSE)</f>
        <v>1.6723892767539661</v>
      </c>
      <c r="CG55" s="306">
        <f t="shared" si="49"/>
        <v>6.3</v>
      </c>
      <c r="CH55" s="125">
        <f t="shared" si="50"/>
        <v>1</v>
      </c>
      <c r="CI55" s="125">
        <f t="shared" si="51"/>
        <v>7.4386484845519102E-2</v>
      </c>
      <c r="CJ55" s="125">
        <f t="shared" si="52"/>
        <v>6.3</v>
      </c>
      <c r="CK55" s="125">
        <f t="shared" si="53"/>
        <v>0.62468890114860043</v>
      </c>
      <c r="CL55" s="125">
        <f t="shared" si="54"/>
        <v>0.99999999999999101</v>
      </c>
      <c r="CM55" s="125">
        <f t="shared" si="55"/>
        <v>4.4000758409748633</v>
      </c>
      <c r="CN55" s="125">
        <f t="shared" si="56"/>
        <v>2.6435515275993744</v>
      </c>
      <c r="CO55" s="127">
        <f t="shared" si="57"/>
        <v>3</v>
      </c>
      <c r="CP55" s="125" cm="1">
        <f t="array" ref="CP55">PEDBIKE_DELAY(BW55,AW55,AG55,AH55,AP55,AQ55,AN55,L55,FALSE)</f>
        <v>1.6723892767539661</v>
      </c>
      <c r="CQ55" s="126">
        <f t="shared" si="58"/>
        <v>30.5</v>
      </c>
      <c r="CR55" s="126">
        <f t="shared" si="59"/>
        <v>78.5</v>
      </c>
      <c r="CS55" s="126">
        <f t="shared" si="60"/>
        <v>54.5</v>
      </c>
      <c r="CT55" s="304">
        <f t="shared" si="61"/>
        <v>25.000233595301321</v>
      </c>
      <c r="CU55" s="126">
        <f t="shared" si="72"/>
        <v>25.000233595301321</v>
      </c>
      <c r="CV55" s="126">
        <f t="shared" si="62"/>
        <v>0</v>
      </c>
      <c r="CW55" s="127">
        <f t="shared" si="63"/>
        <v>0</v>
      </c>
      <c r="CX55" s="124">
        <f t="shared" si="64"/>
        <v>12</v>
      </c>
      <c r="CY55" s="124">
        <f t="shared" si="73"/>
        <v>0.27299999999999996</v>
      </c>
      <c r="CZ55" s="124">
        <f t="shared" si="74"/>
        <v>1.290772952623277</v>
      </c>
      <c r="DA55" s="125">
        <f t="shared" si="65"/>
        <v>-2.0678999999999998</v>
      </c>
      <c r="DB55" s="125">
        <f t="shared" si="66"/>
        <v>0.23100000000000001</v>
      </c>
      <c r="DC55" s="125">
        <f t="shared" si="67"/>
        <v>2.2954999999999997</v>
      </c>
      <c r="DD55" s="125">
        <f t="shared" si="75"/>
        <v>1.859272952623277</v>
      </c>
      <c r="DE55" s="298" t="str">
        <f t="shared" si="68"/>
        <v>B</v>
      </c>
    </row>
    <row r="56" spans="1:109" x14ac:dyDescent="0.25">
      <c r="A56" s="23">
        <v>300</v>
      </c>
      <c r="B56" s="23">
        <v>15</v>
      </c>
      <c r="C56" s="23">
        <v>2</v>
      </c>
      <c r="D56" s="23" t="s">
        <v>265</v>
      </c>
      <c r="E56" s="312">
        <f t="shared" si="0"/>
        <v>1.9091866201945169</v>
      </c>
      <c r="F56" s="287" t="str">
        <f t="shared" si="1"/>
        <v>A</v>
      </c>
      <c r="G56" s="312">
        <f t="shared" si="2"/>
        <v>2.4109999999999996</v>
      </c>
      <c r="H56" s="312">
        <f t="shared" si="2"/>
        <v>2.1126145189390115</v>
      </c>
      <c r="I56" s="287" t="str">
        <f t="shared" si="3"/>
        <v>B</v>
      </c>
      <c r="J56" s="320">
        <f t="shared" si="69"/>
        <v>2</v>
      </c>
      <c r="K56" s="80">
        <f t="shared" si="70"/>
        <v>2</v>
      </c>
      <c r="L56" s="82">
        <f t="shared" si="71"/>
        <v>2</v>
      </c>
      <c r="M56" s="80">
        <f t="shared" si="4"/>
        <v>15</v>
      </c>
      <c r="N56" s="80">
        <f t="shared" si="5"/>
        <v>60</v>
      </c>
      <c r="O56" s="80">
        <f t="shared" si="6"/>
        <v>60</v>
      </c>
      <c r="P56" s="80">
        <f t="shared" si="7"/>
        <v>300</v>
      </c>
      <c r="Q56" s="80">
        <f t="shared" si="8"/>
        <v>840</v>
      </c>
      <c r="R56" s="80">
        <f t="shared" si="9"/>
        <v>840</v>
      </c>
      <c r="S56" s="80">
        <f t="shared" si="10"/>
        <v>30</v>
      </c>
      <c r="T56" s="80">
        <f>0</f>
        <v>0</v>
      </c>
      <c r="U56" s="80">
        <f>'Int. Sens. Plot'!$B$2</f>
        <v>100</v>
      </c>
      <c r="V56" s="80">
        <f>'Int. Sens. Plot'!$B$3</f>
        <v>25</v>
      </c>
      <c r="W56" s="80">
        <f t="shared" si="11"/>
        <v>5</v>
      </c>
      <c r="X56" s="80">
        <f t="shared" si="12"/>
        <v>5</v>
      </c>
      <c r="Y56" s="225">
        <v>0.5</v>
      </c>
      <c r="Z56" s="80">
        <v>0</v>
      </c>
      <c r="AA56" s="86">
        <v>45</v>
      </c>
      <c r="AB56" s="86">
        <v>5</v>
      </c>
      <c r="AC56" s="80">
        <v>90</v>
      </c>
      <c r="AD56" s="80">
        <v>45</v>
      </c>
      <c r="AE56" s="80">
        <v>12</v>
      </c>
      <c r="AF56" s="80">
        <f t="shared" si="13"/>
        <v>33</v>
      </c>
      <c r="AG56" s="80">
        <f t="shared" si="14"/>
        <v>33</v>
      </c>
      <c r="AH56" s="86">
        <v>0</v>
      </c>
      <c r="AI56" s="86">
        <v>12</v>
      </c>
      <c r="AJ56" s="40">
        <v>36.9</v>
      </c>
      <c r="AK56" s="86">
        <v>9</v>
      </c>
      <c r="AL56" s="86">
        <v>0</v>
      </c>
      <c r="AM56" s="91">
        <v>1</v>
      </c>
      <c r="AN56" s="91">
        <v>0.1</v>
      </c>
      <c r="AO56" s="122">
        <v>3.5</v>
      </c>
      <c r="AP56" s="122">
        <v>10</v>
      </c>
      <c r="AQ56" s="122">
        <v>3</v>
      </c>
      <c r="AR56" s="122">
        <v>3</v>
      </c>
      <c r="AS56" s="122" t="str">
        <f t="shared" si="15"/>
        <v>Signalized</v>
      </c>
      <c r="AT56" s="119" t="s">
        <v>74</v>
      </c>
      <c r="AU56" s="321" t="s">
        <v>74</v>
      </c>
      <c r="AV56" s="306">
        <f t="shared" si="16"/>
        <v>12.428571428571429</v>
      </c>
      <c r="AW56" s="276">
        <f t="shared" si="17"/>
        <v>0.23333333333333334</v>
      </c>
      <c r="AX56" s="276">
        <f t="shared" si="18"/>
        <v>2.7777777777777776E-2</v>
      </c>
      <c r="AY56" s="125">
        <f t="shared" si="19"/>
        <v>1.7107645437217129</v>
      </c>
      <c r="AZ56" s="125">
        <f t="shared" si="20"/>
        <v>2.5661468155825693</v>
      </c>
      <c r="BA56" s="125">
        <f t="shared" si="21"/>
        <v>13.850100516014855</v>
      </c>
      <c r="BB56" s="125">
        <f t="shared" si="22"/>
        <v>0.80127733315269256</v>
      </c>
      <c r="BC56" s="125">
        <f t="shared" si="23"/>
        <v>0.96050930168109405</v>
      </c>
      <c r="BD56" s="326" t="str">
        <f t="shared" si="24"/>
        <v>-</v>
      </c>
      <c r="BE56" s="125" t="str">
        <f t="shared" si="25"/>
        <v>-</v>
      </c>
      <c r="BF56" s="125">
        <f t="shared" si="26"/>
        <v>10.016148237983645</v>
      </c>
      <c r="BG56" s="125">
        <f t="shared" si="27"/>
        <v>0.97247071016552877</v>
      </c>
      <c r="BH56" s="127">
        <f t="shared" si="28"/>
        <v>105</v>
      </c>
      <c r="BI56" s="125">
        <f t="shared" si="29"/>
        <v>0.20474999999999999</v>
      </c>
      <c r="BJ56" s="125">
        <f t="shared" si="30"/>
        <v>4.2674999999999998E-2</v>
      </c>
      <c r="BK56" s="127">
        <f t="shared" si="31"/>
        <v>49</v>
      </c>
      <c r="BL56" s="126">
        <f>IF(AS56="Signalized",(AC56-BK56)^2/(2*AC56),IF(AS56="Free",PEDBIKE_DELAY(AX56,AW56,AF56,AE56,AO56,AR56,AM56,L56,TRUE),IF(AS56="Stop",1,"Control N/A!")))</f>
        <v>9.3388888888888886</v>
      </c>
      <c r="BM56" s="125">
        <f t="shared" si="32"/>
        <v>8.959091002898803E-2</v>
      </c>
      <c r="BN56" s="125">
        <f t="shared" si="33"/>
        <v>1.9091866201945169</v>
      </c>
      <c r="BO56" s="124" t="str">
        <f t="shared" si="34"/>
        <v>A</v>
      </c>
      <c r="BP56" s="310"/>
      <c r="BQ56" s="302">
        <f t="shared" si="35"/>
        <v>1500</v>
      </c>
      <c r="BR56" s="126">
        <v>41</v>
      </c>
      <c r="BS56" s="127">
        <f t="shared" si="36"/>
        <v>378.69831035391729</v>
      </c>
      <c r="BT56" s="126">
        <f t="shared" si="37"/>
        <v>11.634013240978888</v>
      </c>
      <c r="BU56" s="303">
        <f t="shared" si="38"/>
        <v>6.3</v>
      </c>
      <c r="BV56" s="276">
        <f t="shared" si="39"/>
        <v>0.23333333333333334</v>
      </c>
      <c r="BW56" s="276">
        <f t="shared" si="40"/>
        <v>6.9444444444444441E-3</v>
      </c>
      <c r="BX56" s="125">
        <f t="shared" si="41"/>
        <v>1</v>
      </c>
      <c r="BY56" s="125">
        <f t="shared" si="42"/>
        <v>5.0456039518253067E-2</v>
      </c>
      <c r="BZ56" s="125">
        <f t="shared" si="43"/>
        <v>6.3</v>
      </c>
      <c r="CA56" s="125">
        <f t="shared" si="44"/>
        <v>4.3567875081940155E-2</v>
      </c>
      <c r="CB56" s="125">
        <f t="shared" si="45"/>
        <v>0.77007451481327605</v>
      </c>
      <c r="CC56" s="125">
        <f t="shared" si="46"/>
        <v>10.458552692425815</v>
      </c>
      <c r="CD56" s="125">
        <f t="shared" si="47"/>
        <v>2.4046878021569218</v>
      </c>
      <c r="CE56" s="125">
        <f t="shared" si="48"/>
        <v>4</v>
      </c>
      <c r="CF56" s="304" cm="1">
        <f t="array" ref="CF56">PEDBIKE_DELAY(BW56,BV56,AG56,AH56,AP56,AQ56,AN56,L56,FALSE)</f>
        <v>2.7881691549448013</v>
      </c>
      <c r="CG56" s="306">
        <f t="shared" si="49"/>
        <v>6.3</v>
      </c>
      <c r="CH56" s="125">
        <f t="shared" si="50"/>
        <v>1</v>
      </c>
      <c r="CI56" s="125">
        <f t="shared" si="51"/>
        <v>5.0456039518253067E-2</v>
      </c>
      <c r="CJ56" s="125">
        <f t="shared" si="52"/>
        <v>6.3</v>
      </c>
      <c r="CK56" s="125">
        <f t="shared" si="53"/>
        <v>0.77007451481327616</v>
      </c>
      <c r="CL56" s="125">
        <f t="shared" si="54"/>
        <v>1</v>
      </c>
      <c r="CM56" s="125">
        <f t="shared" si="55"/>
        <v>8.0538648902688923</v>
      </c>
      <c r="CN56" s="125">
        <f t="shared" si="56"/>
        <v>2.4046878021569218</v>
      </c>
      <c r="CO56" s="127">
        <f t="shared" si="57"/>
        <v>4</v>
      </c>
      <c r="CP56" s="125" cm="1">
        <f t="array" ref="CP56">PEDBIKE_DELAY(BW56,AW56,AG56,AH56,AP56,AQ56,AN56,L56,FALSE)</f>
        <v>2.7881691549448013</v>
      </c>
      <c r="CQ56" s="126">
        <f t="shared" si="58"/>
        <v>30.5</v>
      </c>
      <c r="CR56" s="126">
        <f t="shared" si="59"/>
        <v>78.5</v>
      </c>
      <c r="CS56" s="126">
        <f t="shared" si="60"/>
        <v>54.5</v>
      </c>
      <c r="CT56" s="304">
        <f t="shared" si="61"/>
        <v>25.084013240978891</v>
      </c>
      <c r="CU56" s="126">
        <f t="shared" si="72"/>
        <v>25.084013240978891</v>
      </c>
      <c r="CV56" s="126">
        <f t="shared" si="62"/>
        <v>0</v>
      </c>
      <c r="CW56" s="127">
        <f t="shared" si="63"/>
        <v>0</v>
      </c>
      <c r="CX56" s="124">
        <f t="shared" si="64"/>
        <v>12</v>
      </c>
      <c r="CY56" s="124">
        <f t="shared" si="73"/>
        <v>0.40949999999999998</v>
      </c>
      <c r="CZ56" s="124">
        <f t="shared" si="74"/>
        <v>1.2921145189390113</v>
      </c>
      <c r="DA56" s="125">
        <f t="shared" si="65"/>
        <v>-2.0678999999999998</v>
      </c>
      <c r="DB56" s="125">
        <f t="shared" si="66"/>
        <v>0.34649999999999997</v>
      </c>
      <c r="DC56" s="125">
        <f t="shared" si="67"/>
        <v>2.4109999999999996</v>
      </c>
      <c r="DD56" s="125">
        <f t="shared" si="75"/>
        <v>2.1126145189390115</v>
      </c>
      <c r="DE56" s="298" t="str">
        <f t="shared" si="68"/>
        <v>B</v>
      </c>
    </row>
    <row r="57" spans="1:109" x14ac:dyDescent="0.25">
      <c r="A57" s="23">
        <v>400</v>
      </c>
      <c r="B57" s="23">
        <v>15</v>
      </c>
      <c r="C57" s="23">
        <v>2</v>
      </c>
      <c r="D57" s="23" t="s">
        <v>265</v>
      </c>
      <c r="E57" s="312">
        <f t="shared" si="0"/>
        <v>1.9916616201945168</v>
      </c>
      <c r="F57" s="287" t="str">
        <f t="shared" si="1"/>
        <v>A</v>
      </c>
      <c r="G57" s="312">
        <f t="shared" si="2"/>
        <v>2.5264999999999995</v>
      </c>
      <c r="H57" s="312">
        <f t="shared" si="2"/>
        <v>2.36643118341811</v>
      </c>
      <c r="I57" s="287" t="str">
        <f t="shared" si="3"/>
        <v>B</v>
      </c>
      <c r="J57" s="320">
        <f t="shared" si="69"/>
        <v>2</v>
      </c>
      <c r="K57" s="80">
        <f t="shared" si="70"/>
        <v>2</v>
      </c>
      <c r="L57" s="82">
        <f t="shared" si="71"/>
        <v>2</v>
      </c>
      <c r="M57" s="80">
        <f t="shared" si="4"/>
        <v>15</v>
      </c>
      <c r="N57" s="80">
        <f t="shared" si="5"/>
        <v>80</v>
      </c>
      <c r="O57" s="80">
        <f t="shared" si="6"/>
        <v>80</v>
      </c>
      <c r="P57" s="80">
        <f t="shared" si="7"/>
        <v>400</v>
      </c>
      <c r="Q57" s="80">
        <f t="shared" si="8"/>
        <v>1120</v>
      </c>
      <c r="R57" s="80">
        <f t="shared" si="9"/>
        <v>1120</v>
      </c>
      <c r="S57" s="80">
        <f t="shared" si="10"/>
        <v>40</v>
      </c>
      <c r="T57" s="80">
        <f>0</f>
        <v>0</v>
      </c>
      <c r="U57" s="80">
        <f>'Int. Sens. Plot'!$B$2</f>
        <v>100</v>
      </c>
      <c r="V57" s="80">
        <f>'Int. Sens. Plot'!$B$3</f>
        <v>25</v>
      </c>
      <c r="W57" s="80">
        <f t="shared" si="11"/>
        <v>5</v>
      </c>
      <c r="X57" s="80">
        <f t="shared" si="12"/>
        <v>5</v>
      </c>
      <c r="Y57" s="225">
        <v>0.5</v>
      </c>
      <c r="Z57" s="80">
        <v>0</v>
      </c>
      <c r="AA57" s="86">
        <v>45</v>
      </c>
      <c r="AB57" s="86">
        <v>5</v>
      </c>
      <c r="AC57" s="80">
        <v>90</v>
      </c>
      <c r="AD57" s="80">
        <v>45</v>
      </c>
      <c r="AE57" s="80">
        <v>12</v>
      </c>
      <c r="AF57" s="80">
        <f t="shared" si="13"/>
        <v>33</v>
      </c>
      <c r="AG57" s="80">
        <f t="shared" si="14"/>
        <v>33</v>
      </c>
      <c r="AH57" s="86">
        <v>0</v>
      </c>
      <c r="AI57" s="86">
        <v>12</v>
      </c>
      <c r="AJ57" s="40">
        <v>37.9</v>
      </c>
      <c r="AK57" s="86">
        <v>9</v>
      </c>
      <c r="AL57" s="86">
        <v>0</v>
      </c>
      <c r="AM57" s="91">
        <v>1</v>
      </c>
      <c r="AN57" s="91">
        <v>0.1</v>
      </c>
      <c r="AO57" s="122">
        <v>3.5</v>
      </c>
      <c r="AP57" s="122">
        <v>10</v>
      </c>
      <c r="AQ57" s="122">
        <v>3</v>
      </c>
      <c r="AR57" s="122">
        <v>3</v>
      </c>
      <c r="AS57" s="122" t="str">
        <f t="shared" si="15"/>
        <v>Signalized</v>
      </c>
      <c r="AT57" s="119" t="s">
        <v>74</v>
      </c>
      <c r="AU57" s="321" t="s">
        <v>74</v>
      </c>
      <c r="AV57" s="306">
        <f t="shared" si="16"/>
        <v>12.428571428571429</v>
      </c>
      <c r="AW57" s="276">
        <f t="shared" si="17"/>
        <v>0.31111111111111112</v>
      </c>
      <c r="AX57" s="276">
        <f t="shared" si="18"/>
        <v>2.7777777777777776E-2</v>
      </c>
      <c r="AY57" s="125">
        <f t="shared" si="19"/>
        <v>3.0444275286423914</v>
      </c>
      <c r="AZ57" s="125">
        <f t="shared" si="20"/>
        <v>4.5666412929635873</v>
      </c>
      <c r="BA57" s="125">
        <f t="shared" si="21"/>
        <v>16.517426485856213</v>
      </c>
      <c r="BB57" s="125">
        <f t="shared" si="22"/>
        <v>0.92341679279479139</v>
      </c>
      <c r="BC57" s="125">
        <f t="shared" si="23"/>
        <v>0.99413501237416413</v>
      </c>
      <c r="BD57" s="326" t="str">
        <f t="shared" si="24"/>
        <v>-</v>
      </c>
      <c r="BE57" s="125" t="str">
        <f t="shared" si="25"/>
        <v>-</v>
      </c>
      <c r="BF57" s="125">
        <f t="shared" si="26"/>
        <v>6.5010569158021339</v>
      </c>
      <c r="BG57" s="125">
        <f t="shared" si="27"/>
        <v>0.97247071016552877</v>
      </c>
      <c r="BH57" s="127">
        <f t="shared" si="28"/>
        <v>140</v>
      </c>
      <c r="BI57" s="125">
        <f t="shared" si="29"/>
        <v>0.27299999999999996</v>
      </c>
      <c r="BJ57" s="125">
        <f t="shared" si="30"/>
        <v>5.6899999999999999E-2</v>
      </c>
      <c r="BK57" s="127">
        <f t="shared" si="31"/>
        <v>49</v>
      </c>
      <c r="BL57" s="126">
        <f>IF(AS57="Signalized",(AC57-BK57)^2/(2*AC57),IF(AS57="Free",PEDBIKE_DELAY(AX57,AW57,AF57,AE57,AO57,AR57,AM57,L57,TRUE),IF(AS57="Stop",1,"Control N/A!")))</f>
        <v>9.3388888888888886</v>
      </c>
      <c r="BM57" s="125">
        <f t="shared" si="32"/>
        <v>8.959091002898803E-2</v>
      </c>
      <c r="BN57" s="125">
        <f t="shared" si="33"/>
        <v>1.9916616201945168</v>
      </c>
      <c r="BO57" s="124" t="str">
        <f t="shared" si="34"/>
        <v>A</v>
      </c>
      <c r="BP57" s="310"/>
      <c r="BQ57" s="302">
        <f t="shared" si="35"/>
        <v>1500</v>
      </c>
      <c r="BR57" s="126">
        <v>42</v>
      </c>
      <c r="BS57" s="127">
        <f t="shared" si="36"/>
        <v>294.93054065144867</v>
      </c>
      <c r="BT57" s="126">
        <f t="shared" si="37"/>
        <v>11.747910033651593</v>
      </c>
      <c r="BU57" s="303">
        <f t="shared" si="38"/>
        <v>6.3</v>
      </c>
      <c r="BV57" s="276">
        <f t="shared" si="39"/>
        <v>0.31111111111111112</v>
      </c>
      <c r="BW57" s="276">
        <f t="shared" si="40"/>
        <v>6.9444444444444441E-3</v>
      </c>
      <c r="BX57" s="125">
        <f t="shared" si="41"/>
        <v>1</v>
      </c>
      <c r="BY57" s="125">
        <f t="shared" si="42"/>
        <v>3.455294655580711E-2</v>
      </c>
      <c r="BZ57" s="125">
        <f t="shared" si="43"/>
        <v>6.3</v>
      </c>
      <c r="CA57" s="125">
        <f t="shared" si="44"/>
        <v>5.7664527037303959E-2</v>
      </c>
      <c r="CB57" s="125">
        <f t="shared" si="45"/>
        <v>0.85914157907895516</v>
      </c>
      <c r="CC57" s="125">
        <f t="shared" si="46"/>
        <v>15.486364734614304</v>
      </c>
      <c r="CD57" s="125">
        <f t="shared" si="47"/>
        <v>2.1813848823251294</v>
      </c>
      <c r="CE57" s="125">
        <f t="shared" si="48"/>
        <v>7</v>
      </c>
      <c r="CF57" s="304" cm="1">
        <f t="array" ref="CF57">PEDBIKE_DELAY(BW57,BV57,AG57,AH57,AP57,AQ57,AN57,L57,FALSE)</f>
        <v>4.1310970546769639</v>
      </c>
      <c r="CG57" s="306">
        <f t="shared" si="49"/>
        <v>6.3</v>
      </c>
      <c r="CH57" s="125">
        <f t="shared" si="50"/>
        <v>1</v>
      </c>
      <c r="CI57" s="125">
        <f t="shared" si="51"/>
        <v>3.455294655580711E-2</v>
      </c>
      <c r="CJ57" s="125">
        <f t="shared" si="52"/>
        <v>6.3</v>
      </c>
      <c r="CK57" s="125">
        <f t="shared" si="53"/>
        <v>0.85914157907895494</v>
      </c>
      <c r="CL57" s="125">
        <f t="shared" si="54"/>
        <v>1</v>
      </c>
      <c r="CM57" s="125">
        <f t="shared" si="55"/>
        <v>13.304979852289177</v>
      </c>
      <c r="CN57" s="125">
        <f t="shared" si="56"/>
        <v>2.1813848823251294</v>
      </c>
      <c r="CO57" s="127">
        <f t="shared" si="57"/>
        <v>7</v>
      </c>
      <c r="CP57" s="125" cm="1">
        <f t="array" ref="CP57">PEDBIKE_DELAY(BW57,AW57,AG57,AH57,AP57,AQ57,AN57,L57,FALSE)</f>
        <v>4.1310970546769639</v>
      </c>
      <c r="CQ57" s="126">
        <f t="shared" si="58"/>
        <v>30.5</v>
      </c>
      <c r="CR57" s="126">
        <f t="shared" si="59"/>
        <v>78.5</v>
      </c>
      <c r="CS57" s="126">
        <f t="shared" si="60"/>
        <v>54.5</v>
      </c>
      <c r="CT57" s="304">
        <f t="shared" si="61"/>
        <v>25.197910033651596</v>
      </c>
      <c r="CU57" s="126">
        <f t="shared" si="72"/>
        <v>25.197910033651596</v>
      </c>
      <c r="CV57" s="126">
        <f t="shared" si="62"/>
        <v>0</v>
      </c>
      <c r="CW57" s="127">
        <f t="shared" si="63"/>
        <v>0</v>
      </c>
      <c r="CX57" s="124">
        <f t="shared" si="64"/>
        <v>12</v>
      </c>
      <c r="CY57" s="124">
        <f t="shared" si="73"/>
        <v>0.54599999999999993</v>
      </c>
      <c r="CZ57" s="124">
        <f t="shared" si="74"/>
        <v>1.2939311834181098</v>
      </c>
      <c r="DA57" s="125">
        <f t="shared" si="65"/>
        <v>-2.0678999999999998</v>
      </c>
      <c r="DB57" s="125">
        <f t="shared" si="66"/>
        <v>0.46200000000000002</v>
      </c>
      <c r="DC57" s="125">
        <f t="shared" si="67"/>
        <v>2.5264999999999995</v>
      </c>
      <c r="DD57" s="125">
        <f t="shared" si="75"/>
        <v>2.36643118341811</v>
      </c>
      <c r="DE57" s="298" t="str">
        <f t="shared" si="68"/>
        <v>B</v>
      </c>
    </row>
    <row r="58" spans="1:109" x14ac:dyDescent="0.25">
      <c r="A58" s="23">
        <v>500</v>
      </c>
      <c r="B58" s="23">
        <v>15</v>
      </c>
      <c r="C58" s="23">
        <v>2</v>
      </c>
      <c r="D58" s="23" t="s">
        <v>265</v>
      </c>
      <c r="E58" s="312">
        <f t="shared" si="0"/>
        <v>2.0741366201945168</v>
      </c>
      <c r="F58" s="287" t="str">
        <f t="shared" si="1"/>
        <v>B</v>
      </c>
      <c r="G58" s="312">
        <f t="shared" si="2"/>
        <v>2.6419999999999995</v>
      </c>
      <c r="H58" s="312">
        <f t="shared" si="2"/>
        <v>2.6209253115603808</v>
      </c>
      <c r="I58" s="287" t="str">
        <f t="shared" si="3"/>
        <v>B</v>
      </c>
      <c r="J58" s="320">
        <f t="shared" si="69"/>
        <v>2</v>
      </c>
      <c r="K58" s="80">
        <f t="shared" si="70"/>
        <v>2</v>
      </c>
      <c r="L58" s="82">
        <f t="shared" si="71"/>
        <v>2</v>
      </c>
      <c r="M58" s="80">
        <f t="shared" si="4"/>
        <v>15</v>
      </c>
      <c r="N58" s="80">
        <f t="shared" si="5"/>
        <v>100</v>
      </c>
      <c r="O58" s="80">
        <f t="shared" si="6"/>
        <v>100</v>
      </c>
      <c r="P58" s="80">
        <f t="shared" si="7"/>
        <v>500</v>
      </c>
      <c r="Q58" s="80">
        <f t="shared" si="8"/>
        <v>1400</v>
      </c>
      <c r="R58" s="80">
        <f t="shared" si="9"/>
        <v>1400</v>
      </c>
      <c r="S58" s="80">
        <f t="shared" si="10"/>
        <v>50</v>
      </c>
      <c r="T58" s="80">
        <f>0</f>
        <v>0</v>
      </c>
      <c r="U58" s="80">
        <f>'Int. Sens. Plot'!$B$2</f>
        <v>100</v>
      </c>
      <c r="V58" s="80">
        <f>'Int. Sens. Plot'!$B$3</f>
        <v>25</v>
      </c>
      <c r="W58" s="80">
        <f t="shared" si="11"/>
        <v>5</v>
      </c>
      <c r="X58" s="80">
        <f t="shared" si="12"/>
        <v>5</v>
      </c>
      <c r="Y58" s="225">
        <v>0.5</v>
      </c>
      <c r="Z58" s="80">
        <v>0</v>
      </c>
      <c r="AA58" s="86">
        <v>45</v>
      </c>
      <c r="AB58" s="86">
        <v>5</v>
      </c>
      <c r="AC58" s="80">
        <v>90</v>
      </c>
      <c r="AD58" s="80">
        <v>45</v>
      </c>
      <c r="AE58" s="80">
        <v>12</v>
      </c>
      <c r="AF58" s="80">
        <f t="shared" si="13"/>
        <v>33</v>
      </c>
      <c r="AG58" s="80">
        <f t="shared" si="14"/>
        <v>33</v>
      </c>
      <c r="AH58" s="86">
        <v>0</v>
      </c>
      <c r="AI58" s="86">
        <v>12</v>
      </c>
      <c r="AJ58" s="40">
        <v>38.9</v>
      </c>
      <c r="AK58" s="86">
        <v>9</v>
      </c>
      <c r="AL58" s="86">
        <v>0</v>
      </c>
      <c r="AM58" s="91">
        <v>1</v>
      </c>
      <c r="AN58" s="91">
        <v>0.1</v>
      </c>
      <c r="AO58" s="122">
        <v>3.5</v>
      </c>
      <c r="AP58" s="122">
        <v>10</v>
      </c>
      <c r="AQ58" s="122">
        <v>3</v>
      </c>
      <c r="AR58" s="122">
        <v>3</v>
      </c>
      <c r="AS58" s="122" t="str">
        <f t="shared" si="15"/>
        <v>Signalized</v>
      </c>
      <c r="AT58" s="119" t="s">
        <v>74</v>
      </c>
      <c r="AU58" s="321" t="s">
        <v>74</v>
      </c>
      <c r="AV58" s="306">
        <f t="shared" si="16"/>
        <v>12.428571428571429</v>
      </c>
      <c r="AW58" s="276">
        <f t="shared" si="17"/>
        <v>0.3888888888888889</v>
      </c>
      <c r="AX58" s="276">
        <f t="shared" si="18"/>
        <v>2.7777777777777776E-2</v>
      </c>
      <c r="AY58" s="125">
        <f t="shared" si="19"/>
        <v>6.0240778403853037</v>
      </c>
      <c r="AZ58" s="125">
        <f t="shared" si="20"/>
        <v>9.036116760577956</v>
      </c>
      <c r="BA58" s="125">
        <f t="shared" si="21"/>
        <v>22.476727109342036</v>
      </c>
      <c r="BB58" s="125">
        <f t="shared" si="22"/>
        <v>0.98735476374930042</v>
      </c>
      <c r="BC58" s="125">
        <f t="shared" si="23"/>
        <v>0.99984009800016405</v>
      </c>
      <c r="BD58" s="326" t="str">
        <f t="shared" si="24"/>
        <v>-</v>
      </c>
      <c r="BE58" s="125" t="str">
        <f t="shared" si="25"/>
        <v>-</v>
      </c>
      <c r="BF58" s="125">
        <f t="shared" si="26"/>
        <v>4.9329467077418672</v>
      </c>
      <c r="BG58" s="125">
        <f t="shared" si="27"/>
        <v>0.97247071016552877</v>
      </c>
      <c r="BH58" s="127">
        <f t="shared" si="28"/>
        <v>175</v>
      </c>
      <c r="BI58" s="125">
        <f t="shared" si="29"/>
        <v>0.34125</v>
      </c>
      <c r="BJ58" s="125">
        <f t="shared" si="30"/>
        <v>7.1124999999999994E-2</v>
      </c>
      <c r="BK58" s="127">
        <f t="shared" si="31"/>
        <v>49</v>
      </c>
      <c r="BL58" s="126">
        <f>IF(AS58="Signalized",(AC58-BK58)^2/(2*AC58),IF(AS58="Free",PEDBIKE_DELAY(AX58,AW58,AF58,AE58,AO58,AR58,AM58,L58,TRUE),IF(AS58="Stop",1,"Control N/A!")))</f>
        <v>9.3388888888888886</v>
      </c>
      <c r="BM58" s="125">
        <f t="shared" si="32"/>
        <v>8.959091002898803E-2</v>
      </c>
      <c r="BN58" s="125">
        <f t="shared" si="33"/>
        <v>2.0741366201945168</v>
      </c>
      <c r="BO58" s="124" t="str">
        <f t="shared" si="34"/>
        <v>B</v>
      </c>
      <c r="BP58" s="310"/>
      <c r="BQ58" s="302">
        <f t="shared" si="35"/>
        <v>1500</v>
      </c>
      <c r="BR58" s="126">
        <v>43</v>
      </c>
      <c r="BS58" s="127">
        <f t="shared" si="36"/>
        <v>227.15412732585185</v>
      </c>
      <c r="BT58" s="126">
        <f t="shared" si="37"/>
        <v>11.90512367151705</v>
      </c>
      <c r="BU58" s="303">
        <f t="shared" si="38"/>
        <v>6.3</v>
      </c>
      <c r="BV58" s="276">
        <f t="shared" si="39"/>
        <v>0.3888888888888889</v>
      </c>
      <c r="BW58" s="276">
        <f t="shared" si="40"/>
        <v>6.9444444444444441E-3</v>
      </c>
      <c r="BX58" s="125">
        <f t="shared" si="41"/>
        <v>1</v>
      </c>
      <c r="BY58" s="125">
        <f t="shared" si="42"/>
        <v>2.3978864874429108E-2</v>
      </c>
      <c r="BZ58" s="125">
        <f t="shared" si="43"/>
        <v>6.3</v>
      </c>
      <c r="CA58" s="125">
        <f t="shared" si="44"/>
        <v>7.1553411403966427E-2</v>
      </c>
      <c r="CB58" s="125">
        <f t="shared" si="45"/>
        <v>0.91370641350062964</v>
      </c>
      <c r="CC58" s="125">
        <f t="shared" si="46"/>
        <v>22.903612110837599</v>
      </c>
      <c r="CD58" s="125">
        <f t="shared" si="47"/>
        <v>1.9764348328345938</v>
      </c>
      <c r="CE58" s="125">
        <f t="shared" si="48"/>
        <v>12</v>
      </c>
      <c r="CF58" s="304" cm="1">
        <f t="array" ref="CF58">PEDBIKE_DELAY(BW58,BV58,AG58,AH58,AP58,AQ58,AN58,L58,FALSE)</f>
        <v>5.7462888752735477</v>
      </c>
      <c r="CG58" s="306">
        <f t="shared" si="49"/>
        <v>6.3</v>
      </c>
      <c r="CH58" s="125">
        <f t="shared" si="50"/>
        <v>1</v>
      </c>
      <c r="CI58" s="125">
        <f t="shared" si="51"/>
        <v>2.3978864874429108E-2</v>
      </c>
      <c r="CJ58" s="125">
        <f t="shared" si="52"/>
        <v>6.3</v>
      </c>
      <c r="CK58" s="125">
        <f t="shared" si="53"/>
        <v>0.91370641350062953</v>
      </c>
      <c r="CL58" s="125">
        <f t="shared" si="54"/>
        <v>1</v>
      </c>
      <c r="CM58" s="125">
        <f t="shared" si="55"/>
        <v>20.927177278003008</v>
      </c>
      <c r="CN58" s="125">
        <f t="shared" si="56"/>
        <v>1.9764348328345938</v>
      </c>
      <c r="CO58" s="127">
        <f t="shared" si="57"/>
        <v>12</v>
      </c>
      <c r="CP58" s="125" cm="1">
        <f t="array" ref="CP58">PEDBIKE_DELAY(BW58,AW58,AG58,AH58,AP58,AQ58,AN58,L58,FALSE)</f>
        <v>5.7462888752735477</v>
      </c>
      <c r="CQ58" s="126">
        <f t="shared" si="58"/>
        <v>30.5</v>
      </c>
      <c r="CR58" s="126">
        <f t="shared" si="59"/>
        <v>78.5</v>
      </c>
      <c r="CS58" s="126">
        <f t="shared" si="60"/>
        <v>54.5</v>
      </c>
      <c r="CT58" s="304">
        <f t="shared" si="61"/>
        <v>25.355123671517049</v>
      </c>
      <c r="CU58" s="126">
        <f t="shared" si="72"/>
        <v>25.355123671517049</v>
      </c>
      <c r="CV58" s="126">
        <f t="shared" si="62"/>
        <v>0</v>
      </c>
      <c r="CW58" s="127">
        <f t="shared" si="63"/>
        <v>0</v>
      </c>
      <c r="CX58" s="124">
        <f t="shared" si="64"/>
        <v>12</v>
      </c>
      <c r="CY58" s="124">
        <f t="shared" si="73"/>
        <v>0.6825</v>
      </c>
      <c r="CZ58" s="124">
        <f t="shared" si="74"/>
        <v>1.2964253115603803</v>
      </c>
      <c r="DA58" s="125">
        <f t="shared" si="65"/>
        <v>-2.0678999999999998</v>
      </c>
      <c r="DB58" s="125">
        <f t="shared" si="66"/>
        <v>0.57750000000000001</v>
      </c>
      <c r="DC58" s="125">
        <f t="shared" si="67"/>
        <v>2.6419999999999995</v>
      </c>
      <c r="DD58" s="125">
        <f t="shared" si="75"/>
        <v>2.6209253115603808</v>
      </c>
      <c r="DE58" s="298" t="str">
        <f t="shared" si="68"/>
        <v>B</v>
      </c>
    </row>
    <row r="59" spans="1:109" x14ac:dyDescent="0.25">
      <c r="A59" s="23">
        <v>600</v>
      </c>
      <c r="B59" s="23">
        <v>15</v>
      </c>
      <c r="C59" s="23">
        <v>2</v>
      </c>
      <c r="D59" s="23" t="s">
        <v>265</v>
      </c>
      <c r="E59" s="312">
        <f t="shared" si="0"/>
        <v>2.1566116201945169</v>
      </c>
      <c r="F59" s="287" t="str">
        <f t="shared" si="1"/>
        <v>B</v>
      </c>
      <c r="G59" s="312">
        <f t="shared" si="2"/>
        <v>2.7574999999999994</v>
      </c>
      <c r="H59" s="312">
        <f t="shared" si="2"/>
        <v>2.8764043547666458</v>
      </c>
      <c r="I59" s="287" t="str">
        <f t="shared" si="3"/>
        <v>C</v>
      </c>
      <c r="J59" s="320">
        <f t="shared" si="69"/>
        <v>2</v>
      </c>
      <c r="K59" s="80">
        <f t="shared" si="70"/>
        <v>2</v>
      </c>
      <c r="L59" s="82">
        <f t="shared" si="71"/>
        <v>2</v>
      </c>
      <c r="M59" s="80">
        <f t="shared" si="4"/>
        <v>15</v>
      </c>
      <c r="N59" s="80">
        <f t="shared" si="5"/>
        <v>120</v>
      </c>
      <c r="O59" s="80">
        <f t="shared" si="6"/>
        <v>120</v>
      </c>
      <c r="P59" s="80">
        <f t="shared" si="7"/>
        <v>600</v>
      </c>
      <c r="Q59" s="80">
        <f t="shared" si="8"/>
        <v>1680</v>
      </c>
      <c r="R59" s="80">
        <f t="shared" si="9"/>
        <v>1680</v>
      </c>
      <c r="S59" s="80">
        <f t="shared" si="10"/>
        <v>60</v>
      </c>
      <c r="T59" s="80">
        <f>0</f>
        <v>0</v>
      </c>
      <c r="U59" s="80">
        <f>'Int. Sens. Plot'!$B$2</f>
        <v>100</v>
      </c>
      <c r="V59" s="80">
        <f>'Int. Sens. Plot'!$B$3</f>
        <v>25</v>
      </c>
      <c r="W59" s="80">
        <f t="shared" si="11"/>
        <v>5</v>
      </c>
      <c r="X59" s="80">
        <f t="shared" si="12"/>
        <v>5</v>
      </c>
      <c r="Y59" s="225">
        <v>0.5</v>
      </c>
      <c r="Z59" s="80">
        <v>0</v>
      </c>
      <c r="AA59" s="86">
        <v>45</v>
      </c>
      <c r="AB59" s="86">
        <v>5</v>
      </c>
      <c r="AC59" s="80">
        <v>90</v>
      </c>
      <c r="AD59" s="80">
        <v>45</v>
      </c>
      <c r="AE59" s="80">
        <v>12</v>
      </c>
      <c r="AF59" s="80">
        <f t="shared" si="13"/>
        <v>33</v>
      </c>
      <c r="AG59" s="80">
        <f t="shared" si="14"/>
        <v>33</v>
      </c>
      <c r="AH59" s="86">
        <v>0</v>
      </c>
      <c r="AI59" s="86">
        <v>12</v>
      </c>
      <c r="AJ59" s="40">
        <v>39.9</v>
      </c>
      <c r="AK59" s="86">
        <v>9</v>
      </c>
      <c r="AL59" s="86">
        <v>0</v>
      </c>
      <c r="AM59" s="91">
        <v>1</v>
      </c>
      <c r="AN59" s="91">
        <v>0.1</v>
      </c>
      <c r="AO59" s="122">
        <v>3.5</v>
      </c>
      <c r="AP59" s="122">
        <v>10</v>
      </c>
      <c r="AQ59" s="122">
        <v>3</v>
      </c>
      <c r="AR59" s="122">
        <v>3</v>
      </c>
      <c r="AS59" s="122" t="str">
        <f t="shared" si="15"/>
        <v>Signalized</v>
      </c>
      <c r="AT59" s="119" t="s">
        <v>74</v>
      </c>
      <c r="AU59" s="321" t="s">
        <v>74</v>
      </c>
      <c r="AV59" s="306">
        <f t="shared" si="16"/>
        <v>12.428571428571429</v>
      </c>
      <c r="AW59" s="276">
        <f t="shared" si="17"/>
        <v>0.46666666666666667</v>
      </c>
      <c r="AX59" s="276">
        <f t="shared" si="18"/>
        <v>2.7777777777777776E-2</v>
      </c>
      <c r="AY59" s="125">
        <f t="shared" si="19"/>
        <v>12.816285741712166</v>
      </c>
      <c r="AZ59" s="125">
        <f t="shared" si="20"/>
        <v>19.22442861256825</v>
      </c>
      <c r="BA59" s="125">
        <f t="shared" si="21"/>
        <v>36.061142911995759</v>
      </c>
      <c r="BB59" s="125">
        <f t="shared" si="22"/>
        <v>0.99977831800976047</v>
      </c>
      <c r="BC59" s="125">
        <f t="shared" si="23"/>
        <v>0.99999995085709525</v>
      </c>
      <c r="BD59" s="326" t="str">
        <f t="shared" si="24"/>
        <v>-</v>
      </c>
      <c r="BE59" s="125" t="str">
        <f t="shared" si="25"/>
        <v>-</v>
      </c>
      <c r="BF59" s="125">
        <f t="shared" si="26"/>
        <v>4.0611241955427166</v>
      </c>
      <c r="BG59" s="125">
        <f t="shared" si="27"/>
        <v>0.97247071016552877</v>
      </c>
      <c r="BH59" s="127">
        <f t="shared" si="28"/>
        <v>210</v>
      </c>
      <c r="BI59" s="125">
        <f t="shared" si="29"/>
        <v>0.40949999999999998</v>
      </c>
      <c r="BJ59" s="125">
        <f t="shared" si="30"/>
        <v>8.5349999999999995E-2</v>
      </c>
      <c r="BK59" s="127">
        <f t="shared" si="31"/>
        <v>49</v>
      </c>
      <c r="BL59" s="126">
        <f>IF(AS59="Signalized",(AC59-BK59)^2/(2*AC59),IF(AS59="Free",PEDBIKE_DELAY(AX59,AW59,AF59,AE59,AO59,AR59,AM59,L59,TRUE),IF(AS59="Stop",1,"Control N/A!")))</f>
        <v>9.3388888888888886</v>
      </c>
      <c r="BM59" s="125">
        <f t="shared" si="32"/>
        <v>8.959091002898803E-2</v>
      </c>
      <c r="BN59" s="125">
        <f t="shared" si="33"/>
        <v>2.1566116201945169</v>
      </c>
      <c r="BO59" s="124" t="str">
        <f t="shared" si="34"/>
        <v>B</v>
      </c>
      <c r="BP59" s="310"/>
      <c r="BQ59" s="302">
        <f t="shared" si="35"/>
        <v>1500</v>
      </c>
      <c r="BR59" s="126">
        <v>44</v>
      </c>
      <c r="BS59" s="127">
        <f t="shared" si="36"/>
        <v>173.01988669122213</v>
      </c>
      <c r="BT59" s="126">
        <f t="shared" si="37"/>
        <v>12.126059676459327</v>
      </c>
      <c r="BU59" s="303">
        <f t="shared" si="38"/>
        <v>6.3</v>
      </c>
      <c r="BV59" s="276">
        <f t="shared" si="39"/>
        <v>0.46666666666666667</v>
      </c>
      <c r="BW59" s="276">
        <f t="shared" si="40"/>
        <v>6.9444444444444441E-3</v>
      </c>
      <c r="BX59" s="125">
        <f t="shared" si="41"/>
        <v>1</v>
      </c>
      <c r="BY59" s="125">
        <f t="shared" si="42"/>
        <v>1.6944648600332877E-2</v>
      </c>
      <c r="BZ59" s="125">
        <f t="shared" si="43"/>
        <v>6.3</v>
      </c>
      <c r="CA59" s="125">
        <f t="shared" si="44"/>
        <v>8.5237590424724785E-2</v>
      </c>
      <c r="CB59" s="125">
        <f t="shared" si="45"/>
        <v>0.94713427126164962</v>
      </c>
      <c r="CC59" s="125">
        <f t="shared" si="46"/>
        <v>33.882312375624316</v>
      </c>
      <c r="CD59" s="125">
        <f t="shared" si="47"/>
        <v>1.7912131350778067</v>
      </c>
      <c r="CE59" s="125">
        <f t="shared" si="48"/>
        <v>19</v>
      </c>
      <c r="CF59" s="304" cm="1">
        <f t="array" ref="CF59">PEDBIKE_DELAY(BW59,BV59,AG59,AH59,AP59,AQ59,AN59,L59,FALSE)</f>
        <v>7.6659461711403045</v>
      </c>
      <c r="CG59" s="306">
        <f t="shared" si="49"/>
        <v>6.3</v>
      </c>
      <c r="CH59" s="125">
        <f t="shared" si="50"/>
        <v>1</v>
      </c>
      <c r="CI59" s="125">
        <f t="shared" si="51"/>
        <v>1.6944648600332877E-2</v>
      </c>
      <c r="CJ59" s="125">
        <f t="shared" si="52"/>
        <v>6.3</v>
      </c>
      <c r="CK59" s="125">
        <f t="shared" si="53"/>
        <v>0.94713427126164962</v>
      </c>
      <c r="CL59" s="125">
        <f t="shared" si="54"/>
        <v>1</v>
      </c>
      <c r="CM59" s="125">
        <f t="shared" si="55"/>
        <v>32.091099240546512</v>
      </c>
      <c r="CN59" s="125">
        <f t="shared" si="56"/>
        <v>1.7912131350778067</v>
      </c>
      <c r="CO59" s="127">
        <f t="shared" si="57"/>
        <v>19</v>
      </c>
      <c r="CP59" s="125" cm="1">
        <f t="array" ref="CP59">PEDBIKE_DELAY(BW59,AW59,AG59,AH59,AP59,AQ59,AN59,L59,FALSE)</f>
        <v>7.6659461711403045</v>
      </c>
      <c r="CQ59" s="126">
        <f t="shared" si="58"/>
        <v>30.5</v>
      </c>
      <c r="CR59" s="126">
        <f t="shared" si="59"/>
        <v>78.5</v>
      </c>
      <c r="CS59" s="126">
        <f t="shared" si="60"/>
        <v>54.5</v>
      </c>
      <c r="CT59" s="304">
        <f t="shared" si="61"/>
        <v>25.57605967645933</v>
      </c>
      <c r="CU59" s="126">
        <f t="shared" si="72"/>
        <v>25.57605967645933</v>
      </c>
      <c r="CV59" s="126">
        <f t="shared" si="62"/>
        <v>0</v>
      </c>
      <c r="CW59" s="127">
        <f t="shared" si="63"/>
        <v>0</v>
      </c>
      <c r="CX59" s="124">
        <f t="shared" si="64"/>
        <v>12</v>
      </c>
      <c r="CY59" s="124">
        <f t="shared" si="73"/>
        <v>0.81899999999999995</v>
      </c>
      <c r="CZ59" s="124">
        <f t="shared" si="74"/>
        <v>1.2999043547666456</v>
      </c>
      <c r="DA59" s="125">
        <f t="shared" si="65"/>
        <v>-2.0678999999999998</v>
      </c>
      <c r="DB59" s="125">
        <f t="shared" si="66"/>
        <v>0.69299999999999995</v>
      </c>
      <c r="DC59" s="125">
        <f t="shared" si="67"/>
        <v>2.7574999999999994</v>
      </c>
      <c r="DD59" s="125">
        <f t="shared" si="75"/>
        <v>2.8764043547666458</v>
      </c>
      <c r="DE59" s="298" t="str">
        <f t="shared" si="68"/>
        <v>C</v>
      </c>
    </row>
    <row r="60" spans="1:109" x14ac:dyDescent="0.25">
      <c r="A60" s="23">
        <v>700</v>
      </c>
      <c r="B60" s="23">
        <v>15</v>
      </c>
      <c r="C60" s="23">
        <v>2</v>
      </c>
      <c r="D60" s="23" t="s">
        <v>265</v>
      </c>
      <c r="E60" s="312">
        <f t="shared" si="0"/>
        <v>2.239086620194517</v>
      </c>
      <c r="F60" s="287" t="str">
        <f t="shared" si="1"/>
        <v>B</v>
      </c>
      <c r="G60" s="312">
        <f t="shared" si="2"/>
        <v>2.8729999999999993</v>
      </c>
      <c r="H60" s="312">
        <f t="shared" si="2"/>
        <v>3.1333500380234645</v>
      </c>
      <c r="I60" s="287" t="str">
        <f t="shared" si="3"/>
        <v>C</v>
      </c>
      <c r="J60" s="320">
        <f t="shared" si="69"/>
        <v>2</v>
      </c>
      <c r="K60" s="80">
        <f t="shared" si="70"/>
        <v>2</v>
      </c>
      <c r="L60" s="82">
        <f t="shared" si="71"/>
        <v>2</v>
      </c>
      <c r="M60" s="80">
        <f t="shared" si="4"/>
        <v>15</v>
      </c>
      <c r="N60" s="80">
        <f t="shared" si="5"/>
        <v>140</v>
      </c>
      <c r="O60" s="80">
        <f t="shared" si="6"/>
        <v>140</v>
      </c>
      <c r="P60" s="80">
        <f t="shared" si="7"/>
        <v>700</v>
      </c>
      <c r="Q60" s="80">
        <f t="shared" si="8"/>
        <v>1960</v>
      </c>
      <c r="R60" s="80">
        <f t="shared" si="9"/>
        <v>1960</v>
      </c>
      <c r="S60" s="80">
        <f t="shared" si="10"/>
        <v>70</v>
      </c>
      <c r="T60" s="80">
        <f>0</f>
        <v>0</v>
      </c>
      <c r="U60" s="80">
        <f>'Int. Sens. Plot'!$B$2</f>
        <v>100</v>
      </c>
      <c r="V60" s="80">
        <f>'Int. Sens. Plot'!$B$3</f>
        <v>25</v>
      </c>
      <c r="W60" s="80">
        <f t="shared" si="11"/>
        <v>5</v>
      </c>
      <c r="X60" s="80">
        <f t="shared" si="12"/>
        <v>5</v>
      </c>
      <c r="Y60" s="225">
        <v>0.5</v>
      </c>
      <c r="Z60" s="80">
        <v>0</v>
      </c>
      <c r="AA60" s="86">
        <v>45</v>
      </c>
      <c r="AB60" s="86">
        <v>5</v>
      </c>
      <c r="AC60" s="80">
        <v>90</v>
      </c>
      <c r="AD60" s="80">
        <v>45</v>
      </c>
      <c r="AE60" s="80">
        <v>12</v>
      </c>
      <c r="AF60" s="80">
        <f t="shared" si="13"/>
        <v>33</v>
      </c>
      <c r="AG60" s="80">
        <f t="shared" si="14"/>
        <v>33</v>
      </c>
      <c r="AH60" s="86">
        <v>0</v>
      </c>
      <c r="AI60" s="86">
        <v>12</v>
      </c>
      <c r="AJ60" s="40">
        <v>40.9</v>
      </c>
      <c r="AK60" s="86">
        <v>9</v>
      </c>
      <c r="AL60" s="86">
        <v>0</v>
      </c>
      <c r="AM60" s="91">
        <v>1</v>
      </c>
      <c r="AN60" s="91">
        <v>0.1</v>
      </c>
      <c r="AO60" s="122">
        <v>3.5</v>
      </c>
      <c r="AP60" s="122">
        <v>10</v>
      </c>
      <c r="AQ60" s="122">
        <v>3</v>
      </c>
      <c r="AR60" s="122">
        <v>3</v>
      </c>
      <c r="AS60" s="122" t="str">
        <f t="shared" si="15"/>
        <v>Signalized</v>
      </c>
      <c r="AT60" s="119" t="s">
        <v>74</v>
      </c>
      <c r="AU60" s="321" t="s">
        <v>74</v>
      </c>
      <c r="AV60" s="306">
        <f t="shared" si="16"/>
        <v>12.428571428571429</v>
      </c>
      <c r="AW60" s="276">
        <f t="shared" si="17"/>
        <v>0.5444444444444444</v>
      </c>
      <c r="AX60" s="276">
        <f t="shared" si="18"/>
        <v>2.7777777777777776E-2</v>
      </c>
      <c r="AY60" s="125">
        <f t="shared" si="19"/>
        <v>28.553079953123753</v>
      </c>
      <c r="AZ60" s="125">
        <f t="shared" si="20"/>
        <v>42.829619929685627</v>
      </c>
      <c r="BA60" s="125">
        <f t="shared" si="21"/>
        <v>67.534731334818929</v>
      </c>
      <c r="BB60" s="125">
        <f t="shared" si="22"/>
        <v>0.99999998963109737</v>
      </c>
      <c r="BC60" s="125">
        <f t="shared" si="23"/>
        <v>0.99999999999999989</v>
      </c>
      <c r="BD60" s="326" t="str">
        <f t="shared" si="24"/>
        <v>-</v>
      </c>
      <c r="BE60" s="125" t="str">
        <f t="shared" si="25"/>
        <v>-</v>
      </c>
      <c r="BF60" s="125">
        <f t="shared" si="26"/>
        <v>3.4949713111872818</v>
      </c>
      <c r="BG60" s="125">
        <f t="shared" si="27"/>
        <v>0.97247071016552877</v>
      </c>
      <c r="BH60" s="127">
        <f t="shared" si="28"/>
        <v>245</v>
      </c>
      <c r="BI60" s="125">
        <f t="shared" si="29"/>
        <v>0.47774999999999995</v>
      </c>
      <c r="BJ60" s="125">
        <f t="shared" si="30"/>
        <v>9.9574999999999997E-2</v>
      </c>
      <c r="BK60" s="127">
        <f t="shared" si="31"/>
        <v>49</v>
      </c>
      <c r="BL60" s="126">
        <f>IF(AS60="Signalized",(AC60-BK60)^2/(2*AC60),IF(AS60="Free",PEDBIKE_DELAY(AX60,AW60,AF60,AE60,AO60,AR60,AM60,L60,TRUE),IF(AS60="Stop",1,"Control N/A!")))</f>
        <v>9.3388888888888886</v>
      </c>
      <c r="BM60" s="125">
        <f t="shared" si="32"/>
        <v>8.959091002898803E-2</v>
      </c>
      <c r="BN60" s="125">
        <f t="shared" si="33"/>
        <v>2.239086620194517</v>
      </c>
      <c r="BO60" s="124" t="str">
        <f t="shared" si="34"/>
        <v>B</v>
      </c>
      <c r="BP60" s="310"/>
      <c r="BQ60" s="302">
        <f t="shared" si="35"/>
        <v>1500</v>
      </c>
      <c r="BR60" s="126">
        <v>45</v>
      </c>
      <c r="BS60" s="127">
        <f t="shared" si="36"/>
        <v>130.33045758783385</v>
      </c>
      <c r="BT60" s="126">
        <f t="shared" si="37"/>
        <v>12.44345204014993</v>
      </c>
      <c r="BU60" s="303">
        <f t="shared" si="38"/>
        <v>6.3</v>
      </c>
      <c r="BV60" s="276">
        <f t="shared" si="39"/>
        <v>0.5444444444444444</v>
      </c>
      <c r="BW60" s="276">
        <f t="shared" si="40"/>
        <v>6.9444444444444441E-3</v>
      </c>
      <c r="BX60" s="125">
        <f t="shared" si="41"/>
        <v>1</v>
      </c>
      <c r="BY60" s="125">
        <f t="shared" si="42"/>
        <v>1.2263740175549561E-2</v>
      </c>
      <c r="BZ60" s="125">
        <f t="shared" si="43"/>
        <v>6.3</v>
      </c>
      <c r="CA60" s="125">
        <f t="shared" si="44"/>
        <v>9.8720081208623633E-2</v>
      </c>
      <c r="CB60" s="125">
        <f t="shared" si="45"/>
        <v>0.96761305922709295</v>
      </c>
      <c r="CC60" s="125">
        <f t="shared" si="46"/>
        <v>50.201333902746178</v>
      </c>
      <c r="CD60" s="125">
        <f t="shared" si="47"/>
        <v>1.6258676278291713</v>
      </c>
      <c r="CE60" s="125">
        <f t="shared" si="48"/>
        <v>31</v>
      </c>
      <c r="CF60" s="304" cm="1">
        <f t="array" ref="CF60">PEDBIKE_DELAY(BW60,BV60,AG60,AH60,AP60,AQ60,AN60,L60,FALSE)</f>
        <v>9.9148980740373833</v>
      </c>
      <c r="CG60" s="306">
        <f t="shared" si="49"/>
        <v>6.3</v>
      </c>
      <c r="CH60" s="125">
        <f t="shared" si="50"/>
        <v>1</v>
      </c>
      <c r="CI60" s="125">
        <f t="shared" si="51"/>
        <v>1.2263740175549561E-2</v>
      </c>
      <c r="CJ60" s="125">
        <f t="shared" si="52"/>
        <v>6.3</v>
      </c>
      <c r="CK60" s="125">
        <f t="shared" si="53"/>
        <v>0.96761305922709295</v>
      </c>
      <c r="CL60" s="125">
        <f t="shared" si="54"/>
        <v>1</v>
      </c>
      <c r="CM60" s="125">
        <f t="shared" si="55"/>
        <v>48.575466274917005</v>
      </c>
      <c r="CN60" s="125">
        <f t="shared" si="56"/>
        <v>1.6258676278291713</v>
      </c>
      <c r="CO60" s="127">
        <f t="shared" si="57"/>
        <v>31</v>
      </c>
      <c r="CP60" s="125" cm="1">
        <f t="array" ref="CP60">PEDBIKE_DELAY(BW60,AW60,AG60,AH60,AP60,AQ60,AN60,L60,FALSE)</f>
        <v>9.9148980740373833</v>
      </c>
      <c r="CQ60" s="126">
        <f t="shared" si="58"/>
        <v>30.5</v>
      </c>
      <c r="CR60" s="126">
        <f t="shared" si="59"/>
        <v>78.5</v>
      </c>
      <c r="CS60" s="126">
        <f t="shared" si="60"/>
        <v>54.5</v>
      </c>
      <c r="CT60" s="304">
        <f t="shared" si="61"/>
        <v>25.893452040149931</v>
      </c>
      <c r="CU60" s="126">
        <f t="shared" si="72"/>
        <v>25.893452040149931</v>
      </c>
      <c r="CV60" s="126">
        <f t="shared" si="62"/>
        <v>0</v>
      </c>
      <c r="CW60" s="127">
        <f t="shared" si="63"/>
        <v>0</v>
      </c>
      <c r="CX60" s="124">
        <f t="shared" si="64"/>
        <v>12</v>
      </c>
      <c r="CY60" s="124">
        <f t="shared" si="73"/>
        <v>0.9554999999999999</v>
      </c>
      <c r="CZ60" s="124">
        <f t="shared" si="74"/>
        <v>1.3048500380234647</v>
      </c>
      <c r="DA60" s="125">
        <f t="shared" si="65"/>
        <v>-2.0678999999999998</v>
      </c>
      <c r="DB60" s="125">
        <f t="shared" si="66"/>
        <v>0.8085</v>
      </c>
      <c r="DC60" s="125">
        <f t="shared" si="67"/>
        <v>2.8729999999999993</v>
      </c>
      <c r="DD60" s="125">
        <f t="shared" si="75"/>
        <v>3.1333500380234645</v>
      </c>
      <c r="DE60" s="298" t="str">
        <f t="shared" si="68"/>
        <v>C</v>
      </c>
    </row>
    <row r="61" spans="1:109" x14ac:dyDescent="0.25">
      <c r="A61" s="23">
        <v>800</v>
      </c>
      <c r="B61" s="23">
        <v>15</v>
      </c>
      <c r="C61" s="23">
        <v>2</v>
      </c>
      <c r="D61" s="23" t="s">
        <v>265</v>
      </c>
      <c r="E61" s="312">
        <f t="shared" si="0"/>
        <v>2.3215616201945166</v>
      </c>
      <c r="F61" s="287" t="str">
        <f t="shared" si="1"/>
        <v>B</v>
      </c>
      <c r="G61" s="312">
        <f t="shared" si="2"/>
        <v>2.9885000000000002</v>
      </c>
      <c r="H61" s="312">
        <f t="shared" si="2"/>
        <v>3.3925481836725755</v>
      </c>
      <c r="I61" s="287" t="str">
        <f t="shared" si="3"/>
        <v>C</v>
      </c>
      <c r="J61" s="320">
        <f t="shared" si="69"/>
        <v>2</v>
      </c>
      <c r="K61" s="80">
        <f t="shared" si="70"/>
        <v>2</v>
      </c>
      <c r="L61" s="82">
        <f t="shared" si="71"/>
        <v>2</v>
      </c>
      <c r="M61" s="80">
        <f t="shared" si="4"/>
        <v>15</v>
      </c>
      <c r="N61" s="80">
        <f t="shared" si="5"/>
        <v>160</v>
      </c>
      <c r="O61" s="80">
        <f t="shared" si="6"/>
        <v>160</v>
      </c>
      <c r="P61" s="80">
        <f t="shared" si="7"/>
        <v>800</v>
      </c>
      <c r="Q61" s="80">
        <f t="shared" si="8"/>
        <v>2240</v>
      </c>
      <c r="R61" s="80">
        <f t="shared" si="9"/>
        <v>2240</v>
      </c>
      <c r="S61" s="80">
        <f t="shared" si="10"/>
        <v>80</v>
      </c>
      <c r="T61" s="80">
        <f>0</f>
        <v>0</v>
      </c>
      <c r="U61" s="80">
        <f>'Int. Sens. Plot'!$B$2</f>
        <v>100</v>
      </c>
      <c r="V61" s="80">
        <f>'Int. Sens. Plot'!$B$3</f>
        <v>25</v>
      </c>
      <c r="W61" s="80">
        <f t="shared" si="11"/>
        <v>5</v>
      </c>
      <c r="X61" s="80">
        <f t="shared" si="12"/>
        <v>5</v>
      </c>
      <c r="Y61" s="225">
        <v>0.5</v>
      </c>
      <c r="Z61" s="80">
        <v>0</v>
      </c>
      <c r="AA61" s="86">
        <v>45</v>
      </c>
      <c r="AB61" s="86">
        <v>5</v>
      </c>
      <c r="AC61" s="80">
        <v>90</v>
      </c>
      <c r="AD61" s="80">
        <v>45</v>
      </c>
      <c r="AE61" s="80">
        <v>12</v>
      </c>
      <c r="AF61" s="80">
        <f t="shared" si="13"/>
        <v>33</v>
      </c>
      <c r="AG61" s="80">
        <f t="shared" si="14"/>
        <v>33</v>
      </c>
      <c r="AH61" s="86">
        <v>0</v>
      </c>
      <c r="AI61" s="86">
        <v>12</v>
      </c>
      <c r="AJ61" s="40">
        <v>41.9</v>
      </c>
      <c r="AK61" s="86">
        <v>9</v>
      </c>
      <c r="AL61" s="86">
        <v>0</v>
      </c>
      <c r="AM61" s="91">
        <v>1</v>
      </c>
      <c r="AN61" s="91">
        <v>0.1</v>
      </c>
      <c r="AO61" s="122">
        <v>3.5</v>
      </c>
      <c r="AP61" s="122">
        <v>10</v>
      </c>
      <c r="AQ61" s="122">
        <v>3</v>
      </c>
      <c r="AR61" s="122">
        <v>3</v>
      </c>
      <c r="AS61" s="122" t="str">
        <f t="shared" si="15"/>
        <v>Signalized</v>
      </c>
      <c r="AT61" s="119" t="s">
        <v>74</v>
      </c>
      <c r="AU61" s="321" t="s">
        <v>74</v>
      </c>
      <c r="AV61" s="306">
        <f t="shared" si="16"/>
        <v>12.428571428571429</v>
      </c>
      <c r="AW61" s="276">
        <f t="shared" si="17"/>
        <v>0.62222222222222223</v>
      </c>
      <c r="AX61" s="276">
        <f t="shared" si="18"/>
        <v>2.7777777777777776E-2</v>
      </c>
      <c r="AY61" s="125">
        <f t="shared" si="19"/>
        <v>65.500300767572313</v>
      </c>
      <c r="AZ61" s="125">
        <f t="shared" si="20"/>
        <v>98.250451151358462</v>
      </c>
      <c r="BA61" s="125">
        <f t="shared" si="21"/>
        <v>141.42917296371604</v>
      </c>
      <c r="BB61" s="125">
        <f t="shared" si="22"/>
        <v>1</v>
      </c>
      <c r="BC61" s="125">
        <f t="shared" si="23"/>
        <v>1</v>
      </c>
      <c r="BD61" s="326" t="str">
        <f t="shared" si="24"/>
        <v>-</v>
      </c>
      <c r="BE61" s="125" t="str">
        <f t="shared" si="25"/>
        <v>-</v>
      </c>
      <c r="BF61" s="125">
        <f t="shared" si="26"/>
        <v>3.0860335717448124</v>
      </c>
      <c r="BG61" s="125">
        <f t="shared" si="27"/>
        <v>0.97247071016552877</v>
      </c>
      <c r="BH61" s="127">
        <f t="shared" si="28"/>
        <v>280</v>
      </c>
      <c r="BI61" s="125">
        <f t="shared" si="29"/>
        <v>0.54599999999999993</v>
      </c>
      <c r="BJ61" s="125">
        <f t="shared" si="30"/>
        <v>0.1138</v>
      </c>
      <c r="BK61" s="127">
        <f t="shared" si="31"/>
        <v>49</v>
      </c>
      <c r="BL61" s="126">
        <f>IF(AS61="Signalized",(AC61-BK61)^2/(2*AC61),IF(AS61="Free",PEDBIKE_DELAY(AX61,AW61,AF61,AE61,AO61,AR61,AM61,L61,TRUE),IF(AS61="Stop",1,"Control N/A!")))</f>
        <v>9.3388888888888886</v>
      </c>
      <c r="BM61" s="125">
        <f t="shared" si="32"/>
        <v>8.959091002898803E-2</v>
      </c>
      <c r="BN61" s="125">
        <f t="shared" si="33"/>
        <v>2.3215616201945166</v>
      </c>
      <c r="BO61" s="124" t="str">
        <f t="shared" si="34"/>
        <v>B</v>
      </c>
      <c r="BP61" s="310"/>
      <c r="BQ61" s="302">
        <f t="shared" si="35"/>
        <v>1500</v>
      </c>
      <c r="BR61" s="126">
        <v>46</v>
      </c>
      <c r="BS61" s="127">
        <f t="shared" si="36"/>
        <v>97.089065872851322</v>
      </c>
      <c r="BT61" s="126">
        <f t="shared" si="37"/>
        <v>12.912448905764938</v>
      </c>
      <c r="BU61" s="303">
        <f t="shared" si="38"/>
        <v>6.3</v>
      </c>
      <c r="BV61" s="276">
        <f t="shared" si="39"/>
        <v>0.62222222222222223</v>
      </c>
      <c r="BW61" s="276">
        <f t="shared" si="40"/>
        <v>6.9444444444444441E-3</v>
      </c>
      <c r="BX61" s="125">
        <f t="shared" si="41"/>
        <v>1</v>
      </c>
      <c r="BY61" s="125">
        <f t="shared" si="42"/>
        <v>9.1490155759144029E-3</v>
      </c>
      <c r="BZ61" s="125">
        <f t="shared" si="43"/>
        <v>6.3</v>
      </c>
      <c r="CA61" s="125">
        <f t="shared" si="44"/>
        <v>0.11200385639617194</v>
      </c>
      <c r="CB61" s="125">
        <f t="shared" si="45"/>
        <v>0.98015890525562976</v>
      </c>
      <c r="CC61" s="125">
        <f t="shared" si="46"/>
        <v>74.573185605741116</v>
      </c>
      <c r="CD61" s="125">
        <f t="shared" si="47"/>
        <v>1.4796136409930203</v>
      </c>
      <c r="CE61" s="125">
        <f t="shared" si="48"/>
        <v>50</v>
      </c>
      <c r="CF61" s="304" cm="1">
        <f t="array" ref="CF61">PEDBIKE_DELAY(BW61,BV61,AG61,AH61,AP61,AQ61,AN61,L61,FALSE)</f>
        <v>12.510471534432419</v>
      </c>
      <c r="CG61" s="306">
        <f t="shared" si="49"/>
        <v>6.3</v>
      </c>
      <c r="CH61" s="125">
        <f t="shared" si="50"/>
        <v>1</v>
      </c>
      <c r="CI61" s="125">
        <f t="shared" si="51"/>
        <v>9.1490155759144029E-3</v>
      </c>
      <c r="CJ61" s="125">
        <f t="shared" si="52"/>
        <v>6.3</v>
      </c>
      <c r="CK61" s="125">
        <f t="shared" si="53"/>
        <v>0.98015890525562976</v>
      </c>
      <c r="CL61" s="125">
        <f t="shared" si="54"/>
        <v>1</v>
      </c>
      <c r="CM61" s="125">
        <f t="shared" si="55"/>
        <v>73.093571964748094</v>
      </c>
      <c r="CN61" s="125">
        <f t="shared" si="56"/>
        <v>1.4796136409930203</v>
      </c>
      <c r="CO61" s="127">
        <f t="shared" si="57"/>
        <v>50</v>
      </c>
      <c r="CP61" s="125" cm="1">
        <f t="array" ref="CP61">PEDBIKE_DELAY(BW61,AW61,AG61,AH61,AP61,AQ61,AN61,L61,FALSE)</f>
        <v>12.510471534432419</v>
      </c>
      <c r="CQ61" s="126">
        <f t="shared" si="58"/>
        <v>30.5</v>
      </c>
      <c r="CR61" s="126">
        <f t="shared" si="59"/>
        <v>78.5</v>
      </c>
      <c r="CS61" s="126">
        <f t="shared" si="60"/>
        <v>54.5</v>
      </c>
      <c r="CT61" s="304">
        <f t="shared" si="61"/>
        <v>26.362448905764939</v>
      </c>
      <c r="CU61" s="126">
        <f t="shared" si="72"/>
        <v>26.362448905764939</v>
      </c>
      <c r="CV61" s="126">
        <f t="shared" si="62"/>
        <v>0</v>
      </c>
      <c r="CW61" s="127">
        <f t="shared" si="63"/>
        <v>0</v>
      </c>
      <c r="CX61" s="124">
        <f t="shared" si="64"/>
        <v>12</v>
      </c>
      <c r="CY61" s="124">
        <f t="shared" si="73"/>
        <v>1.0919999999999999</v>
      </c>
      <c r="CZ61" s="124">
        <f t="shared" si="74"/>
        <v>1.3120481836725753</v>
      </c>
      <c r="DA61" s="125">
        <f t="shared" si="65"/>
        <v>-2.0678999999999998</v>
      </c>
      <c r="DB61" s="125">
        <f t="shared" si="66"/>
        <v>0.92400000000000004</v>
      </c>
      <c r="DC61" s="125">
        <f t="shared" si="67"/>
        <v>2.9885000000000002</v>
      </c>
      <c r="DD61" s="125">
        <f t="shared" si="75"/>
        <v>3.3925481836725755</v>
      </c>
      <c r="DE61" s="298" t="str">
        <f t="shared" si="68"/>
        <v>C</v>
      </c>
    </row>
    <row r="62" spans="1:109" x14ac:dyDescent="0.25">
      <c r="A62" s="23">
        <v>900</v>
      </c>
      <c r="B62" s="23">
        <v>15</v>
      </c>
      <c r="C62" s="23">
        <v>2</v>
      </c>
      <c r="D62" s="23" t="s">
        <v>265</v>
      </c>
      <c r="E62" s="312">
        <f t="shared" si="0"/>
        <v>2.4040366201945167</v>
      </c>
      <c r="F62" s="287" t="str">
        <f t="shared" si="1"/>
        <v>B</v>
      </c>
      <c r="G62" s="312">
        <f t="shared" si="2"/>
        <v>3.1040000000000001</v>
      </c>
      <c r="H62" s="312">
        <f t="shared" si="2"/>
        <v>3.6553523569486659</v>
      </c>
      <c r="I62" s="287" t="str">
        <f t="shared" si="3"/>
        <v>C</v>
      </c>
      <c r="J62" s="320">
        <f t="shared" si="69"/>
        <v>2</v>
      </c>
      <c r="K62" s="80">
        <f t="shared" si="70"/>
        <v>2</v>
      </c>
      <c r="L62" s="82">
        <f t="shared" si="71"/>
        <v>2</v>
      </c>
      <c r="M62" s="80">
        <f t="shared" si="4"/>
        <v>15</v>
      </c>
      <c r="N62" s="80">
        <f t="shared" si="5"/>
        <v>180</v>
      </c>
      <c r="O62" s="80">
        <f t="shared" si="6"/>
        <v>180</v>
      </c>
      <c r="P62" s="80">
        <f t="shared" si="7"/>
        <v>900</v>
      </c>
      <c r="Q62" s="80">
        <f t="shared" si="8"/>
        <v>2520</v>
      </c>
      <c r="R62" s="80">
        <f t="shared" si="9"/>
        <v>2520</v>
      </c>
      <c r="S62" s="80">
        <f t="shared" si="10"/>
        <v>90</v>
      </c>
      <c r="T62" s="80">
        <f>0</f>
        <v>0</v>
      </c>
      <c r="U62" s="80">
        <f>'Int. Sens. Plot'!$B$2</f>
        <v>100</v>
      </c>
      <c r="V62" s="80">
        <f>'Int. Sens. Plot'!$B$3</f>
        <v>25</v>
      </c>
      <c r="W62" s="80">
        <f t="shared" si="11"/>
        <v>5</v>
      </c>
      <c r="X62" s="80">
        <f t="shared" si="12"/>
        <v>5</v>
      </c>
      <c r="Y62" s="225">
        <v>0.5</v>
      </c>
      <c r="Z62" s="80">
        <v>0</v>
      </c>
      <c r="AA62" s="86">
        <v>45</v>
      </c>
      <c r="AB62" s="86">
        <v>5</v>
      </c>
      <c r="AC62" s="80">
        <v>90</v>
      </c>
      <c r="AD62" s="80">
        <v>45</v>
      </c>
      <c r="AE62" s="80">
        <v>12</v>
      </c>
      <c r="AF62" s="80">
        <f t="shared" si="13"/>
        <v>33</v>
      </c>
      <c r="AG62" s="80">
        <f t="shared" si="14"/>
        <v>33</v>
      </c>
      <c r="AH62" s="86">
        <v>0</v>
      </c>
      <c r="AI62" s="86">
        <v>12</v>
      </c>
      <c r="AJ62" s="40">
        <v>42.9</v>
      </c>
      <c r="AK62" s="86">
        <v>9</v>
      </c>
      <c r="AL62" s="86">
        <v>0</v>
      </c>
      <c r="AM62" s="91">
        <v>1</v>
      </c>
      <c r="AN62" s="91">
        <v>0.1</v>
      </c>
      <c r="AO62" s="122">
        <v>3.5</v>
      </c>
      <c r="AP62" s="122">
        <v>10</v>
      </c>
      <c r="AQ62" s="122">
        <v>3</v>
      </c>
      <c r="AR62" s="122">
        <v>3</v>
      </c>
      <c r="AS62" s="122" t="str">
        <f t="shared" si="15"/>
        <v>Signalized</v>
      </c>
      <c r="AT62" s="119" t="s">
        <v>74</v>
      </c>
      <c r="AU62" s="321" t="s">
        <v>74</v>
      </c>
      <c r="AV62" s="306">
        <f t="shared" si="16"/>
        <v>12.428571428571429</v>
      </c>
      <c r="AW62" s="276">
        <f t="shared" si="17"/>
        <v>0.7</v>
      </c>
      <c r="AX62" s="276">
        <f t="shared" si="18"/>
        <v>2.7777777777777776E-2</v>
      </c>
      <c r="AY62" s="125">
        <f t="shared" si="19"/>
        <v>153.19987586137708</v>
      </c>
      <c r="AZ62" s="125">
        <f t="shared" si="20"/>
        <v>229.79981379206561</v>
      </c>
      <c r="BA62" s="125">
        <f t="shared" si="21"/>
        <v>316.82832315132561</v>
      </c>
      <c r="BB62" s="125">
        <f t="shared" si="22"/>
        <v>1</v>
      </c>
      <c r="BC62" s="125">
        <f t="shared" si="23"/>
        <v>1</v>
      </c>
      <c r="BD62" s="326" t="str">
        <f t="shared" si="24"/>
        <v>-</v>
      </c>
      <c r="BE62" s="125" t="str">
        <f t="shared" si="25"/>
        <v>-</v>
      </c>
      <c r="BF62" s="125">
        <f t="shared" si="26"/>
        <v>2.7693496999915777</v>
      </c>
      <c r="BG62" s="125">
        <f t="shared" si="27"/>
        <v>0.97247071016552877</v>
      </c>
      <c r="BH62" s="127">
        <f t="shared" si="28"/>
        <v>315</v>
      </c>
      <c r="BI62" s="125">
        <f t="shared" si="29"/>
        <v>0.61424999999999985</v>
      </c>
      <c r="BJ62" s="125">
        <f t="shared" si="30"/>
        <v>0.128025</v>
      </c>
      <c r="BK62" s="127">
        <f t="shared" si="31"/>
        <v>49</v>
      </c>
      <c r="BL62" s="126">
        <f>IF(AS62="Signalized",(AC62-BK62)^2/(2*AC62),IF(AS62="Free",PEDBIKE_DELAY(AX62,AW62,AF62,AE62,AO62,AR62,AM62,L62,TRUE),IF(AS62="Stop",1,"Control N/A!")))</f>
        <v>9.3388888888888886</v>
      </c>
      <c r="BM62" s="125">
        <f t="shared" si="32"/>
        <v>8.959091002898803E-2</v>
      </c>
      <c r="BN62" s="125">
        <f t="shared" si="33"/>
        <v>2.4040366201945167</v>
      </c>
      <c r="BO62" s="124" t="str">
        <f t="shared" si="34"/>
        <v>B</v>
      </c>
      <c r="BP62" s="310"/>
      <c r="BQ62" s="302">
        <f t="shared" si="35"/>
        <v>1500</v>
      </c>
      <c r="BR62" s="126">
        <v>47</v>
      </c>
      <c r="BS62" s="127">
        <f t="shared" si="36"/>
        <v>71.526871661662213</v>
      </c>
      <c r="BT62" s="126">
        <f t="shared" si="37"/>
        <v>13.632389512458873</v>
      </c>
      <c r="BU62" s="303">
        <f t="shared" si="38"/>
        <v>6.3</v>
      </c>
      <c r="BV62" s="276">
        <f t="shared" si="39"/>
        <v>0.7</v>
      </c>
      <c r="BW62" s="276">
        <f t="shared" si="40"/>
        <v>6.9444444444444441E-3</v>
      </c>
      <c r="BX62" s="125">
        <f t="shared" si="41"/>
        <v>1</v>
      </c>
      <c r="BY62" s="125">
        <f t="shared" si="42"/>
        <v>7.0781649102053508E-3</v>
      </c>
      <c r="BZ62" s="125">
        <f t="shared" si="43"/>
        <v>6.3</v>
      </c>
      <c r="CA62" s="125">
        <f t="shared" si="44"/>
        <v>0.12509184481475499</v>
      </c>
      <c r="CB62" s="125">
        <f t="shared" si="45"/>
        <v>0.98784482167008503</v>
      </c>
      <c r="CC62" s="125">
        <f t="shared" si="46"/>
        <v>111.15028511441753</v>
      </c>
      <c r="CD62" s="125">
        <f t="shared" si="47"/>
        <v>1.3510515369866356</v>
      </c>
      <c r="CE62" s="125">
        <f t="shared" si="48"/>
        <v>82</v>
      </c>
      <c r="CF62" s="304" cm="1">
        <f t="array" ref="CF62">PEDBIKE_DELAY(BW62,BV62,AG62,AH62,AP62,AQ62,AN62,L62,FALSE)</f>
        <v>15.431848416926329</v>
      </c>
      <c r="CG62" s="306">
        <f t="shared" si="49"/>
        <v>6.3</v>
      </c>
      <c r="CH62" s="125">
        <f t="shared" si="50"/>
        <v>1</v>
      </c>
      <c r="CI62" s="125">
        <f t="shared" si="51"/>
        <v>7.0781649102053508E-3</v>
      </c>
      <c r="CJ62" s="125">
        <f t="shared" si="52"/>
        <v>6.3</v>
      </c>
      <c r="CK62" s="125">
        <f t="shared" si="53"/>
        <v>0.98784482167008503</v>
      </c>
      <c r="CL62" s="125">
        <f t="shared" si="54"/>
        <v>1</v>
      </c>
      <c r="CM62" s="125">
        <f t="shared" si="55"/>
        <v>109.79923357743088</v>
      </c>
      <c r="CN62" s="125">
        <f t="shared" si="56"/>
        <v>1.3510515369866356</v>
      </c>
      <c r="CO62" s="127">
        <f t="shared" si="57"/>
        <v>82</v>
      </c>
      <c r="CP62" s="125" cm="1">
        <f t="array" ref="CP62">PEDBIKE_DELAY(BW62,AW62,AG62,AH62,AP62,AQ62,AN62,L62,FALSE)</f>
        <v>15.431848416926329</v>
      </c>
      <c r="CQ62" s="126">
        <f t="shared" si="58"/>
        <v>30.5</v>
      </c>
      <c r="CR62" s="126">
        <f t="shared" si="59"/>
        <v>78.5</v>
      </c>
      <c r="CS62" s="126">
        <f t="shared" si="60"/>
        <v>54.5</v>
      </c>
      <c r="CT62" s="304">
        <f t="shared" si="61"/>
        <v>27.082389512458874</v>
      </c>
      <c r="CU62" s="126">
        <f t="shared" si="72"/>
        <v>27.082389512458874</v>
      </c>
      <c r="CV62" s="126">
        <f t="shared" si="62"/>
        <v>0</v>
      </c>
      <c r="CW62" s="127">
        <f t="shared" si="63"/>
        <v>0</v>
      </c>
      <c r="CX62" s="124">
        <f t="shared" si="64"/>
        <v>12</v>
      </c>
      <c r="CY62" s="124">
        <f t="shared" si="73"/>
        <v>1.2284999999999997</v>
      </c>
      <c r="CZ62" s="124">
        <f t="shared" si="74"/>
        <v>1.3228523569486659</v>
      </c>
      <c r="DA62" s="125">
        <f t="shared" si="65"/>
        <v>-2.0678999999999998</v>
      </c>
      <c r="DB62" s="125">
        <f t="shared" si="66"/>
        <v>1.0395000000000001</v>
      </c>
      <c r="DC62" s="125">
        <f t="shared" si="67"/>
        <v>3.1040000000000001</v>
      </c>
      <c r="DD62" s="125">
        <f t="shared" si="75"/>
        <v>3.6553523569486659</v>
      </c>
      <c r="DE62" s="298" t="str">
        <f t="shared" si="68"/>
        <v>C</v>
      </c>
    </row>
    <row r="63" spans="1:109" x14ac:dyDescent="0.25">
      <c r="A63" s="23">
        <v>1000</v>
      </c>
      <c r="B63" s="23">
        <v>15</v>
      </c>
      <c r="C63" s="23">
        <v>2</v>
      </c>
      <c r="D63" s="23" t="s">
        <v>265</v>
      </c>
      <c r="E63" s="312">
        <f t="shared" si="0"/>
        <v>2.4865116201945168</v>
      </c>
      <c r="F63" s="287" t="str">
        <f t="shared" si="1"/>
        <v>B</v>
      </c>
      <c r="G63" s="312">
        <f t="shared" si="2"/>
        <v>3.2195</v>
      </c>
      <c r="H63" s="312">
        <f t="shared" si="2"/>
        <v>3.9242785879803792</v>
      </c>
      <c r="I63" s="287" t="str">
        <f t="shared" si="3"/>
        <v>C</v>
      </c>
      <c r="J63" s="320">
        <f t="shared" si="69"/>
        <v>2</v>
      </c>
      <c r="K63" s="80">
        <f t="shared" si="70"/>
        <v>2</v>
      </c>
      <c r="L63" s="82">
        <f t="shared" si="71"/>
        <v>2</v>
      </c>
      <c r="M63" s="80">
        <f t="shared" si="4"/>
        <v>15</v>
      </c>
      <c r="N63" s="80">
        <f t="shared" si="5"/>
        <v>200</v>
      </c>
      <c r="O63" s="80">
        <f t="shared" si="6"/>
        <v>200</v>
      </c>
      <c r="P63" s="80">
        <f t="shared" si="7"/>
        <v>1000</v>
      </c>
      <c r="Q63" s="80">
        <f t="shared" si="8"/>
        <v>2800</v>
      </c>
      <c r="R63" s="80">
        <f t="shared" si="9"/>
        <v>2800</v>
      </c>
      <c r="S63" s="80">
        <f t="shared" si="10"/>
        <v>100</v>
      </c>
      <c r="T63" s="80">
        <f>0</f>
        <v>0</v>
      </c>
      <c r="U63" s="80">
        <f>'Int. Sens. Plot'!$B$2</f>
        <v>100</v>
      </c>
      <c r="V63" s="80">
        <f>'Int. Sens. Plot'!$B$3</f>
        <v>25</v>
      </c>
      <c r="W63" s="80">
        <f t="shared" si="11"/>
        <v>5</v>
      </c>
      <c r="X63" s="80">
        <f t="shared" si="12"/>
        <v>5</v>
      </c>
      <c r="Y63" s="225">
        <v>0.5</v>
      </c>
      <c r="Z63" s="80">
        <v>0</v>
      </c>
      <c r="AA63" s="86">
        <v>45</v>
      </c>
      <c r="AB63" s="86">
        <v>5</v>
      </c>
      <c r="AC63" s="80">
        <v>90</v>
      </c>
      <c r="AD63" s="80">
        <v>45</v>
      </c>
      <c r="AE63" s="80">
        <v>12</v>
      </c>
      <c r="AF63" s="80">
        <f t="shared" si="13"/>
        <v>33</v>
      </c>
      <c r="AG63" s="80">
        <f t="shared" si="14"/>
        <v>33</v>
      </c>
      <c r="AH63" s="86">
        <v>0</v>
      </c>
      <c r="AI63" s="86">
        <v>12</v>
      </c>
      <c r="AJ63" s="40">
        <v>43.9</v>
      </c>
      <c r="AK63" s="86">
        <v>9</v>
      </c>
      <c r="AL63" s="86">
        <v>0</v>
      </c>
      <c r="AM63" s="91">
        <v>1</v>
      </c>
      <c r="AN63" s="91">
        <v>0.1</v>
      </c>
      <c r="AO63" s="122">
        <v>3.5</v>
      </c>
      <c r="AP63" s="122">
        <v>10</v>
      </c>
      <c r="AQ63" s="122">
        <v>3</v>
      </c>
      <c r="AR63" s="122">
        <v>3</v>
      </c>
      <c r="AS63" s="122" t="str">
        <f t="shared" si="15"/>
        <v>Signalized</v>
      </c>
      <c r="AT63" s="119" t="s">
        <v>74</v>
      </c>
      <c r="AU63" s="321" t="s">
        <v>74</v>
      </c>
      <c r="AV63" s="306">
        <f t="shared" si="16"/>
        <v>12.428571428571429</v>
      </c>
      <c r="AW63" s="276">
        <f t="shared" si="17"/>
        <v>0.77777777777777779</v>
      </c>
      <c r="AX63" s="276">
        <f t="shared" si="18"/>
        <v>2.7777777777777776E-2</v>
      </c>
      <c r="AY63" s="125">
        <f t="shared" si="19"/>
        <v>363.27535292532644</v>
      </c>
      <c r="AZ63" s="125">
        <f t="shared" si="20"/>
        <v>544.9130293879897</v>
      </c>
      <c r="BA63" s="125">
        <f t="shared" si="21"/>
        <v>736.97927727922433</v>
      </c>
      <c r="BB63" s="125">
        <f t="shared" si="22"/>
        <v>1</v>
      </c>
      <c r="BC63" s="125">
        <f t="shared" si="23"/>
        <v>1</v>
      </c>
      <c r="BD63" s="326" t="str">
        <f t="shared" si="24"/>
        <v>-</v>
      </c>
      <c r="BE63" s="125" t="str">
        <f t="shared" si="25"/>
        <v>-</v>
      </c>
      <c r="BF63" s="125">
        <f t="shared" si="26"/>
        <v>2.5129693627984313</v>
      </c>
      <c r="BG63" s="125">
        <f t="shared" si="27"/>
        <v>0.97247071016552877</v>
      </c>
      <c r="BH63" s="127">
        <f t="shared" si="28"/>
        <v>350</v>
      </c>
      <c r="BI63" s="125">
        <f t="shared" si="29"/>
        <v>0.6825</v>
      </c>
      <c r="BJ63" s="125">
        <f t="shared" si="30"/>
        <v>0.14224999999999999</v>
      </c>
      <c r="BK63" s="127">
        <f t="shared" si="31"/>
        <v>49</v>
      </c>
      <c r="BL63" s="126">
        <f>IF(AS63="Signalized",(AC63-BK63)^2/(2*AC63),IF(AS63="Free",PEDBIKE_DELAY(AX63,AW63,AF63,AE63,AO63,AR63,AM63,L63,TRUE),IF(AS63="Stop",1,"Control N/A!")))</f>
        <v>9.3388888888888886</v>
      </c>
      <c r="BM63" s="125">
        <f t="shared" si="32"/>
        <v>8.959091002898803E-2</v>
      </c>
      <c r="BN63" s="125">
        <f t="shared" si="33"/>
        <v>2.4865116201945168</v>
      </c>
      <c r="BO63" s="124" t="str">
        <f t="shared" si="34"/>
        <v>B</v>
      </c>
      <c r="BP63" s="310"/>
      <c r="BQ63" s="302">
        <f t="shared" si="35"/>
        <v>1500</v>
      </c>
      <c r="BR63" s="126">
        <v>48</v>
      </c>
      <c r="BS63" s="127">
        <f t="shared" si="36"/>
        <v>52.112588417101165</v>
      </c>
      <c r="BT63" s="126">
        <f t="shared" si="37"/>
        <v>14.800007854051032</v>
      </c>
      <c r="BU63" s="303">
        <f t="shared" si="38"/>
        <v>6.3</v>
      </c>
      <c r="BV63" s="276">
        <f t="shared" si="39"/>
        <v>0.77777777777777779</v>
      </c>
      <c r="BW63" s="276">
        <f t="shared" si="40"/>
        <v>6.9444444444444441E-3</v>
      </c>
      <c r="BX63" s="125">
        <f t="shared" si="41"/>
        <v>1</v>
      </c>
      <c r="BY63" s="125">
        <f t="shared" si="42"/>
        <v>5.7044790949202489E-3</v>
      </c>
      <c r="BZ63" s="125">
        <f t="shared" si="43"/>
        <v>6.3</v>
      </c>
      <c r="CA63" s="125">
        <f t="shared" si="44"/>
        <v>0.13798693212438751</v>
      </c>
      <c r="CB63" s="125">
        <f t="shared" si="45"/>
        <v>0.99255341692907562</v>
      </c>
      <c r="CC63" s="125">
        <f t="shared" si="46"/>
        <v>166.31102272697819</v>
      </c>
      <c r="CD63" s="125">
        <f t="shared" si="47"/>
        <v>1.2384488463468286</v>
      </c>
      <c r="CE63" s="125">
        <f t="shared" si="48"/>
        <v>134</v>
      </c>
      <c r="CF63" s="304" cm="1">
        <f t="array" ref="CF63">PEDBIKE_DELAY(BW63,BV63,AG63,AH63,AP63,AQ63,AN63,L63,FALSE)</f>
        <v>18.627914572634406</v>
      </c>
      <c r="CG63" s="306">
        <f t="shared" si="49"/>
        <v>6.3</v>
      </c>
      <c r="CH63" s="125">
        <f t="shared" si="50"/>
        <v>1</v>
      </c>
      <c r="CI63" s="125">
        <f t="shared" si="51"/>
        <v>5.7044790949202489E-3</v>
      </c>
      <c r="CJ63" s="125">
        <f t="shared" si="52"/>
        <v>6.3</v>
      </c>
      <c r="CK63" s="125">
        <f t="shared" si="53"/>
        <v>0.99255341692907562</v>
      </c>
      <c r="CL63" s="125">
        <f t="shared" si="54"/>
        <v>1</v>
      </c>
      <c r="CM63" s="125">
        <f t="shared" si="55"/>
        <v>165.07257388063135</v>
      </c>
      <c r="CN63" s="125">
        <f t="shared" si="56"/>
        <v>1.2384488463468286</v>
      </c>
      <c r="CO63" s="127">
        <f t="shared" si="57"/>
        <v>134</v>
      </c>
      <c r="CP63" s="125" cm="1">
        <f t="array" ref="CP63">PEDBIKE_DELAY(BW63,AW63,AG63,AH63,AP63,AQ63,AN63,L63,FALSE)</f>
        <v>18.627914572634406</v>
      </c>
      <c r="CQ63" s="126">
        <f t="shared" si="58"/>
        <v>30.5</v>
      </c>
      <c r="CR63" s="126">
        <f t="shared" si="59"/>
        <v>78.5</v>
      </c>
      <c r="CS63" s="126">
        <f t="shared" si="60"/>
        <v>54.5</v>
      </c>
      <c r="CT63" s="304">
        <f t="shared" si="61"/>
        <v>28.250007854051034</v>
      </c>
      <c r="CU63" s="126">
        <f t="shared" si="72"/>
        <v>28.250007854051034</v>
      </c>
      <c r="CV63" s="126">
        <f t="shared" si="62"/>
        <v>0</v>
      </c>
      <c r="CW63" s="127">
        <f t="shared" si="63"/>
        <v>0</v>
      </c>
      <c r="CX63" s="124">
        <f t="shared" si="64"/>
        <v>12</v>
      </c>
      <c r="CY63" s="124">
        <f t="shared" si="73"/>
        <v>1.365</v>
      </c>
      <c r="CZ63" s="124">
        <f t="shared" si="74"/>
        <v>1.3397785879803787</v>
      </c>
      <c r="DA63" s="125">
        <f t="shared" si="65"/>
        <v>-2.0678999999999998</v>
      </c>
      <c r="DB63" s="125">
        <f t="shared" si="66"/>
        <v>1.155</v>
      </c>
      <c r="DC63" s="125">
        <f t="shared" si="67"/>
        <v>3.2195</v>
      </c>
      <c r="DD63" s="125">
        <f t="shared" si="75"/>
        <v>3.9242785879803792</v>
      </c>
      <c r="DE63" s="298" t="str">
        <f t="shared" si="68"/>
        <v>C</v>
      </c>
    </row>
    <row r="64" spans="1:109" x14ac:dyDescent="0.25">
      <c r="A64" s="23">
        <v>1100</v>
      </c>
      <c r="B64" s="23">
        <v>15</v>
      </c>
      <c r="C64" s="23">
        <v>2</v>
      </c>
      <c r="D64" s="23" t="s">
        <v>265</v>
      </c>
      <c r="E64" s="312">
        <f t="shared" si="0"/>
        <v>2.5689866201945168</v>
      </c>
      <c r="F64" s="287" t="str">
        <f t="shared" si="1"/>
        <v>B</v>
      </c>
      <c r="G64" s="312">
        <f t="shared" si="2"/>
        <v>3.335</v>
      </c>
      <c r="H64" s="312">
        <f t="shared" si="2"/>
        <v>4.204557427155005</v>
      </c>
      <c r="I64" s="287" t="str">
        <f t="shared" si="3"/>
        <v>C</v>
      </c>
      <c r="J64" s="320">
        <f t="shared" si="69"/>
        <v>2</v>
      </c>
      <c r="K64" s="80">
        <f t="shared" si="70"/>
        <v>2</v>
      </c>
      <c r="L64" s="82">
        <f t="shared" si="71"/>
        <v>2</v>
      </c>
      <c r="M64" s="80">
        <f t="shared" si="4"/>
        <v>15</v>
      </c>
      <c r="N64" s="80">
        <f t="shared" si="5"/>
        <v>220</v>
      </c>
      <c r="O64" s="80">
        <f t="shared" si="6"/>
        <v>220</v>
      </c>
      <c r="P64" s="80">
        <f t="shared" si="7"/>
        <v>1100</v>
      </c>
      <c r="Q64" s="80">
        <f t="shared" si="8"/>
        <v>3080</v>
      </c>
      <c r="R64" s="80">
        <f t="shared" si="9"/>
        <v>3080</v>
      </c>
      <c r="S64" s="80">
        <f t="shared" si="10"/>
        <v>110</v>
      </c>
      <c r="T64" s="80">
        <f>0</f>
        <v>0</v>
      </c>
      <c r="U64" s="80">
        <f>'Int. Sens. Plot'!$B$2</f>
        <v>100</v>
      </c>
      <c r="V64" s="80">
        <f>'Int. Sens. Plot'!$B$3</f>
        <v>25</v>
      </c>
      <c r="W64" s="80">
        <f t="shared" si="11"/>
        <v>5</v>
      </c>
      <c r="X64" s="80">
        <f t="shared" si="12"/>
        <v>5</v>
      </c>
      <c r="Y64" s="225">
        <v>0.5</v>
      </c>
      <c r="Z64" s="80">
        <v>0</v>
      </c>
      <c r="AA64" s="86">
        <v>45</v>
      </c>
      <c r="AB64" s="86">
        <v>5</v>
      </c>
      <c r="AC64" s="80">
        <v>90</v>
      </c>
      <c r="AD64" s="80">
        <v>45</v>
      </c>
      <c r="AE64" s="80">
        <v>12</v>
      </c>
      <c r="AF64" s="80">
        <f t="shared" si="13"/>
        <v>33</v>
      </c>
      <c r="AG64" s="80">
        <f t="shared" si="14"/>
        <v>33</v>
      </c>
      <c r="AH64" s="86">
        <v>0</v>
      </c>
      <c r="AI64" s="86">
        <v>12</v>
      </c>
      <c r="AJ64" s="40">
        <v>44.9</v>
      </c>
      <c r="AK64" s="86">
        <v>9</v>
      </c>
      <c r="AL64" s="86">
        <v>0</v>
      </c>
      <c r="AM64" s="91">
        <v>1</v>
      </c>
      <c r="AN64" s="91">
        <v>0.1</v>
      </c>
      <c r="AO64" s="122">
        <v>3.5</v>
      </c>
      <c r="AP64" s="122">
        <v>10</v>
      </c>
      <c r="AQ64" s="122">
        <v>3</v>
      </c>
      <c r="AR64" s="122">
        <v>3</v>
      </c>
      <c r="AS64" s="122" t="str">
        <f t="shared" si="15"/>
        <v>Signalized</v>
      </c>
      <c r="AT64" s="119" t="s">
        <v>74</v>
      </c>
      <c r="AU64" s="321" t="s">
        <v>74</v>
      </c>
      <c r="AV64" s="306">
        <f t="shared" si="16"/>
        <v>12.428571428571429</v>
      </c>
      <c r="AW64" s="276">
        <f t="shared" si="17"/>
        <v>0.85555555555555551</v>
      </c>
      <c r="AX64" s="276">
        <f t="shared" si="18"/>
        <v>2.7777777777777776E-2</v>
      </c>
      <c r="AY64" s="125">
        <f t="shared" si="19"/>
        <v>870.37778396925114</v>
      </c>
      <c r="AZ64" s="125">
        <f t="shared" si="20"/>
        <v>1305.5666759538767</v>
      </c>
      <c r="BA64" s="125">
        <f t="shared" si="21"/>
        <v>1751.1841393670736</v>
      </c>
      <c r="BB64" s="125">
        <f t="shared" si="22"/>
        <v>1</v>
      </c>
      <c r="BC64" s="125">
        <f t="shared" si="23"/>
        <v>1</v>
      </c>
      <c r="BD64" s="326" t="str">
        <f t="shared" si="24"/>
        <v>-</v>
      </c>
      <c r="BE64" s="125" t="str">
        <f t="shared" si="25"/>
        <v>-</v>
      </c>
      <c r="BF64" s="125">
        <f t="shared" si="26"/>
        <v>2.2994131821035446</v>
      </c>
      <c r="BG64" s="125">
        <f t="shared" si="27"/>
        <v>0.97247071016552877</v>
      </c>
      <c r="BH64" s="127">
        <f t="shared" si="28"/>
        <v>385</v>
      </c>
      <c r="BI64" s="125">
        <f t="shared" si="29"/>
        <v>0.75074999999999992</v>
      </c>
      <c r="BJ64" s="125">
        <f t="shared" si="30"/>
        <v>0.156475</v>
      </c>
      <c r="BK64" s="127">
        <f t="shared" si="31"/>
        <v>49</v>
      </c>
      <c r="BL64" s="126">
        <f>IF(AS64="Signalized",(AC64-BK64)^2/(2*AC64),IF(AS64="Free",PEDBIKE_DELAY(AX64,AW64,AF64,AE64,AO64,AR64,AM64,L64,TRUE),IF(AS64="Stop",1,"Control N/A!")))</f>
        <v>9.3388888888888886</v>
      </c>
      <c r="BM64" s="125">
        <f t="shared" si="32"/>
        <v>8.959091002898803E-2</v>
      </c>
      <c r="BN64" s="125">
        <f t="shared" si="33"/>
        <v>2.5689866201945168</v>
      </c>
      <c r="BO64" s="124" t="str">
        <f t="shared" si="34"/>
        <v>B</v>
      </c>
      <c r="BP64" s="310"/>
      <c r="BQ64" s="302">
        <f t="shared" si="35"/>
        <v>1500</v>
      </c>
      <c r="BR64" s="126">
        <v>49</v>
      </c>
      <c r="BS64" s="127">
        <f t="shared" si="36"/>
        <v>37.548324701908015</v>
      </c>
      <c r="BT64" s="126">
        <f t="shared" si="37"/>
        <v>16.864147919013845</v>
      </c>
      <c r="BU64" s="303">
        <f t="shared" si="38"/>
        <v>6.3</v>
      </c>
      <c r="BV64" s="276">
        <f t="shared" si="39"/>
        <v>0.85555555555555551</v>
      </c>
      <c r="BW64" s="276">
        <f t="shared" si="40"/>
        <v>6.9444444444444441E-3</v>
      </c>
      <c r="BX64" s="125">
        <f t="shared" si="41"/>
        <v>1</v>
      </c>
      <c r="BY64" s="125">
        <f t="shared" si="42"/>
        <v>4.7977208709593204E-3</v>
      </c>
      <c r="BZ64" s="125">
        <f t="shared" si="43"/>
        <v>6.3</v>
      </c>
      <c r="CA64" s="125">
        <f t="shared" si="44"/>
        <v>0.15069196145394803</v>
      </c>
      <c r="CB64" s="125">
        <f t="shared" si="45"/>
        <v>0.99543802666426484</v>
      </c>
      <c r="CC64" s="125">
        <f t="shared" si="46"/>
        <v>249.8828772028028</v>
      </c>
      <c r="CD64" s="125">
        <f t="shared" si="47"/>
        <v>1.1399590228559535</v>
      </c>
      <c r="CE64" s="125">
        <f t="shared" si="48"/>
        <v>219</v>
      </c>
      <c r="CF64" s="304" cm="1">
        <f t="array" ref="CF64">PEDBIKE_DELAY(BW64,BV64,AG64,AH64,AP64,AQ64,AN64,L64,FALSE)</f>
        <v>21.988313322977184</v>
      </c>
      <c r="CG64" s="306">
        <f t="shared" si="49"/>
        <v>6.3</v>
      </c>
      <c r="CH64" s="125">
        <f t="shared" si="50"/>
        <v>1</v>
      </c>
      <c r="CI64" s="125">
        <f t="shared" si="51"/>
        <v>4.7977208709593204E-3</v>
      </c>
      <c r="CJ64" s="125">
        <f t="shared" si="52"/>
        <v>6.3</v>
      </c>
      <c r="CK64" s="125">
        <f t="shared" si="53"/>
        <v>0.99543802666426495</v>
      </c>
      <c r="CL64" s="125">
        <f t="shared" si="54"/>
        <v>1</v>
      </c>
      <c r="CM64" s="125">
        <f t="shared" si="55"/>
        <v>248.74291817994683</v>
      </c>
      <c r="CN64" s="125">
        <f t="shared" si="56"/>
        <v>1.1399590228559535</v>
      </c>
      <c r="CO64" s="127">
        <f t="shared" si="57"/>
        <v>219</v>
      </c>
      <c r="CP64" s="125" cm="1">
        <f t="array" ref="CP64">PEDBIKE_DELAY(BW64,AW64,AG64,AH64,AP64,AQ64,AN64,L64,FALSE)</f>
        <v>21.988313322977184</v>
      </c>
      <c r="CQ64" s="126">
        <f t="shared" si="58"/>
        <v>30.5</v>
      </c>
      <c r="CR64" s="126">
        <f t="shared" si="59"/>
        <v>78.5</v>
      </c>
      <c r="CS64" s="126">
        <f t="shared" si="60"/>
        <v>54.5</v>
      </c>
      <c r="CT64" s="304">
        <f t="shared" si="61"/>
        <v>30.314147919013848</v>
      </c>
      <c r="CU64" s="126">
        <f t="shared" si="72"/>
        <v>30.314147919013848</v>
      </c>
      <c r="CV64" s="126">
        <f t="shared" si="62"/>
        <v>0</v>
      </c>
      <c r="CW64" s="127">
        <f t="shared" si="63"/>
        <v>0</v>
      </c>
      <c r="CX64" s="124">
        <f t="shared" si="64"/>
        <v>12</v>
      </c>
      <c r="CY64" s="124">
        <f t="shared" si="73"/>
        <v>1.5014999999999998</v>
      </c>
      <c r="CZ64" s="124">
        <f t="shared" si="74"/>
        <v>1.368057427155005</v>
      </c>
      <c r="DA64" s="125">
        <f t="shared" si="65"/>
        <v>-2.0678999999999998</v>
      </c>
      <c r="DB64" s="125">
        <f t="shared" si="66"/>
        <v>1.2705</v>
      </c>
      <c r="DC64" s="125">
        <f t="shared" si="67"/>
        <v>3.335</v>
      </c>
      <c r="DD64" s="125">
        <f t="shared" si="75"/>
        <v>4.204557427155005</v>
      </c>
      <c r="DE64" s="298" t="str">
        <f t="shared" si="68"/>
        <v>C</v>
      </c>
    </row>
    <row r="65" spans="1:109" x14ac:dyDescent="0.25">
      <c r="A65" s="23">
        <v>1200</v>
      </c>
      <c r="B65" s="23">
        <v>15</v>
      </c>
      <c r="C65" s="23">
        <v>2</v>
      </c>
      <c r="D65" s="23" t="s">
        <v>265</v>
      </c>
      <c r="E65" s="312">
        <f t="shared" si="0"/>
        <v>2.6514616201945169</v>
      </c>
      <c r="F65" s="287" t="str">
        <f t="shared" si="1"/>
        <v>B</v>
      </c>
      <c r="G65" s="312">
        <f t="shared" si="2"/>
        <v>3.4504999999999999</v>
      </c>
      <c r="H65" s="312">
        <f t="shared" si="2"/>
        <v>4.5091750433170432</v>
      </c>
      <c r="I65" s="287" t="str">
        <f t="shared" si="3"/>
        <v>C</v>
      </c>
      <c r="J65" s="320">
        <f t="shared" si="69"/>
        <v>2</v>
      </c>
      <c r="K65" s="80">
        <f t="shared" si="70"/>
        <v>2</v>
      </c>
      <c r="L65" s="82">
        <f t="shared" si="71"/>
        <v>2</v>
      </c>
      <c r="M65" s="80">
        <f t="shared" si="4"/>
        <v>15</v>
      </c>
      <c r="N65" s="80">
        <f t="shared" si="5"/>
        <v>240</v>
      </c>
      <c r="O65" s="80">
        <f t="shared" si="6"/>
        <v>240</v>
      </c>
      <c r="P65" s="80">
        <f t="shared" si="7"/>
        <v>1200</v>
      </c>
      <c r="Q65" s="80">
        <f t="shared" si="8"/>
        <v>3360</v>
      </c>
      <c r="R65" s="80">
        <f t="shared" si="9"/>
        <v>3360</v>
      </c>
      <c r="S65" s="80">
        <f t="shared" si="10"/>
        <v>120</v>
      </c>
      <c r="T65" s="80">
        <f>0</f>
        <v>0</v>
      </c>
      <c r="U65" s="80">
        <f>'Int. Sens. Plot'!$B$2</f>
        <v>100</v>
      </c>
      <c r="V65" s="80">
        <f>'Int. Sens. Plot'!$B$3</f>
        <v>25</v>
      </c>
      <c r="W65" s="80">
        <f t="shared" si="11"/>
        <v>5</v>
      </c>
      <c r="X65" s="80">
        <f t="shared" si="12"/>
        <v>5</v>
      </c>
      <c r="Y65" s="225">
        <v>0.5</v>
      </c>
      <c r="Z65" s="80">
        <v>0</v>
      </c>
      <c r="AA65" s="86">
        <v>45</v>
      </c>
      <c r="AB65" s="86">
        <v>5</v>
      </c>
      <c r="AC65" s="80">
        <v>90</v>
      </c>
      <c r="AD65" s="80">
        <v>45</v>
      </c>
      <c r="AE65" s="80">
        <v>12</v>
      </c>
      <c r="AF65" s="80">
        <f t="shared" si="13"/>
        <v>33</v>
      </c>
      <c r="AG65" s="80">
        <f t="shared" si="14"/>
        <v>33</v>
      </c>
      <c r="AH65" s="86">
        <v>0</v>
      </c>
      <c r="AI65" s="86">
        <v>12</v>
      </c>
      <c r="AJ65" s="40">
        <v>45.9</v>
      </c>
      <c r="AK65" s="86">
        <v>9</v>
      </c>
      <c r="AL65" s="86">
        <v>0</v>
      </c>
      <c r="AM65" s="91">
        <v>1</v>
      </c>
      <c r="AN65" s="91">
        <v>0.1</v>
      </c>
      <c r="AO65" s="122">
        <v>3.5</v>
      </c>
      <c r="AP65" s="122">
        <v>10</v>
      </c>
      <c r="AQ65" s="122">
        <v>3</v>
      </c>
      <c r="AR65" s="122">
        <v>3</v>
      </c>
      <c r="AS65" s="122" t="str">
        <f t="shared" si="15"/>
        <v>Signalized</v>
      </c>
      <c r="AT65" s="119" t="s">
        <v>74</v>
      </c>
      <c r="AU65" s="321" t="s">
        <v>74</v>
      </c>
      <c r="AV65" s="306">
        <f t="shared" si="16"/>
        <v>12.428571428571429</v>
      </c>
      <c r="AW65" s="276">
        <f t="shared" si="17"/>
        <v>0.93333333333333335</v>
      </c>
      <c r="AX65" s="276">
        <f t="shared" si="18"/>
        <v>2.7777777777777776E-2</v>
      </c>
      <c r="AY65" s="125">
        <f t="shared" si="19"/>
        <v>2102.5354492349848</v>
      </c>
      <c r="AZ65" s="125">
        <f t="shared" si="20"/>
        <v>3153.8031738524769</v>
      </c>
      <c r="BA65" s="125">
        <f t="shared" si="21"/>
        <v>4215.4994698985411</v>
      </c>
      <c r="BB65" s="125">
        <f t="shared" si="22"/>
        <v>1</v>
      </c>
      <c r="BC65" s="125">
        <f t="shared" si="23"/>
        <v>1</v>
      </c>
      <c r="BD65" s="326" t="str">
        <f t="shared" si="24"/>
        <v>-</v>
      </c>
      <c r="BE65" s="125" t="str">
        <f t="shared" si="25"/>
        <v>-</v>
      </c>
      <c r="BF65" s="125">
        <f t="shared" si="26"/>
        <v>2.1181293322730919</v>
      </c>
      <c r="BG65" s="125">
        <f t="shared" si="27"/>
        <v>0.97247071016552877</v>
      </c>
      <c r="BH65" s="127">
        <f t="shared" si="28"/>
        <v>420</v>
      </c>
      <c r="BI65" s="125">
        <f t="shared" si="29"/>
        <v>0.81899999999999995</v>
      </c>
      <c r="BJ65" s="125">
        <f t="shared" si="30"/>
        <v>0.17069999999999999</v>
      </c>
      <c r="BK65" s="127">
        <f t="shared" si="31"/>
        <v>49</v>
      </c>
      <c r="BL65" s="126">
        <f>IF(AS65="Signalized",(AC65-BK65)^2/(2*AC65),IF(AS65="Free",PEDBIKE_DELAY(AX65,AW65,AF65,AE65,AO65,AR65,AM65,L65,TRUE),IF(AS65="Stop",1,"Control N/A!")))</f>
        <v>9.3388888888888886</v>
      </c>
      <c r="BM65" s="125">
        <f t="shared" si="32"/>
        <v>8.959091002898803E-2</v>
      </c>
      <c r="BN65" s="125">
        <f t="shared" si="33"/>
        <v>2.6514616201945169</v>
      </c>
      <c r="BO65" s="124" t="str">
        <f t="shared" si="34"/>
        <v>B</v>
      </c>
      <c r="BP65" s="310"/>
      <c r="BQ65" s="302">
        <f t="shared" si="35"/>
        <v>1500</v>
      </c>
      <c r="BR65" s="126">
        <v>50</v>
      </c>
      <c r="BS65" s="127">
        <f t="shared" si="36"/>
        <v>26.755495010439294</v>
      </c>
      <c r="BT65" s="126">
        <f t="shared" si="37"/>
        <v>21.114617110596324</v>
      </c>
      <c r="BU65" s="303">
        <f t="shared" si="38"/>
        <v>6.3</v>
      </c>
      <c r="BV65" s="276">
        <f t="shared" si="39"/>
        <v>0.93333333333333335</v>
      </c>
      <c r="BW65" s="276">
        <f t="shared" si="40"/>
        <v>6.9444444444444441E-3</v>
      </c>
      <c r="BX65" s="125">
        <f t="shared" si="41"/>
        <v>1</v>
      </c>
      <c r="BY65" s="125">
        <f t="shared" si="42"/>
        <v>4.2049300265776255E-3</v>
      </c>
      <c r="BZ65" s="125">
        <f t="shared" si="43"/>
        <v>6.3</v>
      </c>
      <c r="CA65" s="125">
        <f t="shared" si="44"/>
        <v>0.16320973402803651</v>
      </c>
      <c r="CB65" s="125">
        <f t="shared" si="45"/>
        <v>0.99720521472496315</v>
      </c>
      <c r="CC65" s="125">
        <f t="shared" si="46"/>
        <v>377.04938819471596</v>
      </c>
      <c r="CD65" s="125">
        <f t="shared" si="47"/>
        <v>1.0537720780882429</v>
      </c>
      <c r="CE65" s="125">
        <f t="shared" si="48"/>
        <v>358</v>
      </c>
      <c r="CF65" s="304" cm="1">
        <f t="array" ref="CF65">PEDBIKE_DELAY(BW65,BV65,AG65,AH65,AP65,AQ65,AN65,L65,FALSE)</f>
        <v>25.352173041317855</v>
      </c>
      <c r="CG65" s="306">
        <f t="shared" si="49"/>
        <v>6.3</v>
      </c>
      <c r="CH65" s="125">
        <f t="shared" si="50"/>
        <v>1</v>
      </c>
      <c r="CI65" s="125">
        <f t="shared" si="51"/>
        <v>4.2049300265776255E-3</v>
      </c>
      <c r="CJ65" s="125">
        <f t="shared" si="52"/>
        <v>6.3</v>
      </c>
      <c r="CK65" s="125">
        <f t="shared" si="53"/>
        <v>0.99720521472496315</v>
      </c>
      <c r="CL65" s="125">
        <f t="shared" si="54"/>
        <v>1</v>
      </c>
      <c r="CM65" s="125">
        <f t="shared" si="55"/>
        <v>375.99561611662773</v>
      </c>
      <c r="CN65" s="125">
        <f t="shared" si="56"/>
        <v>1.0537720780882429</v>
      </c>
      <c r="CO65" s="127">
        <f t="shared" si="57"/>
        <v>358</v>
      </c>
      <c r="CP65" s="125" cm="1">
        <f t="array" ref="CP65">PEDBIKE_DELAY(BW65,AW65,AG65,AH65,AP65,AQ65,AN65,L65,FALSE)</f>
        <v>25.352173041317855</v>
      </c>
      <c r="CQ65" s="126">
        <f t="shared" si="58"/>
        <v>30.5</v>
      </c>
      <c r="CR65" s="126">
        <f t="shared" si="59"/>
        <v>78.5</v>
      </c>
      <c r="CS65" s="126">
        <f t="shared" si="60"/>
        <v>54.5</v>
      </c>
      <c r="CT65" s="304">
        <f t="shared" si="61"/>
        <v>34.564617110596323</v>
      </c>
      <c r="CU65" s="126">
        <f t="shared" si="72"/>
        <v>34.564617110596323</v>
      </c>
      <c r="CV65" s="126">
        <f t="shared" si="62"/>
        <v>0</v>
      </c>
      <c r="CW65" s="127">
        <f t="shared" si="63"/>
        <v>0</v>
      </c>
      <c r="CX65" s="124">
        <f t="shared" si="64"/>
        <v>12</v>
      </c>
      <c r="CY65" s="124">
        <f t="shared" si="73"/>
        <v>1.6379999999999999</v>
      </c>
      <c r="CZ65" s="124">
        <f t="shared" si="74"/>
        <v>1.4206750433170436</v>
      </c>
      <c r="DA65" s="125">
        <f t="shared" si="65"/>
        <v>-2.0678999999999998</v>
      </c>
      <c r="DB65" s="125">
        <f t="shared" si="66"/>
        <v>1.3859999999999999</v>
      </c>
      <c r="DC65" s="125">
        <f t="shared" si="67"/>
        <v>3.4504999999999999</v>
      </c>
      <c r="DD65" s="125">
        <f t="shared" si="75"/>
        <v>4.5091750433170432</v>
      </c>
      <c r="DE65" s="298" t="str">
        <f t="shared" si="68"/>
        <v>C</v>
      </c>
    </row>
    <row r="66" spans="1:109" x14ac:dyDescent="0.25">
      <c r="A66" s="23">
        <v>100</v>
      </c>
      <c r="B66" s="23">
        <v>25</v>
      </c>
      <c r="C66" s="23">
        <v>2</v>
      </c>
      <c r="D66" s="23" t="s">
        <v>265</v>
      </c>
      <c r="E66" s="312">
        <f t="shared" si="0"/>
        <v>1.7897366201945168</v>
      </c>
      <c r="F66" s="287" t="str">
        <f t="shared" si="1"/>
        <v>A</v>
      </c>
      <c r="G66" s="312">
        <f t="shared" si="2"/>
        <v>2.1799999999999997</v>
      </c>
      <c r="H66" s="312">
        <f t="shared" si="2"/>
        <v>1.6975394798635961</v>
      </c>
      <c r="I66" s="287" t="str">
        <f t="shared" si="3"/>
        <v>B</v>
      </c>
      <c r="J66" s="320">
        <f t="shared" si="69"/>
        <v>2</v>
      </c>
      <c r="K66" s="80">
        <f t="shared" si="70"/>
        <v>2</v>
      </c>
      <c r="L66" s="82">
        <f t="shared" si="71"/>
        <v>2</v>
      </c>
      <c r="M66" s="80">
        <f t="shared" si="4"/>
        <v>25</v>
      </c>
      <c r="N66" s="80">
        <f t="shared" si="5"/>
        <v>20</v>
      </c>
      <c r="O66" s="80">
        <f t="shared" si="6"/>
        <v>20</v>
      </c>
      <c r="P66" s="80">
        <f t="shared" si="7"/>
        <v>100</v>
      </c>
      <c r="Q66" s="80">
        <f t="shared" si="8"/>
        <v>280</v>
      </c>
      <c r="R66" s="80">
        <f t="shared" si="9"/>
        <v>280</v>
      </c>
      <c r="S66" s="80">
        <f t="shared" si="10"/>
        <v>10</v>
      </c>
      <c r="T66" s="80">
        <f>0</f>
        <v>0</v>
      </c>
      <c r="U66" s="80">
        <f>'Int. Sens. Plot'!$B$2</f>
        <v>100</v>
      </c>
      <c r="V66" s="80">
        <f>'Int. Sens. Plot'!$B$3</f>
        <v>25</v>
      </c>
      <c r="W66" s="80">
        <f t="shared" si="11"/>
        <v>5</v>
      </c>
      <c r="X66" s="80">
        <f t="shared" si="12"/>
        <v>5</v>
      </c>
      <c r="Y66" s="225">
        <v>0.5</v>
      </c>
      <c r="Z66" s="80">
        <v>0</v>
      </c>
      <c r="AA66" s="86">
        <v>45</v>
      </c>
      <c r="AB66" s="86">
        <v>5</v>
      </c>
      <c r="AC66" s="80">
        <v>90</v>
      </c>
      <c r="AD66" s="80">
        <v>45</v>
      </c>
      <c r="AE66" s="80">
        <v>12</v>
      </c>
      <c r="AF66" s="80">
        <f t="shared" si="13"/>
        <v>33</v>
      </c>
      <c r="AG66" s="80">
        <f t="shared" si="14"/>
        <v>33</v>
      </c>
      <c r="AH66" s="86">
        <v>0</v>
      </c>
      <c r="AI66" s="86">
        <v>12</v>
      </c>
      <c r="AJ66" s="40">
        <v>46.9</v>
      </c>
      <c r="AK66" s="86">
        <v>9</v>
      </c>
      <c r="AL66" s="86">
        <v>0</v>
      </c>
      <c r="AM66" s="91">
        <v>1</v>
      </c>
      <c r="AN66" s="91">
        <v>0.1</v>
      </c>
      <c r="AO66" s="122">
        <v>3.5</v>
      </c>
      <c r="AP66" s="122">
        <v>10</v>
      </c>
      <c r="AQ66" s="122">
        <v>3</v>
      </c>
      <c r="AR66" s="122">
        <v>3</v>
      </c>
      <c r="AS66" s="122" t="str">
        <f t="shared" si="15"/>
        <v>Signalized</v>
      </c>
      <c r="AT66" s="119" t="s">
        <v>74</v>
      </c>
      <c r="AU66" s="321" t="s">
        <v>74</v>
      </c>
      <c r="AV66" s="306">
        <f t="shared" si="16"/>
        <v>12.428571428571429</v>
      </c>
      <c r="AW66" s="276">
        <f t="shared" si="17"/>
        <v>7.7777777777777779E-2</v>
      </c>
      <c r="AX66" s="276">
        <f t="shared" si="18"/>
        <v>2.7777777777777776E-2</v>
      </c>
      <c r="AY66" s="125">
        <f t="shared" si="19"/>
        <v>1</v>
      </c>
      <c r="AZ66" s="125">
        <f t="shared" si="20"/>
        <v>1.2136081181958649</v>
      </c>
      <c r="BA66" s="125">
        <f t="shared" si="21"/>
        <v>12.428571428571429</v>
      </c>
      <c r="BB66" s="125">
        <f t="shared" si="22"/>
        <v>0.38327578563083919</v>
      </c>
      <c r="BC66" s="125">
        <f t="shared" si="23"/>
        <v>0.6196512434107414</v>
      </c>
      <c r="BD66" s="326" t="str">
        <f t="shared" si="24"/>
        <v>-</v>
      </c>
      <c r="BE66" s="125" t="str">
        <f t="shared" si="25"/>
        <v>-</v>
      </c>
      <c r="BF66" s="125">
        <f t="shared" si="26"/>
        <v>88.46869197245654</v>
      </c>
      <c r="BG66" s="125">
        <f t="shared" si="27"/>
        <v>0.97247071016552877</v>
      </c>
      <c r="BH66" s="127">
        <f t="shared" si="28"/>
        <v>35</v>
      </c>
      <c r="BI66" s="125">
        <f t="shared" si="29"/>
        <v>0.11374999999999999</v>
      </c>
      <c r="BJ66" s="125">
        <f t="shared" si="30"/>
        <v>1.4225E-2</v>
      </c>
      <c r="BK66" s="127">
        <f t="shared" si="31"/>
        <v>49</v>
      </c>
      <c r="BL66" s="126">
        <f>IF(AS66="Signalized",(AC66-BK66)^2/(2*AC66),IF(AS66="Free",PEDBIKE_DELAY(AX66,AW66,AF66,AE66,AO66,AR66,AM66,L66,TRUE),IF(AS66="Stop",1,"Control N/A!")))</f>
        <v>9.3388888888888886</v>
      </c>
      <c r="BM66" s="125">
        <f t="shared" si="32"/>
        <v>8.959091002898803E-2</v>
      </c>
      <c r="BN66" s="125">
        <f t="shared" si="33"/>
        <v>1.7897366201945168</v>
      </c>
      <c r="BO66" s="124" t="str">
        <f t="shared" si="34"/>
        <v>A</v>
      </c>
      <c r="BP66" s="310"/>
      <c r="BQ66" s="302">
        <f t="shared" si="35"/>
        <v>1500</v>
      </c>
      <c r="BR66" s="126">
        <v>51</v>
      </c>
      <c r="BS66" s="127">
        <f t="shared" si="36"/>
        <v>564.95149234099256</v>
      </c>
      <c r="BT66" s="126">
        <f t="shared" si="37"/>
        <v>11.504547235276904</v>
      </c>
      <c r="BU66" s="303">
        <f t="shared" si="38"/>
        <v>6.3</v>
      </c>
      <c r="BV66" s="276">
        <f t="shared" si="39"/>
        <v>7.7777777777777779E-2</v>
      </c>
      <c r="BW66" s="276">
        <f t="shared" si="40"/>
        <v>6.9444444444444441E-3</v>
      </c>
      <c r="BX66" s="125">
        <f t="shared" si="41"/>
        <v>1</v>
      </c>
      <c r="BY66" s="125">
        <f t="shared" si="42"/>
        <v>0.1104145909768824</v>
      </c>
      <c r="BZ66" s="125">
        <f t="shared" si="43"/>
        <v>6.3</v>
      </c>
      <c r="CA66" s="125">
        <f t="shared" si="44"/>
        <v>1.4738789704048738E-2</v>
      </c>
      <c r="CB66" s="125">
        <f t="shared" si="45"/>
        <v>0.38737360581558478</v>
      </c>
      <c r="CC66" s="125">
        <f t="shared" si="46"/>
        <v>4.7235535498150769</v>
      </c>
      <c r="CD66" s="125">
        <f t="shared" si="47"/>
        <v>2.8937735789602139</v>
      </c>
      <c r="CE66" s="125">
        <f t="shared" si="48"/>
        <v>2</v>
      </c>
      <c r="CF66" s="304" cm="1">
        <f t="array" ref="CF66">PEDBIKE_DELAY(BW66,BV66,AG66,AH66,AP66,AQ66,AN66,L66,FALSE)</f>
        <v>0.75850019629464838</v>
      </c>
      <c r="CG66" s="306">
        <f t="shared" si="49"/>
        <v>6.3</v>
      </c>
      <c r="CH66" s="125">
        <f t="shared" si="50"/>
        <v>1</v>
      </c>
      <c r="CI66" s="125">
        <f t="shared" si="51"/>
        <v>0.1104145909768824</v>
      </c>
      <c r="CJ66" s="125">
        <f t="shared" si="52"/>
        <v>6.3</v>
      </c>
      <c r="CK66" s="125">
        <f t="shared" si="53"/>
        <v>0.38737360581558389</v>
      </c>
      <c r="CL66" s="125">
        <f t="shared" si="54"/>
        <v>0.99999990505803249</v>
      </c>
      <c r="CM66" s="125">
        <f t="shared" si="55"/>
        <v>1.8297801445777986</v>
      </c>
      <c r="CN66" s="125">
        <f t="shared" si="56"/>
        <v>2.8937735789602139</v>
      </c>
      <c r="CO66" s="127">
        <f t="shared" si="57"/>
        <v>2</v>
      </c>
      <c r="CP66" s="125" cm="1">
        <f t="array" ref="CP66">PEDBIKE_DELAY(BW66,AW66,AG66,AH66,AP66,AQ66,AN66,L66,FALSE)</f>
        <v>0.75850019629464838</v>
      </c>
      <c r="CQ66" s="126">
        <f t="shared" si="58"/>
        <v>30.5</v>
      </c>
      <c r="CR66" s="126">
        <f t="shared" si="59"/>
        <v>78.5</v>
      </c>
      <c r="CS66" s="126">
        <f t="shared" si="60"/>
        <v>54.5</v>
      </c>
      <c r="CT66" s="304">
        <f t="shared" si="61"/>
        <v>24.954547235276905</v>
      </c>
      <c r="CU66" s="126">
        <f t="shared" si="72"/>
        <v>24.954547235276905</v>
      </c>
      <c r="CV66" s="126">
        <f t="shared" si="62"/>
        <v>0</v>
      </c>
      <c r="CW66" s="127">
        <f t="shared" si="63"/>
        <v>0</v>
      </c>
      <c r="CX66" s="124">
        <f t="shared" si="64"/>
        <v>12</v>
      </c>
      <c r="CY66" s="124">
        <f t="shared" si="73"/>
        <v>0.22749999999999998</v>
      </c>
      <c r="CZ66" s="124">
        <f t="shared" si="74"/>
        <v>1.2900394798635959</v>
      </c>
      <c r="DA66" s="125">
        <f t="shared" si="65"/>
        <v>-2.0678999999999998</v>
      </c>
      <c r="DB66" s="125">
        <f t="shared" si="66"/>
        <v>0.11550000000000001</v>
      </c>
      <c r="DC66" s="125">
        <f t="shared" si="67"/>
        <v>2.1799999999999997</v>
      </c>
      <c r="DD66" s="125">
        <f t="shared" si="75"/>
        <v>1.6975394798635961</v>
      </c>
      <c r="DE66" s="298" t="str">
        <f t="shared" si="68"/>
        <v>B</v>
      </c>
    </row>
    <row r="67" spans="1:109" x14ac:dyDescent="0.25">
      <c r="A67" s="23">
        <v>200</v>
      </c>
      <c r="B67" s="23">
        <v>25</v>
      </c>
      <c r="C67" s="23">
        <v>2</v>
      </c>
      <c r="D67" s="23" t="s">
        <v>265</v>
      </c>
      <c r="E67" s="312">
        <f t="shared" si="0"/>
        <v>1.917711620194517</v>
      </c>
      <c r="F67" s="287" t="str">
        <f t="shared" si="1"/>
        <v>A</v>
      </c>
      <c r="G67" s="312">
        <f t="shared" si="2"/>
        <v>2.2954999999999997</v>
      </c>
      <c r="H67" s="312">
        <f t="shared" si="2"/>
        <v>2.0419802212830831</v>
      </c>
      <c r="I67" s="287" t="str">
        <f t="shared" si="3"/>
        <v>B</v>
      </c>
      <c r="J67" s="320">
        <f t="shared" si="69"/>
        <v>2</v>
      </c>
      <c r="K67" s="80">
        <f t="shared" si="70"/>
        <v>2</v>
      </c>
      <c r="L67" s="82">
        <f t="shared" si="71"/>
        <v>2</v>
      </c>
      <c r="M67" s="80">
        <f t="shared" si="4"/>
        <v>25</v>
      </c>
      <c r="N67" s="80">
        <f t="shared" si="5"/>
        <v>40</v>
      </c>
      <c r="O67" s="80">
        <f t="shared" si="6"/>
        <v>40</v>
      </c>
      <c r="P67" s="80">
        <f t="shared" si="7"/>
        <v>200</v>
      </c>
      <c r="Q67" s="80">
        <f t="shared" si="8"/>
        <v>560</v>
      </c>
      <c r="R67" s="80">
        <f t="shared" si="9"/>
        <v>560</v>
      </c>
      <c r="S67" s="80">
        <f t="shared" si="10"/>
        <v>20</v>
      </c>
      <c r="T67" s="80">
        <f>0</f>
        <v>0</v>
      </c>
      <c r="U67" s="80">
        <f>'Int. Sens. Plot'!$B$2</f>
        <v>100</v>
      </c>
      <c r="V67" s="80">
        <f>'Int. Sens. Plot'!$B$3</f>
        <v>25</v>
      </c>
      <c r="W67" s="80">
        <f t="shared" si="11"/>
        <v>5</v>
      </c>
      <c r="X67" s="80">
        <f t="shared" si="12"/>
        <v>5</v>
      </c>
      <c r="Y67" s="225">
        <v>0.5</v>
      </c>
      <c r="Z67" s="80">
        <v>0</v>
      </c>
      <c r="AA67" s="86">
        <v>45</v>
      </c>
      <c r="AB67" s="86">
        <v>5</v>
      </c>
      <c r="AC67" s="80">
        <v>90</v>
      </c>
      <c r="AD67" s="80">
        <v>45</v>
      </c>
      <c r="AE67" s="80">
        <v>12</v>
      </c>
      <c r="AF67" s="80">
        <f t="shared" si="13"/>
        <v>33</v>
      </c>
      <c r="AG67" s="80">
        <f t="shared" si="14"/>
        <v>33</v>
      </c>
      <c r="AH67" s="86">
        <v>0</v>
      </c>
      <c r="AI67" s="86">
        <v>12</v>
      </c>
      <c r="AJ67" s="40">
        <v>47.9</v>
      </c>
      <c r="AK67" s="86">
        <v>9</v>
      </c>
      <c r="AL67" s="86">
        <v>0</v>
      </c>
      <c r="AM67" s="91">
        <v>1</v>
      </c>
      <c r="AN67" s="91">
        <v>0.1</v>
      </c>
      <c r="AO67" s="122">
        <v>3.5</v>
      </c>
      <c r="AP67" s="122">
        <v>10</v>
      </c>
      <c r="AQ67" s="122">
        <v>3</v>
      </c>
      <c r="AR67" s="122">
        <v>3</v>
      </c>
      <c r="AS67" s="122" t="str">
        <f t="shared" si="15"/>
        <v>Signalized</v>
      </c>
      <c r="AT67" s="119" t="s">
        <v>74</v>
      </c>
      <c r="AU67" s="321" t="s">
        <v>74</v>
      </c>
      <c r="AV67" s="306">
        <f t="shared" si="16"/>
        <v>12.428571428571429</v>
      </c>
      <c r="AW67" s="276">
        <f t="shared" si="17"/>
        <v>0.15555555555555556</v>
      </c>
      <c r="AX67" s="276">
        <f t="shared" si="18"/>
        <v>2.7777777777777776E-2</v>
      </c>
      <c r="AY67" s="125">
        <f t="shared" si="19"/>
        <v>1.0987478173093093</v>
      </c>
      <c r="AZ67" s="125">
        <f t="shared" si="20"/>
        <v>1.6481217259639638</v>
      </c>
      <c r="BA67" s="125">
        <f t="shared" si="21"/>
        <v>12.626067063190048</v>
      </c>
      <c r="BB67" s="125">
        <f t="shared" si="22"/>
        <v>0.62544905038715037</v>
      </c>
      <c r="BC67" s="125">
        <f t="shared" si="23"/>
        <v>0.85971158614411258</v>
      </c>
      <c r="BD67" s="326" t="str">
        <f t="shared" si="24"/>
        <v>-</v>
      </c>
      <c r="BE67" s="125" t="str">
        <f t="shared" si="25"/>
        <v>-</v>
      </c>
      <c r="BF67" s="125">
        <f t="shared" si="26"/>
        <v>21.012060583374247</v>
      </c>
      <c r="BG67" s="125">
        <f t="shared" si="27"/>
        <v>0.97247071016552877</v>
      </c>
      <c r="BH67" s="127">
        <f t="shared" si="28"/>
        <v>70</v>
      </c>
      <c r="BI67" s="125">
        <f t="shared" si="29"/>
        <v>0.22749999999999998</v>
      </c>
      <c r="BJ67" s="125">
        <f t="shared" si="30"/>
        <v>2.845E-2</v>
      </c>
      <c r="BK67" s="127">
        <f t="shared" si="31"/>
        <v>49</v>
      </c>
      <c r="BL67" s="126">
        <f>IF(AS67="Signalized",(AC67-BK67)^2/(2*AC67),IF(AS67="Free",PEDBIKE_DELAY(AX67,AW67,AF67,AE67,AO67,AR67,AM67,L67,TRUE),IF(AS67="Stop",1,"Control N/A!")))</f>
        <v>9.3388888888888886</v>
      </c>
      <c r="BM67" s="125">
        <f t="shared" si="32"/>
        <v>8.959091002898803E-2</v>
      </c>
      <c r="BN67" s="125">
        <f t="shared" si="33"/>
        <v>1.917711620194517</v>
      </c>
      <c r="BO67" s="124" t="str">
        <f t="shared" si="34"/>
        <v>A</v>
      </c>
      <c r="BP67" s="310"/>
      <c r="BQ67" s="302">
        <f t="shared" si="35"/>
        <v>1500</v>
      </c>
      <c r="BR67" s="126">
        <v>52</v>
      </c>
      <c r="BS67" s="127">
        <f t="shared" si="36"/>
        <v>420.8579764856172</v>
      </c>
      <c r="BT67" s="126">
        <f t="shared" si="37"/>
        <v>11.594366972356552</v>
      </c>
      <c r="BU67" s="303">
        <f t="shared" si="38"/>
        <v>6.3</v>
      </c>
      <c r="BV67" s="276">
        <f t="shared" si="39"/>
        <v>0.15555555555555556</v>
      </c>
      <c r="BW67" s="276">
        <f t="shared" si="40"/>
        <v>6.9444444444444441E-3</v>
      </c>
      <c r="BX67" s="125">
        <f t="shared" si="41"/>
        <v>1</v>
      </c>
      <c r="BY67" s="125">
        <f t="shared" si="42"/>
        <v>7.4386484845519102E-2</v>
      </c>
      <c r="BZ67" s="125">
        <f t="shared" si="43"/>
        <v>6.3</v>
      </c>
      <c r="CA67" s="125">
        <f t="shared" si="44"/>
        <v>2.9260347486157245E-2</v>
      </c>
      <c r="CB67" s="125">
        <f t="shared" si="45"/>
        <v>0.62468890114859987</v>
      </c>
      <c r="CC67" s="125">
        <f t="shared" si="46"/>
        <v>7.0436273685742039</v>
      </c>
      <c r="CD67" s="125">
        <f t="shared" si="47"/>
        <v>2.6435515275993744</v>
      </c>
      <c r="CE67" s="125">
        <f t="shared" si="48"/>
        <v>3</v>
      </c>
      <c r="CF67" s="304" cm="1">
        <f t="array" ref="CF67">PEDBIKE_DELAY(BW67,BV67,AG67,AH67,AP67,AQ67,AN67,L67,FALSE)</f>
        <v>1.6723892767539661</v>
      </c>
      <c r="CG67" s="306">
        <f t="shared" si="49"/>
        <v>6.3</v>
      </c>
      <c r="CH67" s="125">
        <f t="shared" si="50"/>
        <v>1</v>
      </c>
      <c r="CI67" s="125">
        <f t="shared" si="51"/>
        <v>7.4386484845519102E-2</v>
      </c>
      <c r="CJ67" s="125">
        <f t="shared" si="52"/>
        <v>6.3</v>
      </c>
      <c r="CK67" s="125">
        <f t="shared" si="53"/>
        <v>0.62468890114860043</v>
      </c>
      <c r="CL67" s="125">
        <f t="shared" si="54"/>
        <v>0.99999999999999101</v>
      </c>
      <c r="CM67" s="125">
        <f t="shared" si="55"/>
        <v>4.4000758409748633</v>
      </c>
      <c r="CN67" s="125">
        <f t="shared" si="56"/>
        <v>2.6435515275993744</v>
      </c>
      <c r="CO67" s="127">
        <f t="shared" si="57"/>
        <v>3</v>
      </c>
      <c r="CP67" s="125" cm="1">
        <f t="array" ref="CP67">PEDBIKE_DELAY(BW67,AW67,AG67,AH67,AP67,AQ67,AN67,L67,FALSE)</f>
        <v>1.6723892767539661</v>
      </c>
      <c r="CQ67" s="126">
        <f t="shared" si="58"/>
        <v>30.5</v>
      </c>
      <c r="CR67" s="126">
        <f t="shared" si="59"/>
        <v>78.5</v>
      </c>
      <c r="CS67" s="126">
        <f t="shared" si="60"/>
        <v>54.5</v>
      </c>
      <c r="CT67" s="304">
        <f t="shared" si="61"/>
        <v>25.044366972356553</v>
      </c>
      <c r="CU67" s="126">
        <f t="shared" si="72"/>
        <v>25.044366972356553</v>
      </c>
      <c r="CV67" s="126">
        <f t="shared" si="62"/>
        <v>0</v>
      </c>
      <c r="CW67" s="127">
        <f t="shared" si="63"/>
        <v>0</v>
      </c>
      <c r="CX67" s="124">
        <f t="shared" si="64"/>
        <v>12</v>
      </c>
      <c r="CY67" s="124">
        <f t="shared" si="73"/>
        <v>0.45499999999999996</v>
      </c>
      <c r="CZ67" s="124">
        <f t="shared" si="74"/>
        <v>1.2914802212830832</v>
      </c>
      <c r="DA67" s="125">
        <f t="shared" si="65"/>
        <v>-2.0678999999999998</v>
      </c>
      <c r="DB67" s="125">
        <f t="shared" si="66"/>
        <v>0.23100000000000001</v>
      </c>
      <c r="DC67" s="125">
        <f t="shared" si="67"/>
        <v>2.2954999999999997</v>
      </c>
      <c r="DD67" s="125">
        <f t="shared" si="75"/>
        <v>2.0419802212830831</v>
      </c>
      <c r="DE67" s="298" t="str">
        <f t="shared" si="68"/>
        <v>B</v>
      </c>
    </row>
    <row r="68" spans="1:109" x14ac:dyDescent="0.25">
      <c r="A68" s="23">
        <v>300</v>
      </c>
      <c r="B68" s="23">
        <v>25</v>
      </c>
      <c r="C68" s="23">
        <v>2</v>
      </c>
      <c r="D68" s="23" t="s">
        <v>265</v>
      </c>
      <c r="E68" s="312">
        <f t="shared" si="0"/>
        <v>2.045686620194517</v>
      </c>
      <c r="F68" s="287" t="str">
        <f t="shared" si="1"/>
        <v>B</v>
      </c>
      <c r="G68" s="312">
        <f t="shared" si="2"/>
        <v>2.4109999999999996</v>
      </c>
      <c r="H68" s="312">
        <f t="shared" si="2"/>
        <v>2.3870283008984066</v>
      </c>
      <c r="I68" s="287" t="str">
        <f t="shared" si="3"/>
        <v>B</v>
      </c>
      <c r="J68" s="320">
        <f t="shared" si="69"/>
        <v>2</v>
      </c>
      <c r="K68" s="80">
        <f t="shared" si="70"/>
        <v>2</v>
      </c>
      <c r="L68" s="82">
        <f t="shared" si="71"/>
        <v>2</v>
      </c>
      <c r="M68" s="80">
        <f t="shared" si="4"/>
        <v>25</v>
      </c>
      <c r="N68" s="80">
        <f t="shared" si="5"/>
        <v>60</v>
      </c>
      <c r="O68" s="80">
        <f t="shared" si="6"/>
        <v>60</v>
      </c>
      <c r="P68" s="80">
        <f t="shared" si="7"/>
        <v>300</v>
      </c>
      <c r="Q68" s="80">
        <f t="shared" si="8"/>
        <v>840</v>
      </c>
      <c r="R68" s="80">
        <f t="shared" si="9"/>
        <v>840</v>
      </c>
      <c r="S68" s="80">
        <f t="shared" si="10"/>
        <v>30</v>
      </c>
      <c r="T68" s="80">
        <f>0</f>
        <v>0</v>
      </c>
      <c r="U68" s="80">
        <f>'Int. Sens. Plot'!$B$2</f>
        <v>100</v>
      </c>
      <c r="V68" s="80">
        <f>'Int. Sens. Plot'!$B$3</f>
        <v>25</v>
      </c>
      <c r="W68" s="80">
        <f t="shared" si="11"/>
        <v>5</v>
      </c>
      <c r="X68" s="80">
        <f t="shared" si="12"/>
        <v>5</v>
      </c>
      <c r="Y68" s="225">
        <v>0.5</v>
      </c>
      <c r="Z68" s="80">
        <v>0</v>
      </c>
      <c r="AA68" s="86">
        <v>45</v>
      </c>
      <c r="AB68" s="86">
        <v>5</v>
      </c>
      <c r="AC68" s="80">
        <v>90</v>
      </c>
      <c r="AD68" s="80">
        <v>45</v>
      </c>
      <c r="AE68" s="80">
        <v>12</v>
      </c>
      <c r="AF68" s="80">
        <f t="shared" si="13"/>
        <v>33</v>
      </c>
      <c r="AG68" s="80">
        <f t="shared" si="14"/>
        <v>33</v>
      </c>
      <c r="AH68" s="86">
        <v>0</v>
      </c>
      <c r="AI68" s="86">
        <v>12</v>
      </c>
      <c r="AJ68" s="40">
        <v>48.9</v>
      </c>
      <c r="AK68" s="86">
        <v>9</v>
      </c>
      <c r="AL68" s="86">
        <v>0</v>
      </c>
      <c r="AM68" s="91">
        <v>1</v>
      </c>
      <c r="AN68" s="91">
        <v>0.1</v>
      </c>
      <c r="AO68" s="122">
        <v>3.5</v>
      </c>
      <c r="AP68" s="122">
        <v>10</v>
      </c>
      <c r="AQ68" s="122">
        <v>3</v>
      </c>
      <c r="AR68" s="122">
        <v>3</v>
      </c>
      <c r="AS68" s="122" t="str">
        <f t="shared" si="15"/>
        <v>Signalized</v>
      </c>
      <c r="AT68" s="119" t="s">
        <v>74</v>
      </c>
      <c r="AU68" s="321" t="s">
        <v>74</v>
      </c>
      <c r="AV68" s="306">
        <f t="shared" si="16"/>
        <v>12.428571428571429</v>
      </c>
      <c r="AW68" s="276">
        <f t="shared" si="17"/>
        <v>0.23333333333333334</v>
      </c>
      <c r="AX68" s="276">
        <f t="shared" si="18"/>
        <v>2.7777777777777776E-2</v>
      </c>
      <c r="AY68" s="125">
        <f t="shared" si="19"/>
        <v>1.7107645437217129</v>
      </c>
      <c r="AZ68" s="125">
        <f t="shared" si="20"/>
        <v>2.5661468155825693</v>
      </c>
      <c r="BA68" s="125">
        <f t="shared" si="21"/>
        <v>13.850100516014855</v>
      </c>
      <c r="BB68" s="125">
        <f t="shared" si="22"/>
        <v>0.80127733315269256</v>
      </c>
      <c r="BC68" s="125">
        <f t="shared" si="23"/>
        <v>0.96050930168109405</v>
      </c>
      <c r="BD68" s="326" t="str">
        <f t="shared" si="24"/>
        <v>-</v>
      </c>
      <c r="BE68" s="125" t="str">
        <f t="shared" si="25"/>
        <v>-</v>
      </c>
      <c r="BF68" s="125">
        <f t="shared" si="26"/>
        <v>10.016148237983645</v>
      </c>
      <c r="BG68" s="125">
        <f t="shared" si="27"/>
        <v>0.97247071016552877</v>
      </c>
      <c r="BH68" s="127">
        <f t="shared" si="28"/>
        <v>105</v>
      </c>
      <c r="BI68" s="125">
        <f t="shared" si="29"/>
        <v>0.34125</v>
      </c>
      <c r="BJ68" s="125">
        <f t="shared" si="30"/>
        <v>4.2674999999999998E-2</v>
      </c>
      <c r="BK68" s="127">
        <f t="shared" si="31"/>
        <v>49</v>
      </c>
      <c r="BL68" s="126">
        <f>IF(AS68="Signalized",(AC68-BK68)^2/(2*AC68),IF(AS68="Free",PEDBIKE_DELAY(AX68,AW68,AF68,AE68,AO68,AR68,AM68,L68,TRUE),IF(AS68="Stop",1,"Control N/A!")))</f>
        <v>9.3388888888888886</v>
      </c>
      <c r="BM68" s="125">
        <f t="shared" si="32"/>
        <v>8.959091002898803E-2</v>
      </c>
      <c r="BN68" s="125">
        <f t="shared" si="33"/>
        <v>2.045686620194517</v>
      </c>
      <c r="BO68" s="124" t="str">
        <f t="shared" si="34"/>
        <v>B</v>
      </c>
      <c r="BP68" s="310"/>
      <c r="BQ68" s="302">
        <f t="shared" si="35"/>
        <v>1500</v>
      </c>
      <c r="BR68" s="126">
        <v>53</v>
      </c>
      <c r="BS68" s="127">
        <f t="shared" si="36"/>
        <v>310.05195282542201</v>
      </c>
      <c r="BT68" s="126">
        <f t="shared" si="37"/>
        <v>11.722606543713415</v>
      </c>
      <c r="BU68" s="303">
        <f t="shared" si="38"/>
        <v>6.3</v>
      </c>
      <c r="BV68" s="276">
        <f t="shared" si="39"/>
        <v>0.23333333333333334</v>
      </c>
      <c r="BW68" s="276">
        <f t="shared" si="40"/>
        <v>6.9444444444444441E-3</v>
      </c>
      <c r="BX68" s="125">
        <f t="shared" si="41"/>
        <v>1</v>
      </c>
      <c r="BY68" s="125">
        <f t="shared" si="42"/>
        <v>5.0456039518253067E-2</v>
      </c>
      <c r="BZ68" s="125">
        <f t="shared" si="43"/>
        <v>6.3</v>
      </c>
      <c r="CA68" s="125">
        <f t="shared" si="44"/>
        <v>4.3567875081940155E-2</v>
      </c>
      <c r="CB68" s="125">
        <f t="shared" si="45"/>
        <v>0.77007451481327605</v>
      </c>
      <c r="CC68" s="125">
        <f t="shared" si="46"/>
        <v>10.458552692425815</v>
      </c>
      <c r="CD68" s="125">
        <f t="shared" si="47"/>
        <v>2.4046878021569218</v>
      </c>
      <c r="CE68" s="125">
        <f t="shared" si="48"/>
        <v>4</v>
      </c>
      <c r="CF68" s="304" cm="1">
        <f t="array" ref="CF68">PEDBIKE_DELAY(BW68,BV68,AG68,AH68,AP68,AQ68,AN68,L68,FALSE)</f>
        <v>2.7881691549448013</v>
      </c>
      <c r="CG68" s="306">
        <f t="shared" si="49"/>
        <v>6.3</v>
      </c>
      <c r="CH68" s="125">
        <f t="shared" si="50"/>
        <v>1</v>
      </c>
      <c r="CI68" s="125">
        <f t="shared" si="51"/>
        <v>5.0456039518253067E-2</v>
      </c>
      <c r="CJ68" s="125">
        <f t="shared" si="52"/>
        <v>6.3</v>
      </c>
      <c r="CK68" s="125">
        <f t="shared" si="53"/>
        <v>0.77007451481327616</v>
      </c>
      <c r="CL68" s="125">
        <f t="shared" si="54"/>
        <v>1</v>
      </c>
      <c r="CM68" s="125">
        <f t="shared" si="55"/>
        <v>8.0538648902688923</v>
      </c>
      <c r="CN68" s="125">
        <f t="shared" si="56"/>
        <v>2.4046878021569218</v>
      </c>
      <c r="CO68" s="127">
        <f t="shared" si="57"/>
        <v>4</v>
      </c>
      <c r="CP68" s="125" cm="1">
        <f t="array" ref="CP68">PEDBIKE_DELAY(BW68,AW68,AG68,AH68,AP68,AQ68,AN68,L68,FALSE)</f>
        <v>2.7881691549448013</v>
      </c>
      <c r="CQ68" s="126">
        <f t="shared" si="58"/>
        <v>30.5</v>
      </c>
      <c r="CR68" s="126">
        <f t="shared" si="59"/>
        <v>78.5</v>
      </c>
      <c r="CS68" s="126">
        <f t="shared" si="60"/>
        <v>54.5</v>
      </c>
      <c r="CT68" s="304">
        <f t="shared" si="61"/>
        <v>25.172606543713414</v>
      </c>
      <c r="CU68" s="126">
        <f t="shared" si="72"/>
        <v>25.172606543713414</v>
      </c>
      <c r="CV68" s="126">
        <f t="shared" si="62"/>
        <v>0</v>
      </c>
      <c r="CW68" s="127">
        <f t="shared" si="63"/>
        <v>0</v>
      </c>
      <c r="CX68" s="124">
        <f t="shared" si="64"/>
        <v>12</v>
      </c>
      <c r="CY68" s="124">
        <f t="shared" si="73"/>
        <v>0.6825</v>
      </c>
      <c r="CZ68" s="124">
        <f t="shared" si="74"/>
        <v>1.2935283008984064</v>
      </c>
      <c r="DA68" s="125">
        <f t="shared" si="65"/>
        <v>-2.0678999999999998</v>
      </c>
      <c r="DB68" s="125">
        <f t="shared" si="66"/>
        <v>0.34649999999999997</v>
      </c>
      <c r="DC68" s="125">
        <f t="shared" si="67"/>
        <v>2.4109999999999996</v>
      </c>
      <c r="DD68" s="125">
        <f t="shared" si="75"/>
        <v>2.3870283008984066</v>
      </c>
      <c r="DE68" s="298" t="str">
        <f t="shared" si="68"/>
        <v>B</v>
      </c>
    </row>
    <row r="69" spans="1:109" x14ac:dyDescent="0.25">
      <c r="A69" s="23">
        <v>400</v>
      </c>
      <c r="B69" s="23">
        <v>25</v>
      </c>
      <c r="C69" s="23">
        <v>2</v>
      </c>
      <c r="D69" s="23" t="s">
        <v>265</v>
      </c>
      <c r="E69" s="312">
        <f t="shared" si="0"/>
        <v>2.1736616201945171</v>
      </c>
      <c r="F69" s="287" t="str">
        <f t="shared" si="1"/>
        <v>B</v>
      </c>
      <c r="G69" s="312">
        <f t="shared" si="2"/>
        <v>2.5264999999999995</v>
      </c>
      <c r="H69" s="312">
        <f t="shared" si="2"/>
        <v>2.7329864093610632</v>
      </c>
      <c r="I69" s="287" t="str">
        <f t="shared" si="3"/>
        <v>B</v>
      </c>
      <c r="J69" s="320">
        <f t="shared" si="69"/>
        <v>2</v>
      </c>
      <c r="K69" s="80">
        <f t="shared" si="70"/>
        <v>2</v>
      </c>
      <c r="L69" s="82">
        <f t="shared" si="71"/>
        <v>2</v>
      </c>
      <c r="M69" s="80">
        <f t="shared" si="4"/>
        <v>25</v>
      </c>
      <c r="N69" s="80">
        <f t="shared" si="5"/>
        <v>80</v>
      </c>
      <c r="O69" s="80">
        <f t="shared" si="6"/>
        <v>80</v>
      </c>
      <c r="P69" s="80">
        <f t="shared" si="7"/>
        <v>400</v>
      </c>
      <c r="Q69" s="80">
        <f t="shared" si="8"/>
        <v>1120</v>
      </c>
      <c r="R69" s="80">
        <f t="shared" si="9"/>
        <v>1120</v>
      </c>
      <c r="S69" s="80">
        <f t="shared" si="10"/>
        <v>40</v>
      </c>
      <c r="T69" s="80">
        <f>0</f>
        <v>0</v>
      </c>
      <c r="U69" s="80">
        <f>'Int. Sens. Plot'!$B$2</f>
        <v>100</v>
      </c>
      <c r="V69" s="80">
        <f>'Int. Sens. Plot'!$B$3</f>
        <v>25</v>
      </c>
      <c r="W69" s="80">
        <f t="shared" si="11"/>
        <v>5</v>
      </c>
      <c r="X69" s="80">
        <f t="shared" si="12"/>
        <v>5</v>
      </c>
      <c r="Y69" s="225">
        <v>0.5</v>
      </c>
      <c r="Z69" s="80">
        <v>0</v>
      </c>
      <c r="AA69" s="86">
        <v>45</v>
      </c>
      <c r="AB69" s="86">
        <v>5</v>
      </c>
      <c r="AC69" s="80">
        <v>90</v>
      </c>
      <c r="AD69" s="80">
        <v>45</v>
      </c>
      <c r="AE69" s="80">
        <v>12</v>
      </c>
      <c r="AF69" s="80">
        <f t="shared" si="13"/>
        <v>33</v>
      </c>
      <c r="AG69" s="80">
        <f t="shared" si="14"/>
        <v>33</v>
      </c>
      <c r="AH69" s="86">
        <v>0</v>
      </c>
      <c r="AI69" s="86">
        <v>12</v>
      </c>
      <c r="AJ69" s="40">
        <v>49.9</v>
      </c>
      <c r="AK69" s="86">
        <v>9</v>
      </c>
      <c r="AL69" s="86">
        <v>0</v>
      </c>
      <c r="AM69" s="91">
        <v>1</v>
      </c>
      <c r="AN69" s="91">
        <v>0.1</v>
      </c>
      <c r="AO69" s="122">
        <v>3.5</v>
      </c>
      <c r="AP69" s="122">
        <v>10</v>
      </c>
      <c r="AQ69" s="122">
        <v>3</v>
      </c>
      <c r="AR69" s="122">
        <v>3</v>
      </c>
      <c r="AS69" s="122" t="str">
        <f t="shared" si="15"/>
        <v>Signalized</v>
      </c>
      <c r="AT69" s="119" t="s">
        <v>74</v>
      </c>
      <c r="AU69" s="321" t="s">
        <v>74</v>
      </c>
      <c r="AV69" s="306">
        <f t="shared" si="16"/>
        <v>12.428571428571429</v>
      </c>
      <c r="AW69" s="276">
        <f t="shared" si="17"/>
        <v>0.31111111111111112</v>
      </c>
      <c r="AX69" s="276">
        <f t="shared" si="18"/>
        <v>2.7777777777777776E-2</v>
      </c>
      <c r="AY69" s="125">
        <f t="shared" si="19"/>
        <v>3.0444275286423914</v>
      </c>
      <c r="AZ69" s="125">
        <f t="shared" si="20"/>
        <v>4.5666412929635873</v>
      </c>
      <c r="BA69" s="125">
        <f t="shared" si="21"/>
        <v>16.517426485856213</v>
      </c>
      <c r="BB69" s="125">
        <f t="shared" si="22"/>
        <v>0.92341679279479139</v>
      </c>
      <c r="BC69" s="125">
        <f t="shared" si="23"/>
        <v>0.99413501237416413</v>
      </c>
      <c r="BD69" s="326" t="str">
        <f t="shared" si="24"/>
        <v>-</v>
      </c>
      <c r="BE69" s="125" t="str">
        <f t="shared" si="25"/>
        <v>-</v>
      </c>
      <c r="BF69" s="125">
        <f t="shared" si="26"/>
        <v>6.5010569158021339</v>
      </c>
      <c r="BG69" s="125">
        <f t="shared" si="27"/>
        <v>0.97247071016552877</v>
      </c>
      <c r="BH69" s="127">
        <f t="shared" si="28"/>
        <v>140</v>
      </c>
      <c r="BI69" s="125">
        <f t="shared" si="29"/>
        <v>0.45499999999999996</v>
      </c>
      <c r="BJ69" s="125">
        <f t="shared" si="30"/>
        <v>5.6899999999999999E-2</v>
      </c>
      <c r="BK69" s="127">
        <f t="shared" si="31"/>
        <v>49</v>
      </c>
      <c r="BL69" s="126">
        <f>IF(AS69="Signalized",(AC69-BK69)^2/(2*AC69),IF(AS69="Free",PEDBIKE_DELAY(AX69,AW69,AF69,AE69,AO69,AR69,AM69,L69,TRUE),IF(AS69="Stop",1,"Control N/A!")))</f>
        <v>9.3388888888888886</v>
      </c>
      <c r="BM69" s="125">
        <f t="shared" si="32"/>
        <v>8.959091002898803E-2</v>
      </c>
      <c r="BN69" s="125">
        <f t="shared" si="33"/>
        <v>2.1736616201945171</v>
      </c>
      <c r="BO69" s="124" t="str">
        <f t="shared" si="34"/>
        <v>B</v>
      </c>
      <c r="BP69" s="310"/>
      <c r="BQ69" s="302">
        <f t="shared" si="35"/>
        <v>1500</v>
      </c>
      <c r="BR69" s="126">
        <v>54</v>
      </c>
      <c r="BS69" s="127">
        <f t="shared" si="36"/>
        <v>225.89565893415161</v>
      </c>
      <c r="BT69" s="126">
        <f t="shared" si="37"/>
        <v>11.908987163573901</v>
      </c>
      <c r="BU69" s="303">
        <f t="shared" si="38"/>
        <v>6.3</v>
      </c>
      <c r="BV69" s="276">
        <f t="shared" si="39"/>
        <v>0.31111111111111112</v>
      </c>
      <c r="BW69" s="276">
        <f t="shared" si="40"/>
        <v>6.9444444444444441E-3</v>
      </c>
      <c r="BX69" s="125">
        <f t="shared" si="41"/>
        <v>1</v>
      </c>
      <c r="BY69" s="125">
        <f t="shared" si="42"/>
        <v>3.455294655580711E-2</v>
      </c>
      <c r="BZ69" s="125">
        <f t="shared" si="43"/>
        <v>6.3</v>
      </c>
      <c r="CA69" s="125">
        <f t="shared" si="44"/>
        <v>5.7664527037303959E-2</v>
      </c>
      <c r="CB69" s="125">
        <f t="shared" si="45"/>
        <v>0.85914157907895516</v>
      </c>
      <c r="CC69" s="125">
        <f t="shared" si="46"/>
        <v>15.486364734614304</v>
      </c>
      <c r="CD69" s="125">
        <f t="shared" si="47"/>
        <v>2.1813848823251294</v>
      </c>
      <c r="CE69" s="125">
        <f t="shared" si="48"/>
        <v>7</v>
      </c>
      <c r="CF69" s="304" cm="1">
        <f t="array" ref="CF69">PEDBIKE_DELAY(BW69,BV69,AG69,AH69,AP69,AQ69,AN69,L69,FALSE)</f>
        <v>4.1310970546769639</v>
      </c>
      <c r="CG69" s="306">
        <f t="shared" si="49"/>
        <v>6.3</v>
      </c>
      <c r="CH69" s="125">
        <f t="shared" si="50"/>
        <v>1</v>
      </c>
      <c r="CI69" s="125">
        <f t="shared" si="51"/>
        <v>3.455294655580711E-2</v>
      </c>
      <c r="CJ69" s="125">
        <f t="shared" si="52"/>
        <v>6.3</v>
      </c>
      <c r="CK69" s="125">
        <f t="shared" si="53"/>
        <v>0.85914157907895494</v>
      </c>
      <c r="CL69" s="125">
        <f t="shared" si="54"/>
        <v>1</v>
      </c>
      <c r="CM69" s="125">
        <f t="shared" si="55"/>
        <v>13.304979852289177</v>
      </c>
      <c r="CN69" s="125">
        <f t="shared" si="56"/>
        <v>2.1813848823251294</v>
      </c>
      <c r="CO69" s="127">
        <f t="shared" si="57"/>
        <v>7</v>
      </c>
      <c r="CP69" s="125" cm="1">
        <f t="array" ref="CP69">PEDBIKE_DELAY(BW69,AW69,AG69,AH69,AP69,AQ69,AN69,L69,FALSE)</f>
        <v>4.1310970546769639</v>
      </c>
      <c r="CQ69" s="126">
        <f t="shared" si="58"/>
        <v>30.5</v>
      </c>
      <c r="CR69" s="126">
        <f t="shared" si="59"/>
        <v>78.5</v>
      </c>
      <c r="CS69" s="126">
        <f t="shared" si="60"/>
        <v>54.5</v>
      </c>
      <c r="CT69" s="304">
        <f t="shared" si="61"/>
        <v>25.3589871635739</v>
      </c>
      <c r="CU69" s="126">
        <f t="shared" si="72"/>
        <v>25.3589871635739</v>
      </c>
      <c r="CV69" s="126">
        <f t="shared" si="62"/>
        <v>0</v>
      </c>
      <c r="CW69" s="127">
        <f t="shared" si="63"/>
        <v>0</v>
      </c>
      <c r="CX69" s="124">
        <f t="shared" si="64"/>
        <v>12</v>
      </c>
      <c r="CY69" s="124">
        <f t="shared" si="73"/>
        <v>0.90999999999999992</v>
      </c>
      <c r="CZ69" s="124">
        <f t="shared" si="74"/>
        <v>1.2964864093610629</v>
      </c>
      <c r="DA69" s="125">
        <f t="shared" si="65"/>
        <v>-2.0678999999999998</v>
      </c>
      <c r="DB69" s="125">
        <f t="shared" si="66"/>
        <v>0.46200000000000002</v>
      </c>
      <c r="DC69" s="125">
        <f t="shared" si="67"/>
        <v>2.5264999999999995</v>
      </c>
      <c r="DD69" s="125">
        <f t="shared" si="75"/>
        <v>2.7329864093610632</v>
      </c>
      <c r="DE69" s="298" t="str">
        <f t="shared" si="68"/>
        <v>B</v>
      </c>
    </row>
    <row r="70" spans="1:109" x14ac:dyDescent="0.25">
      <c r="A70" s="23">
        <v>500</v>
      </c>
      <c r="B70" s="23">
        <v>25</v>
      </c>
      <c r="C70" s="23">
        <v>2</v>
      </c>
      <c r="D70" s="23" t="s">
        <v>265</v>
      </c>
      <c r="E70" s="312">
        <f t="shared" ref="E70:E133" si="76">BN70</f>
        <v>2.3016366201945169</v>
      </c>
      <c r="F70" s="287" t="str">
        <f t="shared" ref="F70:F133" si="77">BO70</f>
        <v>B</v>
      </c>
      <c r="G70" s="312">
        <f t="shared" ref="G70:H133" si="78">DC70</f>
        <v>2.6419999999999995</v>
      </c>
      <c r="H70" s="312">
        <f t="shared" si="78"/>
        <v>3.0803408351789781</v>
      </c>
      <c r="I70" s="287" t="str">
        <f t="shared" ref="I70:I133" si="79">DE70</f>
        <v>B</v>
      </c>
      <c r="J70" s="320">
        <f t="shared" si="69"/>
        <v>2</v>
      </c>
      <c r="K70" s="80">
        <f t="shared" si="70"/>
        <v>2</v>
      </c>
      <c r="L70" s="82">
        <f t="shared" si="71"/>
        <v>2</v>
      </c>
      <c r="M70" s="80">
        <f t="shared" ref="M70:M133" si="80">B70</f>
        <v>25</v>
      </c>
      <c r="N70" s="80">
        <f t="shared" ref="N70:N133" si="81">P70*0.2</f>
        <v>100</v>
      </c>
      <c r="O70" s="80">
        <f t="shared" ref="O70:O133" si="82">P70*0.2</f>
        <v>100</v>
      </c>
      <c r="P70" s="80">
        <f t="shared" ref="P70:P133" si="83">A70</f>
        <v>500</v>
      </c>
      <c r="Q70" s="80">
        <f t="shared" ref="Q70:Q133" si="84">2*SUM(N70:P70)</f>
        <v>1400</v>
      </c>
      <c r="R70" s="80">
        <f t="shared" ref="R70:R133" si="85">Q70</f>
        <v>1400</v>
      </c>
      <c r="S70" s="80">
        <f t="shared" ref="S70:S133" si="86">N70*0.5</f>
        <v>50</v>
      </c>
      <c r="T70" s="80">
        <f>0</f>
        <v>0</v>
      </c>
      <c r="U70" s="80">
        <f>'Int. Sens. Plot'!$B$2</f>
        <v>100</v>
      </c>
      <c r="V70" s="80">
        <f>'Int. Sens. Plot'!$B$3</f>
        <v>25</v>
      </c>
      <c r="W70" s="80">
        <f t="shared" ref="W70:W133" si="87">V70*0.2</f>
        <v>5</v>
      </c>
      <c r="X70" s="80">
        <f t="shared" ref="X70:X133" si="88">V70*0.2</f>
        <v>5</v>
      </c>
      <c r="Y70" s="225">
        <v>0.5</v>
      </c>
      <c r="Z70" s="80">
        <v>0</v>
      </c>
      <c r="AA70" s="86">
        <v>45</v>
      </c>
      <c r="AB70" s="86">
        <v>5</v>
      </c>
      <c r="AC70" s="80">
        <v>90</v>
      </c>
      <c r="AD70" s="80">
        <v>45</v>
      </c>
      <c r="AE70" s="80">
        <v>12</v>
      </c>
      <c r="AF70" s="80">
        <f t="shared" ref="AF70:AF133" si="89">12*J70+AK70</f>
        <v>33</v>
      </c>
      <c r="AG70" s="80">
        <f t="shared" ref="AG70:AG133" si="90">12*J70+AK70</f>
        <v>33</v>
      </c>
      <c r="AH70" s="86">
        <v>0</v>
      </c>
      <c r="AI70" s="86">
        <v>12</v>
      </c>
      <c r="AJ70" s="40">
        <v>50.9</v>
      </c>
      <c r="AK70" s="86">
        <v>9</v>
      </c>
      <c r="AL70" s="86">
        <v>0</v>
      </c>
      <c r="AM70" s="91">
        <v>1</v>
      </c>
      <c r="AN70" s="91">
        <v>0.1</v>
      </c>
      <c r="AO70" s="122">
        <v>3.5</v>
      </c>
      <c r="AP70" s="122">
        <v>10</v>
      </c>
      <c r="AQ70" s="122">
        <v>3</v>
      </c>
      <c r="AR70" s="122">
        <v>3</v>
      </c>
      <c r="AS70" s="122" t="str">
        <f t="shared" ref="AS70:AS133" si="91">D70</f>
        <v>Signalized</v>
      </c>
      <c r="AT70" s="119" t="s">
        <v>74</v>
      </c>
      <c r="AU70" s="321" t="s">
        <v>74</v>
      </c>
      <c r="AV70" s="306">
        <f t="shared" ref="AV70:AV133" si="92">(AF70/AO70) + 3</f>
        <v>12.428571428571429</v>
      </c>
      <c r="AW70" s="276">
        <f t="shared" ref="AW70:AW133" si="93">Q70/3600</f>
        <v>0.3888888888888889</v>
      </c>
      <c r="AX70" s="276">
        <f t="shared" ref="AX70:AX133" si="94">U70/3600</f>
        <v>2.7777777777777776E-2</v>
      </c>
      <c r="AY70" s="125">
        <f t="shared" ref="AY70:AY133" si="95">MAX(8*AZ70/AE70,1)</f>
        <v>6.0240778403853037</v>
      </c>
      <c r="AZ70" s="125">
        <f t="shared" ref="AZ70:AZ133" si="96">(AX70*EXP(AX70*AV70)+AW70*EXP(-AW70*AV70))/((AX70+AW70)*EXP((AX70-AW70)*AV70))</f>
        <v>9.036116760577956</v>
      </c>
      <c r="BA70" s="125">
        <f t="shared" ref="BA70:BA133" si="97">AV70+2*(AY70-1)</f>
        <v>22.476727109342036</v>
      </c>
      <c r="BB70" s="125">
        <f t="shared" ref="BB70:BB133" si="98">1-EXP(-BA70*AW70/J70)</f>
        <v>0.98735476374930042</v>
      </c>
      <c r="BC70" s="125">
        <f t="shared" ref="BC70:BC133" si="99">1-(1-BB70)^J70</f>
        <v>0.99984009800016405</v>
      </c>
      <c r="BD70" s="326" t="str">
        <f t="shared" ref="BD70:BD133" si="100">IF(AS70="Free", (1/AW70)*(EXP(AW70*BA70)-AW70*BA70-1)/BC70, "-")</f>
        <v>-</v>
      </c>
      <c r="BE70" s="125" t="str">
        <f t="shared" ref="BE70:BE133" si="101">IF(AS70="Free", ROUND(1/EXP(-AW70*AV70),0),"-")</f>
        <v>-</v>
      </c>
      <c r="BF70" s="125">
        <f t="shared" ref="BF70:BF133" si="102">((1/(AW70/J70)) - (AV70-(1/(AW70/J70)))*EXP(-(AW70/J70)*AV70))/(1-EXP(-(AW70/J70)*AV70))</f>
        <v>4.9329467077418672</v>
      </c>
      <c r="BG70" s="125">
        <f t="shared" ref="BG70:BG133" si="103">0.681*J70^0.514</f>
        <v>0.97247071016552877</v>
      </c>
      <c r="BH70" s="127">
        <f t="shared" ref="BH70:BH133" si="104">2*SUM(N70:P70)/(4*J70)</f>
        <v>175</v>
      </c>
      <c r="BI70" s="125">
        <f t="shared" ref="BI70:BI133" si="105">0.00013*BH70*M70</f>
        <v>0.56874999999999998</v>
      </c>
      <c r="BJ70" s="125">
        <f t="shared" ref="BJ70:BJ133" si="106">0.00569*SUM(S70:T70)/4-Z70*(0.0027*BH70-0.1946)</f>
        <v>7.1124999999999994E-2</v>
      </c>
      <c r="BK70" s="127">
        <f t="shared" ref="BK70:BK133" si="107">AD70+4</f>
        <v>49</v>
      </c>
      <c r="BL70" s="126">
        <f>IF(AS70="Signalized",(AC70-BK70)^2/(2*AC70),IF(AS70="Free",PEDBIKE_DELAY(AX70,AW70,AF70,AE70,AO70,AR70,AM70,L70,TRUE),IF(AS70="Stop",1,"Control N/A!")))</f>
        <v>9.3388888888888886</v>
      </c>
      <c r="BM70" s="125">
        <f t="shared" ref="BM70:BM133" si="108">0.0401*LN(BL70)</f>
        <v>8.959091002898803E-2</v>
      </c>
      <c r="BN70" s="125">
        <f t="shared" ref="BN70:BN133" si="109">IF(J70&gt;0,0.5997+BG70+BI70+BJ70+BM70,0)</f>
        <v>2.3016366201945169</v>
      </c>
      <c r="BO70" s="124" t="str">
        <f t="shared" ref="BO70:BO133" si="110">IF(BN70&lt;=2,"A",IF(BN70&lt;=2.75,"B",IF(BN70&lt;=3.5,"C",IF(BN70&lt;=4.25,"D",IF(BN70&lt;=5,"E","F")))))</f>
        <v>B</v>
      </c>
      <c r="BP70" s="310"/>
      <c r="BQ70" s="302">
        <f t="shared" ref="BQ70:BQ133" si="111">MAX(1500*ROUNDDOWN(AH70/2.5,0),1500)</f>
        <v>1500</v>
      </c>
      <c r="BR70" s="126">
        <v>55</v>
      </c>
      <c r="BS70" s="127">
        <f t="shared" ref="BS70:BS133" si="112">BQ70*EXP(-(N70/3600)*BR70)*AA70/AC70</f>
        <v>162.76304455503802</v>
      </c>
      <c r="BT70" s="126">
        <f t="shared" ref="BT70:BT133" si="113">0.5*AC70*(1-AA70/AC70)^2/(1-MIN(V70/BS70,1)*(AA70/AC70))</f>
        <v>12.185858849502361</v>
      </c>
      <c r="BU70" s="303">
        <f t="shared" ref="BU70:BU133" si="114">AG70/AP70 +AQ70</f>
        <v>6.3</v>
      </c>
      <c r="BV70" s="276">
        <f t="shared" ref="BV70:BV133" si="115">R70/3600</f>
        <v>0.3888888888888889</v>
      </c>
      <c r="BW70" s="276">
        <f t="shared" ref="BW70:BW133" si="116">V70/3600</f>
        <v>6.9444444444444441E-3</v>
      </c>
      <c r="BX70" s="125">
        <f t="shared" ref="BX70:BX133" si="117">MAX(IF(AH70=0,0,4*BY70/AH70),1)</f>
        <v>1</v>
      </c>
      <c r="BY70" s="125">
        <f t="shared" ref="BY70:BY133" si="118">((V70/3600)*EXP(BU70*V70/3600) + BV70*EXP(-BV70*BU70))/(((V70/3600)+BV70)*EXP(((V70/3600)-BV70))*BU70)</f>
        <v>2.3978864874429108E-2</v>
      </c>
      <c r="BZ70" s="125">
        <f t="shared" ref="BZ70:BZ133" si="119">BU70+2*(BX70-1)</f>
        <v>6.3</v>
      </c>
      <c r="CA70" s="125">
        <f t="shared" ref="CA70:CA133" si="120">1-EXP(-BZ70*BV70/AG70)</f>
        <v>7.1553411403966427E-2</v>
      </c>
      <c r="CB70" s="125">
        <f t="shared" ref="CB70:CB133" si="121">1 - (1-CA70)^AG70</f>
        <v>0.91370641350062964</v>
      </c>
      <c r="CC70" s="125">
        <f t="shared" ref="CC70:CC133" si="122">(1/BV70)*(EXP(BV70*BU70)-AW70*BU70-1)/CB70</f>
        <v>22.903612110837599</v>
      </c>
      <c r="CD70" s="125">
        <f t="shared" ref="CD70:CD133" si="123">((1/BV70) - (CJ70+(1/BV70))*EXP(-BV70*CJ70))/(1-EXP(-BV70*CJ70))</f>
        <v>1.9764348328345938</v>
      </c>
      <c r="CE70" s="125">
        <f t="shared" ref="CE70:CE133" si="124">ROUND(1/EXP(-BV70*BZ70),0)</f>
        <v>12</v>
      </c>
      <c r="CF70" s="304" cm="1">
        <f t="array" ref="CF70">PEDBIKE_DELAY(BW70,BV70,AG70,AH70,AP70,AQ70,AN70,L70,FALSE)</f>
        <v>5.7462888752735477</v>
      </c>
      <c r="CG70" s="306">
        <f t="shared" ref="CG70:CG133" si="125">AF70/AP70 +AQ70</f>
        <v>6.3</v>
      </c>
      <c r="CH70" s="125">
        <f t="shared" ref="CH70:CH133" si="126">MAX(IF(AH70=0,0,4*CI70/AH70),1)</f>
        <v>1</v>
      </c>
      <c r="CI70" s="125">
        <f t="shared" ref="CI70:CI133" si="127">((V70/3600)*EXP(CG70*V70/3600) + AW70*EXP(-AW70*CG70))/(((V70/3600)+AW70)*EXP(((V70/3600)-AW70))*CG70)</f>
        <v>2.3978864874429108E-2</v>
      </c>
      <c r="CJ70" s="125">
        <f t="shared" ref="CJ70:CJ133" si="128">CG70+2*(CH70-1)</f>
        <v>6.3</v>
      </c>
      <c r="CK70" s="125">
        <f t="shared" ref="CK70:CK133" si="129">1-EXP(-CJ70*AW70)</f>
        <v>0.91370641350062953</v>
      </c>
      <c r="CL70" s="125">
        <f t="shared" ref="CL70:CL133" si="130">1-(1-CK70)^AF70</f>
        <v>1</v>
      </c>
      <c r="CM70" s="125">
        <f t="shared" ref="CM70:CM133" si="131">(1/AW70)*(EXP(AW70*CJ70)-AW70*CJ70-1)/CL70</f>
        <v>20.927177278003008</v>
      </c>
      <c r="CN70" s="125">
        <f t="shared" ref="CN70:CN133" si="132">((1/AW70) - (CJ70+(1/AW70))*EXP(-AW70*CJ70))/(1-EXP(-AW70*CJ70))</f>
        <v>1.9764348328345938</v>
      </c>
      <c r="CO70" s="127">
        <f t="shared" ref="CO70:CO133" si="133">ROUND(1/EXP(-AW70*CJ70),0)</f>
        <v>12</v>
      </c>
      <c r="CP70" s="125" cm="1">
        <f t="array" ref="CP70">PEDBIKE_DELAY(BW70,AW70,AG70,AH70,AP70,AQ70,AN70,L70,FALSE)</f>
        <v>5.7462888752735477</v>
      </c>
      <c r="CQ70" s="126">
        <f t="shared" ref="CQ70:CQ133" si="134">(AA70)/2 + AB70 + AQ70</f>
        <v>30.5</v>
      </c>
      <c r="CR70" s="126">
        <f t="shared" ref="CR70:CR133" si="135">((AC70-AA70)/2)+AA70+AB70+2*AQ70</f>
        <v>78.5</v>
      </c>
      <c r="CS70" s="126">
        <f t="shared" ref="CS70:CS133" si="136">(AA70/AC70)*CQ70+((AC70-AA70)/AC70)*CR70</f>
        <v>54.5</v>
      </c>
      <c r="CT70" s="304">
        <f t="shared" ref="CT70:CT133" si="137">BT70+(W70/V70)*((1-Y70)*80 + Y70*CS70)</f>
        <v>25.635858849502362</v>
      </c>
      <c r="CU70" s="126">
        <f t="shared" si="72"/>
        <v>25.635858849502362</v>
      </c>
      <c r="CV70" s="126">
        <f t="shared" ref="CV70:CV133" si="138">IF(AND(AT70="Yes",(AL70-1.5)&gt;0),AL70-1.5,AL70)</f>
        <v>0</v>
      </c>
      <c r="CW70" s="127">
        <f t="shared" ref="CW70:CW133" si="139">IF(AJ70&gt;0,0,1)</f>
        <v>0</v>
      </c>
      <c r="CX70" s="124">
        <f t="shared" ref="CX70:CX133" si="140">AI70+AH70+CV70+CW70*AK70</f>
        <v>12</v>
      </c>
      <c r="CY70" s="124">
        <f t="shared" si="73"/>
        <v>1.1375</v>
      </c>
      <c r="CZ70" s="124">
        <f t="shared" si="74"/>
        <v>1.300840835178978</v>
      </c>
      <c r="DA70" s="125">
        <f t="shared" ref="DA70:DA133" si="141">0.0153*AF70-0.2144*CX70</f>
        <v>-2.0678999999999998</v>
      </c>
      <c r="DB70" s="125">
        <f t="shared" ref="DB70:DB133" si="142">0.0066*SUM(N70:P70)/(4*L70)</f>
        <v>0.57750000000000001</v>
      </c>
      <c r="DC70" s="125">
        <f t="shared" ref="DC70:DC133" si="143">IF(J70&gt;0,4.1324+DB70+DA70,0)</f>
        <v>2.6419999999999995</v>
      </c>
      <c r="DD70" s="125">
        <f t="shared" si="75"/>
        <v>3.0803408351789781</v>
      </c>
      <c r="DE70" s="298" t="str">
        <f t="shared" ref="DE70:DE133" si="144">IF(DC70&lt;=2,"A",IF(DC70&lt;=2.75,"B",IF(DC70&lt;=3.5,"C",IF(DC70&lt;=4.25,"D",IF(DC70&lt;=5,"E","F")))))</f>
        <v>B</v>
      </c>
    </row>
    <row r="71" spans="1:109" x14ac:dyDescent="0.25">
      <c r="A71" s="23">
        <v>600</v>
      </c>
      <c r="B71" s="23">
        <v>25</v>
      </c>
      <c r="C71" s="23">
        <v>2</v>
      </c>
      <c r="D71" s="23" t="s">
        <v>265</v>
      </c>
      <c r="E71" s="312">
        <f t="shared" si="76"/>
        <v>2.429611620194517</v>
      </c>
      <c r="F71" s="287" t="str">
        <f t="shared" si="77"/>
        <v>B</v>
      </c>
      <c r="G71" s="312">
        <f t="shared" si="78"/>
        <v>2.7574999999999994</v>
      </c>
      <c r="H71" s="312">
        <f t="shared" si="78"/>
        <v>3.4299052630114373</v>
      </c>
      <c r="I71" s="287" t="str">
        <f t="shared" si="79"/>
        <v>C</v>
      </c>
      <c r="J71" s="320">
        <f t="shared" ref="J71:J134" si="145">C71</f>
        <v>2</v>
      </c>
      <c r="K71" s="80">
        <f t="shared" ref="K71:K134" si="146">C71</f>
        <v>2</v>
      </c>
      <c r="L71" s="82">
        <f t="shared" ref="L71:L134" si="147">C71</f>
        <v>2</v>
      </c>
      <c r="M71" s="80">
        <f t="shared" si="80"/>
        <v>25</v>
      </c>
      <c r="N71" s="80">
        <f t="shared" si="81"/>
        <v>120</v>
      </c>
      <c r="O71" s="80">
        <f t="shared" si="82"/>
        <v>120</v>
      </c>
      <c r="P71" s="80">
        <f t="shared" si="83"/>
        <v>600</v>
      </c>
      <c r="Q71" s="80">
        <f t="shared" si="84"/>
        <v>1680</v>
      </c>
      <c r="R71" s="80">
        <f t="shared" si="85"/>
        <v>1680</v>
      </c>
      <c r="S71" s="80">
        <f t="shared" si="86"/>
        <v>60</v>
      </c>
      <c r="T71" s="80">
        <f>0</f>
        <v>0</v>
      </c>
      <c r="U71" s="80">
        <f>'Int. Sens. Plot'!$B$2</f>
        <v>100</v>
      </c>
      <c r="V71" s="80">
        <f>'Int. Sens. Plot'!$B$3</f>
        <v>25</v>
      </c>
      <c r="W71" s="80">
        <f t="shared" si="87"/>
        <v>5</v>
      </c>
      <c r="X71" s="80">
        <f t="shared" si="88"/>
        <v>5</v>
      </c>
      <c r="Y71" s="225">
        <v>0.5</v>
      </c>
      <c r="Z71" s="80">
        <v>0</v>
      </c>
      <c r="AA71" s="86">
        <v>45</v>
      </c>
      <c r="AB71" s="86">
        <v>5</v>
      </c>
      <c r="AC71" s="80">
        <v>90</v>
      </c>
      <c r="AD71" s="80">
        <v>45</v>
      </c>
      <c r="AE71" s="80">
        <v>12</v>
      </c>
      <c r="AF71" s="80">
        <f t="shared" si="89"/>
        <v>33</v>
      </c>
      <c r="AG71" s="80">
        <f t="shared" si="90"/>
        <v>33</v>
      </c>
      <c r="AH71" s="86">
        <v>0</v>
      </c>
      <c r="AI71" s="86">
        <v>12</v>
      </c>
      <c r="AJ71" s="40">
        <v>51.9</v>
      </c>
      <c r="AK71" s="86">
        <v>9</v>
      </c>
      <c r="AL71" s="86">
        <v>0</v>
      </c>
      <c r="AM71" s="91">
        <v>1</v>
      </c>
      <c r="AN71" s="91">
        <v>0.1</v>
      </c>
      <c r="AO71" s="122">
        <v>3.5</v>
      </c>
      <c r="AP71" s="122">
        <v>10</v>
      </c>
      <c r="AQ71" s="122">
        <v>3</v>
      </c>
      <c r="AR71" s="122">
        <v>3</v>
      </c>
      <c r="AS71" s="122" t="str">
        <f t="shared" si="91"/>
        <v>Signalized</v>
      </c>
      <c r="AT71" s="119" t="s">
        <v>74</v>
      </c>
      <c r="AU71" s="321" t="s">
        <v>74</v>
      </c>
      <c r="AV71" s="306">
        <f t="shared" si="92"/>
        <v>12.428571428571429</v>
      </c>
      <c r="AW71" s="276">
        <f t="shared" si="93"/>
        <v>0.46666666666666667</v>
      </c>
      <c r="AX71" s="276">
        <f t="shared" si="94"/>
        <v>2.7777777777777776E-2</v>
      </c>
      <c r="AY71" s="125">
        <f t="shared" si="95"/>
        <v>12.816285741712166</v>
      </c>
      <c r="AZ71" s="125">
        <f t="shared" si="96"/>
        <v>19.22442861256825</v>
      </c>
      <c r="BA71" s="125">
        <f t="shared" si="97"/>
        <v>36.061142911995759</v>
      </c>
      <c r="BB71" s="125">
        <f t="shared" si="98"/>
        <v>0.99977831800976047</v>
      </c>
      <c r="BC71" s="125">
        <f t="shared" si="99"/>
        <v>0.99999995085709525</v>
      </c>
      <c r="BD71" s="326" t="str">
        <f t="shared" si="100"/>
        <v>-</v>
      </c>
      <c r="BE71" s="125" t="str">
        <f t="shared" si="101"/>
        <v>-</v>
      </c>
      <c r="BF71" s="125">
        <f t="shared" si="102"/>
        <v>4.0611241955427166</v>
      </c>
      <c r="BG71" s="125">
        <f t="shared" si="103"/>
        <v>0.97247071016552877</v>
      </c>
      <c r="BH71" s="127">
        <f t="shared" si="104"/>
        <v>210</v>
      </c>
      <c r="BI71" s="125">
        <f t="shared" si="105"/>
        <v>0.6825</v>
      </c>
      <c r="BJ71" s="125">
        <f t="shared" si="106"/>
        <v>8.5349999999999995E-2</v>
      </c>
      <c r="BK71" s="127">
        <f t="shared" si="107"/>
        <v>49</v>
      </c>
      <c r="BL71" s="126">
        <f>IF(AS71="Signalized",(AC71-BK71)^2/(2*AC71),IF(AS71="Free",PEDBIKE_DELAY(AX71,AW71,AF71,AE71,AO71,AR71,AM71,L71,TRUE),IF(AS71="Stop",1,"Control N/A!")))</f>
        <v>9.3388888888888886</v>
      </c>
      <c r="BM71" s="125">
        <f t="shared" si="108"/>
        <v>8.959091002898803E-2</v>
      </c>
      <c r="BN71" s="125">
        <f t="shared" si="109"/>
        <v>2.429611620194517</v>
      </c>
      <c r="BO71" s="124" t="str">
        <f t="shared" si="110"/>
        <v>B</v>
      </c>
      <c r="BP71" s="310"/>
      <c r="BQ71" s="302">
        <f t="shared" si="111"/>
        <v>1500</v>
      </c>
      <c r="BR71" s="126">
        <v>56</v>
      </c>
      <c r="BS71" s="127">
        <f t="shared" si="112"/>
        <v>115.97869841194111</v>
      </c>
      <c r="BT71" s="126">
        <f t="shared" si="113"/>
        <v>12.608975346212629</v>
      </c>
      <c r="BU71" s="303">
        <f t="shared" si="114"/>
        <v>6.3</v>
      </c>
      <c r="BV71" s="276">
        <f t="shared" si="115"/>
        <v>0.46666666666666667</v>
      </c>
      <c r="BW71" s="276">
        <f t="shared" si="116"/>
        <v>6.9444444444444441E-3</v>
      </c>
      <c r="BX71" s="125">
        <f t="shared" si="117"/>
        <v>1</v>
      </c>
      <c r="BY71" s="125">
        <f t="shared" si="118"/>
        <v>1.6944648600332877E-2</v>
      </c>
      <c r="BZ71" s="125">
        <f t="shared" si="119"/>
        <v>6.3</v>
      </c>
      <c r="CA71" s="125">
        <f t="shared" si="120"/>
        <v>8.5237590424724785E-2</v>
      </c>
      <c r="CB71" s="125">
        <f t="shared" si="121"/>
        <v>0.94713427126164962</v>
      </c>
      <c r="CC71" s="125">
        <f t="shared" si="122"/>
        <v>33.882312375624316</v>
      </c>
      <c r="CD71" s="125">
        <f t="shared" si="123"/>
        <v>1.7912131350778067</v>
      </c>
      <c r="CE71" s="125">
        <f t="shared" si="124"/>
        <v>19</v>
      </c>
      <c r="CF71" s="304" cm="1">
        <f t="array" ref="CF71">PEDBIKE_DELAY(BW71,BV71,AG71,AH71,AP71,AQ71,AN71,L71,FALSE)</f>
        <v>7.6659461711403045</v>
      </c>
      <c r="CG71" s="306">
        <f t="shared" si="125"/>
        <v>6.3</v>
      </c>
      <c r="CH71" s="125">
        <f t="shared" si="126"/>
        <v>1</v>
      </c>
      <c r="CI71" s="125">
        <f t="shared" si="127"/>
        <v>1.6944648600332877E-2</v>
      </c>
      <c r="CJ71" s="125">
        <f t="shared" si="128"/>
        <v>6.3</v>
      </c>
      <c r="CK71" s="125">
        <f t="shared" si="129"/>
        <v>0.94713427126164962</v>
      </c>
      <c r="CL71" s="125">
        <f t="shared" si="130"/>
        <v>1</v>
      </c>
      <c r="CM71" s="125">
        <f t="shared" si="131"/>
        <v>32.091099240546512</v>
      </c>
      <c r="CN71" s="125">
        <f t="shared" si="132"/>
        <v>1.7912131350778067</v>
      </c>
      <c r="CO71" s="127">
        <f t="shared" si="133"/>
        <v>19</v>
      </c>
      <c r="CP71" s="125" cm="1">
        <f t="array" ref="CP71">PEDBIKE_DELAY(BW71,AW71,AG71,AH71,AP71,AQ71,AN71,L71,FALSE)</f>
        <v>7.6659461711403045</v>
      </c>
      <c r="CQ71" s="126">
        <f t="shared" si="134"/>
        <v>30.5</v>
      </c>
      <c r="CR71" s="126">
        <f t="shared" si="135"/>
        <v>78.5</v>
      </c>
      <c r="CS71" s="126">
        <f t="shared" si="136"/>
        <v>54.5</v>
      </c>
      <c r="CT71" s="304">
        <f t="shared" si="137"/>
        <v>26.05897534621263</v>
      </c>
      <c r="CU71" s="126">
        <f t="shared" ref="CU71:CU134" si="148">IF(AS71="Signalized",CT71,IF(AS71="Free",0,IF(AS71="Stop",CF71,"Control N/A!")))</f>
        <v>26.05897534621263</v>
      </c>
      <c r="CV71" s="126">
        <f t="shared" si="138"/>
        <v>0</v>
      </c>
      <c r="CW71" s="127">
        <f t="shared" si="139"/>
        <v>0</v>
      </c>
      <c r="CX71" s="124">
        <f t="shared" si="140"/>
        <v>12</v>
      </c>
      <c r="CY71" s="124">
        <f t="shared" ref="CY71:CY134" si="149">(13/100000)*(Q71/4)*M71</f>
        <v>1.365</v>
      </c>
      <c r="CZ71" s="124">
        <f t="shared" ref="CZ71:CZ134" si="150">IF(CU71&gt;1, 0.401*LN(CU71), 0)</f>
        <v>1.3074052630114368</v>
      </c>
      <c r="DA71" s="125">
        <f t="shared" si="141"/>
        <v>-2.0678999999999998</v>
      </c>
      <c r="DB71" s="125">
        <f t="shared" si="142"/>
        <v>0.69299999999999995</v>
      </c>
      <c r="DC71" s="125">
        <f t="shared" si="143"/>
        <v>2.7574999999999994</v>
      </c>
      <c r="DD71" s="125">
        <f t="shared" ref="DD71:DD134" si="151">IF(J71&gt;0,2.1324+DB71+DA71+CZ71+CY71,0)</f>
        <v>3.4299052630114373</v>
      </c>
      <c r="DE71" s="298" t="str">
        <f t="shared" si="144"/>
        <v>C</v>
      </c>
    </row>
    <row r="72" spans="1:109" x14ac:dyDescent="0.25">
      <c r="A72" s="23">
        <v>700</v>
      </c>
      <c r="B72" s="23">
        <v>25</v>
      </c>
      <c r="C72" s="23">
        <v>2</v>
      </c>
      <c r="D72" s="23" t="s">
        <v>265</v>
      </c>
      <c r="E72" s="312">
        <f t="shared" si="76"/>
        <v>2.5575866201945168</v>
      </c>
      <c r="F72" s="287" t="str">
        <f t="shared" si="77"/>
        <v>B</v>
      </c>
      <c r="G72" s="312">
        <f t="shared" si="78"/>
        <v>2.8729999999999993</v>
      </c>
      <c r="H72" s="312">
        <f t="shared" si="78"/>
        <v>3.783120013976879</v>
      </c>
      <c r="I72" s="287" t="str">
        <f t="shared" si="79"/>
        <v>C</v>
      </c>
      <c r="J72" s="320">
        <f t="shared" si="145"/>
        <v>2</v>
      </c>
      <c r="K72" s="80">
        <f t="shared" si="146"/>
        <v>2</v>
      </c>
      <c r="L72" s="82">
        <f t="shared" si="147"/>
        <v>2</v>
      </c>
      <c r="M72" s="80">
        <f t="shared" si="80"/>
        <v>25</v>
      </c>
      <c r="N72" s="80">
        <f t="shared" si="81"/>
        <v>140</v>
      </c>
      <c r="O72" s="80">
        <f t="shared" si="82"/>
        <v>140</v>
      </c>
      <c r="P72" s="80">
        <f t="shared" si="83"/>
        <v>700</v>
      </c>
      <c r="Q72" s="80">
        <f t="shared" si="84"/>
        <v>1960</v>
      </c>
      <c r="R72" s="80">
        <f t="shared" si="85"/>
        <v>1960</v>
      </c>
      <c r="S72" s="80">
        <f t="shared" si="86"/>
        <v>70</v>
      </c>
      <c r="T72" s="80">
        <f>0</f>
        <v>0</v>
      </c>
      <c r="U72" s="80">
        <f>'Int. Sens. Plot'!$B$2</f>
        <v>100</v>
      </c>
      <c r="V72" s="80">
        <f>'Int. Sens. Plot'!$B$3</f>
        <v>25</v>
      </c>
      <c r="W72" s="80">
        <f t="shared" si="87"/>
        <v>5</v>
      </c>
      <c r="X72" s="80">
        <f t="shared" si="88"/>
        <v>5</v>
      </c>
      <c r="Y72" s="225">
        <v>0.5</v>
      </c>
      <c r="Z72" s="80">
        <v>0</v>
      </c>
      <c r="AA72" s="86">
        <v>45</v>
      </c>
      <c r="AB72" s="86">
        <v>5</v>
      </c>
      <c r="AC72" s="80">
        <v>90</v>
      </c>
      <c r="AD72" s="80">
        <v>45</v>
      </c>
      <c r="AE72" s="80">
        <v>12</v>
      </c>
      <c r="AF72" s="80">
        <f t="shared" si="89"/>
        <v>33</v>
      </c>
      <c r="AG72" s="80">
        <f t="shared" si="90"/>
        <v>33</v>
      </c>
      <c r="AH72" s="86">
        <v>0</v>
      </c>
      <c r="AI72" s="86">
        <v>12</v>
      </c>
      <c r="AJ72" s="40">
        <v>52.9</v>
      </c>
      <c r="AK72" s="86">
        <v>9</v>
      </c>
      <c r="AL72" s="86">
        <v>0</v>
      </c>
      <c r="AM72" s="91">
        <v>1</v>
      </c>
      <c r="AN72" s="91">
        <v>0.1</v>
      </c>
      <c r="AO72" s="122">
        <v>3.5</v>
      </c>
      <c r="AP72" s="122">
        <v>10</v>
      </c>
      <c r="AQ72" s="122">
        <v>3</v>
      </c>
      <c r="AR72" s="122">
        <v>3</v>
      </c>
      <c r="AS72" s="122" t="str">
        <f t="shared" si="91"/>
        <v>Signalized</v>
      </c>
      <c r="AT72" s="119" t="s">
        <v>74</v>
      </c>
      <c r="AU72" s="321" t="s">
        <v>74</v>
      </c>
      <c r="AV72" s="306">
        <f t="shared" si="92"/>
        <v>12.428571428571429</v>
      </c>
      <c r="AW72" s="276">
        <f t="shared" si="93"/>
        <v>0.5444444444444444</v>
      </c>
      <c r="AX72" s="276">
        <f t="shared" si="94"/>
        <v>2.7777777777777776E-2</v>
      </c>
      <c r="AY72" s="125">
        <f t="shared" si="95"/>
        <v>28.553079953123753</v>
      </c>
      <c r="AZ72" s="125">
        <f t="shared" si="96"/>
        <v>42.829619929685627</v>
      </c>
      <c r="BA72" s="125">
        <f t="shared" si="97"/>
        <v>67.534731334818929</v>
      </c>
      <c r="BB72" s="125">
        <f t="shared" si="98"/>
        <v>0.99999998963109737</v>
      </c>
      <c r="BC72" s="125">
        <f t="shared" si="99"/>
        <v>0.99999999999999989</v>
      </c>
      <c r="BD72" s="326" t="str">
        <f t="shared" si="100"/>
        <v>-</v>
      </c>
      <c r="BE72" s="125" t="str">
        <f t="shared" si="101"/>
        <v>-</v>
      </c>
      <c r="BF72" s="125">
        <f t="shared" si="102"/>
        <v>3.4949713111872818</v>
      </c>
      <c r="BG72" s="125">
        <f t="shared" si="103"/>
        <v>0.97247071016552877</v>
      </c>
      <c r="BH72" s="127">
        <f t="shared" si="104"/>
        <v>245</v>
      </c>
      <c r="BI72" s="125">
        <f t="shared" si="105"/>
        <v>0.7962499999999999</v>
      </c>
      <c r="BJ72" s="125">
        <f t="shared" si="106"/>
        <v>9.9574999999999997E-2</v>
      </c>
      <c r="BK72" s="127">
        <f t="shared" si="107"/>
        <v>49</v>
      </c>
      <c r="BL72" s="126">
        <f>IF(AS72="Signalized",(AC72-BK72)^2/(2*AC72),IF(AS72="Free",PEDBIKE_DELAY(AX72,AW72,AF72,AE72,AO72,AR72,AM72,L72,TRUE),IF(AS72="Stop",1,"Control N/A!")))</f>
        <v>9.3388888888888886</v>
      </c>
      <c r="BM72" s="125">
        <f t="shared" si="108"/>
        <v>8.959091002898803E-2</v>
      </c>
      <c r="BN72" s="125">
        <f t="shared" si="109"/>
        <v>2.5575866201945168</v>
      </c>
      <c r="BO72" s="124" t="str">
        <f t="shared" si="110"/>
        <v>B</v>
      </c>
      <c r="BP72" s="310"/>
      <c r="BQ72" s="302">
        <f t="shared" si="111"/>
        <v>1500</v>
      </c>
      <c r="BR72" s="126">
        <v>57</v>
      </c>
      <c r="BS72" s="127">
        <f t="shared" si="112"/>
        <v>81.728807431973564</v>
      </c>
      <c r="BT72" s="126">
        <f t="shared" si="113"/>
        <v>13.281307561352731</v>
      </c>
      <c r="BU72" s="303">
        <f t="shared" si="114"/>
        <v>6.3</v>
      </c>
      <c r="BV72" s="276">
        <f t="shared" si="115"/>
        <v>0.5444444444444444</v>
      </c>
      <c r="BW72" s="276">
        <f t="shared" si="116"/>
        <v>6.9444444444444441E-3</v>
      </c>
      <c r="BX72" s="125">
        <f t="shared" si="117"/>
        <v>1</v>
      </c>
      <c r="BY72" s="125">
        <f t="shared" si="118"/>
        <v>1.2263740175549561E-2</v>
      </c>
      <c r="BZ72" s="125">
        <f t="shared" si="119"/>
        <v>6.3</v>
      </c>
      <c r="CA72" s="125">
        <f t="shared" si="120"/>
        <v>9.8720081208623633E-2</v>
      </c>
      <c r="CB72" s="125">
        <f t="shared" si="121"/>
        <v>0.96761305922709295</v>
      </c>
      <c r="CC72" s="125">
        <f t="shared" si="122"/>
        <v>50.201333902746178</v>
      </c>
      <c r="CD72" s="125">
        <f t="shared" si="123"/>
        <v>1.6258676278291713</v>
      </c>
      <c r="CE72" s="125">
        <f t="shared" si="124"/>
        <v>31</v>
      </c>
      <c r="CF72" s="304" cm="1">
        <f t="array" ref="CF72">PEDBIKE_DELAY(BW72,BV72,AG72,AH72,AP72,AQ72,AN72,L72,FALSE)</f>
        <v>9.9148980740373833</v>
      </c>
      <c r="CG72" s="306">
        <f t="shared" si="125"/>
        <v>6.3</v>
      </c>
      <c r="CH72" s="125">
        <f t="shared" si="126"/>
        <v>1</v>
      </c>
      <c r="CI72" s="125">
        <f t="shared" si="127"/>
        <v>1.2263740175549561E-2</v>
      </c>
      <c r="CJ72" s="125">
        <f t="shared" si="128"/>
        <v>6.3</v>
      </c>
      <c r="CK72" s="125">
        <f t="shared" si="129"/>
        <v>0.96761305922709295</v>
      </c>
      <c r="CL72" s="125">
        <f t="shared" si="130"/>
        <v>1</v>
      </c>
      <c r="CM72" s="125">
        <f t="shared" si="131"/>
        <v>48.575466274917005</v>
      </c>
      <c r="CN72" s="125">
        <f t="shared" si="132"/>
        <v>1.6258676278291713</v>
      </c>
      <c r="CO72" s="127">
        <f t="shared" si="133"/>
        <v>31</v>
      </c>
      <c r="CP72" s="125" cm="1">
        <f t="array" ref="CP72">PEDBIKE_DELAY(BW72,AW72,AG72,AH72,AP72,AQ72,AN72,L72,FALSE)</f>
        <v>9.9148980740373833</v>
      </c>
      <c r="CQ72" s="126">
        <f t="shared" si="134"/>
        <v>30.5</v>
      </c>
      <c r="CR72" s="126">
        <f t="shared" si="135"/>
        <v>78.5</v>
      </c>
      <c r="CS72" s="126">
        <f t="shared" si="136"/>
        <v>54.5</v>
      </c>
      <c r="CT72" s="304">
        <f t="shared" si="137"/>
        <v>26.731307561352732</v>
      </c>
      <c r="CU72" s="126">
        <f t="shared" si="148"/>
        <v>26.731307561352732</v>
      </c>
      <c r="CV72" s="126">
        <f t="shared" si="138"/>
        <v>0</v>
      </c>
      <c r="CW72" s="127">
        <f t="shared" si="139"/>
        <v>0</v>
      </c>
      <c r="CX72" s="124">
        <f t="shared" si="140"/>
        <v>12</v>
      </c>
      <c r="CY72" s="124">
        <f t="shared" si="149"/>
        <v>1.5924999999999998</v>
      </c>
      <c r="CZ72" s="124">
        <f t="shared" si="150"/>
        <v>1.317620013976879</v>
      </c>
      <c r="DA72" s="125">
        <f t="shared" si="141"/>
        <v>-2.0678999999999998</v>
      </c>
      <c r="DB72" s="125">
        <f t="shared" si="142"/>
        <v>0.8085</v>
      </c>
      <c r="DC72" s="125">
        <f t="shared" si="143"/>
        <v>2.8729999999999993</v>
      </c>
      <c r="DD72" s="125">
        <f t="shared" si="151"/>
        <v>3.783120013976879</v>
      </c>
      <c r="DE72" s="298" t="str">
        <f t="shared" si="144"/>
        <v>C</v>
      </c>
    </row>
    <row r="73" spans="1:109" x14ac:dyDescent="0.25">
      <c r="A73" s="23">
        <v>800</v>
      </c>
      <c r="B73" s="23">
        <v>25</v>
      </c>
      <c r="C73" s="23">
        <v>2</v>
      </c>
      <c r="D73" s="23" t="s">
        <v>265</v>
      </c>
      <c r="E73" s="312">
        <f t="shared" si="76"/>
        <v>2.6855616201945169</v>
      </c>
      <c r="F73" s="287" t="str">
        <f t="shared" si="77"/>
        <v>B</v>
      </c>
      <c r="G73" s="312">
        <f t="shared" si="78"/>
        <v>2.9885000000000002</v>
      </c>
      <c r="H73" s="312">
        <f t="shared" si="78"/>
        <v>4.1427496561618486</v>
      </c>
      <c r="I73" s="287" t="str">
        <f t="shared" si="79"/>
        <v>C</v>
      </c>
      <c r="J73" s="320">
        <f t="shared" si="145"/>
        <v>2</v>
      </c>
      <c r="K73" s="80">
        <f t="shared" si="146"/>
        <v>2</v>
      </c>
      <c r="L73" s="82">
        <f t="shared" si="147"/>
        <v>2</v>
      </c>
      <c r="M73" s="80">
        <f t="shared" si="80"/>
        <v>25</v>
      </c>
      <c r="N73" s="80">
        <f t="shared" si="81"/>
        <v>160</v>
      </c>
      <c r="O73" s="80">
        <f t="shared" si="82"/>
        <v>160</v>
      </c>
      <c r="P73" s="80">
        <f t="shared" si="83"/>
        <v>800</v>
      </c>
      <c r="Q73" s="80">
        <f t="shared" si="84"/>
        <v>2240</v>
      </c>
      <c r="R73" s="80">
        <f t="shared" si="85"/>
        <v>2240</v>
      </c>
      <c r="S73" s="80">
        <f t="shared" si="86"/>
        <v>80</v>
      </c>
      <c r="T73" s="80">
        <f>0</f>
        <v>0</v>
      </c>
      <c r="U73" s="80">
        <f>'Int. Sens. Plot'!$B$2</f>
        <v>100</v>
      </c>
      <c r="V73" s="80">
        <f>'Int. Sens. Plot'!$B$3</f>
        <v>25</v>
      </c>
      <c r="W73" s="80">
        <f t="shared" si="87"/>
        <v>5</v>
      </c>
      <c r="X73" s="80">
        <f t="shared" si="88"/>
        <v>5</v>
      </c>
      <c r="Y73" s="225">
        <v>0.5</v>
      </c>
      <c r="Z73" s="80">
        <v>0</v>
      </c>
      <c r="AA73" s="86">
        <v>45</v>
      </c>
      <c r="AB73" s="86">
        <v>5</v>
      </c>
      <c r="AC73" s="80">
        <v>90</v>
      </c>
      <c r="AD73" s="80">
        <v>45</v>
      </c>
      <c r="AE73" s="80">
        <v>12</v>
      </c>
      <c r="AF73" s="80">
        <f t="shared" si="89"/>
        <v>33</v>
      </c>
      <c r="AG73" s="80">
        <f t="shared" si="90"/>
        <v>33</v>
      </c>
      <c r="AH73" s="86">
        <v>0</v>
      </c>
      <c r="AI73" s="86">
        <v>12</v>
      </c>
      <c r="AJ73" s="40">
        <v>53.9</v>
      </c>
      <c r="AK73" s="86">
        <v>9</v>
      </c>
      <c r="AL73" s="86">
        <v>0</v>
      </c>
      <c r="AM73" s="91">
        <v>1</v>
      </c>
      <c r="AN73" s="91">
        <v>0.1</v>
      </c>
      <c r="AO73" s="122">
        <v>3.5</v>
      </c>
      <c r="AP73" s="122">
        <v>10</v>
      </c>
      <c r="AQ73" s="122">
        <v>3</v>
      </c>
      <c r="AR73" s="122">
        <v>3</v>
      </c>
      <c r="AS73" s="122" t="str">
        <f t="shared" si="91"/>
        <v>Signalized</v>
      </c>
      <c r="AT73" s="119" t="s">
        <v>74</v>
      </c>
      <c r="AU73" s="321" t="s">
        <v>74</v>
      </c>
      <c r="AV73" s="306">
        <f t="shared" si="92"/>
        <v>12.428571428571429</v>
      </c>
      <c r="AW73" s="276">
        <f t="shared" si="93"/>
        <v>0.62222222222222223</v>
      </c>
      <c r="AX73" s="276">
        <f t="shared" si="94"/>
        <v>2.7777777777777776E-2</v>
      </c>
      <c r="AY73" s="125">
        <f t="shared" si="95"/>
        <v>65.500300767572313</v>
      </c>
      <c r="AZ73" s="125">
        <f t="shared" si="96"/>
        <v>98.250451151358462</v>
      </c>
      <c r="BA73" s="125">
        <f t="shared" si="97"/>
        <v>141.42917296371604</v>
      </c>
      <c r="BB73" s="125">
        <f t="shared" si="98"/>
        <v>1</v>
      </c>
      <c r="BC73" s="125">
        <f t="shared" si="99"/>
        <v>1</v>
      </c>
      <c r="BD73" s="326" t="str">
        <f t="shared" si="100"/>
        <v>-</v>
      </c>
      <c r="BE73" s="125" t="str">
        <f t="shared" si="101"/>
        <v>-</v>
      </c>
      <c r="BF73" s="125">
        <f t="shared" si="102"/>
        <v>3.0860335717448124</v>
      </c>
      <c r="BG73" s="125">
        <f t="shared" si="103"/>
        <v>0.97247071016552877</v>
      </c>
      <c r="BH73" s="127">
        <f t="shared" si="104"/>
        <v>280</v>
      </c>
      <c r="BI73" s="125">
        <f t="shared" si="105"/>
        <v>0.90999999999999992</v>
      </c>
      <c r="BJ73" s="125">
        <f t="shared" si="106"/>
        <v>0.1138</v>
      </c>
      <c r="BK73" s="127">
        <f t="shared" si="107"/>
        <v>49</v>
      </c>
      <c r="BL73" s="126">
        <f>IF(AS73="Signalized",(AC73-BK73)^2/(2*AC73),IF(AS73="Free",PEDBIKE_DELAY(AX73,AW73,AF73,AE73,AO73,AR73,AM73,L73,TRUE),IF(AS73="Stop",1,"Control N/A!")))</f>
        <v>9.3388888888888886</v>
      </c>
      <c r="BM73" s="125">
        <f t="shared" si="108"/>
        <v>8.959091002898803E-2</v>
      </c>
      <c r="BN73" s="125">
        <f t="shared" si="109"/>
        <v>2.6855616201945169</v>
      </c>
      <c r="BO73" s="124" t="str">
        <f t="shared" si="110"/>
        <v>B</v>
      </c>
      <c r="BP73" s="310"/>
      <c r="BQ73" s="302">
        <f t="shared" si="111"/>
        <v>1500</v>
      </c>
      <c r="BR73" s="126">
        <v>58</v>
      </c>
      <c r="BS73" s="127">
        <f t="shared" si="112"/>
        <v>56.956933450068675</v>
      </c>
      <c r="BT73" s="126">
        <f t="shared" si="113"/>
        <v>14.41317363989897</v>
      </c>
      <c r="BU73" s="303">
        <f t="shared" si="114"/>
        <v>6.3</v>
      </c>
      <c r="BV73" s="276">
        <f t="shared" si="115"/>
        <v>0.62222222222222223</v>
      </c>
      <c r="BW73" s="276">
        <f t="shared" si="116"/>
        <v>6.9444444444444441E-3</v>
      </c>
      <c r="BX73" s="125">
        <f t="shared" si="117"/>
        <v>1</v>
      </c>
      <c r="BY73" s="125">
        <f t="shared" si="118"/>
        <v>9.1490155759144029E-3</v>
      </c>
      <c r="BZ73" s="125">
        <f t="shared" si="119"/>
        <v>6.3</v>
      </c>
      <c r="CA73" s="125">
        <f t="shared" si="120"/>
        <v>0.11200385639617194</v>
      </c>
      <c r="CB73" s="125">
        <f t="shared" si="121"/>
        <v>0.98015890525562976</v>
      </c>
      <c r="CC73" s="125">
        <f t="shared" si="122"/>
        <v>74.573185605741116</v>
      </c>
      <c r="CD73" s="125">
        <f t="shared" si="123"/>
        <v>1.4796136409930203</v>
      </c>
      <c r="CE73" s="125">
        <f t="shared" si="124"/>
        <v>50</v>
      </c>
      <c r="CF73" s="304" cm="1">
        <f t="array" ref="CF73">PEDBIKE_DELAY(BW73,BV73,AG73,AH73,AP73,AQ73,AN73,L73,FALSE)</f>
        <v>12.510471534432419</v>
      </c>
      <c r="CG73" s="306">
        <f t="shared" si="125"/>
        <v>6.3</v>
      </c>
      <c r="CH73" s="125">
        <f t="shared" si="126"/>
        <v>1</v>
      </c>
      <c r="CI73" s="125">
        <f t="shared" si="127"/>
        <v>9.1490155759144029E-3</v>
      </c>
      <c r="CJ73" s="125">
        <f t="shared" si="128"/>
        <v>6.3</v>
      </c>
      <c r="CK73" s="125">
        <f t="shared" si="129"/>
        <v>0.98015890525562976</v>
      </c>
      <c r="CL73" s="125">
        <f t="shared" si="130"/>
        <v>1</v>
      </c>
      <c r="CM73" s="125">
        <f t="shared" si="131"/>
        <v>73.093571964748094</v>
      </c>
      <c r="CN73" s="125">
        <f t="shared" si="132"/>
        <v>1.4796136409930203</v>
      </c>
      <c r="CO73" s="127">
        <f t="shared" si="133"/>
        <v>50</v>
      </c>
      <c r="CP73" s="125" cm="1">
        <f t="array" ref="CP73">PEDBIKE_DELAY(BW73,AW73,AG73,AH73,AP73,AQ73,AN73,L73,FALSE)</f>
        <v>12.510471534432419</v>
      </c>
      <c r="CQ73" s="126">
        <f t="shared" si="134"/>
        <v>30.5</v>
      </c>
      <c r="CR73" s="126">
        <f t="shared" si="135"/>
        <v>78.5</v>
      </c>
      <c r="CS73" s="126">
        <f t="shared" si="136"/>
        <v>54.5</v>
      </c>
      <c r="CT73" s="304">
        <f t="shared" si="137"/>
        <v>27.863173639898971</v>
      </c>
      <c r="CU73" s="126">
        <f t="shared" si="148"/>
        <v>27.863173639898971</v>
      </c>
      <c r="CV73" s="126">
        <f t="shared" si="138"/>
        <v>0</v>
      </c>
      <c r="CW73" s="127">
        <f t="shared" si="139"/>
        <v>0</v>
      </c>
      <c r="CX73" s="124">
        <f t="shared" si="140"/>
        <v>12</v>
      </c>
      <c r="CY73" s="124">
        <f t="shared" si="149"/>
        <v>1.8199999999999998</v>
      </c>
      <c r="CZ73" s="124">
        <f t="shared" si="150"/>
        <v>1.3342496561618484</v>
      </c>
      <c r="DA73" s="125">
        <f t="shared" si="141"/>
        <v>-2.0678999999999998</v>
      </c>
      <c r="DB73" s="125">
        <f t="shared" si="142"/>
        <v>0.92400000000000004</v>
      </c>
      <c r="DC73" s="125">
        <f t="shared" si="143"/>
        <v>2.9885000000000002</v>
      </c>
      <c r="DD73" s="125">
        <f t="shared" si="151"/>
        <v>4.1427496561618486</v>
      </c>
      <c r="DE73" s="298" t="str">
        <f t="shared" si="144"/>
        <v>C</v>
      </c>
    </row>
    <row r="74" spans="1:109" x14ac:dyDescent="0.25">
      <c r="A74" s="23">
        <v>900</v>
      </c>
      <c r="B74" s="23">
        <v>25</v>
      </c>
      <c r="C74" s="23">
        <v>2</v>
      </c>
      <c r="D74" s="23" t="s">
        <v>265</v>
      </c>
      <c r="E74" s="312">
        <f t="shared" si="76"/>
        <v>2.8135366201945167</v>
      </c>
      <c r="F74" s="287" t="str">
        <f t="shared" si="77"/>
        <v>C</v>
      </c>
      <c r="G74" s="312">
        <f t="shared" si="78"/>
        <v>3.1040000000000001</v>
      </c>
      <c r="H74" s="312">
        <f t="shared" si="78"/>
        <v>4.514792525193589</v>
      </c>
      <c r="I74" s="287" t="str">
        <f t="shared" si="79"/>
        <v>C</v>
      </c>
      <c r="J74" s="320">
        <f t="shared" si="145"/>
        <v>2</v>
      </c>
      <c r="K74" s="80">
        <f t="shared" si="146"/>
        <v>2</v>
      </c>
      <c r="L74" s="82">
        <f t="shared" si="147"/>
        <v>2</v>
      </c>
      <c r="M74" s="80">
        <f t="shared" si="80"/>
        <v>25</v>
      </c>
      <c r="N74" s="80">
        <f t="shared" si="81"/>
        <v>180</v>
      </c>
      <c r="O74" s="80">
        <f t="shared" si="82"/>
        <v>180</v>
      </c>
      <c r="P74" s="80">
        <f t="shared" si="83"/>
        <v>900</v>
      </c>
      <c r="Q74" s="80">
        <f t="shared" si="84"/>
        <v>2520</v>
      </c>
      <c r="R74" s="80">
        <f t="shared" si="85"/>
        <v>2520</v>
      </c>
      <c r="S74" s="80">
        <f t="shared" si="86"/>
        <v>90</v>
      </c>
      <c r="T74" s="80">
        <f>0</f>
        <v>0</v>
      </c>
      <c r="U74" s="80">
        <f>'Int. Sens. Plot'!$B$2</f>
        <v>100</v>
      </c>
      <c r="V74" s="80">
        <f>'Int. Sens. Plot'!$B$3</f>
        <v>25</v>
      </c>
      <c r="W74" s="80">
        <f t="shared" si="87"/>
        <v>5</v>
      </c>
      <c r="X74" s="80">
        <f t="shared" si="88"/>
        <v>5</v>
      </c>
      <c r="Y74" s="225">
        <v>0.5</v>
      </c>
      <c r="Z74" s="80">
        <v>0</v>
      </c>
      <c r="AA74" s="86">
        <v>45</v>
      </c>
      <c r="AB74" s="86">
        <v>5</v>
      </c>
      <c r="AC74" s="80">
        <v>90</v>
      </c>
      <c r="AD74" s="80">
        <v>45</v>
      </c>
      <c r="AE74" s="80">
        <v>12</v>
      </c>
      <c r="AF74" s="80">
        <f t="shared" si="89"/>
        <v>33</v>
      </c>
      <c r="AG74" s="80">
        <f t="shared" si="90"/>
        <v>33</v>
      </c>
      <c r="AH74" s="86">
        <v>0</v>
      </c>
      <c r="AI74" s="86">
        <v>12</v>
      </c>
      <c r="AJ74" s="40">
        <v>54.9</v>
      </c>
      <c r="AK74" s="86">
        <v>9</v>
      </c>
      <c r="AL74" s="86">
        <v>0</v>
      </c>
      <c r="AM74" s="91">
        <v>1</v>
      </c>
      <c r="AN74" s="91">
        <v>0.1</v>
      </c>
      <c r="AO74" s="122">
        <v>3.5</v>
      </c>
      <c r="AP74" s="122">
        <v>10</v>
      </c>
      <c r="AQ74" s="122">
        <v>3</v>
      </c>
      <c r="AR74" s="122">
        <v>3</v>
      </c>
      <c r="AS74" s="122" t="str">
        <f t="shared" si="91"/>
        <v>Signalized</v>
      </c>
      <c r="AT74" s="119" t="s">
        <v>74</v>
      </c>
      <c r="AU74" s="321" t="s">
        <v>74</v>
      </c>
      <c r="AV74" s="306">
        <f t="shared" si="92"/>
        <v>12.428571428571429</v>
      </c>
      <c r="AW74" s="276">
        <f t="shared" si="93"/>
        <v>0.7</v>
      </c>
      <c r="AX74" s="276">
        <f t="shared" si="94"/>
        <v>2.7777777777777776E-2</v>
      </c>
      <c r="AY74" s="125">
        <f t="shared" si="95"/>
        <v>153.19987586137708</v>
      </c>
      <c r="AZ74" s="125">
        <f t="shared" si="96"/>
        <v>229.79981379206561</v>
      </c>
      <c r="BA74" s="125">
        <f t="shared" si="97"/>
        <v>316.82832315132561</v>
      </c>
      <c r="BB74" s="125">
        <f t="shared" si="98"/>
        <v>1</v>
      </c>
      <c r="BC74" s="125">
        <f t="shared" si="99"/>
        <v>1</v>
      </c>
      <c r="BD74" s="326" t="str">
        <f t="shared" si="100"/>
        <v>-</v>
      </c>
      <c r="BE74" s="125" t="str">
        <f t="shared" si="101"/>
        <v>-</v>
      </c>
      <c r="BF74" s="125">
        <f t="shared" si="102"/>
        <v>2.7693496999915777</v>
      </c>
      <c r="BG74" s="125">
        <f t="shared" si="103"/>
        <v>0.97247071016552877</v>
      </c>
      <c r="BH74" s="127">
        <f t="shared" si="104"/>
        <v>315</v>
      </c>
      <c r="BI74" s="125">
        <f t="shared" si="105"/>
        <v>1.0237499999999999</v>
      </c>
      <c r="BJ74" s="125">
        <f t="shared" si="106"/>
        <v>0.128025</v>
      </c>
      <c r="BK74" s="127">
        <f t="shared" si="107"/>
        <v>49</v>
      </c>
      <c r="BL74" s="126">
        <f>IF(AS74="Signalized",(AC74-BK74)^2/(2*AC74),IF(AS74="Free",PEDBIKE_DELAY(AX74,AW74,AF74,AE74,AO74,AR74,AM74,L74,TRUE),IF(AS74="Stop",1,"Control N/A!")))</f>
        <v>9.3388888888888886</v>
      </c>
      <c r="BM74" s="125">
        <f t="shared" si="108"/>
        <v>8.959091002898803E-2</v>
      </c>
      <c r="BN74" s="125">
        <f t="shared" si="109"/>
        <v>2.8135366201945167</v>
      </c>
      <c r="BO74" s="124" t="str">
        <f t="shared" si="110"/>
        <v>C</v>
      </c>
      <c r="BP74" s="310"/>
      <c r="BQ74" s="302">
        <f t="shared" si="111"/>
        <v>1500</v>
      </c>
      <c r="BR74" s="126">
        <v>59</v>
      </c>
      <c r="BS74" s="127">
        <f t="shared" si="112"/>
        <v>39.254779461324283</v>
      </c>
      <c r="BT74" s="126">
        <f t="shared" si="113"/>
        <v>16.506070236096779</v>
      </c>
      <c r="BU74" s="303">
        <f t="shared" si="114"/>
        <v>6.3</v>
      </c>
      <c r="BV74" s="276">
        <f t="shared" si="115"/>
        <v>0.7</v>
      </c>
      <c r="BW74" s="276">
        <f t="shared" si="116"/>
        <v>6.9444444444444441E-3</v>
      </c>
      <c r="BX74" s="125">
        <f t="shared" si="117"/>
        <v>1</v>
      </c>
      <c r="BY74" s="125">
        <f t="shared" si="118"/>
        <v>7.0781649102053508E-3</v>
      </c>
      <c r="BZ74" s="125">
        <f t="shared" si="119"/>
        <v>6.3</v>
      </c>
      <c r="CA74" s="125">
        <f t="shared" si="120"/>
        <v>0.12509184481475499</v>
      </c>
      <c r="CB74" s="125">
        <f t="shared" si="121"/>
        <v>0.98784482167008503</v>
      </c>
      <c r="CC74" s="125">
        <f t="shared" si="122"/>
        <v>111.15028511441753</v>
      </c>
      <c r="CD74" s="125">
        <f t="shared" si="123"/>
        <v>1.3510515369866356</v>
      </c>
      <c r="CE74" s="125">
        <f t="shared" si="124"/>
        <v>82</v>
      </c>
      <c r="CF74" s="304" cm="1">
        <f t="array" ref="CF74">PEDBIKE_DELAY(BW74,BV74,AG74,AH74,AP74,AQ74,AN74,L74,FALSE)</f>
        <v>15.431848416926329</v>
      </c>
      <c r="CG74" s="306">
        <f t="shared" si="125"/>
        <v>6.3</v>
      </c>
      <c r="CH74" s="125">
        <f t="shared" si="126"/>
        <v>1</v>
      </c>
      <c r="CI74" s="125">
        <f t="shared" si="127"/>
        <v>7.0781649102053508E-3</v>
      </c>
      <c r="CJ74" s="125">
        <f t="shared" si="128"/>
        <v>6.3</v>
      </c>
      <c r="CK74" s="125">
        <f t="shared" si="129"/>
        <v>0.98784482167008503</v>
      </c>
      <c r="CL74" s="125">
        <f t="shared" si="130"/>
        <v>1</v>
      </c>
      <c r="CM74" s="125">
        <f t="shared" si="131"/>
        <v>109.79923357743088</v>
      </c>
      <c r="CN74" s="125">
        <f t="shared" si="132"/>
        <v>1.3510515369866356</v>
      </c>
      <c r="CO74" s="127">
        <f t="shared" si="133"/>
        <v>82</v>
      </c>
      <c r="CP74" s="125" cm="1">
        <f t="array" ref="CP74">PEDBIKE_DELAY(BW74,AW74,AG74,AH74,AP74,AQ74,AN74,L74,FALSE)</f>
        <v>15.431848416926329</v>
      </c>
      <c r="CQ74" s="126">
        <f t="shared" si="134"/>
        <v>30.5</v>
      </c>
      <c r="CR74" s="126">
        <f t="shared" si="135"/>
        <v>78.5</v>
      </c>
      <c r="CS74" s="126">
        <f t="shared" si="136"/>
        <v>54.5</v>
      </c>
      <c r="CT74" s="304">
        <f t="shared" si="137"/>
        <v>29.956070236096778</v>
      </c>
      <c r="CU74" s="126">
        <f t="shared" si="148"/>
        <v>29.956070236096778</v>
      </c>
      <c r="CV74" s="126">
        <f t="shared" si="138"/>
        <v>0</v>
      </c>
      <c r="CW74" s="127">
        <f t="shared" si="139"/>
        <v>0</v>
      </c>
      <c r="CX74" s="124">
        <f t="shared" si="140"/>
        <v>12</v>
      </c>
      <c r="CY74" s="124">
        <f t="shared" si="149"/>
        <v>2.0474999999999999</v>
      </c>
      <c r="CZ74" s="124">
        <f t="shared" si="150"/>
        <v>1.363292525193589</v>
      </c>
      <c r="DA74" s="125">
        <f t="shared" si="141"/>
        <v>-2.0678999999999998</v>
      </c>
      <c r="DB74" s="125">
        <f t="shared" si="142"/>
        <v>1.0395000000000001</v>
      </c>
      <c r="DC74" s="125">
        <f t="shared" si="143"/>
        <v>3.1040000000000001</v>
      </c>
      <c r="DD74" s="125">
        <f t="shared" si="151"/>
        <v>4.514792525193589</v>
      </c>
      <c r="DE74" s="298" t="str">
        <f t="shared" si="144"/>
        <v>C</v>
      </c>
    </row>
    <row r="75" spans="1:109" x14ac:dyDescent="0.25">
      <c r="A75" s="23">
        <v>1000</v>
      </c>
      <c r="B75" s="23">
        <v>25</v>
      </c>
      <c r="C75" s="23">
        <v>2</v>
      </c>
      <c r="D75" s="23" t="s">
        <v>265</v>
      </c>
      <c r="E75" s="312">
        <f t="shared" si="76"/>
        <v>2.9415116201945168</v>
      </c>
      <c r="F75" s="287" t="str">
        <f t="shared" si="77"/>
        <v>C</v>
      </c>
      <c r="G75" s="312">
        <f t="shared" si="78"/>
        <v>3.2195</v>
      </c>
      <c r="H75" s="312">
        <f t="shared" si="78"/>
        <v>4.9151750433170438</v>
      </c>
      <c r="I75" s="287" t="str">
        <f t="shared" si="79"/>
        <v>C</v>
      </c>
      <c r="J75" s="320">
        <f t="shared" si="145"/>
        <v>2</v>
      </c>
      <c r="K75" s="80">
        <f t="shared" si="146"/>
        <v>2</v>
      </c>
      <c r="L75" s="82">
        <f t="shared" si="147"/>
        <v>2</v>
      </c>
      <c r="M75" s="80">
        <f t="shared" si="80"/>
        <v>25</v>
      </c>
      <c r="N75" s="80">
        <f t="shared" si="81"/>
        <v>200</v>
      </c>
      <c r="O75" s="80">
        <f t="shared" si="82"/>
        <v>200</v>
      </c>
      <c r="P75" s="80">
        <f t="shared" si="83"/>
        <v>1000</v>
      </c>
      <c r="Q75" s="80">
        <f t="shared" si="84"/>
        <v>2800</v>
      </c>
      <c r="R75" s="80">
        <f t="shared" si="85"/>
        <v>2800</v>
      </c>
      <c r="S75" s="80">
        <f t="shared" si="86"/>
        <v>100</v>
      </c>
      <c r="T75" s="80">
        <f>0</f>
        <v>0</v>
      </c>
      <c r="U75" s="80">
        <f>'Int. Sens. Plot'!$B$2</f>
        <v>100</v>
      </c>
      <c r="V75" s="80">
        <f>'Int. Sens. Plot'!$B$3</f>
        <v>25</v>
      </c>
      <c r="W75" s="80">
        <f t="shared" si="87"/>
        <v>5</v>
      </c>
      <c r="X75" s="80">
        <f t="shared" si="88"/>
        <v>5</v>
      </c>
      <c r="Y75" s="225">
        <v>0.5</v>
      </c>
      <c r="Z75" s="80">
        <v>0</v>
      </c>
      <c r="AA75" s="86">
        <v>45</v>
      </c>
      <c r="AB75" s="86">
        <v>5</v>
      </c>
      <c r="AC75" s="80">
        <v>90</v>
      </c>
      <c r="AD75" s="80">
        <v>45</v>
      </c>
      <c r="AE75" s="80">
        <v>12</v>
      </c>
      <c r="AF75" s="80">
        <f t="shared" si="89"/>
        <v>33</v>
      </c>
      <c r="AG75" s="80">
        <f t="shared" si="90"/>
        <v>33</v>
      </c>
      <c r="AH75" s="86">
        <v>0</v>
      </c>
      <c r="AI75" s="86">
        <v>12</v>
      </c>
      <c r="AJ75" s="40">
        <v>55.9</v>
      </c>
      <c r="AK75" s="86">
        <v>9</v>
      </c>
      <c r="AL75" s="86">
        <v>0</v>
      </c>
      <c r="AM75" s="91">
        <v>1</v>
      </c>
      <c r="AN75" s="91">
        <v>0.1</v>
      </c>
      <c r="AO75" s="122">
        <v>3.5</v>
      </c>
      <c r="AP75" s="122">
        <v>10</v>
      </c>
      <c r="AQ75" s="122">
        <v>3</v>
      </c>
      <c r="AR75" s="122">
        <v>3</v>
      </c>
      <c r="AS75" s="122" t="str">
        <f t="shared" si="91"/>
        <v>Signalized</v>
      </c>
      <c r="AT75" s="119" t="s">
        <v>74</v>
      </c>
      <c r="AU75" s="321" t="s">
        <v>74</v>
      </c>
      <c r="AV75" s="306">
        <f t="shared" si="92"/>
        <v>12.428571428571429</v>
      </c>
      <c r="AW75" s="276">
        <f t="shared" si="93"/>
        <v>0.77777777777777779</v>
      </c>
      <c r="AX75" s="276">
        <f t="shared" si="94"/>
        <v>2.7777777777777776E-2</v>
      </c>
      <c r="AY75" s="125">
        <f t="shared" si="95"/>
        <v>363.27535292532644</v>
      </c>
      <c r="AZ75" s="125">
        <f t="shared" si="96"/>
        <v>544.9130293879897</v>
      </c>
      <c r="BA75" s="125">
        <f t="shared" si="97"/>
        <v>736.97927727922433</v>
      </c>
      <c r="BB75" s="125">
        <f t="shared" si="98"/>
        <v>1</v>
      </c>
      <c r="BC75" s="125">
        <f t="shared" si="99"/>
        <v>1</v>
      </c>
      <c r="BD75" s="326" t="str">
        <f t="shared" si="100"/>
        <v>-</v>
      </c>
      <c r="BE75" s="125" t="str">
        <f t="shared" si="101"/>
        <v>-</v>
      </c>
      <c r="BF75" s="125">
        <f t="shared" si="102"/>
        <v>2.5129693627984313</v>
      </c>
      <c r="BG75" s="125">
        <f t="shared" si="103"/>
        <v>0.97247071016552877</v>
      </c>
      <c r="BH75" s="127">
        <f t="shared" si="104"/>
        <v>350</v>
      </c>
      <c r="BI75" s="125">
        <f t="shared" si="105"/>
        <v>1.1375</v>
      </c>
      <c r="BJ75" s="125">
        <f t="shared" si="106"/>
        <v>0.14224999999999999</v>
      </c>
      <c r="BK75" s="127">
        <f t="shared" si="107"/>
        <v>49</v>
      </c>
      <c r="BL75" s="126">
        <f>IF(AS75="Signalized",(AC75-BK75)^2/(2*AC75),IF(AS75="Free",PEDBIKE_DELAY(AX75,AW75,AF75,AE75,AO75,AR75,AM75,L75,TRUE),IF(AS75="Stop",1,"Control N/A!")))</f>
        <v>9.3388888888888886</v>
      </c>
      <c r="BM75" s="125">
        <f t="shared" si="108"/>
        <v>8.959091002898803E-2</v>
      </c>
      <c r="BN75" s="125">
        <f t="shared" si="109"/>
        <v>2.9415116201945168</v>
      </c>
      <c r="BO75" s="124" t="str">
        <f t="shared" si="110"/>
        <v>C</v>
      </c>
      <c r="BP75" s="310"/>
      <c r="BQ75" s="302">
        <f t="shared" si="111"/>
        <v>1500</v>
      </c>
      <c r="BR75" s="126">
        <v>60</v>
      </c>
      <c r="BS75" s="127">
        <f t="shared" si="112"/>
        <v>26.755495010439311</v>
      </c>
      <c r="BT75" s="126">
        <f t="shared" si="113"/>
        <v>21.114617110596313</v>
      </c>
      <c r="BU75" s="303">
        <f t="shared" si="114"/>
        <v>6.3</v>
      </c>
      <c r="BV75" s="276">
        <f t="shared" si="115"/>
        <v>0.77777777777777779</v>
      </c>
      <c r="BW75" s="276">
        <f t="shared" si="116"/>
        <v>6.9444444444444441E-3</v>
      </c>
      <c r="BX75" s="125">
        <f t="shared" si="117"/>
        <v>1</v>
      </c>
      <c r="BY75" s="125">
        <f t="shared" si="118"/>
        <v>5.7044790949202489E-3</v>
      </c>
      <c r="BZ75" s="125">
        <f t="shared" si="119"/>
        <v>6.3</v>
      </c>
      <c r="CA75" s="125">
        <f t="shared" si="120"/>
        <v>0.13798693212438751</v>
      </c>
      <c r="CB75" s="125">
        <f t="shared" si="121"/>
        <v>0.99255341692907562</v>
      </c>
      <c r="CC75" s="125">
        <f t="shared" si="122"/>
        <v>166.31102272697819</v>
      </c>
      <c r="CD75" s="125">
        <f t="shared" si="123"/>
        <v>1.2384488463468286</v>
      </c>
      <c r="CE75" s="125">
        <f t="shared" si="124"/>
        <v>134</v>
      </c>
      <c r="CF75" s="304" cm="1">
        <f t="array" ref="CF75">PEDBIKE_DELAY(BW75,BV75,AG75,AH75,AP75,AQ75,AN75,L75,FALSE)</f>
        <v>18.627914572634406</v>
      </c>
      <c r="CG75" s="306">
        <f t="shared" si="125"/>
        <v>6.3</v>
      </c>
      <c r="CH75" s="125">
        <f t="shared" si="126"/>
        <v>1</v>
      </c>
      <c r="CI75" s="125">
        <f t="shared" si="127"/>
        <v>5.7044790949202489E-3</v>
      </c>
      <c r="CJ75" s="125">
        <f t="shared" si="128"/>
        <v>6.3</v>
      </c>
      <c r="CK75" s="125">
        <f t="shared" si="129"/>
        <v>0.99255341692907562</v>
      </c>
      <c r="CL75" s="125">
        <f t="shared" si="130"/>
        <v>1</v>
      </c>
      <c r="CM75" s="125">
        <f t="shared" si="131"/>
        <v>165.07257388063135</v>
      </c>
      <c r="CN75" s="125">
        <f t="shared" si="132"/>
        <v>1.2384488463468286</v>
      </c>
      <c r="CO75" s="127">
        <f t="shared" si="133"/>
        <v>134</v>
      </c>
      <c r="CP75" s="125" cm="1">
        <f t="array" ref="CP75">PEDBIKE_DELAY(BW75,AW75,AG75,AH75,AP75,AQ75,AN75,L75,FALSE)</f>
        <v>18.627914572634406</v>
      </c>
      <c r="CQ75" s="126">
        <f t="shared" si="134"/>
        <v>30.5</v>
      </c>
      <c r="CR75" s="126">
        <f t="shared" si="135"/>
        <v>78.5</v>
      </c>
      <c r="CS75" s="126">
        <f t="shared" si="136"/>
        <v>54.5</v>
      </c>
      <c r="CT75" s="304">
        <f t="shared" si="137"/>
        <v>34.564617110596316</v>
      </c>
      <c r="CU75" s="126">
        <f t="shared" si="148"/>
        <v>34.564617110596316</v>
      </c>
      <c r="CV75" s="126">
        <f t="shared" si="138"/>
        <v>0</v>
      </c>
      <c r="CW75" s="127">
        <f t="shared" si="139"/>
        <v>0</v>
      </c>
      <c r="CX75" s="124">
        <f t="shared" si="140"/>
        <v>12</v>
      </c>
      <c r="CY75" s="124">
        <f t="shared" si="149"/>
        <v>2.2749999999999999</v>
      </c>
      <c r="CZ75" s="124">
        <f t="shared" si="150"/>
        <v>1.4206750433170434</v>
      </c>
      <c r="DA75" s="125">
        <f t="shared" si="141"/>
        <v>-2.0678999999999998</v>
      </c>
      <c r="DB75" s="125">
        <f t="shared" si="142"/>
        <v>1.155</v>
      </c>
      <c r="DC75" s="125">
        <f t="shared" si="143"/>
        <v>3.2195</v>
      </c>
      <c r="DD75" s="125">
        <f t="shared" si="151"/>
        <v>4.9151750433170438</v>
      </c>
      <c r="DE75" s="298" t="str">
        <f t="shared" si="144"/>
        <v>C</v>
      </c>
    </row>
    <row r="76" spans="1:109" x14ac:dyDescent="0.25">
      <c r="A76" s="23">
        <v>1100</v>
      </c>
      <c r="B76" s="23">
        <v>25</v>
      </c>
      <c r="C76" s="23">
        <v>2</v>
      </c>
      <c r="D76" s="23" t="s">
        <v>265</v>
      </c>
      <c r="E76" s="312">
        <f t="shared" si="76"/>
        <v>3.0694866201945166</v>
      </c>
      <c r="F76" s="287" t="str">
        <f t="shared" si="77"/>
        <v>C</v>
      </c>
      <c r="G76" s="312">
        <f t="shared" si="78"/>
        <v>3.335</v>
      </c>
      <c r="H76" s="312">
        <f t="shared" si="78"/>
        <v>5.273933762750989</v>
      </c>
      <c r="I76" s="287" t="str">
        <f t="shared" si="79"/>
        <v>C</v>
      </c>
      <c r="J76" s="320">
        <f t="shared" si="145"/>
        <v>2</v>
      </c>
      <c r="K76" s="80">
        <f t="shared" si="146"/>
        <v>2</v>
      </c>
      <c r="L76" s="82">
        <f t="shared" si="147"/>
        <v>2</v>
      </c>
      <c r="M76" s="80">
        <f t="shared" si="80"/>
        <v>25</v>
      </c>
      <c r="N76" s="80">
        <f t="shared" si="81"/>
        <v>220</v>
      </c>
      <c r="O76" s="80">
        <f t="shared" si="82"/>
        <v>220</v>
      </c>
      <c r="P76" s="80">
        <f t="shared" si="83"/>
        <v>1100</v>
      </c>
      <c r="Q76" s="80">
        <f t="shared" si="84"/>
        <v>3080</v>
      </c>
      <c r="R76" s="80">
        <f t="shared" si="85"/>
        <v>3080</v>
      </c>
      <c r="S76" s="80">
        <f t="shared" si="86"/>
        <v>110</v>
      </c>
      <c r="T76" s="80">
        <f>0</f>
        <v>0</v>
      </c>
      <c r="U76" s="80">
        <f>'Int. Sens. Plot'!$B$2</f>
        <v>100</v>
      </c>
      <c r="V76" s="80">
        <f>'Int. Sens. Plot'!$B$3</f>
        <v>25</v>
      </c>
      <c r="W76" s="80">
        <f t="shared" si="87"/>
        <v>5</v>
      </c>
      <c r="X76" s="80">
        <f t="shared" si="88"/>
        <v>5</v>
      </c>
      <c r="Y76" s="225">
        <v>0.5</v>
      </c>
      <c r="Z76" s="80">
        <v>0</v>
      </c>
      <c r="AA76" s="86">
        <v>45</v>
      </c>
      <c r="AB76" s="86">
        <v>5</v>
      </c>
      <c r="AC76" s="80">
        <v>90</v>
      </c>
      <c r="AD76" s="80">
        <v>45</v>
      </c>
      <c r="AE76" s="80">
        <v>12</v>
      </c>
      <c r="AF76" s="80">
        <f t="shared" si="89"/>
        <v>33</v>
      </c>
      <c r="AG76" s="80">
        <f t="shared" si="90"/>
        <v>33</v>
      </c>
      <c r="AH76" s="86">
        <v>0</v>
      </c>
      <c r="AI76" s="86">
        <v>12</v>
      </c>
      <c r="AJ76" s="40">
        <v>56.9</v>
      </c>
      <c r="AK76" s="86">
        <v>9</v>
      </c>
      <c r="AL76" s="86">
        <v>0</v>
      </c>
      <c r="AM76" s="91">
        <v>1</v>
      </c>
      <c r="AN76" s="91">
        <v>0.1</v>
      </c>
      <c r="AO76" s="122">
        <v>3.5</v>
      </c>
      <c r="AP76" s="122">
        <v>10</v>
      </c>
      <c r="AQ76" s="122">
        <v>3</v>
      </c>
      <c r="AR76" s="122">
        <v>3</v>
      </c>
      <c r="AS76" s="122" t="str">
        <f t="shared" si="91"/>
        <v>Signalized</v>
      </c>
      <c r="AT76" s="119" t="s">
        <v>74</v>
      </c>
      <c r="AU76" s="321" t="s">
        <v>74</v>
      </c>
      <c r="AV76" s="306">
        <f t="shared" si="92"/>
        <v>12.428571428571429</v>
      </c>
      <c r="AW76" s="276">
        <f t="shared" si="93"/>
        <v>0.85555555555555551</v>
      </c>
      <c r="AX76" s="276">
        <f t="shared" si="94"/>
        <v>2.7777777777777776E-2</v>
      </c>
      <c r="AY76" s="125">
        <f t="shared" si="95"/>
        <v>870.37778396925114</v>
      </c>
      <c r="AZ76" s="125">
        <f t="shared" si="96"/>
        <v>1305.5666759538767</v>
      </c>
      <c r="BA76" s="125">
        <f t="shared" si="97"/>
        <v>1751.1841393670736</v>
      </c>
      <c r="BB76" s="125">
        <f t="shared" si="98"/>
        <v>1</v>
      </c>
      <c r="BC76" s="125">
        <f t="shared" si="99"/>
        <v>1</v>
      </c>
      <c r="BD76" s="326" t="str">
        <f t="shared" si="100"/>
        <v>-</v>
      </c>
      <c r="BE76" s="125" t="str">
        <f t="shared" si="101"/>
        <v>-</v>
      </c>
      <c r="BF76" s="125">
        <f t="shared" si="102"/>
        <v>2.2994131821035446</v>
      </c>
      <c r="BG76" s="125">
        <f t="shared" si="103"/>
        <v>0.97247071016552877</v>
      </c>
      <c r="BH76" s="127">
        <f t="shared" si="104"/>
        <v>385</v>
      </c>
      <c r="BI76" s="125">
        <f t="shared" si="105"/>
        <v>1.25125</v>
      </c>
      <c r="BJ76" s="125">
        <f t="shared" si="106"/>
        <v>0.156475</v>
      </c>
      <c r="BK76" s="127">
        <f t="shared" si="107"/>
        <v>49</v>
      </c>
      <c r="BL76" s="126">
        <f>IF(AS76="Signalized",(AC76-BK76)^2/(2*AC76),IF(AS76="Free",PEDBIKE_DELAY(AX76,AW76,AF76,AE76,AO76,AR76,AM76,L76,TRUE),IF(AS76="Stop",1,"Control N/A!")))</f>
        <v>9.3388888888888886</v>
      </c>
      <c r="BM76" s="125">
        <f t="shared" si="108"/>
        <v>8.959091002898803E-2</v>
      </c>
      <c r="BN76" s="125">
        <f t="shared" si="109"/>
        <v>3.0694866201945166</v>
      </c>
      <c r="BO76" s="124" t="str">
        <f t="shared" si="110"/>
        <v>C</v>
      </c>
      <c r="BP76" s="310"/>
      <c r="BQ76" s="302">
        <f t="shared" si="111"/>
        <v>1500</v>
      </c>
      <c r="BR76" s="126">
        <v>61</v>
      </c>
      <c r="BS76" s="127">
        <f t="shared" si="112"/>
        <v>18.034659401367477</v>
      </c>
      <c r="BT76" s="126">
        <f t="shared" si="113"/>
        <v>22.5</v>
      </c>
      <c r="BU76" s="303">
        <f t="shared" si="114"/>
        <v>6.3</v>
      </c>
      <c r="BV76" s="276">
        <f t="shared" si="115"/>
        <v>0.85555555555555551</v>
      </c>
      <c r="BW76" s="276">
        <f t="shared" si="116"/>
        <v>6.9444444444444441E-3</v>
      </c>
      <c r="BX76" s="125">
        <f t="shared" si="117"/>
        <v>1</v>
      </c>
      <c r="BY76" s="125">
        <f t="shared" si="118"/>
        <v>4.7977208709593204E-3</v>
      </c>
      <c r="BZ76" s="125">
        <f t="shared" si="119"/>
        <v>6.3</v>
      </c>
      <c r="CA76" s="125">
        <f t="shared" si="120"/>
        <v>0.15069196145394803</v>
      </c>
      <c r="CB76" s="125">
        <f t="shared" si="121"/>
        <v>0.99543802666426484</v>
      </c>
      <c r="CC76" s="125">
        <f t="shared" si="122"/>
        <v>249.8828772028028</v>
      </c>
      <c r="CD76" s="125">
        <f t="shared" si="123"/>
        <v>1.1399590228559535</v>
      </c>
      <c r="CE76" s="125">
        <f t="shared" si="124"/>
        <v>219</v>
      </c>
      <c r="CF76" s="304" cm="1">
        <f t="array" ref="CF76">PEDBIKE_DELAY(BW76,BV76,AG76,AH76,AP76,AQ76,AN76,L76,FALSE)</f>
        <v>21.988313322977184</v>
      </c>
      <c r="CG76" s="306">
        <f t="shared" si="125"/>
        <v>6.3</v>
      </c>
      <c r="CH76" s="125">
        <f t="shared" si="126"/>
        <v>1</v>
      </c>
      <c r="CI76" s="125">
        <f t="shared" si="127"/>
        <v>4.7977208709593204E-3</v>
      </c>
      <c r="CJ76" s="125">
        <f t="shared" si="128"/>
        <v>6.3</v>
      </c>
      <c r="CK76" s="125">
        <f t="shared" si="129"/>
        <v>0.99543802666426495</v>
      </c>
      <c r="CL76" s="125">
        <f t="shared" si="130"/>
        <v>1</v>
      </c>
      <c r="CM76" s="125">
        <f t="shared" si="131"/>
        <v>248.74291817994683</v>
      </c>
      <c r="CN76" s="125">
        <f t="shared" si="132"/>
        <v>1.1399590228559535</v>
      </c>
      <c r="CO76" s="127">
        <f t="shared" si="133"/>
        <v>219</v>
      </c>
      <c r="CP76" s="125" cm="1">
        <f t="array" ref="CP76">PEDBIKE_DELAY(BW76,AW76,AG76,AH76,AP76,AQ76,AN76,L76,FALSE)</f>
        <v>21.988313322977184</v>
      </c>
      <c r="CQ76" s="126">
        <f t="shared" si="134"/>
        <v>30.5</v>
      </c>
      <c r="CR76" s="126">
        <f t="shared" si="135"/>
        <v>78.5</v>
      </c>
      <c r="CS76" s="126">
        <f t="shared" si="136"/>
        <v>54.5</v>
      </c>
      <c r="CT76" s="304">
        <f t="shared" si="137"/>
        <v>35.950000000000003</v>
      </c>
      <c r="CU76" s="126">
        <f t="shared" si="148"/>
        <v>35.950000000000003</v>
      </c>
      <c r="CV76" s="126">
        <f t="shared" si="138"/>
        <v>0</v>
      </c>
      <c r="CW76" s="127">
        <f t="shared" si="139"/>
        <v>0</v>
      </c>
      <c r="CX76" s="124">
        <f t="shared" si="140"/>
        <v>12</v>
      </c>
      <c r="CY76" s="124">
        <f t="shared" si="149"/>
        <v>2.5024999999999999</v>
      </c>
      <c r="CZ76" s="124">
        <f t="shared" si="150"/>
        <v>1.4364337627509893</v>
      </c>
      <c r="DA76" s="125">
        <f t="shared" si="141"/>
        <v>-2.0678999999999998</v>
      </c>
      <c r="DB76" s="125">
        <f t="shared" si="142"/>
        <v>1.2705</v>
      </c>
      <c r="DC76" s="125">
        <f t="shared" si="143"/>
        <v>3.335</v>
      </c>
      <c r="DD76" s="125">
        <f t="shared" si="151"/>
        <v>5.273933762750989</v>
      </c>
      <c r="DE76" s="298" t="str">
        <f t="shared" si="144"/>
        <v>C</v>
      </c>
    </row>
    <row r="77" spans="1:109" x14ac:dyDescent="0.25">
      <c r="A77" s="23">
        <v>1200</v>
      </c>
      <c r="B77" s="23">
        <v>25</v>
      </c>
      <c r="C77" s="23">
        <v>2</v>
      </c>
      <c r="D77" s="23" t="s">
        <v>265</v>
      </c>
      <c r="E77" s="312">
        <f t="shared" si="76"/>
        <v>3.1974616201945172</v>
      </c>
      <c r="F77" s="287" t="str">
        <f t="shared" si="77"/>
        <v>C</v>
      </c>
      <c r="G77" s="312">
        <f t="shared" si="78"/>
        <v>3.4504999999999999</v>
      </c>
      <c r="H77" s="312">
        <f t="shared" si="78"/>
        <v>5.616933762750989</v>
      </c>
      <c r="I77" s="287" t="str">
        <f t="shared" si="79"/>
        <v>C</v>
      </c>
      <c r="J77" s="320">
        <f t="shared" si="145"/>
        <v>2</v>
      </c>
      <c r="K77" s="80">
        <f t="shared" si="146"/>
        <v>2</v>
      </c>
      <c r="L77" s="82">
        <f t="shared" si="147"/>
        <v>2</v>
      </c>
      <c r="M77" s="80">
        <f t="shared" si="80"/>
        <v>25</v>
      </c>
      <c r="N77" s="80">
        <f t="shared" si="81"/>
        <v>240</v>
      </c>
      <c r="O77" s="80">
        <f t="shared" si="82"/>
        <v>240</v>
      </c>
      <c r="P77" s="80">
        <f t="shared" si="83"/>
        <v>1200</v>
      </c>
      <c r="Q77" s="80">
        <f t="shared" si="84"/>
        <v>3360</v>
      </c>
      <c r="R77" s="80">
        <f t="shared" si="85"/>
        <v>3360</v>
      </c>
      <c r="S77" s="80">
        <f t="shared" si="86"/>
        <v>120</v>
      </c>
      <c r="T77" s="80">
        <f>0</f>
        <v>0</v>
      </c>
      <c r="U77" s="80">
        <f>'Int. Sens. Plot'!$B$2</f>
        <v>100</v>
      </c>
      <c r="V77" s="80">
        <f>'Int. Sens. Plot'!$B$3</f>
        <v>25</v>
      </c>
      <c r="W77" s="80">
        <f t="shared" si="87"/>
        <v>5</v>
      </c>
      <c r="X77" s="80">
        <f t="shared" si="88"/>
        <v>5</v>
      </c>
      <c r="Y77" s="225">
        <v>0.5</v>
      </c>
      <c r="Z77" s="80">
        <v>0</v>
      </c>
      <c r="AA77" s="86">
        <v>45</v>
      </c>
      <c r="AB77" s="86">
        <v>5</v>
      </c>
      <c r="AC77" s="80">
        <v>90</v>
      </c>
      <c r="AD77" s="80">
        <v>45</v>
      </c>
      <c r="AE77" s="80">
        <v>12</v>
      </c>
      <c r="AF77" s="80">
        <f t="shared" si="89"/>
        <v>33</v>
      </c>
      <c r="AG77" s="80">
        <f t="shared" si="90"/>
        <v>33</v>
      </c>
      <c r="AH77" s="86">
        <v>0</v>
      </c>
      <c r="AI77" s="86">
        <v>12</v>
      </c>
      <c r="AJ77" s="40">
        <v>57.9</v>
      </c>
      <c r="AK77" s="86">
        <v>9</v>
      </c>
      <c r="AL77" s="86">
        <v>0</v>
      </c>
      <c r="AM77" s="91">
        <v>1</v>
      </c>
      <c r="AN77" s="91">
        <v>0.1</v>
      </c>
      <c r="AO77" s="122">
        <v>3.5</v>
      </c>
      <c r="AP77" s="122">
        <v>10</v>
      </c>
      <c r="AQ77" s="122">
        <v>3</v>
      </c>
      <c r="AR77" s="122">
        <v>3</v>
      </c>
      <c r="AS77" s="122" t="str">
        <f t="shared" si="91"/>
        <v>Signalized</v>
      </c>
      <c r="AT77" s="119" t="s">
        <v>74</v>
      </c>
      <c r="AU77" s="321" t="s">
        <v>74</v>
      </c>
      <c r="AV77" s="306">
        <f t="shared" si="92"/>
        <v>12.428571428571429</v>
      </c>
      <c r="AW77" s="276">
        <f t="shared" si="93"/>
        <v>0.93333333333333335</v>
      </c>
      <c r="AX77" s="276">
        <f t="shared" si="94"/>
        <v>2.7777777777777776E-2</v>
      </c>
      <c r="AY77" s="125">
        <f t="shared" si="95"/>
        <v>2102.5354492349848</v>
      </c>
      <c r="AZ77" s="125">
        <f t="shared" si="96"/>
        <v>3153.8031738524769</v>
      </c>
      <c r="BA77" s="125">
        <f t="shared" si="97"/>
        <v>4215.4994698985411</v>
      </c>
      <c r="BB77" s="125">
        <f t="shared" si="98"/>
        <v>1</v>
      </c>
      <c r="BC77" s="125">
        <f t="shared" si="99"/>
        <v>1</v>
      </c>
      <c r="BD77" s="326" t="str">
        <f t="shared" si="100"/>
        <v>-</v>
      </c>
      <c r="BE77" s="125" t="str">
        <f t="shared" si="101"/>
        <v>-</v>
      </c>
      <c r="BF77" s="125">
        <f t="shared" si="102"/>
        <v>2.1181293322730919</v>
      </c>
      <c r="BG77" s="125">
        <f t="shared" si="103"/>
        <v>0.97247071016552877</v>
      </c>
      <c r="BH77" s="127">
        <f t="shared" si="104"/>
        <v>420</v>
      </c>
      <c r="BI77" s="125">
        <f t="shared" si="105"/>
        <v>1.365</v>
      </c>
      <c r="BJ77" s="125">
        <f t="shared" si="106"/>
        <v>0.17069999999999999</v>
      </c>
      <c r="BK77" s="127">
        <f t="shared" si="107"/>
        <v>49</v>
      </c>
      <c r="BL77" s="126">
        <f>IF(AS77="Signalized",(AC77-BK77)^2/(2*AC77),IF(AS77="Free",PEDBIKE_DELAY(AX77,AW77,AF77,AE77,AO77,AR77,AM77,L77,TRUE),IF(AS77="Stop",1,"Control N/A!")))</f>
        <v>9.3388888888888886</v>
      </c>
      <c r="BM77" s="125">
        <f t="shared" si="108"/>
        <v>8.959091002898803E-2</v>
      </c>
      <c r="BN77" s="125">
        <f t="shared" si="109"/>
        <v>3.1974616201945172</v>
      </c>
      <c r="BO77" s="124" t="str">
        <f t="shared" si="110"/>
        <v>C</v>
      </c>
      <c r="BP77" s="310"/>
      <c r="BQ77" s="302">
        <f t="shared" si="111"/>
        <v>1500</v>
      </c>
      <c r="BR77" s="126">
        <v>62</v>
      </c>
      <c r="BS77" s="127">
        <f t="shared" si="112"/>
        <v>12.022018857484186</v>
      </c>
      <c r="BT77" s="126">
        <f t="shared" si="113"/>
        <v>22.5</v>
      </c>
      <c r="BU77" s="303">
        <f t="shared" si="114"/>
        <v>6.3</v>
      </c>
      <c r="BV77" s="276">
        <f t="shared" si="115"/>
        <v>0.93333333333333335</v>
      </c>
      <c r="BW77" s="276">
        <f t="shared" si="116"/>
        <v>6.9444444444444441E-3</v>
      </c>
      <c r="BX77" s="125">
        <f t="shared" si="117"/>
        <v>1</v>
      </c>
      <c r="BY77" s="125">
        <f t="shared" si="118"/>
        <v>4.2049300265776255E-3</v>
      </c>
      <c r="BZ77" s="125">
        <f t="shared" si="119"/>
        <v>6.3</v>
      </c>
      <c r="CA77" s="125">
        <f t="shared" si="120"/>
        <v>0.16320973402803651</v>
      </c>
      <c r="CB77" s="125">
        <f t="shared" si="121"/>
        <v>0.99720521472496315</v>
      </c>
      <c r="CC77" s="125">
        <f t="shared" si="122"/>
        <v>377.04938819471596</v>
      </c>
      <c r="CD77" s="125">
        <f t="shared" si="123"/>
        <v>1.0537720780882429</v>
      </c>
      <c r="CE77" s="125">
        <f t="shared" si="124"/>
        <v>358</v>
      </c>
      <c r="CF77" s="304" cm="1">
        <f t="array" ref="CF77">PEDBIKE_DELAY(BW77,BV77,AG77,AH77,AP77,AQ77,AN77,L77,FALSE)</f>
        <v>25.352173041317855</v>
      </c>
      <c r="CG77" s="306">
        <f t="shared" si="125"/>
        <v>6.3</v>
      </c>
      <c r="CH77" s="125">
        <f t="shared" si="126"/>
        <v>1</v>
      </c>
      <c r="CI77" s="125">
        <f t="shared" si="127"/>
        <v>4.2049300265776255E-3</v>
      </c>
      <c r="CJ77" s="125">
        <f t="shared" si="128"/>
        <v>6.3</v>
      </c>
      <c r="CK77" s="125">
        <f t="shared" si="129"/>
        <v>0.99720521472496315</v>
      </c>
      <c r="CL77" s="125">
        <f t="shared" si="130"/>
        <v>1</v>
      </c>
      <c r="CM77" s="125">
        <f t="shared" si="131"/>
        <v>375.99561611662773</v>
      </c>
      <c r="CN77" s="125">
        <f t="shared" si="132"/>
        <v>1.0537720780882429</v>
      </c>
      <c r="CO77" s="127">
        <f t="shared" si="133"/>
        <v>358</v>
      </c>
      <c r="CP77" s="125" cm="1">
        <f t="array" ref="CP77">PEDBIKE_DELAY(BW77,AW77,AG77,AH77,AP77,AQ77,AN77,L77,FALSE)</f>
        <v>25.352173041317855</v>
      </c>
      <c r="CQ77" s="126">
        <f t="shared" si="134"/>
        <v>30.5</v>
      </c>
      <c r="CR77" s="126">
        <f t="shared" si="135"/>
        <v>78.5</v>
      </c>
      <c r="CS77" s="126">
        <f t="shared" si="136"/>
        <v>54.5</v>
      </c>
      <c r="CT77" s="304">
        <f t="shared" si="137"/>
        <v>35.950000000000003</v>
      </c>
      <c r="CU77" s="126">
        <f t="shared" si="148"/>
        <v>35.950000000000003</v>
      </c>
      <c r="CV77" s="126">
        <f t="shared" si="138"/>
        <v>0</v>
      </c>
      <c r="CW77" s="127">
        <f t="shared" si="139"/>
        <v>0</v>
      </c>
      <c r="CX77" s="124">
        <f t="shared" si="140"/>
        <v>12</v>
      </c>
      <c r="CY77" s="124">
        <f t="shared" si="149"/>
        <v>2.73</v>
      </c>
      <c r="CZ77" s="124">
        <f t="shared" si="150"/>
        <v>1.4364337627509893</v>
      </c>
      <c r="DA77" s="125">
        <f t="shared" si="141"/>
        <v>-2.0678999999999998</v>
      </c>
      <c r="DB77" s="125">
        <f t="shared" si="142"/>
        <v>1.3859999999999999</v>
      </c>
      <c r="DC77" s="125">
        <f t="shared" si="143"/>
        <v>3.4504999999999999</v>
      </c>
      <c r="DD77" s="125">
        <f t="shared" si="151"/>
        <v>5.616933762750989</v>
      </c>
      <c r="DE77" s="298" t="str">
        <f t="shared" si="144"/>
        <v>C</v>
      </c>
    </row>
    <row r="78" spans="1:109" x14ac:dyDescent="0.25">
      <c r="A78" s="23">
        <v>100</v>
      </c>
      <c r="B78" s="23">
        <v>35</v>
      </c>
      <c r="C78" s="23">
        <v>2</v>
      </c>
      <c r="D78" s="23" t="s">
        <v>265</v>
      </c>
      <c r="E78" s="312">
        <f t="shared" si="76"/>
        <v>1.8352366201945167</v>
      </c>
      <c r="F78" s="287" t="str">
        <f t="shared" si="77"/>
        <v>A</v>
      </c>
      <c r="G78" s="312">
        <f t="shared" si="78"/>
        <v>2.1799999999999997</v>
      </c>
      <c r="H78" s="312">
        <f t="shared" si="78"/>
        <v>1.7888281935195574</v>
      </c>
      <c r="I78" s="287" t="str">
        <f t="shared" si="79"/>
        <v>B</v>
      </c>
      <c r="J78" s="320">
        <f t="shared" si="145"/>
        <v>2</v>
      </c>
      <c r="K78" s="80">
        <f t="shared" si="146"/>
        <v>2</v>
      </c>
      <c r="L78" s="82">
        <f t="shared" si="147"/>
        <v>2</v>
      </c>
      <c r="M78" s="80">
        <f t="shared" si="80"/>
        <v>35</v>
      </c>
      <c r="N78" s="80">
        <f t="shared" si="81"/>
        <v>20</v>
      </c>
      <c r="O78" s="80">
        <f t="shared" si="82"/>
        <v>20</v>
      </c>
      <c r="P78" s="80">
        <f t="shared" si="83"/>
        <v>100</v>
      </c>
      <c r="Q78" s="80">
        <f t="shared" si="84"/>
        <v>280</v>
      </c>
      <c r="R78" s="80">
        <f t="shared" si="85"/>
        <v>280</v>
      </c>
      <c r="S78" s="80">
        <f t="shared" si="86"/>
        <v>10</v>
      </c>
      <c r="T78" s="80">
        <f>0</f>
        <v>0</v>
      </c>
      <c r="U78" s="80">
        <f>'Int. Sens. Plot'!$B$2</f>
        <v>100</v>
      </c>
      <c r="V78" s="80">
        <f>'Int. Sens. Plot'!$B$3</f>
        <v>25</v>
      </c>
      <c r="W78" s="80">
        <f t="shared" si="87"/>
        <v>5</v>
      </c>
      <c r="X78" s="80">
        <f t="shared" si="88"/>
        <v>5</v>
      </c>
      <c r="Y78" s="225">
        <v>0.5</v>
      </c>
      <c r="Z78" s="80">
        <v>0</v>
      </c>
      <c r="AA78" s="86">
        <v>45</v>
      </c>
      <c r="AB78" s="86">
        <v>5</v>
      </c>
      <c r="AC78" s="80">
        <v>90</v>
      </c>
      <c r="AD78" s="80">
        <v>45</v>
      </c>
      <c r="AE78" s="80">
        <v>12</v>
      </c>
      <c r="AF78" s="80">
        <f t="shared" si="89"/>
        <v>33</v>
      </c>
      <c r="AG78" s="80">
        <f t="shared" si="90"/>
        <v>33</v>
      </c>
      <c r="AH78" s="86">
        <v>0</v>
      </c>
      <c r="AI78" s="86">
        <v>12</v>
      </c>
      <c r="AJ78" s="40">
        <v>58.9</v>
      </c>
      <c r="AK78" s="86">
        <v>9</v>
      </c>
      <c r="AL78" s="86">
        <v>0</v>
      </c>
      <c r="AM78" s="91">
        <v>1</v>
      </c>
      <c r="AN78" s="91">
        <v>0.1</v>
      </c>
      <c r="AO78" s="122">
        <v>3.5</v>
      </c>
      <c r="AP78" s="122">
        <v>10</v>
      </c>
      <c r="AQ78" s="122">
        <v>3</v>
      </c>
      <c r="AR78" s="122">
        <v>3</v>
      </c>
      <c r="AS78" s="122" t="str">
        <f t="shared" si="91"/>
        <v>Signalized</v>
      </c>
      <c r="AT78" s="119" t="s">
        <v>74</v>
      </c>
      <c r="AU78" s="321" t="s">
        <v>74</v>
      </c>
      <c r="AV78" s="306">
        <f t="shared" si="92"/>
        <v>12.428571428571429</v>
      </c>
      <c r="AW78" s="276">
        <f t="shared" si="93"/>
        <v>7.7777777777777779E-2</v>
      </c>
      <c r="AX78" s="276">
        <f t="shared" si="94"/>
        <v>2.7777777777777776E-2</v>
      </c>
      <c r="AY78" s="125">
        <f t="shared" si="95"/>
        <v>1</v>
      </c>
      <c r="AZ78" s="125">
        <f t="shared" si="96"/>
        <v>1.2136081181958649</v>
      </c>
      <c r="BA78" s="125">
        <f t="shared" si="97"/>
        <v>12.428571428571429</v>
      </c>
      <c r="BB78" s="125">
        <f t="shared" si="98"/>
        <v>0.38327578563083919</v>
      </c>
      <c r="BC78" s="125">
        <f t="shared" si="99"/>
        <v>0.6196512434107414</v>
      </c>
      <c r="BD78" s="326" t="str">
        <f t="shared" si="100"/>
        <v>-</v>
      </c>
      <c r="BE78" s="125" t="str">
        <f t="shared" si="101"/>
        <v>-</v>
      </c>
      <c r="BF78" s="125">
        <f t="shared" si="102"/>
        <v>88.46869197245654</v>
      </c>
      <c r="BG78" s="125">
        <f t="shared" si="103"/>
        <v>0.97247071016552877</v>
      </c>
      <c r="BH78" s="127">
        <f t="shared" si="104"/>
        <v>35</v>
      </c>
      <c r="BI78" s="125">
        <f t="shared" si="105"/>
        <v>0.15924999999999997</v>
      </c>
      <c r="BJ78" s="125">
        <f t="shared" si="106"/>
        <v>1.4225E-2</v>
      </c>
      <c r="BK78" s="127">
        <f t="shared" si="107"/>
        <v>49</v>
      </c>
      <c r="BL78" s="126">
        <f>IF(AS78="Signalized",(AC78-BK78)^2/(2*AC78),IF(AS78="Free",PEDBIKE_DELAY(AX78,AW78,AF78,AE78,AO78,AR78,AM78,L78,TRUE),IF(AS78="Stop",1,"Control N/A!")))</f>
        <v>9.3388888888888886</v>
      </c>
      <c r="BM78" s="125">
        <f t="shared" si="108"/>
        <v>8.959091002898803E-2</v>
      </c>
      <c r="BN78" s="125">
        <f t="shared" si="109"/>
        <v>1.8352366201945167</v>
      </c>
      <c r="BO78" s="124" t="str">
        <f t="shared" si="110"/>
        <v>A</v>
      </c>
      <c r="BP78" s="310"/>
      <c r="BQ78" s="302">
        <f t="shared" si="111"/>
        <v>1500</v>
      </c>
      <c r="BR78" s="126">
        <v>63</v>
      </c>
      <c r="BS78" s="127">
        <f t="shared" si="112"/>
        <v>528.51606728903505</v>
      </c>
      <c r="BT78" s="126">
        <f t="shared" si="113"/>
        <v>11.5225205839787</v>
      </c>
      <c r="BU78" s="303">
        <f t="shared" si="114"/>
        <v>6.3</v>
      </c>
      <c r="BV78" s="276">
        <f t="shared" si="115"/>
        <v>7.7777777777777779E-2</v>
      </c>
      <c r="BW78" s="276">
        <f t="shared" si="116"/>
        <v>6.9444444444444441E-3</v>
      </c>
      <c r="BX78" s="125">
        <f t="shared" si="117"/>
        <v>1</v>
      </c>
      <c r="BY78" s="125">
        <f t="shared" si="118"/>
        <v>0.1104145909768824</v>
      </c>
      <c r="BZ78" s="125">
        <f t="shared" si="119"/>
        <v>6.3</v>
      </c>
      <c r="CA78" s="125">
        <f t="shared" si="120"/>
        <v>1.4738789704048738E-2</v>
      </c>
      <c r="CB78" s="125">
        <f t="shared" si="121"/>
        <v>0.38737360581558478</v>
      </c>
      <c r="CC78" s="125">
        <f t="shared" si="122"/>
        <v>4.7235535498150769</v>
      </c>
      <c r="CD78" s="125">
        <f t="shared" si="123"/>
        <v>2.8937735789602139</v>
      </c>
      <c r="CE78" s="125">
        <f t="shared" si="124"/>
        <v>2</v>
      </c>
      <c r="CF78" s="304" cm="1">
        <f t="array" ref="CF78">PEDBIKE_DELAY(BW78,BV78,AG78,AH78,AP78,AQ78,AN78,L78,FALSE)</f>
        <v>0.75850019629464838</v>
      </c>
      <c r="CG78" s="306">
        <f t="shared" si="125"/>
        <v>6.3</v>
      </c>
      <c r="CH78" s="125">
        <f t="shared" si="126"/>
        <v>1</v>
      </c>
      <c r="CI78" s="125">
        <f t="shared" si="127"/>
        <v>0.1104145909768824</v>
      </c>
      <c r="CJ78" s="125">
        <f t="shared" si="128"/>
        <v>6.3</v>
      </c>
      <c r="CK78" s="125">
        <f t="shared" si="129"/>
        <v>0.38737360581558389</v>
      </c>
      <c r="CL78" s="125">
        <f t="shared" si="130"/>
        <v>0.99999990505803249</v>
      </c>
      <c r="CM78" s="125">
        <f t="shared" si="131"/>
        <v>1.8297801445777986</v>
      </c>
      <c r="CN78" s="125">
        <f t="shared" si="132"/>
        <v>2.8937735789602139</v>
      </c>
      <c r="CO78" s="127">
        <f t="shared" si="133"/>
        <v>2</v>
      </c>
      <c r="CP78" s="125" cm="1">
        <f t="array" ref="CP78">PEDBIKE_DELAY(BW78,AW78,AG78,AH78,AP78,AQ78,AN78,L78,FALSE)</f>
        <v>0.75850019629464838</v>
      </c>
      <c r="CQ78" s="126">
        <f t="shared" si="134"/>
        <v>30.5</v>
      </c>
      <c r="CR78" s="126">
        <f t="shared" si="135"/>
        <v>78.5</v>
      </c>
      <c r="CS78" s="126">
        <f t="shared" si="136"/>
        <v>54.5</v>
      </c>
      <c r="CT78" s="304">
        <f t="shared" si="137"/>
        <v>24.972520583978699</v>
      </c>
      <c r="CU78" s="126">
        <f t="shared" si="148"/>
        <v>24.972520583978699</v>
      </c>
      <c r="CV78" s="126">
        <f t="shared" si="138"/>
        <v>0</v>
      </c>
      <c r="CW78" s="127">
        <f t="shared" si="139"/>
        <v>0</v>
      </c>
      <c r="CX78" s="124">
        <f t="shared" si="140"/>
        <v>12</v>
      </c>
      <c r="CY78" s="124">
        <f t="shared" si="149"/>
        <v>0.31849999999999995</v>
      </c>
      <c r="CZ78" s="124">
        <f t="shared" si="150"/>
        <v>1.2903281935195572</v>
      </c>
      <c r="DA78" s="125">
        <f t="shared" si="141"/>
        <v>-2.0678999999999998</v>
      </c>
      <c r="DB78" s="125">
        <f t="shared" si="142"/>
        <v>0.11550000000000001</v>
      </c>
      <c r="DC78" s="125">
        <f t="shared" si="143"/>
        <v>2.1799999999999997</v>
      </c>
      <c r="DD78" s="125">
        <f t="shared" si="151"/>
        <v>1.7888281935195574</v>
      </c>
      <c r="DE78" s="298" t="str">
        <f t="shared" si="144"/>
        <v>B</v>
      </c>
    </row>
    <row r="79" spans="1:109" x14ac:dyDescent="0.25">
      <c r="A79" s="23">
        <v>200</v>
      </c>
      <c r="B79" s="23">
        <v>35</v>
      </c>
      <c r="C79" s="23">
        <v>2</v>
      </c>
      <c r="D79" s="23" t="s">
        <v>265</v>
      </c>
      <c r="E79" s="312">
        <f t="shared" si="76"/>
        <v>2.008711620194517</v>
      </c>
      <c r="F79" s="287" t="str">
        <f t="shared" si="77"/>
        <v>B</v>
      </c>
      <c r="G79" s="312">
        <f t="shared" si="78"/>
        <v>2.2954999999999997</v>
      </c>
      <c r="H79" s="312">
        <f t="shared" si="78"/>
        <v>2.2247934702014054</v>
      </c>
      <c r="I79" s="287" t="str">
        <f t="shared" si="79"/>
        <v>B</v>
      </c>
      <c r="J79" s="320">
        <f t="shared" si="145"/>
        <v>2</v>
      </c>
      <c r="K79" s="80">
        <f t="shared" si="146"/>
        <v>2</v>
      </c>
      <c r="L79" s="82">
        <f t="shared" si="147"/>
        <v>2</v>
      </c>
      <c r="M79" s="80">
        <f t="shared" si="80"/>
        <v>35</v>
      </c>
      <c r="N79" s="80">
        <f t="shared" si="81"/>
        <v>40</v>
      </c>
      <c r="O79" s="80">
        <f t="shared" si="82"/>
        <v>40</v>
      </c>
      <c r="P79" s="80">
        <f t="shared" si="83"/>
        <v>200</v>
      </c>
      <c r="Q79" s="80">
        <f t="shared" si="84"/>
        <v>560</v>
      </c>
      <c r="R79" s="80">
        <f t="shared" si="85"/>
        <v>560</v>
      </c>
      <c r="S79" s="80">
        <f t="shared" si="86"/>
        <v>20</v>
      </c>
      <c r="T79" s="80">
        <f>0</f>
        <v>0</v>
      </c>
      <c r="U79" s="80">
        <f>'Int. Sens. Plot'!$B$2</f>
        <v>100</v>
      </c>
      <c r="V79" s="80">
        <f>'Int. Sens. Plot'!$B$3</f>
        <v>25</v>
      </c>
      <c r="W79" s="80">
        <f t="shared" si="87"/>
        <v>5</v>
      </c>
      <c r="X79" s="80">
        <f t="shared" si="88"/>
        <v>5</v>
      </c>
      <c r="Y79" s="225">
        <v>0.5</v>
      </c>
      <c r="Z79" s="80">
        <v>0</v>
      </c>
      <c r="AA79" s="86">
        <v>45</v>
      </c>
      <c r="AB79" s="86">
        <v>5</v>
      </c>
      <c r="AC79" s="80">
        <v>90</v>
      </c>
      <c r="AD79" s="80">
        <v>45</v>
      </c>
      <c r="AE79" s="80">
        <v>12</v>
      </c>
      <c r="AF79" s="80">
        <f t="shared" si="89"/>
        <v>33</v>
      </c>
      <c r="AG79" s="80">
        <f t="shared" si="90"/>
        <v>33</v>
      </c>
      <c r="AH79" s="86">
        <v>0</v>
      </c>
      <c r="AI79" s="86">
        <v>12</v>
      </c>
      <c r="AJ79" s="40">
        <v>59.9</v>
      </c>
      <c r="AK79" s="86">
        <v>9</v>
      </c>
      <c r="AL79" s="86">
        <v>0</v>
      </c>
      <c r="AM79" s="91">
        <v>1</v>
      </c>
      <c r="AN79" s="91">
        <v>0.1</v>
      </c>
      <c r="AO79" s="122">
        <v>3.5</v>
      </c>
      <c r="AP79" s="122">
        <v>10</v>
      </c>
      <c r="AQ79" s="122">
        <v>3</v>
      </c>
      <c r="AR79" s="122">
        <v>3</v>
      </c>
      <c r="AS79" s="122" t="str">
        <f t="shared" si="91"/>
        <v>Signalized</v>
      </c>
      <c r="AT79" s="119" t="s">
        <v>74</v>
      </c>
      <c r="AU79" s="321" t="s">
        <v>74</v>
      </c>
      <c r="AV79" s="306">
        <f t="shared" si="92"/>
        <v>12.428571428571429</v>
      </c>
      <c r="AW79" s="276">
        <f t="shared" si="93"/>
        <v>0.15555555555555556</v>
      </c>
      <c r="AX79" s="276">
        <f t="shared" si="94"/>
        <v>2.7777777777777776E-2</v>
      </c>
      <c r="AY79" s="125">
        <f t="shared" si="95"/>
        <v>1.0987478173093093</v>
      </c>
      <c r="AZ79" s="125">
        <f t="shared" si="96"/>
        <v>1.6481217259639638</v>
      </c>
      <c r="BA79" s="125">
        <f t="shared" si="97"/>
        <v>12.626067063190048</v>
      </c>
      <c r="BB79" s="125">
        <f t="shared" si="98"/>
        <v>0.62544905038715037</v>
      </c>
      <c r="BC79" s="125">
        <f t="shared" si="99"/>
        <v>0.85971158614411258</v>
      </c>
      <c r="BD79" s="326" t="str">
        <f t="shared" si="100"/>
        <v>-</v>
      </c>
      <c r="BE79" s="125" t="str">
        <f t="shared" si="101"/>
        <v>-</v>
      </c>
      <c r="BF79" s="125">
        <f t="shared" si="102"/>
        <v>21.012060583374247</v>
      </c>
      <c r="BG79" s="125">
        <f t="shared" si="103"/>
        <v>0.97247071016552877</v>
      </c>
      <c r="BH79" s="127">
        <f t="shared" si="104"/>
        <v>70</v>
      </c>
      <c r="BI79" s="125">
        <f t="shared" si="105"/>
        <v>0.31849999999999995</v>
      </c>
      <c r="BJ79" s="125">
        <f t="shared" si="106"/>
        <v>2.845E-2</v>
      </c>
      <c r="BK79" s="127">
        <f t="shared" si="107"/>
        <v>49</v>
      </c>
      <c r="BL79" s="126">
        <f>IF(AS79="Signalized",(AC79-BK79)^2/(2*AC79),IF(AS79="Free",PEDBIKE_DELAY(AX79,AW79,AF79,AE79,AO79,AR79,AM79,L79,TRUE),IF(AS79="Stop",1,"Control N/A!")))</f>
        <v>9.3388888888888886</v>
      </c>
      <c r="BM79" s="125">
        <f t="shared" si="108"/>
        <v>8.959091002898803E-2</v>
      </c>
      <c r="BN79" s="125">
        <f t="shared" si="109"/>
        <v>2.008711620194517</v>
      </c>
      <c r="BO79" s="124" t="str">
        <f t="shared" si="110"/>
        <v>B</v>
      </c>
      <c r="BP79" s="310"/>
      <c r="BQ79" s="302">
        <f t="shared" si="111"/>
        <v>1500</v>
      </c>
      <c r="BR79" s="126">
        <v>64</v>
      </c>
      <c r="BS79" s="127">
        <f t="shared" si="112"/>
        <v>368.32367212661632</v>
      </c>
      <c r="BT79" s="126">
        <f t="shared" si="113"/>
        <v>11.64520979354617</v>
      </c>
      <c r="BU79" s="303">
        <f t="shared" si="114"/>
        <v>6.3</v>
      </c>
      <c r="BV79" s="276">
        <f t="shared" si="115"/>
        <v>0.15555555555555556</v>
      </c>
      <c r="BW79" s="276">
        <f t="shared" si="116"/>
        <v>6.9444444444444441E-3</v>
      </c>
      <c r="BX79" s="125">
        <f t="shared" si="117"/>
        <v>1</v>
      </c>
      <c r="BY79" s="125">
        <f t="shared" si="118"/>
        <v>7.4386484845519102E-2</v>
      </c>
      <c r="BZ79" s="125">
        <f t="shared" si="119"/>
        <v>6.3</v>
      </c>
      <c r="CA79" s="125">
        <f t="shared" si="120"/>
        <v>2.9260347486157245E-2</v>
      </c>
      <c r="CB79" s="125">
        <f t="shared" si="121"/>
        <v>0.62468890114859987</v>
      </c>
      <c r="CC79" s="125">
        <f t="shared" si="122"/>
        <v>7.0436273685742039</v>
      </c>
      <c r="CD79" s="125">
        <f t="shared" si="123"/>
        <v>2.6435515275993744</v>
      </c>
      <c r="CE79" s="125">
        <f t="shared" si="124"/>
        <v>3</v>
      </c>
      <c r="CF79" s="304" cm="1">
        <f t="array" ref="CF79">PEDBIKE_DELAY(BW79,BV79,AG79,AH79,AP79,AQ79,AN79,L79,FALSE)</f>
        <v>1.6723892767539661</v>
      </c>
      <c r="CG79" s="306">
        <f t="shared" si="125"/>
        <v>6.3</v>
      </c>
      <c r="CH79" s="125">
        <f t="shared" si="126"/>
        <v>1</v>
      </c>
      <c r="CI79" s="125">
        <f t="shared" si="127"/>
        <v>7.4386484845519102E-2</v>
      </c>
      <c r="CJ79" s="125">
        <f t="shared" si="128"/>
        <v>6.3</v>
      </c>
      <c r="CK79" s="125">
        <f t="shared" si="129"/>
        <v>0.62468890114860043</v>
      </c>
      <c r="CL79" s="125">
        <f t="shared" si="130"/>
        <v>0.99999999999999101</v>
      </c>
      <c r="CM79" s="125">
        <f t="shared" si="131"/>
        <v>4.4000758409748633</v>
      </c>
      <c r="CN79" s="125">
        <f t="shared" si="132"/>
        <v>2.6435515275993744</v>
      </c>
      <c r="CO79" s="127">
        <f t="shared" si="133"/>
        <v>3</v>
      </c>
      <c r="CP79" s="125" cm="1">
        <f t="array" ref="CP79">PEDBIKE_DELAY(BW79,AW79,AG79,AH79,AP79,AQ79,AN79,L79,FALSE)</f>
        <v>1.6723892767539661</v>
      </c>
      <c r="CQ79" s="126">
        <f t="shared" si="134"/>
        <v>30.5</v>
      </c>
      <c r="CR79" s="126">
        <f t="shared" si="135"/>
        <v>78.5</v>
      </c>
      <c r="CS79" s="126">
        <f t="shared" si="136"/>
        <v>54.5</v>
      </c>
      <c r="CT79" s="304">
        <f t="shared" si="137"/>
        <v>25.095209793546172</v>
      </c>
      <c r="CU79" s="126">
        <f t="shared" si="148"/>
        <v>25.095209793546172</v>
      </c>
      <c r="CV79" s="126">
        <f t="shared" si="138"/>
        <v>0</v>
      </c>
      <c r="CW79" s="127">
        <f t="shared" si="139"/>
        <v>0</v>
      </c>
      <c r="CX79" s="124">
        <f t="shared" si="140"/>
        <v>12</v>
      </c>
      <c r="CY79" s="124">
        <f t="shared" si="149"/>
        <v>0.6369999999999999</v>
      </c>
      <c r="CZ79" s="124">
        <f t="shared" si="150"/>
        <v>1.2922934702014053</v>
      </c>
      <c r="DA79" s="125">
        <f t="shared" si="141"/>
        <v>-2.0678999999999998</v>
      </c>
      <c r="DB79" s="125">
        <f t="shared" si="142"/>
        <v>0.23100000000000001</v>
      </c>
      <c r="DC79" s="125">
        <f t="shared" si="143"/>
        <v>2.2954999999999997</v>
      </c>
      <c r="DD79" s="125">
        <f t="shared" si="151"/>
        <v>2.2247934702014054</v>
      </c>
      <c r="DE79" s="298" t="str">
        <f t="shared" si="144"/>
        <v>B</v>
      </c>
    </row>
    <row r="80" spans="1:109" x14ac:dyDescent="0.25">
      <c r="A80" s="23">
        <v>300</v>
      </c>
      <c r="B80" s="23">
        <v>35</v>
      </c>
      <c r="C80" s="23">
        <v>2</v>
      </c>
      <c r="D80" s="23" t="s">
        <v>265</v>
      </c>
      <c r="E80" s="312">
        <f t="shared" si="76"/>
        <v>2.1821866201945168</v>
      </c>
      <c r="F80" s="287" t="str">
        <f t="shared" si="77"/>
        <v>B</v>
      </c>
      <c r="G80" s="312">
        <f t="shared" si="78"/>
        <v>2.4109999999999996</v>
      </c>
      <c r="H80" s="312">
        <f t="shared" si="78"/>
        <v>2.6617776691365855</v>
      </c>
      <c r="I80" s="287" t="str">
        <f t="shared" si="79"/>
        <v>B</v>
      </c>
      <c r="J80" s="320">
        <f t="shared" si="145"/>
        <v>2</v>
      </c>
      <c r="K80" s="80">
        <f t="shared" si="146"/>
        <v>2</v>
      </c>
      <c r="L80" s="82">
        <f t="shared" si="147"/>
        <v>2</v>
      </c>
      <c r="M80" s="80">
        <f t="shared" si="80"/>
        <v>35</v>
      </c>
      <c r="N80" s="80">
        <f t="shared" si="81"/>
        <v>60</v>
      </c>
      <c r="O80" s="80">
        <f t="shared" si="82"/>
        <v>60</v>
      </c>
      <c r="P80" s="80">
        <f t="shared" si="83"/>
        <v>300</v>
      </c>
      <c r="Q80" s="80">
        <f t="shared" si="84"/>
        <v>840</v>
      </c>
      <c r="R80" s="80">
        <f t="shared" si="85"/>
        <v>840</v>
      </c>
      <c r="S80" s="80">
        <f t="shared" si="86"/>
        <v>30</v>
      </c>
      <c r="T80" s="80">
        <f>0</f>
        <v>0</v>
      </c>
      <c r="U80" s="80">
        <f>'Int. Sens. Plot'!$B$2</f>
        <v>100</v>
      </c>
      <c r="V80" s="80">
        <f>'Int. Sens. Plot'!$B$3</f>
        <v>25</v>
      </c>
      <c r="W80" s="80">
        <f t="shared" si="87"/>
        <v>5</v>
      </c>
      <c r="X80" s="80">
        <f t="shared" si="88"/>
        <v>5</v>
      </c>
      <c r="Y80" s="225">
        <v>0.5</v>
      </c>
      <c r="Z80" s="80">
        <v>0</v>
      </c>
      <c r="AA80" s="86">
        <v>45</v>
      </c>
      <c r="AB80" s="86">
        <v>5</v>
      </c>
      <c r="AC80" s="80">
        <v>90</v>
      </c>
      <c r="AD80" s="80">
        <v>45</v>
      </c>
      <c r="AE80" s="80">
        <v>12</v>
      </c>
      <c r="AF80" s="80">
        <f t="shared" si="89"/>
        <v>33</v>
      </c>
      <c r="AG80" s="80">
        <f t="shared" si="90"/>
        <v>33</v>
      </c>
      <c r="AH80" s="86">
        <v>0</v>
      </c>
      <c r="AI80" s="86">
        <v>12</v>
      </c>
      <c r="AJ80" s="40">
        <v>60.9</v>
      </c>
      <c r="AK80" s="86">
        <v>9</v>
      </c>
      <c r="AL80" s="86">
        <v>0</v>
      </c>
      <c r="AM80" s="91">
        <v>1</v>
      </c>
      <c r="AN80" s="91">
        <v>0.1</v>
      </c>
      <c r="AO80" s="122">
        <v>3.5</v>
      </c>
      <c r="AP80" s="122">
        <v>10</v>
      </c>
      <c r="AQ80" s="122">
        <v>3</v>
      </c>
      <c r="AR80" s="122">
        <v>3</v>
      </c>
      <c r="AS80" s="122" t="str">
        <f t="shared" si="91"/>
        <v>Signalized</v>
      </c>
      <c r="AT80" s="119" t="s">
        <v>74</v>
      </c>
      <c r="AU80" s="321" t="s">
        <v>74</v>
      </c>
      <c r="AV80" s="306">
        <f t="shared" si="92"/>
        <v>12.428571428571429</v>
      </c>
      <c r="AW80" s="276">
        <f t="shared" si="93"/>
        <v>0.23333333333333334</v>
      </c>
      <c r="AX80" s="276">
        <f t="shared" si="94"/>
        <v>2.7777777777777776E-2</v>
      </c>
      <c r="AY80" s="125">
        <f t="shared" si="95"/>
        <v>1.7107645437217129</v>
      </c>
      <c r="AZ80" s="125">
        <f t="shared" si="96"/>
        <v>2.5661468155825693</v>
      </c>
      <c r="BA80" s="125">
        <f t="shared" si="97"/>
        <v>13.850100516014855</v>
      </c>
      <c r="BB80" s="125">
        <f t="shared" si="98"/>
        <v>0.80127733315269256</v>
      </c>
      <c r="BC80" s="125">
        <f t="shared" si="99"/>
        <v>0.96050930168109405</v>
      </c>
      <c r="BD80" s="326" t="str">
        <f t="shared" si="100"/>
        <v>-</v>
      </c>
      <c r="BE80" s="125" t="str">
        <f t="shared" si="101"/>
        <v>-</v>
      </c>
      <c r="BF80" s="125">
        <f t="shared" si="102"/>
        <v>10.016148237983645</v>
      </c>
      <c r="BG80" s="125">
        <f t="shared" si="103"/>
        <v>0.97247071016552877</v>
      </c>
      <c r="BH80" s="127">
        <f t="shared" si="104"/>
        <v>105</v>
      </c>
      <c r="BI80" s="125">
        <f t="shared" si="105"/>
        <v>0.47774999999999995</v>
      </c>
      <c r="BJ80" s="125">
        <f t="shared" si="106"/>
        <v>4.2674999999999998E-2</v>
      </c>
      <c r="BK80" s="127">
        <f t="shared" si="107"/>
        <v>49</v>
      </c>
      <c r="BL80" s="126">
        <f>IF(AS80="Signalized",(AC80-BK80)^2/(2*AC80),IF(AS80="Free",PEDBIKE_DELAY(AX80,AW80,AF80,AE80,AO80,AR80,AM80,L80,TRUE),IF(AS80="Stop",1,"Control N/A!")))</f>
        <v>9.3388888888888886</v>
      </c>
      <c r="BM80" s="125">
        <f t="shared" si="108"/>
        <v>8.959091002898803E-2</v>
      </c>
      <c r="BN80" s="125">
        <f t="shared" si="109"/>
        <v>2.1821866201945168</v>
      </c>
      <c r="BO80" s="124" t="str">
        <f t="shared" si="110"/>
        <v>B</v>
      </c>
      <c r="BP80" s="310"/>
      <c r="BQ80" s="302">
        <f t="shared" si="111"/>
        <v>1500</v>
      </c>
      <c r="BR80" s="126">
        <v>65</v>
      </c>
      <c r="BS80" s="127">
        <f t="shared" si="112"/>
        <v>253.84906883005667</v>
      </c>
      <c r="BT80" s="126">
        <f t="shared" si="113"/>
        <v>11.832662285301874</v>
      </c>
      <c r="BU80" s="303">
        <f t="shared" si="114"/>
        <v>6.3</v>
      </c>
      <c r="BV80" s="276">
        <f t="shared" si="115"/>
        <v>0.23333333333333334</v>
      </c>
      <c r="BW80" s="276">
        <f t="shared" si="116"/>
        <v>6.9444444444444441E-3</v>
      </c>
      <c r="BX80" s="125">
        <f t="shared" si="117"/>
        <v>1</v>
      </c>
      <c r="BY80" s="125">
        <f t="shared" si="118"/>
        <v>5.0456039518253067E-2</v>
      </c>
      <c r="BZ80" s="125">
        <f t="shared" si="119"/>
        <v>6.3</v>
      </c>
      <c r="CA80" s="125">
        <f t="shared" si="120"/>
        <v>4.3567875081940155E-2</v>
      </c>
      <c r="CB80" s="125">
        <f t="shared" si="121"/>
        <v>0.77007451481327605</v>
      </c>
      <c r="CC80" s="125">
        <f t="shared" si="122"/>
        <v>10.458552692425815</v>
      </c>
      <c r="CD80" s="125">
        <f t="shared" si="123"/>
        <v>2.4046878021569218</v>
      </c>
      <c r="CE80" s="125">
        <f t="shared" si="124"/>
        <v>4</v>
      </c>
      <c r="CF80" s="304" cm="1">
        <f t="array" ref="CF80">PEDBIKE_DELAY(BW80,BV80,AG80,AH80,AP80,AQ80,AN80,L80,FALSE)</f>
        <v>2.7881691549448013</v>
      </c>
      <c r="CG80" s="306">
        <f t="shared" si="125"/>
        <v>6.3</v>
      </c>
      <c r="CH80" s="125">
        <f t="shared" si="126"/>
        <v>1</v>
      </c>
      <c r="CI80" s="125">
        <f t="shared" si="127"/>
        <v>5.0456039518253067E-2</v>
      </c>
      <c r="CJ80" s="125">
        <f t="shared" si="128"/>
        <v>6.3</v>
      </c>
      <c r="CK80" s="125">
        <f t="shared" si="129"/>
        <v>0.77007451481327616</v>
      </c>
      <c r="CL80" s="125">
        <f t="shared" si="130"/>
        <v>1</v>
      </c>
      <c r="CM80" s="125">
        <f t="shared" si="131"/>
        <v>8.0538648902688923</v>
      </c>
      <c r="CN80" s="125">
        <f t="shared" si="132"/>
        <v>2.4046878021569218</v>
      </c>
      <c r="CO80" s="127">
        <f t="shared" si="133"/>
        <v>4</v>
      </c>
      <c r="CP80" s="125" cm="1">
        <f t="array" ref="CP80">PEDBIKE_DELAY(BW80,AW80,AG80,AH80,AP80,AQ80,AN80,L80,FALSE)</f>
        <v>2.7881691549448013</v>
      </c>
      <c r="CQ80" s="126">
        <f t="shared" si="134"/>
        <v>30.5</v>
      </c>
      <c r="CR80" s="126">
        <f t="shared" si="135"/>
        <v>78.5</v>
      </c>
      <c r="CS80" s="126">
        <f t="shared" si="136"/>
        <v>54.5</v>
      </c>
      <c r="CT80" s="304">
        <f t="shared" si="137"/>
        <v>25.282662285301875</v>
      </c>
      <c r="CU80" s="126">
        <f t="shared" si="148"/>
        <v>25.282662285301875</v>
      </c>
      <c r="CV80" s="126">
        <f t="shared" si="138"/>
        <v>0</v>
      </c>
      <c r="CW80" s="127">
        <f t="shared" si="139"/>
        <v>0</v>
      </c>
      <c r="CX80" s="124">
        <f t="shared" si="140"/>
        <v>12</v>
      </c>
      <c r="CY80" s="124">
        <f t="shared" si="149"/>
        <v>0.9554999999999999</v>
      </c>
      <c r="CZ80" s="124">
        <f t="shared" si="150"/>
        <v>1.2952776691365855</v>
      </c>
      <c r="DA80" s="125">
        <f t="shared" si="141"/>
        <v>-2.0678999999999998</v>
      </c>
      <c r="DB80" s="125">
        <f t="shared" si="142"/>
        <v>0.34649999999999997</v>
      </c>
      <c r="DC80" s="125">
        <f t="shared" si="143"/>
        <v>2.4109999999999996</v>
      </c>
      <c r="DD80" s="125">
        <f t="shared" si="151"/>
        <v>2.6617776691365855</v>
      </c>
      <c r="DE80" s="298" t="str">
        <f t="shared" si="144"/>
        <v>B</v>
      </c>
    </row>
    <row r="81" spans="1:109" x14ac:dyDescent="0.25">
      <c r="A81" s="23">
        <v>400</v>
      </c>
      <c r="B81" s="23">
        <v>35</v>
      </c>
      <c r="C81" s="23">
        <v>2</v>
      </c>
      <c r="D81" s="23" t="s">
        <v>265</v>
      </c>
      <c r="E81" s="312">
        <f t="shared" si="76"/>
        <v>2.3556616201945171</v>
      </c>
      <c r="F81" s="287" t="str">
        <f t="shared" si="77"/>
        <v>B</v>
      </c>
      <c r="G81" s="312">
        <f t="shared" si="78"/>
        <v>2.5264999999999995</v>
      </c>
      <c r="H81" s="312">
        <f t="shared" si="78"/>
        <v>3.1004043547666456</v>
      </c>
      <c r="I81" s="287" t="str">
        <f t="shared" si="79"/>
        <v>B</v>
      </c>
      <c r="J81" s="320">
        <f t="shared" si="145"/>
        <v>2</v>
      </c>
      <c r="K81" s="80">
        <f t="shared" si="146"/>
        <v>2</v>
      </c>
      <c r="L81" s="82">
        <f t="shared" si="147"/>
        <v>2</v>
      </c>
      <c r="M81" s="80">
        <f t="shared" si="80"/>
        <v>35</v>
      </c>
      <c r="N81" s="80">
        <f t="shared" si="81"/>
        <v>80</v>
      </c>
      <c r="O81" s="80">
        <f t="shared" si="82"/>
        <v>80</v>
      </c>
      <c r="P81" s="80">
        <f t="shared" si="83"/>
        <v>400</v>
      </c>
      <c r="Q81" s="80">
        <f t="shared" si="84"/>
        <v>1120</v>
      </c>
      <c r="R81" s="80">
        <f t="shared" si="85"/>
        <v>1120</v>
      </c>
      <c r="S81" s="80">
        <f t="shared" si="86"/>
        <v>40</v>
      </c>
      <c r="T81" s="80">
        <f>0</f>
        <v>0</v>
      </c>
      <c r="U81" s="80">
        <f>'Int. Sens. Plot'!$B$2</f>
        <v>100</v>
      </c>
      <c r="V81" s="80">
        <f>'Int. Sens. Plot'!$B$3</f>
        <v>25</v>
      </c>
      <c r="W81" s="80">
        <f t="shared" si="87"/>
        <v>5</v>
      </c>
      <c r="X81" s="80">
        <f t="shared" si="88"/>
        <v>5</v>
      </c>
      <c r="Y81" s="225">
        <v>0.5</v>
      </c>
      <c r="Z81" s="80">
        <v>0</v>
      </c>
      <c r="AA81" s="86">
        <v>45</v>
      </c>
      <c r="AB81" s="86">
        <v>5</v>
      </c>
      <c r="AC81" s="80">
        <v>90</v>
      </c>
      <c r="AD81" s="80">
        <v>45</v>
      </c>
      <c r="AE81" s="80">
        <v>12</v>
      </c>
      <c r="AF81" s="80">
        <f t="shared" si="89"/>
        <v>33</v>
      </c>
      <c r="AG81" s="80">
        <f t="shared" si="90"/>
        <v>33</v>
      </c>
      <c r="AH81" s="86">
        <v>0</v>
      </c>
      <c r="AI81" s="86">
        <v>12</v>
      </c>
      <c r="AJ81" s="40">
        <v>61.9</v>
      </c>
      <c r="AK81" s="86">
        <v>9</v>
      </c>
      <c r="AL81" s="86">
        <v>0</v>
      </c>
      <c r="AM81" s="91">
        <v>1</v>
      </c>
      <c r="AN81" s="91">
        <v>0.1</v>
      </c>
      <c r="AO81" s="122">
        <v>3.5</v>
      </c>
      <c r="AP81" s="122">
        <v>10</v>
      </c>
      <c r="AQ81" s="122">
        <v>3</v>
      </c>
      <c r="AR81" s="122">
        <v>3</v>
      </c>
      <c r="AS81" s="122" t="str">
        <f t="shared" si="91"/>
        <v>Signalized</v>
      </c>
      <c r="AT81" s="119" t="s">
        <v>74</v>
      </c>
      <c r="AU81" s="321" t="s">
        <v>74</v>
      </c>
      <c r="AV81" s="306">
        <f t="shared" si="92"/>
        <v>12.428571428571429</v>
      </c>
      <c r="AW81" s="276">
        <f t="shared" si="93"/>
        <v>0.31111111111111112</v>
      </c>
      <c r="AX81" s="276">
        <f t="shared" si="94"/>
        <v>2.7777777777777776E-2</v>
      </c>
      <c r="AY81" s="125">
        <f t="shared" si="95"/>
        <v>3.0444275286423914</v>
      </c>
      <c r="AZ81" s="125">
        <f t="shared" si="96"/>
        <v>4.5666412929635873</v>
      </c>
      <c r="BA81" s="125">
        <f t="shared" si="97"/>
        <v>16.517426485856213</v>
      </c>
      <c r="BB81" s="125">
        <f t="shared" si="98"/>
        <v>0.92341679279479139</v>
      </c>
      <c r="BC81" s="125">
        <f t="shared" si="99"/>
        <v>0.99413501237416413</v>
      </c>
      <c r="BD81" s="326" t="str">
        <f t="shared" si="100"/>
        <v>-</v>
      </c>
      <c r="BE81" s="125" t="str">
        <f t="shared" si="101"/>
        <v>-</v>
      </c>
      <c r="BF81" s="125">
        <f t="shared" si="102"/>
        <v>6.5010569158021339</v>
      </c>
      <c r="BG81" s="125">
        <f t="shared" si="103"/>
        <v>0.97247071016552877</v>
      </c>
      <c r="BH81" s="127">
        <f t="shared" si="104"/>
        <v>140</v>
      </c>
      <c r="BI81" s="125">
        <f t="shared" si="105"/>
        <v>0.6369999999999999</v>
      </c>
      <c r="BJ81" s="125">
        <f t="shared" si="106"/>
        <v>5.6899999999999999E-2</v>
      </c>
      <c r="BK81" s="127">
        <f t="shared" si="107"/>
        <v>49</v>
      </c>
      <c r="BL81" s="126">
        <f>IF(AS81="Signalized",(AC81-BK81)^2/(2*AC81),IF(AS81="Free",PEDBIKE_DELAY(AX81,AW81,AF81,AE81,AO81,AR81,AM81,L81,TRUE),IF(AS81="Stop",1,"Control N/A!")))</f>
        <v>9.3388888888888886</v>
      </c>
      <c r="BM81" s="125">
        <f t="shared" si="108"/>
        <v>8.959091002898803E-2</v>
      </c>
      <c r="BN81" s="125">
        <f t="shared" si="109"/>
        <v>2.3556616201945171</v>
      </c>
      <c r="BO81" s="124" t="str">
        <f t="shared" si="110"/>
        <v>B</v>
      </c>
      <c r="BP81" s="310"/>
      <c r="BQ81" s="302">
        <f t="shared" si="111"/>
        <v>1500</v>
      </c>
      <c r="BR81" s="126">
        <v>66</v>
      </c>
      <c r="BS81" s="127">
        <f t="shared" si="112"/>
        <v>173.0198866912221</v>
      </c>
      <c r="BT81" s="126">
        <f t="shared" si="113"/>
        <v>12.126059676459327</v>
      </c>
      <c r="BU81" s="303">
        <f t="shared" si="114"/>
        <v>6.3</v>
      </c>
      <c r="BV81" s="276">
        <f t="shared" si="115"/>
        <v>0.31111111111111112</v>
      </c>
      <c r="BW81" s="276">
        <f t="shared" si="116"/>
        <v>6.9444444444444441E-3</v>
      </c>
      <c r="BX81" s="125">
        <f t="shared" si="117"/>
        <v>1</v>
      </c>
      <c r="BY81" s="125">
        <f t="shared" si="118"/>
        <v>3.455294655580711E-2</v>
      </c>
      <c r="BZ81" s="125">
        <f t="shared" si="119"/>
        <v>6.3</v>
      </c>
      <c r="CA81" s="125">
        <f t="shared" si="120"/>
        <v>5.7664527037303959E-2</v>
      </c>
      <c r="CB81" s="125">
        <f t="shared" si="121"/>
        <v>0.85914157907895516</v>
      </c>
      <c r="CC81" s="125">
        <f t="shared" si="122"/>
        <v>15.486364734614304</v>
      </c>
      <c r="CD81" s="125">
        <f t="shared" si="123"/>
        <v>2.1813848823251294</v>
      </c>
      <c r="CE81" s="125">
        <f t="shared" si="124"/>
        <v>7</v>
      </c>
      <c r="CF81" s="304" cm="1">
        <f t="array" ref="CF81">PEDBIKE_DELAY(BW81,BV81,AG81,AH81,AP81,AQ81,AN81,L81,FALSE)</f>
        <v>4.1310970546769639</v>
      </c>
      <c r="CG81" s="306">
        <f t="shared" si="125"/>
        <v>6.3</v>
      </c>
      <c r="CH81" s="125">
        <f t="shared" si="126"/>
        <v>1</v>
      </c>
      <c r="CI81" s="125">
        <f t="shared" si="127"/>
        <v>3.455294655580711E-2</v>
      </c>
      <c r="CJ81" s="125">
        <f t="shared" si="128"/>
        <v>6.3</v>
      </c>
      <c r="CK81" s="125">
        <f t="shared" si="129"/>
        <v>0.85914157907895494</v>
      </c>
      <c r="CL81" s="125">
        <f t="shared" si="130"/>
        <v>1</v>
      </c>
      <c r="CM81" s="125">
        <f t="shared" si="131"/>
        <v>13.304979852289177</v>
      </c>
      <c r="CN81" s="125">
        <f t="shared" si="132"/>
        <v>2.1813848823251294</v>
      </c>
      <c r="CO81" s="127">
        <f t="shared" si="133"/>
        <v>7</v>
      </c>
      <c r="CP81" s="125" cm="1">
        <f t="array" ref="CP81">PEDBIKE_DELAY(BW81,AW81,AG81,AH81,AP81,AQ81,AN81,L81,FALSE)</f>
        <v>4.1310970546769639</v>
      </c>
      <c r="CQ81" s="126">
        <f t="shared" si="134"/>
        <v>30.5</v>
      </c>
      <c r="CR81" s="126">
        <f t="shared" si="135"/>
        <v>78.5</v>
      </c>
      <c r="CS81" s="126">
        <f t="shared" si="136"/>
        <v>54.5</v>
      </c>
      <c r="CT81" s="304">
        <f t="shared" si="137"/>
        <v>25.57605967645933</v>
      </c>
      <c r="CU81" s="126">
        <f t="shared" si="148"/>
        <v>25.57605967645933</v>
      </c>
      <c r="CV81" s="126">
        <f t="shared" si="138"/>
        <v>0</v>
      </c>
      <c r="CW81" s="127">
        <f t="shared" si="139"/>
        <v>0</v>
      </c>
      <c r="CX81" s="124">
        <f t="shared" si="140"/>
        <v>12</v>
      </c>
      <c r="CY81" s="124">
        <f t="shared" si="149"/>
        <v>1.2739999999999998</v>
      </c>
      <c r="CZ81" s="124">
        <f t="shared" si="150"/>
        <v>1.2999043547666456</v>
      </c>
      <c r="DA81" s="125">
        <f t="shared" si="141"/>
        <v>-2.0678999999999998</v>
      </c>
      <c r="DB81" s="125">
        <f t="shared" si="142"/>
        <v>0.46200000000000002</v>
      </c>
      <c r="DC81" s="125">
        <f t="shared" si="143"/>
        <v>2.5264999999999995</v>
      </c>
      <c r="DD81" s="125">
        <f t="shared" si="151"/>
        <v>3.1004043547666456</v>
      </c>
      <c r="DE81" s="298" t="str">
        <f t="shared" si="144"/>
        <v>B</v>
      </c>
    </row>
    <row r="82" spans="1:109" x14ac:dyDescent="0.25">
      <c r="A82" s="23">
        <v>500</v>
      </c>
      <c r="B82" s="23">
        <v>35</v>
      </c>
      <c r="C82" s="23">
        <v>2</v>
      </c>
      <c r="D82" s="23" t="s">
        <v>265</v>
      </c>
      <c r="E82" s="312">
        <f t="shared" si="76"/>
        <v>2.5291366201945169</v>
      </c>
      <c r="F82" s="287" t="str">
        <f t="shared" si="77"/>
        <v>B</v>
      </c>
      <c r="G82" s="312">
        <f t="shared" si="78"/>
        <v>2.6419999999999995</v>
      </c>
      <c r="H82" s="312">
        <f t="shared" si="78"/>
        <v>3.5417754771755945</v>
      </c>
      <c r="I82" s="287" t="str">
        <f t="shared" si="79"/>
        <v>B</v>
      </c>
      <c r="J82" s="320">
        <f t="shared" si="145"/>
        <v>2</v>
      </c>
      <c r="K82" s="80">
        <f t="shared" si="146"/>
        <v>2</v>
      </c>
      <c r="L82" s="82">
        <f t="shared" si="147"/>
        <v>2</v>
      </c>
      <c r="M82" s="80">
        <f t="shared" si="80"/>
        <v>35</v>
      </c>
      <c r="N82" s="80">
        <f t="shared" si="81"/>
        <v>100</v>
      </c>
      <c r="O82" s="80">
        <f t="shared" si="82"/>
        <v>100</v>
      </c>
      <c r="P82" s="80">
        <f t="shared" si="83"/>
        <v>500</v>
      </c>
      <c r="Q82" s="80">
        <f t="shared" si="84"/>
        <v>1400</v>
      </c>
      <c r="R82" s="80">
        <f t="shared" si="85"/>
        <v>1400</v>
      </c>
      <c r="S82" s="80">
        <f t="shared" si="86"/>
        <v>50</v>
      </c>
      <c r="T82" s="80">
        <f>0</f>
        <v>0</v>
      </c>
      <c r="U82" s="80">
        <f>'Int. Sens. Plot'!$B$2</f>
        <v>100</v>
      </c>
      <c r="V82" s="80">
        <f>'Int. Sens. Plot'!$B$3</f>
        <v>25</v>
      </c>
      <c r="W82" s="80">
        <f t="shared" si="87"/>
        <v>5</v>
      </c>
      <c r="X82" s="80">
        <f t="shared" si="88"/>
        <v>5</v>
      </c>
      <c r="Y82" s="225">
        <v>0.5</v>
      </c>
      <c r="Z82" s="80">
        <v>0</v>
      </c>
      <c r="AA82" s="86">
        <v>45</v>
      </c>
      <c r="AB82" s="86">
        <v>5</v>
      </c>
      <c r="AC82" s="80">
        <v>90</v>
      </c>
      <c r="AD82" s="80">
        <v>45</v>
      </c>
      <c r="AE82" s="80">
        <v>12</v>
      </c>
      <c r="AF82" s="80">
        <f t="shared" si="89"/>
        <v>33</v>
      </c>
      <c r="AG82" s="80">
        <f t="shared" si="90"/>
        <v>33</v>
      </c>
      <c r="AH82" s="86">
        <v>0</v>
      </c>
      <c r="AI82" s="86">
        <v>12</v>
      </c>
      <c r="AJ82" s="40">
        <v>62.9</v>
      </c>
      <c r="AK82" s="86">
        <v>9</v>
      </c>
      <c r="AL82" s="86">
        <v>0</v>
      </c>
      <c r="AM82" s="91">
        <v>1</v>
      </c>
      <c r="AN82" s="91">
        <v>0.1</v>
      </c>
      <c r="AO82" s="122">
        <v>3.5</v>
      </c>
      <c r="AP82" s="122">
        <v>10</v>
      </c>
      <c r="AQ82" s="122">
        <v>3</v>
      </c>
      <c r="AR82" s="122">
        <v>3</v>
      </c>
      <c r="AS82" s="122" t="str">
        <f t="shared" si="91"/>
        <v>Signalized</v>
      </c>
      <c r="AT82" s="119" t="s">
        <v>74</v>
      </c>
      <c r="AU82" s="321" t="s">
        <v>74</v>
      </c>
      <c r="AV82" s="306">
        <f t="shared" si="92"/>
        <v>12.428571428571429</v>
      </c>
      <c r="AW82" s="276">
        <f t="shared" si="93"/>
        <v>0.3888888888888889</v>
      </c>
      <c r="AX82" s="276">
        <f t="shared" si="94"/>
        <v>2.7777777777777776E-2</v>
      </c>
      <c r="AY82" s="125">
        <f t="shared" si="95"/>
        <v>6.0240778403853037</v>
      </c>
      <c r="AZ82" s="125">
        <f t="shared" si="96"/>
        <v>9.036116760577956</v>
      </c>
      <c r="BA82" s="125">
        <f t="shared" si="97"/>
        <v>22.476727109342036</v>
      </c>
      <c r="BB82" s="125">
        <f t="shared" si="98"/>
        <v>0.98735476374930042</v>
      </c>
      <c r="BC82" s="125">
        <f t="shared" si="99"/>
        <v>0.99984009800016405</v>
      </c>
      <c r="BD82" s="326" t="str">
        <f t="shared" si="100"/>
        <v>-</v>
      </c>
      <c r="BE82" s="125" t="str">
        <f t="shared" si="101"/>
        <v>-</v>
      </c>
      <c r="BF82" s="125">
        <f t="shared" si="102"/>
        <v>4.9329467077418672</v>
      </c>
      <c r="BG82" s="125">
        <f t="shared" si="103"/>
        <v>0.97247071016552877</v>
      </c>
      <c r="BH82" s="127">
        <f t="shared" si="104"/>
        <v>175</v>
      </c>
      <c r="BI82" s="125">
        <f t="shared" si="105"/>
        <v>0.79625000000000001</v>
      </c>
      <c r="BJ82" s="125">
        <f t="shared" si="106"/>
        <v>7.1124999999999994E-2</v>
      </c>
      <c r="BK82" s="127">
        <f t="shared" si="107"/>
        <v>49</v>
      </c>
      <c r="BL82" s="126">
        <f>IF(AS82="Signalized",(AC82-BK82)^2/(2*AC82),IF(AS82="Free",PEDBIKE_DELAY(AX82,AW82,AF82,AE82,AO82,AR82,AM82,L82,TRUE),IF(AS82="Stop",1,"Control N/A!")))</f>
        <v>9.3388888888888886</v>
      </c>
      <c r="BM82" s="125">
        <f t="shared" si="108"/>
        <v>8.959091002898803E-2</v>
      </c>
      <c r="BN82" s="125">
        <f t="shared" si="109"/>
        <v>2.5291366201945169</v>
      </c>
      <c r="BO82" s="124" t="str">
        <f t="shared" si="110"/>
        <v>B</v>
      </c>
      <c r="BP82" s="310"/>
      <c r="BQ82" s="302">
        <f t="shared" si="111"/>
        <v>1500</v>
      </c>
      <c r="BR82" s="126">
        <v>67</v>
      </c>
      <c r="BS82" s="127">
        <f t="shared" si="112"/>
        <v>116.62481762800145</v>
      </c>
      <c r="BT82" s="126">
        <f t="shared" si="113"/>
        <v>12.600542581523646</v>
      </c>
      <c r="BU82" s="303">
        <f t="shared" si="114"/>
        <v>6.3</v>
      </c>
      <c r="BV82" s="276">
        <f t="shared" si="115"/>
        <v>0.3888888888888889</v>
      </c>
      <c r="BW82" s="276">
        <f t="shared" si="116"/>
        <v>6.9444444444444441E-3</v>
      </c>
      <c r="BX82" s="125">
        <f t="shared" si="117"/>
        <v>1</v>
      </c>
      <c r="BY82" s="125">
        <f t="shared" si="118"/>
        <v>2.3978864874429108E-2</v>
      </c>
      <c r="BZ82" s="125">
        <f t="shared" si="119"/>
        <v>6.3</v>
      </c>
      <c r="CA82" s="125">
        <f t="shared" si="120"/>
        <v>7.1553411403966427E-2</v>
      </c>
      <c r="CB82" s="125">
        <f t="shared" si="121"/>
        <v>0.91370641350062964</v>
      </c>
      <c r="CC82" s="125">
        <f t="shared" si="122"/>
        <v>22.903612110837599</v>
      </c>
      <c r="CD82" s="125">
        <f t="shared" si="123"/>
        <v>1.9764348328345938</v>
      </c>
      <c r="CE82" s="125">
        <f t="shared" si="124"/>
        <v>12</v>
      </c>
      <c r="CF82" s="304" cm="1">
        <f t="array" ref="CF82">PEDBIKE_DELAY(BW82,BV82,AG82,AH82,AP82,AQ82,AN82,L82,FALSE)</f>
        <v>5.7462888752735477</v>
      </c>
      <c r="CG82" s="306">
        <f t="shared" si="125"/>
        <v>6.3</v>
      </c>
      <c r="CH82" s="125">
        <f t="shared" si="126"/>
        <v>1</v>
      </c>
      <c r="CI82" s="125">
        <f t="shared" si="127"/>
        <v>2.3978864874429108E-2</v>
      </c>
      <c r="CJ82" s="125">
        <f t="shared" si="128"/>
        <v>6.3</v>
      </c>
      <c r="CK82" s="125">
        <f t="shared" si="129"/>
        <v>0.91370641350062953</v>
      </c>
      <c r="CL82" s="125">
        <f t="shared" si="130"/>
        <v>1</v>
      </c>
      <c r="CM82" s="125">
        <f t="shared" si="131"/>
        <v>20.927177278003008</v>
      </c>
      <c r="CN82" s="125">
        <f t="shared" si="132"/>
        <v>1.9764348328345938</v>
      </c>
      <c r="CO82" s="127">
        <f t="shared" si="133"/>
        <v>12</v>
      </c>
      <c r="CP82" s="125" cm="1">
        <f t="array" ref="CP82">PEDBIKE_DELAY(BW82,AW82,AG82,AH82,AP82,AQ82,AN82,L82,FALSE)</f>
        <v>5.7462888752735477</v>
      </c>
      <c r="CQ82" s="126">
        <f t="shared" si="134"/>
        <v>30.5</v>
      </c>
      <c r="CR82" s="126">
        <f t="shared" si="135"/>
        <v>78.5</v>
      </c>
      <c r="CS82" s="126">
        <f t="shared" si="136"/>
        <v>54.5</v>
      </c>
      <c r="CT82" s="304">
        <f t="shared" si="137"/>
        <v>26.050542581523647</v>
      </c>
      <c r="CU82" s="126">
        <f t="shared" si="148"/>
        <v>26.050542581523647</v>
      </c>
      <c r="CV82" s="126">
        <f t="shared" si="138"/>
        <v>0</v>
      </c>
      <c r="CW82" s="127">
        <f t="shared" si="139"/>
        <v>0</v>
      </c>
      <c r="CX82" s="124">
        <f t="shared" si="140"/>
        <v>12</v>
      </c>
      <c r="CY82" s="124">
        <f t="shared" si="149"/>
        <v>1.5925</v>
      </c>
      <c r="CZ82" s="124">
        <f t="shared" si="150"/>
        <v>1.3072754771755941</v>
      </c>
      <c r="DA82" s="125">
        <f t="shared" si="141"/>
        <v>-2.0678999999999998</v>
      </c>
      <c r="DB82" s="125">
        <f t="shared" si="142"/>
        <v>0.57750000000000001</v>
      </c>
      <c r="DC82" s="125">
        <f t="shared" si="143"/>
        <v>2.6419999999999995</v>
      </c>
      <c r="DD82" s="125">
        <f t="shared" si="151"/>
        <v>3.5417754771755945</v>
      </c>
      <c r="DE82" s="298" t="str">
        <f t="shared" si="144"/>
        <v>B</v>
      </c>
    </row>
    <row r="83" spans="1:109" x14ac:dyDescent="0.25">
      <c r="A83" s="23">
        <v>600</v>
      </c>
      <c r="B83" s="23">
        <v>35</v>
      </c>
      <c r="C83" s="23">
        <v>2</v>
      </c>
      <c r="D83" s="23" t="s">
        <v>265</v>
      </c>
      <c r="E83" s="312">
        <f t="shared" si="76"/>
        <v>2.7026116201945167</v>
      </c>
      <c r="F83" s="287" t="str">
        <f t="shared" si="77"/>
        <v>B</v>
      </c>
      <c r="G83" s="312">
        <f t="shared" si="78"/>
        <v>2.7574999999999994</v>
      </c>
      <c r="H83" s="312">
        <f t="shared" si="78"/>
        <v>3.9879773643043182</v>
      </c>
      <c r="I83" s="287" t="str">
        <f t="shared" si="79"/>
        <v>C</v>
      </c>
      <c r="J83" s="320">
        <f t="shared" si="145"/>
        <v>2</v>
      </c>
      <c r="K83" s="80">
        <f t="shared" si="146"/>
        <v>2</v>
      </c>
      <c r="L83" s="82">
        <f t="shared" si="147"/>
        <v>2</v>
      </c>
      <c r="M83" s="80">
        <f t="shared" si="80"/>
        <v>35</v>
      </c>
      <c r="N83" s="80">
        <f t="shared" si="81"/>
        <v>120</v>
      </c>
      <c r="O83" s="80">
        <f t="shared" si="82"/>
        <v>120</v>
      </c>
      <c r="P83" s="80">
        <f t="shared" si="83"/>
        <v>600</v>
      </c>
      <c r="Q83" s="80">
        <f t="shared" si="84"/>
        <v>1680</v>
      </c>
      <c r="R83" s="80">
        <f t="shared" si="85"/>
        <v>1680</v>
      </c>
      <c r="S83" s="80">
        <f t="shared" si="86"/>
        <v>60</v>
      </c>
      <c r="T83" s="80">
        <f>0</f>
        <v>0</v>
      </c>
      <c r="U83" s="80">
        <f>'Int. Sens. Plot'!$B$2</f>
        <v>100</v>
      </c>
      <c r="V83" s="80">
        <f>'Int. Sens. Plot'!$B$3</f>
        <v>25</v>
      </c>
      <c r="W83" s="80">
        <f t="shared" si="87"/>
        <v>5</v>
      </c>
      <c r="X83" s="80">
        <f t="shared" si="88"/>
        <v>5</v>
      </c>
      <c r="Y83" s="225">
        <v>0.5</v>
      </c>
      <c r="Z83" s="80">
        <v>0</v>
      </c>
      <c r="AA83" s="86">
        <v>45</v>
      </c>
      <c r="AB83" s="86">
        <v>5</v>
      </c>
      <c r="AC83" s="80">
        <v>90</v>
      </c>
      <c r="AD83" s="80">
        <v>45</v>
      </c>
      <c r="AE83" s="80">
        <v>12</v>
      </c>
      <c r="AF83" s="80">
        <f t="shared" si="89"/>
        <v>33</v>
      </c>
      <c r="AG83" s="80">
        <f t="shared" si="90"/>
        <v>33</v>
      </c>
      <c r="AH83" s="86">
        <v>0</v>
      </c>
      <c r="AI83" s="86">
        <v>12</v>
      </c>
      <c r="AJ83" s="40">
        <v>63.9</v>
      </c>
      <c r="AK83" s="86">
        <v>9</v>
      </c>
      <c r="AL83" s="86">
        <v>0</v>
      </c>
      <c r="AM83" s="91">
        <v>1</v>
      </c>
      <c r="AN83" s="91">
        <v>0.1</v>
      </c>
      <c r="AO83" s="122">
        <v>3.5</v>
      </c>
      <c r="AP83" s="122">
        <v>10</v>
      </c>
      <c r="AQ83" s="122">
        <v>3</v>
      </c>
      <c r="AR83" s="122">
        <v>3</v>
      </c>
      <c r="AS83" s="122" t="str">
        <f t="shared" si="91"/>
        <v>Signalized</v>
      </c>
      <c r="AT83" s="119" t="s">
        <v>74</v>
      </c>
      <c r="AU83" s="321" t="s">
        <v>74</v>
      </c>
      <c r="AV83" s="306">
        <f t="shared" si="92"/>
        <v>12.428571428571429</v>
      </c>
      <c r="AW83" s="276">
        <f t="shared" si="93"/>
        <v>0.46666666666666667</v>
      </c>
      <c r="AX83" s="276">
        <f t="shared" si="94"/>
        <v>2.7777777777777776E-2</v>
      </c>
      <c r="AY83" s="125">
        <f t="shared" si="95"/>
        <v>12.816285741712166</v>
      </c>
      <c r="AZ83" s="125">
        <f t="shared" si="96"/>
        <v>19.22442861256825</v>
      </c>
      <c r="BA83" s="125">
        <f t="shared" si="97"/>
        <v>36.061142911995759</v>
      </c>
      <c r="BB83" s="125">
        <f t="shared" si="98"/>
        <v>0.99977831800976047</v>
      </c>
      <c r="BC83" s="125">
        <f t="shared" si="99"/>
        <v>0.99999995085709525</v>
      </c>
      <c r="BD83" s="326" t="str">
        <f t="shared" si="100"/>
        <v>-</v>
      </c>
      <c r="BE83" s="125" t="str">
        <f t="shared" si="101"/>
        <v>-</v>
      </c>
      <c r="BF83" s="125">
        <f t="shared" si="102"/>
        <v>4.0611241955427166</v>
      </c>
      <c r="BG83" s="125">
        <f t="shared" si="103"/>
        <v>0.97247071016552877</v>
      </c>
      <c r="BH83" s="127">
        <f t="shared" si="104"/>
        <v>210</v>
      </c>
      <c r="BI83" s="125">
        <f t="shared" si="105"/>
        <v>0.9554999999999999</v>
      </c>
      <c r="BJ83" s="125">
        <f t="shared" si="106"/>
        <v>8.5349999999999995E-2</v>
      </c>
      <c r="BK83" s="127">
        <f t="shared" si="107"/>
        <v>49</v>
      </c>
      <c r="BL83" s="126">
        <f>IF(AS83="Signalized",(AC83-BK83)^2/(2*AC83),IF(AS83="Free",PEDBIKE_DELAY(AX83,AW83,AF83,AE83,AO83,AR83,AM83,L83,TRUE),IF(AS83="Stop",1,"Control N/A!")))</f>
        <v>9.3388888888888886</v>
      </c>
      <c r="BM83" s="125">
        <f t="shared" si="108"/>
        <v>8.959091002898803E-2</v>
      </c>
      <c r="BN83" s="125">
        <f t="shared" si="109"/>
        <v>2.7026116201945167</v>
      </c>
      <c r="BO83" s="124" t="str">
        <f t="shared" si="110"/>
        <v>B</v>
      </c>
      <c r="BP83" s="310"/>
      <c r="BQ83" s="302">
        <f t="shared" si="111"/>
        <v>1500</v>
      </c>
      <c r="BR83" s="126">
        <v>68</v>
      </c>
      <c r="BS83" s="127">
        <f t="shared" si="112"/>
        <v>77.7428464586459</v>
      </c>
      <c r="BT83" s="126">
        <f t="shared" si="113"/>
        <v>13.405408717324052</v>
      </c>
      <c r="BU83" s="303">
        <f t="shared" si="114"/>
        <v>6.3</v>
      </c>
      <c r="BV83" s="276">
        <f t="shared" si="115"/>
        <v>0.46666666666666667</v>
      </c>
      <c r="BW83" s="276">
        <f t="shared" si="116"/>
        <v>6.9444444444444441E-3</v>
      </c>
      <c r="BX83" s="125">
        <f t="shared" si="117"/>
        <v>1</v>
      </c>
      <c r="BY83" s="125">
        <f t="shared" si="118"/>
        <v>1.6944648600332877E-2</v>
      </c>
      <c r="BZ83" s="125">
        <f t="shared" si="119"/>
        <v>6.3</v>
      </c>
      <c r="CA83" s="125">
        <f t="shared" si="120"/>
        <v>8.5237590424724785E-2</v>
      </c>
      <c r="CB83" s="125">
        <f t="shared" si="121"/>
        <v>0.94713427126164962</v>
      </c>
      <c r="CC83" s="125">
        <f t="shared" si="122"/>
        <v>33.882312375624316</v>
      </c>
      <c r="CD83" s="125">
        <f t="shared" si="123"/>
        <v>1.7912131350778067</v>
      </c>
      <c r="CE83" s="125">
        <f t="shared" si="124"/>
        <v>19</v>
      </c>
      <c r="CF83" s="304" cm="1">
        <f t="array" ref="CF83">PEDBIKE_DELAY(BW83,BV83,AG83,AH83,AP83,AQ83,AN83,L83,FALSE)</f>
        <v>7.6659461711403045</v>
      </c>
      <c r="CG83" s="306">
        <f t="shared" si="125"/>
        <v>6.3</v>
      </c>
      <c r="CH83" s="125">
        <f t="shared" si="126"/>
        <v>1</v>
      </c>
      <c r="CI83" s="125">
        <f t="shared" si="127"/>
        <v>1.6944648600332877E-2</v>
      </c>
      <c r="CJ83" s="125">
        <f t="shared" si="128"/>
        <v>6.3</v>
      </c>
      <c r="CK83" s="125">
        <f t="shared" si="129"/>
        <v>0.94713427126164962</v>
      </c>
      <c r="CL83" s="125">
        <f t="shared" si="130"/>
        <v>1</v>
      </c>
      <c r="CM83" s="125">
        <f t="shared" si="131"/>
        <v>32.091099240546512</v>
      </c>
      <c r="CN83" s="125">
        <f t="shared" si="132"/>
        <v>1.7912131350778067</v>
      </c>
      <c r="CO83" s="127">
        <f t="shared" si="133"/>
        <v>19</v>
      </c>
      <c r="CP83" s="125" cm="1">
        <f t="array" ref="CP83">PEDBIKE_DELAY(BW83,AW83,AG83,AH83,AP83,AQ83,AN83,L83,FALSE)</f>
        <v>7.6659461711403045</v>
      </c>
      <c r="CQ83" s="126">
        <f t="shared" si="134"/>
        <v>30.5</v>
      </c>
      <c r="CR83" s="126">
        <f t="shared" si="135"/>
        <v>78.5</v>
      </c>
      <c r="CS83" s="126">
        <f t="shared" si="136"/>
        <v>54.5</v>
      </c>
      <c r="CT83" s="304">
        <f t="shared" si="137"/>
        <v>26.855408717324053</v>
      </c>
      <c r="CU83" s="126">
        <f t="shared" si="148"/>
        <v>26.855408717324053</v>
      </c>
      <c r="CV83" s="126">
        <f t="shared" si="138"/>
        <v>0</v>
      </c>
      <c r="CW83" s="127">
        <f t="shared" si="139"/>
        <v>0</v>
      </c>
      <c r="CX83" s="124">
        <f t="shared" si="140"/>
        <v>12</v>
      </c>
      <c r="CY83" s="124">
        <f t="shared" si="149"/>
        <v>1.9109999999999998</v>
      </c>
      <c r="CZ83" s="124">
        <f t="shared" si="150"/>
        <v>1.3194773643043181</v>
      </c>
      <c r="DA83" s="125">
        <f t="shared" si="141"/>
        <v>-2.0678999999999998</v>
      </c>
      <c r="DB83" s="125">
        <f t="shared" si="142"/>
        <v>0.69299999999999995</v>
      </c>
      <c r="DC83" s="125">
        <f t="shared" si="143"/>
        <v>2.7574999999999994</v>
      </c>
      <c r="DD83" s="125">
        <f t="shared" si="151"/>
        <v>3.9879773643043182</v>
      </c>
      <c r="DE83" s="298" t="str">
        <f t="shared" si="144"/>
        <v>C</v>
      </c>
    </row>
    <row r="84" spans="1:109" x14ac:dyDescent="0.25">
      <c r="A84" s="23">
        <v>700</v>
      </c>
      <c r="B84" s="23">
        <v>35</v>
      </c>
      <c r="C84" s="23">
        <v>2</v>
      </c>
      <c r="D84" s="23" t="s">
        <v>265</v>
      </c>
      <c r="E84" s="312">
        <f t="shared" si="76"/>
        <v>2.876086620194517</v>
      </c>
      <c r="F84" s="287" t="str">
        <f t="shared" si="77"/>
        <v>C</v>
      </c>
      <c r="G84" s="312">
        <f t="shared" si="78"/>
        <v>2.8729999999999993</v>
      </c>
      <c r="H84" s="312">
        <f t="shared" si="78"/>
        <v>4.443397100742982</v>
      </c>
      <c r="I84" s="287" t="str">
        <f t="shared" si="79"/>
        <v>C</v>
      </c>
      <c r="J84" s="320">
        <f t="shared" si="145"/>
        <v>2</v>
      </c>
      <c r="K84" s="80">
        <f t="shared" si="146"/>
        <v>2</v>
      </c>
      <c r="L84" s="82">
        <f t="shared" si="147"/>
        <v>2</v>
      </c>
      <c r="M84" s="80">
        <f t="shared" si="80"/>
        <v>35</v>
      </c>
      <c r="N84" s="80">
        <f t="shared" si="81"/>
        <v>140</v>
      </c>
      <c r="O84" s="80">
        <f t="shared" si="82"/>
        <v>140</v>
      </c>
      <c r="P84" s="80">
        <f t="shared" si="83"/>
        <v>700</v>
      </c>
      <c r="Q84" s="80">
        <f t="shared" si="84"/>
        <v>1960</v>
      </c>
      <c r="R84" s="80">
        <f t="shared" si="85"/>
        <v>1960</v>
      </c>
      <c r="S84" s="80">
        <f t="shared" si="86"/>
        <v>70</v>
      </c>
      <c r="T84" s="80">
        <f>0</f>
        <v>0</v>
      </c>
      <c r="U84" s="80">
        <f>'Int. Sens. Plot'!$B$2</f>
        <v>100</v>
      </c>
      <c r="V84" s="80">
        <f>'Int. Sens. Plot'!$B$3</f>
        <v>25</v>
      </c>
      <c r="W84" s="80">
        <f t="shared" si="87"/>
        <v>5</v>
      </c>
      <c r="X84" s="80">
        <f t="shared" si="88"/>
        <v>5</v>
      </c>
      <c r="Y84" s="225">
        <v>0.5</v>
      </c>
      <c r="Z84" s="80">
        <v>0</v>
      </c>
      <c r="AA84" s="86">
        <v>45</v>
      </c>
      <c r="AB84" s="86">
        <v>5</v>
      </c>
      <c r="AC84" s="80">
        <v>90</v>
      </c>
      <c r="AD84" s="80">
        <v>45</v>
      </c>
      <c r="AE84" s="80">
        <v>12</v>
      </c>
      <c r="AF84" s="80">
        <f t="shared" si="89"/>
        <v>33</v>
      </c>
      <c r="AG84" s="80">
        <f t="shared" si="90"/>
        <v>33</v>
      </c>
      <c r="AH84" s="86">
        <v>0</v>
      </c>
      <c r="AI84" s="86">
        <v>12</v>
      </c>
      <c r="AJ84" s="40">
        <v>64.900000000000006</v>
      </c>
      <c r="AK84" s="86">
        <v>9</v>
      </c>
      <c r="AL84" s="86">
        <v>0</v>
      </c>
      <c r="AM84" s="91">
        <v>1</v>
      </c>
      <c r="AN84" s="91">
        <v>0.1</v>
      </c>
      <c r="AO84" s="122">
        <v>3.5</v>
      </c>
      <c r="AP84" s="122">
        <v>10</v>
      </c>
      <c r="AQ84" s="122">
        <v>3</v>
      </c>
      <c r="AR84" s="122">
        <v>3</v>
      </c>
      <c r="AS84" s="122" t="str">
        <f t="shared" si="91"/>
        <v>Signalized</v>
      </c>
      <c r="AT84" s="119" t="s">
        <v>74</v>
      </c>
      <c r="AU84" s="321" t="s">
        <v>74</v>
      </c>
      <c r="AV84" s="306">
        <f t="shared" si="92"/>
        <v>12.428571428571429</v>
      </c>
      <c r="AW84" s="276">
        <f t="shared" si="93"/>
        <v>0.5444444444444444</v>
      </c>
      <c r="AX84" s="276">
        <f t="shared" si="94"/>
        <v>2.7777777777777776E-2</v>
      </c>
      <c r="AY84" s="125">
        <f t="shared" si="95"/>
        <v>28.553079953123753</v>
      </c>
      <c r="AZ84" s="125">
        <f t="shared" si="96"/>
        <v>42.829619929685627</v>
      </c>
      <c r="BA84" s="125">
        <f t="shared" si="97"/>
        <v>67.534731334818929</v>
      </c>
      <c r="BB84" s="125">
        <f t="shared" si="98"/>
        <v>0.99999998963109737</v>
      </c>
      <c r="BC84" s="125">
        <f t="shared" si="99"/>
        <v>0.99999999999999989</v>
      </c>
      <c r="BD84" s="326" t="str">
        <f t="shared" si="100"/>
        <v>-</v>
      </c>
      <c r="BE84" s="125" t="str">
        <f t="shared" si="101"/>
        <v>-</v>
      </c>
      <c r="BF84" s="125">
        <f t="shared" si="102"/>
        <v>3.4949713111872818</v>
      </c>
      <c r="BG84" s="125">
        <f t="shared" si="103"/>
        <v>0.97247071016552877</v>
      </c>
      <c r="BH84" s="127">
        <f t="shared" si="104"/>
        <v>245</v>
      </c>
      <c r="BI84" s="125">
        <f t="shared" si="105"/>
        <v>1.1147499999999999</v>
      </c>
      <c r="BJ84" s="125">
        <f t="shared" si="106"/>
        <v>9.9574999999999997E-2</v>
      </c>
      <c r="BK84" s="127">
        <f t="shared" si="107"/>
        <v>49</v>
      </c>
      <c r="BL84" s="126">
        <f>IF(AS84="Signalized",(AC84-BK84)^2/(2*AC84),IF(AS84="Free",PEDBIKE_DELAY(AX84,AW84,AF84,AE84,AO84,AR84,AM84,L84,TRUE),IF(AS84="Stop",1,"Control N/A!")))</f>
        <v>9.3388888888888886</v>
      </c>
      <c r="BM84" s="125">
        <f t="shared" si="108"/>
        <v>8.959091002898803E-2</v>
      </c>
      <c r="BN84" s="125">
        <f t="shared" si="109"/>
        <v>2.876086620194517</v>
      </c>
      <c r="BO84" s="124" t="str">
        <f t="shared" si="110"/>
        <v>C</v>
      </c>
      <c r="BP84" s="310"/>
      <c r="BQ84" s="302">
        <f t="shared" si="111"/>
        <v>1500</v>
      </c>
      <c r="BR84" s="126">
        <v>69</v>
      </c>
      <c r="BS84" s="127">
        <f t="shared" si="112"/>
        <v>51.251243092974043</v>
      </c>
      <c r="BT84" s="126">
        <f t="shared" si="113"/>
        <v>14.878915843102247</v>
      </c>
      <c r="BU84" s="303">
        <f t="shared" si="114"/>
        <v>6.3</v>
      </c>
      <c r="BV84" s="276">
        <f t="shared" si="115"/>
        <v>0.5444444444444444</v>
      </c>
      <c r="BW84" s="276">
        <f t="shared" si="116"/>
        <v>6.9444444444444441E-3</v>
      </c>
      <c r="BX84" s="125">
        <f t="shared" si="117"/>
        <v>1</v>
      </c>
      <c r="BY84" s="125">
        <f t="shared" si="118"/>
        <v>1.2263740175549561E-2</v>
      </c>
      <c r="BZ84" s="125">
        <f t="shared" si="119"/>
        <v>6.3</v>
      </c>
      <c r="CA84" s="125">
        <f t="shared" si="120"/>
        <v>9.8720081208623633E-2</v>
      </c>
      <c r="CB84" s="125">
        <f t="shared" si="121"/>
        <v>0.96761305922709295</v>
      </c>
      <c r="CC84" s="125">
        <f t="shared" si="122"/>
        <v>50.201333902746178</v>
      </c>
      <c r="CD84" s="125">
        <f t="shared" si="123"/>
        <v>1.6258676278291713</v>
      </c>
      <c r="CE84" s="125">
        <f t="shared" si="124"/>
        <v>31</v>
      </c>
      <c r="CF84" s="304" cm="1">
        <f t="array" ref="CF84">PEDBIKE_DELAY(BW84,BV84,AG84,AH84,AP84,AQ84,AN84,L84,FALSE)</f>
        <v>9.9148980740373833</v>
      </c>
      <c r="CG84" s="306">
        <f t="shared" si="125"/>
        <v>6.3</v>
      </c>
      <c r="CH84" s="125">
        <f t="shared" si="126"/>
        <v>1</v>
      </c>
      <c r="CI84" s="125">
        <f t="shared" si="127"/>
        <v>1.2263740175549561E-2</v>
      </c>
      <c r="CJ84" s="125">
        <f t="shared" si="128"/>
        <v>6.3</v>
      </c>
      <c r="CK84" s="125">
        <f t="shared" si="129"/>
        <v>0.96761305922709295</v>
      </c>
      <c r="CL84" s="125">
        <f t="shared" si="130"/>
        <v>1</v>
      </c>
      <c r="CM84" s="125">
        <f t="shared" si="131"/>
        <v>48.575466274917005</v>
      </c>
      <c r="CN84" s="125">
        <f t="shared" si="132"/>
        <v>1.6258676278291713</v>
      </c>
      <c r="CO84" s="127">
        <f t="shared" si="133"/>
        <v>31</v>
      </c>
      <c r="CP84" s="125" cm="1">
        <f t="array" ref="CP84">PEDBIKE_DELAY(BW84,AW84,AG84,AH84,AP84,AQ84,AN84,L84,FALSE)</f>
        <v>9.9148980740373833</v>
      </c>
      <c r="CQ84" s="126">
        <f t="shared" si="134"/>
        <v>30.5</v>
      </c>
      <c r="CR84" s="126">
        <f t="shared" si="135"/>
        <v>78.5</v>
      </c>
      <c r="CS84" s="126">
        <f t="shared" si="136"/>
        <v>54.5</v>
      </c>
      <c r="CT84" s="304">
        <f t="shared" si="137"/>
        <v>28.328915843102248</v>
      </c>
      <c r="CU84" s="126">
        <f t="shared" si="148"/>
        <v>28.328915843102248</v>
      </c>
      <c r="CV84" s="126">
        <f t="shared" si="138"/>
        <v>0</v>
      </c>
      <c r="CW84" s="127">
        <f t="shared" si="139"/>
        <v>0</v>
      </c>
      <c r="CX84" s="124">
        <f t="shared" si="140"/>
        <v>12</v>
      </c>
      <c r="CY84" s="124">
        <f t="shared" si="149"/>
        <v>2.2294999999999998</v>
      </c>
      <c r="CZ84" s="124">
        <f t="shared" si="150"/>
        <v>1.3408971007429817</v>
      </c>
      <c r="DA84" s="125">
        <f t="shared" si="141"/>
        <v>-2.0678999999999998</v>
      </c>
      <c r="DB84" s="125">
        <f t="shared" si="142"/>
        <v>0.8085</v>
      </c>
      <c r="DC84" s="125">
        <f t="shared" si="143"/>
        <v>2.8729999999999993</v>
      </c>
      <c r="DD84" s="125">
        <f t="shared" si="151"/>
        <v>4.443397100742982</v>
      </c>
      <c r="DE84" s="298" t="str">
        <f t="shared" si="144"/>
        <v>C</v>
      </c>
    </row>
    <row r="85" spans="1:109" x14ac:dyDescent="0.25">
      <c r="A85" s="23">
        <v>800</v>
      </c>
      <c r="B85" s="23">
        <v>35</v>
      </c>
      <c r="C85" s="23">
        <v>2</v>
      </c>
      <c r="D85" s="23" t="s">
        <v>265</v>
      </c>
      <c r="E85" s="312">
        <f t="shared" si="76"/>
        <v>3.0495616201945168</v>
      </c>
      <c r="F85" s="287" t="str">
        <f t="shared" si="77"/>
        <v>C</v>
      </c>
      <c r="G85" s="312">
        <f t="shared" si="78"/>
        <v>2.9885000000000002</v>
      </c>
      <c r="H85" s="312">
        <f t="shared" si="78"/>
        <v>4.9189776612212972</v>
      </c>
      <c r="I85" s="287" t="str">
        <f t="shared" si="79"/>
        <v>C</v>
      </c>
      <c r="J85" s="320">
        <f t="shared" si="145"/>
        <v>2</v>
      </c>
      <c r="K85" s="80">
        <f t="shared" si="146"/>
        <v>2</v>
      </c>
      <c r="L85" s="82">
        <f t="shared" si="147"/>
        <v>2</v>
      </c>
      <c r="M85" s="80">
        <f t="shared" si="80"/>
        <v>35</v>
      </c>
      <c r="N85" s="80">
        <f t="shared" si="81"/>
        <v>160</v>
      </c>
      <c r="O85" s="80">
        <f t="shared" si="82"/>
        <v>160</v>
      </c>
      <c r="P85" s="80">
        <f t="shared" si="83"/>
        <v>800</v>
      </c>
      <c r="Q85" s="80">
        <f t="shared" si="84"/>
        <v>2240</v>
      </c>
      <c r="R85" s="80">
        <f t="shared" si="85"/>
        <v>2240</v>
      </c>
      <c r="S85" s="80">
        <f t="shared" si="86"/>
        <v>80</v>
      </c>
      <c r="T85" s="80">
        <f>0</f>
        <v>0</v>
      </c>
      <c r="U85" s="80">
        <f>'Int. Sens. Plot'!$B$2</f>
        <v>100</v>
      </c>
      <c r="V85" s="80">
        <f>'Int. Sens. Plot'!$B$3</f>
        <v>25</v>
      </c>
      <c r="W85" s="80">
        <f t="shared" si="87"/>
        <v>5</v>
      </c>
      <c r="X85" s="80">
        <f t="shared" si="88"/>
        <v>5</v>
      </c>
      <c r="Y85" s="225">
        <v>0.5</v>
      </c>
      <c r="Z85" s="80">
        <v>0</v>
      </c>
      <c r="AA85" s="86">
        <v>45</v>
      </c>
      <c r="AB85" s="86">
        <v>5</v>
      </c>
      <c r="AC85" s="80">
        <v>90</v>
      </c>
      <c r="AD85" s="80">
        <v>45</v>
      </c>
      <c r="AE85" s="80">
        <v>12</v>
      </c>
      <c r="AF85" s="80">
        <f t="shared" si="89"/>
        <v>33</v>
      </c>
      <c r="AG85" s="80">
        <f t="shared" si="90"/>
        <v>33</v>
      </c>
      <c r="AH85" s="86">
        <v>0</v>
      </c>
      <c r="AI85" s="86">
        <v>12</v>
      </c>
      <c r="AJ85" s="40">
        <v>65.900000000000006</v>
      </c>
      <c r="AK85" s="86">
        <v>9</v>
      </c>
      <c r="AL85" s="86">
        <v>0</v>
      </c>
      <c r="AM85" s="91">
        <v>1</v>
      </c>
      <c r="AN85" s="91">
        <v>0.1</v>
      </c>
      <c r="AO85" s="122">
        <v>3.5</v>
      </c>
      <c r="AP85" s="122">
        <v>10</v>
      </c>
      <c r="AQ85" s="122">
        <v>3</v>
      </c>
      <c r="AR85" s="122">
        <v>3</v>
      </c>
      <c r="AS85" s="122" t="str">
        <f t="shared" si="91"/>
        <v>Signalized</v>
      </c>
      <c r="AT85" s="119" t="s">
        <v>74</v>
      </c>
      <c r="AU85" s="321" t="s">
        <v>74</v>
      </c>
      <c r="AV85" s="306">
        <f t="shared" si="92"/>
        <v>12.428571428571429</v>
      </c>
      <c r="AW85" s="276">
        <f t="shared" si="93"/>
        <v>0.62222222222222223</v>
      </c>
      <c r="AX85" s="276">
        <f t="shared" si="94"/>
        <v>2.7777777777777776E-2</v>
      </c>
      <c r="AY85" s="125">
        <f t="shared" si="95"/>
        <v>65.500300767572313</v>
      </c>
      <c r="AZ85" s="125">
        <f t="shared" si="96"/>
        <v>98.250451151358462</v>
      </c>
      <c r="BA85" s="125">
        <f t="shared" si="97"/>
        <v>141.42917296371604</v>
      </c>
      <c r="BB85" s="125">
        <f t="shared" si="98"/>
        <v>1</v>
      </c>
      <c r="BC85" s="125">
        <f t="shared" si="99"/>
        <v>1</v>
      </c>
      <c r="BD85" s="326" t="str">
        <f t="shared" si="100"/>
        <v>-</v>
      </c>
      <c r="BE85" s="125" t="str">
        <f t="shared" si="101"/>
        <v>-</v>
      </c>
      <c r="BF85" s="125">
        <f t="shared" si="102"/>
        <v>3.0860335717448124</v>
      </c>
      <c r="BG85" s="125">
        <f t="shared" si="103"/>
        <v>0.97247071016552877</v>
      </c>
      <c r="BH85" s="127">
        <f t="shared" si="104"/>
        <v>280</v>
      </c>
      <c r="BI85" s="125">
        <f t="shared" si="105"/>
        <v>1.2739999999999998</v>
      </c>
      <c r="BJ85" s="125">
        <f t="shared" si="106"/>
        <v>0.1138</v>
      </c>
      <c r="BK85" s="127">
        <f t="shared" si="107"/>
        <v>49</v>
      </c>
      <c r="BL85" s="126">
        <f>IF(AS85="Signalized",(AC85-BK85)^2/(2*AC85),IF(AS85="Free",PEDBIKE_DELAY(AX85,AW85,AF85,AE85,AO85,AR85,AM85,L85,TRUE),IF(AS85="Stop",1,"Control N/A!")))</f>
        <v>9.3388888888888886</v>
      </c>
      <c r="BM85" s="125">
        <f t="shared" si="108"/>
        <v>8.959091002898803E-2</v>
      </c>
      <c r="BN85" s="125">
        <f t="shared" si="109"/>
        <v>3.0495616201945168</v>
      </c>
      <c r="BO85" s="124" t="str">
        <f t="shared" si="110"/>
        <v>C</v>
      </c>
      <c r="BP85" s="310"/>
      <c r="BQ85" s="302">
        <f t="shared" si="111"/>
        <v>1500</v>
      </c>
      <c r="BR85" s="126">
        <v>70</v>
      </c>
      <c r="BS85" s="127">
        <f t="shared" si="112"/>
        <v>33.413569683367271</v>
      </c>
      <c r="BT85" s="126">
        <f t="shared" si="113"/>
        <v>17.974103160248159</v>
      </c>
      <c r="BU85" s="303">
        <f t="shared" si="114"/>
        <v>6.3</v>
      </c>
      <c r="BV85" s="276">
        <f t="shared" si="115"/>
        <v>0.62222222222222223</v>
      </c>
      <c r="BW85" s="276">
        <f t="shared" si="116"/>
        <v>6.9444444444444441E-3</v>
      </c>
      <c r="BX85" s="125">
        <f t="shared" si="117"/>
        <v>1</v>
      </c>
      <c r="BY85" s="125">
        <f t="shared" si="118"/>
        <v>9.1490155759144029E-3</v>
      </c>
      <c r="BZ85" s="125">
        <f t="shared" si="119"/>
        <v>6.3</v>
      </c>
      <c r="CA85" s="125">
        <f t="shared" si="120"/>
        <v>0.11200385639617194</v>
      </c>
      <c r="CB85" s="125">
        <f t="shared" si="121"/>
        <v>0.98015890525562976</v>
      </c>
      <c r="CC85" s="125">
        <f t="shared" si="122"/>
        <v>74.573185605741116</v>
      </c>
      <c r="CD85" s="125">
        <f t="shared" si="123"/>
        <v>1.4796136409930203</v>
      </c>
      <c r="CE85" s="125">
        <f t="shared" si="124"/>
        <v>50</v>
      </c>
      <c r="CF85" s="304" cm="1">
        <f t="array" ref="CF85">PEDBIKE_DELAY(BW85,BV85,AG85,AH85,AP85,AQ85,AN85,L85,FALSE)</f>
        <v>12.510471534432419</v>
      </c>
      <c r="CG85" s="306">
        <f t="shared" si="125"/>
        <v>6.3</v>
      </c>
      <c r="CH85" s="125">
        <f t="shared" si="126"/>
        <v>1</v>
      </c>
      <c r="CI85" s="125">
        <f t="shared" si="127"/>
        <v>9.1490155759144029E-3</v>
      </c>
      <c r="CJ85" s="125">
        <f t="shared" si="128"/>
        <v>6.3</v>
      </c>
      <c r="CK85" s="125">
        <f t="shared" si="129"/>
        <v>0.98015890525562976</v>
      </c>
      <c r="CL85" s="125">
        <f t="shared" si="130"/>
        <v>1</v>
      </c>
      <c r="CM85" s="125">
        <f t="shared" si="131"/>
        <v>73.093571964748094</v>
      </c>
      <c r="CN85" s="125">
        <f t="shared" si="132"/>
        <v>1.4796136409930203</v>
      </c>
      <c r="CO85" s="127">
        <f t="shared" si="133"/>
        <v>50</v>
      </c>
      <c r="CP85" s="125" cm="1">
        <f t="array" ref="CP85">PEDBIKE_DELAY(BW85,AW85,AG85,AH85,AP85,AQ85,AN85,L85,FALSE)</f>
        <v>12.510471534432419</v>
      </c>
      <c r="CQ85" s="126">
        <f t="shared" si="134"/>
        <v>30.5</v>
      </c>
      <c r="CR85" s="126">
        <f t="shared" si="135"/>
        <v>78.5</v>
      </c>
      <c r="CS85" s="126">
        <f t="shared" si="136"/>
        <v>54.5</v>
      </c>
      <c r="CT85" s="304">
        <f t="shared" si="137"/>
        <v>31.424103160248158</v>
      </c>
      <c r="CU85" s="126">
        <f t="shared" si="148"/>
        <v>31.424103160248158</v>
      </c>
      <c r="CV85" s="126">
        <f t="shared" si="138"/>
        <v>0</v>
      </c>
      <c r="CW85" s="127">
        <f t="shared" si="139"/>
        <v>0</v>
      </c>
      <c r="CX85" s="124">
        <f t="shared" si="140"/>
        <v>12</v>
      </c>
      <c r="CY85" s="124">
        <f t="shared" si="149"/>
        <v>2.5479999999999996</v>
      </c>
      <c r="CZ85" s="124">
        <f t="shared" si="150"/>
        <v>1.3824776612212974</v>
      </c>
      <c r="DA85" s="125">
        <f t="shared" si="141"/>
        <v>-2.0678999999999998</v>
      </c>
      <c r="DB85" s="125">
        <f t="shared" si="142"/>
        <v>0.92400000000000004</v>
      </c>
      <c r="DC85" s="125">
        <f t="shared" si="143"/>
        <v>2.9885000000000002</v>
      </c>
      <c r="DD85" s="125">
        <f t="shared" si="151"/>
        <v>4.9189776612212972</v>
      </c>
      <c r="DE85" s="298" t="str">
        <f t="shared" si="144"/>
        <v>C</v>
      </c>
    </row>
    <row r="86" spans="1:109" x14ac:dyDescent="0.25">
      <c r="A86" s="23">
        <v>900</v>
      </c>
      <c r="B86" s="23">
        <v>35</v>
      </c>
      <c r="C86" s="23">
        <v>2</v>
      </c>
      <c r="D86" s="23" t="s">
        <v>265</v>
      </c>
      <c r="E86" s="312">
        <f t="shared" si="76"/>
        <v>3.2230366201945166</v>
      </c>
      <c r="F86" s="287" t="str">
        <f t="shared" si="77"/>
        <v>C</v>
      </c>
      <c r="G86" s="312">
        <f t="shared" si="78"/>
        <v>3.1040000000000001</v>
      </c>
      <c r="H86" s="312">
        <f t="shared" si="78"/>
        <v>5.406933762750989</v>
      </c>
      <c r="I86" s="287" t="str">
        <f t="shared" si="79"/>
        <v>C</v>
      </c>
      <c r="J86" s="320">
        <f t="shared" si="145"/>
        <v>2</v>
      </c>
      <c r="K86" s="80">
        <f t="shared" si="146"/>
        <v>2</v>
      </c>
      <c r="L86" s="82">
        <f t="shared" si="147"/>
        <v>2</v>
      </c>
      <c r="M86" s="80">
        <f t="shared" si="80"/>
        <v>35</v>
      </c>
      <c r="N86" s="80">
        <f t="shared" si="81"/>
        <v>180</v>
      </c>
      <c r="O86" s="80">
        <f t="shared" si="82"/>
        <v>180</v>
      </c>
      <c r="P86" s="80">
        <f t="shared" si="83"/>
        <v>900</v>
      </c>
      <c r="Q86" s="80">
        <f t="shared" si="84"/>
        <v>2520</v>
      </c>
      <c r="R86" s="80">
        <f t="shared" si="85"/>
        <v>2520</v>
      </c>
      <c r="S86" s="80">
        <f t="shared" si="86"/>
        <v>90</v>
      </c>
      <c r="T86" s="80">
        <f>0</f>
        <v>0</v>
      </c>
      <c r="U86" s="80">
        <f>'Int. Sens. Plot'!$B$2</f>
        <v>100</v>
      </c>
      <c r="V86" s="80">
        <f>'Int. Sens. Plot'!$B$3</f>
        <v>25</v>
      </c>
      <c r="W86" s="80">
        <f t="shared" si="87"/>
        <v>5</v>
      </c>
      <c r="X86" s="80">
        <f t="shared" si="88"/>
        <v>5</v>
      </c>
      <c r="Y86" s="225">
        <v>0.5</v>
      </c>
      <c r="Z86" s="80">
        <v>0</v>
      </c>
      <c r="AA86" s="86">
        <v>45</v>
      </c>
      <c r="AB86" s="86">
        <v>5</v>
      </c>
      <c r="AC86" s="80">
        <v>90</v>
      </c>
      <c r="AD86" s="80">
        <v>45</v>
      </c>
      <c r="AE86" s="80">
        <v>12</v>
      </c>
      <c r="AF86" s="80">
        <f t="shared" si="89"/>
        <v>33</v>
      </c>
      <c r="AG86" s="80">
        <f t="shared" si="90"/>
        <v>33</v>
      </c>
      <c r="AH86" s="86">
        <v>0</v>
      </c>
      <c r="AI86" s="86">
        <v>12</v>
      </c>
      <c r="AJ86" s="40">
        <v>66.900000000000006</v>
      </c>
      <c r="AK86" s="86">
        <v>9</v>
      </c>
      <c r="AL86" s="86">
        <v>0</v>
      </c>
      <c r="AM86" s="91">
        <v>1</v>
      </c>
      <c r="AN86" s="91">
        <v>0.1</v>
      </c>
      <c r="AO86" s="122">
        <v>3.5</v>
      </c>
      <c r="AP86" s="122">
        <v>10</v>
      </c>
      <c r="AQ86" s="122">
        <v>3</v>
      </c>
      <c r="AR86" s="122">
        <v>3</v>
      </c>
      <c r="AS86" s="122" t="str">
        <f t="shared" si="91"/>
        <v>Signalized</v>
      </c>
      <c r="AT86" s="119" t="s">
        <v>74</v>
      </c>
      <c r="AU86" s="321" t="s">
        <v>74</v>
      </c>
      <c r="AV86" s="306">
        <f t="shared" si="92"/>
        <v>12.428571428571429</v>
      </c>
      <c r="AW86" s="276">
        <f t="shared" si="93"/>
        <v>0.7</v>
      </c>
      <c r="AX86" s="276">
        <f t="shared" si="94"/>
        <v>2.7777777777777776E-2</v>
      </c>
      <c r="AY86" s="125">
        <f t="shared" si="95"/>
        <v>153.19987586137708</v>
      </c>
      <c r="AZ86" s="125">
        <f t="shared" si="96"/>
        <v>229.79981379206561</v>
      </c>
      <c r="BA86" s="125">
        <f t="shared" si="97"/>
        <v>316.82832315132561</v>
      </c>
      <c r="BB86" s="125">
        <f t="shared" si="98"/>
        <v>1</v>
      </c>
      <c r="BC86" s="125">
        <f t="shared" si="99"/>
        <v>1</v>
      </c>
      <c r="BD86" s="326" t="str">
        <f t="shared" si="100"/>
        <v>-</v>
      </c>
      <c r="BE86" s="125" t="str">
        <f t="shared" si="101"/>
        <v>-</v>
      </c>
      <c r="BF86" s="125">
        <f t="shared" si="102"/>
        <v>2.7693496999915777</v>
      </c>
      <c r="BG86" s="125">
        <f t="shared" si="103"/>
        <v>0.97247071016552877</v>
      </c>
      <c r="BH86" s="127">
        <f t="shared" si="104"/>
        <v>315</v>
      </c>
      <c r="BI86" s="125">
        <f t="shared" si="105"/>
        <v>1.4332499999999997</v>
      </c>
      <c r="BJ86" s="125">
        <f t="shared" si="106"/>
        <v>0.128025</v>
      </c>
      <c r="BK86" s="127">
        <f t="shared" si="107"/>
        <v>49</v>
      </c>
      <c r="BL86" s="126">
        <f>IF(AS86="Signalized",(AC86-BK86)^2/(2*AC86),IF(AS86="Free",PEDBIKE_DELAY(AX86,AW86,AF86,AE86,AO86,AR86,AM86,L86,TRUE),IF(AS86="Stop",1,"Control N/A!")))</f>
        <v>9.3388888888888886</v>
      </c>
      <c r="BM86" s="125">
        <f t="shared" si="108"/>
        <v>8.959091002898803E-2</v>
      </c>
      <c r="BN86" s="125">
        <f t="shared" si="109"/>
        <v>3.2230366201945166</v>
      </c>
      <c r="BO86" s="124" t="str">
        <f t="shared" si="110"/>
        <v>C</v>
      </c>
      <c r="BP86" s="310"/>
      <c r="BQ86" s="302">
        <f t="shared" si="111"/>
        <v>1500</v>
      </c>
      <c r="BR86" s="126">
        <v>71</v>
      </c>
      <c r="BS86" s="127">
        <f t="shared" si="112"/>
        <v>21.543479740679569</v>
      </c>
      <c r="BT86" s="126">
        <f t="shared" si="113"/>
        <v>22.5</v>
      </c>
      <c r="BU86" s="303">
        <f t="shared" si="114"/>
        <v>6.3</v>
      </c>
      <c r="BV86" s="276">
        <f t="shared" si="115"/>
        <v>0.7</v>
      </c>
      <c r="BW86" s="276">
        <f t="shared" si="116"/>
        <v>6.9444444444444441E-3</v>
      </c>
      <c r="BX86" s="125">
        <f t="shared" si="117"/>
        <v>1</v>
      </c>
      <c r="BY86" s="125">
        <f t="shared" si="118"/>
        <v>7.0781649102053508E-3</v>
      </c>
      <c r="BZ86" s="125">
        <f t="shared" si="119"/>
        <v>6.3</v>
      </c>
      <c r="CA86" s="125">
        <f t="shared" si="120"/>
        <v>0.12509184481475499</v>
      </c>
      <c r="CB86" s="125">
        <f t="shared" si="121"/>
        <v>0.98784482167008503</v>
      </c>
      <c r="CC86" s="125">
        <f t="shared" si="122"/>
        <v>111.15028511441753</v>
      </c>
      <c r="CD86" s="125">
        <f t="shared" si="123"/>
        <v>1.3510515369866356</v>
      </c>
      <c r="CE86" s="125">
        <f t="shared" si="124"/>
        <v>82</v>
      </c>
      <c r="CF86" s="304" cm="1">
        <f t="array" ref="CF86">PEDBIKE_DELAY(BW86,BV86,AG86,AH86,AP86,AQ86,AN86,L86,FALSE)</f>
        <v>15.431848416926329</v>
      </c>
      <c r="CG86" s="306">
        <f t="shared" si="125"/>
        <v>6.3</v>
      </c>
      <c r="CH86" s="125">
        <f t="shared" si="126"/>
        <v>1</v>
      </c>
      <c r="CI86" s="125">
        <f t="shared" si="127"/>
        <v>7.0781649102053508E-3</v>
      </c>
      <c r="CJ86" s="125">
        <f t="shared" si="128"/>
        <v>6.3</v>
      </c>
      <c r="CK86" s="125">
        <f t="shared" si="129"/>
        <v>0.98784482167008503</v>
      </c>
      <c r="CL86" s="125">
        <f t="shared" si="130"/>
        <v>1</v>
      </c>
      <c r="CM86" s="125">
        <f t="shared" si="131"/>
        <v>109.79923357743088</v>
      </c>
      <c r="CN86" s="125">
        <f t="shared" si="132"/>
        <v>1.3510515369866356</v>
      </c>
      <c r="CO86" s="127">
        <f t="shared" si="133"/>
        <v>82</v>
      </c>
      <c r="CP86" s="125" cm="1">
        <f t="array" ref="CP86">PEDBIKE_DELAY(BW86,AW86,AG86,AH86,AP86,AQ86,AN86,L86,FALSE)</f>
        <v>15.431848416926329</v>
      </c>
      <c r="CQ86" s="126">
        <f t="shared" si="134"/>
        <v>30.5</v>
      </c>
      <c r="CR86" s="126">
        <f t="shared" si="135"/>
        <v>78.5</v>
      </c>
      <c r="CS86" s="126">
        <f t="shared" si="136"/>
        <v>54.5</v>
      </c>
      <c r="CT86" s="304">
        <f t="shared" si="137"/>
        <v>35.950000000000003</v>
      </c>
      <c r="CU86" s="126">
        <f t="shared" si="148"/>
        <v>35.950000000000003</v>
      </c>
      <c r="CV86" s="126">
        <f t="shared" si="138"/>
        <v>0</v>
      </c>
      <c r="CW86" s="127">
        <f t="shared" si="139"/>
        <v>0</v>
      </c>
      <c r="CX86" s="124">
        <f t="shared" si="140"/>
        <v>12</v>
      </c>
      <c r="CY86" s="124">
        <f t="shared" si="149"/>
        <v>2.8664999999999994</v>
      </c>
      <c r="CZ86" s="124">
        <f t="shared" si="150"/>
        <v>1.4364337627509893</v>
      </c>
      <c r="DA86" s="125">
        <f t="shared" si="141"/>
        <v>-2.0678999999999998</v>
      </c>
      <c r="DB86" s="125">
        <f t="shared" si="142"/>
        <v>1.0395000000000001</v>
      </c>
      <c r="DC86" s="125">
        <f t="shared" si="143"/>
        <v>3.1040000000000001</v>
      </c>
      <c r="DD86" s="125">
        <f t="shared" si="151"/>
        <v>5.406933762750989</v>
      </c>
      <c r="DE86" s="298" t="str">
        <f t="shared" si="144"/>
        <v>C</v>
      </c>
    </row>
    <row r="87" spans="1:109" x14ac:dyDescent="0.25">
      <c r="A87" s="23">
        <v>1000</v>
      </c>
      <c r="B87" s="23">
        <v>35</v>
      </c>
      <c r="C87" s="23">
        <v>2</v>
      </c>
      <c r="D87" s="23" t="s">
        <v>265</v>
      </c>
      <c r="E87" s="312">
        <f t="shared" si="76"/>
        <v>3.3965116201945169</v>
      </c>
      <c r="F87" s="287" t="str">
        <f t="shared" si="77"/>
        <v>C</v>
      </c>
      <c r="G87" s="312">
        <f t="shared" si="78"/>
        <v>3.2195</v>
      </c>
      <c r="H87" s="312">
        <f t="shared" si="78"/>
        <v>5.8409337627509892</v>
      </c>
      <c r="I87" s="287" t="str">
        <f t="shared" si="79"/>
        <v>C</v>
      </c>
      <c r="J87" s="320">
        <f t="shared" si="145"/>
        <v>2</v>
      </c>
      <c r="K87" s="80">
        <f t="shared" si="146"/>
        <v>2</v>
      </c>
      <c r="L87" s="82">
        <f t="shared" si="147"/>
        <v>2</v>
      </c>
      <c r="M87" s="80">
        <f t="shared" si="80"/>
        <v>35</v>
      </c>
      <c r="N87" s="80">
        <f t="shared" si="81"/>
        <v>200</v>
      </c>
      <c r="O87" s="80">
        <f t="shared" si="82"/>
        <v>200</v>
      </c>
      <c r="P87" s="80">
        <f t="shared" si="83"/>
        <v>1000</v>
      </c>
      <c r="Q87" s="80">
        <f t="shared" si="84"/>
        <v>2800</v>
      </c>
      <c r="R87" s="80">
        <f t="shared" si="85"/>
        <v>2800</v>
      </c>
      <c r="S87" s="80">
        <f t="shared" si="86"/>
        <v>100</v>
      </c>
      <c r="T87" s="80">
        <f>0</f>
        <v>0</v>
      </c>
      <c r="U87" s="80">
        <f>'Int. Sens. Plot'!$B$2</f>
        <v>100</v>
      </c>
      <c r="V87" s="80">
        <f>'Int. Sens. Plot'!$B$3</f>
        <v>25</v>
      </c>
      <c r="W87" s="80">
        <f t="shared" si="87"/>
        <v>5</v>
      </c>
      <c r="X87" s="80">
        <f t="shared" si="88"/>
        <v>5</v>
      </c>
      <c r="Y87" s="225">
        <v>0.5</v>
      </c>
      <c r="Z87" s="80">
        <v>0</v>
      </c>
      <c r="AA87" s="86">
        <v>45</v>
      </c>
      <c r="AB87" s="86">
        <v>5</v>
      </c>
      <c r="AC87" s="80">
        <v>90</v>
      </c>
      <c r="AD87" s="80">
        <v>45</v>
      </c>
      <c r="AE87" s="80">
        <v>12</v>
      </c>
      <c r="AF87" s="80">
        <f t="shared" si="89"/>
        <v>33</v>
      </c>
      <c r="AG87" s="80">
        <f t="shared" si="90"/>
        <v>33</v>
      </c>
      <c r="AH87" s="86">
        <v>0</v>
      </c>
      <c r="AI87" s="86">
        <v>12</v>
      </c>
      <c r="AJ87" s="40">
        <v>67.900000000000006</v>
      </c>
      <c r="AK87" s="86">
        <v>9</v>
      </c>
      <c r="AL87" s="86">
        <v>0</v>
      </c>
      <c r="AM87" s="91">
        <v>1</v>
      </c>
      <c r="AN87" s="91">
        <v>0.1</v>
      </c>
      <c r="AO87" s="122">
        <v>3.5</v>
      </c>
      <c r="AP87" s="122">
        <v>10</v>
      </c>
      <c r="AQ87" s="122">
        <v>3</v>
      </c>
      <c r="AR87" s="122">
        <v>3</v>
      </c>
      <c r="AS87" s="122" t="str">
        <f t="shared" si="91"/>
        <v>Signalized</v>
      </c>
      <c r="AT87" s="119" t="s">
        <v>74</v>
      </c>
      <c r="AU87" s="321" t="s">
        <v>74</v>
      </c>
      <c r="AV87" s="306">
        <f t="shared" si="92"/>
        <v>12.428571428571429</v>
      </c>
      <c r="AW87" s="276">
        <f t="shared" si="93"/>
        <v>0.77777777777777779</v>
      </c>
      <c r="AX87" s="276">
        <f t="shared" si="94"/>
        <v>2.7777777777777776E-2</v>
      </c>
      <c r="AY87" s="125">
        <f t="shared" si="95"/>
        <v>363.27535292532644</v>
      </c>
      <c r="AZ87" s="125">
        <f t="shared" si="96"/>
        <v>544.9130293879897</v>
      </c>
      <c r="BA87" s="125">
        <f t="shared" si="97"/>
        <v>736.97927727922433</v>
      </c>
      <c r="BB87" s="125">
        <f t="shared" si="98"/>
        <v>1</v>
      </c>
      <c r="BC87" s="125">
        <f t="shared" si="99"/>
        <v>1</v>
      </c>
      <c r="BD87" s="326" t="str">
        <f t="shared" si="100"/>
        <v>-</v>
      </c>
      <c r="BE87" s="125" t="str">
        <f t="shared" si="101"/>
        <v>-</v>
      </c>
      <c r="BF87" s="125">
        <f t="shared" si="102"/>
        <v>2.5129693627984313</v>
      </c>
      <c r="BG87" s="125">
        <f t="shared" si="103"/>
        <v>0.97247071016552877</v>
      </c>
      <c r="BH87" s="127">
        <f t="shared" si="104"/>
        <v>350</v>
      </c>
      <c r="BI87" s="125">
        <f t="shared" si="105"/>
        <v>1.5925</v>
      </c>
      <c r="BJ87" s="125">
        <f t="shared" si="106"/>
        <v>0.14224999999999999</v>
      </c>
      <c r="BK87" s="127">
        <f t="shared" si="107"/>
        <v>49</v>
      </c>
      <c r="BL87" s="126">
        <f>IF(AS87="Signalized",(AC87-BK87)^2/(2*AC87),IF(AS87="Free",PEDBIKE_DELAY(AX87,AW87,AF87,AE87,AO87,AR87,AM87,L87,TRUE),IF(AS87="Stop",1,"Control N/A!")))</f>
        <v>9.3388888888888886</v>
      </c>
      <c r="BM87" s="125">
        <f t="shared" si="108"/>
        <v>8.959091002898803E-2</v>
      </c>
      <c r="BN87" s="125">
        <f t="shared" si="109"/>
        <v>3.3965116201945169</v>
      </c>
      <c r="BO87" s="124" t="str">
        <f t="shared" si="110"/>
        <v>C</v>
      </c>
      <c r="BP87" s="310"/>
      <c r="BQ87" s="302">
        <f t="shared" si="111"/>
        <v>1500</v>
      </c>
      <c r="BR87" s="126">
        <v>72</v>
      </c>
      <c r="BS87" s="127">
        <f t="shared" si="112"/>
        <v>13.736729166550633</v>
      </c>
      <c r="BT87" s="126">
        <f t="shared" si="113"/>
        <v>22.5</v>
      </c>
      <c r="BU87" s="303">
        <f t="shared" si="114"/>
        <v>6.3</v>
      </c>
      <c r="BV87" s="276">
        <f t="shared" si="115"/>
        <v>0.77777777777777779</v>
      </c>
      <c r="BW87" s="276">
        <f t="shared" si="116"/>
        <v>6.9444444444444441E-3</v>
      </c>
      <c r="BX87" s="125">
        <f t="shared" si="117"/>
        <v>1</v>
      </c>
      <c r="BY87" s="125">
        <f t="shared" si="118"/>
        <v>5.7044790949202489E-3</v>
      </c>
      <c r="BZ87" s="125">
        <f t="shared" si="119"/>
        <v>6.3</v>
      </c>
      <c r="CA87" s="125">
        <f t="shared" si="120"/>
        <v>0.13798693212438751</v>
      </c>
      <c r="CB87" s="125">
        <f t="shared" si="121"/>
        <v>0.99255341692907562</v>
      </c>
      <c r="CC87" s="125">
        <f t="shared" si="122"/>
        <v>166.31102272697819</v>
      </c>
      <c r="CD87" s="125">
        <f t="shared" si="123"/>
        <v>1.2384488463468286</v>
      </c>
      <c r="CE87" s="125">
        <f t="shared" si="124"/>
        <v>134</v>
      </c>
      <c r="CF87" s="304" cm="1">
        <f t="array" ref="CF87">PEDBIKE_DELAY(BW87,BV87,AG87,AH87,AP87,AQ87,AN87,L87,FALSE)</f>
        <v>18.627914572634406</v>
      </c>
      <c r="CG87" s="306">
        <f t="shared" si="125"/>
        <v>6.3</v>
      </c>
      <c r="CH87" s="125">
        <f t="shared" si="126"/>
        <v>1</v>
      </c>
      <c r="CI87" s="125">
        <f t="shared" si="127"/>
        <v>5.7044790949202489E-3</v>
      </c>
      <c r="CJ87" s="125">
        <f t="shared" si="128"/>
        <v>6.3</v>
      </c>
      <c r="CK87" s="125">
        <f t="shared" si="129"/>
        <v>0.99255341692907562</v>
      </c>
      <c r="CL87" s="125">
        <f t="shared" si="130"/>
        <v>1</v>
      </c>
      <c r="CM87" s="125">
        <f t="shared" si="131"/>
        <v>165.07257388063135</v>
      </c>
      <c r="CN87" s="125">
        <f t="shared" si="132"/>
        <v>1.2384488463468286</v>
      </c>
      <c r="CO87" s="127">
        <f t="shared" si="133"/>
        <v>134</v>
      </c>
      <c r="CP87" s="125" cm="1">
        <f t="array" ref="CP87">PEDBIKE_DELAY(BW87,AW87,AG87,AH87,AP87,AQ87,AN87,L87,FALSE)</f>
        <v>18.627914572634406</v>
      </c>
      <c r="CQ87" s="126">
        <f t="shared" si="134"/>
        <v>30.5</v>
      </c>
      <c r="CR87" s="126">
        <f t="shared" si="135"/>
        <v>78.5</v>
      </c>
      <c r="CS87" s="126">
        <f t="shared" si="136"/>
        <v>54.5</v>
      </c>
      <c r="CT87" s="304">
        <f t="shared" si="137"/>
        <v>35.950000000000003</v>
      </c>
      <c r="CU87" s="126">
        <f t="shared" si="148"/>
        <v>35.950000000000003</v>
      </c>
      <c r="CV87" s="126">
        <f t="shared" si="138"/>
        <v>0</v>
      </c>
      <c r="CW87" s="127">
        <f t="shared" si="139"/>
        <v>0</v>
      </c>
      <c r="CX87" s="124">
        <f t="shared" si="140"/>
        <v>12</v>
      </c>
      <c r="CY87" s="124">
        <f t="shared" si="149"/>
        <v>3.1850000000000001</v>
      </c>
      <c r="CZ87" s="124">
        <f t="shared" si="150"/>
        <v>1.4364337627509893</v>
      </c>
      <c r="DA87" s="125">
        <f t="shared" si="141"/>
        <v>-2.0678999999999998</v>
      </c>
      <c r="DB87" s="125">
        <f t="shared" si="142"/>
        <v>1.155</v>
      </c>
      <c r="DC87" s="125">
        <f t="shared" si="143"/>
        <v>3.2195</v>
      </c>
      <c r="DD87" s="125">
        <f t="shared" si="151"/>
        <v>5.8409337627509892</v>
      </c>
      <c r="DE87" s="298" t="str">
        <f t="shared" si="144"/>
        <v>C</v>
      </c>
    </row>
    <row r="88" spans="1:109" x14ac:dyDescent="0.25">
      <c r="A88" s="23">
        <v>1100</v>
      </c>
      <c r="B88" s="23">
        <v>35</v>
      </c>
      <c r="C88" s="23">
        <v>2</v>
      </c>
      <c r="D88" s="23" t="s">
        <v>265</v>
      </c>
      <c r="E88" s="312">
        <f t="shared" si="76"/>
        <v>3.5699866201945167</v>
      </c>
      <c r="F88" s="287" t="str">
        <f t="shared" si="77"/>
        <v>D</v>
      </c>
      <c r="G88" s="312">
        <f t="shared" si="78"/>
        <v>3.335</v>
      </c>
      <c r="H88" s="312">
        <f t="shared" si="78"/>
        <v>6.2749337627509894</v>
      </c>
      <c r="I88" s="287" t="str">
        <f t="shared" si="79"/>
        <v>C</v>
      </c>
      <c r="J88" s="320">
        <f t="shared" si="145"/>
        <v>2</v>
      </c>
      <c r="K88" s="80">
        <f t="shared" si="146"/>
        <v>2</v>
      </c>
      <c r="L88" s="82">
        <f t="shared" si="147"/>
        <v>2</v>
      </c>
      <c r="M88" s="80">
        <f t="shared" si="80"/>
        <v>35</v>
      </c>
      <c r="N88" s="80">
        <f t="shared" si="81"/>
        <v>220</v>
      </c>
      <c r="O88" s="80">
        <f t="shared" si="82"/>
        <v>220</v>
      </c>
      <c r="P88" s="80">
        <f t="shared" si="83"/>
        <v>1100</v>
      </c>
      <c r="Q88" s="80">
        <f t="shared" si="84"/>
        <v>3080</v>
      </c>
      <c r="R88" s="80">
        <f t="shared" si="85"/>
        <v>3080</v>
      </c>
      <c r="S88" s="80">
        <f t="shared" si="86"/>
        <v>110</v>
      </c>
      <c r="T88" s="80">
        <f>0</f>
        <v>0</v>
      </c>
      <c r="U88" s="80">
        <f>'Int. Sens. Plot'!$B$2</f>
        <v>100</v>
      </c>
      <c r="V88" s="80">
        <f>'Int. Sens. Plot'!$B$3</f>
        <v>25</v>
      </c>
      <c r="W88" s="80">
        <f t="shared" si="87"/>
        <v>5</v>
      </c>
      <c r="X88" s="80">
        <f t="shared" si="88"/>
        <v>5</v>
      </c>
      <c r="Y88" s="225">
        <v>0.5</v>
      </c>
      <c r="Z88" s="80">
        <v>0</v>
      </c>
      <c r="AA88" s="86">
        <v>45</v>
      </c>
      <c r="AB88" s="86">
        <v>5</v>
      </c>
      <c r="AC88" s="80">
        <v>90</v>
      </c>
      <c r="AD88" s="80">
        <v>45</v>
      </c>
      <c r="AE88" s="80">
        <v>12</v>
      </c>
      <c r="AF88" s="80">
        <f t="shared" si="89"/>
        <v>33</v>
      </c>
      <c r="AG88" s="80">
        <f t="shared" si="90"/>
        <v>33</v>
      </c>
      <c r="AH88" s="86">
        <v>0</v>
      </c>
      <c r="AI88" s="86">
        <v>12</v>
      </c>
      <c r="AJ88" s="40">
        <v>68.900000000000006</v>
      </c>
      <c r="AK88" s="86">
        <v>9</v>
      </c>
      <c r="AL88" s="86">
        <v>0</v>
      </c>
      <c r="AM88" s="91">
        <v>1</v>
      </c>
      <c r="AN88" s="91">
        <v>0.1</v>
      </c>
      <c r="AO88" s="122">
        <v>3.5</v>
      </c>
      <c r="AP88" s="122">
        <v>10</v>
      </c>
      <c r="AQ88" s="122">
        <v>3</v>
      </c>
      <c r="AR88" s="122">
        <v>3</v>
      </c>
      <c r="AS88" s="122" t="str">
        <f t="shared" si="91"/>
        <v>Signalized</v>
      </c>
      <c r="AT88" s="119" t="s">
        <v>74</v>
      </c>
      <c r="AU88" s="321" t="s">
        <v>74</v>
      </c>
      <c r="AV88" s="306">
        <f t="shared" si="92"/>
        <v>12.428571428571429</v>
      </c>
      <c r="AW88" s="276">
        <f t="shared" si="93"/>
        <v>0.85555555555555551</v>
      </c>
      <c r="AX88" s="276">
        <f t="shared" si="94"/>
        <v>2.7777777777777776E-2</v>
      </c>
      <c r="AY88" s="125">
        <f t="shared" si="95"/>
        <v>870.37778396925114</v>
      </c>
      <c r="AZ88" s="125">
        <f t="shared" si="96"/>
        <v>1305.5666759538767</v>
      </c>
      <c r="BA88" s="125">
        <f t="shared" si="97"/>
        <v>1751.1841393670736</v>
      </c>
      <c r="BB88" s="125">
        <f t="shared" si="98"/>
        <v>1</v>
      </c>
      <c r="BC88" s="125">
        <f t="shared" si="99"/>
        <v>1</v>
      </c>
      <c r="BD88" s="326" t="str">
        <f t="shared" si="100"/>
        <v>-</v>
      </c>
      <c r="BE88" s="125" t="str">
        <f t="shared" si="101"/>
        <v>-</v>
      </c>
      <c r="BF88" s="125">
        <f t="shared" si="102"/>
        <v>2.2994131821035446</v>
      </c>
      <c r="BG88" s="125">
        <f t="shared" si="103"/>
        <v>0.97247071016552877</v>
      </c>
      <c r="BH88" s="127">
        <f t="shared" si="104"/>
        <v>385</v>
      </c>
      <c r="BI88" s="125">
        <f t="shared" si="105"/>
        <v>1.7517499999999999</v>
      </c>
      <c r="BJ88" s="125">
        <f t="shared" si="106"/>
        <v>0.156475</v>
      </c>
      <c r="BK88" s="127">
        <f t="shared" si="107"/>
        <v>49</v>
      </c>
      <c r="BL88" s="126">
        <f>IF(AS88="Signalized",(AC88-BK88)^2/(2*AC88),IF(AS88="Free",PEDBIKE_DELAY(AX88,AW88,AF88,AE88,AO88,AR88,AM88,L88,TRUE),IF(AS88="Stop",1,"Control N/A!")))</f>
        <v>9.3388888888888886</v>
      </c>
      <c r="BM88" s="125">
        <f t="shared" si="108"/>
        <v>8.959091002898803E-2</v>
      </c>
      <c r="BN88" s="125">
        <f t="shared" si="109"/>
        <v>3.5699866201945167</v>
      </c>
      <c r="BO88" s="124" t="str">
        <f t="shared" si="110"/>
        <v>D</v>
      </c>
      <c r="BP88" s="310"/>
      <c r="BQ88" s="302">
        <f t="shared" si="111"/>
        <v>1500</v>
      </c>
      <c r="BR88" s="126">
        <v>73</v>
      </c>
      <c r="BS88" s="127">
        <f t="shared" si="112"/>
        <v>8.6621425138257866</v>
      </c>
      <c r="BT88" s="126">
        <f t="shared" si="113"/>
        <v>22.5</v>
      </c>
      <c r="BU88" s="303">
        <f t="shared" si="114"/>
        <v>6.3</v>
      </c>
      <c r="BV88" s="276">
        <f t="shared" si="115"/>
        <v>0.85555555555555551</v>
      </c>
      <c r="BW88" s="276">
        <f t="shared" si="116"/>
        <v>6.9444444444444441E-3</v>
      </c>
      <c r="BX88" s="125">
        <f t="shared" si="117"/>
        <v>1</v>
      </c>
      <c r="BY88" s="125">
        <f t="shared" si="118"/>
        <v>4.7977208709593204E-3</v>
      </c>
      <c r="BZ88" s="125">
        <f t="shared" si="119"/>
        <v>6.3</v>
      </c>
      <c r="CA88" s="125">
        <f t="shared" si="120"/>
        <v>0.15069196145394803</v>
      </c>
      <c r="CB88" s="125">
        <f t="shared" si="121"/>
        <v>0.99543802666426484</v>
      </c>
      <c r="CC88" s="125">
        <f t="shared" si="122"/>
        <v>249.8828772028028</v>
      </c>
      <c r="CD88" s="125">
        <f t="shared" si="123"/>
        <v>1.1399590228559535</v>
      </c>
      <c r="CE88" s="125">
        <f t="shared" si="124"/>
        <v>219</v>
      </c>
      <c r="CF88" s="304" cm="1">
        <f t="array" ref="CF88">PEDBIKE_DELAY(BW88,BV88,AG88,AH88,AP88,AQ88,AN88,L88,FALSE)</f>
        <v>21.988313322977184</v>
      </c>
      <c r="CG88" s="306">
        <f t="shared" si="125"/>
        <v>6.3</v>
      </c>
      <c r="CH88" s="125">
        <f t="shared" si="126"/>
        <v>1</v>
      </c>
      <c r="CI88" s="125">
        <f t="shared" si="127"/>
        <v>4.7977208709593204E-3</v>
      </c>
      <c r="CJ88" s="125">
        <f t="shared" si="128"/>
        <v>6.3</v>
      </c>
      <c r="CK88" s="125">
        <f t="shared" si="129"/>
        <v>0.99543802666426495</v>
      </c>
      <c r="CL88" s="125">
        <f t="shared" si="130"/>
        <v>1</v>
      </c>
      <c r="CM88" s="125">
        <f t="shared" si="131"/>
        <v>248.74291817994683</v>
      </c>
      <c r="CN88" s="125">
        <f t="shared" si="132"/>
        <v>1.1399590228559535</v>
      </c>
      <c r="CO88" s="127">
        <f t="shared" si="133"/>
        <v>219</v>
      </c>
      <c r="CP88" s="125" cm="1">
        <f t="array" ref="CP88">PEDBIKE_DELAY(BW88,AW88,AG88,AH88,AP88,AQ88,AN88,L88,FALSE)</f>
        <v>21.988313322977184</v>
      </c>
      <c r="CQ88" s="126">
        <f t="shared" si="134"/>
        <v>30.5</v>
      </c>
      <c r="CR88" s="126">
        <f t="shared" si="135"/>
        <v>78.5</v>
      </c>
      <c r="CS88" s="126">
        <f t="shared" si="136"/>
        <v>54.5</v>
      </c>
      <c r="CT88" s="304">
        <f t="shared" si="137"/>
        <v>35.950000000000003</v>
      </c>
      <c r="CU88" s="126">
        <f t="shared" si="148"/>
        <v>35.950000000000003</v>
      </c>
      <c r="CV88" s="126">
        <f t="shared" si="138"/>
        <v>0</v>
      </c>
      <c r="CW88" s="127">
        <f t="shared" si="139"/>
        <v>0</v>
      </c>
      <c r="CX88" s="124">
        <f t="shared" si="140"/>
        <v>12</v>
      </c>
      <c r="CY88" s="124">
        <f t="shared" si="149"/>
        <v>3.5034999999999998</v>
      </c>
      <c r="CZ88" s="124">
        <f t="shared" si="150"/>
        <v>1.4364337627509893</v>
      </c>
      <c r="DA88" s="125">
        <f t="shared" si="141"/>
        <v>-2.0678999999999998</v>
      </c>
      <c r="DB88" s="125">
        <f t="shared" si="142"/>
        <v>1.2705</v>
      </c>
      <c r="DC88" s="125">
        <f t="shared" si="143"/>
        <v>3.335</v>
      </c>
      <c r="DD88" s="125">
        <f t="shared" si="151"/>
        <v>6.2749337627509894</v>
      </c>
      <c r="DE88" s="298" t="str">
        <f t="shared" si="144"/>
        <v>C</v>
      </c>
    </row>
    <row r="89" spans="1:109" x14ac:dyDescent="0.25">
      <c r="A89" s="23">
        <v>1200</v>
      </c>
      <c r="B89" s="23">
        <v>35</v>
      </c>
      <c r="C89" s="23">
        <v>2</v>
      </c>
      <c r="D89" s="23" t="s">
        <v>265</v>
      </c>
      <c r="E89" s="312">
        <f t="shared" si="76"/>
        <v>3.7434616201945166</v>
      </c>
      <c r="F89" s="287" t="str">
        <f t="shared" si="77"/>
        <v>D</v>
      </c>
      <c r="G89" s="312">
        <f t="shared" si="78"/>
        <v>3.4504999999999999</v>
      </c>
      <c r="H89" s="312">
        <f t="shared" si="78"/>
        <v>6.7089337627509895</v>
      </c>
      <c r="I89" s="287" t="str">
        <f t="shared" si="79"/>
        <v>C</v>
      </c>
      <c r="J89" s="320">
        <f t="shared" si="145"/>
        <v>2</v>
      </c>
      <c r="K89" s="80">
        <f t="shared" si="146"/>
        <v>2</v>
      </c>
      <c r="L89" s="82">
        <f t="shared" si="147"/>
        <v>2</v>
      </c>
      <c r="M89" s="80">
        <f t="shared" si="80"/>
        <v>35</v>
      </c>
      <c r="N89" s="80">
        <f t="shared" si="81"/>
        <v>240</v>
      </c>
      <c r="O89" s="80">
        <f t="shared" si="82"/>
        <v>240</v>
      </c>
      <c r="P89" s="80">
        <f t="shared" si="83"/>
        <v>1200</v>
      </c>
      <c r="Q89" s="80">
        <f t="shared" si="84"/>
        <v>3360</v>
      </c>
      <c r="R89" s="80">
        <f t="shared" si="85"/>
        <v>3360</v>
      </c>
      <c r="S89" s="80">
        <f t="shared" si="86"/>
        <v>120</v>
      </c>
      <c r="T89" s="80">
        <f>0</f>
        <v>0</v>
      </c>
      <c r="U89" s="80">
        <f>'Int. Sens. Plot'!$B$2</f>
        <v>100</v>
      </c>
      <c r="V89" s="80">
        <f>'Int. Sens. Plot'!$B$3</f>
        <v>25</v>
      </c>
      <c r="W89" s="80">
        <f t="shared" si="87"/>
        <v>5</v>
      </c>
      <c r="X89" s="80">
        <f t="shared" si="88"/>
        <v>5</v>
      </c>
      <c r="Y89" s="225">
        <v>0.5</v>
      </c>
      <c r="Z89" s="80">
        <v>0</v>
      </c>
      <c r="AA89" s="86">
        <v>45</v>
      </c>
      <c r="AB89" s="86">
        <v>5</v>
      </c>
      <c r="AC89" s="80">
        <v>90</v>
      </c>
      <c r="AD89" s="80">
        <v>45</v>
      </c>
      <c r="AE89" s="80">
        <v>12</v>
      </c>
      <c r="AF89" s="80">
        <f t="shared" si="89"/>
        <v>33</v>
      </c>
      <c r="AG89" s="80">
        <f t="shared" si="90"/>
        <v>33</v>
      </c>
      <c r="AH89" s="86">
        <v>0</v>
      </c>
      <c r="AI89" s="86">
        <v>12</v>
      </c>
      <c r="AJ89" s="40">
        <v>69.900000000000006</v>
      </c>
      <c r="AK89" s="86">
        <v>9</v>
      </c>
      <c r="AL89" s="86">
        <v>0</v>
      </c>
      <c r="AM89" s="91">
        <v>1</v>
      </c>
      <c r="AN89" s="91">
        <v>0.1</v>
      </c>
      <c r="AO89" s="122">
        <v>3.5</v>
      </c>
      <c r="AP89" s="122">
        <v>10</v>
      </c>
      <c r="AQ89" s="122">
        <v>3</v>
      </c>
      <c r="AR89" s="122">
        <v>3</v>
      </c>
      <c r="AS89" s="122" t="str">
        <f t="shared" si="91"/>
        <v>Signalized</v>
      </c>
      <c r="AT89" s="119" t="s">
        <v>74</v>
      </c>
      <c r="AU89" s="321" t="s">
        <v>74</v>
      </c>
      <c r="AV89" s="306">
        <f t="shared" si="92"/>
        <v>12.428571428571429</v>
      </c>
      <c r="AW89" s="276">
        <f t="shared" si="93"/>
        <v>0.93333333333333335</v>
      </c>
      <c r="AX89" s="276">
        <f t="shared" si="94"/>
        <v>2.7777777777777776E-2</v>
      </c>
      <c r="AY89" s="125">
        <f t="shared" si="95"/>
        <v>2102.5354492349848</v>
      </c>
      <c r="AZ89" s="125">
        <f t="shared" si="96"/>
        <v>3153.8031738524769</v>
      </c>
      <c r="BA89" s="125">
        <f t="shared" si="97"/>
        <v>4215.4994698985411</v>
      </c>
      <c r="BB89" s="125">
        <f t="shared" si="98"/>
        <v>1</v>
      </c>
      <c r="BC89" s="125">
        <f t="shared" si="99"/>
        <v>1</v>
      </c>
      <c r="BD89" s="326" t="str">
        <f t="shared" si="100"/>
        <v>-</v>
      </c>
      <c r="BE89" s="125" t="str">
        <f t="shared" si="101"/>
        <v>-</v>
      </c>
      <c r="BF89" s="125">
        <f t="shared" si="102"/>
        <v>2.1181293322730919</v>
      </c>
      <c r="BG89" s="125">
        <f t="shared" si="103"/>
        <v>0.97247071016552877</v>
      </c>
      <c r="BH89" s="127">
        <f t="shared" si="104"/>
        <v>420</v>
      </c>
      <c r="BI89" s="125">
        <f t="shared" si="105"/>
        <v>1.9109999999999998</v>
      </c>
      <c r="BJ89" s="125">
        <f t="shared" si="106"/>
        <v>0.17069999999999999</v>
      </c>
      <c r="BK89" s="127">
        <f t="shared" si="107"/>
        <v>49</v>
      </c>
      <c r="BL89" s="126">
        <f>IF(AS89="Signalized",(AC89-BK89)^2/(2*AC89),IF(AS89="Free",PEDBIKE_DELAY(AX89,AW89,AF89,AE89,AO89,AR89,AM89,L89,TRUE),IF(AS89="Stop",1,"Control N/A!")))</f>
        <v>9.3388888888888886</v>
      </c>
      <c r="BM89" s="125">
        <f t="shared" si="108"/>
        <v>8.959091002898803E-2</v>
      </c>
      <c r="BN89" s="125">
        <f t="shared" si="109"/>
        <v>3.7434616201945166</v>
      </c>
      <c r="BO89" s="124" t="str">
        <f t="shared" si="110"/>
        <v>D</v>
      </c>
      <c r="BP89" s="310"/>
      <c r="BQ89" s="302">
        <f t="shared" si="111"/>
        <v>1500</v>
      </c>
      <c r="BR89" s="126">
        <v>74</v>
      </c>
      <c r="BS89" s="127">
        <f t="shared" si="112"/>
        <v>5.4018412798310695</v>
      </c>
      <c r="BT89" s="126">
        <f t="shared" si="113"/>
        <v>22.5</v>
      </c>
      <c r="BU89" s="303">
        <f t="shared" si="114"/>
        <v>6.3</v>
      </c>
      <c r="BV89" s="276">
        <f t="shared" si="115"/>
        <v>0.93333333333333335</v>
      </c>
      <c r="BW89" s="276">
        <f t="shared" si="116"/>
        <v>6.9444444444444441E-3</v>
      </c>
      <c r="BX89" s="125">
        <f t="shared" si="117"/>
        <v>1</v>
      </c>
      <c r="BY89" s="125">
        <f t="shared" si="118"/>
        <v>4.2049300265776255E-3</v>
      </c>
      <c r="BZ89" s="125">
        <f t="shared" si="119"/>
        <v>6.3</v>
      </c>
      <c r="CA89" s="125">
        <f t="shared" si="120"/>
        <v>0.16320973402803651</v>
      </c>
      <c r="CB89" s="125">
        <f t="shared" si="121"/>
        <v>0.99720521472496315</v>
      </c>
      <c r="CC89" s="125">
        <f t="shared" si="122"/>
        <v>377.04938819471596</v>
      </c>
      <c r="CD89" s="125">
        <f t="shared" si="123"/>
        <v>1.0537720780882429</v>
      </c>
      <c r="CE89" s="125">
        <f t="shared" si="124"/>
        <v>358</v>
      </c>
      <c r="CF89" s="304" cm="1">
        <f t="array" ref="CF89">PEDBIKE_DELAY(BW89,BV89,AG89,AH89,AP89,AQ89,AN89,L89,FALSE)</f>
        <v>25.352173041317855</v>
      </c>
      <c r="CG89" s="306">
        <f t="shared" si="125"/>
        <v>6.3</v>
      </c>
      <c r="CH89" s="125">
        <f t="shared" si="126"/>
        <v>1</v>
      </c>
      <c r="CI89" s="125">
        <f t="shared" si="127"/>
        <v>4.2049300265776255E-3</v>
      </c>
      <c r="CJ89" s="125">
        <f t="shared" si="128"/>
        <v>6.3</v>
      </c>
      <c r="CK89" s="125">
        <f t="shared" si="129"/>
        <v>0.99720521472496315</v>
      </c>
      <c r="CL89" s="125">
        <f t="shared" si="130"/>
        <v>1</v>
      </c>
      <c r="CM89" s="125">
        <f t="shared" si="131"/>
        <v>375.99561611662773</v>
      </c>
      <c r="CN89" s="125">
        <f t="shared" si="132"/>
        <v>1.0537720780882429</v>
      </c>
      <c r="CO89" s="127">
        <f t="shared" si="133"/>
        <v>358</v>
      </c>
      <c r="CP89" s="125" cm="1">
        <f t="array" ref="CP89">PEDBIKE_DELAY(BW89,AW89,AG89,AH89,AP89,AQ89,AN89,L89,FALSE)</f>
        <v>25.352173041317855</v>
      </c>
      <c r="CQ89" s="126">
        <f t="shared" si="134"/>
        <v>30.5</v>
      </c>
      <c r="CR89" s="126">
        <f t="shared" si="135"/>
        <v>78.5</v>
      </c>
      <c r="CS89" s="126">
        <f t="shared" si="136"/>
        <v>54.5</v>
      </c>
      <c r="CT89" s="304">
        <f t="shared" si="137"/>
        <v>35.950000000000003</v>
      </c>
      <c r="CU89" s="126">
        <f t="shared" si="148"/>
        <v>35.950000000000003</v>
      </c>
      <c r="CV89" s="126">
        <f t="shared" si="138"/>
        <v>0</v>
      </c>
      <c r="CW89" s="127">
        <f t="shared" si="139"/>
        <v>0</v>
      </c>
      <c r="CX89" s="124">
        <f t="shared" si="140"/>
        <v>12</v>
      </c>
      <c r="CY89" s="124">
        <f t="shared" si="149"/>
        <v>3.8219999999999996</v>
      </c>
      <c r="CZ89" s="124">
        <f t="shared" si="150"/>
        <v>1.4364337627509893</v>
      </c>
      <c r="DA89" s="125">
        <f t="shared" si="141"/>
        <v>-2.0678999999999998</v>
      </c>
      <c r="DB89" s="125">
        <f t="shared" si="142"/>
        <v>1.3859999999999999</v>
      </c>
      <c r="DC89" s="125">
        <f t="shared" si="143"/>
        <v>3.4504999999999999</v>
      </c>
      <c r="DD89" s="125">
        <f t="shared" si="151"/>
        <v>6.7089337627509895</v>
      </c>
      <c r="DE89" s="298" t="str">
        <f t="shared" si="144"/>
        <v>C</v>
      </c>
    </row>
    <row r="90" spans="1:109" x14ac:dyDescent="0.25">
      <c r="A90" s="23">
        <v>100</v>
      </c>
      <c r="B90" s="23">
        <v>45</v>
      </c>
      <c r="C90" s="23">
        <v>2</v>
      </c>
      <c r="D90" s="23" t="s">
        <v>265</v>
      </c>
      <c r="E90" s="312">
        <f t="shared" si="76"/>
        <v>1.8807366201945168</v>
      </c>
      <c r="F90" s="287" t="str">
        <f t="shared" si="77"/>
        <v>A</v>
      </c>
      <c r="G90" s="312">
        <f t="shared" si="78"/>
        <v>2.1799999999999997</v>
      </c>
      <c r="H90" s="312">
        <f t="shared" si="78"/>
        <v>1.880137579224413</v>
      </c>
      <c r="I90" s="287" t="str">
        <f t="shared" si="79"/>
        <v>B</v>
      </c>
      <c r="J90" s="320">
        <f t="shared" si="145"/>
        <v>2</v>
      </c>
      <c r="K90" s="80">
        <f t="shared" si="146"/>
        <v>2</v>
      </c>
      <c r="L90" s="82">
        <f t="shared" si="147"/>
        <v>2</v>
      </c>
      <c r="M90" s="80">
        <f t="shared" si="80"/>
        <v>45</v>
      </c>
      <c r="N90" s="80">
        <f t="shared" si="81"/>
        <v>20</v>
      </c>
      <c r="O90" s="80">
        <f t="shared" si="82"/>
        <v>20</v>
      </c>
      <c r="P90" s="80">
        <f t="shared" si="83"/>
        <v>100</v>
      </c>
      <c r="Q90" s="80">
        <f t="shared" si="84"/>
        <v>280</v>
      </c>
      <c r="R90" s="80">
        <f t="shared" si="85"/>
        <v>280</v>
      </c>
      <c r="S90" s="80">
        <f t="shared" si="86"/>
        <v>10</v>
      </c>
      <c r="T90" s="80">
        <f>0</f>
        <v>0</v>
      </c>
      <c r="U90" s="80">
        <f>'Int. Sens. Plot'!$B$2</f>
        <v>100</v>
      </c>
      <c r="V90" s="80">
        <f>'Int. Sens. Plot'!$B$3</f>
        <v>25</v>
      </c>
      <c r="W90" s="80">
        <f t="shared" si="87"/>
        <v>5</v>
      </c>
      <c r="X90" s="80">
        <f t="shared" si="88"/>
        <v>5</v>
      </c>
      <c r="Y90" s="225">
        <v>0.5</v>
      </c>
      <c r="Z90" s="80">
        <v>0</v>
      </c>
      <c r="AA90" s="86">
        <v>45</v>
      </c>
      <c r="AB90" s="86">
        <v>5</v>
      </c>
      <c r="AC90" s="80">
        <v>90</v>
      </c>
      <c r="AD90" s="80">
        <v>45</v>
      </c>
      <c r="AE90" s="80">
        <v>12</v>
      </c>
      <c r="AF90" s="80">
        <f t="shared" si="89"/>
        <v>33</v>
      </c>
      <c r="AG90" s="80">
        <f t="shared" si="90"/>
        <v>33</v>
      </c>
      <c r="AH90" s="86">
        <v>0</v>
      </c>
      <c r="AI90" s="86">
        <v>12</v>
      </c>
      <c r="AJ90" s="40">
        <v>70.900000000000006</v>
      </c>
      <c r="AK90" s="86">
        <v>9</v>
      </c>
      <c r="AL90" s="86">
        <v>0</v>
      </c>
      <c r="AM90" s="91">
        <v>1</v>
      </c>
      <c r="AN90" s="91">
        <v>0.1</v>
      </c>
      <c r="AO90" s="122">
        <v>3.5</v>
      </c>
      <c r="AP90" s="122">
        <v>10</v>
      </c>
      <c r="AQ90" s="122">
        <v>3</v>
      </c>
      <c r="AR90" s="122">
        <v>3</v>
      </c>
      <c r="AS90" s="122" t="str">
        <f t="shared" si="91"/>
        <v>Signalized</v>
      </c>
      <c r="AT90" s="119" t="s">
        <v>74</v>
      </c>
      <c r="AU90" s="321" t="s">
        <v>74</v>
      </c>
      <c r="AV90" s="306">
        <f t="shared" si="92"/>
        <v>12.428571428571429</v>
      </c>
      <c r="AW90" s="276">
        <f t="shared" si="93"/>
        <v>7.7777777777777779E-2</v>
      </c>
      <c r="AX90" s="276">
        <f t="shared" si="94"/>
        <v>2.7777777777777776E-2</v>
      </c>
      <c r="AY90" s="125">
        <f t="shared" si="95"/>
        <v>1</v>
      </c>
      <c r="AZ90" s="125">
        <f t="shared" si="96"/>
        <v>1.2136081181958649</v>
      </c>
      <c r="BA90" s="125">
        <f t="shared" si="97"/>
        <v>12.428571428571429</v>
      </c>
      <c r="BB90" s="125">
        <f t="shared" si="98"/>
        <v>0.38327578563083919</v>
      </c>
      <c r="BC90" s="125">
        <f t="shared" si="99"/>
        <v>0.6196512434107414</v>
      </c>
      <c r="BD90" s="326" t="str">
        <f t="shared" si="100"/>
        <v>-</v>
      </c>
      <c r="BE90" s="125" t="str">
        <f t="shared" si="101"/>
        <v>-</v>
      </c>
      <c r="BF90" s="125">
        <f t="shared" si="102"/>
        <v>88.46869197245654</v>
      </c>
      <c r="BG90" s="125">
        <f t="shared" si="103"/>
        <v>0.97247071016552877</v>
      </c>
      <c r="BH90" s="127">
        <f t="shared" si="104"/>
        <v>35</v>
      </c>
      <c r="BI90" s="125">
        <f t="shared" si="105"/>
        <v>0.20474999999999996</v>
      </c>
      <c r="BJ90" s="125">
        <f t="shared" si="106"/>
        <v>1.4225E-2</v>
      </c>
      <c r="BK90" s="127">
        <f t="shared" si="107"/>
        <v>49</v>
      </c>
      <c r="BL90" s="126">
        <f>IF(AS90="Signalized",(AC90-BK90)^2/(2*AC90),IF(AS90="Free",PEDBIKE_DELAY(AX90,AW90,AF90,AE90,AO90,AR90,AM90,L90,TRUE),IF(AS90="Stop",1,"Control N/A!")))</f>
        <v>9.3388888888888886</v>
      </c>
      <c r="BM90" s="125">
        <f t="shared" si="108"/>
        <v>8.959091002898803E-2</v>
      </c>
      <c r="BN90" s="125">
        <f t="shared" si="109"/>
        <v>1.8807366201945168</v>
      </c>
      <c r="BO90" s="124" t="str">
        <f t="shared" si="110"/>
        <v>A</v>
      </c>
      <c r="BP90" s="310"/>
      <c r="BQ90" s="302">
        <f t="shared" si="111"/>
        <v>1500</v>
      </c>
      <c r="BR90" s="126">
        <v>75</v>
      </c>
      <c r="BS90" s="127">
        <f t="shared" si="112"/>
        <v>494.43047265033289</v>
      </c>
      <c r="BT90" s="126">
        <f t="shared" si="113"/>
        <v>11.541795202794805</v>
      </c>
      <c r="BU90" s="303">
        <f t="shared" si="114"/>
        <v>6.3</v>
      </c>
      <c r="BV90" s="276">
        <f t="shared" si="115"/>
        <v>7.7777777777777779E-2</v>
      </c>
      <c r="BW90" s="276">
        <f t="shared" si="116"/>
        <v>6.9444444444444441E-3</v>
      </c>
      <c r="BX90" s="125">
        <f t="shared" si="117"/>
        <v>1</v>
      </c>
      <c r="BY90" s="125">
        <f t="shared" si="118"/>
        <v>0.1104145909768824</v>
      </c>
      <c r="BZ90" s="125">
        <f t="shared" si="119"/>
        <v>6.3</v>
      </c>
      <c r="CA90" s="125">
        <f t="shared" si="120"/>
        <v>1.4738789704048738E-2</v>
      </c>
      <c r="CB90" s="125">
        <f t="shared" si="121"/>
        <v>0.38737360581558478</v>
      </c>
      <c r="CC90" s="125">
        <f t="shared" si="122"/>
        <v>4.7235535498150769</v>
      </c>
      <c r="CD90" s="125">
        <f t="shared" si="123"/>
        <v>2.8937735789602139</v>
      </c>
      <c r="CE90" s="125">
        <f t="shared" si="124"/>
        <v>2</v>
      </c>
      <c r="CF90" s="304" cm="1">
        <f t="array" ref="CF90">PEDBIKE_DELAY(BW90,BV90,AG90,AH90,AP90,AQ90,AN90,L90,FALSE)</f>
        <v>0.75850019629464838</v>
      </c>
      <c r="CG90" s="306">
        <f t="shared" si="125"/>
        <v>6.3</v>
      </c>
      <c r="CH90" s="125">
        <f t="shared" si="126"/>
        <v>1</v>
      </c>
      <c r="CI90" s="125">
        <f t="shared" si="127"/>
        <v>0.1104145909768824</v>
      </c>
      <c r="CJ90" s="125">
        <f t="shared" si="128"/>
        <v>6.3</v>
      </c>
      <c r="CK90" s="125">
        <f t="shared" si="129"/>
        <v>0.38737360581558389</v>
      </c>
      <c r="CL90" s="125">
        <f t="shared" si="130"/>
        <v>0.99999990505803249</v>
      </c>
      <c r="CM90" s="125">
        <f t="shared" si="131"/>
        <v>1.8297801445777986</v>
      </c>
      <c r="CN90" s="125">
        <f t="shared" si="132"/>
        <v>2.8937735789602139</v>
      </c>
      <c r="CO90" s="127">
        <f t="shared" si="133"/>
        <v>2</v>
      </c>
      <c r="CP90" s="125" cm="1">
        <f t="array" ref="CP90">PEDBIKE_DELAY(BW90,AW90,AG90,AH90,AP90,AQ90,AN90,L90,FALSE)</f>
        <v>0.75850019629464838</v>
      </c>
      <c r="CQ90" s="126">
        <f t="shared" si="134"/>
        <v>30.5</v>
      </c>
      <c r="CR90" s="126">
        <f t="shared" si="135"/>
        <v>78.5</v>
      </c>
      <c r="CS90" s="126">
        <f t="shared" si="136"/>
        <v>54.5</v>
      </c>
      <c r="CT90" s="304">
        <f t="shared" si="137"/>
        <v>24.991795202794805</v>
      </c>
      <c r="CU90" s="126">
        <f t="shared" si="148"/>
        <v>24.991795202794805</v>
      </c>
      <c r="CV90" s="126">
        <f t="shared" si="138"/>
        <v>0</v>
      </c>
      <c r="CW90" s="127">
        <f t="shared" si="139"/>
        <v>0</v>
      </c>
      <c r="CX90" s="124">
        <f t="shared" si="140"/>
        <v>12</v>
      </c>
      <c r="CY90" s="124">
        <f t="shared" si="149"/>
        <v>0.40949999999999992</v>
      </c>
      <c r="CZ90" s="124">
        <f t="shared" si="150"/>
        <v>1.2906375792244129</v>
      </c>
      <c r="DA90" s="125">
        <f t="shared" si="141"/>
        <v>-2.0678999999999998</v>
      </c>
      <c r="DB90" s="125">
        <f t="shared" si="142"/>
        <v>0.11550000000000001</v>
      </c>
      <c r="DC90" s="125">
        <f t="shared" si="143"/>
        <v>2.1799999999999997</v>
      </c>
      <c r="DD90" s="125">
        <f t="shared" si="151"/>
        <v>1.880137579224413</v>
      </c>
      <c r="DE90" s="298" t="str">
        <f t="shared" si="144"/>
        <v>B</v>
      </c>
    </row>
    <row r="91" spans="1:109" x14ac:dyDescent="0.25">
      <c r="A91" s="23">
        <v>200</v>
      </c>
      <c r="B91" s="23">
        <v>45</v>
      </c>
      <c r="C91" s="23">
        <v>2</v>
      </c>
      <c r="D91" s="23" t="s">
        <v>265</v>
      </c>
      <c r="E91" s="312">
        <f t="shared" si="76"/>
        <v>2.0997116201945167</v>
      </c>
      <c r="F91" s="287" t="str">
        <f t="shared" si="77"/>
        <v>B</v>
      </c>
      <c r="G91" s="312">
        <f t="shared" si="78"/>
        <v>2.2954999999999997</v>
      </c>
      <c r="H91" s="312">
        <f t="shared" si="78"/>
        <v>2.4077294446356596</v>
      </c>
      <c r="I91" s="287" t="str">
        <f t="shared" si="79"/>
        <v>B</v>
      </c>
      <c r="J91" s="320">
        <f t="shared" si="145"/>
        <v>2</v>
      </c>
      <c r="K91" s="80">
        <f t="shared" si="146"/>
        <v>2</v>
      </c>
      <c r="L91" s="82">
        <f t="shared" si="147"/>
        <v>2</v>
      </c>
      <c r="M91" s="80">
        <f t="shared" si="80"/>
        <v>45</v>
      </c>
      <c r="N91" s="80">
        <f t="shared" si="81"/>
        <v>40</v>
      </c>
      <c r="O91" s="80">
        <f t="shared" si="82"/>
        <v>40</v>
      </c>
      <c r="P91" s="80">
        <f t="shared" si="83"/>
        <v>200</v>
      </c>
      <c r="Q91" s="80">
        <f t="shared" si="84"/>
        <v>560</v>
      </c>
      <c r="R91" s="80">
        <f t="shared" si="85"/>
        <v>560</v>
      </c>
      <c r="S91" s="80">
        <f t="shared" si="86"/>
        <v>20</v>
      </c>
      <c r="T91" s="80">
        <f>0</f>
        <v>0</v>
      </c>
      <c r="U91" s="80">
        <f>'Int. Sens. Plot'!$B$2</f>
        <v>100</v>
      </c>
      <c r="V91" s="80">
        <f>'Int. Sens. Plot'!$B$3</f>
        <v>25</v>
      </c>
      <c r="W91" s="80">
        <f t="shared" si="87"/>
        <v>5</v>
      </c>
      <c r="X91" s="80">
        <f t="shared" si="88"/>
        <v>5</v>
      </c>
      <c r="Y91" s="225">
        <v>0.5</v>
      </c>
      <c r="Z91" s="80">
        <v>0</v>
      </c>
      <c r="AA91" s="86">
        <v>45</v>
      </c>
      <c r="AB91" s="86">
        <v>5</v>
      </c>
      <c r="AC91" s="80">
        <v>90</v>
      </c>
      <c r="AD91" s="80">
        <v>45</v>
      </c>
      <c r="AE91" s="80">
        <v>12</v>
      </c>
      <c r="AF91" s="80">
        <f t="shared" si="89"/>
        <v>33</v>
      </c>
      <c r="AG91" s="80">
        <f t="shared" si="90"/>
        <v>33</v>
      </c>
      <c r="AH91" s="86">
        <v>0</v>
      </c>
      <c r="AI91" s="86">
        <v>12</v>
      </c>
      <c r="AJ91" s="40">
        <v>71.900000000000006</v>
      </c>
      <c r="AK91" s="86">
        <v>9</v>
      </c>
      <c r="AL91" s="86">
        <v>0</v>
      </c>
      <c r="AM91" s="91">
        <v>1</v>
      </c>
      <c r="AN91" s="91">
        <v>0.1</v>
      </c>
      <c r="AO91" s="122">
        <v>3.5</v>
      </c>
      <c r="AP91" s="122">
        <v>10</v>
      </c>
      <c r="AQ91" s="122">
        <v>3</v>
      </c>
      <c r="AR91" s="122">
        <v>3</v>
      </c>
      <c r="AS91" s="122" t="str">
        <f t="shared" si="91"/>
        <v>Signalized</v>
      </c>
      <c r="AT91" s="119" t="s">
        <v>74</v>
      </c>
      <c r="AU91" s="321" t="s">
        <v>74</v>
      </c>
      <c r="AV91" s="306">
        <f t="shared" si="92"/>
        <v>12.428571428571429</v>
      </c>
      <c r="AW91" s="276">
        <f t="shared" si="93"/>
        <v>0.15555555555555556</v>
      </c>
      <c r="AX91" s="276">
        <f t="shared" si="94"/>
        <v>2.7777777777777776E-2</v>
      </c>
      <c r="AY91" s="125">
        <f t="shared" si="95"/>
        <v>1.0987478173093093</v>
      </c>
      <c r="AZ91" s="125">
        <f t="shared" si="96"/>
        <v>1.6481217259639638</v>
      </c>
      <c r="BA91" s="125">
        <f t="shared" si="97"/>
        <v>12.626067063190048</v>
      </c>
      <c r="BB91" s="125">
        <f t="shared" si="98"/>
        <v>0.62544905038715037</v>
      </c>
      <c r="BC91" s="125">
        <f t="shared" si="99"/>
        <v>0.85971158614411258</v>
      </c>
      <c r="BD91" s="326" t="str">
        <f t="shared" si="100"/>
        <v>-</v>
      </c>
      <c r="BE91" s="125" t="str">
        <f t="shared" si="101"/>
        <v>-</v>
      </c>
      <c r="BF91" s="125">
        <f t="shared" si="102"/>
        <v>21.012060583374247</v>
      </c>
      <c r="BG91" s="125">
        <f t="shared" si="103"/>
        <v>0.97247071016552877</v>
      </c>
      <c r="BH91" s="127">
        <f t="shared" si="104"/>
        <v>70</v>
      </c>
      <c r="BI91" s="125">
        <f t="shared" si="105"/>
        <v>0.40949999999999992</v>
      </c>
      <c r="BJ91" s="125">
        <f t="shared" si="106"/>
        <v>2.845E-2</v>
      </c>
      <c r="BK91" s="127">
        <f t="shared" si="107"/>
        <v>49</v>
      </c>
      <c r="BL91" s="126">
        <f>IF(AS91="Signalized",(AC91-BK91)^2/(2*AC91),IF(AS91="Free",PEDBIKE_DELAY(AX91,AW91,AF91,AE91,AO91,AR91,AM91,L91,TRUE),IF(AS91="Stop",1,"Control N/A!")))</f>
        <v>9.3388888888888886</v>
      </c>
      <c r="BM91" s="125">
        <f t="shared" si="108"/>
        <v>8.959091002898803E-2</v>
      </c>
      <c r="BN91" s="125">
        <f t="shared" si="109"/>
        <v>2.0997116201945167</v>
      </c>
      <c r="BO91" s="124" t="str">
        <f t="shared" si="110"/>
        <v>B</v>
      </c>
      <c r="BP91" s="310"/>
      <c r="BQ91" s="302">
        <f t="shared" si="111"/>
        <v>1500</v>
      </c>
      <c r="BR91" s="126">
        <v>76</v>
      </c>
      <c r="BS91" s="127">
        <f t="shared" si="112"/>
        <v>322.3470506171372</v>
      </c>
      <c r="BT91" s="126">
        <f t="shared" si="113"/>
        <v>11.703852956547143</v>
      </c>
      <c r="BU91" s="303">
        <f t="shared" si="114"/>
        <v>6.3</v>
      </c>
      <c r="BV91" s="276">
        <f t="shared" si="115"/>
        <v>0.15555555555555556</v>
      </c>
      <c r="BW91" s="276">
        <f t="shared" si="116"/>
        <v>6.9444444444444441E-3</v>
      </c>
      <c r="BX91" s="125">
        <f t="shared" si="117"/>
        <v>1</v>
      </c>
      <c r="BY91" s="125">
        <f t="shared" si="118"/>
        <v>7.4386484845519102E-2</v>
      </c>
      <c r="BZ91" s="125">
        <f t="shared" si="119"/>
        <v>6.3</v>
      </c>
      <c r="CA91" s="125">
        <f t="shared" si="120"/>
        <v>2.9260347486157245E-2</v>
      </c>
      <c r="CB91" s="125">
        <f t="shared" si="121"/>
        <v>0.62468890114859987</v>
      </c>
      <c r="CC91" s="125">
        <f t="shared" si="122"/>
        <v>7.0436273685742039</v>
      </c>
      <c r="CD91" s="125">
        <f t="shared" si="123"/>
        <v>2.6435515275993744</v>
      </c>
      <c r="CE91" s="125">
        <f t="shared" si="124"/>
        <v>3</v>
      </c>
      <c r="CF91" s="304" cm="1">
        <f t="array" ref="CF91">PEDBIKE_DELAY(BW91,BV91,AG91,AH91,AP91,AQ91,AN91,L91,FALSE)</f>
        <v>1.6723892767539661</v>
      </c>
      <c r="CG91" s="306">
        <f t="shared" si="125"/>
        <v>6.3</v>
      </c>
      <c r="CH91" s="125">
        <f t="shared" si="126"/>
        <v>1</v>
      </c>
      <c r="CI91" s="125">
        <f t="shared" si="127"/>
        <v>7.4386484845519102E-2</v>
      </c>
      <c r="CJ91" s="125">
        <f t="shared" si="128"/>
        <v>6.3</v>
      </c>
      <c r="CK91" s="125">
        <f t="shared" si="129"/>
        <v>0.62468890114860043</v>
      </c>
      <c r="CL91" s="125">
        <f t="shared" si="130"/>
        <v>0.99999999999999101</v>
      </c>
      <c r="CM91" s="125">
        <f t="shared" si="131"/>
        <v>4.4000758409748633</v>
      </c>
      <c r="CN91" s="125">
        <f t="shared" si="132"/>
        <v>2.6435515275993744</v>
      </c>
      <c r="CO91" s="127">
        <f t="shared" si="133"/>
        <v>3</v>
      </c>
      <c r="CP91" s="125" cm="1">
        <f t="array" ref="CP91">PEDBIKE_DELAY(BW91,AW91,AG91,AH91,AP91,AQ91,AN91,L91,FALSE)</f>
        <v>1.6723892767539661</v>
      </c>
      <c r="CQ91" s="126">
        <f t="shared" si="134"/>
        <v>30.5</v>
      </c>
      <c r="CR91" s="126">
        <f t="shared" si="135"/>
        <v>78.5</v>
      </c>
      <c r="CS91" s="126">
        <f t="shared" si="136"/>
        <v>54.5</v>
      </c>
      <c r="CT91" s="304">
        <f t="shared" si="137"/>
        <v>25.153852956547144</v>
      </c>
      <c r="CU91" s="126">
        <f t="shared" si="148"/>
        <v>25.153852956547144</v>
      </c>
      <c r="CV91" s="126">
        <f t="shared" si="138"/>
        <v>0</v>
      </c>
      <c r="CW91" s="127">
        <f t="shared" si="139"/>
        <v>0</v>
      </c>
      <c r="CX91" s="124">
        <f t="shared" si="140"/>
        <v>12</v>
      </c>
      <c r="CY91" s="124">
        <f t="shared" si="149"/>
        <v>0.81899999999999984</v>
      </c>
      <c r="CZ91" s="124">
        <f t="shared" si="150"/>
        <v>1.2932294446356596</v>
      </c>
      <c r="DA91" s="125">
        <f t="shared" si="141"/>
        <v>-2.0678999999999998</v>
      </c>
      <c r="DB91" s="125">
        <f t="shared" si="142"/>
        <v>0.23100000000000001</v>
      </c>
      <c r="DC91" s="125">
        <f t="shared" si="143"/>
        <v>2.2954999999999997</v>
      </c>
      <c r="DD91" s="125">
        <f t="shared" si="151"/>
        <v>2.4077294446356596</v>
      </c>
      <c r="DE91" s="298" t="str">
        <f t="shared" si="144"/>
        <v>B</v>
      </c>
    </row>
    <row r="92" spans="1:109" x14ac:dyDescent="0.25">
      <c r="A92" s="23">
        <v>300</v>
      </c>
      <c r="B92" s="23">
        <v>45</v>
      </c>
      <c r="C92" s="23">
        <v>2</v>
      </c>
      <c r="D92" s="23" t="s">
        <v>265</v>
      </c>
      <c r="E92" s="312">
        <f t="shared" si="76"/>
        <v>2.3186866201945171</v>
      </c>
      <c r="F92" s="287" t="str">
        <f t="shared" si="77"/>
        <v>B</v>
      </c>
      <c r="G92" s="312">
        <f t="shared" si="78"/>
        <v>2.4109999999999996</v>
      </c>
      <c r="H92" s="312">
        <f t="shared" si="78"/>
        <v>2.9369487901344602</v>
      </c>
      <c r="I92" s="287" t="str">
        <f t="shared" si="79"/>
        <v>B</v>
      </c>
      <c r="J92" s="320">
        <f t="shared" si="145"/>
        <v>2</v>
      </c>
      <c r="K92" s="80">
        <f t="shared" si="146"/>
        <v>2</v>
      </c>
      <c r="L92" s="82">
        <f t="shared" si="147"/>
        <v>2</v>
      </c>
      <c r="M92" s="80">
        <f t="shared" si="80"/>
        <v>45</v>
      </c>
      <c r="N92" s="80">
        <f t="shared" si="81"/>
        <v>60</v>
      </c>
      <c r="O92" s="80">
        <f t="shared" si="82"/>
        <v>60</v>
      </c>
      <c r="P92" s="80">
        <f t="shared" si="83"/>
        <v>300</v>
      </c>
      <c r="Q92" s="80">
        <f t="shared" si="84"/>
        <v>840</v>
      </c>
      <c r="R92" s="80">
        <f t="shared" si="85"/>
        <v>840</v>
      </c>
      <c r="S92" s="80">
        <f t="shared" si="86"/>
        <v>30</v>
      </c>
      <c r="T92" s="80">
        <f>0</f>
        <v>0</v>
      </c>
      <c r="U92" s="80">
        <f>'Int. Sens. Plot'!$B$2</f>
        <v>100</v>
      </c>
      <c r="V92" s="80">
        <f>'Int. Sens. Plot'!$B$3</f>
        <v>25</v>
      </c>
      <c r="W92" s="80">
        <f t="shared" si="87"/>
        <v>5</v>
      </c>
      <c r="X92" s="80">
        <f t="shared" si="88"/>
        <v>5</v>
      </c>
      <c r="Y92" s="225">
        <v>0.5</v>
      </c>
      <c r="Z92" s="80">
        <v>0</v>
      </c>
      <c r="AA92" s="86">
        <v>45</v>
      </c>
      <c r="AB92" s="86">
        <v>5</v>
      </c>
      <c r="AC92" s="80">
        <v>90</v>
      </c>
      <c r="AD92" s="80">
        <v>45</v>
      </c>
      <c r="AE92" s="80">
        <v>12</v>
      </c>
      <c r="AF92" s="80">
        <f t="shared" si="89"/>
        <v>33</v>
      </c>
      <c r="AG92" s="80">
        <f t="shared" si="90"/>
        <v>33</v>
      </c>
      <c r="AH92" s="86">
        <v>0</v>
      </c>
      <c r="AI92" s="86">
        <v>12</v>
      </c>
      <c r="AJ92" s="40">
        <v>72.900000000000006</v>
      </c>
      <c r="AK92" s="86">
        <v>9</v>
      </c>
      <c r="AL92" s="86">
        <v>0</v>
      </c>
      <c r="AM92" s="91">
        <v>1</v>
      </c>
      <c r="AN92" s="91">
        <v>0.1</v>
      </c>
      <c r="AO92" s="122">
        <v>3.5</v>
      </c>
      <c r="AP92" s="122">
        <v>10</v>
      </c>
      <c r="AQ92" s="122">
        <v>3</v>
      </c>
      <c r="AR92" s="122">
        <v>3</v>
      </c>
      <c r="AS92" s="122" t="str">
        <f t="shared" si="91"/>
        <v>Signalized</v>
      </c>
      <c r="AT92" s="119" t="s">
        <v>74</v>
      </c>
      <c r="AU92" s="321" t="s">
        <v>74</v>
      </c>
      <c r="AV92" s="306">
        <f t="shared" si="92"/>
        <v>12.428571428571429</v>
      </c>
      <c r="AW92" s="276">
        <f t="shared" si="93"/>
        <v>0.23333333333333334</v>
      </c>
      <c r="AX92" s="276">
        <f t="shared" si="94"/>
        <v>2.7777777777777776E-2</v>
      </c>
      <c r="AY92" s="125">
        <f t="shared" si="95"/>
        <v>1.7107645437217129</v>
      </c>
      <c r="AZ92" s="125">
        <f t="shared" si="96"/>
        <v>2.5661468155825693</v>
      </c>
      <c r="BA92" s="125">
        <f t="shared" si="97"/>
        <v>13.850100516014855</v>
      </c>
      <c r="BB92" s="125">
        <f t="shared" si="98"/>
        <v>0.80127733315269256</v>
      </c>
      <c r="BC92" s="125">
        <f t="shared" si="99"/>
        <v>0.96050930168109405</v>
      </c>
      <c r="BD92" s="326" t="str">
        <f t="shared" si="100"/>
        <v>-</v>
      </c>
      <c r="BE92" s="125" t="str">
        <f t="shared" si="101"/>
        <v>-</v>
      </c>
      <c r="BF92" s="125">
        <f t="shared" si="102"/>
        <v>10.016148237983645</v>
      </c>
      <c r="BG92" s="125">
        <f t="shared" si="103"/>
        <v>0.97247071016552877</v>
      </c>
      <c r="BH92" s="127">
        <f t="shared" si="104"/>
        <v>105</v>
      </c>
      <c r="BI92" s="125">
        <f t="shared" si="105"/>
        <v>0.61424999999999996</v>
      </c>
      <c r="BJ92" s="125">
        <f t="shared" si="106"/>
        <v>4.2674999999999998E-2</v>
      </c>
      <c r="BK92" s="127">
        <f t="shared" si="107"/>
        <v>49</v>
      </c>
      <c r="BL92" s="126">
        <f>IF(AS92="Signalized",(AC92-BK92)^2/(2*AC92),IF(AS92="Free",PEDBIKE_DELAY(AX92,AW92,AF92,AE92,AO92,AR92,AM92,L92,TRUE),IF(AS92="Stop",1,"Control N/A!")))</f>
        <v>9.3388888888888886</v>
      </c>
      <c r="BM92" s="125">
        <f t="shared" si="108"/>
        <v>8.959091002898803E-2</v>
      </c>
      <c r="BN92" s="125">
        <f t="shared" si="109"/>
        <v>2.3186866201945171</v>
      </c>
      <c r="BO92" s="124" t="str">
        <f t="shared" si="110"/>
        <v>B</v>
      </c>
      <c r="BP92" s="310"/>
      <c r="BQ92" s="302">
        <f t="shared" si="111"/>
        <v>1500</v>
      </c>
      <c r="BR92" s="126">
        <v>77</v>
      </c>
      <c r="BS92" s="127">
        <f t="shared" si="112"/>
        <v>207.83403929137677</v>
      </c>
      <c r="BT92" s="126">
        <f t="shared" si="113"/>
        <v>11.969920606311897</v>
      </c>
      <c r="BU92" s="303">
        <f t="shared" si="114"/>
        <v>6.3</v>
      </c>
      <c r="BV92" s="276">
        <f t="shared" si="115"/>
        <v>0.23333333333333334</v>
      </c>
      <c r="BW92" s="276">
        <f t="shared" si="116"/>
        <v>6.9444444444444441E-3</v>
      </c>
      <c r="BX92" s="125">
        <f t="shared" si="117"/>
        <v>1</v>
      </c>
      <c r="BY92" s="125">
        <f t="shared" si="118"/>
        <v>5.0456039518253067E-2</v>
      </c>
      <c r="BZ92" s="125">
        <f t="shared" si="119"/>
        <v>6.3</v>
      </c>
      <c r="CA92" s="125">
        <f t="shared" si="120"/>
        <v>4.3567875081940155E-2</v>
      </c>
      <c r="CB92" s="125">
        <f t="shared" si="121"/>
        <v>0.77007451481327605</v>
      </c>
      <c r="CC92" s="125">
        <f t="shared" si="122"/>
        <v>10.458552692425815</v>
      </c>
      <c r="CD92" s="125">
        <f t="shared" si="123"/>
        <v>2.4046878021569218</v>
      </c>
      <c r="CE92" s="125">
        <f t="shared" si="124"/>
        <v>4</v>
      </c>
      <c r="CF92" s="304" cm="1">
        <f t="array" ref="CF92">PEDBIKE_DELAY(BW92,BV92,AG92,AH92,AP92,AQ92,AN92,L92,FALSE)</f>
        <v>2.7881691549448013</v>
      </c>
      <c r="CG92" s="306">
        <f t="shared" si="125"/>
        <v>6.3</v>
      </c>
      <c r="CH92" s="125">
        <f t="shared" si="126"/>
        <v>1</v>
      </c>
      <c r="CI92" s="125">
        <f t="shared" si="127"/>
        <v>5.0456039518253067E-2</v>
      </c>
      <c r="CJ92" s="125">
        <f t="shared" si="128"/>
        <v>6.3</v>
      </c>
      <c r="CK92" s="125">
        <f t="shared" si="129"/>
        <v>0.77007451481327616</v>
      </c>
      <c r="CL92" s="125">
        <f t="shared" si="130"/>
        <v>1</v>
      </c>
      <c r="CM92" s="125">
        <f t="shared" si="131"/>
        <v>8.0538648902688923</v>
      </c>
      <c r="CN92" s="125">
        <f t="shared" si="132"/>
        <v>2.4046878021569218</v>
      </c>
      <c r="CO92" s="127">
        <f t="shared" si="133"/>
        <v>4</v>
      </c>
      <c r="CP92" s="125" cm="1">
        <f t="array" ref="CP92">PEDBIKE_DELAY(BW92,AW92,AG92,AH92,AP92,AQ92,AN92,L92,FALSE)</f>
        <v>2.7881691549448013</v>
      </c>
      <c r="CQ92" s="126">
        <f t="shared" si="134"/>
        <v>30.5</v>
      </c>
      <c r="CR92" s="126">
        <f t="shared" si="135"/>
        <v>78.5</v>
      </c>
      <c r="CS92" s="126">
        <f t="shared" si="136"/>
        <v>54.5</v>
      </c>
      <c r="CT92" s="304">
        <f t="shared" si="137"/>
        <v>25.419920606311898</v>
      </c>
      <c r="CU92" s="126">
        <f t="shared" si="148"/>
        <v>25.419920606311898</v>
      </c>
      <c r="CV92" s="126">
        <f t="shared" si="138"/>
        <v>0</v>
      </c>
      <c r="CW92" s="127">
        <f t="shared" si="139"/>
        <v>0</v>
      </c>
      <c r="CX92" s="124">
        <f t="shared" si="140"/>
        <v>12</v>
      </c>
      <c r="CY92" s="124">
        <f t="shared" si="149"/>
        <v>1.2284999999999999</v>
      </c>
      <c r="CZ92" s="124">
        <f t="shared" si="150"/>
        <v>1.2974487901344605</v>
      </c>
      <c r="DA92" s="125">
        <f t="shared" si="141"/>
        <v>-2.0678999999999998</v>
      </c>
      <c r="DB92" s="125">
        <f t="shared" si="142"/>
        <v>0.34649999999999997</v>
      </c>
      <c r="DC92" s="125">
        <f t="shared" si="143"/>
        <v>2.4109999999999996</v>
      </c>
      <c r="DD92" s="125">
        <f t="shared" si="151"/>
        <v>2.9369487901344602</v>
      </c>
      <c r="DE92" s="298" t="str">
        <f t="shared" si="144"/>
        <v>B</v>
      </c>
    </row>
    <row r="93" spans="1:109" x14ac:dyDescent="0.25">
      <c r="A93" s="23">
        <v>400</v>
      </c>
      <c r="B93" s="23">
        <v>45</v>
      </c>
      <c r="C93" s="23">
        <v>2</v>
      </c>
      <c r="D93" s="23" t="s">
        <v>265</v>
      </c>
      <c r="E93" s="312">
        <f t="shared" si="76"/>
        <v>2.537661620194517</v>
      </c>
      <c r="F93" s="287" t="str">
        <f t="shared" si="77"/>
        <v>B</v>
      </c>
      <c r="G93" s="312">
        <f t="shared" si="78"/>
        <v>2.5264999999999995</v>
      </c>
      <c r="H93" s="312">
        <f t="shared" si="78"/>
        <v>3.469012592022934</v>
      </c>
      <c r="I93" s="287" t="str">
        <f t="shared" si="79"/>
        <v>B</v>
      </c>
      <c r="J93" s="320">
        <f t="shared" si="145"/>
        <v>2</v>
      </c>
      <c r="K93" s="80">
        <f t="shared" si="146"/>
        <v>2</v>
      </c>
      <c r="L93" s="82">
        <f t="shared" si="147"/>
        <v>2</v>
      </c>
      <c r="M93" s="80">
        <f t="shared" si="80"/>
        <v>45</v>
      </c>
      <c r="N93" s="80">
        <f t="shared" si="81"/>
        <v>80</v>
      </c>
      <c r="O93" s="80">
        <f t="shared" si="82"/>
        <v>80</v>
      </c>
      <c r="P93" s="80">
        <f t="shared" si="83"/>
        <v>400</v>
      </c>
      <c r="Q93" s="80">
        <f t="shared" si="84"/>
        <v>1120</v>
      </c>
      <c r="R93" s="80">
        <f t="shared" si="85"/>
        <v>1120</v>
      </c>
      <c r="S93" s="80">
        <f t="shared" si="86"/>
        <v>40</v>
      </c>
      <c r="T93" s="80">
        <f>0</f>
        <v>0</v>
      </c>
      <c r="U93" s="80">
        <f>'Int. Sens. Plot'!$B$2</f>
        <v>100</v>
      </c>
      <c r="V93" s="80">
        <f>'Int. Sens. Plot'!$B$3</f>
        <v>25</v>
      </c>
      <c r="W93" s="80">
        <f t="shared" si="87"/>
        <v>5</v>
      </c>
      <c r="X93" s="80">
        <f t="shared" si="88"/>
        <v>5</v>
      </c>
      <c r="Y93" s="225">
        <v>0.5</v>
      </c>
      <c r="Z93" s="80">
        <v>0</v>
      </c>
      <c r="AA93" s="86">
        <v>45</v>
      </c>
      <c r="AB93" s="86">
        <v>5</v>
      </c>
      <c r="AC93" s="80">
        <v>90</v>
      </c>
      <c r="AD93" s="80">
        <v>45</v>
      </c>
      <c r="AE93" s="80">
        <v>12</v>
      </c>
      <c r="AF93" s="80">
        <f t="shared" si="89"/>
        <v>33</v>
      </c>
      <c r="AG93" s="80">
        <f t="shared" si="90"/>
        <v>33</v>
      </c>
      <c r="AH93" s="86">
        <v>0</v>
      </c>
      <c r="AI93" s="86">
        <v>12</v>
      </c>
      <c r="AJ93" s="40">
        <v>73.900000000000006</v>
      </c>
      <c r="AK93" s="86">
        <v>9</v>
      </c>
      <c r="AL93" s="86">
        <v>0</v>
      </c>
      <c r="AM93" s="91">
        <v>1</v>
      </c>
      <c r="AN93" s="91">
        <v>0.1</v>
      </c>
      <c r="AO93" s="122">
        <v>3.5</v>
      </c>
      <c r="AP93" s="122">
        <v>10</v>
      </c>
      <c r="AQ93" s="122">
        <v>3</v>
      </c>
      <c r="AR93" s="122">
        <v>3</v>
      </c>
      <c r="AS93" s="122" t="str">
        <f t="shared" si="91"/>
        <v>Signalized</v>
      </c>
      <c r="AT93" s="119" t="s">
        <v>74</v>
      </c>
      <c r="AU93" s="321" t="s">
        <v>74</v>
      </c>
      <c r="AV93" s="306">
        <f t="shared" si="92"/>
        <v>12.428571428571429</v>
      </c>
      <c r="AW93" s="276">
        <f t="shared" si="93"/>
        <v>0.31111111111111112</v>
      </c>
      <c r="AX93" s="276">
        <f t="shared" si="94"/>
        <v>2.7777777777777776E-2</v>
      </c>
      <c r="AY93" s="125">
        <f t="shared" si="95"/>
        <v>3.0444275286423914</v>
      </c>
      <c r="AZ93" s="125">
        <f t="shared" si="96"/>
        <v>4.5666412929635873</v>
      </c>
      <c r="BA93" s="125">
        <f t="shared" si="97"/>
        <v>16.517426485856213</v>
      </c>
      <c r="BB93" s="125">
        <f t="shared" si="98"/>
        <v>0.92341679279479139</v>
      </c>
      <c r="BC93" s="125">
        <f t="shared" si="99"/>
        <v>0.99413501237416413</v>
      </c>
      <c r="BD93" s="326" t="str">
        <f t="shared" si="100"/>
        <v>-</v>
      </c>
      <c r="BE93" s="125" t="str">
        <f t="shared" si="101"/>
        <v>-</v>
      </c>
      <c r="BF93" s="125">
        <f t="shared" si="102"/>
        <v>6.5010569158021339</v>
      </c>
      <c r="BG93" s="125">
        <f t="shared" si="103"/>
        <v>0.97247071016552877</v>
      </c>
      <c r="BH93" s="127">
        <f t="shared" si="104"/>
        <v>140</v>
      </c>
      <c r="BI93" s="125">
        <f t="shared" si="105"/>
        <v>0.81899999999999984</v>
      </c>
      <c r="BJ93" s="125">
        <f t="shared" si="106"/>
        <v>5.6899999999999999E-2</v>
      </c>
      <c r="BK93" s="127">
        <f t="shared" si="107"/>
        <v>49</v>
      </c>
      <c r="BL93" s="126">
        <f>IF(AS93="Signalized",(AC93-BK93)^2/(2*AC93),IF(AS93="Free",PEDBIKE_DELAY(AX93,AW93,AF93,AE93,AO93,AR93,AM93,L93,TRUE),IF(AS93="Stop",1,"Control N/A!")))</f>
        <v>9.3388888888888886</v>
      </c>
      <c r="BM93" s="125">
        <f t="shared" si="108"/>
        <v>8.959091002898803E-2</v>
      </c>
      <c r="BN93" s="125">
        <f t="shared" si="109"/>
        <v>2.537661620194517</v>
      </c>
      <c r="BO93" s="124" t="str">
        <f t="shared" si="110"/>
        <v>B</v>
      </c>
      <c r="BP93" s="310"/>
      <c r="BQ93" s="302">
        <f t="shared" si="111"/>
        <v>1500</v>
      </c>
      <c r="BR93" s="126">
        <v>78</v>
      </c>
      <c r="BS93" s="127">
        <f t="shared" si="112"/>
        <v>132.52083431744754</v>
      </c>
      <c r="BT93" s="126">
        <f t="shared" si="113"/>
        <v>12.421671575187151</v>
      </c>
      <c r="BU93" s="303">
        <f t="shared" si="114"/>
        <v>6.3</v>
      </c>
      <c r="BV93" s="276">
        <f t="shared" si="115"/>
        <v>0.31111111111111112</v>
      </c>
      <c r="BW93" s="276">
        <f t="shared" si="116"/>
        <v>6.9444444444444441E-3</v>
      </c>
      <c r="BX93" s="125">
        <f t="shared" si="117"/>
        <v>1</v>
      </c>
      <c r="BY93" s="125">
        <f t="shared" si="118"/>
        <v>3.455294655580711E-2</v>
      </c>
      <c r="BZ93" s="125">
        <f t="shared" si="119"/>
        <v>6.3</v>
      </c>
      <c r="CA93" s="125">
        <f t="shared" si="120"/>
        <v>5.7664527037303959E-2</v>
      </c>
      <c r="CB93" s="125">
        <f t="shared" si="121"/>
        <v>0.85914157907895516</v>
      </c>
      <c r="CC93" s="125">
        <f t="shared" si="122"/>
        <v>15.486364734614304</v>
      </c>
      <c r="CD93" s="125">
        <f t="shared" si="123"/>
        <v>2.1813848823251294</v>
      </c>
      <c r="CE93" s="125">
        <f t="shared" si="124"/>
        <v>7</v>
      </c>
      <c r="CF93" s="304" cm="1">
        <f t="array" ref="CF93">PEDBIKE_DELAY(BW93,BV93,AG93,AH93,AP93,AQ93,AN93,L93,FALSE)</f>
        <v>4.1310970546769639</v>
      </c>
      <c r="CG93" s="306">
        <f t="shared" si="125"/>
        <v>6.3</v>
      </c>
      <c r="CH93" s="125">
        <f t="shared" si="126"/>
        <v>1</v>
      </c>
      <c r="CI93" s="125">
        <f t="shared" si="127"/>
        <v>3.455294655580711E-2</v>
      </c>
      <c r="CJ93" s="125">
        <f t="shared" si="128"/>
        <v>6.3</v>
      </c>
      <c r="CK93" s="125">
        <f t="shared" si="129"/>
        <v>0.85914157907895494</v>
      </c>
      <c r="CL93" s="125">
        <f t="shared" si="130"/>
        <v>1</v>
      </c>
      <c r="CM93" s="125">
        <f t="shared" si="131"/>
        <v>13.304979852289177</v>
      </c>
      <c r="CN93" s="125">
        <f t="shared" si="132"/>
        <v>2.1813848823251294</v>
      </c>
      <c r="CO93" s="127">
        <f t="shared" si="133"/>
        <v>7</v>
      </c>
      <c r="CP93" s="125" cm="1">
        <f t="array" ref="CP93">PEDBIKE_DELAY(BW93,AW93,AG93,AH93,AP93,AQ93,AN93,L93,FALSE)</f>
        <v>4.1310970546769639</v>
      </c>
      <c r="CQ93" s="126">
        <f t="shared" si="134"/>
        <v>30.5</v>
      </c>
      <c r="CR93" s="126">
        <f t="shared" si="135"/>
        <v>78.5</v>
      </c>
      <c r="CS93" s="126">
        <f t="shared" si="136"/>
        <v>54.5</v>
      </c>
      <c r="CT93" s="304">
        <f t="shared" si="137"/>
        <v>25.87167157518715</v>
      </c>
      <c r="CU93" s="126">
        <f t="shared" si="148"/>
        <v>25.87167157518715</v>
      </c>
      <c r="CV93" s="126">
        <f t="shared" si="138"/>
        <v>0</v>
      </c>
      <c r="CW93" s="127">
        <f t="shared" si="139"/>
        <v>0</v>
      </c>
      <c r="CX93" s="124">
        <f t="shared" si="140"/>
        <v>12</v>
      </c>
      <c r="CY93" s="124">
        <f t="shared" si="149"/>
        <v>1.6379999999999997</v>
      </c>
      <c r="CZ93" s="124">
        <f t="shared" si="150"/>
        <v>1.3045125920229339</v>
      </c>
      <c r="DA93" s="125">
        <f t="shared" si="141"/>
        <v>-2.0678999999999998</v>
      </c>
      <c r="DB93" s="125">
        <f t="shared" si="142"/>
        <v>0.46200000000000002</v>
      </c>
      <c r="DC93" s="125">
        <f t="shared" si="143"/>
        <v>2.5264999999999995</v>
      </c>
      <c r="DD93" s="125">
        <f t="shared" si="151"/>
        <v>3.469012592022934</v>
      </c>
      <c r="DE93" s="298" t="str">
        <f t="shared" si="144"/>
        <v>B</v>
      </c>
    </row>
    <row r="94" spans="1:109" x14ac:dyDescent="0.25">
      <c r="A94" s="23">
        <v>500</v>
      </c>
      <c r="B94" s="23">
        <v>45</v>
      </c>
      <c r="C94" s="23">
        <v>2</v>
      </c>
      <c r="D94" s="23" t="s">
        <v>265</v>
      </c>
      <c r="E94" s="312">
        <f t="shared" si="76"/>
        <v>2.7566366201945165</v>
      </c>
      <c r="F94" s="287" t="str">
        <f t="shared" si="77"/>
        <v>C</v>
      </c>
      <c r="G94" s="312">
        <f t="shared" si="78"/>
        <v>2.6419999999999995</v>
      </c>
      <c r="H94" s="312">
        <f t="shared" si="78"/>
        <v>4.0063317604619266</v>
      </c>
      <c r="I94" s="287" t="str">
        <f t="shared" si="79"/>
        <v>B</v>
      </c>
      <c r="J94" s="320">
        <f t="shared" si="145"/>
        <v>2</v>
      </c>
      <c r="K94" s="80">
        <f t="shared" si="146"/>
        <v>2</v>
      </c>
      <c r="L94" s="82">
        <f t="shared" si="147"/>
        <v>2</v>
      </c>
      <c r="M94" s="80">
        <f t="shared" si="80"/>
        <v>45</v>
      </c>
      <c r="N94" s="80">
        <f t="shared" si="81"/>
        <v>100</v>
      </c>
      <c r="O94" s="80">
        <f t="shared" si="82"/>
        <v>100</v>
      </c>
      <c r="P94" s="80">
        <f t="shared" si="83"/>
        <v>500</v>
      </c>
      <c r="Q94" s="80">
        <f t="shared" si="84"/>
        <v>1400</v>
      </c>
      <c r="R94" s="80">
        <f t="shared" si="85"/>
        <v>1400</v>
      </c>
      <c r="S94" s="80">
        <f t="shared" si="86"/>
        <v>50</v>
      </c>
      <c r="T94" s="80">
        <f>0</f>
        <v>0</v>
      </c>
      <c r="U94" s="80">
        <f>'Int. Sens. Plot'!$B$2</f>
        <v>100</v>
      </c>
      <c r="V94" s="80">
        <f>'Int. Sens. Plot'!$B$3</f>
        <v>25</v>
      </c>
      <c r="W94" s="80">
        <f t="shared" si="87"/>
        <v>5</v>
      </c>
      <c r="X94" s="80">
        <f t="shared" si="88"/>
        <v>5</v>
      </c>
      <c r="Y94" s="225">
        <v>0.5</v>
      </c>
      <c r="Z94" s="80">
        <v>0</v>
      </c>
      <c r="AA94" s="86">
        <v>45</v>
      </c>
      <c r="AB94" s="86">
        <v>5</v>
      </c>
      <c r="AC94" s="80">
        <v>90</v>
      </c>
      <c r="AD94" s="80">
        <v>45</v>
      </c>
      <c r="AE94" s="80">
        <v>12</v>
      </c>
      <c r="AF94" s="80">
        <f t="shared" si="89"/>
        <v>33</v>
      </c>
      <c r="AG94" s="80">
        <f t="shared" si="90"/>
        <v>33</v>
      </c>
      <c r="AH94" s="86">
        <v>0</v>
      </c>
      <c r="AI94" s="86">
        <v>12</v>
      </c>
      <c r="AJ94" s="40">
        <v>74.900000000000006</v>
      </c>
      <c r="AK94" s="86">
        <v>9</v>
      </c>
      <c r="AL94" s="86">
        <v>0</v>
      </c>
      <c r="AM94" s="91">
        <v>1</v>
      </c>
      <c r="AN94" s="91">
        <v>0.1</v>
      </c>
      <c r="AO94" s="122">
        <v>3.5</v>
      </c>
      <c r="AP94" s="122">
        <v>10</v>
      </c>
      <c r="AQ94" s="122">
        <v>3</v>
      </c>
      <c r="AR94" s="122">
        <v>3</v>
      </c>
      <c r="AS94" s="122" t="str">
        <f t="shared" si="91"/>
        <v>Signalized</v>
      </c>
      <c r="AT94" s="119" t="s">
        <v>74</v>
      </c>
      <c r="AU94" s="321" t="s">
        <v>74</v>
      </c>
      <c r="AV94" s="306">
        <f t="shared" si="92"/>
        <v>12.428571428571429</v>
      </c>
      <c r="AW94" s="276">
        <f t="shared" si="93"/>
        <v>0.3888888888888889</v>
      </c>
      <c r="AX94" s="276">
        <f t="shared" si="94"/>
        <v>2.7777777777777776E-2</v>
      </c>
      <c r="AY94" s="125">
        <f t="shared" si="95"/>
        <v>6.0240778403853037</v>
      </c>
      <c r="AZ94" s="125">
        <f t="shared" si="96"/>
        <v>9.036116760577956</v>
      </c>
      <c r="BA94" s="125">
        <f t="shared" si="97"/>
        <v>22.476727109342036</v>
      </c>
      <c r="BB94" s="125">
        <f t="shared" si="98"/>
        <v>0.98735476374930042</v>
      </c>
      <c r="BC94" s="125">
        <f t="shared" si="99"/>
        <v>0.99984009800016405</v>
      </c>
      <c r="BD94" s="326" t="str">
        <f t="shared" si="100"/>
        <v>-</v>
      </c>
      <c r="BE94" s="125" t="str">
        <f t="shared" si="101"/>
        <v>-</v>
      </c>
      <c r="BF94" s="125">
        <f t="shared" si="102"/>
        <v>4.9329467077418672</v>
      </c>
      <c r="BG94" s="125">
        <f t="shared" si="103"/>
        <v>0.97247071016552877</v>
      </c>
      <c r="BH94" s="127">
        <f t="shared" si="104"/>
        <v>175</v>
      </c>
      <c r="BI94" s="125">
        <f t="shared" si="105"/>
        <v>1.0237499999999999</v>
      </c>
      <c r="BJ94" s="125">
        <f t="shared" si="106"/>
        <v>7.1124999999999994E-2</v>
      </c>
      <c r="BK94" s="127">
        <f t="shared" si="107"/>
        <v>49</v>
      </c>
      <c r="BL94" s="126">
        <f>IF(AS94="Signalized",(AC94-BK94)^2/(2*AC94),IF(AS94="Free",PEDBIKE_DELAY(AX94,AW94,AF94,AE94,AO94,AR94,AM94,L94,TRUE),IF(AS94="Stop",1,"Control N/A!")))</f>
        <v>9.3388888888888886</v>
      </c>
      <c r="BM94" s="125">
        <f t="shared" si="108"/>
        <v>8.959091002898803E-2</v>
      </c>
      <c r="BN94" s="125">
        <f t="shared" si="109"/>
        <v>2.7566366201945165</v>
      </c>
      <c r="BO94" s="124" t="str">
        <f t="shared" si="110"/>
        <v>C</v>
      </c>
      <c r="BP94" s="310"/>
      <c r="BQ94" s="302">
        <f t="shared" si="111"/>
        <v>1500</v>
      </c>
      <c r="BR94" s="126">
        <v>79</v>
      </c>
      <c r="BS94" s="127">
        <f t="shared" si="112"/>
        <v>83.565333420421041</v>
      </c>
      <c r="BT94" s="126">
        <f t="shared" si="113"/>
        <v>13.228812920894431</v>
      </c>
      <c r="BU94" s="303">
        <f t="shared" si="114"/>
        <v>6.3</v>
      </c>
      <c r="BV94" s="276">
        <f t="shared" si="115"/>
        <v>0.3888888888888889</v>
      </c>
      <c r="BW94" s="276">
        <f t="shared" si="116"/>
        <v>6.9444444444444441E-3</v>
      </c>
      <c r="BX94" s="125">
        <f t="shared" si="117"/>
        <v>1</v>
      </c>
      <c r="BY94" s="125">
        <f t="shared" si="118"/>
        <v>2.3978864874429108E-2</v>
      </c>
      <c r="BZ94" s="125">
        <f t="shared" si="119"/>
        <v>6.3</v>
      </c>
      <c r="CA94" s="125">
        <f t="shared" si="120"/>
        <v>7.1553411403966427E-2</v>
      </c>
      <c r="CB94" s="125">
        <f t="shared" si="121"/>
        <v>0.91370641350062964</v>
      </c>
      <c r="CC94" s="125">
        <f t="shared" si="122"/>
        <v>22.903612110837599</v>
      </c>
      <c r="CD94" s="125">
        <f t="shared" si="123"/>
        <v>1.9764348328345938</v>
      </c>
      <c r="CE94" s="125">
        <f t="shared" si="124"/>
        <v>12</v>
      </c>
      <c r="CF94" s="304" cm="1">
        <f t="array" ref="CF94">PEDBIKE_DELAY(BW94,BV94,AG94,AH94,AP94,AQ94,AN94,L94,FALSE)</f>
        <v>5.7462888752735477</v>
      </c>
      <c r="CG94" s="306">
        <f t="shared" si="125"/>
        <v>6.3</v>
      </c>
      <c r="CH94" s="125">
        <f t="shared" si="126"/>
        <v>1</v>
      </c>
      <c r="CI94" s="125">
        <f t="shared" si="127"/>
        <v>2.3978864874429108E-2</v>
      </c>
      <c r="CJ94" s="125">
        <f t="shared" si="128"/>
        <v>6.3</v>
      </c>
      <c r="CK94" s="125">
        <f t="shared" si="129"/>
        <v>0.91370641350062953</v>
      </c>
      <c r="CL94" s="125">
        <f t="shared" si="130"/>
        <v>1</v>
      </c>
      <c r="CM94" s="125">
        <f t="shared" si="131"/>
        <v>20.927177278003008</v>
      </c>
      <c r="CN94" s="125">
        <f t="shared" si="132"/>
        <v>1.9764348328345938</v>
      </c>
      <c r="CO94" s="127">
        <f t="shared" si="133"/>
        <v>12</v>
      </c>
      <c r="CP94" s="125" cm="1">
        <f t="array" ref="CP94">PEDBIKE_DELAY(BW94,AW94,AG94,AH94,AP94,AQ94,AN94,L94,FALSE)</f>
        <v>5.7462888752735477</v>
      </c>
      <c r="CQ94" s="126">
        <f t="shared" si="134"/>
        <v>30.5</v>
      </c>
      <c r="CR94" s="126">
        <f t="shared" si="135"/>
        <v>78.5</v>
      </c>
      <c r="CS94" s="126">
        <f t="shared" si="136"/>
        <v>54.5</v>
      </c>
      <c r="CT94" s="304">
        <f t="shared" si="137"/>
        <v>26.67881292089443</v>
      </c>
      <c r="CU94" s="126">
        <f t="shared" si="148"/>
        <v>26.67881292089443</v>
      </c>
      <c r="CV94" s="126">
        <f t="shared" si="138"/>
        <v>0</v>
      </c>
      <c r="CW94" s="127">
        <f t="shared" si="139"/>
        <v>0</v>
      </c>
      <c r="CX94" s="124">
        <f t="shared" si="140"/>
        <v>12</v>
      </c>
      <c r="CY94" s="124">
        <f t="shared" si="149"/>
        <v>2.0474999999999999</v>
      </c>
      <c r="CZ94" s="124">
        <f t="shared" si="150"/>
        <v>1.3168317604619264</v>
      </c>
      <c r="DA94" s="125">
        <f t="shared" si="141"/>
        <v>-2.0678999999999998</v>
      </c>
      <c r="DB94" s="125">
        <f t="shared" si="142"/>
        <v>0.57750000000000001</v>
      </c>
      <c r="DC94" s="125">
        <f t="shared" si="143"/>
        <v>2.6419999999999995</v>
      </c>
      <c r="DD94" s="125">
        <f t="shared" si="151"/>
        <v>4.0063317604619266</v>
      </c>
      <c r="DE94" s="298" t="str">
        <f t="shared" si="144"/>
        <v>B</v>
      </c>
    </row>
    <row r="95" spans="1:109" x14ac:dyDescent="0.25">
      <c r="A95" s="23">
        <v>600</v>
      </c>
      <c r="B95" s="23">
        <v>45</v>
      </c>
      <c r="C95" s="23">
        <v>2</v>
      </c>
      <c r="D95" s="23" t="s">
        <v>265</v>
      </c>
      <c r="E95" s="312">
        <f t="shared" si="76"/>
        <v>2.9756116201945169</v>
      </c>
      <c r="F95" s="287" t="str">
        <f t="shared" si="77"/>
        <v>C</v>
      </c>
      <c r="G95" s="312">
        <f t="shared" si="78"/>
        <v>2.7574999999999994</v>
      </c>
      <c r="H95" s="312">
        <f t="shared" si="78"/>
        <v>4.5542785879803791</v>
      </c>
      <c r="I95" s="287" t="str">
        <f t="shared" si="79"/>
        <v>C</v>
      </c>
      <c r="J95" s="320">
        <f t="shared" si="145"/>
        <v>2</v>
      </c>
      <c r="K95" s="80">
        <f t="shared" si="146"/>
        <v>2</v>
      </c>
      <c r="L95" s="82">
        <f t="shared" si="147"/>
        <v>2</v>
      </c>
      <c r="M95" s="80">
        <f t="shared" si="80"/>
        <v>45</v>
      </c>
      <c r="N95" s="80">
        <f t="shared" si="81"/>
        <v>120</v>
      </c>
      <c r="O95" s="80">
        <f t="shared" si="82"/>
        <v>120</v>
      </c>
      <c r="P95" s="80">
        <f t="shared" si="83"/>
        <v>600</v>
      </c>
      <c r="Q95" s="80">
        <f t="shared" si="84"/>
        <v>1680</v>
      </c>
      <c r="R95" s="80">
        <f t="shared" si="85"/>
        <v>1680</v>
      </c>
      <c r="S95" s="80">
        <f t="shared" si="86"/>
        <v>60</v>
      </c>
      <c r="T95" s="80">
        <f>0</f>
        <v>0</v>
      </c>
      <c r="U95" s="80">
        <f>'Int. Sens. Plot'!$B$2</f>
        <v>100</v>
      </c>
      <c r="V95" s="80">
        <f>'Int. Sens. Plot'!$B$3</f>
        <v>25</v>
      </c>
      <c r="W95" s="80">
        <f t="shared" si="87"/>
        <v>5</v>
      </c>
      <c r="X95" s="80">
        <f t="shared" si="88"/>
        <v>5</v>
      </c>
      <c r="Y95" s="225">
        <v>0.5</v>
      </c>
      <c r="Z95" s="80">
        <v>0</v>
      </c>
      <c r="AA95" s="86">
        <v>45</v>
      </c>
      <c r="AB95" s="86">
        <v>5</v>
      </c>
      <c r="AC95" s="80">
        <v>90</v>
      </c>
      <c r="AD95" s="80">
        <v>45</v>
      </c>
      <c r="AE95" s="80">
        <v>12</v>
      </c>
      <c r="AF95" s="80">
        <f t="shared" si="89"/>
        <v>33</v>
      </c>
      <c r="AG95" s="80">
        <f t="shared" si="90"/>
        <v>33</v>
      </c>
      <c r="AH95" s="86">
        <v>0</v>
      </c>
      <c r="AI95" s="86">
        <v>12</v>
      </c>
      <c r="AJ95" s="40">
        <v>75.900000000000006</v>
      </c>
      <c r="AK95" s="86">
        <v>9</v>
      </c>
      <c r="AL95" s="86">
        <v>0</v>
      </c>
      <c r="AM95" s="91">
        <v>1</v>
      </c>
      <c r="AN95" s="91">
        <v>0.1</v>
      </c>
      <c r="AO95" s="122">
        <v>3.5</v>
      </c>
      <c r="AP95" s="122">
        <v>10</v>
      </c>
      <c r="AQ95" s="122">
        <v>3</v>
      </c>
      <c r="AR95" s="122">
        <v>3</v>
      </c>
      <c r="AS95" s="122" t="str">
        <f t="shared" si="91"/>
        <v>Signalized</v>
      </c>
      <c r="AT95" s="119" t="s">
        <v>74</v>
      </c>
      <c r="AU95" s="321" t="s">
        <v>74</v>
      </c>
      <c r="AV95" s="306">
        <f t="shared" si="92"/>
        <v>12.428571428571429</v>
      </c>
      <c r="AW95" s="276">
        <f t="shared" si="93"/>
        <v>0.46666666666666667</v>
      </c>
      <c r="AX95" s="276">
        <f t="shared" si="94"/>
        <v>2.7777777777777776E-2</v>
      </c>
      <c r="AY95" s="125">
        <f t="shared" si="95"/>
        <v>12.816285741712166</v>
      </c>
      <c r="AZ95" s="125">
        <f t="shared" si="96"/>
        <v>19.22442861256825</v>
      </c>
      <c r="BA95" s="125">
        <f t="shared" si="97"/>
        <v>36.061142911995759</v>
      </c>
      <c r="BB95" s="125">
        <f t="shared" si="98"/>
        <v>0.99977831800976047</v>
      </c>
      <c r="BC95" s="125">
        <f t="shared" si="99"/>
        <v>0.99999995085709525</v>
      </c>
      <c r="BD95" s="326" t="str">
        <f t="shared" si="100"/>
        <v>-</v>
      </c>
      <c r="BE95" s="125" t="str">
        <f t="shared" si="101"/>
        <v>-</v>
      </c>
      <c r="BF95" s="125">
        <f t="shared" si="102"/>
        <v>4.0611241955427166</v>
      </c>
      <c r="BG95" s="125">
        <f t="shared" si="103"/>
        <v>0.97247071016552877</v>
      </c>
      <c r="BH95" s="127">
        <f t="shared" si="104"/>
        <v>210</v>
      </c>
      <c r="BI95" s="125">
        <f t="shared" si="105"/>
        <v>1.2284999999999999</v>
      </c>
      <c r="BJ95" s="125">
        <f t="shared" si="106"/>
        <v>8.5349999999999995E-2</v>
      </c>
      <c r="BK95" s="127">
        <f t="shared" si="107"/>
        <v>49</v>
      </c>
      <c r="BL95" s="126">
        <f>IF(AS95="Signalized",(AC95-BK95)^2/(2*AC95),IF(AS95="Free",PEDBIKE_DELAY(AX95,AW95,AF95,AE95,AO95,AR95,AM95,L95,TRUE),IF(AS95="Stop",1,"Control N/A!")))</f>
        <v>9.3388888888888886</v>
      </c>
      <c r="BM95" s="125">
        <f t="shared" si="108"/>
        <v>8.959091002898803E-2</v>
      </c>
      <c r="BN95" s="125">
        <f t="shared" si="109"/>
        <v>2.9756116201945169</v>
      </c>
      <c r="BO95" s="124" t="str">
        <f t="shared" si="110"/>
        <v>C</v>
      </c>
      <c r="BP95" s="310"/>
      <c r="BQ95" s="302">
        <f t="shared" si="111"/>
        <v>1500</v>
      </c>
      <c r="BR95" s="126">
        <v>80</v>
      </c>
      <c r="BS95" s="127">
        <f t="shared" si="112"/>
        <v>52.112588417101165</v>
      </c>
      <c r="BT95" s="126">
        <f t="shared" si="113"/>
        <v>14.800007854051032</v>
      </c>
      <c r="BU95" s="303">
        <f t="shared" si="114"/>
        <v>6.3</v>
      </c>
      <c r="BV95" s="276">
        <f t="shared" si="115"/>
        <v>0.46666666666666667</v>
      </c>
      <c r="BW95" s="276">
        <f t="shared" si="116"/>
        <v>6.9444444444444441E-3</v>
      </c>
      <c r="BX95" s="125">
        <f t="shared" si="117"/>
        <v>1</v>
      </c>
      <c r="BY95" s="125">
        <f t="shared" si="118"/>
        <v>1.6944648600332877E-2</v>
      </c>
      <c r="BZ95" s="125">
        <f t="shared" si="119"/>
        <v>6.3</v>
      </c>
      <c r="CA95" s="125">
        <f t="shared" si="120"/>
        <v>8.5237590424724785E-2</v>
      </c>
      <c r="CB95" s="125">
        <f t="shared" si="121"/>
        <v>0.94713427126164962</v>
      </c>
      <c r="CC95" s="125">
        <f t="shared" si="122"/>
        <v>33.882312375624316</v>
      </c>
      <c r="CD95" s="125">
        <f t="shared" si="123"/>
        <v>1.7912131350778067</v>
      </c>
      <c r="CE95" s="125">
        <f t="shared" si="124"/>
        <v>19</v>
      </c>
      <c r="CF95" s="304" cm="1">
        <f t="array" ref="CF95">PEDBIKE_DELAY(BW95,BV95,AG95,AH95,AP95,AQ95,AN95,L95,FALSE)</f>
        <v>7.6659461711403045</v>
      </c>
      <c r="CG95" s="306">
        <f t="shared" si="125"/>
        <v>6.3</v>
      </c>
      <c r="CH95" s="125">
        <f t="shared" si="126"/>
        <v>1</v>
      </c>
      <c r="CI95" s="125">
        <f t="shared" si="127"/>
        <v>1.6944648600332877E-2</v>
      </c>
      <c r="CJ95" s="125">
        <f t="shared" si="128"/>
        <v>6.3</v>
      </c>
      <c r="CK95" s="125">
        <f t="shared" si="129"/>
        <v>0.94713427126164962</v>
      </c>
      <c r="CL95" s="125">
        <f t="shared" si="130"/>
        <v>1</v>
      </c>
      <c r="CM95" s="125">
        <f t="shared" si="131"/>
        <v>32.091099240546512</v>
      </c>
      <c r="CN95" s="125">
        <f t="shared" si="132"/>
        <v>1.7912131350778067</v>
      </c>
      <c r="CO95" s="127">
        <f t="shared" si="133"/>
        <v>19</v>
      </c>
      <c r="CP95" s="125" cm="1">
        <f t="array" ref="CP95">PEDBIKE_DELAY(BW95,AW95,AG95,AH95,AP95,AQ95,AN95,L95,FALSE)</f>
        <v>7.6659461711403045</v>
      </c>
      <c r="CQ95" s="126">
        <f t="shared" si="134"/>
        <v>30.5</v>
      </c>
      <c r="CR95" s="126">
        <f t="shared" si="135"/>
        <v>78.5</v>
      </c>
      <c r="CS95" s="126">
        <f t="shared" si="136"/>
        <v>54.5</v>
      </c>
      <c r="CT95" s="304">
        <f t="shared" si="137"/>
        <v>28.250007854051034</v>
      </c>
      <c r="CU95" s="126">
        <f t="shared" si="148"/>
        <v>28.250007854051034</v>
      </c>
      <c r="CV95" s="126">
        <f t="shared" si="138"/>
        <v>0</v>
      </c>
      <c r="CW95" s="127">
        <f t="shared" si="139"/>
        <v>0</v>
      </c>
      <c r="CX95" s="124">
        <f t="shared" si="140"/>
        <v>12</v>
      </c>
      <c r="CY95" s="124">
        <f t="shared" si="149"/>
        <v>2.4569999999999999</v>
      </c>
      <c r="CZ95" s="124">
        <f t="shared" si="150"/>
        <v>1.3397785879803787</v>
      </c>
      <c r="DA95" s="125">
        <f t="shared" si="141"/>
        <v>-2.0678999999999998</v>
      </c>
      <c r="DB95" s="125">
        <f t="shared" si="142"/>
        <v>0.69299999999999995</v>
      </c>
      <c r="DC95" s="125">
        <f t="shared" si="143"/>
        <v>2.7574999999999994</v>
      </c>
      <c r="DD95" s="125">
        <f t="shared" si="151"/>
        <v>4.5542785879803791</v>
      </c>
      <c r="DE95" s="298" t="str">
        <f t="shared" si="144"/>
        <v>C</v>
      </c>
    </row>
    <row r="96" spans="1:109" x14ac:dyDescent="0.25">
      <c r="A96" s="23">
        <v>700</v>
      </c>
      <c r="B96" s="23">
        <v>45</v>
      </c>
      <c r="C96" s="23">
        <v>2</v>
      </c>
      <c r="D96" s="23" t="s">
        <v>265</v>
      </c>
      <c r="E96" s="312">
        <f t="shared" si="76"/>
        <v>3.1945866201945172</v>
      </c>
      <c r="F96" s="287" t="str">
        <f t="shared" si="77"/>
        <v>C</v>
      </c>
      <c r="G96" s="312">
        <f t="shared" si="78"/>
        <v>2.8729999999999993</v>
      </c>
      <c r="H96" s="312">
        <f t="shared" si="78"/>
        <v>5.1275076914331343</v>
      </c>
      <c r="I96" s="287" t="str">
        <f t="shared" si="79"/>
        <v>C</v>
      </c>
      <c r="J96" s="320">
        <f t="shared" si="145"/>
        <v>2</v>
      </c>
      <c r="K96" s="80">
        <f t="shared" si="146"/>
        <v>2</v>
      </c>
      <c r="L96" s="82">
        <f t="shared" si="147"/>
        <v>2</v>
      </c>
      <c r="M96" s="80">
        <f t="shared" si="80"/>
        <v>45</v>
      </c>
      <c r="N96" s="80">
        <f t="shared" si="81"/>
        <v>140</v>
      </c>
      <c r="O96" s="80">
        <f t="shared" si="82"/>
        <v>140</v>
      </c>
      <c r="P96" s="80">
        <f t="shared" si="83"/>
        <v>700</v>
      </c>
      <c r="Q96" s="80">
        <f t="shared" si="84"/>
        <v>1960</v>
      </c>
      <c r="R96" s="80">
        <f t="shared" si="85"/>
        <v>1960</v>
      </c>
      <c r="S96" s="80">
        <f t="shared" si="86"/>
        <v>70</v>
      </c>
      <c r="T96" s="80">
        <f>0</f>
        <v>0</v>
      </c>
      <c r="U96" s="80">
        <f>'Int. Sens. Plot'!$B$2</f>
        <v>100</v>
      </c>
      <c r="V96" s="80">
        <f>'Int. Sens. Plot'!$B$3</f>
        <v>25</v>
      </c>
      <c r="W96" s="80">
        <f t="shared" si="87"/>
        <v>5</v>
      </c>
      <c r="X96" s="80">
        <f t="shared" si="88"/>
        <v>5</v>
      </c>
      <c r="Y96" s="225">
        <v>0.5</v>
      </c>
      <c r="Z96" s="80">
        <v>0</v>
      </c>
      <c r="AA96" s="86">
        <v>45</v>
      </c>
      <c r="AB96" s="86">
        <v>5</v>
      </c>
      <c r="AC96" s="80">
        <v>90</v>
      </c>
      <c r="AD96" s="80">
        <v>45</v>
      </c>
      <c r="AE96" s="80">
        <v>12</v>
      </c>
      <c r="AF96" s="80">
        <f t="shared" si="89"/>
        <v>33</v>
      </c>
      <c r="AG96" s="80">
        <f t="shared" si="90"/>
        <v>33</v>
      </c>
      <c r="AH96" s="86">
        <v>0</v>
      </c>
      <c r="AI96" s="86">
        <v>12</v>
      </c>
      <c r="AJ96" s="40">
        <v>76.900000000000006</v>
      </c>
      <c r="AK96" s="86">
        <v>9</v>
      </c>
      <c r="AL96" s="86">
        <v>0</v>
      </c>
      <c r="AM96" s="91">
        <v>1</v>
      </c>
      <c r="AN96" s="91">
        <v>0.1</v>
      </c>
      <c r="AO96" s="122">
        <v>3.5</v>
      </c>
      <c r="AP96" s="122">
        <v>10</v>
      </c>
      <c r="AQ96" s="122">
        <v>3</v>
      </c>
      <c r="AR96" s="122">
        <v>3</v>
      </c>
      <c r="AS96" s="122" t="str">
        <f t="shared" si="91"/>
        <v>Signalized</v>
      </c>
      <c r="AT96" s="119" t="s">
        <v>74</v>
      </c>
      <c r="AU96" s="321" t="s">
        <v>74</v>
      </c>
      <c r="AV96" s="306">
        <f t="shared" si="92"/>
        <v>12.428571428571429</v>
      </c>
      <c r="AW96" s="276">
        <f t="shared" si="93"/>
        <v>0.5444444444444444</v>
      </c>
      <c r="AX96" s="276">
        <f t="shared" si="94"/>
        <v>2.7777777777777776E-2</v>
      </c>
      <c r="AY96" s="125">
        <f t="shared" si="95"/>
        <v>28.553079953123753</v>
      </c>
      <c r="AZ96" s="125">
        <f t="shared" si="96"/>
        <v>42.829619929685627</v>
      </c>
      <c r="BA96" s="125">
        <f t="shared" si="97"/>
        <v>67.534731334818929</v>
      </c>
      <c r="BB96" s="125">
        <f t="shared" si="98"/>
        <v>0.99999998963109737</v>
      </c>
      <c r="BC96" s="125">
        <f t="shared" si="99"/>
        <v>0.99999999999999989</v>
      </c>
      <c r="BD96" s="326" t="str">
        <f t="shared" si="100"/>
        <v>-</v>
      </c>
      <c r="BE96" s="125" t="str">
        <f t="shared" si="101"/>
        <v>-</v>
      </c>
      <c r="BF96" s="125">
        <f t="shared" si="102"/>
        <v>3.4949713111872818</v>
      </c>
      <c r="BG96" s="125">
        <f t="shared" si="103"/>
        <v>0.97247071016552877</v>
      </c>
      <c r="BH96" s="127">
        <f t="shared" si="104"/>
        <v>245</v>
      </c>
      <c r="BI96" s="125">
        <f t="shared" si="105"/>
        <v>1.4332499999999999</v>
      </c>
      <c r="BJ96" s="125">
        <f t="shared" si="106"/>
        <v>9.9574999999999997E-2</v>
      </c>
      <c r="BK96" s="127">
        <f t="shared" si="107"/>
        <v>49</v>
      </c>
      <c r="BL96" s="126">
        <f>IF(AS96="Signalized",(AC96-BK96)^2/(2*AC96),IF(AS96="Free",PEDBIKE_DELAY(AX96,AW96,AF96,AE96,AO96,AR96,AM96,L96,TRUE),IF(AS96="Stop",1,"Control N/A!")))</f>
        <v>9.3388888888888886</v>
      </c>
      <c r="BM96" s="125">
        <f t="shared" si="108"/>
        <v>8.959091002898803E-2</v>
      </c>
      <c r="BN96" s="125">
        <f t="shared" si="109"/>
        <v>3.1945866201945172</v>
      </c>
      <c r="BO96" s="124" t="str">
        <f t="shared" si="110"/>
        <v>C</v>
      </c>
      <c r="BP96" s="310"/>
      <c r="BQ96" s="302">
        <f t="shared" si="111"/>
        <v>1500</v>
      </c>
      <c r="BR96" s="126">
        <v>81</v>
      </c>
      <c r="BS96" s="127">
        <f t="shared" si="112"/>
        <v>32.139095150280141</v>
      </c>
      <c r="BT96" s="126">
        <f t="shared" si="113"/>
        <v>18.410462278120487</v>
      </c>
      <c r="BU96" s="303">
        <f t="shared" si="114"/>
        <v>6.3</v>
      </c>
      <c r="BV96" s="276">
        <f t="shared" si="115"/>
        <v>0.5444444444444444</v>
      </c>
      <c r="BW96" s="276">
        <f t="shared" si="116"/>
        <v>6.9444444444444441E-3</v>
      </c>
      <c r="BX96" s="125">
        <f t="shared" si="117"/>
        <v>1</v>
      </c>
      <c r="BY96" s="125">
        <f t="shared" si="118"/>
        <v>1.2263740175549561E-2</v>
      </c>
      <c r="BZ96" s="125">
        <f t="shared" si="119"/>
        <v>6.3</v>
      </c>
      <c r="CA96" s="125">
        <f t="shared" si="120"/>
        <v>9.8720081208623633E-2</v>
      </c>
      <c r="CB96" s="125">
        <f t="shared" si="121"/>
        <v>0.96761305922709295</v>
      </c>
      <c r="CC96" s="125">
        <f t="shared" si="122"/>
        <v>50.201333902746178</v>
      </c>
      <c r="CD96" s="125">
        <f t="shared" si="123"/>
        <v>1.6258676278291713</v>
      </c>
      <c r="CE96" s="125">
        <f t="shared" si="124"/>
        <v>31</v>
      </c>
      <c r="CF96" s="304" cm="1">
        <f t="array" ref="CF96">PEDBIKE_DELAY(BW96,BV96,AG96,AH96,AP96,AQ96,AN96,L96,FALSE)</f>
        <v>9.9148980740373833</v>
      </c>
      <c r="CG96" s="306">
        <f t="shared" si="125"/>
        <v>6.3</v>
      </c>
      <c r="CH96" s="125">
        <f t="shared" si="126"/>
        <v>1</v>
      </c>
      <c r="CI96" s="125">
        <f t="shared" si="127"/>
        <v>1.2263740175549561E-2</v>
      </c>
      <c r="CJ96" s="125">
        <f t="shared" si="128"/>
        <v>6.3</v>
      </c>
      <c r="CK96" s="125">
        <f t="shared" si="129"/>
        <v>0.96761305922709295</v>
      </c>
      <c r="CL96" s="125">
        <f t="shared" si="130"/>
        <v>1</v>
      </c>
      <c r="CM96" s="125">
        <f t="shared" si="131"/>
        <v>48.575466274917005</v>
      </c>
      <c r="CN96" s="125">
        <f t="shared" si="132"/>
        <v>1.6258676278291713</v>
      </c>
      <c r="CO96" s="127">
        <f t="shared" si="133"/>
        <v>31</v>
      </c>
      <c r="CP96" s="125" cm="1">
        <f t="array" ref="CP96">PEDBIKE_DELAY(BW96,AW96,AG96,AH96,AP96,AQ96,AN96,L96,FALSE)</f>
        <v>9.9148980740373833</v>
      </c>
      <c r="CQ96" s="126">
        <f t="shared" si="134"/>
        <v>30.5</v>
      </c>
      <c r="CR96" s="126">
        <f t="shared" si="135"/>
        <v>78.5</v>
      </c>
      <c r="CS96" s="126">
        <f t="shared" si="136"/>
        <v>54.5</v>
      </c>
      <c r="CT96" s="304">
        <f t="shared" si="137"/>
        <v>31.860462278120487</v>
      </c>
      <c r="CU96" s="126">
        <f t="shared" si="148"/>
        <v>31.860462278120487</v>
      </c>
      <c r="CV96" s="126">
        <f t="shared" si="138"/>
        <v>0</v>
      </c>
      <c r="CW96" s="127">
        <f t="shared" si="139"/>
        <v>0</v>
      </c>
      <c r="CX96" s="124">
        <f t="shared" si="140"/>
        <v>12</v>
      </c>
      <c r="CY96" s="124">
        <f t="shared" si="149"/>
        <v>2.8664999999999998</v>
      </c>
      <c r="CZ96" s="124">
        <f t="shared" si="150"/>
        <v>1.3880076914331336</v>
      </c>
      <c r="DA96" s="125">
        <f t="shared" si="141"/>
        <v>-2.0678999999999998</v>
      </c>
      <c r="DB96" s="125">
        <f t="shared" si="142"/>
        <v>0.8085</v>
      </c>
      <c r="DC96" s="125">
        <f t="shared" si="143"/>
        <v>2.8729999999999993</v>
      </c>
      <c r="DD96" s="125">
        <f t="shared" si="151"/>
        <v>5.1275076914331343</v>
      </c>
      <c r="DE96" s="298" t="str">
        <f t="shared" si="144"/>
        <v>C</v>
      </c>
    </row>
    <row r="97" spans="1:109" x14ac:dyDescent="0.25">
      <c r="A97" s="23">
        <v>800</v>
      </c>
      <c r="B97" s="23">
        <v>45</v>
      </c>
      <c r="C97" s="23">
        <v>2</v>
      </c>
      <c r="D97" s="23" t="s">
        <v>265</v>
      </c>
      <c r="E97" s="312">
        <f t="shared" si="76"/>
        <v>3.4135616201945167</v>
      </c>
      <c r="F97" s="287" t="str">
        <f t="shared" si="77"/>
        <v>C</v>
      </c>
      <c r="G97" s="312">
        <f t="shared" si="78"/>
        <v>2.9885000000000002</v>
      </c>
      <c r="H97" s="312">
        <f t="shared" si="78"/>
        <v>5.7009337627509886</v>
      </c>
      <c r="I97" s="287" t="str">
        <f t="shared" si="79"/>
        <v>C</v>
      </c>
      <c r="J97" s="320">
        <f t="shared" si="145"/>
        <v>2</v>
      </c>
      <c r="K97" s="80">
        <f t="shared" si="146"/>
        <v>2</v>
      </c>
      <c r="L97" s="82">
        <f t="shared" si="147"/>
        <v>2</v>
      </c>
      <c r="M97" s="80">
        <f t="shared" si="80"/>
        <v>45</v>
      </c>
      <c r="N97" s="80">
        <f t="shared" si="81"/>
        <v>160</v>
      </c>
      <c r="O97" s="80">
        <f t="shared" si="82"/>
        <v>160</v>
      </c>
      <c r="P97" s="80">
        <f t="shared" si="83"/>
        <v>800</v>
      </c>
      <c r="Q97" s="80">
        <f t="shared" si="84"/>
        <v>2240</v>
      </c>
      <c r="R97" s="80">
        <f t="shared" si="85"/>
        <v>2240</v>
      </c>
      <c r="S97" s="80">
        <f t="shared" si="86"/>
        <v>80</v>
      </c>
      <c r="T97" s="80">
        <f>0</f>
        <v>0</v>
      </c>
      <c r="U97" s="80">
        <f>'Int. Sens. Plot'!$B$2</f>
        <v>100</v>
      </c>
      <c r="V97" s="80">
        <f>'Int. Sens. Plot'!$B$3</f>
        <v>25</v>
      </c>
      <c r="W97" s="80">
        <f t="shared" si="87"/>
        <v>5</v>
      </c>
      <c r="X97" s="80">
        <f t="shared" si="88"/>
        <v>5</v>
      </c>
      <c r="Y97" s="225">
        <v>0.5</v>
      </c>
      <c r="Z97" s="80">
        <v>0</v>
      </c>
      <c r="AA97" s="86">
        <v>45</v>
      </c>
      <c r="AB97" s="86">
        <v>5</v>
      </c>
      <c r="AC97" s="80">
        <v>90</v>
      </c>
      <c r="AD97" s="80">
        <v>45</v>
      </c>
      <c r="AE97" s="80">
        <v>12</v>
      </c>
      <c r="AF97" s="80">
        <f t="shared" si="89"/>
        <v>33</v>
      </c>
      <c r="AG97" s="80">
        <f t="shared" si="90"/>
        <v>33</v>
      </c>
      <c r="AH97" s="86">
        <v>0</v>
      </c>
      <c r="AI97" s="86">
        <v>12</v>
      </c>
      <c r="AJ97" s="40">
        <v>77.900000000000006</v>
      </c>
      <c r="AK97" s="86">
        <v>9</v>
      </c>
      <c r="AL97" s="86">
        <v>0</v>
      </c>
      <c r="AM97" s="91">
        <v>1</v>
      </c>
      <c r="AN97" s="91">
        <v>0.1</v>
      </c>
      <c r="AO97" s="122">
        <v>3.5</v>
      </c>
      <c r="AP97" s="122">
        <v>10</v>
      </c>
      <c r="AQ97" s="122">
        <v>3</v>
      </c>
      <c r="AR97" s="122">
        <v>3</v>
      </c>
      <c r="AS97" s="122" t="str">
        <f t="shared" si="91"/>
        <v>Signalized</v>
      </c>
      <c r="AT97" s="119" t="s">
        <v>74</v>
      </c>
      <c r="AU97" s="321" t="s">
        <v>74</v>
      </c>
      <c r="AV97" s="306">
        <f t="shared" si="92"/>
        <v>12.428571428571429</v>
      </c>
      <c r="AW97" s="276">
        <f t="shared" si="93"/>
        <v>0.62222222222222223</v>
      </c>
      <c r="AX97" s="276">
        <f t="shared" si="94"/>
        <v>2.7777777777777776E-2</v>
      </c>
      <c r="AY97" s="125">
        <f t="shared" si="95"/>
        <v>65.500300767572313</v>
      </c>
      <c r="AZ97" s="125">
        <f t="shared" si="96"/>
        <v>98.250451151358462</v>
      </c>
      <c r="BA97" s="125">
        <f t="shared" si="97"/>
        <v>141.42917296371604</v>
      </c>
      <c r="BB97" s="125">
        <f t="shared" si="98"/>
        <v>1</v>
      </c>
      <c r="BC97" s="125">
        <f t="shared" si="99"/>
        <v>1</v>
      </c>
      <c r="BD97" s="326" t="str">
        <f t="shared" si="100"/>
        <v>-</v>
      </c>
      <c r="BE97" s="125" t="str">
        <f t="shared" si="101"/>
        <v>-</v>
      </c>
      <c r="BF97" s="125">
        <f t="shared" si="102"/>
        <v>3.0860335717448124</v>
      </c>
      <c r="BG97" s="125">
        <f t="shared" si="103"/>
        <v>0.97247071016552877</v>
      </c>
      <c r="BH97" s="127">
        <f t="shared" si="104"/>
        <v>280</v>
      </c>
      <c r="BI97" s="125">
        <f t="shared" si="105"/>
        <v>1.6379999999999997</v>
      </c>
      <c r="BJ97" s="125">
        <f t="shared" si="106"/>
        <v>0.1138</v>
      </c>
      <c r="BK97" s="127">
        <f t="shared" si="107"/>
        <v>49</v>
      </c>
      <c r="BL97" s="126">
        <f>IF(AS97="Signalized",(AC97-BK97)^2/(2*AC97),IF(AS97="Free",PEDBIKE_DELAY(AX97,AW97,AF97,AE97,AO97,AR97,AM97,L97,TRUE),IF(AS97="Stop",1,"Control N/A!")))</f>
        <v>9.3388888888888886</v>
      </c>
      <c r="BM97" s="125">
        <f t="shared" si="108"/>
        <v>8.959091002898803E-2</v>
      </c>
      <c r="BN97" s="125">
        <f t="shared" si="109"/>
        <v>3.4135616201945167</v>
      </c>
      <c r="BO97" s="124" t="str">
        <f t="shared" si="110"/>
        <v>C</v>
      </c>
      <c r="BP97" s="310"/>
      <c r="BQ97" s="302">
        <f t="shared" si="111"/>
        <v>1500</v>
      </c>
      <c r="BR97" s="126">
        <v>82</v>
      </c>
      <c r="BS97" s="127">
        <f t="shared" si="112"/>
        <v>19.601944335082418</v>
      </c>
      <c r="BT97" s="126">
        <f t="shared" si="113"/>
        <v>22.5</v>
      </c>
      <c r="BU97" s="303">
        <f t="shared" si="114"/>
        <v>6.3</v>
      </c>
      <c r="BV97" s="276">
        <f t="shared" si="115"/>
        <v>0.62222222222222223</v>
      </c>
      <c r="BW97" s="276">
        <f t="shared" si="116"/>
        <v>6.9444444444444441E-3</v>
      </c>
      <c r="BX97" s="125">
        <f t="shared" si="117"/>
        <v>1</v>
      </c>
      <c r="BY97" s="125">
        <f t="shared" si="118"/>
        <v>9.1490155759144029E-3</v>
      </c>
      <c r="BZ97" s="125">
        <f t="shared" si="119"/>
        <v>6.3</v>
      </c>
      <c r="CA97" s="125">
        <f t="shared" si="120"/>
        <v>0.11200385639617194</v>
      </c>
      <c r="CB97" s="125">
        <f t="shared" si="121"/>
        <v>0.98015890525562976</v>
      </c>
      <c r="CC97" s="125">
        <f t="shared" si="122"/>
        <v>74.573185605741116</v>
      </c>
      <c r="CD97" s="125">
        <f t="shared" si="123"/>
        <v>1.4796136409930203</v>
      </c>
      <c r="CE97" s="125">
        <f t="shared" si="124"/>
        <v>50</v>
      </c>
      <c r="CF97" s="304" cm="1">
        <f t="array" ref="CF97">PEDBIKE_DELAY(BW97,BV97,AG97,AH97,AP97,AQ97,AN97,L97,FALSE)</f>
        <v>12.510471534432419</v>
      </c>
      <c r="CG97" s="306">
        <f t="shared" si="125"/>
        <v>6.3</v>
      </c>
      <c r="CH97" s="125">
        <f t="shared" si="126"/>
        <v>1</v>
      </c>
      <c r="CI97" s="125">
        <f t="shared" si="127"/>
        <v>9.1490155759144029E-3</v>
      </c>
      <c r="CJ97" s="125">
        <f t="shared" si="128"/>
        <v>6.3</v>
      </c>
      <c r="CK97" s="125">
        <f t="shared" si="129"/>
        <v>0.98015890525562976</v>
      </c>
      <c r="CL97" s="125">
        <f t="shared" si="130"/>
        <v>1</v>
      </c>
      <c r="CM97" s="125">
        <f t="shared" si="131"/>
        <v>73.093571964748094</v>
      </c>
      <c r="CN97" s="125">
        <f t="shared" si="132"/>
        <v>1.4796136409930203</v>
      </c>
      <c r="CO97" s="127">
        <f t="shared" si="133"/>
        <v>50</v>
      </c>
      <c r="CP97" s="125" cm="1">
        <f t="array" ref="CP97">PEDBIKE_DELAY(BW97,AW97,AG97,AH97,AP97,AQ97,AN97,L97,FALSE)</f>
        <v>12.510471534432419</v>
      </c>
      <c r="CQ97" s="126">
        <f t="shared" si="134"/>
        <v>30.5</v>
      </c>
      <c r="CR97" s="126">
        <f t="shared" si="135"/>
        <v>78.5</v>
      </c>
      <c r="CS97" s="126">
        <f t="shared" si="136"/>
        <v>54.5</v>
      </c>
      <c r="CT97" s="304">
        <f t="shared" si="137"/>
        <v>35.950000000000003</v>
      </c>
      <c r="CU97" s="126">
        <f t="shared" si="148"/>
        <v>35.950000000000003</v>
      </c>
      <c r="CV97" s="126">
        <f t="shared" si="138"/>
        <v>0</v>
      </c>
      <c r="CW97" s="127">
        <f t="shared" si="139"/>
        <v>0</v>
      </c>
      <c r="CX97" s="124">
        <f t="shared" si="140"/>
        <v>12</v>
      </c>
      <c r="CY97" s="124">
        <f t="shared" si="149"/>
        <v>3.2759999999999994</v>
      </c>
      <c r="CZ97" s="124">
        <f t="shared" si="150"/>
        <v>1.4364337627509893</v>
      </c>
      <c r="DA97" s="125">
        <f t="shared" si="141"/>
        <v>-2.0678999999999998</v>
      </c>
      <c r="DB97" s="125">
        <f t="shared" si="142"/>
        <v>0.92400000000000004</v>
      </c>
      <c r="DC97" s="125">
        <f t="shared" si="143"/>
        <v>2.9885000000000002</v>
      </c>
      <c r="DD97" s="125">
        <f t="shared" si="151"/>
        <v>5.7009337627509886</v>
      </c>
      <c r="DE97" s="298" t="str">
        <f t="shared" si="144"/>
        <v>C</v>
      </c>
    </row>
    <row r="98" spans="1:109" x14ac:dyDescent="0.25">
      <c r="A98" s="23">
        <v>900</v>
      </c>
      <c r="B98" s="23">
        <v>45</v>
      </c>
      <c r="C98" s="23">
        <v>2</v>
      </c>
      <c r="D98" s="23" t="s">
        <v>265</v>
      </c>
      <c r="E98" s="312">
        <f t="shared" si="76"/>
        <v>3.6325366201945166</v>
      </c>
      <c r="F98" s="287" t="str">
        <f t="shared" si="77"/>
        <v>D</v>
      </c>
      <c r="G98" s="312">
        <f t="shared" si="78"/>
        <v>3.1040000000000001</v>
      </c>
      <c r="H98" s="312">
        <f t="shared" si="78"/>
        <v>6.225933762750989</v>
      </c>
      <c r="I98" s="287" t="str">
        <f t="shared" si="79"/>
        <v>C</v>
      </c>
      <c r="J98" s="320">
        <f t="shared" si="145"/>
        <v>2</v>
      </c>
      <c r="K98" s="80">
        <f t="shared" si="146"/>
        <v>2</v>
      </c>
      <c r="L98" s="82">
        <f t="shared" si="147"/>
        <v>2</v>
      </c>
      <c r="M98" s="80">
        <f t="shared" si="80"/>
        <v>45</v>
      </c>
      <c r="N98" s="80">
        <f t="shared" si="81"/>
        <v>180</v>
      </c>
      <c r="O98" s="80">
        <f t="shared" si="82"/>
        <v>180</v>
      </c>
      <c r="P98" s="80">
        <f t="shared" si="83"/>
        <v>900</v>
      </c>
      <c r="Q98" s="80">
        <f t="shared" si="84"/>
        <v>2520</v>
      </c>
      <c r="R98" s="80">
        <f t="shared" si="85"/>
        <v>2520</v>
      </c>
      <c r="S98" s="80">
        <f t="shared" si="86"/>
        <v>90</v>
      </c>
      <c r="T98" s="80">
        <f>0</f>
        <v>0</v>
      </c>
      <c r="U98" s="80">
        <f>'Int. Sens. Plot'!$B$2</f>
        <v>100</v>
      </c>
      <c r="V98" s="80">
        <f>'Int. Sens. Plot'!$B$3</f>
        <v>25</v>
      </c>
      <c r="W98" s="80">
        <f t="shared" si="87"/>
        <v>5</v>
      </c>
      <c r="X98" s="80">
        <f t="shared" si="88"/>
        <v>5</v>
      </c>
      <c r="Y98" s="225">
        <v>0.5</v>
      </c>
      <c r="Z98" s="80">
        <v>0</v>
      </c>
      <c r="AA98" s="86">
        <v>45</v>
      </c>
      <c r="AB98" s="86">
        <v>5</v>
      </c>
      <c r="AC98" s="80">
        <v>90</v>
      </c>
      <c r="AD98" s="80">
        <v>45</v>
      </c>
      <c r="AE98" s="80">
        <v>12</v>
      </c>
      <c r="AF98" s="80">
        <f t="shared" si="89"/>
        <v>33</v>
      </c>
      <c r="AG98" s="80">
        <f t="shared" si="90"/>
        <v>33</v>
      </c>
      <c r="AH98" s="86">
        <v>0</v>
      </c>
      <c r="AI98" s="86">
        <v>12</v>
      </c>
      <c r="AJ98" s="40">
        <v>78.900000000000006</v>
      </c>
      <c r="AK98" s="86">
        <v>9</v>
      </c>
      <c r="AL98" s="86">
        <v>0</v>
      </c>
      <c r="AM98" s="91">
        <v>1</v>
      </c>
      <c r="AN98" s="91">
        <v>0.1</v>
      </c>
      <c r="AO98" s="122">
        <v>3.5</v>
      </c>
      <c r="AP98" s="122">
        <v>10</v>
      </c>
      <c r="AQ98" s="122">
        <v>3</v>
      </c>
      <c r="AR98" s="122">
        <v>3</v>
      </c>
      <c r="AS98" s="122" t="str">
        <f t="shared" si="91"/>
        <v>Signalized</v>
      </c>
      <c r="AT98" s="119" t="s">
        <v>74</v>
      </c>
      <c r="AU98" s="321" t="s">
        <v>74</v>
      </c>
      <c r="AV98" s="306">
        <f t="shared" si="92"/>
        <v>12.428571428571429</v>
      </c>
      <c r="AW98" s="276">
        <f t="shared" si="93"/>
        <v>0.7</v>
      </c>
      <c r="AX98" s="276">
        <f t="shared" si="94"/>
        <v>2.7777777777777776E-2</v>
      </c>
      <c r="AY98" s="125">
        <f t="shared" si="95"/>
        <v>153.19987586137708</v>
      </c>
      <c r="AZ98" s="125">
        <f t="shared" si="96"/>
        <v>229.79981379206561</v>
      </c>
      <c r="BA98" s="125">
        <f t="shared" si="97"/>
        <v>316.82832315132561</v>
      </c>
      <c r="BB98" s="125">
        <f t="shared" si="98"/>
        <v>1</v>
      </c>
      <c r="BC98" s="125">
        <f t="shared" si="99"/>
        <v>1</v>
      </c>
      <c r="BD98" s="326" t="str">
        <f t="shared" si="100"/>
        <v>-</v>
      </c>
      <c r="BE98" s="125" t="str">
        <f t="shared" si="101"/>
        <v>-</v>
      </c>
      <c r="BF98" s="125">
        <f t="shared" si="102"/>
        <v>2.7693496999915777</v>
      </c>
      <c r="BG98" s="125">
        <f t="shared" si="103"/>
        <v>0.97247071016552877</v>
      </c>
      <c r="BH98" s="127">
        <f t="shared" si="104"/>
        <v>315</v>
      </c>
      <c r="BI98" s="125">
        <f t="shared" si="105"/>
        <v>1.8427499999999997</v>
      </c>
      <c r="BJ98" s="125">
        <f t="shared" si="106"/>
        <v>0.128025</v>
      </c>
      <c r="BK98" s="127">
        <f t="shared" si="107"/>
        <v>49</v>
      </c>
      <c r="BL98" s="126">
        <f>IF(AS98="Signalized",(AC98-BK98)^2/(2*AC98),IF(AS98="Free",PEDBIKE_DELAY(AX98,AW98,AF98,AE98,AO98,AR98,AM98,L98,TRUE),IF(AS98="Stop",1,"Control N/A!")))</f>
        <v>9.3388888888888886</v>
      </c>
      <c r="BM98" s="125">
        <f t="shared" si="108"/>
        <v>8.959091002898803E-2</v>
      </c>
      <c r="BN98" s="125">
        <f t="shared" si="109"/>
        <v>3.6325366201945166</v>
      </c>
      <c r="BO98" s="124" t="str">
        <f t="shared" si="110"/>
        <v>D</v>
      </c>
      <c r="BP98" s="310"/>
      <c r="BQ98" s="302">
        <f t="shared" si="111"/>
        <v>1500</v>
      </c>
      <c r="BR98" s="126">
        <v>83</v>
      </c>
      <c r="BS98" s="127">
        <f t="shared" si="112"/>
        <v>11.823312363640865</v>
      </c>
      <c r="BT98" s="126">
        <f t="shared" si="113"/>
        <v>22.5</v>
      </c>
      <c r="BU98" s="303">
        <f t="shared" si="114"/>
        <v>6.3</v>
      </c>
      <c r="BV98" s="276">
        <f t="shared" si="115"/>
        <v>0.7</v>
      </c>
      <c r="BW98" s="276">
        <f t="shared" si="116"/>
        <v>6.9444444444444441E-3</v>
      </c>
      <c r="BX98" s="125">
        <f t="shared" si="117"/>
        <v>1</v>
      </c>
      <c r="BY98" s="125">
        <f t="shared" si="118"/>
        <v>7.0781649102053508E-3</v>
      </c>
      <c r="BZ98" s="125">
        <f t="shared" si="119"/>
        <v>6.3</v>
      </c>
      <c r="CA98" s="125">
        <f t="shared" si="120"/>
        <v>0.12509184481475499</v>
      </c>
      <c r="CB98" s="125">
        <f t="shared" si="121"/>
        <v>0.98784482167008503</v>
      </c>
      <c r="CC98" s="125">
        <f t="shared" si="122"/>
        <v>111.15028511441753</v>
      </c>
      <c r="CD98" s="125">
        <f t="shared" si="123"/>
        <v>1.3510515369866356</v>
      </c>
      <c r="CE98" s="125">
        <f t="shared" si="124"/>
        <v>82</v>
      </c>
      <c r="CF98" s="304" cm="1">
        <f t="array" ref="CF98">PEDBIKE_DELAY(BW98,BV98,AG98,AH98,AP98,AQ98,AN98,L98,FALSE)</f>
        <v>15.431848416926329</v>
      </c>
      <c r="CG98" s="306">
        <f t="shared" si="125"/>
        <v>6.3</v>
      </c>
      <c r="CH98" s="125">
        <f t="shared" si="126"/>
        <v>1</v>
      </c>
      <c r="CI98" s="125">
        <f t="shared" si="127"/>
        <v>7.0781649102053508E-3</v>
      </c>
      <c r="CJ98" s="125">
        <f t="shared" si="128"/>
        <v>6.3</v>
      </c>
      <c r="CK98" s="125">
        <f t="shared" si="129"/>
        <v>0.98784482167008503</v>
      </c>
      <c r="CL98" s="125">
        <f t="shared" si="130"/>
        <v>1</v>
      </c>
      <c r="CM98" s="125">
        <f t="shared" si="131"/>
        <v>109.79923357743088</v>
      </c>
      <c r="CN98" s="125">
        <f t="shared" si="132"/>
        <v>1.3510515369866356</v>
      </c>
      <c r="CO98" s="127">
        <f t="shared" si="133"/>
        <v>82</v>
      </c>
      <c r="CP98" s="125" cm="1">
        <f t="array" ref="CP98">PEDBIKE_DELAY(BW98,AW98,AG98,AH98,AP98,AQ98,AN98,L98,FALSE)</f>
        <v>15.431848416926329</v>
      </c>
      <c r="CQ98" s="126">
        <f t="shared" si="134"/>
        <v>30.5</v>
      </c>
      <c r="CR98" s="126">
        <f t="shared" si="135"/>
        <v>78.5</v>
      </c>
      <c r="CS98" s="126">
        <f t="shared" si="136"/>
        <v>54.5</v>
      </c>
      <c r="CT98" s="304">
        <f t="shared" si="137"/>
        <v>35.950000000000003</v>
      </c>
      <c r="CU98" s="126">
        <f t="shared" si="148"/>
        <v>35.950000000000003</v>
      </c>
      <c r="CV98" s="126">
        <f t="shared" si="138"/>
        <v>0</v>
      </c>
      <c r="CW98" s="127">
        <f t="shared" si="139"/>
        <v>0</v>
      </c>
      <c r="CX98" s="124">
        <f t="shared" si="140"/>
        <v>12</v>
      </c>
      <c r="CY98" s="124">
        <f t="shared" si="149"/>
        <v>3.6854999999999993</v>
      </c>
      <c r="CZ98" s="124">
        <f t="shared" si="150"/>
        <v>1.4364337627509893</v>
      </c>
      <c r="DA98" s="125">
        <f t="shared" si="141"/>
        <v>-2.0678999999999998</v>
      </c>
      <c r="DB98" s="125">
        <f t="shared" si="142"/>
        <v>1.0395000000000001</v>
      </c>
      <c r="DC98" s="125">
        <f t="shared" si="143"/>
        <v>3.1040000000000001</v>
      </c>
      <c r="DD98" s="125">
        <f t="shared" si="151"/>
        <v>6.225933762750989</v>
      </c>
      <c r="DE98" s="298" t="str">
        <f t="shared" si="144"/>
        <v>C</v>
      </c>
    </row>
    <row r="99" spans="1:109" x14ac:dyDescent="0.25">
      <c r="A99" s="23">
        <v>1000</v>
      </c>
      <c r="B99" s="23">
        <v>45</v>
      </c>
      <c r="C99" s="23">
        <v>2</v>
      </c>
      <c r="D99" s="23" t="s">
        <v>265</v>
      </c>
      <c r="E99" s="312">
        <f t="shared" si="76"/>
        <v>3.851511620194517</v>
      </c>
      <c r="F99" s="287" t="str">
        <f t="shared" si="77"/>
        <v>D</v>
      </c>
      <c r="G99" s="312">
        <f t="shared" si="78"/>
        <v>3.2195</v>
      </c>
      <c r="H99" s="312">
        <f t="shared" si="78"/>
        <v>6.7509337627509893</v>
      </c>
      <c r="I99" s="287" t="str">
        <f t="shared" si="79"/>
        <v>C</v>
      </c>
      <c r="J99" s="320">
        <f t="shared" si="145"/>
        <v>2</v>
      </c>
      <c r="K99" s="80">
        <f t="shared" si="146"/>
        <v>2</v>
      </c>
      <c r="L99" s="82">
        <f t="shared" si="147"/>
        <v>2</v>
      </c>
      <c r="M99" s="80">
        <f t="shared" si="80"/>
        <v>45</v>
      </c>
      <c r="N99" s="80">
        <f t="shared" si="81"/>
        <v>200</v>
      </c>
      <c r="O99" s="80">
        <f t="shared" si="82"/>
        <v>200</v>
      </c>
      <c r="P99" s="80">
        <f t="shared" si="83"/>
        <v>1000</v>
      </c>
      <c r="Q99" s="80">
        <f t="shared" si="84"/>
        <v>2800</v>
      </c>
      <c r="R99" s="80">
        <f t="shared" si="85"/>
        <v>2800</v>
      </c>
      <c r="S99" s="80">
        <f t="shared" si="86"/>
        <v>100</v>
      </c>
      <c r="T99" s="80">
        <f>0</f>
        <v>0</v>
      </c>
      <c r="U99" s="80">
        <f>'Int. Sens. Plot'!$B$2</f>
        <v>100</v>
      </c>
      <c r="V99" s="80">
        <f>'Int. Sens. Plot'!$B$3</f>
        <v>25</v>
      </c>
      <c r="W99" s="80">
        <f t="shared" si="87"/>
        <v>5</v>
      </c>
      <c r="X99" s="80">
        <f t="shared" si="88"/>
        <v>5</v>
      </c>
      <c r="Y99" s="225">
        <v>0.5</v>
      </c>
      <c r="Z99" s="80">
        <v>0</v>
      </c>
      <c r="AA99" s="86">
        <v>45</v>
      </c>
      <c r="AB99" s="86">
        <v>5</v>
      </c>
      <c r="AC99" s="80">
        <v>90</v>
      </c>
      <c r="AD99" s="80">
        <v>45</v>
      </c>
      <c r="AE99" s="80">
        <v>12</v>
      </c>
      <c r="AF99" s="80">
        <f t="shared" si="89"/>
        <v>33</v>
      </c>
      <c r="AG99" s="80">
        <f t="shared" si="90"/>
        <v>33</v>
      </c>
      <c r="AH99" s="86">
        <v>0</v>
      </c>
      <c r="AI99" s="86">
        <v>12</v>
      </c>
      <c r="AJ99" s="40">
        <v>79.900000000000006</v>
      </c>
      <c r="AK99" s="86">
        <v>9</v>
      </c>
      <c r="AL99" s="86">
        <v>0</v>
      </c>
      <c r="AM99" s="91">
        <v>1</v>
      </c>
      <c r="AN99" s="91">
        <v>0.1</v>
      </c>
      <c r="AO99" s="122">
        <v>3.5</v>
      </c>
      <c r="AP99" s="122">
        <v>10</v>
      </c>
      <c r="AQ99" s="122">
        <v>3</v>
      </c>
      <c r="AR99" s="122">
        <v>3</v>
      </c>
      <c r="AS99" s="122" t="str">
        <f t="shared" si="91"/>
        <v>Signalized</v>
      </c>
      <c r="AT99" s="119" t="s">
        <v>74</v>
      </c>
      <c r="AU99" s="321" t="s">
        <v>74</v>
      </c>
      <c r="AV99" s="306">
        <f t="shared" si="92"/>
        <v>12.428571428571429</v>
      </c>
      <c r="AW99" s="276">
        <f t="shared" si="93"/>
        <v>0.77777777777777779</v>
      </c>
      <c r="AX99" s="276">
        <f t="shared" si="94"/>
        <v>2.7777777777777776E-2</v>
      </c>
      <c r="AY99" s="125">
        <f t="shared" si="95"/>
        <v>363.27535292532644</v>
      </c>
      <c r="AZ99" s="125">
        <f t="shared" si="96"/>
        <v>544.9130293879897</v>
      </c>
      <c r="BA99" s="125">
        <f t="shared" si="97"/>
        <v>736.97927727922433</v>
      </c>
      <c r="BB99" s="125">
        <f t="shared" si="98"/>
        <v>1</v>
      </c>
      <c r="BC99" s="125">
        <f t="shared" si="99"/>
        <v>1</v>
      </c>
      <c r="BD99" s="326" t="str">
        <f t="shared" si="100"/>
        <v>-</v>
      </c>
      <c r="BE99" s="125" t="str">
        <f t="shared" si="101"/>
        <v>-</v>
      </c>
      <c r="BF99" s="125">
        <f t="shared" si="102"/>
        <v>2.5129693627984313</v>
      </c>
      <c r="BG99" s="125">
        <f t="shared" si="103"/>
        <v>0.97247071016552877</v>
      </c>
      <c r="BH99" s="127">
        <f t="shared" si="104"/>
        <v>350</v>
      </c>
      <c r="BI99" s="125">
        <f t="shared" si="105"/>
        <v>2.0474999999999999</v>
      </c>
      <c r="BJ99" s="125">
        <f t="shared" si="106"/>
        <v>0.14224999999999999</v>
      </c>
      <c r="BK99" s="127">
        <f t="shared" si="107"/>
        <v>49</v>
      </c>
      <c r="BL99" s="126">
        <f>IF(AS99="Signalized",(AC99-BK99)^2/(2*AC99),IF(AS99="Free",PEDBIKE_DELAY(AX99,AW99,AF99,AE99,AO99,AR99,AM99,L99,TRUE),IF(AS99="Stop",1,"Control N/A!")))</f>
        <v>9.3388888888888886</v>
      </c>
      <c r="BM99" s="125">
        <f t="shared" si="108"/>
        <v>8.959091002898803E-2</v>
      </c>
      <c r="BN99" s="125">
        <f t="shared" si="109"/>
        <v>3.851511620194517</v>
      </c>
      <c r="BO99" s="124" t="str">
        <f t="shared" si="110"/>
        <v>D</v>
      </c>
      <c r="BP99" s="310"/>
      <c r="BQ99" s="302">
        <f t="shared" si="111"/>
        <v>1500</v>
      </c>
      <c r="BR99" s="126">
        <v>84</v>
      </c>
      <c r="BS99" s="127">
        <f t="shared" si="112"/>
        <v>7.0526719136214098</v>
      </c>
      <c r="BT99" s="126">
        <f t="shared" si="113"/>
        <v>22.5</v>
      </c>
      <c r="BU99" s="303">
        <f t="shared" si="114"/>
        <v>6.3</v>
      </c>
      <c r="BV99" s="276">
        <f t="shared" si="115"/>
        <v>0.77777777777777779</v>
      </c>
      <c r="BW99" s="276">
        <f t="shared" si="116"/>
        <v>6.9444444444444441E-3</v>
      </c>
      <c r="BX99" s="125">
        <f t="shared" si="117"/>
        <v>1</v>
      </c>
      <c r="BY99" s="125">
        <f t="shared" si="118"/>
        <v>5.7044790949202489E-3</v>
      </c>
      <c r="BZ99" s="125">
        <f t="shared" si="119"/>
        <v>6.3</v>
      </c>
      <c r="CA99" s="125">
        <f t="shared" si="120"/>
        <v>0.13798693212438751</v>
      </c>
      <c r="CB99" s="125">
        <f t="shared" si="121"/>
        <v>0.99255341692907562</v>
      </c>
      <c r="CC99" s="125">
        <f t="shared" si="122"/>
        <v>166.31102272697819</v>
      </c>
      <c r="CD99" s="125">
        <f t="shared" si="123"/>
        <v>1.2384488463468286</v>
      </c>
      <c r="CE99" s="125">
        <f t="shared" si="124"/>
        <v>134</v>
      </c>
      <c r="CF99" s="304" cm="1">
        <f t="array" ref="CF99">PEDBIKE_DELAY(BW99,BV99,AG99,AH99,AP99,AQ99,AN99,L99,FALSE)</f>
        <v>18.627914572634406</v>
      </c>
      <c r="CG99" s="306">
        <f t="shared" si="125"/>
        <v>6.3</v>
      </c>
      <c r="CH99" s="125">
        <f t="shared" si="126"/>
        <v>1</v>
      </c>
      <c r="CI99" s="125">
        <f t="shared" si="127"/>
        <v>5.7044790949202489E-3</v>
      </c>
      <c r="CJ99" s="125">
        <f t="shared" si="128"/>
        <v>6.3</v>
      </c>
      <c r="CK99" s="125">
        <f t="shared" si="129"/>
        <v>0.99255341692907562</v>
      </c>
      <c r="CL99" s="125">
        <f t="shared" si="130"/>
        <v>1</v>
      </c>
      <c r="CM99" s="125">
        <f t="shared" si="131"/>
        <v>165.07257388063135</v>
      </c>
      <c r="CN99" s="125">
        <f t="shared" si="132"/>
        <v>1.2384488463468286</v>
      </c>
      <c r="CO99" s="127">
        <f t="shared" si="133"/>
        <v>134</v>
      </c>
      <c r="CP99" s="125" cm="1">
        <f t="array" ref="CP99">PEDBIKE_DELAY(BW99,AW99,AG99,AH99,AP99,AQ99,AN99,L99,FALSE)</f>
        <v>18.627914572634406</v>
      </c>
      <c r="CQ99" s="126">
        <f t="shared" si="134"/>
        <v>30.5</v>
      </c>
      <c r="CR99" s="126">
        <f t="shared" si="135"/>
        <v>78.5</v>
      </c>
      <c r="CS99" s="126">
        <f t="shared" si="136"/>
        <v>54.5</v>
      </c>
      <c r="CT99" s="304">
        <f t="shared" si="137"/>
        <v>35.950000000000003</v>
      </c>
      <c r="CU99" s="126">
        <f t="shared" si="148"/>
        <v>35.950000000000003</v>
      </c>
      <c r="CV99" s="126">
        <f t="shared" si="138"/>
        <v>0</v>
      </c>
      <c r="CW99" s="127">
        <f t="shared" si="139"/>
        <v>0</v>
      </c>
      <c r="CX99" s="124">
        <f t="shared" si="140"/>
        <v>12</v>
      </c>
      <c r="CY99" s="124">
        <f t="shared" si="149"/>
        <v>4.0949999999999998</v>
      </c>
      <c r="CZ99" s="124">
        <f t="shared" si="150"/>
        <v>1.4364337627509893</v>
      </c>
      <c r="DA99" s="125">
        <f t="shared" si="141"/>
        <v>-2.0678999999999998</v>
      </c>
      <c r="DB99" s="125">
        <f t="shared" si="142"/>
        <v>1.155</v>
      </c>
      <c r="DC99" s="125">
        <f t="shared" si="143"/>
        <v>3.2195</v>
      </c>
      <c r="DD99" s="125">
        <f t="shared" si="151"/>
        <v>6.7509337627509893</v>
      </c>
      <c r="DE99" s="298" t="str">
        <f t="shared" si="144"/>
        <v>C</v>
      </c>
    </row>
    <row r="100" spans="1:109" x14ac:dyDescent="0.25">
      <c r="A100" s="23">
        <v>1100</v>
      </c>
      <c r="B100" s="23">
        <v>45</v>
      </c>
      <c r="C100" s="23">
        <v>2</v>
      </c>
      <c r="D100" s="23" t="s">
        <v>265</v>
      </c>
      <c r="E100" s="312">
        <f t="shared" si="76"/>
        <v>4.0704866201945169</v>
      </c>
      <c r="F100" s="287" t="str">
        <f t="shared" si="77"/>
        <v>D</v>
      </c>
      <c r="G100" s="312">
        <f t="shared" si="78"/>
        <v>3.335</v>
      </c>
      <c r="H100" s="312">
        <f t="shared" si="78"/>
        <v>7.2759337627509897</v>
      </c>
      <c r="I100" s="287" t="str">
        <f t="shared" si="79"/>
        <v>C</v>
      </c>
      <c r="J100" s="320">
        <f t="shared" si="145"/>
        <v>2</v>
      </c>
      <c r="K100" s="80">
        <f t="shared" si="146"/>
        <v>2</v>
      </c>
      <c r="L100" s="82">
        <f t="shared" si="147"/>
        <v>2</v>
      </c>
      <c r="M100" s="80">
        <f t="shared" si="80"/>
        <v>45</v>
      </c>
      <c r="N100" s="80">
        <f t="shared" si="81"/>
        <v>220</v>
      </c>
      <c r="O100" s="80">
        <f t="shared" si="82"/>
        <v>220</v>
      </c>
      <c r="P100" s="80">
        <f t="shared" si="83"/>
        <v>1100</v>
      </c>
      <c r="Q100" s="80">
        <f t="shared" si="84"/>
        <v>3080</v>
      </c>
      <c r="R100" s="80">
        <f t="shared" si="85"/>
        <v>3080</v>
      </c>
      <c r="S100" s="80">
        <f t="shared" si="86"/>
        <v>110</v>
      </c>
      <c r="T100" s="80">
        <f>0</f>
        <v>0</v>
      </c>
      <c r="U100" s="80">
        <f>'Int. Sens. Plot'!$B$2</f>
        <v>100</v>
      </c>
      <c r="V100" s="80">
        <f>'Int. Sens. Plot'!$B$3</f>
        <v>25</v>
      </c>
      <c r="W100" s="80">
        <f t="shared" si="87"/>
        <v>5</v>
      </c>
      <c r="X100" s="80">
        <f t="shared" si="88"/>
        <v>5</v>
      </c>
      <c r="Y100" s="225">
        <v>0.5</v>
      </c>
      <c r="Z100" s="80">
        <v>0</v>
      </c>
      <c r="AA100" s="86">
        <v>45</v>
      </c>
      <c r="AB100" s="86">
        <v>5</v>
      </c>
      <c r="AC100" s="80">
        <v>90</v>
      </c>
      <c r="AD100" s="80">
        <v>45</v>
      </c>
      <c r="AE100" s="80">
        <v>12</v>
      </c>
      <c r="AF100" s="80">
        <f t="shared" si="89"/>
        <v>33</v>
      </c>
      <c r="AG100" s="80">
        <f t="shared" si="90"/>
        <v>33</v>
      </c>
      <c r="AH100" s="86">
        <v>0</v>
      </c>
      <c r="AI100" s="86">
        <v>12</v>
      </c>
      <c r="AJ100" s="40">
        <v>80.900000000000006</v>
      </c>
      <c r="AK100" s="86">
        <v>9</v>
      </c>
      <c r="AL100" s="86">
        <v>0</v>
      </c>
      <c r="AM100" s="91">
        <v>1</v>
      </c>
      <c r="AN100" s="91">
        <v>0.1</v>
      </c>
      <c r="AO100" s="122">
        <v>3.5</v>
      </c>
      <c r="AP100" s="122">
        <v>10</v>
      </c>
      <c r="AQ100" s="122">
        <v>3</v>
      </c>
      <c r="AR100" s="122">
        <v>3</v>
      </c>
      <c r="AS100" s="122" t="str">
        <f t="shared" si="91"/>
        <v>Signalized</v>
      </c>
      <c r="AT100" s="119" t="s">
        <v>74</v>
      </c>
      <c r="AU100" s="321" t="s">
        <v>74</v>
      </c>
      <c r="AV100" s="306">
        <f t="shared" si="92"/>
        <v>12.428571428571429</v>
      </c>
      <c r="AW100" s="276">
        <f t="shared" si="93"/>
        <v>0.85555555555555551</v>
      </c>
      <c r="AX100" s="276">
        <f t="shared" si="94"/>
        <v>2.7777777777777776E-2</v>
      </c>
      <c r="AY100" s="125">
        <f t="shared" si="95"/>
        <v>870.37778396925114</v>
      </c>
      <c r="AZ100" s="125">
        <f t="shared" si="96"/>
        <v>1305.5666759538767</v>
      </c>
      <c r="BA100" s="125">
        <f t="shared" si="97"/>
        <v>1751.1841393670736</v>
      </c>
      <c r="BB100" s="125">
        <f t="shared" si="98"/>
        <v>1</v>
      </c>
      <c r="BC100" s="125">
        <f t="shared" si="99"/>
        <v>1</v>
      </c>
      <c r="BD100" s="326" t="str">
        <f t="shared" si="100"/>
        <v>-</v>
      </c>
      <c r="BE100" s="125" t="str">
        <f t="shared" si="101"/>
        <v>-</v>
      </c>
      <c r="BF100" s="125">
        <f t="shared" si="102"/>
        <v>2.2994131821035446</v>
      </c>
      <c r="BG100" s="125">
        <f t="shared" si="103"/>
        <v>0.97247071016552877</v>
      </c>
      <c r="BH100" s="127">
        <f t="shared" si="104"/>
        <v>385</v>
      </c>
      <c r="BI100" s="125">
        <f t="shared" si="105"/>
        <v>2.2522500000000001</v>
      </c>
      <c r="BJ100" s="125">
        <f t="shared" si="106"/>
        <v>0.156475</v>
      </c>
      <c r="BK100" s="127">
        <f t="shared" si="107"/>
        <v>49</v>
      </c>
      <c r="BL100" s="126">
        <f>IF(AS100="Signalized",(AC100-BK100)^2/(2*AC100),IF(AS100="Free",PEDBIKE_DELAY(AX100,AW100,AF100,AE100,AO100,AR100,AM100,L100,TRUE),IF(AS100="Stop",1,"Control N/A!")))</f>
        <v>9.3388888888888886</v>
      </c>
      <c r="BM100" s="125">
        <f t="shared" si="108"/>
        <v>8.959091002898803E-2</v>
      </c>
      <c r="BN100" s="125">
        <f t="shared" si="109"/>
        <v>4.0704866201945169</v>
      </c>
      <c r="BO100" s="124" t="str">
        <f t="shared" si="110"/>
        <v>D</v>
      </c>
      <c r="BP100" s="310"/>
      <c r="BQ100" s="302">
        <f t="shared" si="111"/>
        <v>1500</v>
      </c>
      <c r="BR100" s="126">
        <v>85</v>
      </c>
      <c r="BS100" s="127">
        <f t="shared" si="112"/>
        <v>4.1604729681858466</v>
      </c>
      <c r="BT100" s="126">
        <f t="shared" si="113"/>
        <v>22.5</v>
      </c>
      <c r="BU100" s="303">
        <f t="shared" si="114"/>
        <v>6.3</v>
      </c>
      <c r="BV100" s="276">
        <f t="shared" si="115"/>
        <v>0.85555555555555551</v>
      </c>
      <c r="BW100" s="276">
        <f t="shared" si="116"/>
        <v>6.9444444444444441E-3</v>
      </c>
      <c r="BX100" s="125">
        <f t="shared" si="117"/>
        <v>1</v>
      </c>
      <c r="BY100" s="125">
        <f t="shared" si="118"/>
        <v>4.7977208709593204E-3</v>
      </c>
      <c r="BZ100" s="125">
        <f t="shared" si="119"/>
        <v>6.3</v>
      </c>
      <c r="CA100" s="125">
        <f t="shared" si="120"/>
        <v>0.15069196145394803</v>
      </c>
      <c r="CB100" s="125">
        <f t="shared" si="121"/>
        <v>0.99543802666426484</v>
      </c>
      <c r="CC100" s="125">
        <f t="shared" si="122"/>
        <v>249.8828772028028</v>
      </c>
      <c r="CD100" s="125">
        <f t="shared" si="123"/>
        <v>1.1399590228559535</v>
      </c>
      <c r="CE100" s="125">
        <f t="shared" si="124"/>
        <v>219</v>
      </c>
      <c r="CF100" s="304" cm="1">
        <f t="array" ref="CF100">PEDBIKE_DELAY(BW100,BV100,AG100,AH100,AP100,AQ100,AN100,L100,FALSE)</f>
        <v>21.988313322977184</v>
      </c>
      <c r="CG100" s="306">
        <f t="shared" si="125"/>
        <v>6.3</v>
      </c>
      <c r="CH100" s="125">
        <f t="shared" si="126"/>
        <v>1</v>
      </c>
      <c r="CI100" s="125">
        <f t="shared" si="127"/>
        <v>4.7977208709593204E-3</v>
      </c>
      <c r="CJ100" s="125">
        <f t="shared" si="128"/>
        <v>6.3</v>
      </c>
      <c r="CK100" s="125">
        <f t="shared" si="129"/>
        <v>0.99543802666426495</v>
      </c>
      <c r="CL100" s="125">
        <f t="shared" si="130"/>
        <v>1</v>
      </c>
      <c r="CM100" s="125">
        <f t="shared" si="131"/>
        <v>248.74291817994683</v>
      </c>
      <c r="CN100" s="125">
        <f t="shared" si="132"/>
        <v>1.1399590228559535</v>
      </c>
      <c r="CO100" s="127">
        <f t="shared" si="133"/>
        <v>219</v>
      </c>
      <c r="CP100" s="125" cm="1">
        <f t="array" ref="CP100">PEDBIKE_DELAY(BW100,AW100,AG100,AH100,AP100,AQ100,AN100,L100,FALSE)</f>
        <v>21.988313322977184</v>
      </c>
      <c r="CQ100" s="126">
        <f t="shared" si="134"/>
        <v>30.5</v>
      </c>
      <c r="CR100" s="126">
        <f t="shared" si="135"/>
        <v>78.5</v>
      </c>
      <c r="CS100" s="126">
        <f t="shared" si="136"/>
        <v>54.5</v>
      </c>
      <c r="CT100" s="304">
        <f t="shared" si="137"/>
        <v>35.950000000000003</v>
      </c>
      <c r="CU100" s="126">
        <f t="shared" si="148"/>
        <v>35.950000000000003</v>
      </c>
      <c r="CV100" s="126">
        <f t="shared" si="138"/>
        <v>0</v>
      </c>
      <c r="CW100" s="127">
        <f t="shared" si="139"/>
        <v>0</v>
      </c>
      <c r="CX100" s="124">
        <f t="shared" si="140"/>
        <v>12</v>
      </c>
      <c r="CY100" s="124">
        <f t="shared" si="149"/>
        <v>4.5045000000000002</v>
      </c>
      <c r="CZ100" s="124">
        <f t="shared" si="150"/>
        <v>1.4364337627509893</v>
      </c>
      <c r="DA100" s="125">
        <f t="shared" si="141"/>
        <v>-2.0678999999999998</v>
      </c>
      <c r="DB100" s="125">
        <f t="shared" si="142"/>
        <v>1.2705</v>
      </c>
      <c r="DC100" s="125">
        <f t="shared" si="143"/>
        <v>3.335</v>
      </c>
      <c r="DD100" s="125">
        <f t="shared" si="151"/>
        <v>7.2759337627509897</v>
      </c>
      <c r="DE100" s="298" t="str">
        <f t="shared" si="144"/>
        <v>C</v>
      </c>
    </row>
    <row r="101" spans="1:109" x14ac:dyDescent="0.25">
      <c r="A101" s="23">
        <v>1200</v>
      </c>
      <c r="B101" s="23">
        <v>45</v>
      </c>
      <c r="C101" s="23">
        <v>2</v>
      </c>
      <c r="D101" s="23" t="s">
        <v>265</v>
      </c>
      <c r="E101" s="312">
        <f t="shared" si="76"/>
        <v>4.2894616201945173</v>
      </c>
      <c r="F101" s="287" t="str">
        <f t="shared" si="77"/>
        <v>E</v>
      </c>
      <c r="G101" s="312">
        <f t="shared" si="78"/>
        <v>3.4504999999999999</v>
      </c>
      <c r="H101" s="312">
        <f t="shared" si="78"/>
        <v>7.8009337627509892</v>
      </c>
      <c r="I101" s="287" t="str">
        <f t="shared" si="79"/>
        <v>C</v>
      </c>
      <c r="J101" s="320">
        <f t="shared" si="145"/>
        <v>2</v>
      </c>
      <c r="K101" s="80">
        <f t="shared" si="146"/>
        <v>2</v>
      </c>
      <c r="L101" s="82">
        <f t="shared" si="147"/>
        <v>2</v>
      </c>
      <c r="M101" s="80">
        <f t="shared" si="80"/>
        <v>45</v>
      </c>
      <c r="N101" s="80">
        <f t="shared" si="81"/>
        <v>240</v>
      </c>
      <c r="O101" s="80">
        <f t="shared" si="82"/>
        <v>240</v>
      </c>
      <c r="P101" s="80">
        <f t="shared" si="83"/>
        <v>1200</v>
      </c>
      <c r="Q101" s="80">
        <f t="shared" si="84"/>
        <v>3360</v>
      </c>
      <c r="R101" s="80">
        <f t="shared" si="85"/>
        <v>3360</v>
      </c>
      <c r="S101" s="80">
        <f t="shared" si="86"/>
        <v>120</v>
      </c>
      <c r="T101" s="80">
        <f>0</f>
        <v>0</v>
      </c>
      <c r="U101" s="80">
        <f>'Int. Sens. Plot'!$B$2</f>
        <v>100</v>
      </c>
      <c r="V101" s="80">
        <f>'Int. Sens. Plot'!$B$3</f>
        <v>25</v>
      </c>
      <c r="W101" s="80">
        <f t="shared" si="87"/>
        <v>5</v>
      </c>
      <c r="X101" s="80">
        <f t="shared" si="88"/>
        <v>5</v>
      </c>
      <c r="Y101" s="225">
        <v>0.5</v>
      </c>
      <c r="Z101" s="80">
        <v>0</v>
      </c>
      <c r="AA101" s="86">
        <v>45</v>
      </c>
      <c r="AB101" s="86">
        <v>5</v>
      </c>
      <c r="AC101" s="80">
        <v>90</v>
      </c>
      <c r="AD101" s="80">
        <v>45</v>
      </c>
      <c r="AE101" s="80">
        <v>12</v>
      </c>
      <c r="AF101" s="80">
        <f t="shared" si="89"/>
        <v>33</v>
      </c>
      <c r="AG101" s="80">
        <f t="shared" si="90"/>
        <v>33</v>
      </c>
      <c r="AH101" s="86">
        <v>0</v>
      </c>
      <c r="AI101" s="86">
        <v>12</v>
      </c>
      <c r="AJ101" s="40">
        <v>81.900000000000006</v>
      </c>
      <c r="AK101" s="86">
        <v>9</v>
      </c>
      <c r="AL101" s="86">
        <v>0</v>
      </c>
      <c r="AM101" s="91">
        <v>1</v>
      </c>
      <c r="AN101" s="91">
        <v>0.1</v>
      </c>
      <c r="AO101" s="122">
        <v>3.5</v>
      </c>
      <c r="AP101" s="122">
        <v>10</v>
      </c>
      <c r="AQ101" s="122">
        <v>3</v>
      </c>
      <c r="AR101" s="122">
        <v>3</v>
      </c>
      <c r="AS101" s="122" t="str">
        <f t="shared" si="91"/>
        <v>Signalized</v>
      </c>
      <c r="AT101" s="119" t="s">
        <v>74</v>
      </c>
      <c r="AU101" s="321" t="s">
        <v>74</v>
      </c>
      <c r="AV101" s="306">
        <f t="shared" si="92"/>
        <v>12.428571428571429</v>
      </c>
      <c r="AW101" s="276">
        <f t="shared" si="93"/>
        <v>0.93333333333333335</v>
      </c>
      <c r="AX101" s="276">
        <f t="shared" si="94"/>
        <v>2.7777777777777776E-2</v>
      </c>
      <c r="AY101" s="125">
        <f t="shared" si="95"/>
        <v>2102.5354492349848</v>
      </c>
      <c r="AZ101" s="125">
        <f t="shared" si="96"/>
        <v>3153.8031738524769</v>
      </c>
      <c r="BA101" s="125">
        <f t="shared" si="97"/>
        <v>4215.4994698985411</v>
      </c>
      <c r="BB101" s="125">
        <f t="shared" si="98"/>
        <v>1</v>
      </c>
      <c r="BC101" s="125">
        <f t="shared" si="99"/>
        <v>1</v>
      </c>
      <c r="BD101" s="326" t="str">
        <f t="shared" si="100"/>
        <v>-</v>
      </c>
      <c r="BE101" s="125" t="str">
        <f t="shared" si="101"/>
        <v>-</v>
      </c>
      <c r="BF101" s="125">
        <f t="shared" si="102"/>
        <v>2.1181293322730919</v>
      </c>
      <c r="BG101" s="125">
        <f t="shared" si="103"/>
        <v>0.97247071016552877</v>
      </c>
      <c r="BH101" s="127">
        <f t="shared" si="104"/>
        <v>420</v>
      </c>
      <c r="BI101" s="125">
        <f t="shared" si="105"/>
        <v>2.4569999999999999</v>
      </c>
      <c r="BJ101" s="125">
        <f t="shared" si="106"/>
        <v>0.17069999999999999</v>
      </c>
      <c r="BK101" s="127">
        <f t="shared" si="107"/>
        <v>49</v>
      </c>
      <c r="BL101" s="126">
        <f>IF(AS101="Signalized",(AC101-BK101)^2/(2*AC101),IF(AS101="Free",PEDBIKE_DELAY(AX101,AW101,AF101,AE101,AO101,AR101,AM101,L101,TRUE),IF(AS101="Stop",1,"Control N/A!")))</f>
        <v>9.3388888888888886</v>
      </c>
      <c r="BM101" s="125">
        <f t="shared" si="108"/>
        <v>8.959091002898803E-2</v>
      </c>
      <c r="BN101" s="125">
        <f t="shared" si="109"/>
        <v>4.2894616201945173</v>
      </c>
      <c r="BO101" s="124" t="str">
        <f t="shared" si="110"/>
        <v>E</v>
      </c>
      <c r="BP101" s="310"/>
      <c r="BQ101" s="302">
        <f t="shared" si="111"/>
        <v>1500</v>
      </c>
      <c r="BR101" s="126">
        <v>86</v>
      </c>
      <c r="BS101" s="127">
        <f t="shared" si="112"/>
        <v>2.4272037465921414</v>
      </c>
      <c r="BT101" s="126">
        <f t="shared" si="113"/>
        <v>22.5</v>
      </c>
      <c r="BU101" s="303">
        <f t="shared" si="114"/>
        <v>6.3</v>
      </c>
      <c r="BV101" s="276">
        <f t="shared" si="115"/>
        <v>0.93333333333333335</v>
      </c>
      <c r="BW101" s="276">
        <f t="shared" si="116"/>
        <v>6.9444444444444441E-3</v>
      </c>
      <c r="BX101" s="125">
        <f t="shared" si="117"/>
        <v>1</v>
      </c>
      <c r="BY101" s="125">
        <f t="shared" si="118"/>
        <v>4.2049300265776255E-3</v>
      </c>
      <c r="BZ101" s="125">
        <f t="shared" si="119"/>
        <v>6.3</v>
      </c>
      <c r="CA101" s="125">
        <f t="shared" si="120"/>
        <v>0.16320973402803651</v>
      </c>
      <c r="CB101" s="125">
        <f t="shared" si="121"/>
        <v>0.99720521472496315</v>
      </c>
      <c r="CC101" s="125">
        <f t="shared" si="122"/>
        <v>377.04938819471596</v>
      </c>
      <c r="CD101" s="125">
        <f t="shared" si="123"/>
        <v>1.0537720780882429</v>
      </c>
      <c r="CE101" s="125">
        <f t="shared" si="124"/>
        <v>358</v>
      </c>
      <c r="CF101" s="304" cm="1">
        <f t="array" ref="CF101">PEDBIKE_DELAY(BW101,BV101,AG101,AH101,AP101,AQ101,AN101,L101,FALSE)</f>
        <v>25.352173041317855</v>
      </c>
      <c r="CG101" s="306">
        <f t="shared" si="125"/>
        <v>6.3</v>
      </c>
      <c r="CH101" s="125">
        <f t="shared" si="126"/>
        <v>1</v>
      </c>
      <c r="CI101" s="125">
        <f t="shared" si="127"/>
        <v>4.2049300265776255E-3</v>
      </c>
      <c r="CJ101" s="125">
        <f t="shared" si="128"/>
        <v>6.3</v>
      </c>
      <c r="CK101" s="125">
        <f t="shared" si="129"/>
        <v>0.99720521472496315</v>
      </c>
      <c r="CL101" s="125">
        <f t="shared" si="130"/>
        <v>1</v>
      </c>
      <c r="CM101" s="125">
        <f t="shared" si="131"/>
        <v>375.99561611662773</v>
      </c>
      <c r="CN101" s="125">
        <f t="shared" si="132"/>
        <v>1.0537720780882429</v>
      </c>
      <c r="CO101" s="127">
        <f t="shared" si="133"/>
        <v>358</v>
      </c>
      <c r="CP101" s="125" cm="1">
        <f t="array" ref="CP101">PEDBIKE_DELAY(BW101,AW101,AG101,AH101,AP101,AQ101,AN101,L101,FALSE)</f>
        <v>25.352173041317855</v>
      </c>
      <c r="CQ101" s="126">
        <f t="shared" si="134"/>
        <v>30.5</v>
      </c>
      <c r="CR101" s="126">
        <f t="shared" si="135"/>
        <v>78.5</v>
      </c>
      <c r="CS101" s="126">
        <f t="shared" si="136"/>
        <v>54.5</v>
      </c>
      <c r="CT101" s="304">
        <f t="shared" si="137"/>
        <v>35.950000000000003</v>
      </c>
      <c r="CU101" s="126">
        <f t="shared" si="148"/>
        <v>35.950000000000003</v>
      </c>
      <c r="CV101" s="126">
        <f t="shared" si="138"/>
        <v>0</v>
      </c>
      <c r="CW101" s="127">
        <f t="shared" si="139"/>
        <v>0</v>
      </c>
      <c r="CX101" s="124">
        <f t="shared" si="140"/>
        <v>12</v>
      </c>
      <c r="CY101" s="124">
        <f t="shared" si="149"/>
        <v>4.9139999999999997</v>
      </c>
      <c r="CZ101" s="124">
        <f t="shared" si="150"/>
        <v>1.4364337627509893</v>
      </c>
      <c r="DA101" s="125">
        <f t="shared" si="141"/>
        <v>-2.0678999999999998</v>
      </c>
      <c r="DB101" s="125">
        <f t="shared" si="142"/>
        <v>1.3859999999999999</v>
      </c>
      <c r="DC101" s="125">
        <f t="shared" si="143"/>
        <v>3.4504999999999999</v>
      </c>
      <c r="DD101" s="125">
        <f t="shared" si="151"/>
        <v>7.8009337627509892</v>
      </c>
      <c r="DE101" s="298" t="str">
        <f t="shared" si="144"/>
        <v>C</v>
      </c>
    </row>
    <row r="102" spans="1:109" x14ac:dyDescent="0.25">
      <c r="A102" s="23">
        <v>100</v>
      </c>
      <c r="B102" s="23">
        <v>15</v>
      </c>
      <c r="C102" s="23">
        <v>3</v>
      </c>
      <c r="D102" s="23" t="s">
        <v>265</v>
      </c>
      <c r="E102" s="312">
        <f t="shared" si="76"/>
        <v>1.9468245374476008</v>
      </c>
      <c r="F102" s="287" t="str">
        <f t="shared" si="77"/>
        <v>A</v>
      </c>
      <c r="G102" s="312">
        <f t="shared" si="78"/>
        <v>2.3250999999999995</v>
      </c>
      <c r="H102" s="312">
        <f t="shared" si="78"/>
        <v>1.7525691751868102</v>
      </c>
      <c r="I102" s="287" t="str">
        <f t="shared" si="79"/>
        <v>B</v>
      </c>
      <c r="J102" s="320">
        <f t="shared" si="145"/>
        <v>3</v>
      </c>
      <c r="K102" s="80">
        <f t="shared" si="146"/>
        <v>3</v>
      </c>
      <c r="L102" s="82">
        <f t="shared" si="147"/>
        <v>3</v>
      </c>
      <c r="M102" s="80">
        <f t="shared" si="80"/>
        <v>15</v>
      </c>
      <c r="N102" s="80">
        <f t="shared" si="81"/>
        <v>20</v>
      </c>
      <c r="O102" s="80">
        <f t="shared" si="82"/>
        <v>20</v>
      </c>
      <c r="P102" s="80">
        <f t="shared" si="83"/>
        <v>100</v>
      </c>
      <c r="Q102" s="80">
        <f t="shared" si="84"/>
        <v>280</v>
      </c>
      <c r="R102" s="80">
        <f t="shared" si="85"/>
        <v>280</v>
      </c>
      <c r="S102" s="80">
        <f t="shared" si="86"/>
        <v>10</v>
      </c>
      <c r="T102" s="80">
        <f>0</f>
        <v>0</v>
      </c>
      <c r="U102" s="80">
        <f>'Int. Sens. Plot'!$B$2</f>
        <v>100</v>
      </c>
      <c r="V102" s="80">
        <f>'Int. Sens. Plot'!$B$3</f>
        <v>25</v>
      </c>
      <c r="W102" s="80">
        <f t="shared" si="87"/>
        <v>5</v>
      </c>
      <c r="X102" s="80">
        <f t="shared" si="88"/>
        <v>5</v>
      </c>
      <c r="Y102" s="225">
        <v>0.5</v>
      </c>
      <c r="Z102" s="80">
        <v>0</v>
      </c>
      <c r="AA102" s="86">
        <v>45</v>
      </c>
      <c r="AB102" s="86">
        <v>5</v>
      </c>
      <c r="AC102" s="80">
        <v>90</v>
      </c>
      <c r="AD102" s="80">
        <v>45</v>
      </c>
      <c r="AE102" s="80">
        <v>12</v>
      </c>
      <c r="AF102" s="80">
        <f t="shared" si="89"/>
        <v>45</v>
      </c>
      <c r="AG102" s="80">
        <f t="shared" si="90"/>
        <v>45</v>
      </c>
      <c r="AH102" s="86">
        <v>0</v>
      </c>
      <c r="AI102" s="86">
        <v>12</v>
      </c>
      <c r="AJ102" s="40">
        <v>82.9</v>
      </c>
      <c r="AK102" s="86">
        <v>9</v>
      </c>
      <c r="AL102" s="86">
        <v>0</v>
      </c>
      <c r="AM102" s="91">
        <v>1</v>
      </c>
      <c r="AN102" s="91">
        <v>0.1</v>
      </c>
      <c r="AO102" s="122">
        <v>3.5</v>
      </c>
      <c r="AP102" s="122">
        <v>10</v>
      </c>
      <c r="AQ102" s="122">
        <v>3</v>
      </c>
      <c r="AR102" s="122">
        <v>3</v>
      </c>
      <c r="AS102" s="122" t="str">
        <f t="shared" si="91"/>
        <v>Signalized</v>
      </c>
      <c r="AT102" s="119" t="s">
        <v>74</v>
      </c>
      <c r="AU102" s="321" t="s">
        <v>74</v>
      </c>
      <c r="AV102" s="306">
        <f t="shared" si="92"/>
        <v>15.857142857142858</v>
      </c>
      <c r="AW102" s="276">
        <f t="shared" si="93"/>
        <v>7.7777777777777779E-2</v>
      </c>
      <c r="AX102" s="276">
        <f t="shared" si="94"/>
        <v>2.7777777777777776E-2</v>
      </c>
      <c r="AY102" s="125">
        <f t="shared" si="95"/>
        <v>1</v>
      </c>
      <c r="AZ102" s="125">
        <f t="shared" si="96"/>
        <v>1.3776568765629693</v>
      </c>
      <c r="BA102" s="125">
        <f t="shared" si="97"/>
        <v>15.857142857142858</v>
      </c>
      <c r="BB102" s="125">
        <f t="shared" si="98"/>
        <v>0.33708672952153462</v>
      </c>
      <c r="BC102" s="125">
        <f t="shared" si="99"/>
        <v>0.7086801088665291</v>
      </c>
      <c r="BD102" s="326" t="str">
        <f t="shared" si="100"/>
        <v>-</v>
      </c>
      <c r="BE102" s="125" t="str">
        <f t="shared" si="101"/>
        <v>-</v>
      </c>
      <c r="BF102" s="125">
        <f t="shared" si="102"/>
        <v>159.09564306191993</v>
      </c>
      <c r="BG102" s="125">
        <f t="shared" si="103"/>
        <v>1.1978086274186128</v>
      </c>
      <c r="BH102" s="127">
        <f t="shared" si="104"/>
        <v>23.333333333333332</v>
      </c>
      <c r="BI102" s="125">
        <f t="shared" si="105"/>
        <v>4.5499999999999992E-2</v>
      </c>
      <c r="BJ102" s="125">
        <f t="shared" si="106"/>
        <v>1.4225E-2</v>
      </c>
      <c r="BK102" s="127">
        <f t="shared" si="107"/>
        <v>49</v>
      </c>
      <c r="BL102" s="126">
        <f>IF(AS102="Signalized",(AC102-BK102)^2/(2*AC102),IF(AS102="Free",PEDBIKE_DELAY(AX102,AW102,AF102,AE102,AO102,AR102,AM102,L102,TRUE),IF(AS102="Stop",1,"Control N/A!")))</f>
        <v>9.3388888888888886</v>
      </c>
      <c r="BM102" s="125">
        <f t="shared" si="108"/>
        <v>8.959091002898803E-2</v>
      </c>
      <c r="BN102" s="125">
        <f t="shared" si="109"/>
        <v>1.9468245374476008</v>
      </c>
      <c r="BO102" s="124" t="str">
        <f t="shared" si="110"/>
        <v>A</v>
      </c>
      <c r="BP102" s="310"/>
      <c r="BQ102" s="302">
        <f t="shared" si="111"/>
        <v>1500</v>
      </c>
      <c r="BR102" s="126">
        <v>87</v>
      </c>
      <c r="BS102" s="127">
        <f t="shared" si="112"/>
        <v>462.54316077687059</v>
      </c>
      <c r="BT102" s="126">
        <f t="shared" si="113"/>
        <v>11.562470030112781</v>
      </c>
      <c r="BU102" s="303">
        <f t="shared" si="114"/>
        <v>7.5</v>
      </c>
      <c r="BV102" s="276">
        <f t="shared" si="115"/>
        <v>7.7777777777777779E-2</v>
      </c>
      <c r="BW102" s="276">
        <f t="shared" si="116"/>
        <v>6.9444444444444441E-3</v>
      </c>
      <c r="BX102" s="125">
        <f t="shared" si="117"/>
        <v>1</v>
      </c>
      <c r="BY102" s="125">
        <f t="shared" si="118"/>
        <v>8.5678117932656062E-2</v>
      </c>
      <c r="BZ102" s="125">
        <f t="shared" si="119"/>
        <v>7.5</v>
      </c>
      <c r="CA102" s="125">
        <f t="shared" si="120"/>
        <v>1.287930563102424E-2</v>
      </c>
      <c r="CB102" s="125">
        <f t="shared" si="121"/>
        <v>0.44196485422995446</v>
      </c>
      <c r="CC102" s="125">
        <f t="shared" si="122"/>
        <v>6.0703483317659837</v>
      </c>
      <c r="CD102" s="125">
        <f t="shared" si="123"/>
        <v>3.3874677161920035</v>
      </c>
      <c r="CE102" s="125">
        <f t="shared" si="124"/>
        <v>2</v>
      </c>
      <c r="CF102" s="304" cm="1">
        <f t="array" ref="CF102">PEDBIKE_DELAY(BW102,BV102,AG102,AH102,AP102,AQ102,AN102,L102,FALSE)</f>
        <v>1.2809376536263202</v>
      </c>
      <c r="CG102" s="306">
        <f t="shared" si="125"/>
        <v>7.5</v>
      </c>
      <c r="CH102" s="125">
        <f t="shared" si="126"/>
        <v>1</v>
      </c>
      <c r="CI102" s="125">
        <f t="shared" si="127"/>
        <v>8.5678117932656062E-2</v>
      </c>
      <c r="CJ102" s="125">
        <f t="shared" si="128"/>
        <v>7.5</v>
      </c>
      <c r="CK102" s="125">
        <f t="shared" si="129"/>
        <v>0.44196485422995291</v>
      </c>
      <c r="CL102" s="125">
        <f t="shared" si="130"/>
        <v>0.99999999999602107</v>
      </c>
      <c r="CM102" s="125">
        <f t="shared" si="131"/>
        <v>2.6828806155846752</v>
      </c>
      <c r="CN102" s="125">
        <f t="shared" si="132"/>
        <v>3.3874677161920035</v>
      </c>
      <c r="CO102" s="127">
        <f t="shared" si="133"/>
        <v>2</v>
      </c>
      <c r="CP102" s="125" cm="1">
        <f t="array" ref="CP102">PEDBIKE_DELAY(BW102,AW102,AG102,AH102,AP102,AQ102,AN102,L102,FALSE)</f>
        <v>1.2809376536263202</v>
      </c>
      <c r="CQ102" s="126">
        <f t="shared" si="134"/>
        <v>30.5</v>
      </c>
      <c r="CR102" s="126">
        <f t="shared" si="135"/>
        <v>78.5</v>
      </c>
      <c r="CS102" s="126">
        <f t="shared" si="136"/>
        <v>54.5</v>
      </c>
      <c r="CT102" s="304">
        <f t="shared" si="137"/>
        <v>25.01247003011278</v>
      </c>
      <c r="CU102" s="126">
        <f t="shared" si="148"/>
        <v>25.01247003011278</v>
      </c>
      <c r="CV102" s="126">
        <f t="shared" si="138"/>
        <v>0</v>
      </c>
      <c r="CW102" s="127">
        <f t="shared" si="139"/>
        <v>0</v>
      </c>
      <c r="CX102" s="124">
        <f t="shared" si="140"/>
        <v>12</v>
      </c>
      <c r="CY102" s="124">
        <f t="shared" si="149"/>
        <v>0.13649999999999998</v>
      </c>
      <c r="CZ102" s="124">
        <f t="shared" si="150"/>
        <v>1.2909691751868102</v>
      </c>
      <c r="DA102" s="125">
        <f t="shared" si="141"/>
        <v>-1.8843000000000001</v>
      </c>
      <c r="DB102" s="125">
        <f t="shared" si="142"/>
        <v>7.6999999999999999E-2</v>
      </c>
      <c r="DC102" s="125">
        <f t="shared" si="143"/>
        <v>2.3250999999999995</v>
      </c>
      <c r="DD102" s="125">
        <f t="shared" si="151"/>
        <v>1.7525691751868102</v>
      </c>
      <c r="DE102" s="298" t="str">
        <f t="shared" si="144"/>
        <v>B</v>
      </c>
    </row>
    <row r="103" spans="1:109" x14ac:dyDescent="0.25">
      <c r="A103" s="23">
        <v>200</v>
      </c>
      <c r="B103" s="23">
        <v>15</v>
      </c>
      <c r="C103" s="23">
        <v>3</v>
      </c>
      <c r="D103" s="23" t="s">
        <v>265</v>
      </c>
      <c r="E103" s="312">
        <f t="shared" si="76"/>
        <v>2.0065495374476008</v>
      </c>
      <c r="F103" s="287" t="str">
        <f t="shared" si="77"/>
        <v>B</v>
      </c>
      <c r="G103" s="312">
        <f t="shared" si="78"/>
        <v>2.4020999999999995</v>
      </c>
      <c r="H103" s="312">
        <f t="shared" si="78"/>
        <v>1.9694078121912297</v>
      </c>
      <c r="I103" s="287" t="str">
        <f t="shared" si="79"/>
        <v>B</v>
      </c>
      <c r="J103" s="320">
        <f t="shared" si="145"/>
        <v>3</v>
      </c>
      <c r="K103" s="80">
        <f t="shared" si="146"/>
        <v>3</v>
      </c>
      <c r="L103" s="82">
        <f t="shared" si="147"/>
        <v>3</v>
      </c>
      <c r="M103" s="80">
        <f t="shared" si="80"/>
        <v>15</v>
      </c>
      <c r="N103" s="80">
        <f t="shared" si="81"/>
        <v>40</v>
      </c>
      <c r="O103" s="80">
        <f t="shared" si="82"/>
        <v>40</v>
      </c>
      <c r="P103" s="80">
        <f t="shared" si="83"/>
        <v>200</v>
      </c>
      <c r="Q103" s="80">
        <f t="shared" si="84"/>
        <v>560</v>
      </c>
      <c r="R103" s="80">
        <f t="shared" si="85"/>
        <v>560</v>
      </c>
      <c r="S103" s="80">
        <f t="shared" si="86"/>
        <v>20</v>
      </c>
      <c r="T103" s="80">
        <f>0</f>
        <v>0</v>
      </c>
      <c r="U103" s="80">
        <f>'Int. Sens. Plot'!$B$2</f>
        <v>100</v>
      </c>
      <c r="V103" s="80">
        <f>'Int. Sens. Plot'!$B$3</f>
        <v>25</v>
      </c>
      <c r="W103" s="80">
        <f t="shared" si="87"/>
        <v>5</v>
      </c>
      <c r="X103" s="80">
        <f t="shared" si="88"/>
        <v>5</v>
      </c>
      <c r="Y103" s="225">
        <v>0.5</v>
      </c>
      <c r="Z103" s="80">
        <v>0</v>
      </c>
      <c r="AA103" s="86">
        <v>45</v>
      </c>
      <c r="AB103" s="86">
        <v>5</v>
      </c>
      <c r="AC103" s="80">
        <v>90</v>
      </c>
      <c r="AD103" s="80">
        <v>45</v>
      </c>
      <c r="AE103" s="80">
        <v>12</v>
      </c>
      <c r="AF103" s="80">
        <f t="shared" si="89"/>
        <v>45</v>
      </c>
      <c r="AG103" s="80">
        <f t="shared" si="90"/>
        <v>45</v>
      </c>
      <c r="AH103" s="86">
        <v>0</v>
      </c>
      <c r="AI103" s="86">
        <v>12</v>
      </c>
      <c r="AJ103" s="40">
        <v>83.9</v>
      </c>
      <c r="AK103" s="86">
        <v>9</v>
      </c>
      <c r="AL103" s="86">
        <v>0</v>
      </c>
      <c r="AM103" s="91">
        <v>1</v>
      </c>
      <c r="AN103" s="91">
        <v>0.1</v>
      </c>
      <c r="AO103" s="122">
        <v>3.5</v>
      </c>
      <c r="AP103" s="122">
        <v>10</v>
      </c>
      <c r="AQ103" s="122">
        <v>3</v>
      </c>
      <c r="AR103" s="122">
        <v>3</v>
      </c>
      <c r="AS103" s="122" t="str">
        <f t="shared" si="91"/>
        <v>Signalized</v>
      </c>
      <c r="AT103" s="119" t="s">
        <v>74</v>
      </c>
      <c r="AU103" s="321" t="s">
        <v>74</v>
      </c>
      <c r="AV103" s="306">
        <f t="shared" si="92"/>
        <v>15.857142857142858</v>
      </c>
      <c r="AW103" s="276">
        <f t="shared" si="93"/>
        <v>0.15555555555555556</v>
      </c>
      <c r="AX103" s="276">
        <f t="shared" si="94"/>
        <v>2.7777777777777776E-2</v>
      </c>
      <c r="AY103" s="125">
        <f t="shared" si="95"/>
        <v>1.5543425494215839</v>
      </c>
      <c r="AZ103" s="125">
        <f t="shared" si="96"/>
        <v>2.3315138241323758</v>
      </c>
      <c r="BA103" s="125">
        <f t="shared" si="97"/>
        <v>16.965827955986025</v>
      </c>
      <c r="BB103" s="125">
        <f t="shared" si="98"/>
        <v>0.58509661692250869</v>
      </c>
      <c r="BC103" s="125">
        <f t="shared" si="99"/>
        <v>0.92857653292747611</v>
      </c>
      <c r="BD103" s="326" t="str">
        <f t="shared" si="100"/>
        <v>-</v>
      </c>
      <c r="BE103" s="125" t="str">
        <f t="shared" si="101"/>
        <v>-</v>
      </c>
      <c r="BF103" s="125">
        <f t="shared" si="102"/>
        <v>37.093144690217827</v>
      </c>
      <c r="BG103" s="125">
        <f t="shared" si="103"/>
        <v>1.1978086274186128</v>
      </c>
      <c r="BH103" s="127">
        <f t="shared" si="104"/>
        <v>46.666666666666664</v>
      </c>
      <c r="BI103" s="125">
        <f t="shared" si="105"/>
        <v>9.0999999999999984E-2</v>
      </c>
      <c r="BJ103" s="125">
        <f t="shared" si="106"/>
        <v>2.845E-2</v>
      </c>
      <c r="BK103" s="127">
        <f t="shared" si="107"/>
        <v>49</v>
      </c>
      <c r="BL103" s="126">
        <f>IF(AS103="Signalized",(AC103-BK103)^2/(2*AC103),IF(AS103="Free",PEDBIKE_DELAY(AX103,AW103,AF103,AE103,AO103,AR103,AM103,L103,TRUE),IF(AS103="Stop",1,"Control N/A!")))</f>
        <v>9.3388888888888886</v>
      </c>
      <c r="BM103" s="125">
        <f t="shared" si="108"/>
        <v>8.959091002898803E-2</v>
      </c>
      <c r="BN103" s="125">
        <f t="shared" si="109"/>
        <v>2.0065495374476008</v>
      </c>
      <c r="BO103" s="124" t="str">
        <f t="shared" si="110"/>
        <v>B</v>
      </c>
      <c r="BP103" s="310"/>
      <c r="BQ103" s="302">
        <f t="shared" si="111"/>
        <v>1500</v>
      </c>
      <c r="BR103" s="126">
        <v>88</v>
      </c>
      <c r="BS103" s="127">
        <f t="shared" si="112"/>
        <v>282.10953817230495</v>
      </c>
      <c r="BT103" s="126">
        <f t="shared" si="113"/>
        <v>11.771587629849089</v>
      </c>
      <c r="BU103" s="303">
        <f t="shared" si="114"/>
        <v>7.5</v>
      </c>
      <c r="BV103" s="276">
        <f t="shared" si="115"/>
        <v>0.15555555555555556</v>
      </c>
      <c r="BW103" s="276">
        <f t="shared" si="116"/>
        <v>6.9444444444444441E-3</v>
      </c>
      <c r="BX103" s="125">
        <f t="shared" si="117"/>
        <v>1</v>
      </c>
      <c r="BY103" s="125">
        <f t="shared" si="118"/>
        <v>5.3078627358785851E-2</v>
      </c>
      <c r="BZ103" s="125">
        <f t="shared" si="119"/>
        <v>7.5</v>
      </c>
      <c r="CA103" s="125">
        <f t="shared" si="120"/>
        <v>2.5592734748511092E-2</v>
      </c>
      <c r="CB103" s="125">
        <f t="shared" si="121"/>
        <v>0.68859677608540237</v>
      </c>
      <c r="CC103" s="125">
        <f t="shared" si="122"/>
        <v>9.7521668235718657</v>
      </c>
      <c r="CD103" s="125">
        <f t="shared" si="123"/>
        <v>3.0368561890132599</v>
      </c>
      <c r="CE103" s="125">
        <f t="shared" si="124"/>
        <v>3</v>
      </c>
      <c r="CF103" s="304" cm="1">
        <f t="array" ref="CF103">PEDBIKE_DELAY(BW103,BV103,AG103,AH103,AP103,AQ103,AN103,L103,FALSE)</f>
        <v>2.924494922843353</v>
      </c>
      <c r="CG103" s="306">
        <f t="shared" si="125"/>
        <v>7.5</v>
      </c>
      <c r="CH103" s="125">
        <f t="shared" si="126"/>
        <v>1</v>
      </c>
      <c r="CI103" s="125">
        <f t="shared" si="127"/>
        <v>5.3078627358785851E-2</v>
      </c>
      <c r="CJ103" s="125">
        <f t="shared" si="128"/>
        <v>7.5</v>
      </c>
      <c r="CK103" s="125">
        <f t="shared" si="129"/>
        <v>0.68859677608540237</v>
      </c>
      <c r="CL103" s="125">
        <f t="shared" si="130"/>
        <v>1</v>
      </c>
      <c r="CM103" s="125">
        <f t="shared" si="131"/>
        <v>6.7153106345586053</v>
      </c>
      <c r="CN103" s="125">
        <f t="shared" si="132"/>
        <v>3.0368561890132599</v>
      </c>
      <c r="CO103" s="127">
        <f t="shared" si="133"/>
        <v>3</v>
      </c>
      <c r="CP103" s="125" cm="1">
        <f t="array" ref="CP103">PEDBIKE_DELAY(BW103,AW103,AG103,AH103,AP103,AQ103,AN103,L103,FALSE)</f>
        <v>2.924494922843353</v>
      </c>
      <c r="CQ103" s="126">
        <f t="shared" si="134"/>
        <v>30.5</v>
      </c>
      <c r="CR103" s="126">
        <f t="shared" si="135"/>
        <v>78.5</v>
      </c>
      <c r="CS103" s="126">
        <f t="shared" si="136"/>
        <v>54.5</v>
      </c>
      <c r="CT103" s="304">
        <f t="shared" si="137"/>
        <v>25.22158762984909</v>
      </c>
      <c r="CU103" s="126">
        <f t="shared" si="148"/>
        <v>25.22158762984909</v>
      </c>
      <c r="CV103" s="126">
        <f t="shared" si="138"/>
        <v>0</v>
      </c>
      <c r="CW103" s="127">
        <f t="shared" si="139"/>
        <v>0</v>
      </c>
      <c r="CX103" s="124">
        <f t="shared" si="140"/>
        <v>12</v>
      </c>
      <c r="CY103" s="124">
        <f t="shared" si="149"/>
        <v>0.27299999999999996</v>
      </c>
      <c r="CZ103" s="124">
        <f t="shared" si="150"/>
        <v>1.2943078121912299</v>
      </c>
      <c r="DA103" s="125">
        <f t="shared" si="141"/>
        <v>-1.8843000000000001</v>
      </c>
      <c r="DB103" s="125">
        <f t="shared" si="142"/>
        <v>0.154</v>
      </c>
      <c r="DC103" s="125">
        <f t="shared" si="143"/>
        <v>2.4020999999999995</v>
      </c>
      <c r="DD103" s="125">
        <f t="shared" si="151"/>
        <v>1.9694078121912297</v>
      </c>
      <c r="DE103" s="298" t="str">
        <f t="shared" si="144"/>
        <v>B</v>
      </c>
    </row>
    <row r="104" spans="1:109" x14ac:dyDescent="0.25">
      <c r="A104" s="23">
        <v>300</v>
      </c>
      <c r="B104" s="23">
        <v>15</v>
      </c>
      <c r="C104" s="23">
        <v>3</v>
      </c>
      <c r="D104" s="23" t="s">
        <v>265</v>
      </c>
      <c r="E104" s="312">
        <f t="shared" si="76"/>
        <v>2.066274537447601</v>
      </c>
      <c r="F104" s="287" t="str">
        <f t="shared" si="77"/>
        <v>B</v>
      </c>
      <c r="G104" s="312">
        <f t="shared" si="78"/>
        <v>2.4790999999999994</v>
      </c>
      <c r="H104" s="312">
        <f t="shared" si="78"/>
        <v>2.1887534230189201</v>
      </c>
      <c r="I104" s="287" t="str">
        <f t="shared" si="79"/>
        <v>B</v>
      </c>
      <c r="J104" s="320">
        <f t="shared" si="145"/>
        <v>3</v>
      </c>
      <c r="K104" s="80">
        <f t="shared" si="146"/>
        <v>3</v>
      </c>
      <c r="L104" s="82">
        <f t="shared" si="147"/>
        <v>3</v>
      </c>
      <c r="M104" s="80">
        <f t="shared" si="80"/>
        <v>15</v>
      </c>
      <c r="N104" s="80">
        <f t="shared" si="81"/>
        <v>60</v>
      </c>
      <c r="O104" s="80">
        <f t="shared" si="82"/>
        <v>60</v>
      </c>
      <c r="P104" s="80">
        <f t="shared" si="83"/>
        <v>300</v>
      </c>
      <c r="Q104" s="80">
        <f t="shared" si="84"/>
        <v>840</v>
      </c>
      <c r="R104" s="80">
        <f t="shared" si="85"/>
        <v>840</v>
      </c>
      <c r="S104" s="80">
        <f t="shared" si="86"/>
        <v>30</v>
      </c>
      <c r="T104" s="80">
        <f>0</f>
        <v>0</v>
      </c>
      <c r="U104" s="80">
        <f>'Int. Sens. Plot'!$B$2</f>
        <v>100</v>
      </c>
      <c r="V104" s="80">
        <f>'Int. Sens. Plot'!$B$3</f>
        <v>25</v>
      </c>
      <c r="W104" s="80">
        <f t="shared" si="87"/>
        <v>5</v>
      </c>
      <c r="X104" s="80">
        <f t="shared" si="88"/>
        <v>5</v>
      </c>
      <c r="Y104" s="225">
        <v>0.5</v>
      </c>
      <c r="Z104" s="80">
        <v>0</v>
      </c>
      <c r="AA104" s="86">
        <v>45</v>
      </c>
      <c r="AB104" s="86">
        <v>5</v>
      </c>
      <c r="AC104" s="80">
        <v>90</v>
      </c>
      <c r="AD104" s="80">
        <v>45</v>
      </c>
      <c r="AE104" s="80">
        <v>12</v>
      </c>
      <c r="AF104" s="80">
        <f t="shared" si="89"/>
        <v>45</v>
      </c>
      <c r="AG104" s="80">
        <f t="shared" si="90"/>
        <v>45</v>
      </c>
      <c r="AH104" s="86">
        <v>0</v>
      </c>
      <c r="AI104" s="86">
        <v>12</v>
      </c>
      <c r="AJ104" s="40">
        <v>84.9</v>
      </c>
      <c r="AK104" s="86">
        <v>9</v>
      </c>
      <c r="AL104" s="86">
        <v>0</v>
      </c>
      <c r="AM104" s="91">
        <v>1</v>
      </c>
      <c r="AN104" s="91">
        <v>0.1</v>
      </c>
      <c r="AO104" s="122">
        <v>3.5</v>
      </c>
      <c r="AP104" s="122">
        <v>10</v>
      </c>
      <c r="AQ104" s="122">
        <v>3</v>
      </c>
      <c r="AR104" s="122">
        <v>3</v>
      </c>
      <c r="AS104" s="122" t="str">
        <f t="shared" si="91"/>
        <v>Signalized</v>
      </c>
      <c r="AT104" s="119" t="s">
        <v>74</v>
      </c>
      <c r="AU104" s="321" t="s">
        <v>74</v>
      </c>
      <c r="AV104" s="306">
        <f t="shared" si="92"/>
        <v>15.857142857142858</v>
      </c>
      <c r="AW104" s="276">
        <f t="shared" si="93"/>
        <v>0.23333333333333334</v>
      </c>
      <c r="AX104" s="276">
        <f t="shared" si="94"/>
        <v>2.7777777777777776E-2</v>
      </c>
      <c r="AY104" s="125">
        <f t="shared" si="95"/>
        <v>3.2521017563653971</v>
      </c>
      <c r="AZ104" s="125">
        <f t="shared" si="96"/>
        <v>4.8781526345480959</v>
      </c>
      <c r="BA104" s="125">
        <f t="shared" si="97"/>
        <v>20.361346369873651</v>
      </c>
      <c r="BB104" s="125">
        <f t="shared" si="98"/>
        <v>0.79477744882543477</v>
      </c>
      <c r="BC104" s="125">
        <f t="shared" si="99"/>
        <v>0.99135678638929337</v>
      </c>
      <c r="BD104" s="326" t="str">
        <f t="shared" si="100"/>
        <v>-</v>
      </c>
      <c r="BE104" s="125" t="str">
        <f t="shared" si="101"/>
        <v>-</v>
      </c>
      <c r="BF104" s="125">
        <f t="shared" si="102"/>
        <v>16.909156943756308</v>
      </c>
      <c r="BG104" s="125">
        <f t="shared" si="103"/>
        <v>1.1978086274186128</v>
      </c>
      <c r="BH104" s="127">
        <f t="shared" si="104"/>
        <v>70</v>
      </c>
      <c r="BI104" s="125">
        <f t="shared" si="105"/>
        <v>0.13649999999999998</v>
      </c>
      <c r="BJ104" s="125">
        <f t="shared" si="106"/>
        <v>4.2674999999999998E-2</v>
      </c>
      <c r="BK104" s="127">
        <f t="shared" si="107"/>
        <v>49</v>
      </c>
      <c r="BL104" s="126">
        <f>IF(AS104="Signalized",(AC104-BK104)^2/(2*AC104),IF(AS104="Free",PEDBIKE_DELAY(AX104,AW104,AF104,AE104,AO104,AR104,AM104,L104,TRUE),IF(AS104="Stop",1,"Control N/A!")))</f>
        <v>9.3388888888888886</v>
      </c>
      <c r="BM104" s="125">
        <f t="shared" si="108"/>
        <v>8.959091002898803E-2</v>
      </c>
      <c r="BN104" s="125">
        <f t="shared" si="109"/>
        <v>2.066274537447601</v>
      </c>
      <c r="BO104" s="124" t="str">
        <f t="shared" si="110"/>
        <v>B</v>
      </c>
      <c r="BP104" s="310"/>
      <c r="BQ104" s="302">
        <f t="shared" si="111"/>
        <v>1500</v>
      </c>
      <c r="BR104" s="126">
        <v>89</v>
      </c>
      <c r="BS104" s="127">
        <f t="shared" si="112"/>
        <v>170.16011950426773</v>
      </c>
      <c r="BT104" s="126">
        <f t="shared" si="113"/>
        <v>12.141950357783367</v>
      </c>
      <c r="BU104" s="303">
        <f t="shared" si="114"/>
        <v>7.5</v>
      </c>
      <c r="BV104" s="276">
        <f t="shared" si="115"/>
        <v>0.23333333333333334</v>
      </c>
      <c r="BW104" s="276">
        <f t="shared" si="116"/>
        <v>6.9444444444444441E-3</v>
      </c>
      <c r="BX104" s="125">
        <f t="shared" si="117"/>
        <v>1</v>
      </c>
      <c r="BY104" s="125">
        <f t="shared" si="118"/>
        <v>3.3307669068136862E-2</v>
      </c>
      <c r="BZ104" s="125">
        <f t="shared" si="119"/>
        <v>7.5</v>
      </c>
      <c r="CA104" s="125">
        <f t="shared" si="120"/>
        <v>3.8142423726775454E-2</v>
      </c>
      <c r="CB104" s="125">
        <f t="shared" si="121"/>
        <v>0.82622605654955472</v>
      </c>
      <c r="CC104" s="125">
        <f t="shared" si="122"/>
        <v>15.585164023062752</v>
      </c>
      <c r="CD104" s="125">
        <f t="shared" si="123"/>
        <v>2.7082954116096176</v>
      </c>
      <c r="CE104" s="125">
        <f t="shared" si="124"/>
        <v>6</v>
      </c>
      <c r="CF104" s="304" cm="1">
        <f t="array" ref="CF104">PEDBIKE_DELAY(BW104,BV104,AG104,AH104,AP104,AQ104,AN104,L104,FALSE)</f>
        <v>5.0544218418121787</v>
      </c>
      <c r="CG104" s="306">
        <f t="shared" si="125"/>
        <v>7.5</v>
      </c>
      <c r="CH104" s="125">
        <f t="shared" si="126"/>
        <v>1</v>
      </c>
      <c r="CI104" s="125">
        <f t="shared" si="127"/>
        <v>3.3307669068136862E-2</v>
      </c>
      <c r="CJ104" s="125">
        <f t="shared" si="128"/>
        <v>7.5</v>
      </c>
      <c r="CK104" s="125">
        <f t="shared" si="129"/>
        <v>0.82622605654955483</v>
      </c>
      <c r="CL104" s="125">
        <f t="shared" si="130"/>
        <v>1</v>
      </c>
      <c r="CM104" s="125">
        <f t="shared" si="131"/>
        <v>12.876868611453132</v>
      </c>
      <c r="CN104" s="125">
        <f t="shared" si="132"/>
        <v>2.7082954116096176</v>
      </c>
      <c r="CO104" s="127">
        <f t="shared" si="133"/>
        <v>6</v>
      </c>
      <c r="CP104" s="125" cm="1">
        <f t="array" ref="CP104">PEDBIKE_DELAY(BW104,AW104,AG104,AH104,AP104,AQ104,AN104,L104,FALSE)</f>
        <v>5.0544218418121787</v>
      </c>
      <c r="CQ104" s="126">
        <f t="shared" si="134"/>
        <v>30.5</v>
      </c>
      <c r="CR104" s="126">
        <f t="shared" si="135"/>
        <v>78.5</v>
      </c>
      <c r="CS104" s="126">
        <f t="shared" si="136"/>
        <v>54.5</v>
      </c>
      <c r="CT104" s="304">
        <f t="shared" si="137"/>
        <v>25.591950357783368</v>
      </c>
      <c r="CU104" s="126">
        <f t="shared" si="148"/>
        <v>25.591950357783368</v>
      </c>
      <c r="CV104" s="126">
        <f t="shared" si="138"/>
        <v>0</v>
      </c>
      <c r="CW104" s="127">
        <f t="shared" si="139"/>
        <v>0</v>
      </c>
      <c r="CX104" s="124">
        <f t="shared" si="140"/>
        <v>12</v>
      </c>
      <c r="CY104" s="124">
        <f t="shared" si="149"/>
        <v>0.40949999999999998</v>
      </c>
      <c r="CZ104" s="124">
        <f t="shared" si="150"/>
        <v>1.3001534230189202</v>
      </c>
      <c r="DA104" s="125">
        <f t="shared" si="141"/>
        <v>-1.8843000000000001</v>
      </c>
      <c r="DB104" s="125">
        <f t="shared" si="142"/>
        <v>0.23099999999999998</v>
      </c>
      <c r="DC104" s="125">
        <f t="shared" si="143"/>
        <v>2.4790999999999994</v>
      </c>
      <c r="DD104" s="125">
        <f t="shared" si="151"/>
        <v>2.1887534230189201</v>
      </c>
      <c r="DE104" s="298" t="str">
        <f t="shared" si="144"/>
        <v>B</v>
      </c>
    </row>
    <row r="105" spans="1:109" x14ac:dyDescent="0.25">
      <c r="A105" s="23">
        <v>400</v>
      </c>
      <c r="B105" s="23">
        <v>15</v>
      </c>
      <c r="C105" s="23">
        <v>3</v>
      </c>
      <c r="D105" s="23" t="s">
        <v>265</v>
      </c>
      <c r="E105" s="312">
        <f t="shared" si="76"/>
        <v>2.1259995374476008</v>
      </c>
      <c r="F105" s="287" t="str">
        <f t="shared" si="77"/>
        <v>B</v>
      </c>
      <c r="G105" s="312">
        <f t="shared" si="78"/>
        <v>2.5560999999999994</v>
      </c>
      <c r="H105" s="312">
        <f t="shared" si="78"/>
        <v>2.4128925467148941</v>
      </c>
      <c r="I105" s="287" t="str">
        <f t="shared" si="79"/>
        <v>B</v>
      </c>
      <c r="J105" s="320">
        <f t="shared" si="145"/>
        <v>3</v>
      </c>
      <c r="K105" s="80">
        <f t="shared" si="146"/>
        <v>3</v>
      </c>
      <c r="L105" s="82">
        <f t="shared" si="147"/>
        <v>3</v>
      </c>
      <c r="M105" s="80">
        <f t="shared" si="80"/>
        <v>15</v>
      </c>
      <c r="N105" s="80">
        <f t="shared" si="81"/>
        <v>80</v>
      </c>
      <c r="O105" s="80">
        <f t="shared" si="82"/>
        <v>80</v>
      </c>
      <c r="P105" s="80">
        <f t="shared" si="83"/>
        <v>400</v>
      </c>
      <c r="Q105" s="80">
        <f t="shared" si="84"/>
        <v>1120</v>
      </c>
      <c r="R105" s="80">
        <f t="shared" si="85"/>
        <v>1120</v>
      </c>
      <c r="S105" s="80">
        <f t="shared" si="86"/>
        <v>40</v>
      </c>
      <c r="T105" s="80">
        <f>0</f>
        <v>0</v>
      </c>
      <c r="U105" s="80">
        <f>'Int. Sens. Plot'!$B$2</f>
        <v>100</v>
      </c>
      <c r="V105" s="80">
        <f>'Int. Sens. Plot'!$B$3</f>
        <v>25</v>
      </c>
      <c r="W105" s="80">
        <f t="shared" si="87"/>
        <v>5</v>
      </c>
      <c r="X105" s="80">
        <f t="shared" si="88"/>
        <v>5</v>
      </c>
      <c r="Y105" s="225">
        <v>0.5</v>
      </c>
      <c r="Z105" s="80">
        <v>0</v>
      </c>
      <c r="AA105" s="86">
        <v>45</v>
      </c>
      <c r="AB105" s="86">
        <v>5</v>
      </c>
      <c r="AC105" s="80">
        <v>90</v>
      </c>
      <c r="AD105" s="80">
        <v>45</v>
      </c>
      <c r="AE105" s="80">
        <v>12</v>
      </c>
      <c r="AF105" s="80">
        <f t="shared" si="89"/>
        <v>45</v>
      </c>
      <c r="AG105" s="80">
        <f t="shared" si="90"/>
        <v>45</v>
      </c>
      <c r="AH105" s="86">
        <v>0</v>
      </c>
      <c r="AI105" s="86">
        <v>12</v>
      </c>
      <c r="AJ105" s="40">
        <v>85.9</v>
      </c>
      <c r="AK105" s="86">
        <v>9</v>
      </c>
      <c r="AL105" s="86">
        <v>0</v>
      </c>
      <c r="AM105" s="91">
        <v>1</v>
      </c>
      <c r="AN105" s="91">
        <v>0.1</v>
      </c>
      <c r="AO105" s="122">
        <v>3.5</v>
      </c>
      <c r="AP105" s="122">
        <v>10</v>
      </c>
      <c r="AQ105" s="122">
        <v>3</v>
      </c>
      <c r="AR105" s="122">
        <v>3</v>
      </c>
      <c r="AS105" s="122" t="str">
        <f t="shared" si="91"/>
        <v>Signalized</v>
      </c>
      <c r="AT105" s="119" t="s">
        <v>74</v>
      </c>
      <c r="AU105" s="321" t="s">
        <v>74</v>
      </c>
      <c r="AV105" s="306">
        <f t="shared" si="92"/>
        <v>15.857142857142858</v>
      </c>
      <c r="AW105" s="276">
        <f t="shared" si="93"/>
        <v>0.31111111111111112</v>
      </c>
      <c r="AX105" s="276">
        <f t="shared" si="94"/>
        <v>2.7777777777777776E-2</v>
      </c>
      <c r="AY105" s="125">
        <f t="shared" si="95"/>
        <v>7.9809464963924688</v>
      </c>
      <c r="AZ105" s="125">
        <f t="shared" si="96"/>
        <v>11.971419744588703</v>
      </c>
      <c r="BA105" s="125">
        <f t="shared" si="97"/>
        <v>29.819035849927793</v>
      </c>
      <c r="BB105" s="125">
        <f t="shared" si="98"/>
        <v>0.95460459808689768</v>
      </c>
      <c r="BC105" s="125">
        <f t="shared" si="99"/>
        <v>0.99990645176529891</v>
      </c>
      <c r="BD105" s="326" t="str">
        <f t="shared" si="100"/>
        <v>-</v>
      </c>
      <c r="BE105" s="125" t="str">
        <f t="shared" si="101"/>
        <v>-</v>
      </c>
      <c r="BF105" s="125">
        <f t="shared" si="102"/>
        <v>10.463456187358315</v>
      </c>
      <c r="BG105" s="125">
        <f t="shared" si="103"/>
        <v>1.1978086274186128</v>
      </c>
      <c r="BH105" s="127">
        <f t="shared" si="104"/>
        <v>93.333333333333329</v>
      </c>
      <c r="BI105" s="125">
        <f t="shared" si="105"/>
        <v>0.18199999999999997</v>
      </c>
      <c r="BJ105" s="125">
        <f t="shared" si="106"/>
        <v>5.6899999999999999E-2</v>
      </c>
      <c r="BK105" s="127">
        <f t="shared" si="107"/>
        <v>49</v>
      </c>
      <c r="BL105" s="126">
        <f>IF(AS105="Signalized",(AC105-BK105)^2/(2*AC105),IF(AS105="Free",PEDBIKE_DELAY(AX105,AW105,AF105,AE105,AO105,AR105,AM105,L105,TRUE),IF(AS105="Stop",1,"Control N/A!")))</f>
        <v>9.3388888888888886</v>
      </c>
      <c r="BM105" s="125">
        <f t="shared" si="108"/>
        <v>8.959091002898803E-2</v>
      </c>
      <c r="BN105" s="125">
        <f t="shared" si="109"/>
        <v>2.1259995374476008</v>
      </c>
      <c r="BO105" s="124" t="str">
        <f t="shared" si="110"/>
        <v>B</v>
      </c>
      <c r="BP105" s="310"/>
      <c r="BQ105" s="302">
        <f t="shared" si="111"/>
        <v>1500</v>
      </c>
      <c r="BR105" s="126">
        <v>90</v>
      </c>
      <c r="BS105" s="127">
        <f t="shared" si="112"/>
        <v>101.50146242745953</v>
      </c>
      <c r="BT105" s="126">
        <f t="shared" si="113"/>
        <v>12.830030217083413</v>
      </c>
      <c r="BU105" s="303">
        <f t="shared" si="114"/>
        <v>7.5</v>
      </c>
      <c r="BV105" s="276">
        <f t="shared" si="115"/>
        <v>0.31111111111111112</v>
      </c>
      <c r="BW105" s="276">
        <f t="shared" si="116"/>
        <v>6.9444444444444441E-3</v>
      </c>
      <c r="BX105" s="125">
        <f t="shared" si="117"/>
        <v>1</v>
      </c>
      <c r="BY105" s="125">
        <f t="shared" si="118"/>
        <v>2.1300439821176159E-2</v>
      </c>
      <c r="BZ105" s="125">
        <f t="shared" si="119"/>
        <v>7.5</v>
      </c>
      <c r="CA105" s="125">
        <f t="shared" si="120"/>
        <v>5.0530481425114515E-2</v>
      </c>
      <c r="CB105" s="125">
        <f t="shared" si="121"/>
        <v>0.9030280321355949</v>
      </c>
      <c r="CC105" s="125">
        <f t="shared" si="122"/>
        <v>24.84115516934337</v>
      </c>
      <c r="CD105" s="125">
        <f t="shared" si="123"/>
        <v>2.4088957007962648</v>
      </c>
      <c r="CE105" s="125">
        <f t="shared" si="124"/>
        <v>10</v>
      </c>
      <c r="CF105" s="304" cm="1">
        <f t="array" ref="CF105">PEDBIKE_DELAY(BW105,BV105,AG105,AH105,AP105,AQ105,AN105,L105,FALSE)</f>
        <v>7.8055033822376885</v>
      </c>
      <c r="CG105" s="306">
        <f t="shared" si="125"/>
        <v>7.5</v>
      </c>
      <c r="CH105" s="125">
        <f t="shared" si="126"/>
        <v>1</v>
      </c>
      <c r="CI105" s="125">
        <f t="shared" si="127"/>
        <v>2.1300439821176159E-2</v>
      </c>
      <c r="CJ105" s="125">
        <f t="shared" si="128"/>
        <v>7.5</v>
      </c>
      <c r="CK105" s="125">
        <f t="shared" si="129"/>
        <v>0.9030280321355949</v>
      </c>
      <c r="CL105" s="125">
        <f t="shared" si="130"/>
        <v>1</v>
      </c>
      <c r="CM105" s="125">
        <f t="shared" si="131"/>
        <v>22.432259468547105</v>
      </c>
      <c r="CN105" s="125">
        <f t="shared" si="132"/>
        <v>2.4088957007962648</v>
      </c>
      <c r="CO105" s="127">
        <f t="shared" si="133"/>
        <v>10</v>
      </c>
      <c r="CP105" s="125" cm="1">
        <f t="array" ref="CP105">PEDBIKE_DELAY(BW105,AW105,AG105,AH105,AP105,AQ105,AN105,L105,FALSE)</f>
        <v>7.8055033822376885</v>
      </c>
      <c r="CQ105" s="126">
        <f t="shared" si="134"/>
        <v>30.5</v>
      </c>
      <c r="CR105" s="126">
        <f t="shared" si="135"/>
        <v>78.5</v>
      </c>
      <c r="CS105" s="126">
        <f t="shared" si="136"/>
        <v>54.5</v>
      </c>
      <c r="CT105" s="304">
        <f t="shared" si="137"/>
        <v>26.280030217083414</v>
      </c>
      <c r="CU105" s="126">
        <f t="shared" si="148"/>
        <v>26.280030217083414</v>
      </c>
      <c r="CV105" s="126">
        <f t="shared" si="138"/>
        <v>0</v>
      </c>
      <c r="CW105" s="127">
        <f t="shared" si="139"/>
        <v>0</v>
      </c>
      <c r="CX105" s="124">
        <f t="shared" si="140"/>
        <v>12</v>
      </c>
      <c r="CY105" s="124">
        <f t="shared" si="149"/>
        <v>0.54599999999999993</v>
      </c>
      <c r="CZ105" s="124">
        <f t="shared" si="150"/>
        <v>1.3107925467148944</v>
      </c>
      <c r="DA105" s="125">
        <f t="shared" si="141"/>
        <v>-1.8843000000000001</v>
      </c>
      <c r="DB105" s="125">
        <f t="shared" si="142"/>
        <v>0.308</v>
      </c>
      <c r="DC105" s="125">
        <f t="shared" si="143"/>
        <v>2.5560999999999994</v>
      </c>
      <c r="DD105" s="125">
        <f t="shared" si="151"/>
        <v>2.4128925467148941</v>
      </c>
      <c r="DE105" s="298" t="str">
        <f t="shared" si="144"/>
        <v>B</v>
      </c>
    </row>
    <row r="106" spans="1:109" x14ac:dyDescent="0.25">
      <c r="A106" s="23">
        <v>500</v>
      </c>
      <c r="B106" s="23">
        <v>15</v>
      </c>
      <c r="C106" s="23">
        <v>3</v>
      </c>
      <c r="D106" s="23" t="s">
        <v>265</v>
      </c>
      <c r="E106" s="312">
        <f t="shared" si="76"/>
        <v>2.1857245374476006</v>
      </c>
      <c r="F106" s="287" t="str">
        <f t="shared" si="77"/>
        <v>B</v>
      </c>
      <c r="G106" s="312">
        <f t="shared" si="78"/>
        <v>2.6330999999999993</v>
      </c>
      <c r="H106" s="312">
        <f t="shared" si="78"/>
        <v>2.6470337979995313</v>
      </c>
      <c r="I106" s="287" t="str">
        <f t="shared" si="79"/>
        <v>B</v>
      </c>
      <c r="J106" s="320">
        <f t="shared" si="145"/>
        <v>3</v>
      </c>
      <c r="K106" s="80">
        <f t="shared" si="146"/>
        <v>3</v>
      </c>
      <c r="L106" s="82">
        <f t="shared" si="147"/>
        <v>3</v>
      </c>
      <c r="M106" s="80">
        <f t="shared" si="80"/>
        <v>15</v>
      </c>
      <c r="N106" s="80">
        <f t="shared" si="81"/>
        <v>100</v>
      </c>
      <c r="O106" s="80">
        <f t="shared" si="82"/>
        <v>100</v>
      </c>
      <c r="P106" s="80">
        <f t="shared" si="83"/>
        <v>500</v>
      </c>
      <c r="Q106" s="80">
        <f t="shared" si="84"/>
        <v>1400</v>
      </c>
      <c r="R106" s="80">
        <f t="shared" si="85"/>
        <v>1400</v>
      </c>
      <c r="S106" s="80">
        <f t="shared" si="86"/>
        <v>50</v>
      </c>
      <c r="T106" s="80">
        <f>0</f>
        <v>0</v>
      </c>
      <c r="U106" s="80">
        <f>'Int. Sens. Plot'!$B$2</f>
        <v>100</v>
      </c>
      <c r="V106" s="80">
        <f>'Int. Sens. Plot'!$B$3</f>
        <v>25</v>
      </c>
      <c r="W106" s="80">
        <f t="shared" si="87"/>
        <v>5</v>
      </c>
      <c r="X106" s="80">
        <f t="shared" si="88"/>
        <v>5</v>
      </c>
      <c r="Y106" s="225">
        <v>0.5</v>
      </c>
      <c r="Z106" s="80">
        <v>0</v>
      </c>
      <c r="AA106" s="86">
        <v>45</v>
      </c>
      <c r="AB106" s="86">
        <v>5</v>
      </c>
      <c r="AC106" s="80">
        <v>90</v>
      </c>
      <c r="AD106" s="80">
        <v>45</v>
      </c>
      <c r="AE106" s="80">
        <v>12</v>
      </c>
      <c r="AF106" s="80">
        <f t="shared" si="89"/>
        <v>45</v>
      </c>
      <c r="AG106" s="80">
        <f t="shared" si="90"/>
        <v>45</v>
      </c>
      <c r="AH106" s="86">
        <v>0</v>
      </c>
      <c r="AI106" s="86">
        <v>12</v>
      </c>
      <c r="AJ106" s="40">
        <v>86.9</v>
      </c>
      <c r="AK106" s="86">
        <v>9</v>
      </c>
      <c r="AL106" s="86">
        <v>0</v>
      </c>
      <c r="AM106" s="91">
        <v>1</v>
      </c>
      <c r="AN106" s="91">
        <v>0.1</v>
      </c>
      <c r="AO106" s="122">
        <v>3.5</v>
      </c>
      <c r="AP106" s="122">
        <v>10</v>
      </c>
      <c r="AQ106" s="122">
        <v>3</v>
      </c>
      <c r="AR106" s="122">
        <v>3</v>
      </c>
      <c r="AS106" s="122" t="str">
        <f t="shared" si="91"/>
        <v>Signalized</v>
      </c>
      <c r="AT106" s="119" t="s">
        <v>74</v>
      </c>
      <c r="AU106" s="321" t="s">
        <v>74</v>
      </c>
      <c r="AV106" s="306">
        <f t="shared" si="92"/>
        <v>15.857142857142858</v>
      </c>
      <c r="AW106" s="276">
        <f t="shared" si="93"/>
        <v>0.3888888888888889</v>
      </c>
      <c r="AX106" s="276">
        <f t="shared" si="94"/>
        <v>2.7777777777777776E-2</v>
      </c>
      <c r="AY106" s="125">
        <f t="shared" si="95"/>
        <v>21.582534372604808</v>
      </c>
      <c r="AZ106" s="125">
        <f t="shared" si="96"/>
        <v>32.373801558907211</v>
      </c>
      <c r="BA106" s="125">
        <f t="shared" si="97"/>
        <v>57.022211602352471</v>
      </c>
      <c r="BB106" s="125">
        <f t="shared" si="98"/>
        <v>0.9993836947433572</v>
      </c>
      <c r="BC106" s="125">
        <f t="shared" si="99"/>
        <v>0.99999999976590748</v>
      </c>
      <c r="BD106" s="326" t="str">
        <f t="shared" si="100"/>
        <v>-</v>
      </c>
      <c r="BE106" s="125" t="str">
        <f t="shared" si="101"/>
        <v>-</v>
      </c>
      <c r="BF106" s="125">
        <f t="shared" si="102"/>
        <v>7.651363919962332</v>
      </c>
      <c r="BG106" s="125">
        <f t="shared" si="103"/>
        <v>1.1978086274186128</v>
      </c>
      <c r="BH106" s="127">
        <f t="shared" si="104"/>
        <v>116.66666666666667</v>
      </c>
      <c r="BI106" s="125">
        <f t="shared" si="105"/>
        <v>0.22749999999999998</v>
      </c>
      <c r="BJ106" s="125">
        <f t="shared" si="106"/>
        <v>7.1124999999999994E-2</v>
      </c>
      <c r="BK106" s="127">
        <f t="shared" si="107"/>
        <v>49</v>
      </c>
      <c r="BL106" s="126">
        <f>IF(AS106="Signalized",(AC106-BK106)^2/(2*AC106),IF(AS106="Free",PEDBIKE_DELAY(AX106,AW106,AF106,AE106,AO106,AR106,AM106,L106,TRUE),IF(AS106="Stop",1,"Control N/A!")))</f>
        <v>9.3388888888888886</v>
      </c>
      <c r="BM106" s="125">
        <f t="shared" si="108"/>
        <v>8.959091002898803E-2</v>
      </c>
      <c r="BN106" s="125">
        <f t="shared" si="109"/>
        <v>2.1857245374476006</v>
      </c>
      <c r="BO106" s="124" t="str">
        <f t="shared" si="110"/>
        <v>B</v>
      </c>
      <c r="BP106" s="310"/>
      <c r="BQ106" s="302">
        <f t="shared" si="111"/>
        <v>1500</v>
      </c>
      <c r="BR106" s="126">
        <v>91</v>
      </c>
      <c r="BS106" s="127">
        <f t="shared" si="112"/>
        <v>59.877177874269947</v>
      </c>
      <c r="BT106" s="126">
        <f t="shared" si="113"/>
        <v>14.218201279805902</v>
      </c>
      <c r="BU106" s="303">
        <f t="shared" si="114"/>
        <v>7.5</v>
      </c>
      <c r="BV106" s="276">
        <f t="shared" si="115"/>
        <v>0.3888888888888889</v>
      </c>
      <c r="BW106" s="276">
        <f t="shared" si="116"/>
        <v>6.9444444444444441E-3</v>
      </c>
      <c r="BX106" s="125">
        <f t="shared" si="117"/>
        <v>1</v>
      </c>
      <c r="BY106" s="125">
        <f t="shared" si="118"/>
        <v>1.3996143044727525E-2</v>
      </c>
      <c r="BZ106" s="125">
        <f t="shared" si="119"/>
        <v>7.5</v>
      </c>
      <c r="CA106" s="125">
        <f t="shared" si="120"/>
        <v>6.2758989542181842E-2</v>
      </c>
      <c r="CB106" s="125">
        <f t="shared" si="121"/>
        <v>0.94588623377717829</v>
      </c>
      <c r="CC106" s="125">
        <f t="shared" si="122"/>
        <v>39.589863639824173</v>
      </c>
      <c r="CD106" s="125">
        <f t="shared" si="123"/>
        <v>2.14235662579883</v>
      </c>
      <c r="CE106" s="125">
        <f t="shared" si="124"/>
        <v>18</v>
      </c>
      <c r="CF106" s="304" cm="1">
        <f t="array" ref="CF106">PEDBIKE_DELAY(BW106,BV106,AG106,AH106,AP106,AQ106,AN106,L106,FALSE)</f>
        <v>11.343707408565972</v>
      </c>
      <c r="CG106" s="306">
        <f t="shared" si="125"/>
        <v>7.5</v>
      </c>
      <c r="CH106" s="125">
        <f t="shared" si="126"/>
        <v>1</v>
      </c>
      <c r="CI106" s="125">
        <f t="shared" si="127"/>
        <v>1.3996143044727525E-2</v>
      </c>
      <c r="CJ106" s="125">
        <f t="shared" si="128"/>
        <v>7.5</v>
      </c>
      <c r="CK106" s="125">
        <f t="shared" si="129"/>
        <v>0.9458862337771784</v>
      </c>
      <c r="CL106" s="125">
        <f t="shared" si="130"/>
        <v>1</v>
      </c>
      <c r="CM106" s="125">
        <f t="shared" si="131"/>
        <v>37.447507014025341</v>
      </c>
      <c r="CN106" s="125">
        <f t="shared" si="132"/>
        <v>2.14235662579883</v>
      </c>
      <c r="CO106" s="127">
        <f t="shared" si="133"/>
        <v>18</v>
      </c>
      <c r="CP106" s="125" cm="1">
        <f t="array" ref="CP106">PEDBIKE_DELAY(BW106,AW106,AG106,AH106,AP106,AQ106,AN106,L106,FALSE)</f>
        <v>11.343707408565972</v>
      </c>
      <c r="CQ106" s="126">
        <f t="shared" si="134"/>
        <v>30.5</v>
      </c>
      <c r="CR106" s="126">
        <f t="shared" si="135"/>
        <v>78.5</v>
      </c>
      <c r="CS106" s="126">
        <f t="shared" si="136"/>
        <v>54.5</v>
      </c>
      <c r="CT106" s="304">
        <f t="shared" si="137"/>
        <v>27.668201279805903</v>
      </c>
      <c r="CU106" s="126">
        <f t="shared" si="148"/>
        <v>27.668201279805903</v>
      </c>
      <c r="CV106" s="126">
        <f t="shared" si="138"/>
        <v>0</v>
      </c>
      <c r="CW106" s="127">
        <f t="shared" si="139"/>
        <v>0</v>
      </c>
      <c r="CX106" s="124">
        <f t="shared" si="140"/>
        <v>12</v>
      </c>
      <c r="CY106" s="124">
        <f t="shared" si="149"/>
        <v>0.6825</v>
      </c>
      <c r="CZ106" s="124">
        <f t="shared" si="150"/>
        <v>1.3314337979995312</v>
      </c>
      <c r="DA106" s="125">
        <f t="shared" si="141"/>
        <v>-1.8843000000000001</v>
      </c>
      <c r="DB106" s="125">
        <f t="shared" si="142"/>
        <v>0.38500000000000001</v>
      </c>
      <c r="DC106" s="125">
        <f t="shared" si="143"/>
        <v>2.6330999999999993</v>
      </c>
      <c r="DD106" s="125">
        <f t="shared" si="151"/>
        <v>2.6470337979995313</v>
      </c>
      <c r="DE106" s="298" t="str">
        <f t="shared" si="144"/>
        <v>B</v>
      </c>
    </row>
    <row r="107" spans="1:109" x14ac:dyDescent="0.25">
      <c r="A107" s="23">
        <v>600</v>
      </c>
      <c r="B107" s="23">
        <v>15</v>
      </c>
      <c r="C107" s="23">
        <v>3</v>
      </c>
      <c r="D107" s="23" t="s">
        <v>265</v>
      </c>
      <c r="E107" s="312">
        <f t="shared" si="76"/>
        <v>2.2454495374476009</v>
      </c>
      <c r="F107" s="287" t="str">
        <f t="shared" si="77"/>
        <v>B</v>
      </c>
      <c r="G107" s="312">
        <f t="shared" si="78"/>
        <v>2.7100999999999993</v>
      </c>
      <c r="H107" s="312">
        <f t="shared" si="78"/>
        <v>2.9057265633719815</v>
      </c>
      <c r="I107" s="287" t="str">
        <f t="shared" si="79"/>
        <v>B</v>
      </c>
      <c r="J107" s="320">
        <f t="shared" si="145"/>
        <v>3</v>
      </c>
      <c r="K107" s="80">
        <f t="shared" si="146"/>
        <v>3</v>
      </c>
      <c r="L107" s="82">
        <f t="shared" si="147"/>
        <v>3</v>
      </c>
      <c r="M107" s="80">
        <f t="shared" si="80"/>
        <v>15</v>
      </c>
      <c r="N107" s="80">
        <f t="shared" si="81"/>
        <v>120</v>
      </c>
      <c r="O107" s="80">
        <f t="shared" si="82"/>
        <v>120</v>
      </c>
      <c r="P107" s="80">
        <f t="shared" si="83"/>
        <v>600</v>
      </c>
      <c r="Q107" s="80">
        <f t="shared" si="84"/>
        <v>1680</v>
      </c>
      <c r="R107" s="80">
        <f t="shared" si="85"/>
        <v>1680</v>
      </c>
      <c r="S107" s="80">
        <f t="shared" si="86"/>
        <v>60</v>
      </c>
      <c r="T107" s="80">
        <f>0</f>
        <v>0</v>
      </c>
      <c r="U107" s="80">
        <f>'Int. Sens. Plot'!$B$2</f>
        <v>100</v>
      </c>
      <c r="V107" s="80">
        <f>'Int. Sens. Plot'!$B$3</f>
        <v>25</v>
      </c>
      <c r="W107" s="80">
        <f t="shared" si="87"/>
        <v>5</v>
      </c>
      <c r="X107" s="80">
        <f t="shared" si="88"/>
        <v>5</v>
      </c>
      <c r="Y107" s="225">
        <v>0.5</v>
      </c>
      <c r="Z107" s="80">
        <v>0</v>
      </c>
      <c r="AA107" s="86">
        <v>45</v>
      </c>
      <c r="AB107" s="86">
        <v>5</v>
      </c>
      <c r="AC107" s="80">
        <v>90</v>
      </c>
      <c r="AD107" s="80">
        <v>45</v>
      </c>
      <c r="AE107" s="80">
        <v>12</v>
      </c>
      <c r="AF107" s="80">
        <f t="shared" si="89"/>
        <v>45</v>
      </c>
      <c r="AG107" s="80">
        <f t="shared" si="90"/>
        <v>45</v>
      </c>
      <c r="AH107" s="86">
        <v>0</v>
      </c>
      <c r="AI107" s="86">
        <v>12</v>
      </c>
      <c r="AJ107" s="40">
        <v>87.9</v>
      </c>
      <c r="AK107" s="86">
        <v>9</v>
      </c>
      <c r="AL107" s="86">
        <v>0</v>
      </c>
      <c r="AM107" s="91">
        <v>1</v>
      </c>
      <c r="AN107" s="91">
        <v>0.1</v>
      </c>
      <c r="AO107" s="122">
        <v>3.5</v>
      </c>
      <c r="AP107" s="122">
        <v>10</v>
      </c>
      <c r="AQ107" s="122">
        <v>3</v>
      </c>
      <c r="AR107" s="122">
        <v>3</v>
      </c>
      <c r="AS107" s="122" t="str">
        <f t="shared" si="91"/>
        <v>Signalized</v>
      </c>
      <c r="AT107" s="119" t="s">
        <v>74</v>
      </c>
      <c r="AU107" s="321" t="s">
        <v>74</v>
      </c>
      <c r="AV107" s="306">
        <f t="shared" si="92"/>
        <v>15.857142857142858</v>
      </c>
      <c r="AW107" s="276">
        <f t="shared" si="93"/>
        <v>0.46666666666666667</v>
      </c>
      <c r="AX107" s="276">
        <f t="shared" si="94"/>
        <v>2.7777777777777776E-2</v>
      </c>
      <c r="AY107" s="125">
        <f t="shared" si="95"/>
        <v>61.677868569486741</v>
      </c>
      <c r="AZ107" s="125">
        <f t="shared" si="96"/>
        <v>92.516802854230107</v>
      </c>
      <c r="BA107" s="125">
        <f t="shared" si="97"/>
        <v>137.21287999611633</v>
      </c>
      <c r="BB107" s="125">
        <f t="shared" si="98"/>
        <v>0.99999999946257168</v>
      </c>
      <c r="BC107" s="125">
        <f t="shared" si="99"/>
        <v>1</v>
      </c>
      <c r="BD107" s="326" t="str">
        <f t="shared" si="100"/>
        <v>-</v>
      </c>
      <c r="BE107" s="125" t="str">
        <f t="shared" si="101"/>
        <v>-</v>
      </c>
      <c r="BF107" s="125">
        <f t="shared" si="102"/>
        <v>6.1503584097827471</v>
      </c>
      <c r="BG107" s="125">
        <f t="shared" si="103"/>
        <v>1.1978086274186128</v>
      </c>
      <c r="BH107" s="127">
        <f t="shared" si="104"/>
        <v>140</v>
      </c>
      <c r="BI107" s="125">
        <f t="shared" si="105"/>
        <v>0.27299999999999996</v>
      </c>
      <c r="BJ107" s="125">
        <f t="shared" si="106"/>
        <v>8.5349999999999995E-2</v>
      </c>
      <c r="BK107" s="127">
        <f t="shared" si="107"/>
        <v>49</v>
      </c>
      <c r="BL107" s="126">
        <f>IF(AS107="Signalized",(AC107-BK107)^2/(2*AC107),IF(AS107="Free",PEDBIKE_DELAY(AX107,AW107,AF107,AE107,AO107,AR107,AM107,L107,TRUE),IF(AS107="Stop",1,"Control N/A!")))</f>
        <v>9.3388888888888886</v>
      </c>
      <c r="BM107" s="125">
        <f t="shared" si="108"/>
        <v>8.959091002898803E-2</v>
      </c>
      <c r="BN107" s="125">
        <f t="shared" si="109"/>
        <v>2.2454495374476009</v>
      </c>
      <c r="BO107" s="124" t="str">
        <f t="shared" si="110"/>
        <v>B</v>
      </c>
      <c r="BP107" s="310"/>
      <c r="BQ107" s="302">
        <f t="shared" si="111"/>
        <v>1500</v>
      </c>
      <c r="BR107" s="126">
        <v>92</v>
      </c>
      <c r="BS107" s="127">
        <f t="shared" si="112"/>
        <v>34.932112666787575</v>
      </c>
      <c r="BT107" s="126">
        <f t="shared" si="113"/>
        <v>17.518914662157783</v>
      </c>
      <c r="BU107" s="303">
        <f t="shared" si="114"/>
        <v>7.5</v>
      </c>
      <c r="BV107" s="276">
        <f t="shared" si="115"/>
        <v>0.46666666666666667</v>
      </c>
      <c r="BW107" s="276">
        <f t="shared" si="116"/>
        <v>6.9444444444444441E-3</v>
      </c>
      <c r="BX107" s="125">
        <f t="shared" si="117"/>
        <v>1</v>
      </c>
      <c r="BY107" s="125">
        <f t="shared" si="118"/>
        <v>9.5443058980979947E-3</v>
      </c>
      <c r="BZ107" s="125">
        <f t="shared" si="119"/>
        <v>7.5</v>
      </c>
      <c r="CA107" s="125">
        <f t="shared" si="120"/>
        <v>7.4830002965798004E-2</v>
      </c>
      <c r="CB107" s="125">
        <f t="shared" si="121"/>
        <v>0.96980261657768141</v>
      </c>
      <c r="CC107" s="125">
        <f t="shared" si="122"/>
        <v>63.228150324192889</v>
      </c>
      <c r="CD107" s="125">
        <f t="shared" si="123"/>
        <v>1.9093246984236445</v>
      </c>
      <c r="CE107" s="125">
        <f t="shared" si="124"/>
        <v>33</v>
      </c>
      <c r="CF107" s="304" cm="1">
        <f t="array" ref="CF107">PEDBIKE_DELAY(BW107,BV107,AG107,AH107,AP107,AQ107,AN107,L107,FALSE)</f>
        <v>15.862508344014236</v>
      </c>
      <c r="CG107" s="306">
        <f t="shared" si="125"/>
        <v>7.5</v>
      </c>
      <c r="CH107" s="125">
        <f t="shared" si="126"/>
        <v>1</v>
      </c>
      <c r="CI107" s="125">
        <f t="shared" si="127"/>
        <v>9.5443058980979947E-3</v>
      </c>
      <c r="CJ107" s="125">
        <f t="shared" si="128"/>
        <v>7.5</v>
      </c>
      <c r="CK107" s="125">
        <f t="shared" si="129"/>
        <v>0.96980261657768152</v>
      </c>
      <c r="CL107" s="125">
        <f t="shared" si="130"/>
        <v>1</v>
      </c>
      <c r="CM107" s="125">
        <f t="shared" si="131"/>
        <v>61.318825625769236</v>
      </c>
      <c r="CN107" s="125">
        <f t="shared" si="132"/>
        <v>1.9093246984236445</v>
      </c>
      <c r="CO107" s="127">
        <f t="shared" si="133"/>
        <v>33</v>
      </c>
      <c r="CP107" s="125" cm="1">
        <f t="array" ref="CP107">PEDBIKE_DELAY(BW107,AW107,AG107,AH107,AP107,AQ107,AN107,L107,FALSE)</f>
        <v>15.862508344014236</v>
      </c>
      <c r="CQ107" s="126">
        <f t="shared" si="134"/>
        <v>30.5</v>
      </c>
      <c r="CR107" s="126">
        <f t="shared" si="135"/>
        <v>78.5</v>
      </c>
      <c r="CS107" s="126">
        <f t="shared" si="136"/>
        <v>54.5</v>
      </c>
      <c r="CT107" s="304">
        <f t="shared" si="137"/>
        <v>30.968914662157786</v>
      </c>
      <c r="CU107" s="126">
        <f t="shared" si="148"/>
        <v>30.968914662157786</v>
      </c>
      <c r="CV107" s="126">
        <f t="shared" si="138"/>
        <v>0</v>
      </c>
      <c r="CW107" s="127">
        <f t="shared" si="139"/>
        <v>0</v>
      </c>
      <c r="CX107" s="124">
        <f t="shared" si="140"/>
        <v>12</v>
      </c>
      <c r="CY107" s="124">
        <f t="shared" si="149"/>
        <v>0.81899999999999995</v>
      </c>
      <c r="CZ107" s="124">
        <f t="shared" si="150"/>
        <v>1.3766265633719814</v>
      </c>
      <c r="DA107" s="125">
        <f t="shared" si="141"/>
        <v>-1.8843000000000001</v>
      </c>
      <c r="DB107" s="125">
        <f t="shared" si="142"/>
        <v>0.46199999999999997</v>
      </c>
      <c r="DC107" s="125">
        <f t="shared" si="143"/>
        <v>2.7100999999999993</v>
      </c>
      <c r="DD107" s="125">
        <f t="shared" si="151"/>
        <v>2.9057265633719815</v>
      </c>
      <c r="DE107" s="298" t="str">
        <f t="shared" si="144"/>
        <v>B</v>
      </c>
    </row>
    <row r="108" spans="1:109" x14ac:dyDescent="0.25">
      <c r="A108" s="23">
        <v>700</v>
      </c>
      <c r="B108" s="23">
        <v>15</v>
      </c>
      <c r="C108" s="23">
        <v>3</v>
      </c>
      <c r="D108" s="23" t="s">
        <v>265</v>
      </c>
      <c r="E108" s="312">
        <f t="shared" si="76"/>
        <v>2.3051745374476011</v>
      </c>
      <c r="F108" s="287" t="str">
        <f t="shared" si="77"/>
        <v>B</v>
      </c>
      <c r="G108" s="312">
        <f t="shared" si="78"/>
        <v>2.7870999999999992</v>
      </c>
      <c r="H108" s="312">
        <f t="shared" si="78"/>
        <v>3.179033762750989</v>
      </c>
      <c r="I108" s="287" t="str">
        <f t="shared" si="79"/>
        <v>C</v>
      </c>
      <c r="J108" s="320">
        <f t="shared" si="145"/>
        <v>3</v>
      </c>
      <c r="K108" s="80">
        <f t="shared" si="146"/>
        <v>3</v>
      </c>
      <c r="L108" s="82">
        <f t="shared" si="147"/>
        <v>3</v>
      </c>
      <c r="M108" s="80">
        <f t="shared" si="80"/>
        <v>15</v>
      </c>
      <c r="N108" s="80">
        <f t="shared" si="81"/>
        <v>140</v>
      </c>
      <c r="O108" s="80">
        <f t="shared" si="82"/>
        <v>140</v>
      </c>
      <c r="P108" s="80">
        <f t="shared" si="83"/>
        <v>700</v>
      </c>
      <c r="Q108" s="80">
        <f t="shared" si="84"/>
        <v>1960</v>
      </c>
      <c r="R108" s="80">
        <f t="shared" si="85"/>
        <v>1960</v>
      </c>
      <c r="S108" s="80">
        <f t="shared" si="86"/>
        <v>70</v>
      </c>
      <c r="T108" s="80">
        <f>0</f>
        <v>0</v>
      </c>
      <c r="U108" s="80">
        <f>'Int. Sens. Plot'!$B$2</f>
        <v>100</v>
      </c>
      <c r="V108" s="80">
        <f>'Int. Sens. Plot'!$B$3</f>
        <v>25</v>
      </c>
      <c r="W108" s="80">
        <f t="shared" si="87"/>
        <v>5</v>
      </c>
      <c r="X108" s="80">
        <f t="shared" si="88"/>
        <v>5</v>
      </c>
      <c r="Y108" s="225">
        <v>0.5</v>
      </c>
      <c r="Z108" s="80">
        <v>0</v>
      </c>
      <c r="AA108" s="86">
        <v>45</v>
      </c>
      <c r="AB108" s="86">
        <v>5</v>
      </c>
      <c r="AC108" s="80">
        <v>90</v>
      </c>
      <c r="AD108" s="80">
        <v>45</v>
      </c>
      <c r="AE108" s="80">
        <v>12</v>
      </c>
      <c r="AF108" s="80">
        <f t="shared" si="89"/>
        <v>45</v>
      </c>
      <c r="AG108" s="80">
        <f t="shared" si="90"/>
        <v>45</v>
      </c>
      <c r="AH108" s="86">
        <v>0</v>
      </c>
      <c r="AI108" s="86">
        <v>12</v>
      </c>
      <c r="AJ108" s="40">
        <v>88.9</v>
      </c>
      <c r="AK108" s="86">
        <v>9</v>
      </c>
      <c r="AL108" s="86">
        <v>0</v>
      </c>
      <c r="AM108" s="91">
        <v>1</v>
      </c>
      <c r="AN108" s="91">
        <v>0.1</v>
      </c>
      <c r="AO108" s="122">
        <v>3.5</v>
      </c>
      <c r="AP108" s="122">
        <v>10</v>
      </c>
      <c r="AQ108" s="122">
        <v>3</v>
      </c>
      <c r="AR108" s="122">
        <v>3</v>
      </c>
      <c r="AS108" s="122" t="str">
        <f t="shared" si="91"/>
        <v>Signalized</v>
      </c>
      <c r="AT108" s="119" t="s">
        <v>74</v>
      </c>
      <c r="AU108" s="321" t="s">
        <v>74</v>
      </c>
      <c r="AV108" s="306">
        <f t="shared" si="92"/>
        <v>15.857142857142858</v>
      </c>
      <c r="AW108" s="276">
        <f t="shared" si="93"/>
        <v>0.5444444444444444</v>
      </c>
      <c r="AX108" s="276">
        <f t="shared" si="94"/>
        <v>2.7777777777777776E-2</v>
      </c>
      <c r="AY108" s="125">
        <f t="shared" si="95"/>
        <v>182.14833055200393</v>
      </c>
      <c r="AZ108" s="125">
        <f t="shared" si="96"/>
        <v>273.22249582800589</v>
      </c>
      <c r="BA108" s="125">
        <f t="shared" si="97"/>
        <v>378.15380396115069</v>
      </c>
      <c r="BB108" s="125">
        <f t="shared" si="98"/>
        <v>1</v>
      </c>
      <c r="BC108" s="125">
        <f t="shared" si="99"/>
        <v>1</v>
      </c>
      <c r="BD108" s="326" t="str">
        <f t="shared" si="100"/>
        <v>-</v>
      </c>
      <c r="BE108" s="125" t="str">
        <f t="shared" si="101"/>
        <v>-</v>
      </c>
      <c r="BF108" s="125">
        <f t="shared" si="102"/>
        <v>5.2218695013155836</v>
      </c>
      <c r="BG108" s="125">
        <f t="shared" si="103"/>
        <v>1.1978086274186128</v>
      </c>
      <c r="BH108" s="127">
        <f t="shared" si="104"/>
        <v>163.33333333333334</v>
      </c>
      <c r="BI108" s="125">
        <f t="shared" si="105"/>
        <v>0.31850000000000001</v>
      </c>
      <c r="BJ108" s="125">
        <f t="shared" si="106"/>
        <v>9.9574999999999997E-2</v>
      </c>
      <c r="BK108" s="127">
        <f t="shared" si="107"/>
        <v>49</v>
      </c>
      <c r="BL108" s="126">
        <f>IF(AS108="Signalized",(AC108-BK108)^2/(2*AC108),IF(AS108="Free",PEDBIKE_DELAY(AX108,AW108,AF108,AE108,AO108,AR108,AM108,L108,TRUE),IF(AS108="Stop",1,"Control N/A!")))</f>
        <v>9.3388888888888886</v>
      </c>
      <c r="BM108" s="125">
        <f t="shared" si="108"/>
        <v>8.959091002898803E-2</v>
      </c>
      <c r="BN108" s="125">
        <f t="shared" si="109"/>
        <v>2.3051745374476011</v>
      </c>
      <c r="BO108" s="124" t="str">
        <f t="shared" si="110"/>
        <v>B</v>
      </c>
      <c r="BP108" s="310"/>
      <c r="BQ108" s="302">
        <f t="shared" si="111"/>
        <v>1500</v>
      </c>
      <c r="BR108" s="126">
        <v>93</v>
      </c>
      <c r="BS108" s="127">
        <f t="shared" si="112"/>
        <v>20.154075779292882</v>
      </c>
      <c r="BT108" s="126">
        <f t="shared" si="113"/>
        <v>22.5</v>
      </c>
      <c r="BU108" s="303">
        <f t="shared" si="114"/>
        <v>7.5</v>
      </c>
      <c r="BV108" s="276">
        <f t="shared" si="115"/>
        <v>0.5444444444444444</v>
      </c>
      <c r="BW108" s="276">
        <f t="shared" si="116"/>
        <v>6.9444444444444441E-3</v>
      </c>
      <c r="BX108" s="125">
        <f t="shared" si="117"/>
        <v>1</v>
      </c>
      <c r="BY108" s="125">
        <f t="shared" si="118"/>
        <v>6.8256114478663227E-3</v>
      </c>
      <c r="BZ108" s="125">
        <f t="shared" si="119"/>
        <v>7.5</v>
      </c>
      <c r="CA108" s="125">
        <f t="shared" si="120"/>
        <v>8.6745550118255244E-2</v>
      </c>
      <c r="CB108" s="125">
        <f t="shared" si="121"/>
        <v>0.98314879874005245</v>
      </c>
      <c r="CC108" s="125">
        <f t="shared" si="122"/>
        <v>101.36870554150529</v>
      </c>
      <c r="CD108" s="125">
        <f t="shared" si="123"/>
        <v>1.7081844585402628</v>
      </c>
      <c r="CE108" s="125">
        <f t="shared" si="124"/>
        <v>59</v>
      </c>
      <c r="CF108" s="304" cm="1">
        <f t="array" ref="CF108">PEDBIKE_DELAY(BW108,BV108,AG108,AH108,AP108,AQ108,AN108,L108,FALSE)</f>
        <v>21.588681676140215</v>
      </c>
      <c r="CG108" s="306">
        <f t="shared" si="125"/>
        <v>7.5</v>
      </c>
      <c r="CH108" s="125">
        <f t="shared" si="126"/>
        <v>1</v>
      </c>
      <c r="CI108" s="125">
        <f t="shared" si="127"/>
        <v>6.8256114478663227E-3</v>
      </c>
      <c r="CJ108" s="125">
        <f t="shared" si="128"/>
        <v>7.5</v>
      </c>
      <c r="CK108" s="125">
        <f t="shared" si="129"/>
        <v>0.98314879874005245</v>
      </c>
      <c r="CL108" s="125">
        <f t="shared" si="130"/>
        <v>1</v>
      </c>
      <c r="CM108" s="125">
        <f t="shared" si="131"/>
        <v>99.660521082965033</v>
      </c>
      <c r="CN108" s="125">
        <f t="shared" si="132"/>
        <v>1.7081844585402628</v>
      </c>
      <c r="CO108" s="127">
        <f t="shared" si="133"/>
        <v>59</v>
      </c>
      <c r="CP108" s="125" cm="1">
        <f t="array" ref="CP108">PEDBIKE_DELAY(BW108,AW108,AG108,AH108,AP108,AQ108,AN108,L108,FALSE)</f>
        <v>21.588681676140215</v>
      </c>
      <c r="CQ108" s="126">
        <f t="shared" si="134"/>
        <v>30.5</v>
      </c>
      <c r="CR108" s="126">
        <f t="shared" si="135"/>
        <v>78.5</v>
      </c>
      <c r="CS108" s="126">
        <f t="shared" si="136"/>
        <v>54.5</v>
      </c>
      <c r="CT108" s="304">
        <f t="shared" si="137"/>
        <v>35.950000000000003</v>
      </c>
      <c r="CU108" s="126">
        <f t="shared" si="148"/>
        <v>35.950000000000003</v>
      </c>
      <c r="CV108" s="126">
        <f t="shared" si="138"/>
        <v>0</v>
      </c>
      <c r="CW108" s="127">
        <f t="shared" si="139"/>
        <v>0</v>
      </c>
      <c r="CX108" s="124">
        <f t="shared" si="140"/>
        <v>12</v>
      </c>
      <c r="CY108" s="124">
        <f t="shared" si="149"/>
        <v>0.9554999999999999</v>
      </c>
      <c r="CZ108" s="124">
        <f t="shared" si="150"/>
        <v>1.4364337627509893</v>
      </c>
      <c r="DA108" s="125">
        <f t="shared" si="141"/>
        <v>-1.8843000000000001</v>
      </c>
      <c r="DB108" s="125">
        <f t="shared" si="142"/>
        <v>0.53900000000000003</v>
      </c>
      <c r="DC108" s="125">
        <f t="shared" si="143"/>
        <v>2.7870999999999992</v>
      </c>
      <c r="DD108" s="125">
        <f t="shared" si="151"/>
        <v>3.179033762750989</v>
      </c>
      <c r="DE108" s="298" t="str">
        <f t="shared" si="144"/>
        <v>C</v>
      </c>
    </row>
    <row r="109" spans="1:109" x14ac:dyDescent="0.25">
      <c r="A109" s="23">
        <v>800</v>
      </c>
      <c r="B109" s="23">
        <v>15</v>
      </c>
      <c r="C109" s="23">
        <v>3</v>
      </c>
      <c r="D109" s="23" t="s">
        <v>265</v>
      </c>
      <c r="E109" s="312">
        <f t="shared" si="76"/>
        <v>2.3648995374476005</v>
      </c>
      <c r="F109" s="287" t="str">
        <f t="shared" si="77"/>
        <v>B</v>
      </c>
      <c r="G109" s="312">
        <f t="shared" si="78"/>
        <v>2.8640999999999992</v>
      </c>
      <c r="H109" s="312">
        <f t="shared" si="78"/>
        <v>3.3925337627509888</v>
      </c>
      <c r="I109" s="287" t="str">
        <f t="shared" si="79"/>
        <v>C</v>
      </c>
      <c r="J109" s="320">
        <f t="shared" si="145"/>
        <v>3</v>
      </c>
      <c r="K109" s="80">
        <f t="shared" si="146"/>
        <v>3</v>
      </c>
      <c r="L109" s="82">
        <f t="shared" si="147"/>
        <v>3</v>
      </c>
      <c r="M109" s="80">
        <f t="shared" si="80"/>
        <v>15</v>
      </c>
      <c r="N109" s="80">
        <f t="shared" si="81"/>
        <v>160</v>
      </c>
      <c r="O109" s="80">
        <f t="shared" si="82"/>
        <v>160</v>
      </c>
      <c r="P109" s="80">
        <f t="shared" si="83"/>
        <v>800</v>
      </c>
      <c r="Q109" s="80">
        <f t="shared" si="84"/>
        <v>2240</v>
      </c>
      <c r="R109" s="80">
        <f t="shared" si="85"/>
        <v>2240</v>
      </c>
      <c r="S109" s="80">
        <f t="shared" si="86"/>
        <v>80</v>
      </c>
      <c r="T109" s="80">
        <f>0</f>
        <v>0</v>
      </c>
      <c r="U109" s="80">
        <f>'Int. Sens. Plot'!$B$2</f>
        <v>100</v>
      </c>
      <c r="V109" s="80">
        <f>'Int. Sens. Plot'!$B$3</f>
        <v>25</v>
      </c>
      <c r="W109" s="80">
        <f t="shared" si="87"/>
        <v>5</v>
      </c>
      <c r="X109" s="80">
        <f t="shared" si="88"/>
        <v>5</v>
      </c>
      <c r="Y109" s="225">
        <v>0.5</v>
      </c>
      <c r="Z109" s="80">
        <v>0</v>
      </c>
      <c r="AA109" s="86">
        <v>45</v>
      </c>
      <c r="AB109" s="86">
        <v>5</v>
      </c>
      <c r="AC109" s="80">
        <v>90</v>
      </c>
      <c r="AD109" s="80">
        <v>45</v>
      </c>
      <c r="AE109" s="80">
        <v>12</v>
      </c>
      <c r="AF109" s="80">
        <f t="shared" si="89"/>
        <v>45</v>
      </c>
      <c r="AG109" s="80">
        <f t="shared" si="90"/>
        <v>45</v>
      </c>
      <c r="AH109" s="86">
        <v>0</v>
      </c>
      <c r="AI109" s="86">
        <v>12</v>
      </c>
      <c r="AJ109" s="40">
        <v>89.9</v>
      </c>
      <c r="AK109" s="86">
        <v>9</v>
      </c>
      <c r="AL109" s="86">
        <v>0</v>
      </c>
      <c r="AM109" s="91">
        <v>1</v>
      </c>
      <c r="AN109" s="91">
        <v>0.1</v>
      </c>
      <c r="AO109" s="122">
        <v>3.5</v>
      </c>
      <c r="AP109" s="122">
        <v>10</v>
      </c>
      <c r="AQ109" s="122">
        <v>3</v>
      </c>
      <c r="AR109" s="122">
        <v>3</v>
      </c>
      <c r="AS109" s="122" t="str">
        <f t="shared" si="91"/>
        <v>Signalized</v>
      </c>
      <c r="AT109" s="119" t="s">
        <v>74</v>
      </c>
      <c r="AU109" s="321" t="s">
        <v>74</v>
      </c>
      <c r="AV109" s="306">
        <f t="shared" si="92"/>
        <v>15.857142857142858</v>
      </c>
      <c r="AW109" s="276">
        <f t="shared" si="93"/>
        <v>0.62222222222222223</v>
      </c>
      <c r="AX109" s="276">
        <f t="shared" si="94"/>
        <v>2.7777777777777776E-2</v>
      </c>
      <c r="AY109" s="125">
        <f t="shared" si="95"/>
        <v>549.6123853040682</v>
      </c>
      <c r="AZ109" s="125">
        <f t="shared" si="96"/>
        <v>824.41857795610235</v>
      </c>
      <c r="BA109" s="125">
        <f t="shared" si="97"/>
        <v>1113.0819134652793</v>
      </c>
      <c r="BB109" s="125">
        <f t="shared" si="98"/>
        <v>1</v>
      </c>
      <c r="BC109" s="125">
        <f t="shared" si="99"/>
        <v>1</v>
      </c>
      <c r="BD109" s="326" t="str">
        <f t="shared" si="100"/>
        <v>-</v>
      </c>
      <c r="BE109" s="125" t="str">
        <f t="shared" si="101"/>
        <v>-</v>
      </c>
      <c r="BF109" s="125">
        <f t="shared" si="102"/>
        <v>4.580686599634304</v>
      </c>
      <c r="BG109" s="125">
        <f t="shared" si="103"/>
        <v>1.1978086274186128</v>
      </c>
      <c r="BH109" s="127">
        <f t="shared" si="104"/>
        <v>186.66666666666666</v>
      </c>
      <c r="BI109" s="125">
        <f t="shared" si="105"/>
        <v>0.36399999999999993</v>
      </c>
      <c r="BJ109" s="125">
        <f t="shared" si="106"/>
        <v>0.1138</v>
      </c>
      <c r="BK109" s="127">
        <f t="shared" si="107"/>
        <v>49</v>
      </c>
      <c r="BL109" s="126">
        <f>IF(AS109="Signalized",(AC109-BK109)^2/(2*AC109),IF(AS109="Free",PEDBIKE_DELAY(AX109,AW109,AF109,AE109,AO109,AR109,AM109,L109,TRUE),IF(AS109="Stop",1,"Control N/A!")))</f>
        <v>9.3388888888888886</v>
      </c>
      <c r="BM109" s="125">
        <f t="shared" si="108"/>
        <v>8.959091002898803E-2</v>
      </c>
      <c r="BN109" s="125">
        <f t="shared" si="109"/>
        <v>2.3648995374476005</v>
      </c>
      <c r="BO109" s="124" t="str">
        <f t="shared" si="110"/>
        <v>B</v>
      </c>
      <c r="BP109" s="310"/>
      <c r="BQ109" s="302">
        <f t="shared" si="111"/>
        <v>1500</v>
      </c>
      <c r="BR109" s="126">
        <v>94</v>
      </c>
      <c r="BS109" s="127">
        <f t="shared" si="112"/>
        <v>11.49940653922218</v>
      </c>
      <c r="BT109" s="126">
        <f t="shared" si="113"/>
        <v>22.5</v>
      </c>
      <c r="BU109" s="303">
        <f t="shared" si="114"/>
        <v>7.5</v>
      </c>
      <c r="BV109" s="276">
        <f t="shared" si="115"/>
        <v>0.62222222222222223</v>
      </c>
      <c r="BW109" s="276">
        <f t="shared" si="116"/>
        <v>6.9444444444444441E-3</v>
      </c>
      <c r="BX109" s="125">
        <f t="shared" si="117"/>
        <v>1</v>
      </c>
      <c r="BY109" s="125">
        <f t="shared" si="118"/>
        <v>5.1625684456277528E-3</v>
      </c>
      <c r="BZ109" s="125">
        <f t="shared" si="119"/>
        <v>7.5</v>
      </c>
      <c r="CA109" s="125">
        <f t="shared" si="120"/>
        <v>9.8507633297175157E-2</v>
      </c>
      <c r="CB109" s="125">
        <f t="shared" si="121"/>
        <v>0.99059643744850479</v>
      </c>
      <c r="CC109" s="125">
        <f t="shared" si="122"/>
        <v>163.33667495840493</v>
      </c>
      <c r="CD109" s="125">
        <f t="shared" si="123"/>
        <v>1.5359466399246013</v>
      </c>
      <c r="CE109" s="125">
        <f t="shared" si="124"/>
        <v>106</v>
      </c>
      <c r="CF109" s="304" cm="1">
        <f t="array" ref="CF109">PEDBIKE_DELAY(BW109,BV109,AG109,AH109,AP109,AQ109,AN109,L109,FALSE)</f>
        <v>28.731590414811876</v>
      </c>
      <c r="CG109" s="306">
        <f t="shared" si="125"/>
        <v>7.5</v>
      </c>
      <c r="CH109" s="125">
        <f t="shared" si="126"/>
        <v>1</v>
      </c>
      <c r="CI109" s="125">
        <f t="shared" si="127"/>
        <v>5.1625684456277528E-3</v>
      </c>
      <c r="CJ109" s="125">
        <f t="shared" si="128"/>
        <v>7.5</v>
      </c>
      <c r="CK109" s="125">
        <f t="shared" si="129"/>
        <v>0.99059643744850479</v>
      </c>
      <c r="CL109" s="125">
        <f t="shared" si="130"/>
        <v>1</v>
      </c>
      <c r="CM109" s="125">
        <f t="shared" si="131"/>
        <v>161.80072831848034</v>
      </c>
      <c r="CN109" s="125">
        <f t="shared" si="132"/>
        <v>1.5359466399246013</v>
      </c>
      <c r="CO109" s="127">
        <f t="shared" si="133"/>
        <v>106</v>
      </c>
      <c r="CP109" s="125" cm="1">
        <f t="array" ref="CP109">PEDBIKE_DELAY(BW109,AW109,AG109,AH109,AP109,AQ109,AN109,L109,FALSE)</f>
        <v>28.731590414811876</v>
      </c>
      <c r="CQ109" s="126">
        <f t="shared" si="134"/>
        <v>30.5</v>
      </c>
      <c r="CR109" s="126">
        <f t="shared" si="135"/>
        <v>78.5</v>
      </c>
      <c r="CS109" s="126">
        <f t="shared" si="136"/>
        <v>54.5</v>
      </c>
      <c r="CT109" s="304">
        <f t="shared" si="137"/>
        <v>35.950000000000003</v>
      </c>
      <c r="CU109" s="126">
        <f t="shared" si="148"/>
        <v>35.950000000000003</v>
      </c>
      <c r="CV109" s="126">
        <f t="shared" si="138"/>
        <v>0</v>
      </c>
      <c r="CW109" s="127">
        <f t="shared" si="139"/>
        <v>0</v>
      </c>
      <c r="CX109" s="124">
        <f t="shared" si="140"/>
        <v>12</v>
      </c>
      <c r="CY109" s="124">
        <f t="shared" si="149"/>
        <v>1.0919999999999999</v>
      </c>
      <c r="CZ109" s="124">
        <f t="shared" si="150"/>
        <v>1.4364337627509893</v>
      </c>
      <c r="DA109" s="125">
        <f t="shared" si="141"/>
        <v>-1.8843000000000001</v>
      </c>
      <c r="DB109" s="125">
        <f t="shared" si="142"/>
        <v>0.61599999999999999</v>
      </c>
      <c r="DC109" s="125">
        <f t="shared" si="143"/>
        <v>2.8640999999999992</v>
      </c>
      <c r="DD109" s="125">
        <f t="shared" si="151"/>
        <v>3.3925337627509888</v>
      </c>
      <c r="DE109" s="298" t="str">
        <f t="shared" si="144"/>
        <v>C</v>
      </c>
    </row>
    <row r="110" spans="1:109" x14ac:dyDescent="0.25">
      <c r="A110" s="23">
        <v>900</v>
      </c>
      <c r="B110" s="23">
        <v>15</v>
      </c>
      <c r="C110" s="23">
        <v>3</v>
      </c>
      <c r="D110" s="23" t="s">
        <v>265</v>
      </c>
      <c r="E110" s="312">
        <f t="shared" si="76"/>
        <v>2.4246245374476008</v>
      </c>
      <c r="F110" s="287" t="str">
        <f t="shared" si="77"/>
        <v>B</v>
      </c>
      <c r="G110" s="312">
        <f t="shared" si="78"/>
        <v>2.9411</v>
      </c>
      <c r="H110" s="312">
        <f t="shared" si="78"/>
        <v>3.6060337627509886</v>
      </c>
      <c r="I110" s="287" t="str">
        <f t="shared" si="79"/>
        <v>C</v>
      </c>
      <c r="J110" s="320">
        <f t="shared" si="145"/>
        <v>3</v>
      </c>
      <c r="K110" s="80">
        <f t="shared" si="146"/>
        <v>3</v>
      </c>
      <c r="L110" s="82">
        <f t="shared" si="147"/>
        <v>3</v>
      </c>
      <c r="M110" s="80">
        <f t="shared" si="80"/>
        <v>15</v>
      </c>
      <c r="N110" s="80">
        <f t="shared" si="81"/>
        <v>180</v>
      </c>
      <c r="O110" s="80">
        <f t="shared" si="82"/>
        <v>180</v>
      </c>
      <c r="P110" s="80">
        <f t="shared" si="83"/>
        <v>900</v>
      </c>
      <c r="Q110" s="80">
        <f t="shared" si="84"/>
        <v>2520</v>
      </c>
      <c r="R110" s="80">
        <f t="shared" si="85"/>
        <v>2520</v>
      </c>
      <c r="S110" s="80">
        <f t="shared" si="86"/>
        <v>90</v>
      </c>
      <c r="T110" s="80">
        <f>0</f>
        <v>0</v>
      </c>
      <c r="U110" s="80">
        <f>'Int. Sens. Plot'!$B$2</f>
        <v>100</v>
      </c>
      <c r="V110" s="80">
        <f>'Int. Sens. Plot'!$B$3</f>
        <v>25</v>
      </c>
      <c r="W110" s="80">
        <f t="shared" si="87"/>
        <v>5</v>
      </c>
      <c r="X110" s="80">
        <f t="shared" si="88"/>
        <v>5</v>
      </c>
      <c r="Y110" s="225">
        <v>0.5</v>
      </c>
      <c r="Z110" s="80">
        <v>0</v>
      </c>
      <c r="AA110" s="86">
        <v>45</v>
      </c>
      <c r="AB110" s="86">
        <v>5</v>
      </c>
      <c r="AC110" s="80">
        <v>90</v>
      </c>
      <c r="AD110" s="80">
        <v>45</v>
      </c>
      <c r="AE110" s="80">
        <v>12</v>
      </c>
      <c r="AF110" s="80">
        <f t="shared" si="89"/>
        <v>45</v>
      </c>
      <c r="AG110" s="80">
        <f t="shared" si="90"/>
        <v>45</v>
      </c>
      <c r="AH110" s="86">
        <v>0</v>
      </c>
      <c r="AI110" s="86">
        <v>12</v>
      </c>
      <c r="AJ110" s="40">
        <v>90.9</v>
      </c>
      <c r="AK110" s="86">
        <v>9</v>
      </c>
      <c r="AL110" s="86">
        <v>0</v>
      </c>
      <c r="AM110" s="91">
        <v>1</v>
      </c>
      <c r="AN110" s="91">
        <v>0.1</v>
      </c>
      <c r="AO110" s="122">
        <v>3.5</v>
      </c>
      <c r="AP110" s="122">
        <v>10</v>
      </c>
      <c r="AQ110" s="122">
        <v>3</v>
      </c>
      <c r="AR110" s="122">
        <v>3</v>
      </c>
      <c r="AS110" s="122" t="str">
        <f t="shared" si="91"/>
        <v>Signalized</v>
      </c>
      <c r="AT110" s="119" t="s">
        <v>74</v>
      </c>
      <c r="AU110" s="321" t="s">
        <v>74</v>
      </c>
      <c r="AV110" s="306">
        <f t="shared" si="92"/>
        <v>15.857142857142858</v>
      </c>
      <c r="AW110" s="276">
        <f t="shared" si="93"/>
        <v>0.7</v>
      </c>
      <c r="AX110" s="276">
        <f t="shared" si="94"/>
        <v>2.7777777777777776E-2</v>
      </c>
      <c r="AY110" s="125">
        <f t="shared" si="95"/>
        <v>1684.1573068598136</v>
      </c>
      <c r="AZ110" s="125">
        <f t="shared" si="96"/>
        <v>2526.2359602897204</v>
      </c>
      <c r="BA110" s="125">
        <f t="shared" si="97"/>
        <v>3382.1717565767699</v>
      </c>
      <c r="BB110" s="125">
        <f t="shared" si="98"/>
        <v>1</v>
      </c>
      <c r="BC110" s="125">
        <f t="shared" si="99"/>
        <v>1</v>
      </c>
      <c r="BD110" s="326" t="str">
        <f t="shared" si="100"/>
        <v>-</v>
      </c>
      <c r="BE110" s="125" t="str">
        <f t="shared" si="101"/>
        <v>-</v>
      </c>
      <c r="BF110" s="125">
        <f t="shared" si="102"/>
        <v>4.1010194275001055</v>
      </c>
      <c r="BG110" s="125">
        <f t="shared" si="103"/>
        <v>1.1978086274186128</v>
      </c>
      <c r="BH110" s="127">
        <f t="shared" si="104"/>
        <v>210</v>
      </c>
      <c r="BI110" s="125">
        <f t="shared" si="105"/>
        <v>0.40949999999999998</v>
      </c>
      <c r="BJ110" s="125">
        <f t="shared" si="106"/>
        <v>0.128025</v>
      </c>
      <c r="BK110" s="127">
        <f t="shared" si="107"/>
        <v>49</v>
      </c>
      <c r="BL110" s="126">
        <f>IF(AS110="Signalized",(AC110-BK110)^2/(2*AC110),IF(AS110="Free",PEDBIKE_DELAY(AX110,AW110,AF110,AE110,AO110,AR110,AM110,L110,TRUE),IF(AS110="Stop",1,"Control N/A!")))</f>
        <v>9.3388888888888886</v>
      </c>
      <c r="BM110" s="125">
        <f t="shared" si="108"/>
        <v>8.959091002898803E-2</v>
      </c>
      <c r="BN110" s="125">
        <f t="shared" si="109"/>
        <v>2.4246245374476008</v>
      </c>
      <c r="BO110" s="124" t="str">
        <f t="shared" si="110"/>
        <v>B</v>
      </c>
      <c r="BP110" s="310"/>
      <c r="BQ110" s="302">
        <f t="shared" si="111"/>
        <v>1500</v>
      </c>
      <c r="BR110" s="126">
        <v>95</v>
      </c>
      <c r="BS110" s="127">
        <f t="shared" si="112"/>
        <v>6.4887714023404754</v>
      </c>
      <c r="BT110" s="126">
        <f t="shared" si="113"/>
        <v>22.5</v>
      </c>
      <c r="BU110" s="303">
        <f t="shared" si="114"/>
        <v>7.5</v>
      </c>
      <c r="BV110" s="276">
        <f t="shared" si="115"/>
        <v>0.7</v>
      </c>
      <c r="BW110" s="276">
        <f t="shared" si="116"/>
        <v>6.9444444444444441E-3</v>
      </c>
      <c r="BX110" s="125">
        <f t="shared" si="117"/>
        <v>1</v>
      </c>
      <c r="BY110" s="125">
        <f t="shared" si="118"/>
        <v>4.1447764247004235E-3</v>
      </c>
      <c r="BZ110" s="125">
        <f t="shared" si="119"/>
        <v>7.5</v>
      </c>
      <c r="CA110" s="125">
        <f t="shared" si="120"/>
        <v>0.11011822901197621</v>
      </c>
      <c r="CB110" s="125">
        <f t="shared" si="121"/>
        <v>0.99475248160081864</v>
      </c>
      <c r="CC110" s="125">
        <f t="shared" si="122"/>
        <v>264.69796236865534</v>
      </c>
      <c r="CD110" s="125">
        <f t="shared" si="123"/>
        <v>1.3890074277553406</v>
      </c>
      <c r="CE110" s="125">
        <f t="shared" si="124"/>
        <v>191</v>
      </c>
      <c r="CF110" s="304" cm="1">
        <f t="array" ref="CF110">PEDBIKE_DELAY(BW110,BV110,AG110,AH110,AP110,AQ110,AN110,L110,FALSE)</f>
        <v>37.4648244039048</v>
      </c>
      <c r="CG110" s="306">
        <f t="shared" si="125"/>
        <v>7.5</v>
      </c>
      <c r="CH110" s="125">
        <f t="shared" si="126"/>
        <v>1</v>
      </c>
      <c r="CI110" s="125">
        <f t="shared" si="127"/>
        <v>4.1447764247004235E-3</v>
      </c>
      <c r="CJ110" s="125">
        <f t="shared" si="128"/>
        <v>7.5</v>
      </c>
      <c r="CK110" s="125">
        <f t="shared" si="129"/>
        <v>0.99475248160081864</v>
      </c>
      <c r="CL110" s="125">
        <f t="shared" si="130"/>
        <v>1</v>
      </c>
      <c r="CM110" s="125">
        <f t="shared" si="131"/>
        <v>263.30895494089998</v>
      </c>
      <c r="CN110" s="125">
        <f t="shared" si="132"/>
        <v>1.3890074277553406</v>
      </c>
      <c r="CO110" s="127">
        <f t="shared" si="133"/>
        <v>191</v>
      </c>
      <c r="CP110" s="125" cm="1">
        <f t="array" ref="CP110">PEDBIKE_DELAY(BW110,AW110,AG110,AH110,AP110,AQ110,AN110,L110,FALSE)</f>
        <v>37.4648244039048</v>
      </c>
      <c r="CQ110" s="126">
        <f t="shared" si="134"/>
        <v>30.5</v>
      </c>
      <c r="CR110" s="126">
        <f t="shared" si="135"/>
        <v>78.5</v>
      </c>
      <c r="CS110" s="126">
        <f t="shared" si="136"/>
        <v>54.5</v>
      </c>
      <c r="CT110" s="304">
        <f t="shared" si="137"/>
        <v>35.950000000000003</v>
      </c>
      <c r="CU110" s="126">
        <f t="shared" si="148"/>
        <v>35.950000000000003</v>
      </c>
      <c r="CV110" s="126">
        <f t="shared" si="138"/>
        <v>0</v>
      </c>
      <c r="CW110" s="127">
        <f t="shared" si="139"/>
        <v>0</v>
      </c>
      <c r="CX110" s="124">
        <f t="shared" si="140"/>
        <v>12</v>
      </c>
      <c r="CY110" s="124">
        <f t="shared" si="149"/>
        <v>1.2284999999999997</v>
      </c>
      <c r="CZ110" s="124">
        <f t="shared" si="150"/>
        <v>1.4364337627509893</v>
      </c>
      <c r="DA110" s="125">
        <f t="shared" si="141"/>
        <v>-1.8843000000000001</v>
      </c>
      <c r="DB110" s="125">
        <f t="shared" si="142"/>
        <v>0.69300000000000006</v>
      </c>
      <c r="DC110" s="125">
        <f t="shared" si="143"/>
        <v>2.9411</v>
      </c>
      <c r="DD110" s="125">
        <f t="shared" si="151"/>
        <v>3.6060337627509886</v>
      </c>
      <c r="DE110" s="298" t="str">
        <f t="shared" si="144"/>
        <v>C</v>
      </c>
    </row>
    <row r="111" spans="1:109" x14ac:dyDescent="0.25">
      <c r="A111" s="23">
        <v>1000</v>
      </c>
      <c r="B111" s="23">
        <v>15</v>
      </c>
      <c r="C111" s="23">
        <v>3</v>
      </c>
      <c r="D111" s="23" t="s">
        <v>265</v>
      </c>
      <c r="E111" s="312">
        <f t="shared" si="76"/>
        <v>2.4843495374476006</v>
      </c>
      <c r="F111" s="287" t="str">
        <f t="shared" si="77"/>
        <v>B</v>
      </c>
      <c r="G111" s="312">
        <f t="shared" si="78"/>
        <v>3.0181</v>
      </c>
      <c r="H111" s="312">
        <f t="shared" si="78"/>
        <v>3.8195337627509893</v>
      </c>
      <c r="I111" s="287" t="str">
        <f t="shared" si="79"/>
        <v>C</v>
      </c>
      <c r="J111" s="320">
        <f t="shared" si="145"/>
        <v>3</v>
      </c>
      <c r="K111" s="80">
        <f t="shared" si="146"/>
        <v>3</v>
      </c>
      <c r="L111" s="82">
        <f t="shared" si="147"/>
        <v>3</v>
      </c>
      <c r="M111" s="80">
        <f t="shared" si="80"/>
        <v>15</v>
      </c>
      <c r="N111" s="80">
        <f t="shared" si="81"/>
        <v>200</v>
      </c>
      <c r="O111" s="80">
        <f t="shared" si="82"/>
        <v>200</v>
      </c>
      <c r="P111" s="80">
        <f t="shared" si="83"/>
        <v>1000</v>
      </c>
      <c r="Q111" s="80">
        <f t="shared" si="84"/>
        <v>2800</v>
      </c>
      <c r="R111" s="80">
        <f t="shared" si="85"/>
        <v>2800</v>
      </c>
      <c r="S111" s="80">
        <f t="shared" si="86"/>
        <v>100</v>
      </c>
      <c r="T111" s="80">
        <f>0</f>
        <v>0</v>
      </c>
      <c r="U111" s="80">
        <f>'Int. Sens. Plot'!$B$2</f>
        <v>100</v>
      </c>
      <c r="V111" s="80">
        <f>'Int. Sens. Plot'!$B$3</f>
        <v>25</v>
      </c>
      <c r="W111" s="80">
        <f t="shared" si="87"/>
        <v>5</v>
      </c>
      <c r="X111" s="80">
        <f t="shared" si="88"/>
        <v>5</v>
      </c>
      <c r="Y111" s="225">
        <v>0.5</v>
      </c>
      <c r="Z111" s="80">
        <v>0</v>
      </c>
      <c r="AA111" s="86">
        <v>45</v>
      </c>
      <c r="AB111" s="86">
        <v>5</v>
      </c>
      <c r="AC111" s="80">
        <v>90</v>
      </c>
      <c r="AD111" s="80">
        <v>45</v>
      </c>
      <c r="AE111" s="80">
        <v>12</v>
      </c>
      <c r="AF111" s="80">
        <f t="shared" si="89"/>
        <v>45</v>
      </c>
      <c r="AG111" s="80">
        <f t="shared" si="90"/>
        <v>45</v>
      </c>
      <c r="AH111" s="86">
        <v>0</v>
      </c>
      <c r="AI111" s="86">
        <v>12</v>
      </c>
      <c r="AJ111" s="40">
        <v>91.9</v>
      </c>
      <c r="AK111" s="86">
        <v>9</v>
      </c>
      <c r="AL111" s="86">
        <v>0</v>
      </c>
      <c r="AM111" s="91">
        <v>1</v>
      </c>
      <c r="AN111" s="91">
        <v>0.1</v>
      </c>
      <c r="AO111" s="122">
        <v>3.5</v>
      </c>
      <c r="AP111" s="122">
        <v>10</v>
      </c>
      <c r="AQ111" s="122">
        <v>3</v>
      </c>
      <c r="AR111" s="122">
        <v>3</v>
      </c>
      <c r="AS111" s="122" t="str">
        <f t="shared" si="91"/>
        <v>Signalized</v>
      </c>
      <c r="AT111" s="119" t="s">
        <v>74</v>
      </c>
      <c r="AU111" s="321" t="s">
        <v>74</v>
      </c>
      <c r="AV111" s="306">
        <f t="shared" si="92"/>
        <v>15.857142857142858</v>
      </c>
      <c r="AW111" s="276">
        <f t="shared" si="93"/>
        <v>0.77777777777777779</v>
      </c>
      <c r="AX111" s="276">
        <f t="shared" si="94"/>
        <v>2.7777777777777776E-2</v>
      </c>
      <c r="AY111" s="125">
        <f t="shared" si="95"/>
        <v>5222.0835306054914</v>
      </c>
      <c r="AZ111" s="125">
        <f t="shared" si="96"/>
        <v>7833.1252959082376</v>
      </c>
      <c r="BA111" s="125">
        <f t="shared" si="97"/>
        <v>10458.024204068126</v>
      </c>
      <c r="BB111" s="125">
        <f t="shared" si="98"/>
        <v>1</v>
      </c>
      <c r="BC111" s="125">
        <f t="shared" si="99"/>
        <v>1</v>
      </c>
      <c r="BD111" s="326" t="str">
        <f t="shared" si="100"/>
        <v>-</v>
      </c>
      <c r="BE111" s="125" t="str">
        <f t="shared" si="101"/>
        <v>-</v>
      </c>
      <c r="BF111" s="125">
        <f t="shared" si="102"/>
        <v>3.7214613018450824</v>
      </c>
      <c r="BG111" s="125">
        <f t="shared" si="103"/>
        <v>1.1978086274186128</v>
      </c>
      <c r="BH111" s="127">
        <f t="shared" si="104"/>
        <v>233.33333333333334</v>
      </c>
      <c r="BI111" s="125">
        <f t="shared" si="105"/>
        <v>0.45499999999999996</v>
      </c>
      <c r="BJ111" s="125">
        <f t="shared" si="106"/>
        <v>0.14224999999999999</v>
      </c>
      <c r="BK111" s="127">
        <f t="shared" si="107"/>
        <v>49</v>
      </c>
      <c r="BL111" s="126">
        <f>IF(AS111="Signalized",(AC111-BK111)^2/(2*AC111),IF(AS111="Free",PEDBIKE_DELAY(AX111,AW111,AF111,AE111,AO111,AR111,AM111,L111,TRUE),IF(AS111="Stop",1,"Control N/A!")))</f>
        <v>9.3388888888888886</v>
      </c>
      <c r="BM111" s="125">
        <f t="shared" si="108"/>
        <v>8.959091002898803E-2</v>
      </c>
      <c r="BN111" s="125">
        <f t="shared" si="109"/>
        <v>2.4843495374476006</v>
      </c>
      <c r="BO111" s="124" t="str">
        <f t="shared" si="110"/>
        <v>B</v>
      </c>
      <c r="BP111" s="310"/>
      <c r="BQ111" s="302">
        <f t="shared" si="111"/>
        <v>1500</v>
      </c>
      <c r="BR111" s="126">
        <v>96</v>
      </c>
      <c r="BS111" s="127">
        <f t="shared" si="112"/>
        <v>3.6209624953735808</v>
      </c>
      <c r="BT111" s="126">
        <f t="shared" si="113"/>
        <v>22.5</v>
      </c>
      <c r="BU111" s="303">
        <f t="shared" si="114"/>
        <v>7.5</v>
      </c>
      <c r="BV111" s="276">
        <f t="shared" si="115"/>
        <v>0.77777777777777779</v>
      </c>
      <c r="BW111" s="276">
        <f t="shared" si="116"/>
        <v>6.9444444444444441E-3</v>
      </c>
      <c r="BX111" s="125">
        <f t="shared" si="117"/>
        <v>1</v>
      </c>
      <c r="BY111" s="125">
        <f t="shared" si="118"/>
        <v>3.5233745410120317E-3</v>
      </c>
      <c r="BZ111" s="125">
        <f t="shared" si="119"/>
        <v>7.5</v>
      </c>
      <c r="CA111" s="125">
        <f t="shared" si="120"/>
        <v>0.12157928831600806</v>
      </c>
      <c r="CB111" s="125">
        <f t="shared" si="121"/>
        <v>0.99707170030518177</v>
      </c>
      <c r="CC111" s="125">
        <f t="shared" si="122"/>
        <v>431.54310309085713</v>
      </c>
      <c r="CD111" s="125">
        <f t="shared" si="123"/>
        <v>1.263687537081851</v>
      </c>
      <c r="CE111" s="125">
        <f t="shared" si="124"/>
        <v>341</v>
      </c>
      <c r="CF111" s="304" cm="1">
        <f t="array" ref="CF111">PEDBIKE_DELAY(BW111,BV111,AG111,AH111,AP111,AQ111,AN111,L111,FALSE)</f>
        <v>47.877622228073797</v>
      </c>
      <c r="CG111" s="306">
        <f t="shared" si="125"/>
        <v>7.5</v>
      </c>
      <c r="CH111" s="125">
        <f t="shared" si="126"/>
        <v>1</v>
      </c>
      <c r="CI111" s="125">
        <f t="shared" si="127"/>
        <v>3.5233745410120317E-3</v>
      </c>
      <c r="CJ111" s="125">
        <f t="shared" si="128"/>
        <v>7.5</v>
      </c>
      <c r="CK111" s="125">
        <f t="shared" si="129"/>
        <v>0.99707170030518177</v>
      </c>
      <c r="CL111" s="125">
        <f t="shared" si="130"/>
        <v>1</v>
      </c>
      <c r="CM111" s="125">
        <f t="shared" si="131"/>
        <v>430.27941555377527</v>
      </c>
      <c r="CN111" s="125">
        <f t="shared" si="132"/>
        <v>1.263687537081851</v>
      </c>
      <c r="CO111" s="127">
        <f t="shared" si="133"/>
        <v>341</v>
      </c>
      <c r="CP111" s="125" cm="1">
        <f t="array" ref="CP111">PEDBIKE_DELAY(BW111,AW111,AG111,AH111,AP111,AQ111,AN111,L111,FALSE)</f>
        <v>47.877622228073797</v>
      </c>
      <c r="CQ111" s="126">
        <f t="shared" si="134"/>
        <v>30.5</v>
      </c>
      <c r="CR111" s="126">
        <f t="shared" si="135"/>
        <v>78.5</v>
      </c>
      <c r="CS111" s="126">
        <f t="shared" si="136"/>
        <v>54.5</v>
      </c>
      <c r="CT111" s="304">
        <f t="shared" si="137"/>
        <v>35.950000000000003</v>
      </c>
      <c r="CU111" s="126">
        <f t="shared" si="148"/>
        <v>35.950000000000003</v>
      </c>
      <c r="CV111" s="126">
        <f t="shared" si="138"/>
        <v>0</v>
      </c>
      <c r="CW111" s="127">
        <f t="shared" si="139"/>
        <v>0</v>
      </c>
      <c r="CX111" s="124">
        <f t="shared" si="140"/>
        <v>12</v>
      </c>
      <c r="CY111" s="124">
        <f t="shared" si="149"/>
        <v>1.365</v>
      </c>
      <c r="CZ111" s="124">
        <f t="shared" si="150"/>
        <v>1.4364337627509893</v>
      </c>
      <c r="DA111" s="125">
        <f t="shared" si="141"/>
        <v>-1.8843000000000001</v>
      </c>
      <c r="DB111" s="125">
        <f t="shared" si="142"/>
        <v>0.77</v>
      </c>
      <c r="DC111" s="125">
        <f t="shared" si="143"/>
        <v>3.0181</v>
      </c>
      <c r="DD111" s="125">
        <f t="shared" si="151"/>
        <v>3.8195337627509893</v>
      </c>
      <c r="DE111" s="298" t="str">
        <f t="shared" si="144"/>
        <v>C</v>
      </c>
    </row>
    <row r="112" spans="1:109" x14ac:dyDescent="0.25">
      <c r="A112" s="23">
        <v>1100</v>
      </c>
      <c r="B112" s="23">
        <v>15</v>
      </c>
      <c r="C112" s="23">
        <v>3</v>
      </c>
      <c r="D112" s="23" t="s">
        <v>265</v>
      </c>
      <c r="E112" s="312">
        <f t="shared" si="76"/>
        <v>2.5440745374476008</v>
      </c>
      <c r="F112" s="287" t="str">
        <f t="shared" si="77"/>
        <v>B</v>
      </c>
      <c r="G112" s="312">
        <f t="shared" si="78"/>
        <v>3.0951</v>
      </c>
      <c r="H112" s="312">
        <f t="shared" si="78"/>
        <v>4.0330337627509891</v>
      </c>
      <c r="I112" s="287" t="str">
        <f t="shared" si="79"/>
        <v>C</v>
      </c>
      <c r="J112" s="320">
        <f t="shared" si="145"/>
        <v>3</v>
      </c>
      <c r="K112" s="80">
        <f t="shared" si="146"/>
        <v>3</v>
      </c>
      <c r="L112" s="82">
        <f t="shared" si="147"/>
        <v>3</v>
      </c>
      <c r="M112" s="80">
        <f t="shared" si="80"/>
        <v>15</v>
      </c>
      <c r="N112" s="80">
        <f t="shared" si="81"/>
        <v>220</v>
      </c>
      <c r="O112" s="80">
        <f t="shared" si="82"/>
        <v>220</v>
      </c>
      <c r="P112" s="80">
        <f t="shared" si="83"/>
        <v>1100</v>
      </c>
      <c r="Q112" s="80">
        <f t="shared" si="84"/>
        <v>3080</v>
      </c>
      <c r="R112" s="80">
        <f t="shared" si="85"/>
        <v>3080</v>
      </c>
      <c r="S112" s="80">
        <f t="shared" si="86"/>
        <v>110</v>
      </c>
      <c r="T112" s="80">
        <f>0</f>
        <v>0</v>
      </c>
      <c r="U112" s="80">
        <f>'Int. Sens. Plot'!$B$2</f>
        <v>100</v>
      </c>
      <c r="V112" s="80">
        <f>'Int. Sens. Plot'!$B$3</f>
        <v>25</v>
      </c>
      <c r="W112" s="80">
        <f t="shared" si="87"/>
        <v>5</v>
      </c>
      <c r="X112" s="80">
        <f t="shared" si="88"/>
        <v>5</v>
      </c>
      <c r="Y112" s="225">
        <v>0.5</v>
      </c>
      <c r="Z112" s="80">
        <v>0</v>
      </c>
      <c r="AA112" s="86">
        <v>45</v>
      </c>
      <c r="AB112" s="86">
        <v>5</v>
      </c>
      <c r="AC112" s="80">
        <v>90</v>
      </c>
      <c r="AD112" s="80">
        <v>45</v>
      </c>
      <c r="AE112" s="80">
        <v>12</v>
      </c>
      <c r="AF112" s="80">
        <f t="shared" si="89"/>
        <v>45</v>
      </c>
      <c r="AG112" s="80">
        <f t="shared" si="90"/>
        <v>45</v>
      </c>
      <c r="AH112" s="86">
        <v>0</v>
      </c>
      <c r="AI112" s="86">
        <v>12</v>
      </c>
      <c r="AJ112" s="40">
        <v>92.9</v>
      </c>
      <c r="AK112" s="86">
        <v>9</v>
      </c>
      <c r="AL112" s="86">
        <v>0</v>
      </c>
      <c r="AM112" s="91">
        <v>1</v>
      </c>
      <c r="AN112" s="91">
        <v>0.1</v>
      </c>
      <c r="AO112" s="122">
        <v>3.5</v>
      </c>
      <c r="AP112" s="122">
        <v>10</v>
      </c>
      <c r="AQ112" s="122">
        <v>3</v>
      </c>
      <c r="AR112" s="122">
        <v>3</v>
      </c>
      <c r="AS112" s="122" t="str">
        <f t="shared" si="91"/>
        <v>Signalized</v>
      </c>
      <c r="AT112" s="119" t="s">
        <v>74</v>
      </c>
      <c r="AU112" s="321" t="s">
        <v>74</v>
      </c>
      <c r="AV112" s="306">
        <f t="shared" si="92"/>
        <v>15.857142857142858</v>
      </c>
      <c r="AW112" s="276">
        <f t="shared" si="93"/>
        <v>0.85555555555555551</v>
      </c>
      <c r="AX112" s="276">
        <f t="shared" si="94"/>
        <v>2.7777777777777776E-2</v>
      </c>
      <c r="AY112" s="125">
        <f t="shared" si="95"/>
        <v>16346.362871709754</v>
      </c>
      <c r="AZ112" s="125">
        <f t="shared" si="96"/>
        <v>24519.544307564633</v>
      </c>
      <c r="BA112" s="125">
        <f t="shared" si="97"/>
        <v>32706.58288627665</v>
      </c>
      <c r="BB112" s="125">
        <f t="shared" si="98"/>
        <v>1</v>
      </c>
      <c r="BC112" s="125">
        <f t="shared" si="99"/>
        <v>1</v>
      </c>
      <c r="BD112" s="326" t="str">
        <f t="shared" si="100"/>
        <v>-</v>
      </c>
      <c r="BE112" s="125" t="str">
        <f t="shared" si="101"/>
        <v>-</v>
      </c>
      <c r="BF112" s="125">
        <f t="shared" si="102"/>
        <v>3.4093475797640895</v>
      </c>
      <c r="BG112" s="125">
        <f t="shared" si="103"/>
        <v>1.1978086274186128</v>
      </c>
      <c r="BH112" s="127">
        <f t="shared" si="104"/>
        <v>256.66666666666669</v>
      </c>
      <c r="BI112" s="125">
        <f t="shared" si="105"/>
        <v>0.50050000000000006</v>
      </c>
      <c r="BJ112" s="125">
        <f t="shared" si="106"/>
        <v>0.156475</v>
      </c>
      <c r="BK112" s="127">
        <f t="shared" si="107"/>
        <v>49</v>
      </c>
      <c r="BL112" s="126">
        <f>IF(AS112="Signalized",(AC112-BK112)^2/(2*AC112),IF(AS112="Free",PEDBIKE_DELAY(AX112,AW112,AF112,AE112,AO112,AR112,AM112,L112,TRUE),IF(AS112="Stop",1,"Control N/A!")))</f>
        <v>9.3388888888888886</v>
      </c>
      <c r="BM112" s="125">
        <f t="shared" si="108"/>
        <v>8.959091002898803E-2</v>
      </c>
      <c r="BN112" s="125">
        <f t="shared" si="109"/>
        <v>2.5440745374476008</v>
      </c>
      <c r="BO112" s="124" t="str">
        <f t="shared" si="110"/>
        <v>B</v>
      </c>
      <c r="BP112" s="310"/>
      <c r="BQ112" s="302">
        <f t="shared" si="111"/>
        <v>1500</v>
      </c>
      <c r="BR112" s="126">
        <v>97</v>
      </c>
      <c r="BS112" s="127">
        <f t="shared" si="112"/>
        <v>1.9982972216604757</v>
      </c>
      <c r="BT112" s="126">
        <f t="shared" si="113"/>
        <v>22.5</v>
      </c>
      <c r="BU112" s="303">
        <f t="shared" si="114"/>
        <v>7.5</v>
      </c>
      <c r="BV112" s="276">
        <f t="shared" si="115"/>
        <v>0.85555555555555551</v>
      </c>
      <c r="BW112" s="276">
        <f t="shared" si="116"/>
        <v>6.9444444444444441E-3</v>
      </c>
      <c r="BX112" s="125">
        <f t="shared" si="117"/>
        <v>1</v>
      </c>
      <c r="BY112" s="125">
        <f t="shared" si="118"/>
        <v>3.1472642632091518E-3</v>
      </c>
      <c r="BZ112" s="125">
        <f t="shared" si="119"/>
        <v>7.5</v>
      </c>
      <c r="CA112" s="125">
        <f t="shared" si="120"/>
        <v>0.13289273713440797</v>
      </c>
      <c r="CB112" s="125">
        <f t="shared" si="121"/>
        <v>0.99836590585294371</v>
      </c>
      <c r="CC112" s="125">
        <f t="shared" si="122"/>
        <v>707.76546446518228</v>
      </c>
      <c r="CD112" s="125">
        <f t="shared" si="123"/>
        <v>1.1565554029711045</v>
      </c>
      <c r="CE112" s="125">
        <f t="shared" si="124"/>
        <v>612</v>
      </c>
      <c r="CF112" s="304" cm="1">
        <f t="array" ref="CF112">PEDBIKE_DELAY(BW112,BV112,AG112,AH112,AP112,AQ112,AN112,L112,FALSE)</f>
        <v>59.903295172809734</v>
      </c>
      <c r="CG112" s="306">
        <f t="shared" si="125"/>
        <v>7.5</v>
      </c>
      <c r="CH112" s="125">
        <f t="shared" si="126"/>
        <v>1</v>
      </c>
      <c r="CI112" s="125">
        <f t="shared" si="127"/>
        <v>3.1472642632091518E-3</v>
      </c>
      <c r="CJ112" s="125">
        <f t="shared" si="128"/>
        <v>7.5</v>
      </c>
      <c r="CK112" s="125">
        <f t="shared" si="129"/>
        <v>0.99836590585294371</v>
      </c>
      <c r="CL112" s="125">
        <f t="shared" si="130"/>
        <v>1</v>
      </c>
      <c r="CM112" s="125">
        <f t="shared" si="131"/>
        <v>706.60890906221118</v>
      </c>
      <c r="CN112" s="125">
        <f t="shared" si="132"/>
        <v>1.1565554029711045</v>
      </c>
      <c r="CO112" s="127">
        <f t="shared" si="133"/>
        <v>612</v>
      </c>
      <c r="CP112" s="125" cm="1">
        <f t="array" ref="CP112">PEDBIKE_DELAY(BW112,AW112,AG112,AH112,AP112,AQ112,AN112,L112,FALSE)</f>
        <v>59.903295172809734</v>
      </c>
      <c r="CQ112" s="126">
        <f t="shared" si="134"/>
        <v>30.5</v>
      </c>
      <c r="CR112" s="126">
        <f t="shared" si="135"/>
        <v>78.5</v>
      </c>
      <c r="CS112" s="126">
        <f t="shared" si="136"/>
        <v>54.5</v>
      </c>
      <c r="CT112" s="304">
        <f t="shared" si="137"/>
        <v>35.950000000000003</v>
      </c>
      <c r="CU112" s="126">
        <f t="shared" si="148"/>
        <v>35.950000000000003</v>
      </c>
      <c r="CV112" s="126">
        <f t="shared" si="138"/>
        <v>0</v>
      </c>
      <c r="CW112" s="127">
        <f t="shared" si="139"/>
        <v>0</v>
      </c>
      <c r="CX112" s="124">
        <f t="shared" si="140"/>
        <v>12</v>
      </c>
      <c r="CY112" s="124">
        <f t="shared" si="149"/>
        <v>1.5014999999999998</v>
      </c>
      <c r="CZ112" s="124">
        <f t="shared" si="150"/>
        <v>1.4364337627509893</v>
      </c>
      <c r="DA112" s="125">
        <f t="shared" si="141"/>
        <v>-1.8843000000000001</v>
      </c>
      <c r="DB112" s="125">
        <f t="shared" si="142"/>
        <v>0.84699999999999998</v>
      </c>
      <c r="DC112" s="125">
        <f t="shared" si="143"/>
        <v>3.0951</v>
      </c>
      <c r="DD112" s="125">
        <f t="shared" si="151"/>
        <v>4.0330337627509891</v>
      </c>
      <c r="DE112" s="298" t="str">
        <f t="shared" si="144"/>
        <v>C</v>
      </c>
    </row>
    <row r="113" spans="1:109" x14ac:dyDescent="0.25">
      <c r="A113" s="23">
        <v>1200</v>
      </c>
      <c r="B113" s="23">
        <v>15</v>
      </c>
      <c r="C113" s="23">
        <v>3</v>
      </c>
      <c r="D113" s="23" t="s">
        <v>265</v>
      </c>
      <c r="E113" s="312">
        <f t="shared" si="76"/>
        <v>2.6037995374476006</v>
      </c>
      <c r="F113" s="287" t="str">
        <f t="shared" si="77"/>
        <v>B</v>
      </c>
      <c r="G113" s="312">
        <f t="shared" si="78"/>
        <v>3.1720999999999999</v>
      </c>
      <c r="H113" s="312">
        <f t="shared" si="78"/>
        <v>4.2465337627509889</v>
      </c>
      <c r="I113" s="287" t="str">
        <f t="shared" si="79"/>
        <v>C</v>
      </c>
      <c r="J113" s="320">
        <f t="shared" si="145"/>
        <v>3</v>
      </c>
      <c r="K113" s="80">
        <f t="shared" si="146"/>
        <v>3</v>
      </c>
      <c r="L113" s="82">
        <f t="shared" si="147"/>
        <v>3</v>
      </c>
      <c r="M113" s="80">
        <f t="shared" si="80"/>
        <v>15</v>
      </c>
      <c r="N113" s="80">
        <f t="shared" si="81"/>
        <v>240</v>
      </c>
      <c r="O113" s="80">
        <f t="shared" si="82"/>
        <v>240</v>
      </c>
      <c r="P113" s="80">
        <f t="shared" si="83"/>
        <v>1200</v>
      </c>
      <c r="Q113" s="80">
        <f t="shared" si="84"/>
        <v>3360</v>
      </c>
      <c r="R113" s="80">
        <f t="shared" si="85"/>
        <v>3360</v>
      </c>
      <c r="S113" s="80">
        <f t="shared" si="86"/>
        <v>120</v>
      </c>
      <c r="T113" s="80">
        <f>0</f>
        <v>0</v>
      </c>
      <c r="U113" s="80">
        <f>'Int. Sens. Plot'!$B$2</f>
        <v>100</v>
      </c>
      <c r="V113" s="80">
        <f>'Int. Sens. Plot'!$B$3</f>
        <v>25</v>
      </c>
      <c r="W113" s="80">
        <f t="shared" si="87"/>
        <v>5</v>
      </c>
      <c r="X113" s="80">
        <f t="shared" si="88"/>
        <v>5</v>
      </c>
      <c r="Y113" s="225">
        <v>0.5</v>
      </c>
      <c r="Z113" s="80">
        <v>0</v>
      </c>
      <c r="AA113" s="86">
        <v>45</v>
      </c>
      <c r="AB113" s="86">
        <v>5</v>
      </c>
      <c r="AC113" s="80">
        <v>90</v>
      </c>
      <c r="AD113" s="80">
        <v>45</v>
      </c>
      <c r="AE113" s="80">
        <v>12</v>
      </c>
      <c r="AF113" s="80">
        <f t="shared" si="89"/>
        <v>45</v>
      </c>
      <c r="AG113" s="80">
        <f t="shared" si="90"/>
        <v>45</v>
      </c>
      <c r="AH113" s="86">
        <v>0</v>
      </c>
      <c r="AI113" s="86">
        <v>12</v>
      </c>
      <c r="AJ113" s="40">
        <v>93.9</v>
      </c>
      <c r="AK113" s="86">
        <v>9</v>
      </c>
      <c r="AL113" s="86">
        <v>0</v>
      </c>
      <c r="AM113" s="91">
        <v>1</v>
      </c>
      <c r="AN113" s="91">
        <v>0.1</v>
      </c>
      <c r="AO113" s="122">
        <v>3.5</v>
      </c>
      <c r="AP113" s="122">
        <v>10</v>
      </c>
      <c r="AQ113" s="122">
        <v>3</v>
      </c>
      <c r="AR113" s="122">
        <v>3</v>
      </c>
      <c r="AS113" s="122" t="str">
        <f t="shared" si="91"/>
        <v>Signalized</v>
      </c>
      <c r="AT113" s="119" t="s">
        <v>74</v>
      </c>
      <c r="AU113" s="321" t="s">
        <v>74</v>
      </c>
      <c r="AV113" s="306">
        <f t="shared" si="92"/>
        <v>15.857142857142858</v>
      </c>
      <c r="AW113" s="276">
        <f t="shared" si="93"/>
        <v>0.93333333333333335</v>
      </c>
      <c r="AX113" s="276">
        <f t="shared" si="94"/>
        <v>2.7777777777777776E-2</v>
      </c>
      <c r="AY113" s="125">
        <f t="shared" si="95"/>
        <v>51569.685636044676</v>
      </c>
      <c r="AZ113" s="125">
        <f t="shared" si="96"/>
        <v>77354.528454067011</v>
      </c>
      <c r="BA113" s="125">
        <f t="shared" si="97"/>
        <v>103153.2284149465</v>
      </c>
      <c r="BB113" s="125">
        <f t="shared" si="98"/>
        <v>1</v>
      </c>
      <c r="BC113" s="125">
        <f t="shared" si="99"/>
        <v>1</v>
      </c>
      <c r="BD113" s="326" t="str">
        <f t="shared" si="100"/>
        <v>-</v>
      </c>
      <c r="BE113" s="125" t="str">
        <f t="shared" si="101"/>
        <v>-</v>
      </c>
      <c r="BF113" s="125">
        <f t="shared" si="102"/>
        <v>3.145884193604767</v>
      </c>
      <c r="BG113" s="125">
        <f t="shared" si="103"/>
        <v>1.1978086274186128</v>
      </c>
      <c r="BH113" s="127">
        <f t="shared" si="104"/>
        <v>280</v>
      </c>
      <c r="BI113" s="125">
        <f t="shared" si="105"/>
        <v>0.54599999999999993</v>
      </c>
      <c r="BJ113" s="125">
        <f t="shared" si="106"/>
        <v>0.17069999999999999</v>
      </c>
      <c r="BK113" s="127">
        <f t="shared" si="107"/>
        <v>49</v>
      </c>
      <c r="BL113" s="126">
        <f>IF(AS113="Signalized",(AC113-BK113)^2/(2*AC113),IF(AS113="Free",PEDBIKE_DELAY(AX113,AW113,AF113,AE113,AO113,AR113,AM113,L113,TRUE),IF(AS113="Stop",1,"Control N/A!")))</f>
        <v>9.3388888888888886</v>
      </c>
      <c r="BM113" s="125">
        <f t="shared" si="108"/>
        <v>8.959091002898803E-2</v>
      </c>
      <c r="BN113" s="125">
        <f t="shared" si="109"/>
        <v>2.6037995374476006</v>
      </c>
      <c r="BO113" s="124" t="str">
        <f t="shared" si="110"/>
        <v>B</v>
      </c>
      <c r="BP113" s="310"/>
      <c r="BQ113" s="302">
        <f t="shared" si="111"/>
        <v>1500</v>
      </c>
      <c r="BR113" s="126">
        <v>98</v>
      </c>
      <c r="BS113" s="127">
        <f t="shared" si="112"/>
        <v>1.0906129451576863</v>
      </c>
      <c r="BT113" s="126">
        <f t="shared" si="113"/>
        <v>22.5</v>
      </c>
      <c r="BU113" s="303">
        <f t="shared" si="114"/>
        <v>7.5</v>
      </c>
      <c r="BV113" s="276">
        <f t="shared" si="115"/>
        <v>0.93333333333333335</v>
      </c>
      <c r="BW113" s="276">
        <f t="shared" si="116"/>
        <v>6.9444444444444441E-3</v>
      </c>
      <c r="BX113" s="125">
        <f t="shared" si="117"/>
        <v>1</v>
      </c>
      <c r="BY113" s="125">
        <f t="shared" si="118"/>
        <v>2.9245599860305413E-3</v>
      </c>
      <c r="BZ113" s="125">
        <f t="shared" si="119"/>
        <v>7.5</v>
      </c>
      <c r="CA113" s="125">
        <f t="shared" si="120"/>
        <v>0.1440604765877348</v>
      </c>
      <c r="CB113" s="125">
        <f t="shared" si="121"/>
        <v>0.99908811803444553</v>
      </c>
      <c r="CC113" s="125">
        <f t="shared" si="122"/>
        <v>1167.4572529593063</v>
      </c>
      <c r="CD113" s="125">
        <f t="shared" si="123"/>
        <v>1.0645832145294083</v>
      </c>
      <c r="CE113" s="125">
        <f t="shared" si="124"/>
        <v>1097</v>
      </c>
      <c r="CF113" s="304" cm="1">
        <f t="array" ref="CF113">PEDBIKE_DELAY(BW113,BV113,AG113,AH113,AP113,AQ113,AN113,L113,FALSE)</f>
        <v>73.279569643591771</v>
      </c>
      <c r="CG113" s="306">
        <f t="shared" si="125"/>
        <v>7.5</v>
      </c>
      <c r="CH113" s="125">
        <f t="shared" si="126"/>
        <v>1</v>
      </c>
      <c r="CI113" s="125">
        <f t="shared" si="127"/>
        <v>2.9245599860305413E-3</v>
      </c>
      <c r="CJ113" s="125">
        <f t="shared" si="128"/>
        <v>7.5</v>
      </c>
      <c r="CK113" s="125">
        <f t="shared" si="129"/>
        <v>0.99908811803444553</v>
      </c>
      <c r="CL113" s="125">
        <f t="shared" si="130"/>
        <v>1</v>
      </c>
      <c r="CM113" s="125">
        <f t="shared" si="131"/>
        <v>1166.3926697447769</v>
      </c>
      <c r="CN113" s="125">
        <f t="shared" si="132"/>
        <v>1.0645832145294083</v>
      </c>
      <c r="CO113" s="127">
        <f t="shared" si="133"/>
        <v>1097</v>
      </c>
      <c r="CP113" s="125" cm="1">
        <f t="array" ref="CP113">PEDBIKE_DELAY(BW113,AW113,AG113,AH113,AP113,AQ113,AN113,L113,FALSE)</f>
        <v>73.279569643591771</v>
      </c>
      <c r="CQ113" s="126">
        <f t="shared" si="134"/>
        <v>30.5</v>
      </c>
      <c r="CR113" s="126">
        <f t="shared" si="135"/>
        <v>78.5</v>
      </c>
      <c r="CS113" s="126">
        <f t="shared" si="136"/>
        <v>54.5</v>
      </c>
      <c r="CT113" s="304">
        <f t="shared" si="137"/>
        <v>35.950000000000003</v>
      </c>
      <c r="CU113" s="126">
        <f t="shared" si="148"/>
        <v>35.950000000000003</v>
      </c>
      <c r="CV113" s="126">
        <f t="shared" si="138"/>
        <v>0</v>
      </c>
      <c r="CW113" s="127">
        <f t="shared" si="139"/>
        <v>0</v>
      </c>
      <c r="CX113" s="124">
        <f t="shared" si="140"/>
        <v>12</v>
      </c>
      <c r="CY113" s="124">
        <f t="shared" si="149"/>
        <v>1.6379999999999999</v>
      </c>
      <c r="CZ113" s="124">
        <f t="shared" si="150"/>
        <v>1.4364337627509893</v>
      </c>
      <c r="DA113" s="125">
        <f t="shared" si="141"/>
        <v>-1.8843000000000001</v>
      </c>
      <c r="DB113" s="125">
        <f t="shared" si="142"/>
        <v>0.92399999999999993</v>
      </c>
      <c r="DC113" s="125">
        <f t="shared" si="143"/>
        <v>3.1720999999999999</v>
      </c>
      <c r="DD113" s="125">
        <f t="shared" si="151"/>
        <v>4.2465337627509889</v>
      </c>
      <c r="DE113" s="298" t="str">
        <f t="shared" si="144"/>
        <v>C</v>
      </c>
    </row>
    <row r="114" spans="1:109" x14ac:dyDescent="0.25">
      <c r="A114" s="23">
        <v>100</v>
      </c>
      <c r="B114" s="23">
        <v>25</v>
      </c>
      <c r="C114" s="23">
        <v>3</v>
      </c>
      <c r="D114" s="23" t="s">
        <v>265</v>
      </c>
      <c r="E114" s="312">
        <f t="shared" si="76"/>
        <v>1.9771578707809341</v>
      </c>
      <c r="F114" s="287" t="str">
        <f t="shared" si="77"/>
        <v>A</v>
      </c>
      <c r="G114" s="312">
        <f t="shared" si="78"/>
        <v>2.3250999999999995</v>
      </c>
      <c r="H114" s="312">
        <f t="shared" si="78"/>
        <v>1.8439246425883067</v>
      </c>
      <c r="I114" s="287" t="str">
        <f t="shared" si="79"/>
        <v>B</v>
      </c>
      <c r="J114" s="320">
        <f t="shared" si="145"/>
        <v>3</v>
      </c>
      <c r="K114" s="80">
        <f t="shared" si="146"/>
        <v>3</v>
      </c>
      <c r="L114" s="82">
        <f t="shared" si="147"/>
        <v>3</v>
      </c>
      <c r="M114" s="80">
        <f t="shared" si="80"/>
        <v>25</v>
      </c>
      <c r="N114" s="80">
        <f t="shared" si="81"/>
        <v>20</v>
      </c>
      <c r="O114" s="80">
        <f t="shared" si="82"/>
        <v>20</v>
      </c>
      <c r="P114" s="80">
        <f t="shared" si="83"/>
        <v>100</v>
      </c>
      <c r="Q114" s="80">
        <f t="shared" si="84"/>
        <v>280</v>
      </c>
      <c r="R114" s="80">
        <f t="shared" si="85"/>
        <v>280</v>
      </c>
      <c r="S114" s="80">
        <f t="shared" si="86"/>
        <v>10</v>
      </c>
      <c r="T114" s="80">
        <f>0</f>
        <v>0</v>
      </c>
      <c r="U114" s="80">
        <f>'Int. Sens. Plot'!$B$2</f>
        <v>100</v>
      </c>
      <c r="V114" s="80">
        <f>'Int. Sens. Plot'!$B$3</f>
        <v>25</v>
      </c>
      <c r="W114" s="80">
        <f t="shared" si="87"/>
        <v>5</v>
      </c>
      <c r="X114" s="80">
        <f t="shared" si="88"/>
        <v>5</v>
      </c>
      <c r="Y114" s="225">
        <v>0.5</v>
      </c>
      <c r="Z114" s="80">
        <v>0</v>
      </c>
      <c r="AA114" s="86">
        <v>45</v>
      </c>
      <c r="AB114" s="86">
        <v>5</v>
      </c>
      <c r="AC114" s="80">
        <v>90</v>
      </c>
      <c r="AD114" s="80">
        <v>45</v>
      </c>
      <c r="AE114" s="80">
        <v>12</v>
      </c>
      <c r="AF114" s="80">
        <f t="shared" si="89"/>
        <v>45</v>
      </c>
      <c r="AG114" s="80">
        <f t="shared" si="90"/>
        <v>45</v>
      </c>
      <c r="AH114" s="86">
        <v>0</v>
      </c>
      <c r="AI114" s="86">
        <v>12</v>
      </c>
      <c r="AJ114" s="40">
        <v>94.9</v>
      </c>
      <c r="AK114" s="86">
        <v>9</v>
      </c>
      <c r="AL114" s="86">
        <v>0</v>
      </c>
      <c r="AM114" s="91">
        <v>1</v>
      </c>
      <c r="AN114" s="91">
        <v>0.1</v>
      </c>
      <c r="AO114" s="122">
        <v>3.5</v>
      </c>
      <c r="AP114" s="122">
        <v>10</v>
      </c>
      <c r="AQ114" s="122">
        <v>3</v>
      </c>
      <c r="AR114" s="122">
        <v>3</v>
      </c>
      <c r="AS114" s="122" t="str">
        <f t="shared" si="91"/>
        <v>Signalized</v>
      </c>
      <c r="AT114" s="119" t="s">
        <v>74</v>
      </c>
      <c r="AU114" s="321" t="s">
        <v>74</v>
      </c>
      <c r="AV114" s="306">
        <f t="shared" si="92"/>
        <v>15.857142857142858</v>
      </c>
      <c r="AW114" s="276">
        <f t="shared" si="93"/>
        <v>7.7777777777777779E-2</v>
      </c>
      <c r="AX114" s="276">
        <f t="shared" si="94"/>
        <v>2.7777777777777776E-2</v>
      </c>
      <c r="AY114" s="125">
        <f t="shared" si="95"/>
        <v>1</v>
      </c>
      <c r="AZ114" s="125">
        <f t="shared" si="96"/>
        <v>1.3776568765629693</v>
      </c>
      <c r="BA114" s="125">
        <f t="shared" si="97"/>
        <v>15.857142857142858</v>
      </c>
      <c r="BB114" s="125">
        <f t="shared" si="98"/>
        <v>0.33708672952153462</v>
      </c>
      <c r="BC114" s="125">
        <f t="shared" si="99"/>
        <v>0.7086801088665291</v>
      </c>
      <c r="BD114" s="326" t="str">
        <f t="shared" si="100"/>
        <v>-</v>
      </c>
      <c r="BE114" s="125" t="str">
        <f t="shared" si="101"/>
        <v>-</v>
      </c>
      <c r="BF114" s="125">
        <f t="shared" si="102"/>
        <v>159.09564306191993</v>
      </c>
      <c r="BG114" s="125">
        <f t="shared" si="103"/>
        <v>1.1978086274186128</v>
      </c>
      <c r="BH114" s="127">
        <f t="shared" si="104"/>
        <v>23.333333333333332</v>
      </c>
      <c r="BI114" s="125">
        <f t="shared" si="105"/>
        <v>7.5833333333333322E-2</v>
      </c>
      <c r="BJ114" s="125">
        <f t="shared" si="106"/>
        <v>1.4225E-2</v>
      </c>
      <c r="BK114" s="127">
        <f t="shared" si="107"/>
        <v>49</v>
      </c>
      <c r="BL114" s="126">
        <f>IF(AS114="Signalized",(AC114-BK114)^2/(2*AC114),IF(AS114="Free",PEDBIKE_DELAY(AX114,AW114,AF114,AE114,AO114,AR114,AM114,L114,TRUE),IF(AS114="Stop",1,"Control N/A!")))</f>
        <v>9.3388888888888886</v>
      </c>
      <c r="BM114" s="125">
        <f t="shared" si="108"/>
        <v>8.959091002898803E-2</v>
      </c>
      <c r="BN114" s="125">
        <f t="shared" si="109"/>
        <v>1.9771578707809341</v>
      </c>
      <c r="BO114" s="124" t="str">
        <f t="shared" si="110"/>
        <v>A</v>
      </c>
      <c r="BP114" s="310"/>
      <c r="BQ114" s="302">
        <f t="shared" si="111"/>
        <v>1500</v>
      </c>
      <c r="BR114" s="126">
        <v>99</v>
      </c>
      <c r="BS114" s="127">
        <f t="shared" si="112"/>
        <v>432.71235778536504</v>
      </c>
      <c r="BT114" s="126">
        <f t="shared" si="113"/>
        <v>11.584652223797349</v>
      </c>
      <c r="BU114" s="303">
        <f t="shared" si="114"/>
        <v>7.5</v>
      </c>
      <c r="BV114" s="276">
        <f t="shared" si="115"/>
        <v>7.7777777777777779E-2</v>
      </c>
      <c r="BW114" s="276">
        <f t="shared" si="116"/>
        <v>6.9444444444444441E-3</v>
      </c>
      <c r="BX114" s="125">
        <f t="shared" si="117"/>
        <v>1</v>
      </c>
      <c r="BY114" s="125">
        <f t="shared" si="118"/>
        <v>8.5678117932656062E-2</v>
      </c>
      <c r="BZ114" s="125">
        <f t="shared" si="119"/>
        <v>7.5</v>
      </c>
      <c r="CA114" s="125">
        <f t="shared" si="120"/>
        <v>1.287930563102424E-2</v>
      </c>
      <c r="CB114" s="125">
        <f t="shared" si="121"/>
        <v>0.44196485422995446</v>
      </c>
      <c r="CC114" s="125">
        <f t="shared" si="122"/>
        <v>6.0703483317659837</v>
      </c>
      <c r="CD114" s="125">
        <f t="shared" si="123"/>
        <v>3.3874677161920035</v>
      </c>
      <c r="CE114" s="125">
        <f t="shared" si="124"/>
        <v>2</v>
      </c>
      <c r="CF114" s="304" cm="1">
        <f t="array" ref="CF114">PEDBIKE_DELAY(BW114,BV114,AG114,AH114,AP114,AQ114,AN114,L114,FALSE)</f>
        <v>1.2809376536263202</v>
      </c>
      <c r="CG114" s="306">
        <f t="shared" si="125"/>
        <v>7.5</v>
      </c>
      <c r="CH114" s="125">
        <f t="shared" si="126"/>
        <v>1</v>
      </c>
      <c r="CI114" s="125">
        <f t="shared" si="127"/>
        <v>8.5678117932656062E-2</v>
      </c>
      <c r="CJ114" s="125">
        <f t="shared" si="128"/>
        <v>7.5</v>
      </c>
      <c r="CK114" s="125">
        <f t="shared" si="129"/>
        <v>0.44196485422995291</v>
      </c>
      <c r="CL114" s="125">
        <f t="shared" si="130"/>
        <v>0.99999999999602107</v>
      </c>
      <c r="CM114" s="125">
        <f t="shared" si="131"/>
        <v>2.6828806155846752</v>
      </c>
      <c r="CN114" s="125">
        <f t="shared" si="132"/>
        <v>3.3874677161920035</v>
      </c>
      <c r="CO114" s="127">
        <f t="shared" si="133"/>
        <v>2</v>
      </c>
      <c r="CP114" s="125" cm="1">
        <f t="array" ref="CP114">PEDBIKE_DELAY(BW114,AW114,AG114,AH114,AP114,AQ114,AN114,L114,FALSE)</f>
        <v>1.2809376536263202</v>
      </c>
      <c r="CQ114" s="126">
        <f t="shared" si="134"/>
        <v>30.5</v>
      </c>
      <c r="CR114" s="126">
        <f t="shared" si="135"/>
        <v>78.5</v>
      </c>
      <c r="CS114" s="126">
        <f t="shared" si="136"/>
        <v>54.5</v>
      </c>
      <c r="CT114" s="304">
        <f t="shared" si="137"/>
        <v>25.034652223797352</v>
      </c>
      <c r="CU114" s="126">
        <f t="shared" si="148"/>
        <v>25.034652223797352</v>
      </c>
      <c r="CV114" s="126">
        <f t="shared" si="138"/>
        <v>0</v>
      </c>
      <c r="CW114" s="127">
        <f t="shared" si="139"/>
        <v>0</v>
      </c>
      <c r="CX114" s="124">
        <f t="shared" si="140"/>
        <v>12</v>
      </c>
      <c r="CY114" s="124">
        <f t="shared" si="149"/>
        <v>0.22749999999999998</v>
      </c>
      <c r="CZ114" s="124">
        <f t="shared" si="150"/>
        <v>1.2913246425883067</v>
      </c>
      <c r="DA114" s="125">
        <f t="shared" si="141"/>
        <v>-1.8843000000000001</v>
      </c>
      <c r="DB114" s="125">
        <f t="shared" si="142"/>
        <v>7.6999999999999999E-2</v>
      </c>
      <c r="DC114" s="125">
        <f t="shared" si="143"/>
        <v>2.3250999999999995</v>
      </c>
      <c r="DD114" s="125">
        <f t="shared" si="151"/>
        <v>1.8439246425883067</v>
      </c>
      <c r="DE114" s="298" t="str">
        <f t="shared" si="144"/>
        <v>B</v>
      </c>
    </row>
    <row r="115" spans="1:109" x14ac:dyDescent="0.25">
      <c r="A115" s="23">
        <v>200</v>
      </c>
      <c r="B115" s="23">
        <v>25</v>
      </c>
      <c r="C115" s="23">
        <v>3</v>
      </c>
      <c r="D115" s="23" t="s">
        <v>265</v>
      </c>
      <c r="E115" s="312">
        <f t="shared" si="76"/>
        <v>2.0672162041142674</v>
      </c>
      <c r="F115" s="287" t="str">
        <f t="shared" si="77"/>
        <v>B</v>
      </c>
      <c r="G115" s="312">
        <f t="shared" si="78"/>
        <v>2.4020999999999995</v>
      </c>
      <c r="H115" s="312">
        <f t="shared" si="78"/>
        <v>2.1526517617608008</v>
      </c>
      <c r="I115" s="287" t="str">
        <f t="shared" si="79"/>
        <v>B</v>
      </c>
      <c r="J115" s="320">
        <f t="shared" si="145"/>
        <v>3</v>
      </c>
      <c r="K115" s="80">
        <f t="shared" si="146"/>
        <v>3</v>
      </c>
      <c r="L115" s="82">
        <f t="shared" si="147"/>
        <v>3</v>
      </c>
      <c r="M115" s="80">
        <f t="shared" si="80"/>
        <v>25</v>
      </c>
      <c r="N115" s="80">
        <f t="shared" si="81"/>
        <v>40</v>
      </c>
      <c r="O115" s="80">
        <f t="shared" si="82"/>
        <v>40</v>
      </c>
      <c r="P115" s="80">
        <f t="shared" si="83"/>
        <v>200</v>
      </c>
      <c r="Q115" s="80">
        <f t="shared" si="84"/>
        <v>560</v>
      </c>
      <c r="R115" s="80">
        <f t="shared" si="85"/>
        <v>560</v>
      </c>
      <c r="S115" s="80">
        <f t="shared" si="86"/>
        <v>20</v>
      </c>
      <c r="T115" s="80">
        <f>0</f>
        <v>0</v>
      </c>
      <c r="U115" s="80">
        <f>'Int. Sens. Plot'!$B$2</f>
        <v>100</v>
      </c>
      <c r="V115" s="80">
        <f>'Int. Sens. Plot'!$B$3</f>
        <v>25</v>
      </c>
      <c r="W115" s="80">
        <f t="shared" si="87"/>
        <v>5</v>
      </c>
      <c r="X115" s="80">
        <f t="shared" si="88"/>
        <v>5</v>
      </c>
      <c r="Y115" s="225">
        <v>0.5</v>
      </c>
      <c r="Z115" s="80">
        <v>0</v>
      </c>
      <c r="AA115" s="86">
        <v>45</v>
      </c>
      <c r="AB115" s="86">
        <v>5</v>
      </c>
      <c r="AC115" s="80">
        <v>90</v>
      </c>
      <c r="AD115" s="80">
        <v>45</v>
      </c>
      <c r="AE115" s="80">
        <v>12</v>
      </c>
      <c r="AF115" s="80">
        <f t="shared" si="89"/>
        <v>45</v>
      </c>
      <c r="AG115" s="80">
        <f t="shared" si="90"/>
        <v>45</v>
      </c>
      <c r="AH115" s="86">
        <v>0</v>
      </c>
      <c r="AI115" s="86">
        <v>12</v>
      </c>
      <c r="AJ115" s="40">
        <v>95.9</v>
      </c>
      <c r="AK115" s="86">
        <v>9</v>
      </c>
      <c r="AL115" s="86">
        <v>0</v>
      </c>
      <c r="AM115" s="91">
        <v>1</v>
      </c>
      <c r="AN115" s="91">
        <v>0.1</v>
      </c>
      <c r="AO115" s="122">
        <v>3.5</v>
      </c>
      <c r="AP115" s="122">
        <v>10</v>
      </c>
      <c r="AQ115" s="122">
        <v>3</v>
      </c>
      <c r="AR115" s="122">
        <v>3</v>
      </c>
      <c r="AS115" s="122" t="str">
        <f t="shared" si="91"/>
        <v>Signalized</v>
      </c>
      <c r="AT115" s="119" t="s">
        <v>74</v>
      </c>
      <c r="AU115" s="321" t="s">
        <v>74</v>
      </c>
      <c r="AV115" s="306">
        <f t="shared" si="92"/>
        <v>15.857142857142858</v>
      </c>
      <c r="AW115" s="276">
        <f t="shared" si="93"/>
        <v>0.15555555555555556</v>
      </c>
      <c r="AX115" s="276">
        <f t="shared" si="94"/>
        <v>2.7777777777777776E-2</v>
      </c>
      <c r="AY115" s="125">
        <f t="shared" si="95"/>
        <v>1.5543425494215839</v>
      </c>
      <c r="AZ115" s="125">
        <f t="shared" si="96"/>
        <v>2.3315138241323758</v>
      </c>
      <c r="BA115" s="125">
        <f t="shared" si="97"/>
        <v>16.965827955986025</v>
      </c>
      <c r="BB115" s="125">
        <f t="shared" si="98"/>
        <v>0.58509661692250869</v>
      </c>
      <c r="BC115" s="125">
        <f t="shared" si="99"/>
        <v>0.92857653292747611</v>
      </c>
      <c r="BD115" s="326" t="str">
        <f t="shared" si="100"/>
        <v>-</v>
      </c>
      <c r="BE115" s="125" t="str">
        <f t="shared" si="101"/>
        <v>-</v>
      </c>
      <c r="BF115" s="125">
        <f t="shared" si="102"/>
        <v>37.093144690217827</v>
      </c>
      <c r="BG115" s="125">
        <f t="shared" si="103"/>
        <v>1.1978086274186128</v>
      </c>
      <c r="BH115" s="127">
        <f t="shared" si="104"/>
        <v>46.666666666666664</v>
      </c>
      <c r="BI115" s="125">
        <f t="shared" si="105"/>
        <v>0.15166666666666664</v>
      </c>
      <c r="BJ115" s="125">
        <f t="shared" si="106"/>
        <v>2.845E-2</v>
      </c>
      <c r="BK115" s="127">
        <f t="shared" si="107"/>
        <v>49</v>
      </c>
      <c r="BL115" s="126">
        <f>IF(AS115="Signalized",(AC115-BK115)^2/(2*AC115),IF(AS115="Free",PEDBIKE_DELAY(AX115,AW115,AF115,AE115,AO115,AR115,AM115,L115,TRUE),IF(AS115="Stop",1,"Control N/A!")))</f>
        <v>9.3388888888888886</v>
      </c>
      <c r="BM115" s="125">
        <f t="shared" si="108"/>
        <v>8.959091002898803E-2</v>
      </c>
      <c r="BN115" s="125">
        <f t="shared" si="109"/>
        <v>2.0672162041142674</v>
      </c>
      <c r="BO115" s="124" t="str">
        <f t="shared" si="110"/>
        <v>B</v>
      </c>
      <c r="BP115" s="310"/>
      <c r="BQ115" s="302">
        <f t="shared" si="111"/>
        <v>1500</v>
      </c>
      <c r="BR115" s="126">
        <v>100</v>
      </c>
      <c r="BS115" s="127">
        <f t="shared" si="112"/>
        <v>246.89474085592914</v>
      </c>
      <c r="BT115" s="126">
        <f t="shared" si="113"/>
        <v>11.849949467665041</v>
      </c>
      <c r="BU115" s="303">
        <f t="shared" si="114"/>
        <v>7.5</v>
      </c>
      <c r="BV115" s="276">
        <f t="shared" si="115"/>
        <v>0.15555555555555556</v>
      </c>
      <c r="BW115" s="276">
        <f t="shared" si="116"/>
        <v>6.9444444444444441E-3</v>
      </c>
      <c r="BX115" s="125">
        <f t="shared" si="117"/>
        <v>1</v>
      </c>
      <c r="BY115" s="125">
        <f t="shared" si="118"/>
        <v>5.3078627358785851E-2</v>
      </c>
      <c r="BZ115" s="125">
        <f t="shared" si="119"/>
        <v>7.5</v>
      </c>
      <c r="CA115" s="125">
        <f t="shared" si="120"/>
        <v>2.5592734748511092E-2</v>
      </c>
      <c r="CB115" s="125">
        <f t="shared" si="121"/>
        <v>0.68859677608540237</v>
      </c>
      <c r="CC115" s="125">
        <f t="shared" si="122"/>
        <v>9.7521668235718657</v>
      </c>
      <c r="CD115" s="125">
        <f t="shared" si="123"/>
        <v>3.0368561890132599</v>
      </c>
      <c r="CE115" s="125">
        <f t="shared" si="124"/>
        <v>3</v>
      </c>
      <c r="CF115" s="304" cm="1">
        <f t="array" ref="CF115">PEDBIKE_DELAY(BW115,BV115,AG115,AH115,AP115,AQ115,AN115,L115,FALSE)</f>
        <v>2.924494922843353</v>
      </c>
      <c r="CG115" s="306">
        <f t="shared" si="125"/>
        <v>7.5</v>
      </c>
      <c r="CH115" s="125">
        <f t="shared" si="126"/>
        <v>1</v>
      </c>
      <c r="CI115" s="125">
        <f t="shared" si="127"/>
        <v>5.3078627358785851E-2</v>
      </c>
      <c r="CJ115" s="125">
        <f t="shared" si="128"/>
        <v>7.5</v>
      </c>
      <c r="CK115" s="125">
        <f t="shared" si="129"/>
        <v>0.68859677608540237</v>
      </c>
      <c r="CL115" s="125">
        <f t="shared" si="130"/>
        <v>1</v>
      </c>
      <c r="CM115" s="125">
        <f t="shared" si="131"/>
        <v>6.7153106345586053</v>
      </c>
      <c r="CN115" s="125">
        <f t="shared" si="132"/>
        <v>3.0368561890132599</v>
      </c>
      <c r="CO115" s="127">
        <f t="shared" si="133"/>
        <v>3</v>
      </c>
      <c r="CP115" s="125" cm="1">
        <f t="array" ref="CP115">PEDBIKE_DELAY(BW115,AW115,AG115,AH115,AP115,AQ115,AN115,L115,FALSE)</f>
        <v>2.924494922843353</v>
      </c>
      <c r="CQ115" s="126">
        <f t="shared" si="134"/>
        <v>30.5</v>
      </c>
      <c r="CR115" s="126">
        <f t="shared" si="135"/>
        <v>78.5</v>
      </c>
      <c r="CS115" s="126">
        <f t="shared" si="136"/>
        <v>54.5</v>
      </c>
      <c r="CT115" s="304">
        <f t="shared" si="137"/>
        <v>25.299949467665044</v>
      </c>
      <c r="CU115" s="126">
        <f t="shared" si="148"/>
        <v>25.299949467665044</v>
      </c>
      <c r="CV115" s="126">
        <f t="shared" si="138"/>
        <v>0</v>
      </c>
      <c r="CW115" s="127">
        <f t="shared" si="139"/>
        <v>0</v>
      </c>
      <c r="CX115" s="124">
        <f t="shared" si="140"/>
        <v>12</v>
      </c>
      <c r="CY115" s="124">
        <f t="shared" si="149"/>
        <v>0.45499999999999996</v>
      </c>
      <c r="CZ115" s="124">
        <f t="shared" si="150"/>
        <v>1.295551761760801</v>
      </c>
      <c r="DA115" s="125">
        <f t="shared" si="141"/>
        <v>-1.8843000000000001</v>
      </c>
      <c r="DB115" s="125">
        <f t="shared" si="142"/>
        <v>0.154</v>
      </c>
      <c r="DC115" s="125">
        <f t="shared" si="143"/>
        <v>2.4020999999999995</v>
      </c>
      <c r="DD115" s="125">
        <f t="shared" si="151"/>
        <v>2.1526517617608008</v>
      </c>
      <c r="DE115" s="298" t="str">
        <f t="shared" si="144"/>
        <v>B</v>
      </c>
    </row>
    <row r="116" spans="1:109" x14ac:dyDescent="0.25">
      <c r="A116" s="23">
        <v>300</v>
      </c>
      <c r="B116" s="23">
        <v>25</v>
      </c>
      <c r="C116" s="23">
        <v>3</v>
      </c>
      <c r="D116" s="23" t="s">
        <v>265</v>
      </c>
      <c r="E116" s="312">
        <f t="shared" si="76"/>
        <v>2.1572745374476008</v>
      </c>
      <c r="F116" s="287" t="str">
        <f t="shared" si="77"/>
        <v>B</v>
      </c>
      <c r="G116" s="312">
        <f t="shared" si="78"/>
        <v>2.4790999999999994</v>
      </c>
      <c r="H116" s="312">
        <f t="shared" si="78"/>
        <v>2.465138414205954</v>
      </c>
      <c r="I116" s="287" t="str">
        <f t="shared" si="79"/>
        <v>B</v>
      </c>
      <c r="J116" s="320">
        <f t="shared" si="145"/>
        <v>3</v>
      </c>
      <c r="K116" s="80">
        <f t="shared" si="146"/>
        <v>3</v>
      </c>
      <c r="L116" s="82">
        <f t="shared" si="147"/>
        <v>3</v>
      </c>
      <c r="M116" s="80">
        <f t="shared" si="80"/>
        <v>25</v>
      </c>
      <c r="N116" s="80">
        <f t="shared" si="81"/>
        <v>60</v>
      </c>
      <c r="O116" s="80">
        <f t="shared" si="82"/>
        <v>60</v>
      </c>
      <c r="P116" s="80">
        <f t="shared" si="83"/>
        <v>300</v>
      </c>
      <c r="Q116" s="80">
        <f t="shared" si="84"/>
        <v>840</v>
      </c>
      <c r="R116" s="80">
        <f t="shared" si="85"/>
        <v>840</v>
      </c>
      <c r="S116" s="80">
        <f t="shared" si="86"/>
        <v>30</v>
      </c>
      <c r="T116" s="80">
        <f>0</f>
        <v>0</v>
      </c>
      <c r="U116" s="80">
        <f>'Int. Sens. Plot'!$B$2</f>
        <v>100</v>
      </c>
      <c r="V116" s="80">
        <f>'Int. Sens. Plot'!$B$3</f>
        <v>25</v>
      </c>
      <c r="W116" s="80">
        <f t="shared" si="87"/>
        <v>5</v>
      </c>
      <c r="X116" s="80">
        <f t="shared" si="88"/>
        <v>5</v>
      </c>
      <c r="Y116" s="225">
        <v>0.5</v>
      </c>
      <c r="Z116" s="80">
        <v>0</v>
      </c>
      <c r="AA116" s="86">
        <v>45</v>
      </c>
      <c r="AB116" s="86">
        <v>5</v>
      </c>
      <c r="AC116" s="80">
        <v>90</v>
      </c>
      <c r="AD116" s="80">
        <v>45</v>
      </c>
      <c r="AE116" s="80">
        <v>12</v>
      </c>
      <c r="AF116" s="80">
        <f t="shared" si="89"/>
        <v>45</v>
      </c>
      <c r="AG116" s="80">
        <f t="shared" si="90"/>
        <v>45</v>
      </c>
      <c r="AH116" s="86">
        <v>0</v>
      </c>
      <c r="AI116" s="86">
        <v>12</v>
      </c>
      <c r="AJ116" s="40">
        <v>96.9</v>
      </c>
      <c r="AK116" s="86">
        <v>9</v>
      </c>
      <c r="AL116" s="86">
        <v>0</v>
      </c>
      <c r="AM116" s="91">
        <v>1</v>
      </c>
      <c r="AN116" s="91">
        <v>0.1</v>
      </c>
      <c r="AO116" s="122">
        <v>3.5</v>
      </c>
      <c r="AP116" s="122">
        <v>10</v>
      </c>
      <c r="AQ116" s="122">
        <v>3</v>
      </c>
      <c r="AR116" s="122">
        <v>3</v>
      </c>
      <c r="AS116" s="122" t="str">
        <f t="shared" si="91"/>
        <v>Signalized</v>
      </c>
      <c r="AT116" s="119" t="s">
        <v>74</v>
      </c>
      <c r="AU116" s="321" t="s">
        <v>74</v>
      </c>
      <c r="AV116" s="306">
        <f t="shared" si="92"/>
        <v>15.857142857142858</v>
      </c>
      <c r="AW116" s="276">
        <f t="shared" si="93"/>
        <v>0.23333333333333334</v>
      </c>
      <c r="AX116" s="276">
        <f t="shared" si="94"/>
        <v>2.7777777777777776E-2</v>
      </c>
      <c r="AY116" s="125">
        <f t="shared" si="95"/>
        <v>3.2521017563653971</v>
      </c>
      <c r="AZ116" s="125">
        <f t="shared" si="96"/>
        <v>4.8781526345480959</v>
      </c>
      <c r="BA116" s="125">
        <f t="shared" si="97"/>
        <v>20.361346369873651</v>
      </c>
      <c r="BB116" s="125">
        <f t="shared" si="98"/>
        <v>0.79477744882543477</v>
      </c>
      <c r="BC116" s="125">
        <f t="shared" si="99"/>
        <v>0.99135678638929337</v>
      </c>
      <c r="BD116" s="326" t="str">
        <f t="shared" si="100"/>
        <v>-</v>
      </c>
      <c r="BE116" s="125" t="str">
        <f t="shared" si="101"/>
        <v>-</v>
      </c>
      <c r="BF116" s="125">
        <f t="shared" si="102"/>
        <v>16.909156943756308</v>
      </c>
      <c r="BG116" s="125">
        <f t="shared" si="103"/>
        <v>1.1978086274186128</v>
      </c>
      <c r="BH116" s="127">
        <f t="shared" si="104"/>
        <v>70</v>
      </c>
      <c r="BI116" s="125">
        <f t="shared" si="105"/>
        <v>0.22749999999999998</v>
      </c>
      <c r="BJ116" s="125">
        <f t="shared" si="106"/>
        <v>4.2674999999999998E-2</v>
      </c>
      <c r="BK116" s="127">
        <f t="shared" si="107"/>
        <v>49</v>
      </c>
      <c r="BL116" s="126">
        <f>IF(AS116="Signalized",(AC116-BK116)^2/(2*AC116),IF(AS116="Free",PEDBIKE_DELAY(AX116,AW116,AF116,AE116,AO116,AR116,AM116,L116,TRUE),IF(AS116="Stop",1,"Control N/A!")))</f>
        <v>9.3388888888888886</v>
      </c>
      <c r="BM116" s="125">
        <f t="shared" si="108"/>
        <v>8.959091002898803E-2</v>
      </c>
      <c r="BN116" s="125">
        <f t="shared" si="109"/>
        <v>2.1572745374476008</v>
      </c>
      <c r="BO116" s="124" t="str">
        <f t="shared" si="110"/>
        <v>B</v>
      </c>
      <c r="BP116" s="310"/>
      <c r="BQ116" s="302">
        <f t="shared" si="111"/>
        <v>1500</v>
      </c>
      <c r="BR116" s="126">
        <v>101</v>
      </c>
      <c r="BS116" s="127">
        <f t="shared" si="112"/>
        <v>139.31532278556853</v>
      </c>
      <c r="BT116" s="126">
        <f t="shared" si="113"/>
        <v>12.358895967073176</v>
      </c>
      <c r="BU116" s="303">
        <f t="shared" si="114"/>
        <v>7.5</v>
      </c>
      <c r="BV116" s="276">
        <f t="shared" si="115"/>
        <v>0.23333333333333334</v>
      </c>
      <c r="BW116" s="276">
        <f t="shared" si="116"/>
        <v>6.9444444444444441E-3</v>
      </c>
      <c r="BX116" s="125">
        <f t="shared" si="117"/>
        <v>1</v>
      </c>
      <c r="BY116" s="125">
        <f t="shared" si="118"/>
        <v>3.3307669068136862E-2</v>
      </c>
      <c r="BZ116" s="125">
        <f t="shared" si="119"/>
        <v>7.5</v>
      </c>
      <c r="CA116" s="125">
        <f t="shared" si="120"/>
        <v>3.8142423726775454E-2</v>
      </c>
      <c r="CB116" s="125">
        <f t="shared" si="121"/>
        <v>0.82622605654955472</v>
      </c>
      <c r="CC116" s="125">
        <f t="shared" si="122"/>
        <v>15.585164023062752</v>
      </c>
      <c r="CD116" s="125">
        <f t="shared" si="123"/>
        <v>2.7082954116096176</v>
      </c>
      <c r="CE116" s="125">
        <f t="shared" si="124"/>
        <v>6</v>
      </c>
      <c r="CF116" s="304" cm="1">
        <f t="array" ref="CF116">PEDBIKE_DELAY(BW116,BV116,AG116,AH116,AP116,AQ116,AN116,L116,FALSE)</f>
        <v>5.0544218418121787</v>
      </c>
      <c r="CG116" s="306">
        <f t="shared" si="125"/>
        <v>7.5</v>
      </c>
      <c r="CH116" s="125">
        <f t="shared" si="126"/>
        <v>1</v>
      </c>
      <c r="CI116" s="125">
        <f t="shared" si="127"/>
        <v>3.3307669068136862E-2</v>
      </c>
      <c r="CJ116" s="125">
        <f t="shared" si="128"/>
        <v>7.5</v>
      </c>
      <c r="CK116" s="125">
        <f t="shared" si="129"/>
        <v>0.82622605654955483</v>
      </c>
      <c r="CL116" s="125">
        <f t="shared" si="130"/>
        <v>1</v>
      </c>
      <c r="CM116" s="125">
        <f t="shared" si="131"/>
        <v>12.876868611453132</v>
      </c>
      <c r="CN116" s="125">
        <f t="shared" si="132"/>
        <v>2.7082954116096176</v>
      </c>
      <c r="CO116" s="127">
        <f t="shared" si="133"/>
        <v>6</v>
      </c>
      <c r="CP116" s="125" cm="1">
        <f t="array" ref="CP116">PEDBIKE_DELAY(BW116,AW116,AG116,AH116,AP116,AQ116,AN116,L116,FALSE)</f>
        <v>5.0544218418121787</v>
      </c>
      <c r="CQ116" s="126">
        <f t="shared" si="134"/>
        <v>30.5</v>
      </c>
      <c r="CR116" s="126">
        <f t="shared" si="135"/>
        <v>78.5</v>
      </c>
      <c r="CS116" s="126">
        <f t="shared" si="136"/>
        <v>54.5</v>
      </c>
      <c r="CT116" s="304">
        <f t="shared" si="137"/>
        <v>25.808895967073177</v>
      </c>
      <c r="CU116" s="126">
        <f t="shared" si="148"/>
        <v>25.808895967073177</v>
      </c>
      <c r="CV116" s="126">
        <f t="shared" si="138"/>
        <v>0</v>
      </c>
      <c r="CW116" s="127">
        <f t="shared" si="139"/>
        <v>0</v>
      </c>
      <c r="CX116" s="124">
        <f t="shared" si="140"/>
        <v>12</v>
      </c>
      <c r="CY116" s="124">
        <f t="shared" si="149"/>
        <v>0.6825</v>
      </c>
      <c r="CZ116" s="124">
        <f t="shared" si="150"/>
        <v>1.3035384142059541</v>
      </c>
      <c r="DA116" s="125">
        <f t="shared" si="141"/>
        <v>-1.8843000000000001</v>
      </c>
      <c r="DB116" s="125">
        <f t="shared" si="142"/>
        <v>0.23099999999999998</v>
      </c>
      <c r="DC116" s="125">
        <f t="shared" si="143"/>
        <v>2.4790999999999994</v>
      </c>
      <c r="DD116" s="125">
        <f t="shared" si="151"/>
        <v>2.465138414205954</v>
      </c>
      <c r="DE116" s="298" t="str">
        <f t="shared" si="144"/>
        <v>B</v>
      </c>
    </row>
    <row r="117" spans="1:109" x14ac:dyDescent="0.25">
      <c r="A117" s="23">
        <v>400</v>
      </c>
      <c r="B117" s="23">
        <v>25</v>
      </c>
      <c r="C117" s="23">
        <v>3</v>
      </c>
      <c r="D117" s="23" t="s">
        <v>265</v>
      </c>
      <c r="E117" s="312">
        <f t="shared" si="76"/>
        <v>2.2473328707809341</v>
      </c>
      <c r="F117" s="287" t="str">
        <f t="shared" si="77"/>
        <v>B</v>
      </c>
      <c r="G117" s="312">
        <f t="shared" si="78"/>
        <v>2.5560999999999994</v>
      </c>
      <c r="H117" s="312">
        <f t="shared" si="78"/>
        <v>2.7855773643043178</v>
      </c>
      <c r="I117" s="287" t="str">
        <f t="shared" si="79"/>
        <v>B</v>
      </c>
      <c r="J117" s="320">
        <f t="shared" si="145"/>
        <v>3</v>
      </c>
      <c r="K117" s="80">
        <f t="shared" si="146"/>
        <v>3</v>
      </c>
      <c r="L117" s="82">
        <f t="shared" si="147"/>
        <v>3</v>
      </c>
      <c r="M117" s="80">
        <f t="shared" si="80"/>
        <v>25</v>
      </c>
      <c r="N117" s="80">
        <f t="shared" si="81"/>
        <v>80</v>
      </c>
      <c r="O117" s="80">
        <f t="shared" si="82"/>
        <v>80</v>
      </c>
      <c r="P117" s="80">
        <f t="shared" si="83"/>
        <v>400</v>
      </c>
      <c r="Q117" s="80">
        <f t="shared" si="84"/>
        <v>1120</v>
      </c>
      <c r="R117" s="80">
        <f t="shared" si="85"/>
        <v>1120</v>
      </c>
      <c r="S117" s="80">
        <f t="shared" si="86"/>
        <v>40</v>
      </c>
      <c r="T117" s="80">
        <f>0</f>
        <v>0</v>
      </c>
      <c r="U117" s="80">
        <f>'Int. Sens. Plot'!$B$2</f>
        <v>100</v>
      </c>
      <c r="V117" s="80">
        <f>'Int. Sens. Plot'!$B$3</f>
        <v>25</v>
      </c>
      <c r="W117" s="80">
        <f t="shared" si="87"/>
        <v>5</v>
      </c>
      <c r="X117" s="80">
        <f t="shared" si="88"/>
        <v>5</v>
      </c>
      <c r="Y117" s="225">
        <v>0.5</v>
      </c>
      <c r="Z117" s="80">
        <v>0</v>
      </c>
      <c r="AA117" s="86">
        <v>45</v>
      </c>
      <c r="AB117" s="86">
        <v>5</v>
      </c>
      <c r="AC117" s="80">
        <v>90</v>
      </c>
      <c r="AD117" s="80">
        <v>45</v>
      </c>
      <c r="AE117" s="80">
        <v>12</v>
      </c>
      <c r="AF117" s="80">
        <f t="shared" si="89"/>
        <v>45</v>
      </c>
      <c r="AG117" s="80">
        <f t="shared" si="90"/>
        <v>45</v>
      </c>
      <c r="AH117" s="86">
        <v>0</v>
      </c>
      <c r="AI117" s="86">
        <v>12</v>
      </c>
      <c r="AJ117" s="40">
        <v>97.9</v>
      </c>
      <c r="AK117" s="86">
        <v>9</v>
      </c>
      <c r="AL117" s="86">
        <v>0</v>
      </c>
      <c r="AM117" s="91">
        <v>1</v>
      </c>
      <c r="AN117" s="91">
        <v>0.1</v>
      </c>
      <c r="AO117" s="122">
        <v>3.5</v>
      </c>
      <c r="AP117" s="122">
        <v>10</v>
      </c>
      <c r="AQ117" s="122">
        <v>3</v>
      </c>
      <c r="AR117" s="122">
        <v>3</v>
      </c>
      <c r="AS117" s="122" t="str">
        <f t="shared" si="91"/>
        <v>Signalized</v>
      </c>
      <c r="AT117" s="119" t="s">
        <v>74</v>
      </c>
      <c r="AU117" s="321" t="s">
        <v>74</v>
      </c>
      <c r="AV117" s="306">
        <f t="shared" si="92"/>
        <v>15.857142857142858</v>
      </c>
      <c r="AW117" s="276">
        <f t="shared" si="93"/>
        <v>0.31111111111111112</v>
      </c>
      <c r="AX117" s="276">
        <f t="shared" si="94"/>
        <v>2.7777777777777776E-2</v>
      </c>
      <c r="AY117" s="125">
        <f t="shared" si="95"/>
        <v>7.9809464963924688</v>
      </c>
      <c r="AZ117" s="125">
        <f t="shared" si="96"/>
        <v>11.971419744588703</v>
      </c>
      <c r="BA117" s="125">
        <f t="shared" si="97"/>
        <v>29.819035849927793</v>
      </c>
      <c r="BB117" s="125">
        <f t="shared" si="98"/>
        <v>0.95460459808689768</v>
      </c>
      <c r="BC117" s="125">
        <f t="shared" si="99"/>
        <v>0.99990645176529891</v>
      </c>
      <c r="BD117" s="326" t="str">
        <f t="shared" si="100"/>
        <v>-</v>
      </c>
      <c r="BE117" s="125" t="str">
        <f t="shared" si="101"/>
        <v>-</v>
      </c>
      <c r="BF117" s="125">
        <f t="shared" si="102"/>
        <v>10.463456187358315</v>
      </c>
      <c r="BG117" s="125">
        <f t="shared" si="103"/>
        <v>1.1978086274186128</v>
      </c>
      <c r="BH117" s="127">
        <f t="shared" si="104"/>
        <v>93.333333333333329</v>
      </c>
      <c r="BI117" s="125">
        <f t="shared" si="105"/>
        <v>0.30333333333333329</v>
      </c>
      <c r="BJ117" s="125">
        <f t="shared" si="106"/>
        <v>5.6899999999999999E-2</v>
      </c>
      <c r="BK117" s="127">
        <f t="shared" si="107"/>
        <v>49</v>
      </c>
      <c r="BL117" s="126">
        <f>IF(AS117="Signalized",(AC117-BK117)^2/(2*AC117),IF(AS117="Free",PEDBIKE_DELAY(AX117,AW117,AF117,AE117,AO117,AR117,AM117,L117,TRUE),IF(AS117="Stop",1,"Control N/A!")))</f>
        <v>9.3388888888888886</v>
      </c>
      <c r="BM117" s="125">
        <f t="shared" si="108"/>
        <v>8.959091002898803E-2</v>
      </c>
      <c r="BN117" s="125">
        <f t="shared" si="109"/>
        <v>2.2473328707809341</v>
      </c>
      <c r="BO117" s="124" t="str">
        <f t="shared" si="110"/>
        <v>B</v>
      </c>
      <c r="BP117" s="310"/>
      <c r="BQ117" s="302">
        <f t="shared" si="111"/>
        <v>1500</v>
      </c>
      <c r="BR117" s="126">
        <v>102</v>
      </c>
      <c r="BS117" s="127">
        <f t="shared" si="112"/>
        <v>77.7428464586459</v>
      </c>
      <c r="BT117" s="126">
        <f t="shared" si="113"/>
        <v>13.405408717324052</v>
      </c>
      <c r="BU117" s="303">
        <f t="shared" si="114"/>
        <v>7.5</v>
      </c>
      <c r="BV117" s="276">
        <f t="shared" si="115"/>
        <v>0.31111111111111112</v>
      </c>
      <c r="BW117" s="276">
        <f t="shared" si="116"/>
        <v>6.9444444444444441E-3</v>
      </c>
      <c r="BX117" s="125">
        <f t="shared" si="117"/>
        <v>1</v>
      </c>
      <c r="BY117" s="125">
        <f t="shared" si="118"/>
        <v>2.1300439821176159E-2</v>
      </c>
      <c r="BZ117" s="125">
        <f t="shared" si="119"/>
        <v>7.5</v>
      </c>
      <c r="CA117" s="125">
        <f t="shared" si="120"/>
        <v>5.0530481425114515E-2</v>
      </c>
      <c r="CB117" s="125">
        <f t="shared" si="121"/>
        <v>0.9030280321355949</v>
      </c>
      <c r="CC117" s="125">
        <f t="shared" si="122"/>
        <v>24.84115516934337</v>
      </c>
      <c r="CD117" s="125">
        <f t="shared" si="123"/>
        <v>2.4088957007962648</v>
      </c>
      <c r="CE117" s="125">
        <f t="shared" si="124"/>
        <v>10</v>
      </c>
      <c r="CF117" s="304" cm="1">
        <f t="array" ref="CF117">PEDBIKE_DELAY(BW117,BV117,AG117,AH117,AP117,AQ117,AN117,L117,FALSE)</f>
        <v>7.8055033822376885</v>
      </c>
      <c r="CG117" s="306">
        <f t="shared" si="125"/>
        <v>7.5</v>
      </c>
      <c r="CH117" s="125">
        <f t="shared" si="126"/>
        <v>1</v>
      </c>
      <c r="CI117" s="125">
        <f t="shared" si="127"/>
        <v>2.1300439821176159E-2</v>
      </c>
      <c r="CJ117" s="125">
        <f t="shared" si="128"/>
        <v>7.5</v>
      </c>
      <c r="CK117" s="125">
        <f t="shared" si="129"/>
        <v>0.9030280321355949</v>
      </c>
      <c r="CL117" s="125">
        <f t="shared" si="130"/>
        <v>1</v>
      </c>
      <c r="CM117" s="125">
        <f t="shared" si="131"/>
        <v>22.432259468547105</v>
      </c>
      <c r="CN117" s="125">
        <f t="shared" si="132"/>
        <v>2.4088957007962648</v>
      </c>
      <c r="CO117" s="127">
        <f t="shared" si="133"/>
        <v>10</v>
      </c>
      <c r="CP117" s="125" cm="1">
        <f t="array" ref="CP117">PEDBIKE_DELAY(BW117,AW117,AG117,AH117,AP117,AQ117,AN117,L117,FALSE)</f>
        <v>7.8055033822376885</v>
      </c>
      <c r="CQ117" s="126">
        <f t="shared" si="134"/>
        <v>30.5</v>
      </c>
      <c r="CR117" s="126">
        <f t="shared" si="135"/>
        <v>78.5</v>
      </c>
      <c r="CS117" s="126">
        <f t="shared" si="136"/>
        <v>54.5</v>
      </c>
      <c r="CT117" s="304">
        <f t="shared" si="137"/>
        <v>26.855408717324053</v>
      </c>
      <c r="CU117" s="126">
        <f t="shared" si="148"/>
        <v>26.855408717324053</v>
      </c>
      <c r="CV117" s="126">
        <f t="shared" si="138"/>
        <v>0</v>
      </c>
      <c r="CW117" s="127">
        <f t="shared" si="139"/>
        <v>0</v>
      </c>
      <c r="CX117" s="124">
        <f t="shared" si="140"/>
        <v>12</v>
      </c>
      <c r="CY117" s="124">
        <f t="shared" si="149"/>
        <v>0.90999999999999992</v>
      </c>
      <c r="CZ117" s="124">
        <f t="shared" si="150"/>
        <v>1.3194773643043181</v>
      </c>
      <c r="DA117" s="125">
        <f t="shared" si="141"/>
        <v>-1.8843000000000001</v>
      </c>
      <c r="DB117" s="125">
        <f t="shared" si="142"/>
        <v>0.308</v>
      </c>
      <c r="DC117" s="125">
        <f t="shared" si="143"/>
        <v>2.5560999999999994</v>
      </c>
      <c r="DD117" s="125">
        <f t="shared" si="151"/>
        <v>2.7855773643043178</v>
      </c>
      <c r="DE117" s="298" t="str">
        <f t="shared" si="144"/>
        <v>B</v>
      </c>
    </row>
    <row r="118" spans="1:109" x14ac:dyDescent="0.25">
      <c r="A118" s="23">
        <v>500</v>
      </c>
      <c r="B118" s="23">
        <v>25</v>
      </c>
      <c r="C118" s="23">
        <v>3</v>
      </c>
      <c r="D118" s="23" t="s">
        <v>265</v>
      </c>
      <c r="E118" s="312">
        <f t="shared" si="76"/>
        <v>2.337391204114267</v>
      </c>
      <c r="F118" s="287" t="str">
        <f t="shared" si="77"/>
        <v>B</v>
      </c>
      <c r="G118" s="312">
        <f t="shared" si="78"/>
        <v>2.6330999999999993</v>
      </c>
      <c r="H118" s="312">
        <f t="shared" si="78"/>
        <v>3.1253577863403903</v>
      </c>
      <c r="I118" s="287" t="str">
        <f t="shared" si="79"/>
        <v>B</v>
      </c>
      <c r="J118" s="320">
        <f t="shared" si="145"/>
        <v>3</v>
      </c>
      <c r="K118" s="80">
        <f t="shared" si="146"/>
        <v>3</v>
      </c>
      <c r="L118" s="82">
        <f t="shared" si="147"/>
        <v>3</v>
      </c>
      <c r="M118" s="80">
        <f t="shared" si="80"/>
        <v>25</v>
      </c>
      <c r="N118" s="80">
        <f t="shared" si="81"/>
        <v>100</v>
      </c>
      <c r="O118" s="80">
        <f t="shared" si="82"/>
        <v>100</v>
      </c>
      <c r="P118" s="80">
        <f t="shared" si="83"/>
        <v>500</v>
      </c>
      <c r="Q118" s="80">
        <f t="shared" si="84"/>
        <v>1400</v>
      </c>
      <c r="R118" s="80">
        <f t="shared" si="85"/>
        <v>1400</v>
      </c>
      <c r="S118" s="80">
        <f t="shared" si="86"/>
        <v>50</v>
      </c>
      <c r="T118" s="80">
        <f>0</f>
        <v>0</v>
      </c>
      <c r="U118" s="80">
        <f>'Int. Sens. Plot'!$B$2</f>
        <v>100</v>
      </c>
      <c r="V118" s="80">
        <f>'Int. Sens. Plot'!$B$3</f>
        <v>25</v>
      </c>
      <c r="W118" s="80">
        <f t="shared" si="87"/>
        <v>5</v>
      </c>
      <c r="X118" s="80">
        <f t="shared" si="88"/>
        <v>5</v>
      </c>
      <c r="Y118" s="225">
        <v>0.5</v>
      </c>
      <c r="Z118" s="80">
        <v>0</v>
      </c>
      <c r="AA118" s="86">
        <v>45</v>
      </c>
      <c r="AB118" s="86">
        <v>5</v>
      </c>
      <c r="AC118" s="80">
        <v>90</v>
      </c>
      <c r="AD118" s="80">
        <v>45</v>
      </c>
      <c r="AE118" s="80">
        <v>12</v>
      </c>
      <c r="AF118" s="80">
        <f t="shared" si="89"/>
        <v>45</v>
      </c>
      <c r="AG118" s="80">
        <f t="shared" si="90"/>
        <v>45</v>
      </c>
      <c r="AH118" s="86">
        <v>0</v>
      </c>
      <c r="AI118" s="86">
        <v>12</v>
      </c>
      <c r="AJ118" s="40">
        <v>98.9</v>
      </c>
      <c r="AK118" s="86">
        <v>9</v>
      </c>
      <c r="AL118" s="86">
        <v>0</v>
      </c>
      <c r="AM118" s="91">
        <v>1</v>
      </c>
      <c r="AN118" s="91">
        <v>0.1</v>
      </c>
      <c r="AO118" s="122">
        <v>3.5</v>
      </c>
      <c r="AP118" s="122">
        <v>10</v>
      </c>
      <c r="AQ118" s="122">
        <v>3</v>
      </c>
      <c r="AR118" s="122">
        <v>3</v>
      </c>
      <c r="AS118" s="122" t="str">
        <f t="shared" si="91"/>
        <v>Signalized</v>
      </c>
      <c r="AT118" s="119" t="s">
        <v>74</v>
      </c>
      <c r="AU118" s="321" t="s">
        <v>74</v>
      </c>
      <c r="AV118" s="306">
        <f t="shared" si="92"/>
        <v>15.857142857142858</v>
      </c>
      <c r="AW118" s="276">
        <f t="shared" si="93"/>
        <v>0.3888888888888889</v>
      </c>
      <c r="AX118" s="276">
        <f t="shared" si="94"/>
        <v>2.7777777777777776E-2</v>
      </c>
      <c r="AY118" s="125">
        <f t="shared" si="95"/>
        <v>21.582534372604808</v>
      </c>
      <c r="AZ118" s="125">
        <f t="shared" si="96"/>
        <v>32.373801558907211</v>
      </c>
      <c r="BA118" s="125">
        <f t="shared" si="97"/>
        <v>57.022211602352471</v>
      </c>
      <c r="BB118" s="125">
        <f t="shared" si="98"/>
        <v>0.9993836947433572</v>
      </c>
      <c r="BC118" s="125">
        <f t="shared" si="99"/>
        <v>0.99999999976590748</v>
      </c>
      <c r="BD118" s="326" t="str">
        <f t="shared" si="100"/>
        <v>-</v>
      </c>
      <c r="BE118" s="125" t="str">
        <f t="shared" si="101"/>
        <v>-</v>
      </c>
      <c r="BF118" s="125">
        <f t="shared" si="102"/>
        <v>7.651363919962332</v>
      </c>
      <c r="BG118" s="125">
        <f t="shared" si="103"/>
        <v>1.1978086274186128</v>
      </c>
      <c r="BH118" s="127">
        <f t="shared" si="104"/>
        <v>116.66666666666667</v>
      </c>
      <c r="BI118" s="125">
        <f t="shared" si="105"/>
        <v>0.37916666666666665</v>
      </c>
      <c r="BJ118" s="125">
        <f t="shared" si="106"/>
        <v>7.1124999999999994E-2</v>
      </c>
      <c r="BK118" s="127">
        <f t="shared" si="107"/>
        <v>49</v>
      </c>
      <c r="BL118" s="126">
        <f>IF(AS118="Signalized",(AC118-BK118)^2/(2*AC118),IF(AS118="Free",PEDBIKE_DELAY(AX118,AW118,AF118,AE118,AO118,AR118,AM118,L118,TRUE),IF(AS118="Stop",1,"Control N/A!")))</f>
        <v>9.3388888888888886</v>
      </c>
      <c r="BM118" s="125">
        <f t="shared" si="108"/>
        <v>8.959091002898803E-2</v>
      </c>
      <c r="BN118" s="125">
        <f t="shared" si="109"/>
        <v>2.337391204114267</v>
      </c>
      <c r="BO118" s="124" t="str">
        <f t="shared" si="110"/>
        <v>B</v>
      </c>
      <c r="BP118" s="310"/>
      <c r="BQ118" s="302">
        <f t="shared" si="111"/>
        <v>1500</v>
      </c>
      <c r="BR118" s="126">
        <v>103</v>
      </c>
      <c r="BS118" s="127">
        <f t="shared" si="112"/>
        <v>42.903872735710543</v>
      </c>
      <c r="BT118" s="126">
        <f t="shared" si="113"/>
        <v>15.875233147842723</v>
      </c>
      <c r="BU118" s="303">
        <f t="shared" si="114"/>
        <v>7.5</v>
      </c>
      <c r="BV118" s="276">
        <f t="shared" si="115"/>
        <v>0.3888888888888889</v>
      </c>
      <c r="BW118" s="276">
        <f t="shared" si="116"/>
        <v>6.9444444444444441E-3</v>
      </c>
      <c r="BX118" s="125">
        <f t="shared" si="117"/>
        <v>1</v>
      </c>
      <c r="BY118" s="125">
        <f t="shared" si="118"/>
        <v>1.3996143044727525E-2</v>
      </c>
      <c r="BZ118" s="125">
        <f t="shared" si="119"/>
        <v>7.5</v>
      </c>
      <c r="CA118" s="125">
        <f t="shared" si="120"/>
        <v>6.2758989542181842E-2</v>
      </c>
      <c r="CB118" s="125">
        <f t="shared" si="121"/>
        <v>0.94588623377717829</v>
      </c>
      <c r="CC118" s="125">
        <f t="shared" si="122"/>
        <v>39.589863639824173</v>
      </c>
      <c r="CD118" s="125">
        <f t="shared" si="123"/>
        <v>2.14235662579883</v>
      </c>
      <c r="CE118" s="125">
        <f t="shared" si="124"/>
        <v>18</v>
      </c>
      <c r="CF118" s="304" cm="1">
        <f t="array" ref="CF118">PEDBIKE_DELAY(BW118,BV118,AG118,AH118,AP118,AQ118,AN118,L118,FALSE)</f>
        <v>11.343707408565972</v>
      </c>
      <c r="CG118" s="306">
        <f t="shared" si="125"/>
        <v>7.5</v>
      </c>
      <c r="CH118" s="125">
        <f t="shared" si="126"/>
        <v>1</v>
      </c>
      <c r="CI118" s="125">
        <f t="shared" si="127"/>
        <v>1.3996143044727525E-2</v>
      </c>
      <c r="CJ118" s="125">
        <f t="shared" si="128"/>
        <v>7.5</v>
      </c>
      <c r="CK118" s="125">
        <f t="shared" si="129"/>
        <v>0.9458862337771784</v>
      </c>
      <c r="CL118" s="125">
        <f t="shared" si="130"/>
        <v>1</v>
      </c>
      <c r="CM118" s="125">
        <f t="shared" si="131"/>
        <v>37.447507014025341</v>
      </c>
      <c r="CN118" s="125">
        <f t="shared" si="132"/>
        <v>2.14235662579883</v>
      </c>
      <c r="CO118" s="127">
        <f t="shared" si="133"/>
        <v>18</v>
      </c>
      <c r="CP118" s="125" cm="1">
        <f t="array" ref="CP118">PEDBIKE_DELAY(BW118,AW118,AG118,AH118,AP118,AQ118,AN118,L118,FALSE)</f>
        <v>11.343707408565972</v>
      </c>
      <c r="CQ118" s="126">
        <f t="shared" si="134"/>
        <v>30.5</v>
      </c>
      <c r="CR118" s="126">
        <f t="shared" si="135"/>
        <v>78.5</v>
      </c>
      <c r="CS118" s="126">
        <f t="shared" si="136"/>
        <v>54.5</v>
      </c>
      <c r="CT118" s="304">
        <f t="shared" si="137"/>
        <v>29.325233147842724</v>
      </c>
      <c r="CU118" s="126">
        <f t="shared" si="148"/>
        <v>29.325233147842724</v>
      </c>
      <c r="CV118" s="126">
        <f t="shared" si="138"/>
        <v>0</v>
      </c>
      <c r="CW118" s="127">
        <f t="shared" si="139"/>
        <v>0</v>
      </c>
      <c r="CX118" s="124">
        <f t="shared" si="140"/>
        <v>12</v>
      </c>
      <c r="CY118" s="124">
        <f t="shared" si="149"/>
        <v>1.1375</v>
      </c>
      <c r="CZ118" s="124">
        <f t="shared" si="150"/>
        <v>1.3547577863403903</v>
      </c>
      <c r="DA118" s="125">
        <f t="shared" si="141"/>
        <v>-1.8843000000000001</v>
      </c>
      <c r="DB118" s="125">
        <f t="shared" si="142"/>
        <v>0.38500000000000001</v>
      </c>
      <c r="DC118" s="125">
        <f t="shared" si="143"/>
        <v>2.6330999999999993</v>
      </c>
      <c r="DD118" s="125">
        <f t="shared" si="151"/>
        <v>3.1253577863403903</v>
      </c>
      <c r="DE118" s="298" t="str">
        <f t="shared" si="144"/>
        <v>B</v>
      </c>
    </row>
    <row r="119" spans="1:109" x14ac:dyDescent="0.25">
      <c r="A119" s="23">
        <v>600</v>
      </c>
      <c r="B119" s="23">
        <v>25</v>
      </c>
      <c r="C119" s="23">
        <v>3</v>
      </c>
      <c r="D119" s="23" t="s">
        <v>265</v>
      </c>
      <c r="E119" s="312">
        <f t="shared" si="76"/>
        <v>2.4274495374476008</v>
      </c>
      <c r="F119" s="287" t="str">
        <f t="shared" si="77"/>
        <v>B</v>
      </c>
      <c r="G119" s="312">
        <f t="shared" si="78"/>
        <v>2.7100999999999993</v>
      </c>
      <c r="H119" s="312">
        <f t="shared" si="78"/>
        <v>3.5115337627509895</v>
      </c>
      <c r="I119" s="287" t="str">
        <f t="shared" si="79"/>
        <v>B</v>
      </c>
      <c r="J119" s="320">
        <f t="shared" si="145"/>
        <v>3</v>
      </c>
      <c r="K119" s="80">
        <f t="shared" si="146"/>
        <v>3</v>
      </c>
      <c r="L119" s="82">
        <f t="shared" si="147"/>
        <v>3</v>
      </c>
      <c r="M119" s="80">
        <f t="shared" si="80"/>
        <v>25</v>
      </c>
      <c r="N119" s="80">
        <f t="shared" si="81"/>
        <v>120</v>
      </c>
      <c r="O119" s="80">
        <f t="shared" si="82"/>
        <v>120</v>
      </c>
      <c r="P119" s="80">
        <f t="shared" si="83"/>
        <v>600</v>
      </c>
      <c r="Q119" s="80">
        <f t="shared" si="84"/>
        <v>1680</v>
      </c>
      <c r="R119" s="80">
        <f t="shared" si="85"/>
        <v>1680</v>
      </c>
      <c r="S119" s="80">
        <f t="shared" si="86"/>
        <v>60</v>
      </c>
      <c r="T119" s="80">
        <f>0</f>
        <v>0</v>
      </c>
      <c r="U119" s="80">
        <f>'Int. Sens. Plot'!$B$2</f>
        <v>100</v>
      </c>
      <c r="V119" s="80">
        <f>'Int. Sens. Plot'!$B$3</f>
        <v>25</v>
      </c>
      <c r="W119" s="80">
        <f t="shared" si="87"/>
        <v>5</v>
      </c>
      <c r="X119" s="80">
        <f t="shared" si="88"/>
        <v>5</v>
      </c>
      <c r="Y119" s="225">
        <v>0.5</v>
      </c>
      <c r="Z119" s="80">
        <v>0</v>
      </c>
      <c r="AA119" s="86">
        <v>45</v>
      </c>
      <c r="AB119" s="86">
        <v>5</v>
      </c>
      <c r="AC119" s="80">
        <v>90</v>
      </c>
      <c r="AD119" s="80">
        <v>45</v>
      </c>
      <c r="AE119" s="80">
        <v>12</v>
      </c>
      <c r="AF119" s="80">
        <f t="shared" si="89"/>
        <v>45</v>
      </c>
      <c r="AG119" s="80">
        <f t="shared" si="90"/>
        <v>45</v>
      </c>
      <c r="AH119" s="86">
        <v>0</v>
      </c>
      <c r="AI119" s="86">
        <v>12</v>
      </c>
      <c r="AJ119" s="40">
        <v>99.9</v>
      </c>
      <c r="AK119" s="86">
        <v>9</v>
      </c>
      <c r="AL119" s="86">
        <v>0</v>
      </c>
      <c r="AM119" s="91">
        <v>1</v>
      </c>
      <c r="AN119" s="91">
        <v>0.1</v>
      </c>
      <c r="AO119" s="122">
        <v>3.5</v>
      </c>
      <c r="AP119" s="122">
        <v>10</v>
      </c>
      <c r="AQ119" s="122">
        <v>3</v>
      </c>
      <c r="AR119" s="122">
        <v>3</v>
      </c>
      <c r="AS119" s="122" t="str">
        <f t="shared" si="91"/>
        <v>Signalized</v>
      </c>
      <c r="AT119" s="119" t="s">
        <v>74</v>
      </c>
      <c r="AU119" s="321" t="s">
        <v>74</v>
      </c>
      <c r="AV119" s="306">
        <f t="shared" si="92"/>
        <v>15.857142857142858</v>
      </c>
      <c r="AW119" s="276">
        <f t="shared" si="93"/>
        <v>0.46666666666666667</v>
      </c>
      <c r="AX119" s="276">
        <f t="shared" si="94"/>
        <v>2.7777777777777776E-2</v>
      </c>
      <c r="AY119" s="125">
        <f t="shared" si="95"/>
        <v>61.677868569486741</v>
      </c>
      <c r="AZ119" s="125">
        <f t="shared" si="96"/>
        <v>92.516802854230107</v>
      </c>
      <c r="BA119" s="125">
        <f t="shared" si="97"/>
        <v>137.21287999611633</v>
      </c>
      <c r="BB119" s="125">
        <f t="shared" si="98"/>
        <v>0.99999999946257168</v>
      </c>
      <c r="BC119" s="125">
        <f t="shared" si="99"/>
        <v>1</v>
      </c>
      <c r="BD119" s="326" t="str">
        <f t="shared" si="100"/>
        <v>-</v>
      </c>
      <c r="BE119" s="125" t="str">
        <f t="shared" si="101"/>
        <v>-</v>
      </c>
      <c r="BF119" s="125">
        <f t="shared" si="102"/>
        <v>6.1503584097827471</v>
      </c>
      <c r="BG119" s="125">
        <f t="shared" si="103"/>
        <v>1.1978086274186128</v>
      </c>
      <c r="BH119" s="127">
        <f t="shared" si="104"/>
        <v>140</v>
      </c>
      <c r="BI119" s="125">
        <f t="shared" si="105"/>
        <v>0.45499999999999996</v>
      </c>
      <c r="BJ119" s="125">
        <f t="shared" si="106"/>
        <v>8.5349999999999995E-2</v>
      </c>
      <c r="BK119" s="127">
        <f t="shared" si="107"/>
        <v>49</v>
      </c>
      <c r="BL119" s="126">
        <f>IF(AS119="Signalized",(AC119-BK119)^2/(2*AC119),IF(AS119="Free",PEDBIKE_DELAY(AX119,AW119,AF119,AE119,AO119,AR119,AM119,L119,TRUE),IF(AS119="Stop",1,"Control N/A!")))</f>
        <v>9.3388888888888886</v>
      </c>
      <c r="BM119" s="125">
        <f t="shared" si="108"/>
        <v>8.959091002898803E-2</v>
      </c>
      <c r="BN119" s="125">
        <f t="shared" si="109"/>
        <v>2.4274495374476008</v>
      </c>
      <c r="BO119" s="124" t="str">
        <f t="shared" si="110"/>
        <v>B</v>
      </c>
      <c r="BP119" s="310"/>
      <c r="BQ119" s="302">
        <f t="shared" si="111"/>
        <v>1500</v>
      </c>
      <c r="BR119" s="126">
        <v>104</v>
      </c>
      <c r="BS119" s="127">
        <f t="shared" si="112"/>
        <v>23.415695370923174</v>
      </c>
      <c r="BT119" s="126">
        <f t="shared" si="113"/>
        <v>22.5</v>
      </c>
      <c r="BU119" s="303">
        <f t="shared" si="114"/>
        <v>7.5</v>
      </c>
      <c r="BV119" s="276">
        <f t="shared" si="115"/>
        <v>0.46666666666666667</v>
      </c>
      <c r="BW119" s="276">
        <f t="shared" si="116"/>
        <v>6.9444444444444441E-3</v>
      </c>
      <c r="BX119" s="125">
        <f t="shared" si="117"/>
        <v>1</v>
      </c>
      <c r="BY119" s="125">
        <f t="shared" si="118"/>
        <v>9.5443058980979947E-3</v>
      </c>
      <c r="BZ119" s="125">
        <f t="shared" si="119"/>
        <v>7.5</v>
      </c>
      <c r="CA119" s="125">
        <f t="shared" si="120"/>
        <v>7.4830002965798004E-2</v>
      </c>
      <c r="CB119" s="125">
        <f t="shared" si="121"/>
        <v>0.96980261657768141</v>
      </c>
      <c r="CC119" s="125">
        <f t="shared" si="122"/>
        <v>63.228150324192889</v>
      </c>
      <c r="CD119" s="125">
        <f t="shared" si="123"/>
        <v>1.9093246984236445</v>
      </c>
      <c r="CE119" s="125">
        <f t="shared" si="124"/>
        <v>33</v>
      </c>
      <c r="CF119" s="304" cm="1">
        <f t="array" ref="CF119">PEDBIKE_DELAY(BW119,BV119,AG119,AH119,AP119,AQ119,AN119,L119,FALSE)</f>
        <v>15.862508344014236</v>
      </c>
      <c r="CG119" s="306">
        <f t="shared" si="125"/>
        <v>7.5</v>
      </c>
      <c r="CH119" s="125">
        <f t="shared" si="126"/>
        <v>1</v>
      </c>
      <c r="CI119" s="125">
        <f t="shared" si="127"/>
        <v>9.5443058980979947E-3</v>
      </c>
      <c r="CJ119" s="125">
        <f t="shared" si="128"/>
        <v>7.5</v>
      </c>
      <c r="CK119" s="125">
        <f t="shared" si="129"/>
        <v>0.96980261657768152</v>
      </c>
      <c r="CL119" s="125">
        <f t="shared" si="130"/>
        <v>1</v>
      </c>
      <c r="CM119" s="125">
        <f t="shared" si="131"/>
        <v>61.318825625769236</v>
      </c>
      <c r="CN119" s="125">
        <f t="shared" si="132"/>
        <v>1.9093246984236445</v>
      </c>
      <c r="CO119" s="127">
        <f t="shared" si="133"/>
        <v>33</v>
      </c>
      <c r="CP119" s="125" cm="1">
        <f t="array" ref="CP119">PEDBIKE_DELAY(BW119,AW119,AG119,AH119,AP119,AQ119,AN119,L119,FALSE)</f>
        <v>15.862508344014236</v>
      </c>
      <c r="CQ119" s="126">
        <f t="shared" si="134"/>
        <v>30.5</v>
      </c>
      <c r="CR119" s="126">
        <f t="shared" si="135"/>
        <v>78.5</v>
      </c>
      <c r="CS119" s="126">
        <f t="shared" si="136"/>
        <v>54.5</v>
      </c>
      <c r="CT119" s="304">
        <f t="shared" si="137"/>
        <v>35.950000000000003</v>
      </c>
      <c r="CU119" s="126">
        <f t="shared" si="148"/>
        <v>35.950000000000003</v>
      </c>
      <c r="CV119" s="126">
        <f t="shared" si="138"/>
        <v>0</v>
      </c>
      <c r="CW119" s="127">
        <f t="shared" si="139"/>
        <v>0</v>
      </c>
      <c r="CX119" s="124">
        <f t="shared" si="140"/>
        <v>12</v>
      </c>
      <c r="CY119" s="124">
        <f t="shared" si="149"/>
        <v>1.365</v>
      </c>
      <c r="CZ119" s="124">
        <f t="shared" si="150"/>
        <v>1.4364337627509893</v>
      </c>
      <c r="DA119" s="125">
        <f t="shared" si="141"/>
        <v>-1.8843000000000001</v>
      </c>
      <c r="DB119" s="125">
        <f t="shared" si="142"/>
        <v>0.46199999999999997</v>
      </c>
      <c r="DC119" s="125">
        <f t="shared" si="143"/>
        <v>2.7100999999999993</v>
      </c>
      <c r="DD119" s="125">
        <f t="shared" si="151"/>
        <v>3.5115337627509895</v>
      </c>
      <c r="DE119" s="298" t="str">
        <f t="shared" si="144"/>
        <v>B</v>
      </c>
    </row>
    <row r="120" spans="1:109" x14ac:dyDescent="0.25">
      <c r="A120" s="23">
        <v>700</v>
      </c>
      <c r="B120" s="23">
        <v>25</v>
      </c>
      <c r="C120" s="23">
        <v>3</v>
      </c>
      <c r="D120" s="23" t="s">
        <v>265</v>
      </c>
      <c r="E120" s="312">
        <f t="shared" si="76"/>
        <v>2.5175078707809342</v>
      </c>
      <c r="F120" s="287" t="str">
        <f t="shared" si="77"/>
        <v>B</v>
      </c>
      <c r="G120" s="312">
        <f t="shared" si="78"/>
        <v>2.7870999999999992</v>
      </c>
      <c r="H120" s="312">
        <f t="shared" si="78"/>
        <v>3.816033762750989</v>
      </c>
      <c r="I120" s="287" t="str">
        <f t="shared" si="79"/>
        <v>C</v>
      </c>
      <c r="J120" s="320">
        <f t="shared" si="145"/>
        <v>3</v>
      </c>
      <c r="K120" s="80">
        <f t="shared" si="146"/>
        <v>3</v>
      </c>
      <c r="L120" s="82">
        <f t="shared" si="147"/>
        <v>3</v>
      </c>
      <c r="M120" s="80">
        <f t="shared" si="80"/>
        <v>25</v>
      </c>
      <c r="N120" s="80">
        <f t="shared" si="81"/>
        <v>140</v>
      </c>
      <c r="O120" s="80">
        <f t="shared" si="82"/>
        <v>140</v>
      </c>
      <c r="P120" s="80">
        <f t="shared" si="83"/>
        <v>700</v>
      </c>
      <c r="Q120" s="80">
        <f t="shared" si="84"/>
        <v>1960</v>
      </c>
      <c r="R120" s="80">
        <f t="shared" si="85"/>
        <v>1960</v>
      </c>
      <c r="S120" s="80">
        <f t="shared" si="86"/>
        <v>70</v>
      </c>
      <c r="T120" s="80">
        <f>0</f>
        <v>0</v>
      </c>
      <c r="U120" s="80">
        <f>'Int. Sens. Plot'!$B$2</f>
        <v>100</v>
      </c>
      <c r="V120" s="80">
        <f>'Int. Sens. Plot'!$B$3</f>
        <v>25</v>
      </c>
      <c r="W120" s="80">
        <f t="shared" si="87"/>
        <v>5</v>
      </c>
      <c r="X120" s="80">
        <f t="shared" si="88"/>
        <v>5</v>
      </c>
      <c r="Y120" s="225">
        <v>0.5</v>
      </c>
      <c r="Z120" s="80">
        <v>0</v>
      </c>
      <c r="AA120" s="86">
        <v>45</v>
      </c>
      <c r="AB120" s="86">
        <v>5</v>
      </c>
      <c r="AC120" s="80">
        <v>90</v>
      </c>
      <c r="AD120" s="80">
        <v>45</v>
      </c>
      <c r="AE120" s="80">
        <v>12</v>
      </c>
      <c r="AF120" s="80">
        <f t="shared" si="89"/>
        <v>45</v>
      </c>
      <c r="AG120" s="80">
        <f t="shared" si="90"/>
        <v>45</v>
      </c>
      <c r="AH120" s="86">
        <v>0</v>
      </c>
      <c r="AI120" s="86">
        <v>12</v>
      </c>
      <c r="AJ120" s="40">
        <v>100.9</v>
      </c>
      <c r="AK120" s="86">
        <v>9</v>
      </c>
      <c r="AL120" s="86">
        <v>0</v>
      </c>
      <c r="AM120" s="91">
        <v>1</v>
      </c>
      <c r="AN120" s="91">
        <v>0.1</v>
      </c>
      <c r="AO120" s="122">
        <v>3.5</v>
      </c>
      <c r="AP120" s="122">
        <v>10</v>
      </c>
      <c r="AQ120" s="122">
        <v>3</v>
      </c>
      <c r="AR120" s="122">
        <v>3</v>
      </c>
      <c r="AS120" s="122" t="str">
        <f t="shared" si="91"/>
        <v>Signalized</v>
      </c>
      <c r="AT120" s="119" t="s">
        <v>74</v>
      </c>
      <c r="AU120" s="321" t="s">
        <v>74</v>
      </c>
      <c r="AV120" s="306">
        <f t="shared" si="92"/>
        <v>15.857142857142858</v>
      </c>
      <c r="AW120" s="276">
        <f t="shared" si="93"/>
        <v>0.5444444444444444</v>
      </c>
      <c r="AX120" s="276">
        <f t="shared" si="94"/>
        <v>2.7777777777777776E-2</v>
      </c>
      <c r="AY120" s="125">
        <f t="shared" si="95"/>
        <v>182.14833055200393</v>
      </c>
      <c r="AZ120" s="125">
        <f t="shared" si="96"/>
        <v>273.22249582800589</v>
      </c>
      <c r="BA120" s="125">
        <f t="shared" si="97"/>
        <v>378.15380396115069</v>
      </c>
      <c r="BB120" s="125">
        <f t="shared" si="98"/>
        <v>1</v>
      </c>
      <c r="BC120" s="125">
        <f t="shared" si="99"/>
        <v>1</v>
      </c>
      <c r="BD120" s="326" t="str">
        <f t="shared" si="100"/>
        <v>-</v>
      </c>
      <c r="BE120" s="125" t="str">
        <f t="shared" si="101"/>
        <v>-</v>
      </c>
      <c r="BF120" s="125">
        <f t="shared" si="102"/>
        <v>5.2218695013155836</v>
      </c>
      <c r="BG120" s="125">
        <f t="shared" si="103"/>
        <v>1.1978086274186128</v>
      </c>
      <c r="BH120" s="127">
        <f t="shared" si="104"/>
        <v>163.33333333333334</v>
      </c>
      <c r="BI120" s="125">
        <f t="shared" si="105"/>
        <v>0.53083333333333338</v>
      </c>
      <c r="BJ120" s="125">
        <f t="shared" si="106"/>
        <v>9.9574999999999997E-2</v>
      </c>
      <c r="BK120" s="127">
        <f t="shared" si="107"/>
        <v>49</v>
      </c>
      <c r="BL120" s="126">
        <f>IF(AS120="Signalized",(AC120-BK120)^2/(2*AC120),IF(AS120="Free",PEDBIKE_DELAY(AX120,AW120,AF120,AE120,AO120,AR120,AM120,L120,TRUE),IF(AS120="Stop",1,"Control N/A!")))</f>
        <v>9.3388888888888886</v>
      </c>
      <c r="BM120" s="125">
        <f t="shared" si="108"/>
        <v>8.959091002898803E-2</v>
      </c>
      <c r="BN120" s="125">
        <f t="shared" si="109"/>
        <v>2.5175078707809342</v>
      </c>
      <c r="BO120" s="124" t="str">
        <f t="shared" si="110"/>
        <v>B</v>
      </c>
      <c r="BP120" s="310"/>
      <c r="BQ120" s="302">
        <f t="shared" si="111"/>
        <v>1500</v>
      </c>
      <c r="BR120" s="126">
        <v>105</v>
      </c>
      <c r="BS120" s="127">
        <f t="shared" si="112"/>
        <v>12.638400944960633</v>
      </c>
      <c r="BT120" s="126">
        <f t="shared" si="113"/>
        <v>22.5</v>
      </c>
      <c r="BU120" s="303">
        <f t="shared" si="114"/>
        <v>7.5</v>
      </c>
      <c r="BV120" s="276">
        <f t="shared" si="115"/>
        <v>0.5444444444444444</v>
      </c>
      <c r="BW120" s="276">
        <f t="shared" si="116"/>
        <v>6.9444444444444441E-3</v>
      </c>
      <c r="BX120" s="125">
        <f t="shared" si="117"/>
        <v>1</v>
      </c>
      <c r="BY120" s="125">
        <f t="shared" si="118"/>
        <v>6.8256114478663227E-3</v>
      </c>
      <c r="BZ120" s="125">
        <f t="shared" si="119"/>
        <v>7.5</v>
      </c>
      <c r="CA120" s="125">
        <f t="shared" si="120"/>
        <v>8.6745550118255244E-2</v>
      </c>
      <c r="CB120" s="125">
        <f t="shared" si="121"/>
        <v>0.98314879874005245</v>
      </c>
      <c r="CC120" s="125">
        <f t="shared" si="122"/>
        <v>101.36870554150529</v>
      </c>
      <c r="CD120" s="125">
        <f t="shared" si="123"/>
        <v>1.7081844585402628</v>
      </c>
      <c r="CE120" s="125">
        <f t="shared" si="124"/>
        <v>59</v>
      </c>
      <c r="CF120" s="304" cm="1">
        <f t="array" ref="CF120">PEDBIKE_DELAY(BW120,BV120,AG120,AH120,AP120,AQ120,AN120,L120,FALSE)</f>
        <v>21.588681676140215</v>
      </c>
      <c r="CG120" s="306">
        <f t="shared" si="125"/>
        <v>7.5</v>
      </c>
      <c r="CH120" s="125">
        <f t="shared" si="126"/>
        <v>1</v>
      </c>
      <c r="CI120" s="125">
        <f t="shared" si="127"/>
        <v>6.8256114478663227E-3</v>
      </c>
      <c r="CJ120" s="125">
        <f t="shared" si="128"/>
        <v>7.5</v>
      </c>
      <c r="CK120" s="125">
        <f t="shared" si="129"/>
        <v>0.98314879874005245</v>
      </c>
      <c r="CL120" s="125">
        <f t="shared" si="130"/>
        <v>1</v>
      </c>
      <c r="CM120" s="125">
        <f t="shared" si="131"/>
        <v>99.660521082965033</v>
      </c>
      <c r="CN120" s="125">
        <f t="shared" si="132"/>
        <v>1.7081844585402628</v>
      </c>
      <c r="CO120" s="127">
        <f t="shared" si="133"/>
        <v>59</v>
      </c>
      <c r="CP120" s="125" cm="1">
        <f t="array" ref="CP120">PEDBIKE_DELAY(BW120,AW120,AG120,AH120,AP120,AQ120,AN120,L120,FALSE)</f>
        <v>21.588681676140215</v>
      </c>
      <c r="CQ120" s="126">
        <f t="shared" si="134"/>
        <v>30.5</v>
      </c>
      <c r="CR120" s="126">
        <f t="shared" si="135"/>
        <v>78.5</v>
      </c>
      <c r="CS120" s="126">
        <f t="shared" si="136"/>
        <v>54.5</v>
      </c>
      <c r="CT120" s="304">
        <f t="shared" si="137"/>
        <v>35.950000000000003</v>
      </c>
      <c r="CU120" s="126">
        <f t="shared" si="148"/>
        <v>35.950000000000003</v>
      </c>
      <c r="CV120" s="126">
        <f t="shared" si="138"/>
        <v>0</v>
      </c>
      <c r="CW120" s="127">
        <f t="shared" si="139"/>
        <v>0</v>
      </c>
      <c r="CX120" s="124">
        <f t="shared" si="140"/>
        <v>12</v>
      </c>
      <c r="CY120" s="124">
        <f t="shared" si="149"/>
        <v>1.5924999999999998</v>
      </c>
      <c r="CZ120" s="124">
        <f t="shared" si="150"/>
        <v>1.4364337627509893</v>
      </c>
      <c r="DA120" s="125">
        <f t="shared" si="141"/>
        <v>-1.8843000000000001</v>
      </c>
      <c r="DB120" s="125">
        <f t="shared" si="142"/>
        <v>0.53900000000000003</v>
      </c>
      <c r="DC120" s="125">
        <f t="shared" si="143"/>
        <v>2.7870999999999992</v>
      </c>
      <c r="DD120" s="125">
        <f t="shared" si="151"/>
        <v>3.816033762750989</v>
      </c>
      <c r="DE120" s="298" t="str">
        <f t="shared" si="144"/>
        <v>C</v>
      </c>
    </row>
    <row r="121" spans="1:109" x14ac:dyDescent="0.25">
      <c r="A121" s="23">
        <v>800</v>
      </c>
      <c r="B121" s="23">
        <v>25</v>
      </c>
      <c r="C121" s="23">
        <v>3</v>
      </c>
      <c r="D121" s="23" t="s">
        <v>265</v>
      </c>
      <c r="E121" s="312">
        <f t="shared" si="76"/>
        <v>2.6075662041142671</v>
      </c>
      <c r="F121" s="287" t="str">
        <f t="shared" si="77"/>
        <v>B</v>
      </c>
      <c r="G121" s="312">
        <f t="shared" si="78"/>
        <v>2.8640999999999992</v>
      </c>
      <c r="H121" s="312">
        <f t="shared" si="78"/>
        <v>4.1205337627509895</v>
      </c>
      <c r="I121" s="287" t="str">
        <f t="shared" si="79"/>
        <v>C</v>
      </c>
      <c r="J121" s="320">
        <f t="shared" si="145"/>
        <v>3</v>
      </c>
      <c r="K121" s="80">
        <f t="shared" si="146"/>
        <v>3</v>
      </c>
      <c r="L121" s="82">
        <f t="shared" si="147"/>
        <v>3</v>
      </c>
      <c r="M121" s="80">
        <f t="shared" si="80"/>
        <v>25</v>
      </c>
      <c r="N121" s="80">
        <f t="shared" si="81"/>
        <v>160</v>
      </c>
      <c r="O121" s="80">
        <f t="shared" si="82"/>
        <v>160</v>
      </c>
      <c r="P121" s="80">
        <f t="shared" si="83"/>
        <v>800</v>
      </c>
      <c r="Q121" s="80">
        <f t="shared" si="84"/>
        <v>2240</v>
      </c>
      <c r="R121" s="80">
        <f t="shared" si="85"/>
        <v>2240</v>
      </c>
      <c r="S121" s="80">
        <f t="shared" si="86"/>
        <v>80</v>
      </c>
      <c r="T121" s="80">
        <f>0</f>
        <v>0</v>
      </c>
      <c r="U121" s="80">
        <f>'Int. Sens. Plot'!$B$2</f>
        <v>100</v>
      </c>
      <c r="V121" s="80">
        <f>'Int. Sens. Plot'!$B$3</f>
        <v>25</v>
      </c>
      <c r="W121" s="80">
        <f t="shared" si="87"/>
        <v>5</v>
      </c>
      <c r="X121" s="80">
        <f t="shared" si="88"/>
        <v>5</v>
      </c>
      <c r="Y121" s="225">
        <v>0.5</v>
      </c>
      <c r="Z121" s="80">
        <v>0</v>
      </c>
      <c r="AA121" s="86">
        <v>45</v>
      </c>
      <c r="AB121" s="86">
        <v>5</v>
      </c>
      <c r="AC121" s="80">
        <v>90</v>
      </c>
      <c r="AD121" s="80">
        <v>45</v>
      </c>
      <c r="AE121" s="80">
        <v>12</v>
      </c>
      <c r="AF121" s="80">
        <f t="shared" si="89"/>
        <v>45</v>
      </c>
      <c r="AG121" s="80">
        <f t="shared" si="90"/>
        <v>45</v>
      </c>
      <c r="AH121" s="86">
        <v>0</v>
      </c>
      <c r="AI121" s="86">
        <v>12</v>
      </c>
      <c r="AJ121" s="40">
        <v>101.9</v>
      </c>
      <c r="AK121" s="86">
        <v>9</v>
      </c>
      <c r="AL121" s="86">
        <v>0</v>
      </c>
      <c r="AM121" s="91">
        <v>1</v>
      </c>
      <c r="AN121" s="91">
        <v>0.1</v>
      </c>
      <c r="AO121" s="122">
        <v>3.5</v>
      </c>
      <c r="AP121" s="122">
        <v>10</v>
      </c>
      <c r="AQ121" s="122">
        <v>3</v>
      </c>
      <c r="AR121" s="122">
        <v>3</v>
      </c>
      <c r="AS121" s="122" t="str">
        <f t="shared" si="91"/>
        <v>Signalized</v>
      </c>
      <c r="AT121" s="119" t="s">
        <v>74</v>
      </c>
      <c r="AU121" s="321" t="s">
        <v>74</v>
      </c>
      <c r="AV121" s="306">
        <f t="shared" si="92"/>
        <v>15.857142857142858</v>
      </c>
      <c r="AW121" s="276">
        <f t="shared" si="93"/>
        <v>0.62222222222222223</v>
      </c>
      <c r="AX121" s="276">
        <f t="shared" si="94"/>
        <v>2.7777777777777776E-2</v>
      </c>
      <c r="AY121" s="125">
        <f t="shared" si="95"/>
        <v>549.6123853040682</v>
      </c>
      <c r="AZ121" s="125">
        <f t="shared" si="96"/>
        <v>824.41857795610235</v>
      </c>
      <c r="BA121" s="125">
        <f t="shared" si="97"/>
        <v>1113.0819134652793</v>
      </c>
      <c r="BB121" s="125">
        <f t="shared" si="98"/>
        <v>1</v>
      </c>
      <c r="BC121" s="125">
        <f t="shared" si="99"/>
        <v>1</v>
      </c>
      <c r="BD121" s="326" t="str">
        <f t="shared" si="100"/>
        <v>-</v>
      </c>
      <c r="BE121" s="125" t="str">
        <f t="shared" si="101"/>
        <v>-</v>
      </c>
      <c r="BF121" s="125">
        <f t="shared" si="102"/>
        <v>4.580686599634304</v>
      </c>
      <c r="BG121" s="125">
        <f t="shared" si="103"/>
        <v>1.1978086274186128</v>
      </c>
      <c r="BH121" s="127">
        <f t="shared" si="104"/>
        <v>186.66666666666666</v>
      </c>
      <c r="BI121" s="125">
        <f t="shared" si="105"/>
        <v>0.60666666666666658</v>
      </c>
      <c r="BJ121" s="125">
        <f t="shared" si="106"/>
        <v>0.1138</v>
      </c>
      <c r="BK121" s="127">
        <f t="shared" si="107"/>
        <v>49</v>
      </c>
      <c r="BL121" s="126">
        <f>IF(AS121="Signalized",(AC121-BK121)^2/(2*AC121),IF(AS121="Free",PEDBIKE_DELAY(AX121,AW121,AF121,AE121,AO121,AR121,AM121,L121,TRUE),IF(AS121="Stop",1,"Control N/A!")))</f>
        <v>9.3388888888888886</v>
      </c>
      <c r="BM121" s="125">
        <f t="shared" si="108"/>
        <v>8.959091002898803E-2</v>
      </c>
      <c r="BN121" s="125">
        <f t="shared" si="109"/>
        <v>2.6075662041142671</v>
      </c>
      <c r="BO121" s="124" t="str">
        <f t="shared" si="110"/>
        <v>B</v>
      </c>
      <c r="BP121" s="310"/>
      <c r="BQ121" s="302">
        <f t="shared" si="111"/>
        <v>1500</v>
      </c>
      <c r="BR121" s="126">
        <v>106</v>
      </c>
      <c r="BS121" s="127">
        <f t="shared" si="112"/>
        <v>6.746083372843632</v>
      </c>
      <c r="BT121" s="126">
        <f t="shared" si="113"/>
        <v>22.5</v>
      </c>
      <c r="BU121" s="303">
        <f t="shared" si="114"/>
        <v>7.5</v>
      </c>
      <c r="BV121" s="276">
        <f t="shared" si="115"/>
        <v>0.62222222222222223</v>
      </c>
      <c r="BW121" s="276">
        <f t="shared" si="116"/>
        <v>6.9444444444444441E-3</v>
      </c>
      <c r="BX121" s="125">
        <f t="shared" si="117"/>
        <v>1</v>
      </c>
      <c r="BY121" s="125">
        <f t="shared" si="118"/>
        <v>5.1625684456277528E-3</v>
      </c>
      <c r="BZ121" s="125">
        <f t="shared" si="119"/>
        <v>7.5</v>
      </c>
      <c r="CA121" s="125">
        <f t="shared" si="120"/>
        <v>9.8507633297175157E-2</v>
      </c>
      <c r="CB121" s="125">
        <f t="shared" si="121"/>
        <v>0.99059643744850479</v>
      </c>
      <c r="CC121" s="125">
        <f t="shared" si="122"/>
        <v>163.33667495840493</v>
      </c>
      <c r="CD121" s="125">
        <f t="shared" si="123"/>
        <v>1.5359466399246013</v>
      </c>
      <c r="CE121" s="125">
        <f t="shared" si="124"/>
        <v>106</v>
      </c>
      <c r="CF121" s="304" cm="1">
        <f t="array" ref="CF121">PEDBIKE_DELAY(BW121,BV121,AG121,AH121,AP121,AQ121,AN121,L121,FALSE)</f>
        <v>28.731590414811876</v>
      </c>
      <c r="CG121" s="306">
        <f t="shared" si="125"/>
        <v>7.5</v>
      </c>
      <c r="CH121" s="125">
        <f t="shared" si="126"/>
        <v>1</v>
      </c>
      <c r="CI121" s="125">
        <f t="shared" si="127"/>
        <v>5.1625684456277528E-3</v>
      </c>
      <c r="CJ121" s="125">
        <f t="shared" si="128"/>
        <v>7.5</v>
      </c>
      <c r="CK121" s="125">
        <f t="shared" si="129"/>
        <v>0.99059643744850479</v>
      </c>
      <c r="CL121" s="125">
        <f t="shared" si="130"/>
        <v>1</v>
      </c>
      <c r="CM121" s="125">
        <f t="shared" si="131"/>
        <v>161.80072831848034</v>
      </c>
      <c r="CN121" s="125">
        <f t="shared" si="132"/>
        <v>1.5359466399246013</v>
      </c>
      <c r="CO121" s="127">
        <f t="shared" si="133"/>
        <v>106</v>
      </c>
      <c r="CP121" s="125" cm="1">
        <f t="array" ref="CP121">PEDBIKE_DELAY(BW121,AW121,AG121,AH121,AP121,AQ121,AN121,L121,FALSE)</f>
        <v>28.731590414811876</v>
      </c>
      <c r="CQ121" s="126">
        <f t="shared" si="134"/>
        <v>30.5</v>
      </c>
      <c r="CR121" s="126">
        <f t="shared" si="135"/>
        <v>78.5</v>
      </c>
      <c r="CS121" s="126">
        <f t="shared" si="136"/>
        <v>54.5</v>
      </c>
      <c r="CT121" s="304">
        <f t="shared" si="137"/>
        <v>35.950000000000003</v>
      </c>
      <c r="CU121" s="126">
        <f t="shared" si="148"/>
        <v>35.950000000000003</v>
      </c>
      <c r="CV121" s="126">
        <f t="shared" si="138"/>
        <v>0</v>
      </c>
      <c r="CW121" s="127">
        <f t="shared" si="139"/>
        <v>0</v>
      </c>
      <c r="CX121" s="124">
        <f t="shared" si="140"/>
        <v>12</v>
      </c>
      <c r="CY121" s="124">
        <f t="shared" si="149"/>
        <v>1.8199999999999998</v>
      </c>
      <c r="CZ121" s="124">
        <f t="shared" si="150"/>
        <v>1.4364337627509893</v>
      </c>
      <c r="DA121" s="125">
        <f t="shared" si="141"/>
        <v>-1.8843000000000001</v>
      </c>
      <c r="DB121" s="125">
        <f t="shared" si="142"/>
        <v>0.61599999999999999</v>
      </c>
      <c r="DC121" s="125">
        <f t="shared" si="143"/>
        <v>2.8640999999999992</v>
      </c>
      <c r="DD121" s="125">
        <f t="shared" si="151"/>
        <v>4.1205337627509895</v>
      </c>
      <c r="DE121" s="298" t="str">
        <f t="shared" si="144"/>
        <v>C</v>
      </c>
    </row>
    <row r="122" spans="1:109" x14ac:dyDescent="0.25">
      <c r="A122" s="23">
        <v>900</v>
      </c>
      <c r="B122" s="23">
        <v>25</v>
      </c>
      <c r="C122" s="23">
        <v>3</v>
      </c>
      <c r="D122" s="23" t="s">
        <v>265</v>
      </c>
      <c r="E122" s="312">
        <f t="shared" si="76"/>
        <v>2.6976245374476009</v>
      </c>
      <c r="F122" s="287" t="str">
        <f t="shared" si="77"/>
        <v>B</v>
      </c>
      <c r="G122" s="312">
        <f t="shared" si="78"/>
        <v>2.9411</v>
      </c>
      <c r="H122" s="312">
        <f t="shared" si="78"/>
        <v>4.4250337627509886</v>
      </c>
      <c r="I122" s="287" t="str">
        <f t="shared" si="79"/>
        <v>C</v>
      </c>
      <c r="J122" s="320">
        <f t="shared" si="145"/>
        <v>3</v>
      </c>
      <c r="K122" s="80">
        <f t="shared" si="146"/>
        <v>3</v>
      </c>
      <c r="L122" s="82">
        <f t="shared" si="147"/>
        <v>3</v>
      </c>
      <c r="M122" s="80">
        <f t="shared" si="80"/>
        <v>25</v>
      </c>
      <c r="N122" s="80">
        <f t="shared" si="81"/>
        <v>180</v>
      </c>
      <c r="O122" s="80">
        <f t="shared" si="82"/>
        <v>180</v>
      </c>
      <c r="P122" s="80">
        <f t="shared" si="83"/>
        <v>900</v>
      </c>
      <c r="Q122" s="80">
        <f t="shared" si="84"/>
        <v>2520</v>
      </c>
      <c r="R122" s="80">
        <f t="shared" si="85"/>
        <v>2520</v>
      </c>
      <c r="S122" s="80">
        <f t="shared" si="86"/>
        <v>90</v>
      </c>
      <c r="T122" s="80">
        <f>0</f>
        <v>0</v>
      </c>
      <c r="U122" s="80">
        <f>'Int. Sens. Plot'!$B$2</f>
        <v>100</v>
      </c>
      <c r="V122" s="80">
        <f>'Int. Sens. Plot'!$B$3</f>
        <v>25</v>
      </c>
      <c r="W122" s="80">
        <f t="shared" si="87"/>
        <v>5</v>
      </c>
      <c r="X122" s="80">
        <f t="shared" si="88"/>
        <v>5</v>
      </c>
      <c r="Y122" s="225">
        <v>0.5</v>
      </c>
      <c r="Z122" s="80">
        <v>0</v>
      </c>
      <c r="AA122" s="86">
        <v>45</v>
      </c>
      <c r="AB122" s="86">
        <v>5</v>
      </c>
      <c r="AC122" s="80">
        <v>90</v>
      </c>
      <c r="AD122" s="80">
        <v>45</v>
      </c>
      <c r="AE122" s="80">
        <v>12</v>
      </c>
      <c r="AF122" s="80">
        <f t="shared" si="89"/>
        <v>45</v>
      </c>
      <c r="AG122" s="80">
        <f t="shared" si="90"/>
        <v>45</v>
      </c>
      <c r="AH122" s="86">
        <v>0</v>
      </c>
      <c r="AI122" s="86">
        <v>12</v>
      </c>
      <c r="AJ122" s="40">
        <v>102.9</v>
      </c>
      <c r="AK122" s="86">
        <v>9</v>
      </c>
      <c r="AL122" s="86">
        <v>0</v>
      </c>
      <c r="AM122" s="91">
        <v>1</v>
      </c>
      <c r="AN122" s="91">
        <v>0.1</v>
      </c>
      <c r="AO122" s="122">
        <v>3.5</v>
      </c>
      <c r="AP122" s="122">
        <v>10</v>
      </c>
      <c r="AQ122" s="122">
        <v>3</v>
      </c>
      <c r="AR122" s="122">
        <v>3</v>
      </c>
      <c r="AS122" s="122" t="str">
        <f t="shared" si="91"/>
        <v>Signalized</v>
      </c>
      <c r="AT122" s="119" t="s">
        <v>74</v>
      </c>
      <c r="AU122" s="321" t="s">
        <v>74</v>
      </c>
      <c r="AV122" s="306">
        <f t="shared" si="92"/>
        <v>15.857142857142858</v>
      </c>
      <c r="AW122" s="276">
        <f t="shared" si="93"/>
        <v>0.7</v>
      </c>
      <c r="AX122" s="276">
        <f t="shared" si="94"/>
        <v>2.7777777777777776E-2</v>
      </c>
      <c r="AY122" s="125">
        <f t="shared" si="95"/>
        <v>1684.1573068598136</v>
      </c>
      <c r="AZ122" s="125">
        <f t="shared" si="96"/>
        <v>2526.2359602897204</v>
      </c>
      <c r="BA122" s="125">
        <f t="shared" si="97"/>
        <v>3382.1717565767699</v>
      </c>
      <c r="BB122" s="125">
        <f t="shared" si="98"/>
        <v>1</v>
      </c>
      <c r="BC122" s="125">
        <f t="shared" si="99"/>
        <v>1</v>
      </c>
      <c r="BD122" s="326" t="str">
        <f t="shared" si="100"/>
        <v>-</v>
      </c>
      <c r="BE122" s="125" t="str">
        <f t="shared" si="101"/>
        <v>-</v>
      </c>
      <c r="BF122" s="125">
        <f t="shared" si="102"/>
        <v>4.1010194275001055</v>
      </c>
      <c r="BG122" s="125">
        <f t="shared" si="103"/>
        <v>1.1978086274186128</v>
      </c>
      <c r="BH122" s="127">
        <f t="shared" si="104"/>
        <v>210</v>
      </c>
      <c r="BI122" s="125">
        <f t="shared" si="105"/>
        <v>0.6825</v>
      </c>
      <c r="BJ122" s="125">
        <f t="shared" si="106"/>
        <v>0.128025</v>
      </c>
      <c r="BK122" s="127">
        <f t="shared" si="107"/>
        <v>49</v>
      </c>
      <c r="BL122" s="126">
        <f>IF(AS122="Signalized",(AC122-BK122)^2/(2*AC122),IF(AS122="Free",PEDBIKE_DELAY(AX122,AW122,AF122,AE122,AO122,AR122,AM122,L122,TRUE),IF(AS122="Stop",1,"Control N/A!")))</f>
        <v>9.3388888888888886</v>
      </c>
      <c r="BM122" s="125">
        <f t="shared" si="108"/>
        <v>8.959091002898803E-2</v>
      </c>
      <c r="BN122" s="125">
        <f t="shared" si="109"/>
        <v>2.6976245374476009</v>
      </c>
      <c r="BO122" s="124" t="str">
        <f t="shared" si="110"/>
        <v>B</v>
      </c>
      <c r="BP122" s="310"/>
      <c r="BQ122" s="302">
        <f t="shared" si="111"/>
        <v>1500</v>
      </c>
      <c r="BR122" s="126">
        <v>107</v>
      </c>
      <c r="BS122" s="127">
        <f t="shared" si="112"/>
        <v>3.5611132495586046</v>
      </c>
      <c r="BT122" s="126">
        <f t="shared" si="113"/>
        <v>22.5</v>
      </c>
      <c r="BU122" s="303">
        <f t="shared" si="114"/>
        <v>7.5</v>
      </c>
      <c r="BV122" s="276">
        <f t="shared" si="115"/>
        <v>0.7</v>
      </c>
      <c r="BW122" s="276">
        <f t="shared" si="116"/>
        <v>6.9444444444444441E-3</v>
      </c>
      <c r="BX122" s="125">
        <f t="shared" si="117"/>
        <v>1</v>
      </c>
      <c r="BY122" s="125">
        <f t="shared" si="118"/>
        <v>4.1447764247004235E-3</v>
      </c>
      <c r="BZ122" s="125">
        <f t="shared" si="119"/>
        <v>7.5</v>
      </c>
      <c r="CA122" s="125">
        <f t="shared" si="120"/>
        <v>0.11011822901197621</v>
      </c>
      <c r="CB122" s="125">
        <f t="shared" si="121"/>
        <v>0.99475248160081864</v>
      </c>
      <c r="CC122" s="125">
        <f t="shared" si="122"/>
        <v>264.69796236865534</v>
      </c>
      <c r="CD122" s="125">
        <f t="shared" si="123"/>
        <v>1.3890074277553406</v>
      </c>
      <c r="CE122" s="125">
        <f t="shared" si="124"/>
        <v>191</v>
      </c>
      <c r="CF122" s="304" cm="1">
        <f t="array" ref="CF122">PEDBIKE_DELAY(BW122,BV122,AG122,AH122,AP122,AQ122,AN122,L122,FALSE)</f>
        <v>37.4648244039048</v>
      </c>
      <c r="CG122" s="306">
        <f t="shared" si="125"/>
        <v>7.5</v>
      </c>
      <c r="CH122" s="125">
        <f t="shared" si="126"/>
        <v>1</v>
      </c>
      <c r="CI122" s="125">
        <f t="shared" si="127"/>
        <v>4.1447764247004235E-3</v>
      </c>
      <c r="CJ122" s="125">
        <f t="shared" si="128"/>
        <v>7.5</v>
      </c>
      <c r="CK122" s="125">
        <f t="shared" si="129"/>
        <v>0.99475248160081864</v>
      </c>
      <c r="CL122" s="125">
        <f t="shared" si="130"/>
        <v>1</v>
      </c>
      <c r="CM122" s="125">
        <f t="shared" si="131"/>
        <v>263.30895494089998</v>
      </c>
      <c r="CN122" s="125">
        <f t="shared" si="132"/>
        <v>1.3890074277553406</v>
      </c>
      <c r="CO122" s="127">
        <f t="shared" si="133"/>
        <v>191</v>
      </c>
      <c r="CP122" s="125" cm="1">
        <f t="array" ref="CP122">PEDBIKE_DELAY(BW122,AW122,AG122,AH122,AP122,AQ122,AN122,L122,FALSE)</f>
        <v>37.4648244039048</v>
      </c>
      <c r="CQ122" s="126">
        <f t="shared" si="134"/>
        <v>30.5</v>
      </c>
      <c r="CR122" s="126">
        <f t="shared" si="135"/>
        <v>78.5</v>
      </c>
      <c r="CS122" s="126">
        <f t="shared" si="136"/>
        <v>54.5</v>
      </c>
      <c r="CT122" s="304">
        <f t="shared" si="137"/>
        <v>35.950000000000003</v>
      </c>
      <c r="CU122" s="126">
        <f t="shared" si="148"/>
        <v>35.950000000000003</v>
      </c>
      <c r="CV122" s="126">
        <f t="shared" si="138"/>
        <v>0</v>
      </c>
      <c r="CW122" s="127">
        <f t="shared" si="139"/>
        <v>0</v>
      </c>
      <c r="CX122" s="124">
        <f t="shared" si="140"/>
        <v>12</v>
      </c>
      <c r="CY122" s="124">
        <f t="shared" si="149"/>
        <v>2.0474999999999999</v>
      </c>
      <c r="CZ122" s="124">
        <f t="shared" si="150"/>
        <v>1.4364337627509893</v>
      </c>
      <c r="DA122" s="125">
        <f t="shared" si="141"/>
        <v>-1.8843000000000001</v>
      </c>
      <c r="DB122" s="125">
        <f t="shared" si="142"/>
        <v>0.69300000000000006</v>
      </c>
      <c r="DC122" s="125">
        <f t="shared" si="143"/>
        <v>2.9411</v>
      </c>
      <c r="DD122" s="125">
        <f t="shared" si="151"/>
        <v>4.4250337627509886</v>
      </c>
      <c r="DE122" s="298" t="str">
        <f t="shared" si="144"/>
        <v>C</v>
      </c>
    </row>
    <row r="123" spans="1:109" x14ac:dyDescent="0.25">
      <c r="A123" s="23">
        <v>1000</v>
      </c>
      <c r="B123" s="23">
        <v>25</v>
      </c>
      <c r="C123" s="23">
        <v>3</v>
      </c>
      <c r="D123" s="23" t="s">
        <v>265</v>
      </c>
      <c r="E123" s="312">
        <f t="shared" si="76"/>
        <v>2.7876828707809342</v>
      </c>
      <c r="F123" s="287" t="str">
        <f t="shared" si="77"/>
        <v>C</v>
      </c>
      <c r="G123" s="312">
        <f t="shared" si="78"/>
        <v>3.0181</v>
      </c>
      <c r="H123" s="312">
        <f t="shared" si="78"/>
        <v>4.7295337627509895</v>
      </c>
      <c r="I123" s="287" t="str">
        <f t="shared" si="79"/>
        <v>C</v>
      </c>
      <c r="J123" s="320">
        <f t="shared" si="145"/>
        <v>3</v>
      </c>
      <c r="K123" s="80">
        <f t="shared" si="146"/>
        <v>3</v>
      </c>
      <c r="L123" s="82">
        <f t="shared" si="147"/>
        <v>3</v>
      </c>
      <c r="M123" s="80">
        <f t="shared" si="80"/>
        <v>25</v>
      </c>
      <c r="N123" s="80">
        <f t="shared" si="81"/>
        <v>200</v>
      </c>
      <c r="O123" s="80">
        <f t="shared" si="82"/>
        <v>200</v>
      </c>
      <c r="P123" s="80">
        <f t="shared" si="83"/>
        <v>1000</v>
      </c>
      <c r="Q123" s="80">
        <f t="shared" si="84"/>
        <v>2800</v>
      </c>
      <c r="R123" s="80">
        <f t="shared" si="85"/>
        <v>2800</v>
      </c>
      <c r="S123" s="80">
        <f t="shared" si="86"/>
        <v>100</v>
      </c>
      <c r="T123" s="80">
        <f>0</f>
        <v>0</v>
      </c>
      <c r="U123" s="80">
        <f>'Int. Sens. Plot'!$B$2</f>
        <v>100</v>
      </c>
      <c r="V123" s="80">
        <f>'Int. Sens. Plot'!$B$3</f>
        <v>25</v>
      </c>
      <c r="W123" s="80">
        <f t="shared" si="87"/>
        <v>5</v>
      </c>
      <c r="X123" s="80">
        <f t="shared" si="88"/>
        <v>5</v>
      </c>
      <c r="Y123" s="225">
        <v>0.5</v>
      </c>
      <c r="Z123" s="80">
        <v>0</v>
      </c>
      <c r="AA123" s="86">
        <v>45</v>
      </c>
      <c r="AB123" s="86">
        <v>5</v>
      </c>
      <c r="AC123" s="80">
        <v>90</v>
      </c>
      <c r="AD123" s="80">
        <v>45</v>
      </c>
      <c r="AE123" s="80">
        <v>12</v>
      </c>
      <c r="AF123" s="80">
        <f t="shared" si="89"/>
        <v>45</v>
      </c>
      <c r="AG123" s="80">
        <f t="shared" si="90"/>
        <v>45</v>
      </c>
      <c r="AH123" s="86">
        <v>0</v>
      </c>
      <c r="AI123" s="86">
        <v>12</v>
      </c>
      <c r="AJ123" s="40">
        <v>103.9</v>
      </c>
      <c r="AK123" s="86">
        <v>9</v>
      </c>
      <c r="AL123" s="86">
        <v>0</v>
      </c>
      <c r="AM123" s="91">
        <v>1</v>
      </c>
      <c r="AN123" s="91">
        <v>0.1</v>
      </c>
      <c r="AO123" s="122">
        <v>3.5</v>
      </c>
      <c r="AP123" s="122">
        <v>10</v>
      </c>
      <c r="AQ123" s="122">
        <v>3</v>
      </c>
      <c r="AR123" s="122">
        <v>3</v>
      </c>
      <c r="AS123" s="122" t="str">
        <f t="shared" si="91"/>
        <v>Signalized</v>
      </c>
      <c r="AT123" s="119" t="s">
        <v>74</v>
      </c>
      <c r="AU123" s="321" t="s">
        <v>74</v>
      </c>
      <c r="AV123" s="306">
        <f t="shared" si="92"/>
        <v>15.857142857142858</v>
      </c>
      <c r="AW123" s="276">
        <f t="shared" si="93"/>
        <v>0.77777777777777779</v>
      </c>
      <c r="AX123" s="276">
        <f t="shared" si="94"/>
        <v>2.7777777777777776E-2</v>
      </c>
      <c r="AY123" s="125">
        <f t="shared" si="95"/>
        <v>5222.0835306054914</v>
      </c>
      <c r="AZ123" s="125">
        <f t="shared" si="96"/>
        <v>7833.1252959082376</v>
      </c>
      <c r="BA123" s="125">
        <f t="shared" si="97"/>
        <v>10458.024204068126</v>
      </c>
      <c r="BB123" s="125">
        <f t="shared" si="98"/>
        <v>1</v>
      </c>
      <c r="BC123" s="125">
        <f t="shared" si="99"/>
        <v>1</v>
      </c>
      <c r="BD123" s="326" t="str">
        <f t="shared" si="100"/>
        <v>-</v>
      </c>
      <c r="BE123" s="125" t="str">
        <f t="shared" si="101"/>
        <v>-</v>
      </c>
      <c r="BF123" s="125">
        <f t="shared" si="102"/>
        <v>3.7214613018450824</v>
      </c>
      <c r="BG123" s="125">
        <f t="shared" si="103"/>
        <v>1.1978086274186128</v>
      </c>
      <c r="BH123" s="127">
        <f t="shared" si="104"/>
        <v>233.33333333333334</v>
      </c>
      <c r="BI123" s="125">
        <f t="shared" si="105"/>
        <v>0.7583333333333333</v>
      </c>
      <c r="BJ123" s="125">
        <f t="shared" si="106"/>
        <v>0.14224999999999999</v>
      </c>
      <c r="BK123" s="127">
        <f t="shared" si="107"/>
        <v>49</v>
      </c>
      <c r="BL123" s="126">
        <f>IF(AS123="Signalized",(AC123-BK123)^2/(2*AC123),IF(AS123="Free",PEDBIKE_DELAY(AX123,AW123,AF123,AE123,AO123,AR123,AM123,L123,TRUE),IF(AS123="Stop",1,"Control N/A!")))</f>
        <v>9.3388888888888886</v>
      </c>
      <c r="BM123" s="125">
        <f t="shared" si="108"/>
        <v>8.959091002898803E-2</v>
      </c>
      <c r="BN123" s="125">
        <f t="shared" si="109"/>
        <v>2.7876828707809342</v>
      </c>
      <c r="BO123" s="124" t="str">
        <f t="shared" si="110"/>
        <v>C</v>
      </c>
      <c r="BP123" s="310"/>
      <c r="BQ123" s="302">
        <f t="shared" si="111"/>
        <v>1500</v>
      </c>
      <c r="BR123" s="126">
        <v>108</v>
      </c>
      <c r="BS123" s="127">
        <f t="shared" si="112"/>
        <v>1.859064132499769</v>
      </c>
      <c r="BT123" s="126">
        <f t="shared" si="113"/>
        <v>22.5</v>
      </c>
      <c r="BU123" s="303">
        <f t="shared" si="114"/>
        <v>7.5</v>
      </c>
      <c r="BV123" s="276">
        <f t="shared" si="115"/>
        <v>0.77777777777777779</v>
      </c>
      <c r="BW123" s="276">
        <f t="shared" si="116"/>
        <v>6.9444444444444441E-3</v>
      </c>
      <c r="BX123" s="125">
        <f t="shared" si="117"/>
        <v>1</v>
      </c>
      <c r="BY123" s="125">
        <f t="shared" si="118"/>
        <v>3.5233745410120317E-3</v>
      </c>
      <c r="BZ123" s="125">
        <f t="shared" si="119"/>
        <v>7.5</v>
      </c>
      <c r="CA123" s="125">
        <f t="shared" si="120"/>
        <v>0.12157928831600806</v>
      </c>
      <c r="CB123" s="125">
        <f t="shared" si="121"/>
        <v>0.99707170030518177</v>
      </c>
      <c r="CC123" s="125">
        <f t="shared" si="122"/>
        <v>431.54310309085713</v>
      </c>
      <c r="CD123" s="125">
        <f t="shared" si="123"/>
        <v>1.263687537081851</v>
      </c>
      <c r="CE123" s="125">
        <f t="shared" si="124"/>
        <v>341</v>
      </c>
      <c r="CF123" s="304" cm="1">
        <f t="array" ref="CF123">PEDBIKE_DELAY(BW123,BV123,AG123,AH123,AP123,AQ123,AN123,L123,FALSE)</f>
        <v>47.877622228073797</v>
      </c>
      <c r="CG123" s="306">
        <f t="shared" si="125"/>
        <v>7.5</v>
      </c>
      <c r="CH123" s="125">
        <f t="shared" si="126"/>
        <v>1</v>
      </c>
      <c r="CI123" s="125">
        <f t="shared" si="127"/>
        <v>3.5233745410120317E-3</v>
      </c>
      <c r="CJ123" s="125">
        <f t="shared" si="128"/>
        <v>7.5</v>
      </c>
      <c r="CK123" s="125">
        <f t="shared" si="129"/>
        <v>0.99707170030518177</v>
      </c>
      <c r="CL123" s="125">
        <f t="shared" si="130"/>
        <v>1</v>
      </c>
      <c r="CM123" s="125">
        <f t="shared" si="131"/>
        <v>430.27941555377527</v>
      </c>
      <c r="CN123" s="125">
        <f t="shared" si="132"/>
        <v>1.263687537081851</v>
      </c>
      <c r="CO123" s="127">
        <f t="shared" si="133"/>
        <v>341</v>
      </c>
      <c r="CP123" s="125" cm="1">
        <f t="array" ref="CP123">PEDBIKE_DELAY(BW123,AW123,AG123,AH123,AP123,AQ123,AN123,L123,FALSE)</f>
        <v>47.877622228073797</v>
      </c>
      <c r="CQ123" s="126">
        <f t="shared" si="134"/>
        <v>30.5</v>
      </c>
      <c r="CR123" s="126">
        <f t="shared" si="135"/>
        <v>78.5</v>
      </c>
      <c r="CS123" s="126">
        <f t="shared" si="136"/>
        <v>54.5</v>
      </c>
      <c r="CT123" s="304">
        <f t="shared" si="137"/>
        <v>35.950000000000003</v>
      </c>
      <c r="CU123" s="126">
        <f t="shared" si="148"/>
        <v>35.950000000000003</v>
      </c>
      <c r="CV123" s="126">
        <f t="shared" si="138"/>
        <v>0</v>
      </c>
      <c r="CW123" s="127">
        <f t="shared" si="139"/>
        <v>0</v>
      </c>
      <c r="CX123" s="124">
        <f t="shared" si="140"/>
        <v>12</v>
      </c>
      <c r="CY123" s="124">
        <f t="shared" si="149"/>
        <v>2.2749999999999999</v>
      </c>
      <c r="CZ123" s="124">
        <f t="shared" si="150"/>
        <v>1.4364337627509893</v>
      </c>
      <c r="DA123" s="125">
        <f t="shared" si="141"/>
        <v>-1.8843000000000001</v>
      </c>
      <c r="DB123" s="125">
        <f t="shared" si="142"/>
        <v>0.77</v>
      </c>
      <c r="DC123" s="125">
        <f t="shared" si="143"/>
        <v>3.0181</v>
      </c>
      <c r="DD123" s="125">
        <f t="shared" si="151"/>
        <v>4.7295337627509895</v>
      </c>
      <c r="DE123" s="298" t="str">
        <f t="shared" si="144"/>
        <v>C</v>
      </c>
    </row>
    <row r="124" spans="1:109" x14ac:dyDescent="0.25">
      <c r="A124" s="23">
        <v>1100</v>
      </c>
      <c r="B124" s="23">
        <v>25</v>
      </c>
      <c r="C124" s="23">
        <v>3</v>
      </c>
      <c r="D124" s="23" t="s">
        <v>265</v>
      </c>
      <c r="E124" s="312">
        <f t="shared" si="76"/>
        <v>2.8777412041142671</v>
      </c>
      <c r="F124" s="287" t="str">
        <f t="shared" si="77"/>
        <v>C</v>
      </c>
      <c r="G124" s="312">
        <f t="shared" si="78"/>
        <v>3.0951</v>
      </c>
      <c r="H124" s="312">
        <f t="shared" si="78"/>
        <v>5.0340337627509886</v>
      </c>
      <c r="I124" s="287" t="str">
        <f t="shared" si="79"/>
        <v>C</v>
      </c>
      <c r="J124" s="320">
        <f t="shared" si="145"/>
        <v>3</v>
      </c>
      <c r="K124" s="80">
        <f t="shared" si="146"/>
        <v>3</v>
      </c>
      <c r="L124" s="82">
        <f t="shared" si="147"/>
        <v>3</v>
      </c>
      <c r="M124" s="80">
        <f t="shared" si="80"/>
        <v>25</v>
      </c>
      <c r="N124" s="80">
        <f t="shared" si="81"/>
        <v>220</v>
      </c>
      <c r="O124" s="80">
        <f t="shared" si="82"/>
        <v>220</v>
      </c>
      <c r="P124" s="80">
        <f t="shared" si="83"/>
        <v>1100</v>
      </c>
      <c r="Q124" s="80">
        <f t="shared" si="84"/>
        <v>3080</v>
      </c>
      <c r="R124" s="80">
        <f t="shared" si="85"/>
        <v>3080</v>
      </c>
      <c r="S124" s="80">
        <f t="shared" si="86"/>
        <v>110</v>
      </c>
      <c r="T124" s="80">
        <f>0</f>
        <v>0</v>
      </c>
      <c r="U124" s="80">
        <f>'Int. Sens. Plot'!$B$2</f>
        <v>100</v>
      </c>
      <c r="V124" s="80">
        <f>'Int. Sens. Plot'!$B$3</f>
        <v>25</v>
      </c>
      <c r="W124" s="80">
        <f t="shared" si="87"/>
        <v>5</v>
      </c>
      <c r="X124" s="80">
        <f t="shared" si="88"/>
        <v>5</v>
      </c>
      <c r="Y124" s="225">
        <v>0.5</v>
      </c>
      <c r="Z124" s="80">
        <v>0</v>
      </c>
      <c r="AA124" s="86">
        <v>45</v>
      </c>
      <c r="AB124" s="86">
        <v>5</v>
      </c>
      <c r="AC124" s="80">
        <v>90</v>
      </c>
      <c r="AD124" s="80">
        <v>45</v>
      </c>
      <c r="AE124" s="80">
        <v>12</v>
      </c>
      <c r="AF124" s="80">
        <f t="shared" si="89"/>
        <v>45</v>
      </c>
      <c r="AG124" s="80">
        <f t="shared" si="90"/>
        <v>45</v>
      </c>
      <c r="AH124" s="86">
        <v>0</v>
      </c>
      <c r="AI124" s="86">
        <v>12</v>
      </c>
      <c r="AJ124" s="40">
        <v>104.9</v>
      </c>
      <c r="AK124" s="86">
        <v>9</v>
      </c>
      <c r="AL124" s="86">
        <v>0</v>
      </c>
      <c r="AM124" s="91">
        <v>1</v>
      </c>
      <c r="AN124" s="91">
        <v>0.1</v>
      </c>
      <c r="AO124" s="122">
        <v>3.5</v>
      </c>
      <c r="AP124" s="122">
        <v>10</v>
      </c>
      <c r="AQ124" s="122">
        <v>3</v>
      </c>
      <c r="AR124" s="122">
        <v>3</v>
      </c>
      <c r="AS124" s="122" t="str">
        <f t="shared" si="91"/>
        <v>Signalized</v>
      </c>
      <c r="AT124" s="119" t="s">
        <v>74</v>
      </c>
      <c r="AU124" s="321" t="s">
        <v>74</v>
      </c>
      <c r="AV124" s="306">
        <f t="shared" si="92"/>
        <v>15.857142857142858</v>
      </c>
      <c r="AW124" s="276">
        <f t="shared" si="93"/>
        <v>0.85555555555555551</v>
      </c>
      <c r="AX124" s="276">
        <f t="shared" si="94"/>
        <v>2.7777777777777776E-2</v>
      </c>
      <c r="AY124" s="125">
        <f t="shared" si="95"/>
        <v>16346.362871709754</v>
      </c>
      <c r="AZ124" s="125">
        <f t="shared" si="96"/>
        <v>24519.544307564633</v>
      </c>
      <c r="BA124" s="125">
        <f t="shared" si="97"/>
        <v>32706.58288627665</v>
      </c>
      <c r="BB124" s="125">
        <f t="shared" si="98"/>
        <v>1</v>
      </c>
      <c r="BC124" s="125">
        <f t="shared" si="99"/>
        <v>1</v>
      </c>
      <c r="BD124" s="326" t="str">
        <f t="shared" si="100"/>
        <v>-</v>
      </c>
      <c r="BE124" s="125" t="str">
        <f t="shared" si="101"/>
        <v>-</v>
      </c>
      <c r="BF124" s="125">
        <f t="shared" si="102"/>
        <v>3.4093475797640895</v>
      </c>
      <c r="BG124" s="125">
        <f t="shared" si="103"/>
        <v>1.1978086274186128</v>
      </c>
      <c r="BH124" s="127">
        <f t="shared" si="104"/>
        <v>256.66666666666669</v>
      </c>
      <c r="BI124" s="125">
        <f t="shared" si="105"/>
        <v>0.83416666666666672</v>
      </c>
      <c r="BJ124" s="125">
        <f t="shared" si="106"/>
        <v>0.156475</v>
      </c>
      <c r="BK124" s="127">
        <f t="shared" si="107"/>
        <v>49</v>
      </c>
      <c r="BL124" s="126">
        <f>IF(AS124="Signalized",(AC124-BK124)^2/(2*AC124),IF(AS124="Free",PEDBIKE_DELAY(AX124,AW124,AF124,AE124,AO124,AR124,AM124,L124,TRUE),IF(AS124="Stop",1,"Control N/A!")))</f>
        <v>9.3388888888888886</v>
      </c>
      <c r="BM124" s="125">
        <f t="shared" si="108"/>
        <v>8.959091002898803E-2</v>
      </c>
      <c r="BN124" s="125">
        <f t="shared" si="109"/>
        <v>2.8777412041142671</v>
      </c>
      <c r="BO124" s="124" t="str">
        <f t="shared" si="110"/>
        <v>C</v>
      </c>
      <c r="BP124" s="310"/>
      <c r="BQ124" s="302">
        <f t="shared" si="111"/>
        <v>1500</v>
      </c>
      <c r="BR124" s="126">
        <v>109</v>
      </c>
      <c r="BS124" s="127">
        <f t="shared" si="112"/>
        <v>0.9597927487165443</v>
      </c>
      <c r="BT124" s="126">
        <f t="shared" si="113"/>
        <v>22.5</v>
      </c>
      <c r="BU124" s="303">
        <f t="shared" si="114"/>
        <v>7.5</v>
      </c>
      <c r="BV124" s="276">
        <f t="shared" si="115"/>
        <v>0.85555555555555551</v>
      </c>
      <c r="BW124" s="276">
        <f t="shared" si="116"/>
        <v>6.9444444444444441E-3</v>
      </c>
      <c r="BX124" s="125">
        <f t="shared" si="117"/>
        <v>1</v>
      </c>
      <c r="BY124" s="125">
        <f t="shared" si="118"/>
        <v>3.1472642632091518E-3</v>
      </c>
      <c r="BZ124" s="125">
        <f t="shared" si="119"/>
        <v>7.5</v>
      </c>
      <c r="CA124" s="125">
        <f t="shared" si="120"/>
        <v>0.13289273713440797</v>
      </c>
      <c r="CB124" s="125">
        <f t="shared" si="121"/>
        <v>0.99836590585294371</v>
      </c>
      <c r="CC124" s="125">
        <f t="shared" si="122"/>
        <v>707.76546446518228</v>
      </c>
      <c r="CD124" s="125">
        <f t="shared" si="123"/>
        <v>1.1565554029711045</v>
      </c>
      <c r="CE124" s="125">
        <f t="shared" si="124"/>
        <v>612</v>
      </c>
      <c r="CF124" s="304" cm="1">
        <f t="array" ref="CF124">PEDBIKE_DELAY(BW124,BV124,AG124,AH124,AP124,AQ124,AN124,L124,FALSE)</f>
        <v>59.903295172809734</v>
      </c>
      <c r="CG124" s="306">
        <f t="shared" si="125"/>
        <v>7.5</v>
      </c>
      <c r="CH124" s="125">
        <f t="shared" si="126"/>
        <v>1</v>
      </c>
      <c r="CI124" s="125">
        <f t="shared" si="127"/>
        <v>3.1472642632091518E-3</v>
      </c>
      <c r="CJ124" s="125">
        <f t="shared" si="128"/>
        <v>7.5</v>
      </c>
      <c r="CK124" s="125">
        <f t="shared" si="129"/>
        <v>0.99836590585294371</v>
      </c>
      <c r="CL124" s="125">
        <f t="shared" si="130"/>
        <v>1</v>
      </c>
      <c r="CM124" s="125">
        <f t="shared" si="131"/>
        <v>706.60890906221118</v>
      </c>
      <c r="CN124" s="125">
        <f t="shared" si="132"/>
        <v>1.1565554029711045</v>
      </c>
      <c r="CO124" s="127">
        <f t="shared" si="133"/>
        <v>612</v>
      </c>
      <c r="CP124" s="125" cm="1">
        <f t="array" ref="CP124">PEDBIKE_DELAY(BW124,AW124,AG124,AH124,AP124,AQ124,AN124,L124,FALSE)</f>
        <v>59.903295172809734</v>
      </c>
      <c r="CQ124" s="126">
        <f t="shared" si="134"/>
        <v>30.5</v>
      </c>
      <c r="CR124" s="126">
        <f t="shared" si="135"/>
        <v>78.5</v>
      </c>
      <c r="CS124" s="126">
        <f t="shared" si="136"/>
        <v>54.5</v>
      </c>
      <c r="CT124" s="304">
        <f t="shared" si="137"/>
        <v>35.950000000000003</v>
      </c>
      <c r="CU124" s="126">
        <f t="shared" si="148"/>
        <v>35.950000000000003</v>
      </c>
      <c r="CV124" s="126">
        <f t="shared" si="138"/>
        <v>0</v>
      </c>
      <c r="CW124" s="127">
        <f t="shared" si="139"/>
        <v>0</v>
      </c>
      <c r="CX124" s="124">
        <f t="shared" si="140"/>
        <v>12</v>
      </c>
      <c r="CY124" s="124">
        <f t="shared" si="149"/>
        <v>2.5024999999999999</v>
      </c>
      <c r="CZ124" s="124">
        <f t="shared" si="150"/>
        <v>1.4364337627509893</v>
      </c>
      <c r="DA124" s="125">
        <f t="shared" si="141"/>
        <v>-1.8843000000000001</v>
      </c>
      <c r="DB124" s="125">
        <f t="shared" si="142"/>
        <v>0.84699999999999998</v>
      </c>
      <c r="DC124" s="125">
        <f t="shared" si="143"/>
        <v>3.0951</v>
      </c>
      <c r="DD124" s="125">
        <f t="shared" si="151"/>
        <v>5.0340337627509886</v>
      </c>
      <c r="DE124" s="298" t="str">
        <f t="shared" si="144"/>
        <v>C</v>
      </c>
    </row>
    <row r="125" spans="1:109" x14ac:dyDescent="0.25">
      <c r="A125" s="23">
        <v>1200</v>
      </c>
      <c r="B125" s="23">
        <v>25</v>
      </c>
      <c r="C125" s="23">
        <v>3</v>
      </c>
      <c r="D125" s="23" t="s">
        <v>265</v>
      </c>
      <c r="E125" s="312">
        <f t="shared" si="76"/>
        <v>2.9677995374476009</v>
      </c>
      <c r="F125" s="287" t="str">
        <f t="shared" si="77"/>
        <v>C</v>
      </c>
      <c r="G125" s="312">
        <f t="shared" si="78"/>
        <v>3.1720999999999999</v>
      </c>
      <c r="H125" s="312">
        <f t="shared" si="78"/>
        <v>5.3385337627509895</v>
      </c>
      <c r="I125" s="287" t="str">
        <f t="shared" si="79"/>
        <v>C</v>
      </c>
      <c r="J125" s="320">
        <f t="shared" si="145"/>
        <v>3</v>
      </c>
      <c r="K125" s="80">
        <f t="shared" si="146"/>
        <v>3</v>
      </c>
      <c r="L125" s="82">
        <f t="shared" si="147"/>
        <v>3</v>
      </c>
      <c r="M125" s="80">
        <f t="shared" si="80"/>
        <v>25</v>
      </c>
      <c r="N125" s="80">
        <f t="shared" si="81"/>
        <v>240</v>
      </c>
      <c r="O125" s="80">
        <f t="shared" si="82"/>
        <v>240</v>
      </c>
      <c r="P125" s="80">
        <f t="shared" si="83"/>
        <v>1200</v>
      </c>
      <c r="Q125" s="80">
        <f t="shared" si="84"/>
        <v>3360</v>
      </c>
      <c r="R125" s="80">
        <f t="shared" si="85"/>
        <v>3360</v>
      </c>
      <c r="S125" s="80">
        <f t="shared" si="86"/>
        <v>120</v>
      </c>
      <c r="T125" s="80">
        <f>0</f>
        <v>0</v>
      </c>
      <c r="U125" s="80">
        <f>'Int. Sens. Plot'!$B$2</f>
        <v>100</v>
      </c>
      <c r="V125" s="80">
        <f>'Int. Sens. Plot'!$B$3</f>
        <v>25</v>
      </c>
      <c r="W125" s="80">
        <f t="shared" si="87"/>
        <v>5</v>
      </c>
      <c r="X125" s="80">
        <f t="shared" si="88"/>
        <v>5</v>
      </c>
      <c r="Y125" s="225">
        <v>0.5</v>
      </c>
      <c r="Z125" s="80">
        <v>0</v>
      </c>
      <c r="AA125" s="86">
        <v>45</v>
      </c>
      <c r="AB125" s="86">
        <v>5</v>
      </c>
      <c r="AC125" s="80">
        <v>90</v>
      </c>
      <c r="AD125" s="80">
        <v>45</v>
      </c>
      <c r="AE125" s="80">
        <v>12</v>
      </c>
      <c r="AF125" s="80">
        <f t="shared" si="89"/>
        <v>45</v>
      </c>
      <c r="AG125" s="80">
        <f t="shared" si="90"/>
        <v>45</v>
      </c>
      <c r="AH125" s="86">
        <v>0</v>
      </c>
      <c r="AI125" s="86">
        <v>12</v>
      </c>
      <c r="AJ125" s="40">
        <v>105.9</v>
      </c>
      <c r="AK125" s="86">
        <v>9</v>
      </c>
      <c r="AL125" s="86">
        <v>0</v>
      </c>
      <c r="AM125" s="91">
        <v>1</v>
      </c>
      <c r="AN125" s="91">
        <v>0.1</v>
      </c>
      <c r="AO125" s="122">
        <v>3.5</v>
      </c>
      <c r="AP125" s="122">
        <v>10</v>
      </c>
      <c r="AQ125" s="122">
        <v>3</v>
      </c>
      <c r="AR125" s="122">
        <v>3</v>
      </c>
      <c r="AS125" s="122" t="str">
        <f t="shared" si="91"/>
        <v>Signalized</v>
      </c>
      <c r="AT125" s="119" t="s">
        <v>74</v>
      </c>
      <c r="AU125" s="321" t="s">
        <v>74</v>
      </c>
      <c r="AV125" s="306">
        <f t="shared" si="92"/>
        <v>15.857142857142858</v>
      </c>
      <c r="AW125" s="276">
        <f t="shared" si="93"/>
        <v>0.93333333333333335</v>
      </c>
      <c r="AX125" s="276">
        <f t="shared" si="94"/>
        <v>2.7777777777777776E-2</v>
      </c>
      <c r="AY125" s="125">
        <f t="shared" si="95"/>
        <v>51569.685636044676</v>
      </c>
      <c r="AZ125" s="125">
        <f t="shared" si="96"/>
        <v>77354.528454067011</v>
      </c>
      <c r="BA125" s="125">
        <f t="shared" si="97"/>
        <v>103153.2284149465</v>
      </c>
      <c r="BB125" s="125">
        <f t="shared" si="98"/>
        <v>1</v>
      </c>
      <c r="BC125" s="125">
        <f t="shared" si="99"/>
        <v>1</v>
      </c>
      <c r="BD125" s="326" t="str">
        <f t="shared" si="100"/>
        <v>-</v>
      </c>
      <c r="BE125" s="125" t="str">
        <f t="shared" si="101"/>
        <v>-</v>
      </c>
      <c r="BF125" s="125">
        <f t="shared" si="102"/>
        <v>3.145884193604767</v>
      </c>
      <c r="BG125" s="125">
        <f t="shared" si="103"/>
        <v>1.1978086274186128</v>
      </c>
      <c r="BH125" s="127">
        <f t="shared" si="104"/>
        <v>280</v>
      </c>
      <c r="BI125" s="125">
        <f t="shared" si="105"/>
        <v>0.90999999999999992</v>
      </c>
      <c r="BJ125" s="125">
        <f t="shared" si="106"/>
        <v>0.17069999999999999</v>
      </c>
      <c r="BK125" s="127">
        <f t="shared" si="107"/>
        <v>49</v>
      </c>
      <c r="BL125" s="126">
        <f>IF(AS125="Signalized",(AC125-BK125)^2/(2*AC125),IF(AS125="Free",PEDBIKE_DELAY(AX125,AW125,AF125,AE125,AO125,AR125,AM125,L125,TRUE),IF(AS125="Stop",1,"Control N/A!")))</f>
        <v>9.3388888888888886</v>
      </c>
      <c r="BM125" s="125">
        <f t="shared" si="108"/>
        <v>8.959091002898803E-2</v>
      </c>
      <c r="BN125" s="125">
        <f t="shared" si="109"/>
        <v>2.9677995374476009</v>
      </c>
      <c r="BO125" s="124" t="str">
        <f t="shared" si="110"/>
        <v>C</v>
      </c>
      <c r="BP125" s="310"/>
      <c r="BQ125" s="302">
        <f t="shared" si="111"/>
        <v>1500</v>
      </c>
      <c r="BR125" s="126">
        <v>110</v>
      </c>
      <c r="BS125" s="127">
        <f t="shared" si="112"/>
        <v>0.49004398490053547</v>
      </c>
      <c r="BT125" s="126">
        <f t="shared" si="113"/>
        <v>22.5</v>
      </c>
      <c r="BU125" s="303">
        <f t="shared" si="114"/>
        <v>7.5</v>
      </c>
      <c r="BV125" s="276">
        <f t="shared" si="115"/>
        <v>0.93333333333333335</v>
      </c>
      <c r="BW125" s="276">
        <f t="shared" si="116"/>
        <v>6.9444444444444441E-3</v>
      </c>
      <c r="BX125" s="125">
        <f t="shared" si="117"/>
        <v>1</v>
      </c>
      <c r="BY125" s="125">
        <f t="shared" si="118"/>
        <v>2.9245599860305413E-3</v>
      </c>
      <c r="BZ125" s="125">
        <f t="shared" si="119"/>
        <v>7.5</v>
      </c>
      <c r="CA125" s="125">
        <f t="shared" si="120"/>
        <v>0.1440604765877348</v>
      </c>
      <c r="CB125" s="125">
        <f t="shared" si="121"/>
        <v>0.99908811803444553</v>
      </c>
      <c r="CC125" s="125">
        <f t="shared" si="122"/>
        <v>1167.4572529593063</v>
      </c>
      <c r="CD125" s="125">
        <f t="shared" si="123"/>
        <v>1.0645832145294083</v>
      </c>
      <c r="CE125" s="125">
        <f t="shared" si="124"/>
        <v>1097</v>
      </c>
      <c r="CF125" s="304" cm="1">
        <f t="array" ref="CF125">PEDBIKE_DELAY(BW125,BV125,AG125,AH125,AP125,AQ125,AN125,L125,FALSE)</f>
        <v>73.279569643591771</v>
      </c>
      <c r="CG125" s="306">
        <f t="shared" si="125"/>
        <v>7.5</v>
      </c>
      <c r="CH125" s="125">
        <f t="shared" si="126"/>
        <v>1</v>
      </c>
      <c r="CI125" s="125">
        <f t="shared" si="127"/>
        <v>2.9245599860305413E-3</v>
      </c>
      <c r="CJ125" s="125">
        <f t="shared" si="128"/>
        <v>7.5</v>
      </c>
      <c r="CK125" s="125">
        <f t="shared" si="129"/>
        <v>0.99908811803444553</v>
      </c>
      <c r="CL125" s="125">
        <f t="shared" si="130"/>
        <v>1</v>
      </c>
      <c r="CM125" s="125">
        <f t="shared" si="131"/>
        <v>1166.3926697447769</v>
      </c>
      <c r="CN125" s="125">
        <f t="shared" si="132"/>
        <v>1.0645832145294083</v>
      </c>
      <c r="CO125" s="127">
        <f t="shared" si="133"/>
        <v>1097</v>
      </c>
      <c r="CP125" s="125" cm="1">
        <f t="array" ref="CP125">PEDBIKE_DELAY(BW125,AW125,AG125,AH125,AP125,AQ125,AN125,L125,FALSE)</f>
        <v>73.279569643591771</v>
      </c>
      <c r="CQ125" s="126">
        <f t="shared" si="134"/>
        <v>30.5</v>
      </c>
      <c r="CR125" s="126">
        <f t="shared" si="135"/>
        <v>78.5</v>
      </c>
      <c r="CS125" s="126">
        <f t="shared" si="136"/>
        <v>54.5</v>
      </c>
      <c r="CT125" s="304">
        <f t="shared" si="137"/>
        <v>35.950000000000003</v>
      </c>
      <c r="CU125" s="126">
        <f t="shared" si="148"/>
        <v>35.950000000000003</v>
      </c>
      <c r="CV125" s="126">
        <f t="shared" si="138"/>
        <v>0</v>
      </c>
      <c r="CW125" s="127">
        <f t="shared" si="139"/>
        <v>0</v>
      </c>
      <c r="CX125" s="124">
        <f t="shared" si="140"/>
        <v>12</v>
      </c>
      <c r="CY125" s="124">
        <f t="shared" si="149"/>
        <v>2.73</v>
      </c>
      <c r="CZ125" s="124">
        <f t="shared" si="150"/>
        <v>1.4364337627509893</v>
      </c>
      <c r="DA125" s="125">
        <f t="shared" si="141"/>
        <v>-1.8843000000000001</v>
      </c>
      <c r="DB125" s="125">
        <f t="shared" si="142"/>
        <v>0.92399999999999993</v>
      </c>
      <c r="DC125" s="125">
        <f t="shared" si="143"/>
        <v>3.1720999999999999</v>
      </c>
      <c r="DD125" s="125">
        <f t="shared" si="151"/>
        <v>5.3385337627509895</v>
      </c>
      <c r="DE125" s="298" t="str">
        <f t="shared" si="144"/>
        <v>C</v>
      </c>
    </row>
    <row r="126" spans="1:109" x14ac:dyDescent="0.25">
      <c r="A126" s="23">
        <v>100</v>
      </c>
      <c r="B126" s="23">
        <v>35</v>
      </c>
      <c r="C126" s="23">
        <v>3</v>
      </c>
      <c r="D126" s="23" t="s">
        <v>265</v>
      </c>
      <c r="E126" s="312">
        <f t="shared" si="76"/>
        <v>2.0074912041142676</v>
      </c>
      <c r="F126" s="287" t="str">
        <f t="shared" si="77"/>
        <v>B</v>
      </c>
      <c r="G126" s="312">
        <f t="shared" si="78"/>
        <v>2.3250999999999995</v>
      </c>
      <c r="H126" s="312">
        <f t="shared" si="78"/>
        <v>1.9353057766603621</v>
      </c>
      <c r="I126" s="287" t="str">
        <f t="shared" si="79"/>
        <v>B</v>
      </c>
      <c r="J126" s="320">
        <f t="shared" si="145"/>
        <v>3</v>
      </c>
      <c r="K126" s="80">
        <f t="shared" si="146"/>
        <v>3</v>
      </c>
      <c r="L126" s="82">
        <f t="shared" si="147"/>
        <v>3</v>
      </c>
      <c r="M126" s="80">
        <f t="shared" si="80"/>
        <v>35</v>
      </c>
      <c r="N126" s="80">
        <f t="shared" si="81"/>
        <v>20</v>
      </c>
      <c r="O126" s="80">
        <f t="shared" si="82"/>
        <v>20</v>
      </c>
      <c r="P126" s="80">
        <f t="shared" si="83"/>
        <v>100</v>
      </c>
      <c r="Q126" s="80">
        <f t="shared" si="84"/>
        <v>280</v>
      </c>
      <c r="R126" s="80">
        <f t="shared" si="85"/>
        <v>280</v>
      </c>
      <c r="S126" s="80">
        <f t="shared" si="86"/>
        <v>10</v>
      </c>
      <c r="T126" s="80">
        <f>0</f>
        <v>0</v>
      </c>
      <c r="U126" s="80">
        <f>'Int. Sens. Plot'!$B$2</f>
        <v>100</v>
      </c>
      <c r="V126" s="80">
        <f>'Int. Sens. Plot'!$B$3</f>
        <v>25</v>
      </c>
      <c r="W126" s="80">
        <f t="shared" si="87"/>
        <v>5</v>
      </c>
      <c r="X126" s="80">
        <f t="shared" si="88"/>
        <v>5</v>
      </c>
      <c r="Y126" s="225">
        <v>0.5</v>
      </c>
      <c r="Z126" s="80">
        <v>0</v>
      </c>
      <c r="AA126" s="86">
        <v>45</v>
      </c>
      <c r="AB126" s="86">
        <v>5</v>
      </c>
      <c r="AC126" s="80">
        <v>90</v>
      </c>
      <c r="AD126" s="80">
        <v>45</v>
      </c>
      <c r="AE126" s="80">
        <v>12</v>
      </c>
      <c r="AF126" s="80">
        <f t="shared" si="89"/>
        <v>45</v>
      </c>
      <c r="AG126" s="80">
        <f t="shared" si="90"/>
        <v>45</v>
      </c>
      <c r="AH126" s="86">
        <v>0</v>
      </c>
      <c r="AI126" s="86">
        <v>12</v>
      </c>
      <c r="AJ126" s="40">
        <v>106.9</v>
      </c>
      <c r="AK126" s="86">
        <v>9</v>
      </c>
      <c r="AL126" s="86">
        <v>0</v>
      </c>
      <c r="AM126" s="91">
        <v>1</v>
      </c>
      <c r="AN126" s="91">
        <v>0.1</v>
      </c>
      <c r="AO126" s="122">
        <v>3.5</v>
      </c>
      <c r="AP126" s="122">
        <v>10</v>
      </c>
      <c r="AQ126" s="122">
        <v>3</v>
      </c>
      <c r="AR126" s="122">
        <v>3</v>
      </c>
      <c r="AS126" s="122" t="str">
        <f t="shared" si="91"/>
        <v>Signalized</v>
      </c>
      <c r="AT126" s="119" t="s">
        <v>74</v>
      </c>
      <c r="AU126" s="321" t="s">
        <v>74</v>
      </c>
      <c r="AV126" s="306">
        <f t="shared" si="92"/>
        <v>15.857142857142858</v>
      </c>
      <c r="AW126" s="276">
        <f t="shared" si="93"/>
        <v>7.7777777777777779E-2</v>
      </c>
      <c r="AX126" s="276">
        <f t="shared" si="94"/>
        <v>2.7777777777777776E-2</v>
      </c>
      <c r="AY126" s="125">
        <f t="shared" si="95"/>
        <v>1</v>
      </c>
      <c r="AZ126" s="125">
        <f t="shared" si="96"/>
        <v>1.3776568765629693</v>
      </c>
      <c r="BA126" s="125">
        <f t="shared" si="97"/>
        <v>15.857142857142858</v>
      </c>
      <c r="BB126" s="125">
        <f t="shared" si="98"/>
        <v>0.33708672952153462</v>
      </c>
      <c r="BC126" s="125">
        <f t="shared" si="99"/>
        <v>0.7086801088665291</v>
      </c>
      <c r="BD126" s="326" t="str">
        <f t="shared" si="100"/>
        <v>-</v>
      </c>
      <c r="BE126" s="125" t="str">
        <f t="shared" si="101"/>
        <v>-</v>
      </c>
      <c r="BF126" s="125">
        <f t="shared" si="102"/>
        <v>159.09564306191993</v>
      </c>
      <c r="BG126" s="125">
        <f t="shared" si="103"/>
        <v>1.1978086274186128</v>
      </c>
      <c r="BH126" s="127">
        <f t="shared" si="104"/>
        <v>23.333333333333332</v>
      </c>
      <c r="BI126" s="125">
        <f t="shared" si="105"/>
        <v>0.10616666666666665</v>
      </c>
      <c r="BJ126" s="125">
        <f t="shared" si="106"/>
        <v>1.4225E-2</v>
      </c>
      <c r="BK126" s="127">
        <f t="shared" si="107"/>
        <v>49</v>
      </c>
      <c r="BL126" s="126">
        <f>IF(AS126="Signalized",(AC126-BK126)^2/(2*AC126),IF(AS126="Free",PEDBIKE_DELAY(AX126,AW126,AF126,AE126,AO126,AR126,AM126,L126,TRUE),IF(AS126="Stop",1,"Control N/A!")))</f>
        <v>9.3388888888888886</v>
      </c>
      <c r="BM126" s="125">
        <f t="shared" si="108"/>
        <v>8.959091002898803E-2</v>
      </c>
      <c r="BN126" s="125">
        <f t="shared" si="109"/>
        <v>2.0074912041142676</v>
      </c>
      <c r="BO126" s="124" t="str">
        <f t="shared" si="110"/>
        <v>B</v>
      </c>
      <c r="BP126" s="310"/>
      <c r="BQ126" s="302">
        <f t="shared" si="111"/>
        <v>1500</v>
      </c>
      <c r="BR126" s="126">
        <v>111</v>
      </c>
      <c r="BS126" s="127">
        <f t="shared" si="112"/>
        <v>404.80543321770944</v>
      </c>
      <c r="BT126" s="126">
        <f t="shared" si="113"/>
        <v>11.608457946520359</v>
      </c>
      <c r="BU126" s="303">
        <f t="shared" si="114"/>
        <v>7.5</v>
      </c>
      <c r="BV126" s="276">
        <f t="shared" si="115"/>
        <v>7.7777777777777779E-2</v>
      </c>
      <c r="BW126" s="276">
        <f t="shared" si="116"/>
        <v>6.9444444444444441E-3</v>
      </c>
      <c r="BX126" s="125">
        <f t="shared" si="117"/>
        <v>1</v>
      </c>
      <c r="BY126" s="125">
        <f t="shared" si="118"/>
        <v>8.5678117932656062E-2</v>
      </c>
      <c r="BZ126" s="125">
        <f t="shared" si="119"/>
        <v>7.5</v>
      </c>
      <c r="CA126" s="125">
        <f t="shared" si="120"/>
        <v>1.287930563102424E-2</v>
      </c>
      <c r="CB126" s="125">
        <f t="shared" si="121"/>
        <v>0.44196485422995446</v>
      </c>
      <c r="CC126" s="125">
        <f t="shared" si="122"/>
        <v>6.0703483317659837</v>
      </c>
      <c r="CD126" s="125">
        <f t="shared" si="123"/>
        <v>3.3874677161920035</v>
      </c>
      <c r="CE126" s="125">
        <f t="shared" si="124"/>
        <v>2</v>
      </c>
      <c r="CF126" s="304" cm="1">
        <f t="array" ref="CF126">PEDBIKE_DELAY(BW126,BV126,AG126,AH126,AP126,AQ126,AN126,L126,FALSE)</f>
        <v>1.2809376536263202</v>
      </c>
      <c r="CG126" s="306">
        <f t="shared" si="125"/>
        <v>7.5</v>
      </c>
      <c r="CH126" s="125">
        <f t="shared" si="126"/>
        <v>1</v>
      </c>
      <c r="CI126" s="125">
        <f t="shared" si="127"/>
        <v>8.5678117932656062E-2</v>
      </c>
      <c r="CJ126" s="125">
        <f t="shared" si="128"/>
        <v>7.5</v>
      </c>
      <c r="CK126" s="125">
        <f t="shared" si="129"/>
        <v>0.44196485422995291</v>
      </c>
      <c r="CL126" s="125">
        <f t="shared" si="130"/>
        <v>0.99999999999602107</v>
      </c>
      <c r="CM126" s="125">
        <f t="shared" si="131"/>
        <v>2.6828806155846752</v>
      </c>
      <c r="CN126" s="125">
        <f t="shared" si="132"/>
        <v>3.3874677161920035</v>
      </c>
      <c r="CO126" s="127">
        <f t="shared" si="133"/>
        <v>2</v>
      </c>
      <c r="CP126" s="125" cm="1">
        <f t="array" ref="CP126">PEDBIKE_DELAY(BW126,AW126,AG126,AH126,AP126,AQ126,AN126,L126,FALSE)</f>
        <v>1.2809376536263202</v>
      </c>
      <c r="CQ126" s="126">
        <f t="shared" si="134"/>
        <v>30.5</v>
      </c>
      <c r="CR126" s="126">
        <f t="shared" si="135"/>
        <v>78.5</v>
      </c>
      <c r="CS126" s="126">
        <f t="shared" si="136"/>
        <v>54.5</v>
      </c>
      <c r="CT126" s="304">
        <f t="shared" si="137"/>
        <v>25.05845794652036</v>
      </c>
      <c r="CU126" s="126">
        <f t="shared" si="148"/>
        <v>25.05845794652036</v>
      </c>
      <c r="CV126" s="126">
        <f t="shared" si="138"/>
        <v>0</v>
      </c>
      <c r="CW126" s="127">
        <f t="shared" si="139"/>
        <v>0</v>
      </c>
      <c r="CX126" s="124">
        <f t="shared" si="140"/>
        <v>12</v>
      </c>
      <c r="CY126" s="124">
        <f t="shared" si="149"/>
        <v>0.31849999999999995</v>
      </c>
      <c r="CZ126" s="124">
        <f t="shared" si="150"/>
        <v>1.2917057766603621</v>
      </c>
      <c r="DA126" s="125">
        <f t="shared" si="141"/>
        <v>-1.8843000000000001</v>
      </c>
      <c r="DB126" s="125">
        <f t="shared" si="142"/>
        <v>7.6999999999999999E-2</v>
      </c>
      <c r="DC126" s="125">
        <f t="shared" si="143"/>
        <v>2.3250999999999995</v>
      </c>
      <c r="DD126" s="125">
        <f t="shared" si="151"/>
        <v>1.9353057766603621</v>
      </c>
      <c r="DE126" s="298" t="str">
        <f t="shared" si="144"/>
        <v>B</v>
      </c>
    </row>
    <row r="127" spans="1:109" x14ac:dyDescent="0.25">
      <c r="A127" s="23">
        <v>200</v>
      </c>
      <c r="B127" s="23">
        <v>35</v>
      </c>
      <c r="C127" s="23">
        <v>3</v>
      </c>
      <c r="D127" s="23" t="s">
        <v>265</v>
      </c>
      <c r="E127" s="312">
        <f t="shared" si="76"/>
        <v>2.1278828707809341</v>
      </c>
      <c r="F127" s="287" t="str">
        <f t="shared" si="77"/>
        <v>B</v>
      </c>
      <c r="G127" s="312">
        <f t="shared" si="78"/>
        <v>2.4020999999999995</v>
      </c>
      <c r="H127" s="312">
        <f t="shared" si="78"/>
        <v>2.3360887537735016</v>
      </c>
      <c r="I127" s="287" t="str">
        <f t="shared" si="79"/>
        <v>B</v>
      </c>
      <c r="J127" s="320">
        <f t="shared" si="145"/>
        <v>3</v>
      </c>
      <c r="K127" s="80">
        <f t="shared" si="146"/>
        <v>3</v>
      </c>
      <c r="L127" s="82">
        <f t="shared" si="147"/>
        <v>3</v>
      </c>
      <c r="M127" s="80">
        <f t="shared" si="80"/>
        <v>35</v>
      </c>
      <c r="N127" s="80">
        <f t="shared" si="81"/>
        <v>40</v>
      </c>
      <c r="O127" s="80">
        <f t="shared" si="82"/>
        <v>40</v>
      </c>
      <c r="P127" s="80">
        <f t="shared" si="83"/>
        <v>200</v>
      </c>
      <c r="Q127" s="80">
        <f t="shared" si="84"/>
        <v>560</v>
      </c>
      <c r="R127" s="80">
        <f t="shared" si="85"/>
        <v>560</v>
      </c>
      <c r="S127" s="80">
        <f t="shared" si="86"/>
        <v>20</v>
      </c>
      <c r="T127" s="80">
        <f>0</f>
        <v>0</v>
      </c>
      <c r="U127" s="80">
        <f>'Int. Sens. Plot'!$B$2</f>
        <v>100</v>
      </c>
      <c r="V127" s="80">
        <f>'Int. Sens. Plot'!$B$3</f>
        <v>25</v>
      </c>
      <c r="W127" s="80">
        <f t="shared" si="87"/>
        <v>5</v>
      </c>
      <c r="X127" s="80">
        <f t="shared" si="88"/>
        <v>5</v>
      </c>
      <c r="Y127" s="225">
        <v>0.5</v>
      </c>
      <c r="Z127" s="80">
        <v>0</v>
      </c>
      <c r="AA127" s="86">
        <v>45</v>
      </c>
      <c r="AB127" s="86">
        <v>5</v>
      </c>
      <c r="AC127" s="80">
        <v>90</v>
      </c>
      <c r="AD127" s="80">
        <v>45</v>
      </c>
      <c r="AE127" s="80">
        <v>12</v>
      </c>
      <c r="AF127" s="80">
        <f t="shared" si="89"/>
        <v>45</v>
      </c>
      <c r="AG127" s="80">
        <f t="shared" si="90"/>
        <v>45</v>
      </c>
      <c r="AH127" s="86">
        <v>0</v>
      </c>
      <c r="AI127" s="86">
        <v>12</v>
      </c>
      <c r="AJ127" s="40">
        <v>107.9</v>
      </c>
      <c r="AK127" s="86">
        <v>9</v>
      </c>
      <c r="AL127" s="86">
        <v>0</v>
      </c>
      <c r="AM127" s="91">
        <v>1</v>
      </c>
      <c r="AN127" s="91">
        <v>0.1</v>
      </c>
      <c r="AO127" s="122">
        <v>3.5</v>
      </c>
      <c r="AP127" s="122">
        <v>10</v>
      </c>
      <c r="AQ127" s="122">
        <v>3</v>
      </c>
      <c r="AR127" s="122">
        <v>3</v>
      </c>
      <c r="AS127" s="122" t="str">
        <f t="shared" si="91"/>
        <v>Signalized</v>
      </c>
      <c r="AT127" s="119" t="s">
        <v>74</v>
      </c>
      <c r="AU127" s="321" t="s">
        <v>74</v>
      </c>
      <c r="AV127" s="306">
        <f t="shared" si="92"/>
        <v>15.857142857142858</v>
      </c>
      <c r="AW127" s="276">
        <f t="shared" si="93"/>
        <v>0.15555555555555556</v>
      </c>
      <c r="AX127" s="276">
        <f t="shared" si="94"/>
        <v>2.7777777777777776E-2</v>
      </c>
      <c r="AY127" s="125">
        <f t="shared" si="95"/>
        <v>1.5543425494215839</v>
      </c>
      <c r="AZ127" s="125">
        <f t="shared" si="96"/>
        <v>2.3315138241323758</v>
      </c>
      <c r="BA127" s="125">
        <f t="shared" si="97"/>
        <v>16.965827955986025</v>
      </c>
      <c r="BB127" s="125">
        <f t="shared" si="98"/>
        <v>0.58509661692250869</v>
      </c>
      <c r="BC127" s="125">
        <f t="shared" si="99"/>
        <v>0.92857653292747611</v>
      </c>
      <c r="BD127" s="326" t="str">
        <f t="shared" si="100"/>
        <v>-</v>
      </c>
      <c r="BE127" s="125" t="str">
        <f t="shared" si="101"/>
        <v>-</v>
      </c>
      <c r="BF127" s="125">
        <f t="shared" si="102"/>
        <v>37.093144690217827</v>
      </c>
      <c r="BG127" s="125">
        <f t="shared" si="103"/>
        <v>1.1978086274186128</v>
      </c>
      <c r="BH127" s="127">
        <f t="shared" si="104"/>
        <v>46.666666666666664</v>
      </c>
      <c r="BI127" s="125">
        <f t="shared" si="105"/>
        <v>0.21233333333333329</v>
      </c>
      <c r="BJ127" s="125">
        <f t="shared" si="106"/>
        <v>2.845E-2</v>
      </c>
      <c r="BK127" s="127">
        <f t="shared" si="107"/>
        <v>49</v>
      </c>
      <c r="BL127" s="126">
        <f>IF(AS127="Signalized",(AC127-BK127)^2/(2*AC127),IF(AS127="Free",PEDBIKE_DELAY(AX127,AW127,AF127,AE127,AO127,AR127,AM127,L127,TRUE),IF(AS127="Stop",1,"Control N/A!")))</f>
        <v>9.3388888888888886</v>
      </c>
      <c r="BM127" s="125">
        <f t="shared" si="108"/>
        <v>8.959091002898803E-2</v>
      </c>
      <c r="BN127" s="125">
        <f t="shared" si="109"/>
        <v>2.1278828707809341</v>
      </c>
      <c r="BO127" s="124" t="str">
        <f t="shared" si="110"/>
        <v>B</v>
      </c>
      <c r="BP127" s="310"/>
      <c r="BQ127" s="302">
        <f t="shared" si="111"/>
        <v>1500</v>
      </c>
      <c r="BR127" s="126">
        <v>112</v>
      </c>
      <c r="BS127" s="127">
        <f t="shared" si="112"/>
        <v>216.07568980913194</v>
      </c>
      <c r="BT127" s="126">
        <f t="shared" si="113"/>
        <v>11.940775014108251</v>
      </c>
      <c r="BU127" s="303">
        <f t="shared" si="114"/>
        <v>7.5</v>
      </c>
      <c r="BV127" s="276">
        <f t="shared" si="115"/>
        <v>0.15555555555555556</v>
      </c>
      <c r="BW127" s="276">
        <f t="shared" si="116"/>
        <v>6.9444444444444441E-3</v>
      </c>
      <c r="BX127" s="125">
        <f t="shared" si="117"/>
        <v>1</v>
      </c>
      <c r="BY127" s="125">
        <f t="shared" si="118"/>
        <v>5.3078627358785851E-2</v>
      </c>
      <c r="BZ127" s="125">
        <f t="shared" si="119"/>
        <v>7.5</v>
      </c>
      <c r="CA127" s="125">
        <f t="shared" si="120"/>
        <v>2.5592734748511092E-2</v>
      </c>
      <c r="CB127" s="125">
        <f t="shared" si="121"/>
        <v>0.68859677608540237</v>
      </c>
      <c r="CC127" s="125">
        <f t="shared" si="122"/>
        <v>9.7521668235718657</v>
      </c>
      <c r="CD127" s="125">
        <f t="shared" si="123"/>
        <v>3.0368561890132599</v>
      </c>
      <c r="CE127" s="125">
        <f t="shared" si="124"/>
        <v>3</v>
      </c>
      <c r="CF127" s="304" cm="1">
        <f t="array" ref="CF127">PEDBIKE_DELAY(BW127,BV127,AG127,AH127,AP127,AQ127,AN127,L127,FALSE)</f>
        <v>2.924494922843353</v>
      </c>
      <c r="CG127" s="306">
        <f t="shared" si="125"/>
        <v>7.5</v>
      </c>
      <c r="CH127" s="125">
        <f t="shared" si="126"/>
        <v>1</v>
      </c>
      <c r="CI127" s="125">
        <f t="shared" si="127"/>
        <v>5.3078627358785851E-2</v>
      </c>
      <c r="CJ127" s="125">
        <f t="shared" si="128"/>
        <v>7.5</v>
      </c>
      <c r="CK127" s="125">
        <f t="shared" si="129"/>
        <v>0.68859677608540237</v>
      </c>
      <c r="CL127" s="125">
        <f t="shared" si="130"/>
        <v>1</v>
      </c>
      <c r="CM127" s="125">
        <f t="shared" si="131"/>
        <v>6.7153106345586053</v>
      </c>
      <c r="CN127" s="125">
        <f t="shared" si="132"/>
        <v>3.0368561890132599</v>
      </c>
      <c r="CO127" s="127">
        <f t="shared" si="133"/>
        <v>3</v>
      </c>
      <c r="CP127" s="125" cm="1">
        <f t="array" ref="CP127">PEDBIKE_DELAY(BW127,AW127,AG127,AH127,AP127,AQ127,AN127,L127,FALSE)</f>
        <v>2.924494922843353</v>
      </c>
      <c r="CQ127" s="126">
        <f t="shared" si="134"/>
        <v>30.5</v>
      </c>
      <c r="CR127" s="126">
        <f t="shared" si="135"/>
        <v>78.5</v>
      </c>
      <c r="CS127" s="126">
        <f t="shared" si="136"/>
        <v>54.5</v>
      </c>
      <c r="CT127" s="304">
        <f t="shared" si="137"/>
        <v>25.39077501410825</v>
      </c>
      <c r="CU127" s="126">
        <f t="shared" si="148"/>
        <v>25.39077501410825</v>
      </c>
      <c r="CV127" s="126">
        <f t="shared" si="138"/>
        <v>0</v>
      </c>
      <c r="CW127" s="127">
        <f t="shared" si="139"/>
        <v>0</v>
      </c>
      <c r="CX127" s="124">
        <f t="shared" si="140"/>
        <v>12</v>
      </c>
      <c r="CY127" s="124">
        <f t="shared" si="149"/>
        <v>0.6369999999999999</v>
      </c>
      <c r="CZ127" s="124">
        <f t="shared" si="150"/>
        <v>1.2969887537735019</v>
      </c>
      <c r="DA127" s="125">
        <f t="shared" si="141"/>
        <v>-1.8843000000000001</v>
      </c>
      <c r="DB127" s="125">
        <f t="shared" si="142"/>
        <v>0.154</v>
      </c>
      <c r="DC127" s="125">
        <f t="shared" si="143"/>
        <v>2.4020999999999995</v>
      </c>
      <c r="DD127" s="125">
        <f t="shared" si="151"/>
        <v>2.3360887537735016</v>
      </c>
      <c r="DE127" s="298" t="str">
        <f t="shared" si="144"/>
        <v>B</v>
      </c>
    </row>
    <row r="128" spans="1:109" x14ac:dyDescent="0.25">
      <c r="A128" s="23">
        <v>300</v>
      </c>
      <c r="B128" s="23">
        <v>35</v>
      </c>
      <c r="C128" s="23">
        <v>3</v>
      </c>
      <c r="D128" s="23" t="s">
        <v>265</v>
      </c>
      <c r="E128" s="312">
        <f t="shared" si="76"/>
        <v>2.2482745374476005</v>
      </c>
      <c r="F128" s="287" t="str">
        <f t="shared" si="77"/>
        <v>B</v>
      </c>
      <c r="G128" s="312">
        <f t="shared" si="78"/>
        <v>2.4790999999999994</v>
      </c>
      <c r="H128" s="312">
        <f t="shared" si="78"/>
        <v>2.7423997818241475</v>
      </c>
      <c r="I128" s="287" t="str">
        <f t="shared" si="79"/>
        <v>B</v>
      </c>
      <c r="J128" s="320">
        <f t="shared" si="145"/>
        <v>3</v>
      </c>
      <c r="K128" s="80">
        <f t="shared" si="146"/>
        <v>3</v>
      </c>
      <c r="L128" s="82">
        <f t="shared" si="147"/>
        <v>3</v>
      </c>
      <c r="M128" s="80">
        <f t="shared" si="80"/>
        <v>35</v>
      </c>
      <c r="N128" s="80">
        <f t="shared" si="81"/>
        <v>60</v>
      </c>
      <c r="O128" s="80">
        <f t="shared" si="82"/>
        <v>60</v>
      </c>
      <c r="P128" s="80">
        <f t="shared" si="83"/>
        <v>300</v>
      </c>
      <c r="Q128" s="80">
        <f t="shared" si="84"/>
        <v>840</v>
      </c>
      <c r="R128" s="80">
        <f t="shared" si="85"/>
        <v>840</v>
      </c>
      <c r="S128" s="80">
        <f t="shared" si="86"/>
        <v>30</v>
      </c>
      <c r="T128" s="80">
        <f>0</f>
        <v>0</v>
      </c>
      <c r="U128" s="80">
        <f>'Int. Sens. Plot'!$B$2</f>
        <v>100</v>
      </c>
      <c r="V128" s="80">
        <f>'Int. Sens. Plot'!$B$3</f>
        <v>25</v>
      </c>
      <c r="W128" s="80">
        <f t="shared" si="87"/>
        <v>5</v>
      </c>
      <c r="X128" s="80">
        <f t="shared" si="88"/>
        <v>5</v>
      </c>
      <c r="Y128" s="225">
        <v>0.5</v>
      </c>
      <c r="Z128" s="80">
        <v>0</v>
      </c>
      <c r="AA128" s="86">
        <v>45</v>
      </c>
      <c r="AB128" s="86">
        <v>5</v>
      </c>
      <c r="AC128" s="80">
        <v>90</v>
      </c>
      <c r="AD128" s="80">
        <v>45</v>
      </c>
      <c r="AE128" s="80">
        <v>12</v>
      </c>
      <c r="AF128" s="80">
        <f t="shared" si="89"/>
        <v>45</v>
      </c>
      <c r="AG128" s="80">
        <f t="shared" si="90"/>
        <v>45</v>
      </c>
      <c r="AH128" s="86">
        <v>0</v>
      </c>
      <c r="AI128" s="86">
        <v>12</v>
      </c>
      <c r="AJ128" s="40">
        <v>108.9</v>
      </c>
      <c r="AK128" s="86">
        <v>9</v>
      </c>
      <c r="AL128" s="86">
        <v>0</v>
      </c>
      <c r="AM128" s="91">
        <v>1</v>
      </c>
      <c r="AN128" s="91">
        <v>0.1</v>
      </c>
      <c r="AO128" s="122">
        <v>3.5</v>
      </c>
      <c r="AP128" s="122">
        <v>10</v>
      </c>
      <c r="AQ128" s="122">
        <v>3</v>
      </c>
      <c r="AR128" s="122">
        <v>3</v>
      </c>
      <c r="AS128" s="122" t="str">
        <f t="shared" si="91"/>
        <v>Signalized</v>
      </c>
      <c r="AT128" s="119" t="s">
        <v>74</v>
      </c>
      <c r="AU128" s="321" t="s">
        <v>74</v>
      </c>
      <c r="AV128" s="306">
        <f t="shared" si="92"/>
        <v>15.857142857142858</v>
      </c>
      <c r="AW128" s="276">
        <f t="shared" si="93"/>
        <v>0.23333333333333334</v>
      </c>
      <c r="AX128" s="276">
        <f t="shared" si="94"/>
        <v>2.7777777777777776E-2</v>
      </c>
      <c r="AY128" s="125">
        <f t="shared" si="95"/>
        <v>3.2521017563653971</v>
      </c>
      <c r="AZ128" s="125">
        <f t="shared" si="96"/>
        <v>4.8781526345480959</v>
      </c>
      <c r="BA128" s="125">
        <f t="shared" si="97"/>
        <v>20.361346369873651</v>
      </c>
      <c r="BB128" s="125">
        <f t="shared" si="98"/>
        <v>0.79477744882543477</v>
      </c>
      <c r="BC128" s="125">
        <f t="shared" si="99"/>
        <v>0.99135678638929337</v>
      </c>
      <c r="BD128" s="326" t="str">
        <f t="shared" si="100"/>
        <v>-</v>
      </c>
      <c r="BE128" s="125" t="str">
        <f t="shared" si="101"/>
        <v>-</v>
      </c>
      <c r="BF128" s="125">
        <f t="shared" si="102"/>
        <v>16.909156943756308</v>
      </c>
      <c r="BG128" s="125">
        <f t="shared" si="103"/>
        <v>1.1978086274186128</v>
      </c>
      <c r="BH128" s="127">
        <f t="shared" si="104"/>
        <v>70</v>
      </c>
      <c r="BI128" s="125">
        <f t="shared" si="105"/>
        <v>0.31849999999999995</v>
      </c>
      <c r="BJ128" s="125">
        <f t="shared" si="106"/>
        <v>4.2674999999999998E-2</v>
      </c>
      <c r="BK128" s="127">
        <f t="shared" si="107"/>
        <v>49</v>
      </c>
      <c r="BL128" s="126">
        <f>IF(AS128="Signalized",(AC128-BK128)^2/(2*AC128),IF(AS128="Free",PEDBIKE_DELAY(AX128,AW128,AF128,AE128,AO128,AR128,AM128,L128,TRUE),IF(AS128="Stop",1,"Control N/A!")))</f>
        <v>9.3388888888888886</v>
      </c>
      <c r="BM128" s="125">
        <f t="shared" si="108"/>
        <v>8.959091002898803E-2</v>
      </c>
      <c r="BN128" s="125">
        <f t="shared" si="109"/>
        <v>2.2482745374476005</v>
      </c>
      <c r="BO128" s="124" t="str">
        <f t="shared" si="110"/>
        <v>B</v>
      </c>
      <c r="BP128" s="310"/>
      <c r="BQ128" s="302">
        <f t="shared" si="111"/>
        <v>1500</v>
      </c>
      <c r="BR128" s="126">
        <v>113</v>
      </c>
      <c r="BS128" s="127">
        <f t="shared" si="112"/>
        <v>114.06173913953066</v>
      </c>
      <c r="BT128" s="126">
        <f t="shared" si="113"/>
        <v>12.634625757607422</v>
      </c>
      <c r="BU128" s="303">
        <f t="shared" si="114"/>
        <v>7.5</v>
      </c>
      <c r="BV128" s="276">
        <f t="shared" si="115"/>
        <v>0.23333333333333334</v>
      </c>
      <c r="BW128" s="276">
        <f t="shared" si="116"/>
        <v>6.9444444444444441E-3</v>
      </c>
      <c r="BX128" s="125">
        <f t="shared" si="117"/>
        <v>1</v>
      </c>
      <c r="BY128" s="125">
        <f t="shared" si="118"/>
        <v>3.3307669068136862E-2</v>
      </c>
      <c r="BZ128" s="125">
        <f t="shared" si="119"/>
        <v>7.5</v>
      </c>
      <c r="CA128" s="125">
        <f t="shared" si="120"/>
        <v>3.8142423726775454E-2</v>
      </c>
      <c r="CB128" s="125">
        <f t="shared" si="121"/>
        <v>0.82622605654955472</v>
      </c>
      <c r="CC128" s="125">
        <f t="shared" si="122"/>
        <v>15.585164023062752</v>
      </c>
      <c r="CD128" s="125">
        <f t="shared" si="123"/>
        <v>2.7082954116096176</v>
      </c>
      <c r="CE128" s="125">
        <f t="shared" si="124"/>
        <v>6</v>
      </c>
      <c r="CF128" s="304" cm="1">
        <f t="array" ref="CF128">PEDBIKE_DELAY(BW128,BV128,AG128,AH128,AP128,AQ128,AN128,L128,FALSE)</f>
        <v>5.0544218418121787</v>
      </c>
      <c r="CG128" s="306">
        <f t="shared" si="125"/>
        <v>7.5</v>
      </c>
      <c r="CH128" s="125">
        <f t="shared" si="126"/>
        <v>1</v>
      </c>
      <c r="CI128" s="125">
        <f t="shared" si="127"/>
        <v>3.3307669068136862E-2</v>
      </c>
      <c r="CJ128" s="125">
        <f t="shared" si="128"/>
        <v>7.5</v>
      </c>
      <c r="CK128" s="125">
        <f t="shared" si="129"/>
        <v>0.82622605654955483</v>
      </c>
      <c r="CL128" s="125">
        <f t="shared" si="130"/>
        <v>1</v>
      </c>
      <c r="CM128" s="125">
        <f t="shared" si="131"/>
        <v>12.876868611453132</v>
      </c>
      <c r="CN128" s="125">
        <f t="shared" si="132"/>
        <v>2.7082954116096176</v>
      </c>
      <c r="CO128" s="127">
        <f t="shared" si="133"/>
        <v>6</v>
      </c>
      <c r="CP128" s="125" cm="1">
        <f t="array" ref="CP128">PEDBIKE_DELAY(BW128,AW128,AG128,AH128,AP128,AQ128,AN128,L128,FALSE)</f>
        <v>5.0544218418121787</v>
      </c>
      <c r="CQ128" s="126">
        <f t="shared" si="134"/>
        <v>30.5</v>
      </c>
      <c r="CR128" s="126">
        <f t="shared" si="135"/>
        <v>78.5</v>
      </c>
      <c r="CS128" s="126">
        <f t="shared" si="136"/>
        <v>54.5</v>
      </c>
      <c r="CT128" s="304">
        <f t="shared" si="137"/>
        <v>26.084625757607423</v>
      </c>
      <c r="CU128" s="126">
        <f t="shared" si="148"/>
        <v>26.084625757607423</v>
      </c>
      <c r="CV128" s="126">
        <f t="shared" si="138"/>
        <v>0</v>
      </c>
      <c r="CW128" s="127">
        <f t="shared" si="139"/>
        <v>0</v>
      </c>
      <c r="CX128" s="124">
        <f t="shared" si="140"/>
        <v>12</v>
      </c>
      <c r="CY128" s="124">
        <f t="shared" si="149"/>
        <v>0.9554999999999999</v>
      </c>
      <c r="CZ128" s="124">
        <f t="shared" si="150"/>
        <v>1.3077997818241478</v>
      </c>
      <c r="DA128" s="125">
        <f t="shared" si="141"/>
        <v>-1.8843000000000001</v>
      </c>
      <c r="DB128" s="125">
        <f t="shared" si="142"/>
        <v>0.23099999999999998</v>
      </c>
      <c r="DC128" s="125">
        <f t="shared" si="143"/>
        <v>2.4790999999999994</v>
      </c>
      <c r="DD128" s="125">
        <f t="shared" si="151"/>
        <v>2.7423997818241475</v>
      </c>
      <c r="DE128" s="298" t="str">
        <f t="shared" si="144"/>
        <v>B</v>
      </c>
    </row>
    <row r="129" spans="1:109" x14ac:dyDescent="0.25">
      <c r="A129" s="23">
        <v>400</v>
      </c>
      <c r="B129" s="23">
        <v>35</v>
      </c>
      <c r="C129" s="23">
        <v>3</v>
      </c>
      <c r="D129" s="23" t="s">
        <v>265</v>
      </c>
      <c r="E129" s="312">
        <f t="shared" si="76"/>
        <v>2.3686662041142674</v>
      </c>
      <c r="F129" s="287" t="str">
        <f t="shared" si="77"/>
        <v>B</v>
      </c>
      <c r="G129" s="312">
        <f t="shared" si="78"/>
        <v>2.5560999999999994</v>
      </c>
      <c r="H129" s="312">
        <f t="shared" si="78"/>
        <v>3.1618370180872302</v>
      </c>
      <c r="I129" s="287" t="str">
        <f t="shared" si="79"/>
        <v>B</v>
      </c>
      <c r="J129" s="320">
        <f t="shared" si="145"/>
        <v>3</v>
      </c>
      <c r="K129" s="80">
        <f t="shared" si="146"/>
        <v>3</v>
      </c>
      <c r="L129" s="82">
        <f t="shared" si="147"/>
        <v>3</v>
      </c>
      <c r="M129" s="80">
        <f t="shared" si="80"/>
        <v>35</v>
      </c>
      <c r="N129" s="80">
        <f t="shared" si="81"/>
        <v>80</v>
      </c>
      <c r="O129" s="80">
        <f t="shared" si="82"/>
        <v>80</v>
      </c>
      <c r="P129" s="80">
        <f t="shared" si="83"/>
        <v>400</v>
      </c>
      <c r="Q129" s="80">
        <f t="shared" si="84"/>
        <v>1120</v>
      </c>
      <c r="R129" s="80">
        <f t="shared" si="85"/>
        <v>1120</v>
      </c>
      <c r="S129" s="80">
        <f t="shared" si="86"/>
        <v>40</v>
      </c>
      <c r="T129" s="80">
        <f>0</f>
        <v>0</v>
      </c>
      <c r="U129" s="80">
        <f>'Int. Sens. Plot'!$B$2</f>
        <v>100</v>
      </c>
      <c r="V129" s="80">
        <f>'Int. Sens. Plot'!$B$3</f>
        <v>25</v>
      </c>
      <c r="W129" s="80">
        <f t="shared" si="87"/>
        <v>5</v>
      </c>
      <c r="X129" s="80">
        <f t="shared" si="88"/>
        <v>5</v>
      </c>
      <c r="Y129" s="225">
        <v>0.5</v>
      </c>
      <c r="Z129" s="80">
        <v>0</v>
      </c>
      <c r="AA129" s="86">
        <v>45</v>
      </c>
      <c r="AB129" s="86">
        <v>5</v>
      </c>
      <c r="AC129" s="80">
        <v>90</v>
      </c>
      <c r="AD129" s="80">
        <v>45</v>
      </c>
      <c r="AE129" s="80">
        <v>12</v>
      </c>
      <c r="AF129" s="80">
        <f t="shared" si="89"/>
        <v>45</v>
      </c>
      <c r="AG129" s="80">
        <f t="shared" si="90"/>
        <v>45</v>
      </c>
      <c r="AH129" s="86">
        <v>0</v>
      </c>
      <c r="AI129" s="86">
        <v>12</v>
      </c>
      <c r="AJ129" s="40">
        <v>109.9</v>
      </c>
      <c r="AK129" s="86">
        <v>9</v>
      </c>
      <c r="AL129" s="86">
        <v>0</v>
      </c>
      <c r="AM129" s="91">
        <v>1</v>
      </c>
      <c r="AN129" s="91">
        <v>0.1</v>
      </c>
      <c r="AO129" s="122">
        <v>3.5</v>
      </c>
      <c r="AP129" s="122">
        <v>10</v>
      </c>
      <c r="AQ129" s="122">
        <v>3</v>
      </c>
      <c r="AR129" s="122">
        <v>3</v>
      </c>
      <c r="AS129" s="122" t="str">
        <f t="shared" si="91"/>
        <v>Signalized</v>
      </c>
      <c r="AT129" s="119" t="s">
        <v>74</v>
      </c>
      <c r="AU129" s="321" t="s">
        <v>74</v>
      </c>
      <c r="AV129" s="306">
        <f t="shared" si="92"/>
        <v>15.857142857142858</v>
      </c>
      <c r="AW129" s="276">
        <f t="shared" si="93"/>
        <v>0.31111111111111112</v>
      </c>
      <c r="AX129" s="276">
        <f t="shared" si="94"/>
        <v>2.7777777777777776E-2</v>
      </c>
      <c r="AY129" s="125">
        <f t="shared" si="95"/>
        <v>7.9809464963924688</v>
      </c>
      <c r="AZ129" s="125">
        <f t="shared" si="96"/>
        <v>11.971419744588703</v>
      </c>
      <c r="BA129" s="125">
        <f t="shared" si="97"/>
        <v>29.819035849927793</v>
      </c>
      <c r="BB129" s="125">
        <f t="shared" si="98"/>
        <v>0.95460459808689768</v>
      </c>
      <c r="BC129" s="125">
        <f t="shared" si="99"/>
        <v>0.99990645176529891</v>
      </c>
      <c r="BD129" s="326" t="str">
        <f t="shared" si="100"/>
        <v>-</v>
      </c>
      <c r="BE129" s="125" t="str">
        <f t="shared" si="101"/>
        <v>-</v>
      </c>
      <c r="BF129" s="125">
        <f t="shared" si="102"/>
        <v>10.463456187358315</v>
      </c>
      <c r="BG129" s="125">
        <f t="shared" si="103"/>
        <v>1.1978086274186128</v>
      </c>
      <c r="BH129" s="127">
        <f t="shared" si="104"/>
        <v>93.333333333333329</v>
      </c>
      <c r="BI129" s="125">
        <f t="shared" si="105"/>
        <v>0.42466666666666658</v>
      </c>
      <c r="BJ129" s="125">
        <f t="shared" si="106"/>
        <v>5.6899999999999999E-2</v>
      </c>
      <c r="BK129" s="127">
        <f t="shared" si="107"/>
        <v>49</v>
      </c>
      <c r="BL129" s="126">
        <f>IF(AS129="Signalized",(AC129-BK129)^2/(2*AC129),IF(AS129="Free",PEDBIKE_DELAY(AX129,AW129,AF129,AE129,AO129,AR129,AM129,L129,TRUE),IF(AS129="Stop",1,"Control N/A!")))</f>
        <v>9.3388888888888886</v>
      </c>
      <c r="BM129" s="125">
        <f t="shared" si="108"/>
        <v>8.959091002898803E-2</v>
      </c>
      <c r="BN129" s="125">
        <f t="shared" si="109"/>
        <v>2.3686662041142674</v>
      </c>
      <c r="BO129" s="124" t="str">
        <f t="shared" si="110"/>
        <v>B</v>
      </c>
      <c r="BP129" s="310"/>
      <c r="BQ129" s="302">
        <f t="shared" si="111"/>
        <v>1500</v>
      </c>
      <c r="BR129" s="126">
        <v>114</v>
      </c>
      <c r="BS129" s="127">
        <f t="shared" si="112"/>
        <v>59.545449207808666</v>
      </c>
      <c r="BT129" s="126">
        <f t="shared" si="113"/>
        <v>14.239130773921039</v>
      </c>
      <c r="BU129" s="303">
        <f t="shared" si="114"/>
        <v>7.5</v>
      </c>
      <c r="BV129" s="276">
        <f t="shared" si="115"/>
        <v>0.31111111111111112</v>
      </c>
      <c r="BW129" s="276">
        <f t="shared" si="116"/>
        <v>6.9444444444444441E-3</v>
      </c>
      <c r="BX129" s="125">
        <f t="shared" si="117"/>
        <v>1</v>
      </c>
      <c r="BY129" s="125">
        <f t="shared" si="118"/>
        <v>2.1300439821176159E-2</v>
      </c>
      <c r="BZ129" s="125">
        <f t="shared" si="119"/>
        <v>7.5</v>
      </c>
      <c r="CA129" s="125">
        <f t="shared" si="120"/>
        <v>5.0530481425114515E-2</v>
      </c>
      <c r="CB129" s="125">
        <f t="shared" si="121"/>
        <v>0.9030280321355949</v>
      </c>
      <c r="CC129" s="125">
        <f t="shared" si="122"/>
        <v>24.84115516934337</v>
      </c>
      <c r="CD129" s="125">
        <f t="shared" si="123"/>
        <v>2.4088957007962648</v>
      </c>
      <c r="CE129" s="125">
        <f t="shared" si="124"/>
        <v>10</v>
      </c>
      <c r="CF129" s="304" cm="1">
        <f t="array" ref="CF129">PEDBIKE_DELAY(BW129,BV129,AG129,AH129,AP129,AQ129,AN129,L129,FALSE)</f>
        <v>7.8055033822376885</v>
      </c>
      <c r="CG129" s="306">
        <f t="shared" si="125"/>
        <v>7.5</v>
      </c>
      <c r="CH129" s="125">
        <f t="shared" si="126"/>
        <v>1</v>
      </c>
      <c r="CI129" s="125">
        <f t="shared" si="127"/>
        <v>2.1300439821176159E-2</v>
      </c>
      <c r="CJ129" s="125">
        <f t="shared" si="128"/>
        <v>7.5</v>
      </c>
      <c r="CK129" s="125">
        <f t="shared" si="129"/>
        <v>0.9030280321355949</v>
      </c>
      <c r="CL129" s="125">
        <f t="shared" si="130"/>
        <v>1</v>
      </c>
      <c r="CM129" s="125">
        <f t="shared" si="131"/>
        <v>22.432259468547105</v>
      </c>
      <c r="CN129" s="125">
        <f t="shared" si="132"/>
        <v>2.4088957007962648</v>
      </c>
      <c r="CO129" s="127">
        <f t="shared" si="133"/>
        <v>10</v>
      </c>
      <c r="CP129" s="125" cm="1">
        <f t="array" ref="CP129">PEDBIKE_DELAY(BW129,AW129,AG129,AH129,AP129,AQ129,AN129,L129,FALSE)</f>
        <v>7.8055033822376885</v>
      </c>
      <c r="CQ129" s="126">
        <f t="shared" si="134"/>
        <v>30.5</v>
      </c>
      <c r="CR129" s="126">
        <f t="shared" si="135"/>
        <v>78.5</v>
      </c>
      <c r="CS129" s="126">
        <f t="shared" si="136"/>
        <v>54.5</v>
      </c>
      <c r="CT129" s="304">
        <f t="shared" si="137"/>
        <v>27.68913077392104</v>
      </c>
      <c r="CU129" s="126">
        <f t="shared" si="148"/>
        <v>27.68913077392104</v>
      </c>
      <c r="CV129" s="126">
        <f t="shared" si="138"/>
        <v>0</v>
      </c>
      <c r="CW129" s="127">
        <f t="shared" si="139"/>
        <v>0</v>
      </c>
      <c r="CX129" s="124">
        <f t="shared" si="140"/>
        <v>12</v>
      </c>
      <c r="CY129" s="124">
        <f t="shared" si="149"/>
        <v>1.2739999999999998</v>
      </c>
      <c r="CZ129" s="124">
        <f t="shared" si="150"/>
        <v>1.3317370180872306</v>
      </c>
      <c r="DA129" s="125">
        <f t="shared" si="141"/>
        <v>-1.8843000000000001</v>
      </c>
      <c r="DB129" s="125">
        <f t="shared" si="142"/>
        <v>0.308</v>
      </c>
      <c r="DC129" s="125">
        <f t="shared" si="143"/>
        <v>2.5560999999999994</v>
      </c>
      <c r="DD129" s="125">
        <f t="shared" si="151"/>
        <v>3.1618370180872302</v>
      </c>
      <c r="DE129" s="298" t="str">
        <f t="shared" si="144"/>
        <v>B</v>
      </c>
    </row>
    <row r="130" spans="1:109" x14ac:dyDescent="0.25">
      <c r="A130" s="23">
        <v>500</v>
      </c>
      <c r="B130" s="23">
        <v>35</v>
      </c>
      <c r="C130" s="23">
        <v>3</v>
      </c>
      <c r="D130" s="23" t="s">
        <v>265</v>
      </c>
      <c r="E130" s="312">
        <f t="shared" si="76"/>
        <v>2.4890578707809339</v>
      </c>
      <c r="F130" s="287" t="str">
        <f t="shared" si="77"/>
        <v>B</v>
      </c>
      <c r="G130" s="312">
        <f t="shared" si="78"/>
        <v>2.6330999999999993</v>
      </c>
      <c r="H130" s="312">
        <f t="shared" si="78"/>
        <v>3.6204513188482448</v>
      </c>
      <c r="I130" s="287" t="str">
        <f t="shared" si="79"/>
        <v>B</v>
      </c>
      <c r="J130" s="320">
        <f t="shared" si="145"/>
        <v>3</v>
      </c>
      <c r="K130" s="80">
        <f t="shared" si="146"/>
        <v>3</v>
      </c>
      <c r="L130" s="82">
        <f t="shared" si="147"/>
        <v>3</v>
      </c>
      <c r="M130" s="80">
        <f t="shared" si="80"/>
        <v>35</v>
      </c>
      <c r="N130" s="80">
        <f t="shared" si="81"/>
        <v>100</v>
      </c>
      <c r="O130" s="80">
        <f t="shared" si="82"/>
        <v>100</v>
      </c>
      <c r="P130" s="80">
        <f t="shared" si="83"/>
        <v>500</v>
      </c>
      <c r="Q130" s="80">
        <f t="shared" si="84"/>
        <v>1400</v>
      </c>
      <c r="R130" s="80">
        <f t="shared" si="85"/>
        <v>1400</v>
      </c>
      <c r="S130" s="80">
        <f t="shared" si="86"/>
        <v>50</v>
      </c>
      <c r="T130" s="80">
        <f>0</f>
        <v>0</v>
      </c>
      <c r="U130" s="80">
        <f>'Int. Sens. Plot'!$B$2</f>
        <v>100</v>
      </c>
      <c r="V130" s="80">
        <f>'Int. Sens. Plot'!$B$3</f>
        <v>25</v>
      </c>
      <c r="W130" s="80">
        <f t="shared" si="87"/>
        <v>5</v>
      </c>
      <c r="X130" s="80">
        <f t="shared" si="88"/>
        <v>5</v>
      </c>
      <c r="Y130" s="225">
        <v>0.5</v>
      </c>
      <c r="Z130" s="80">
        <v>0</v>
      </c>
      <c r="AA130" s="86">
        <v>45</v>
      </c>
      <c r="AB130" s="86">
        <v>5</v>
      </c>
      <c r="AC130" s="80">
        <v>90</v>
      </c>
      <c r="AD130" s="80">
        <v>45</v>
      </c>
      <c r="AE130" s="80">
        <v>12</v>
      </c>
      <c r="AF130" s="80">
        <f t="shared" si="89"/>
        <v>45</v>
      </c>
      <c r="AG130" s="80">
        <f t="shared" si="90"/>
        <v>45</v>
      </c>
      <c r="AH130" s="86">
        <v>0</v>
      </c>
      <c r="AI130" s="86">
        <v>12</v>
      </c>
      <c r="AJ130" s="40">
        <v>110.9</v>
      </c>
      <c r="AK130" s="86">
        <v>9</v>
      </c>
      <c r="AL130" s="86">
        <v>0</v>
      </c>
      <c r="AM130" s="91">
        <v>1</v>
      </c>
      <c r="AN130" s="91">
        <v>0.1</v>
      </c>
      <c r="AO130" s="122">
        <v>3.5</v>
      </c>
      <c r="AP130" s="122">
        <v>10</v>
      </c>
      <c r="AQ130" s="122">
        <v>3</v>
      </c>
      <c r="AR130" s="122">
        <v>3</v>
      </c>
      <c r="AS130" s="122" t="str">
        <f t="shared" si="91"/>
        <v>Signalized</v>
      </c>
      <c r="AT130" s="119" t="s">
        <v>74</v>
      </c>
      <c r="AU130" s="321" t="s">
        <v>74</v>
      </c>
      <c r="AV130" s="306">
        <f t="shared" si="92"/>
        <v>15.857142857142858</v>
      </c>
      <c r="AW130" s="276">
        <f t="shared" si="93"/>
        <v>0.3888888888888889</v>
      </c>
      <c r="AX130" s="276">
        <f t="shared" si="94"/>
        <v>2.7777777777777776E-2</v>
      </c>
      <c r="AY130" s="125">
        <f t="shared" si="95"/>
        <v>21.582534372604808</v>
      </c>
      <c r="AZ130" s="125">
        <f t="shared" si="96"/>
        <v>32.373801558907211</v>
      </c>
      <c r="BA130" s="125">
        <f t="shared" si="97"/>
        <v>57.022211602352471</v>
      </c>
      <c r="BB130" s="125">
        <f t="shared" si="98"/>
        <v>0.9993836947433572</v>
      </c>
      <c r="BC130" s="125">
        <f t="shared" si="99"/>
        <v>0.99999999976590748</v>
      </c>
      <c r="BD130" s="326" t="str">
        <f t="shared" si="100"/>
        <v>-</v>
      </c>
      <c r="BE130" s="125" t="str">
        <f t="shared" si="101"/>
        <v>-</v>
      </c>
      <c r="BF130" s="125">
        <f t="shared" si="102"/>
        <v>7.651363919962332</v>
      </c>
      <c r="BG130" s="125">
        <f t="shared" si="103"/>
        <v>1.1978086274186128</v>
      </c>
      <c r="BH130" s="127">
        <f t="shared" si="104"/>
        <v>116.66666666666667</v>
      </c>
      <c r="BI130" s="125">
        <f t="shared" si="105"/>
        <v>0.53083333333333327</v>
      </c>
      <c r="BJ130" s="125">
        <f t="shared" si="106"/>
        <v>7.1124999999999994E-2</v>
      </c>
      <c r="BK130" s="127">
        <f t="shared" si="107"/>
        <v>49</v>
      </c>
      <c r="BL130" s="126">
        <f>IF(AS130="Signalized",(AC130-BK130)^2/(2*AC130),IF(AS130="Free",PEDBIKE_DELAY(AX130,AW130,AF130,AE130,AO130,AR130,AM130,L130,TRUE),IF(AS130="Stop",1,"Control N/A!")))</f>
        <v>9.3388888888888886</v>
      </c>
      <c r="BM130" s="125">
        <f t="shared" si="108"/>
        <v>8.959091002898803E-2</v>
      </c>
      <c r="BN130" s="125">
        <f t="shared" si="109"/>
        <v>2.4890578707809339</v>
      </c>
      <c r="BO130" s="124" t="str">
        <f t="shared" si="110"/>
        <v>B</v>
      </c>
      <c r="BP130" s="310"/>
      <c r="BQ130" s="302">
        <f t="shared" si="111"/>
        <v>1500</v>
      </c>
      <c r="BR130" s="126">
        <v>115</v>
      </c>
      <c r="BS130" s="127">
        <f t="shared" si="112"/>
        <v>30.741968160009751</v>
      </c>
      <c r="BT130" s="126">
        <f t="shared" si="113"/>
        <v>18.958872133012473</v>
      </c>
      <c r="BU130" s="303">
        <f t="shared" si="114"/>
        <v>7.5</v>
      </c>
      <c r="BV130" s="276">
        <f t="shared" si="115"/>
        <v>0.3888888888888889</v>
      </c>
      <c r="BW130" s="276">
        <f t="shared" si="116"/>
        <v>6.9444444444444441E-3</v>
      </c>
      <c r="BX130" s="125">
        <f t="shared" si="117"/>
        <v>1</v>
      </c>
      <c r="BY130" s="125">
        <f t="shared" si="118"/>
        <v>1.3996143044727525E-2</v>
      </c>
      <c r="BZ130" s="125">
        <f t="shared" si="119"/>
        <v>7.5</v>
      </c>
      <c r="CA130" s="125">
        <f t="shared" si="120"/>
        <v>6.2758989542181842E-2</v>
      </c>
      <c r="CB130" s="125">
        <f t="shared" si="121"/>
        <v>0.94588623377717829</v>
      </c>
      <c r="CC130" s="125">
        <f t="shared" si="122"/>
        <v>39.589863639824173</v>
      </c>
      <c r="CD130" s="125">
        <f t="shared" si="123"/>
        <v>2.14235662579883</v>
      </c>
      <c r="CE130" s="125">
        <f t="shared" si="124"/>
        <v>18</v>
      </c>
      <c r="CF130" s="304" cm="1">
        <f t="array" ref="CF130">PEDBIKE_DELAY(BW130,BV130,AG130,AH130,AP130,AQ130,AN130,L130,FALSE)</f>
        <v>11.343707408565972</v>
      </c>
      <c r="CG130" s="306">
        <f t="shared" si="125"/>
        <v>7.5</v>
      </c>
      <c r="CH130" s="125">
        <f t="shared" si="126"/>
        <v>1</v>
      </c>
      <c r="CI130" s="125">
        <f t="shared" si="127"/>
        <v>1.3996143044727525E-2</v>
      </c>
      <c r="CJ130" s="125">
        <f t="shared" si="128"/>
        <v>7.5</v>
      </c>
      <c r="CK130" s="125">
        <f t="shared" si="129"/>
        <v>0.9458862337771784</v>
      </c>
      <c r="CL130" s="125">
        <f t="shared" si="130"/>
        <v>1</v>
      </c>
      <c r="CM130" s="125">
        <f t="shared" si="131"/>
        <v>37.447507014025341</v>
      </c>
      <c r="CN130" s="125">
        <f t="shared" si="132"/>
        <v>2.14235662579883</v>
      </c>
      <c r="CO130" s="127">
        <f t="shared" si="133"/>
        <v>18</v>
      </c>
      <c r="CP130" s="125" cm="1">
        <f t="array" ref="CP130">PEDBIKE_DELAY(BW130,AW130,AG130,AH130,AP130,AQ130,AN130,L130,FALSE)</f>
        <v>11.343707408565972</v>
      </c>
      <c r="CQ130" s="126">
        <f t="shared" si="134"/>
        <v>30.5</v>
      </c>
      <c r="CR130" s="126">
        <f t="shared" si="135"/>
        <v>78.5</v>
      </c>
      <c r="CS130" s="126">
        <f t="shared" si="136"/>
        <v>54.5</v>
      </c>
      <c r="CT130" s="304">
        <f t="shared" si="137"/>
        <v>32.408872133012473</v>
      </c>
      <c r="CU130" s="126">
        <f t="shared" si="148"/>
        <v>32.408872133012473</v>
      </c>
      <c r="CV130" s="126">
        <f t="shared" si="138"/>
        <v>0</v>
      </c>
      <c r="CW130" s="127">
        <f t="shared" si="139"/>
        <v>0</v>
      </c>
      <c r="CX130" s="124">
        <f t="shared" si="140"/>
        <v>12</v>
      </c>
      <c r="CY130" s="124">
        <f t="shared" si="149"/>
        <v>1.5925</v>
      </c>
      <c r="CZ130" s="124">
        <f t="shared" si="150"/>
        <v>1.3948513188482441</v>
      </c>
      <c r="DA130" s="125">
        <f t="shared" si="141"/>
        <v>-1.8843000000000001</v>
      </c>
      <c r="DB130" s="125">
        <f t="shared" si="142"/>
        <v>0.38500000000000001</v>
      </c>
      <c r="DC130" s="125">
        <f t="shared" si="143"/>
        <v>2.6330999999999993</v>
      </c>
      <c r="DD130" s="125">
        <f t="shared" si="151"/>
        <v>3.6204513188482448</v>
      </c>
      <c r="DE130" s="298" t="str">
        <f t="shared" si="144"/>
        <v>B</v>
      </c>
    </row>
    <row r="131" spans="1:109" x14ac:dyDescent="0.25">
      <c r="A131" s="23">
        <v>600</v>
      </c>
      <c r="B131" s="23">
        <v>35</v>
      </c>
      <c r="C131" s="23">
        <v>3</v>
      </c>
      <c r="D131" s="23" t="s">
        <v>265</v>
      </c>
      <c r="E131" s="312">
        <f t="shared" si="76"/>
        <v>2.6094495374476008</v>
      </c>
      <c r="F131" s="287" t="str">
        <f t="shared" si="77"/>
        <v>B</v>
      </c>
      <c r="G131" s="312">
        <f t="shared" si="78"/>
        <v>2.7100999999999993</v>
      </c>
      <c r="H131" s="312">
        <f t="shared" si="78"/>
        <v>4.0575337627509889</v>
      </c>
      <c r="I131" s="287" t="str">
        <f t="shared" si="79"/>
        <v>B</v>
      </c>
      <c r="J131" s="320">
        <f t="shared" si="145"/>
        <v>3</v>
      </c>
      <c r="K131" s="80">
        <f t="shared" si="146"/>
        <v>3</v>
      </c>
      <c r="L131" s="82">
        <f t="shared" si="147"/>
        <v>3</v>
      </c>
      <c r="M131" s="80">
        <f t="shared" si="80"/>
        <v>35</v>
      </c>
      <c r="N131" s="80">
        <f t="shared" si="81"/>
        <v>120</v>
      </c>
      <c r="O131" s="80">
        <f t="shared" si="82"/>
        <v>120</v>
      </c>
      <c r="P131" s="80">
        <f t="shared" si="83"/>
        <v>600</v>
      </c>
      <c r="Q131" s="80">
        <f t="shared" si="84"/>
        <v>1680</v>
      </c>
      <c r="R131" s="80">
        <f t="shared" si="85"/>
        <v>1680</v>
      </c>
      <c r="S131" s="80">
        <f t="shared" si="86"/>
        <v>60</v>
      </c>
      <c r="T131" s="80">
        <f>0</f>
        <v>0</v>
      </c>
      <c r="U131" s="80">
        <f>'Int. Sens. Plot'!$B$2</f>
        <v>100</v>
      </c>
      <c r="V131" s="80">
        <f>'Int. Sens. Plot'!$B$3</f>
        <v>25</v>
      </c>
      <c r="W131" s="80">
        <f t="shared" si="87"/>
        <v>5</v>
      </c>
      <c r="X131" s="80">
        <f t="shared" si="88"/>
        <v>5</v>
      </c>
      <c r="Y131" s="225">
        <v>0.5</v>
      </c>
      <c r="Z131" s="80">
        <v>0</v>
      </c>
      <c r="AA131" s="86">
        <v>45</v>
      </c>
      <c r="AB131" s="86">
        <v>5</v>
      </c>
      <c r="AC131" s="80">
        <v>90</v>
      </c>
      <c r="AD131" s="80">
        <v>45</v>
      </c>
      <c r="AE131" s="80">
        <v>12</v>
      </c>
      <c r="AF131" s="80">
        <f t="shared" si="89"/>
        <v>45</v>
      </c>
      <c r="AG131" s="80">
        <f t="shared" si="90"/>
        <v>45</v>
      </c>
      <c r="AH131" s="86">
        <v>0</v>
      </c>
      <c r="AI131" s="86">
        <v>12</v>
      </c>
      <c r="AJ131" s="40">
        <v>111.9</v>
      </c>
      <c r="AK131" s="86">
        <v>9</v>
      </c>
      <c r="AL131" s="86">
        <v>0</v>
      </c>
      <c r="AM131" s="91">
        <v>1</v>
      </c>
      <c r="AN131" s="91">
        <v>0.1</v>
      </c>
      <c r="AO131" s="122">
        <v>3.5</v>
      </c>
      <c r="AP131" s="122">
        <v>10</v>
      </c>
      <c r="AQ131" s="122">
        <v>3</v>
      </c>
      <c r="AR131" s="122">
        <v>3</v>
      </c>
      <c r="AS131" s="122" t="str">
        <f t="shared" si="91"/>
        <v>Signalized</v>
      </c>
      <c r="AT131" s="119" t="s">
        <v>74</v>
      </c>
      <c r="AU131" s="321" t="s">
        <v>74</v>
      </c>
      <c r="AV131" s="306">
        <f t="shared" si="92"/>
        <v>15.857142857142858</v>
      </c>
      <c r="AW131" s="276">
        <f t="shared" si="93"/>
        <v>0.46666666666666667</v>
      </c>
      <c r="AX131" s="276">
        <f t="shared" si="94"/>
        <v>2.7777777777777776E-2</v>
      </c>
      <c r="AY131" s="125">
        <f t="shared" si="95"/>
        <v>61.677868569486741</v>
      </c>
      <c r="AZ131" s="125">
        <f t="shared" si="96"/>
        <v>92.516802854230107</v>
      </c>
      <c r="BA131" s="125">
        <f t="shared" si="97"/>
        <v>137.21287999611633</v>
      </c>
      <c r="BB131" s="125">
        <f t="shared" si="98"/>
        <v>0.99999999946257168</v>
      </c>
      <c r="BC131" s="125">
        <f t="shared" si="99"/>
        <v>1</v>
      </c>
      <c r="BD131" s="326" t="str">
        <f t="shared" si="100"/>
        <v>-</v>
      </c>
      <c r="BE131" s="125" t="str">
        <f t="shared" si="101"/>
        <v>-</v>
      </c>
      <c r="BF131" s="125">
        <f t="shared" si="102"/>
        <v>6.1503584097827471</v>
      </c>
      <c r="BG131" s="125">
        <f t="shared" si="103"/>
        <v>1.1978086274186128</v>
      </c>
      <c r="BH131" s="127">
        <f t="shared" si="104"/>
        <v>140</v>
      </c>
      <c r="BI131" s="125">
        <f t="shared" si="105"/>
        <v>0.6369999999999999</v>
      </c>
      <c r="BJ131" s="125">
        <f t="shared" si="106"/>
        <v>8.5349999999999995E-2</v>
      </c>
      <c r="BK131" s="127">
        <f t="shared" si="107"/>
        <v>49</v>
      </c>
      <c r="BL131" s="126">
        <f>IF(AS131="Signalized",(AC131-BK131)^2/(2*AC131),IF(AS131="Free",PEDBIKE_DELAY(AX131,AW131,AF131,AE131,AO131,AR131,AM131,L131,TRUE),IF(AS131="Stop",1,"Control N/A!")))</f>
        <v>9.3388888888888886</v>
      </c>
      <c r="BM131" s="125">
        <f t="shared" si="108"/>
        <v>8.959091002898803E-2</v>
      </c>
      <c r="BN131" s="125">
        <f t="shared" si="109"/>
        <v>2.6094495374476008</v>
      </c>
      <c r="BO131" s="124" t="str">
        <f t="shared" si="110"/>
        <v>B</v>
      </c>
      <c r="BP131" s="310"/>
      <c r="BQ131" s="302">
        <f t="shared" si="111"/>
        <v>1500</v>
      </c>
      <c r="BR131" s="126">
        <v>116</v>
      </c>
      <c r="BS131" s="127">
        <f t="shared" si="112"/>
        <v>15.696009998993731</v>
      </c>
      <c r="BT131" s="126">
        <f t="shared" si="113"/>
        <v>22.5</v>
      </c>
      <c r="BU131" s="303">
        <f t="shared" si="114"/>
        <v>7.5</v>
      </c>
      <c r="BV131" s="276">
        <f t="shared" si="115"/>
        <v>0.46666666666666667</v>
      </c>
      <c r="BW131" s="276">
        <f t="shared" si="116"/>
        <v>6.9444444444444441E-3</v>
      </c>
      <c r="BX131" s="125">
        <f t="shared" si="117"/>
        <v>1</v>
      </c>
      <c r="BY131" s="125">
        <f t="shared" si="118"/>
        <v>9.5443058980979947E-3</v>
      </c>
      <c r="BZ131" s="125">
        <f t="shared" si="119"/>
        <v>7.5</v>
      </c>
      <c r="CA131" s="125">
        <f t="shared" si="120"/>
        <v>7.4830002965798004E-2</v>
      </c>
      <c r="CB131" s="125">
        <f t="shared" si="121"/>
        <v>0.96980261657768141</v>
      </c>
      <c r="CC131" s="125">
        <f t="shared" si="122"/>
        <v>63.228150324192889</v>
      </c>
      <c r="CD131" s="125">
        <f t="shared" si="123"/>
        <v>1.9093246984236445</v>
      </c>
      <c r="CE131" s="125">
        <f t="shared" si="124"/>
        <v>33</v>
      </c>
      <c r="CF131" s="304" cm="1">
        <f t="array" ref="CF131">PEDBIKE_DELAY(BW131,BV131,AG131,AH131,AP131,AQ131,AN131,L131,FALSE)</f>
        <v>15.862508344014236</v>
      </c>
      <c r="CG131" s="306">
        <f t="shared" si="125"/>
        <v>7.5</v>
      </c>
      <c r="CH131" s="125">
        <f t="shared" si="126"/>
        <v>1</v>
      </c>
      <c r="CI131" s="125">
        <f t="shared" si="127"/>
        <v>9.5443058980979947E-3</v>
      </c>
      <c r="CJ131" s="125">
        <f t="shared" si="128"/>
        <v>7.5</v>
      </c>
      <c r="CK131" s="125">
        <f t="shared" si="129"/>
        <v>0.96980261657768152</v>
      </c>
      <c r="CL131" s="125">
        <f t="shared" si="130"/>
        <v>1</v>
      </c>
      <c r="CM131" s="125">
        <f t="shared" si="131"/>
        <v>61.318825625769236</v>
      </c>
      <c r="CN131" s="125">
        <f t="shared" si="132"/>
        <v>1.9093246984236445</v>
      </c>
      <c r="CO131" s="127">
        <f t="shared" si="133"/>
        <v>33</v>
      </c>
      <c r="CP131" s="125" cm="1">
        <f t="array" ref="CP131">PEDBIKE_DELAY(BW131,AW131,AG131,AH131,AP131,AQ131,AN131,L131,FALSE)</f>
        <v>15.862508344014236</v>
      </c>
      <c r="CQ131" s="126">
        <f t="shared" si="134"/>
        <v>30.5</v>
      </c>
      <c r="CR131" s="126">
        <f t="shared" si="135"/>
        <v>78.5</v>
      </c>
      <c r="CS131" s="126">
        <f t="shared" si="136"/>
        <v>54.5</v>
      </c>
      <c r="CT131" s="304">
        <f t="shared" si="137"/>
        <v>35.950000000000003</v>
      </c>
      <c r="CU131" s="126">
        <f t="shared" si="148"/>
        <v>35.950000000000003</v>
      </c>
      <c r="CV131" s="126">
        <f t="shared" si="138"/>
        <v>0</v>
      </c>
      <c r="CW131" s="127">
        <f t="shared" si="139"/>
        <v>0</v>
      </c>
      <c r="CX131" s="124">
        <f t="shared" si="140"/>
        <v>12</v>
      </c>
      <c r="CY131" s="124">
        <f t="shared" si="149"/>
        <v>1.9109999999999998</v>
      </c>
      <c r="CZ131" s="124">
        <f t="shared" si="150"/>
        <v>1.4364337627509893</v>
      </c>
      <c r="DA131" s="125">
        <f t="shared" si="141"/>
        <v>-1.8843000000000001</v>
      </c>
      <c r="DB131" s="125">
        <f t="shared" si="142"/>
        <v>0.46199999999999997</v>
      </c>
      <c r="DC131" s="125">
        <f t="shared" si="143"/>
        <v>2.7100999999999993</v>
      </c>
      <c r="DD131" s="125">
        <f t="shared" si="151"/>
        <v>4.0575337627509889</v>
      </c>
      <c r="DE131" s="298" t="str">
        <f t="shared" si="144"/>
        <v>B</v>
      </c>
    </row>
    <row r="132" spans="1:109" x14ac:dyDescent="0.25">
      <c r="A132" s="23">
        <v>700</v>
      </c>
      <c r="B132" s="23">
        <v>35</v>
      </c>
      <c r="C132" s="23">
        <v>3</v>
      </c>
      <c r="D132" s="23" t="s">
        <v>265</v>
      </c>
      <c r="E132" s="312">
        <f t="shared" si="76"/>
        <v>2.7298412041142677</v>
      </c>
      <c r="F132" s="287" t="str">
        <f t="shared" si="77"/>
        <v>B</v>
      </c>
      <c r="G132" s="312">
        <f t="shared" si="78"/>
        <v>2.7870999999999992</v>
      </c>
      <c r="H132" s="312">
        <f t="shared" si="78"/>
        <v>4.4530337627509891</v>
      </c>
      <c r="I132" s="287" t="str">
        <f t="shared" si="79"/>
        <v>C</v>
      </c>
      <c r="J132" s="320">
        <f t="shared" si="145"/>
        <v>3</v>
      </c>
      <c r="K132" s="80">
        <f t="shared" si="146"/>
        <v>3</v>
      </c>
      <c r="L132" s="82">
        <f t="shared" si="147"/>
        <v>3</v>
      </c>
      <c r="M132" s="80">
        <f t="shared" si="80"/>
        <v>35</v>
      </c>
      <c r="N132" s="80">
        <f t="shared" si="81"/>
        <v>140</v>
      </c>
      <c r="O132" s="80">
        <f t="shared" si="82"/>
        <v>140</v>
      </c>
      <c r="P132" s="80">
        <f t="shared" si="83"/>
        <v>700</v>
      </c>
      <c r="Q132" s="80">
        <f t="shared" si="84"/>
        <v>1960</v>
      </c>
      <c r="R132" s="80">
        <f t="shared" si="85"/>
        <v>1960</v>
      </c>
      <c r="S132" s="80">
        <f t="shared" si="86"/>
        <v>70</v>
      </c>
      <c r="T132" s="80">
        <f>0</f>
        <v>0</v>
      </c>
      <c r="U132" s="80">
        <f>'Int. Sens. Plot'!$B$2</f>
        <v>100</v>
      </c>
      <c r="V132" s="80">
        <f>'Int. Sens. Plot'!$B$3</f>
        <v>25</v>
      </c>
      <c r="W132" s="80">
        <f t="shared" si="87"/>
        <v>5</v>
      </c>
      <c r="X132" s="80">
        <f t="shared" si="88"/>
        <v>5</v>
      </c>
      <c r="Y132" s="225">
        <v>0.5</v>
      </c>
      <c r="Z132" s="80">
        <v>0</v>
      </c>
      <c r="AA132" s="86">
        <v>45</v>
      </c>
      <c r="AB132" s="86">
        <v>5</v>
      </c>
      <c r="AC132" s="80">
        <v>90</v>
      </c>
      <c r="AD132" s="80">
        <v>45</v>
      </c>
      <c r="AE132" s="80">
        <v>12</v>
      </c>
      <c r="AF132" s="80">
        <f t="shared" si="89"/>
        <v>45</v>
      </c>
      <c r="AG132" s="80">
        <f t="shared" si="90"/>
        <v>45</v>
      </c>
      <c r="AH132" s="86">
        <v>0</v>
      </c>
      <c r="AI132" s="86">
        <v>12</v>
      </c>
      <c r="AJ132" s="40">
        <v>112.9</v>
      </c>
      <c r="AK132" s="86">
        <v>9</v>
      </c>
      <c r="AL132" s="86">
        <v>0</v>
      </c>
      <c r="AM132" s="91">
        <v>1</v>
      </c>
      <c r="AN132" s="91">
        <v>0.1</v>
      </c>
      <c r="AO132" s="122">
        <v>3.5</v>
      </c>
      <c r="AP132" s="122">
        <v>10</v>
      </c>
      <c r="AQ132" s="122">
        <v>3</v>
      </c>
      <c r="AR132" s="122">
        <v>3</v>
      </c>
      <c r="AS132" s="122" t="str">
        <f t="shared" si="91"/>
        <v>Signalized</v>
      </c>
      <c r="AT132" s="119" t="s">
        <v>74</v>
      </c>
      <c r="AU132" s="321" t="s">
        <v>74</v>
      </c>
      <c r="AV132" s="306">
        <f t="shared" si="92"/>
        <v>15.857142857142858</v>
      </c>
      <c r="AW132" s="276">
        <f t="shared" si="93"/>
        <v>0.5444444444444444</v>
      </c>
      <c r="AX132" s="276">
        <f t="shared" si="94"/>
        <v>2.7777777777777776E-2</v>
      </c>
      <c r="AY132" s="125">
        <f t="shared" si="95"/>
        <v>182.14833055200393</v>
      </c>
      <c r="AZ132" s="125">
        <f t="shared" si="96"/>
        <v>273.22249582800589</v>
      </c>
      <c r="BA132" s="125">
        <f t="shared" si="97"/>
        <v>378.15380396115069</v>
      </c>
      <c r="BB132" s="125">
        <f t="shared" si="98"/>
        <v>1</v>
      </c>
      <c r="BC132" s="125">
        <f t="shared" si="99"/>
        <v>1</v>
      </c>
      <c r="BD132" s="326" t="str">
        <f t="shared" si="100"/>
        <v>-</v>
      </c>
      <c r="BE132" s="125" t="str">
        <f t="shared" si="101"/>
        <v>-</v>
      </c>
      <c r="BF132" s="125">
        <f t="shared" si="102"/>
        <v>5.2218695013155836</v>
      </c>
      <c r="BG132" s="125">
        <f t="shared" si="103"/>
        <v>1.1978086274186128</v>
      </c>
      <c r="BH132" s="127">
        <f t="shared" si="104"/>
        <v>163.33333333333334</v>
      </c>
      <c r="BI132" s="125">
        <f t="shared" si="105"/>
        <v>0.74316666666666664</v>
      </c>
      <c r="BJ132" s="125">
        <f t="shared" si="106"/>
        <v>9.9574999999999997E-2</v>
      </c>
      <c r="BK132" s="127">
        <f t="shared" si="107"/>
        <v>49</v>
      </c>
      <c r="BL132" s="126">
        <f>IF(AS132="Signalized",(AC132-BK132)^2/(2*AC132),IF(AS132="Free",PEDBIKE_DELAY(AX132,AW132,AF132,AE132,AO132,AR132,AM132,L132,TRUE),IF(AS132="Stop",1,"Control N/A!")))</f>
        <v>9.3388888888888886</v>
      </c>
      <c r="BM132" s="125">
        <f t="shared" si="108"/>
        <v>8.959091002898803E-2</v>
      </c>
      <c r="BN132" s="125">
        <f t="shared" si="109"/>
        <v>2.7298412041142677</v>
      </c>
      <c r="BO132" s="124" t="str">
        <f t="shared" si="110"/>
        <v>B</v>
      </c>
      <c r="BP132" s="310"/>
      <c r="BQ132" s="302">
        <f t="shared" si="111"/>
        <v>1500</v>
      </c>
      <c r="BR132" s="126">
        <v>117</v>
      </c>
      <c r="BS132" s="127">
        <f t="shared" si="112"/>
        <v>7.9254032878894902</v>
      </c>
      <c r="BT132" s="126">
        <f t="shared" si="113"/>
        <v>22.5</v>
      </c>
      <c r="BU132" s="303">
        <f t="shared" si="114"/>
        <v>7.5</v>
      </c>
      <c r="BV132" s="276">
        <f t="shared" si="115"/>
        <v>0.5444444444444444</v>
      </c>
      <c r="BW132" s="276">
        <f t="shared" si="116"/>
        <v>6.9444444444444441E-3</v>
      </c>
      <c r="BX132" s="125">
        <f t="shared" si="117"/>
        <v>1</v>
      </c>
      <c r="BY132" s="125">
        <f t="shared" si="118"/>
        <v>6.8256114478663227E-3</v>
      </c>
      <c r="BZ132" s="125">
        <f t="shared" si="119"/>
        <v>7.5</v>
      </c>
      <c r="CA132" s="125">
        <f t="shared" si="120"/>
        <v>8.6745550118255244E-2</v>
      </c>
      <c r="CB132" s="125">
        <f t="shared" si="121"/>
        <v>0.98314879874005245</v>
      </c>
      <c r="CC132" s="125">
        <f t="shared" si="122"/>
        <v>101.36870554150529</v>
      </c>
      <c r="CD132" s="125">
        <f t="shared" si="123"/>
        <v>1.7081844585402628</v>
      </c>
      <c r="CE132" s="125">
        <f t="shared" si="124"/>
        <v>59</v>
      </c>
      <c r="CF132" s="304" cm="1">
        <f t="array" ref="CF132">PEDBIKE_DELAY(BW132,BV132,AG132,AH132,AP132,AQ132,AN132,L132,FALSE)</f>
        <v>21.588681676140215</v>
      </c>
      <c r="CG132" s="306">
        <f t="shared" si="125"/>
        <v>7.5</v>
      </c>
      <c r="CH132" s="125">
        <f t="shared" si="126"/>
        <v>1</v>
      </c>
      <c r="CI132" s="125">
        <f t="shared" si="127"/>
        <v>6.8256114478663227E-3</v>
      </c>
      <c r="CJ132" s="125">
        <f t="shared" si="128"/>
        <v>7.5</v>
      </c>
      <c r="CK132" s="125">
        <f t="shared" si="129"/>
        <v>0.98314879874005245</v>
      </c>
      <c r="CL132" s="125">
        <f t="shared" si="130"/>
        <v>1</v>
      </c>
      <c r="CM132" s="125">
        <f t="shared" si="131"/>
        <v>99.660521082965033</v>
      </c>
      <c r="CN132" s="125">
        <f t="shared" si="132"/>
        <v>1.7081844585402628</v>
      </c>
      <c r="CO132" s="127">
        <f t="shared" si="133"/>
        <v>59</v>
      </c>
      <c r="CP132" s="125" cm="1">
        <f t="array" ref="CP132">PEDBIKE_DELAY(BW132,AW132,AG132,AH132,AP132,AQ132,AN132,L132,FALSE)</f>
        <v>21.588681676140215</v>
      </c>
      <c r="CQ132" s="126">
        <f t="shared" si="134"/>
        <v>30.5</v>
      </c>
      <c r="CR132" s="126">
        <f t="shared" si="135"/>
        <v>78.5</v>
      </c>
      <c r="CS132" s="126">
        <f t="shared" si="136"/>
        <v>54.5</v>
      </c>
      <c r="CT132" s="304">
        <f t="shared" si="137"/>
        <v>35.950000000000003</v>
      </c>
      <c r="CU132" s="126">
        <f t="shared" si="148"/>
        <v>35.950000000000003</v>
      </c>
      <c r="CV132" s="126">
        <f t="shared" si="138"/>
        <v>0</v>
      </c>
      <c r="CW132" s="127">
        <f t="shared" si="139"/>
        <v>0</v>
      </c>
      <c r="CX132" s="124">
        <f t="shared" si="140"/>
        <v>12</v>
      </c>
      <c r="CY132" s="124">
        <f t="shared" si="149"/>
        <v>2.2294999999999998</v>
      </c>
      <c r="CZ132" s="124">
        <f t="shared" si="150"/>
        <v>1.4364337627509893</v>
      </c>
      <c r="DA132" s="125">
        <f t="shared" si="141"/>
        <v>-1.8843000000000001</v>
      </c>
      <c r="DB132" s="125">
        <f t="shared" si="142"/>
        <v>0.53900000000000003</v>
      </c>
      <c r="DC132" s="125">
        <f t="shared" si="143"/>
        <v>2.7870999999999992</v>
      </c>
      <c r="DD132" s="125">
        <f t="shared" si="151"/>
        <v>4.4530337627509891</v>
      </c>
      <c r="DE132" s="298" t="str">
        <f t="shared" si="144"/>
        <v>C</v>
      </c>
    </row>
    <row r="133" spans="1:109" x14ac:dyDescent="0.25">
      <c r="A133" s="23">
        <v>800</v>
      </c>
      <c r="B133" s="23">
        <v>35</v>
      </c>
      <c r="C133" s="23">
        <v>3</v>
      </c>
      <c r="D133" s="23" t="s">
        <v>265</v>
      </c>
      <c r="E133" s="312">
        <f t="shared" si="76"/>
        <v>2.8502328707809337</v>
      </c>
      <c r="F133" s="287" t="str">
        <f t="shared" si="77"/>
        <v>C</v>
      </c>
      <c r="G133" s="312">
        <f t="shared" si="78"/>
        <v>2.8640999999999992</v>
      </c>
      <c r="H133" s="312">
        <f t="shared" si="78"/>
        <v>4.8485337627509892</v>
      </c>
      <c r="I133" s="287" t="str">
        <f t="shared" si="79"/>
        <v>C</v>
      </c>
      <c r="J133" s="320">
        <f t="shared" si="145"/>
        <v>3</v>
      </c>
      <c r="K133" s="80">
        <f t="shared" si="146"/>
        <v>3</v>
      </c>
      <c r="L133" s="82">
        <f t="shared" si="147"/>
        <v>3</v>
      </c>
      <c r="M133" s="80">
        <f t="shared" si="80"/>
        <v>35</v>
      </c>
      <c r="N133" s="80">
        <f t="shared" si="81"/>
        <v>160</v>
      </c>
      <c r="O133" s="80">
        <f t="shared" si="82"/>
        <v>160</v>
      </c>
      <c r="P133" s="80">
        <f t="shared" si="83"/>
        <v>800</v>
      </c>
      <c r="Q133" s="80">
        <f t="shared" si="84"/>
        <v>2240</v>
      </c>
      <c r="R133" s="80">
        <f t="shared" si="85"/>
        <v>2240</v>
      </c>
      <c r="S133" s="80">
        <f t="shared" si="86"/>
        <v>80</v>
      </c>
      <c r="T133" s="80">
        <f>0</f>
        <v>0</v>
      </c>
      <c r="U133" s="80">
        <f>'Int. Sens. Plot'!$B$2</f>
        <v>100</v>
      </c>
      <c r="V133" s="80">
        <f>'Int. Sens. Plot'!$B$3</f>
        <v>25</v>
      </c>
      <c r="W133" s="80">
        <f t="shared" si="87"/>
        <v>5</v>
      </c>
      <c r="X133" s="80">
        <f t="shared" si="88"/>
        <v>5</v>
      </c>
      <c r="Y133" s="225">
        <v>0.5</v>
      </c>
      <c r="Z133" s="80">
        <v>0</v>
      </c>
      <c r="AA133" s="86">
        <v>45</v>
      </c>
      <c r="AB133" s="86">
        <v>5</v>
      </c>
      <c r="AC133" s="80">
        <v>90</v>
      </c>
      <c r="AD133" s="80">
        <v>45</v>
      </c>
      <c r="AE133" s="80">
        <v>12</v>
      </c>
      <c r="AF133" s="80">
        <f t="shared" si="89"/>
        <v>45</v>
      </c>
      <c r="AG133" s="80">
        <f t="shared" si="90"/>
        <v>45</v>
      </c>
      <c r="AH133" s="86">
        <v>0</v>
      </c>
      <c r="AI133" s="86">
        <v>12</v>
      </c>
      <c r="AJ133" s="40">
        <v>113.9</v>
      </c>
      <c r="AK133" s="86">
        <v>9</v>
      </c>
      <c r="AL133" s="86">
        <v>0</v>
      </c>
      <c r="AM133" s="91">
        <v>1</v>
      </c>
      <c r="AN133" s="91">
        <v>0.1</v>
      </c>
      <c r="AO133" s="122">
        <v>3.5</v>
      </c>
      <c r="AP133" s="122">
        <v>10</v>
      </c>
      <c r="AQ133" s="122">
        <v>3</v>
      </c>
      <c r="AR133" s="122">
        <v>3</v>
      </c>
      <c r="AS133" s="122" t="str">
        <f t="shared" si="91"/>
        <v>Signalized</v>
      </c>
      <c r="AT133" s="119" t="s">
        <v>74</v>
      </c>
      <c r="AU133" s="321" t="s">
        <v>74</v>
      </c>
      <c r="AV133" s="306">
        <f t="shared" si="92"/>
        <v>15.857142857142858</v>
      </c>
      <c r="AW133" s="276">
        <f t="shared" si="93"/>
        <v>0.62222222222222223</v>
      </c>
      <c r="AX133" s="276">
        <f t="shared" si="94"/>
        <v>2.7777777777777776E-2</v>
      </c>
      <c r="AY133" s="125">
        <f t="shared" si="95"/>
        <v>549.6123853040682</v>
      </c>
      <c r="AZ133" s="125">
        <f t="shared" si="96"/>
        <v>824.41857795610235</v>
      </c>
      <c r="BA133" s="125">
        <f t="shared" si="97"/>
        <v>1113.0819134652793</v>
      </c>
      <c r="BB133" s="125">
        <f t="shared" si="98"/>
        <v>1</v>
      </c>
      <c r="BC133" s="125">
        <f t="shared" si="99"/>
        <v>1</v>
      </c>
      <c r="BD133" s="326" t="str">
        <f t="shared" si="100"/>
        <v>-</v>
      </c>
      <c r="BE133" s="125" t="str">
        <f t="shared" si="101"/>
        <v>-</v>
      </c>
      <c r="BF133" s="125">
        <f t="shared" si="102"/>
        <v>4.580686599634304</v>
      </c>
      <c r="BG133" s="125">
        <f t="shared" si="103"/>
        <v>1.1978086274186128</v>
      </c>
      <c r="BH133" s="127">
        <f t="shared" si="104"/>
        <v>186.66666666666666</v>
      </c>
      <c r="BI133" s="125">
        <f t="shared" si="105"/>
        <v>0.84933333333333316</v>
      </c>
      <c r="BJ133" s="125">
        <f t="shared" si="106"/>
        <v>0.1138</v>
      </c>
      <c r="BK133" s="127">
        <f t="shared" si="107"/>
        <v>49</v>
      </c>
      <c r="BL133" s="126">
        <f>IF(AS133="Signalized",(AC133-BK133)^2/(2*AC133),IF(AS133="Free",PEDBIKE_DELAY(AX133,AW133,AF133,AE133,AO133,AR133,AM133,L133,TRUE),IF(AS133="Stop",1,"Control N/A!")))</f>
        <v>9.3388888888888886</v>
      </c>
      <c r="BM133" s="125">
        <f t="shared" si="108"/>
        <v>8.959091002898803E-2</v>
      </c>
      <c r="BN133" s="125">
        <f t="shared" si="109"/>
        <v>2.8502328707809337</v>
      </c>
      <c r="BO133" s="124" t="str">
        <f t="shared" si="110"/>
        <v>C</v>
      </c>
      <c r="BP133" s="310"/>
      <c r="BQ133" s="302">
        <f t="shared" si="111"/>
        <v>1500</v>
      </c>
      <c r="BR133" s="126">
        <v>118</v>
      </c>
      <c r="BS133" s="127">
        <f t="shared" si="112"/>
        <v>3.9575643071782007</v>
      </c>
      <c r="BT133" s="126">
        <f t="shared" si="113"/>
        <v>22.5</v>
      </c>
      <c r="BU133" s="303">
        <f t="shared" si="114"/>
        <v>7.5</v>
      </c>
      <c r="BV133" s="276">
        <f t="shared" si="115"/>
        <v>0.62222222222222223</v>
      </c>
      <c r="BW133" s="276">
        <f t="shared" si="116"/>
        <v>6.9444444444444441E-3</v>
      </c>
      <c r="BX133" s="125">
        <f t="shared" si="117"/>
        <v>1</v>
      </c>
      <c r="BY133" s="125">
        <f t="shared" si="118"/>
        <v>5.1625684456277528E-3</v>
      </c>
      <c r="BZ133" s="125">
        <f t="shared" si="119"/>
        <v>7.5</v>
      </c>
      <c r="CA133" s="125">
        <f t="shared" si="120"/>
        <v>9.8507633297175157E-2</v>
      </c>
      <c r="CB133" s="125">
        <f t="shared" si="121"/>
        <v>0.99059643744850479</v>
      </c>
      <c r="CC133" s="125">
        <f t="shared" si="122"/>
        <v>163.33667495840493</v>
      </c>
      <c r="CD133" s="125">
        <f t="shared" si="123"/>
        <v>1.5359466399246013</v>
      </c>
      <c r="CE133" s="125">
        <f t="shared" si="124"/>
        <v>106</v>
      </c>
      <c r="CF133" s="304" cm="1">
        <f t="array" ref="CF133">PEDBIKE_DELAY(BW133,BV133,AG133,AH133,AP133,AQ133,AN133,L133,FALSE)</f>
        <v>28.731590414811876</v>
      </c>
      <c r="CG133" s="306">
        <f t="shared" si="125"/>
        <v>7.5</v>
      </c>
      <c r="CH133" s="125">
        <f t="shared" si="126"/>
        <v>1</v>
      </c>
      <c r="CI133" s="125">
        <f t="shared" si="127"/>
        <v>5.1625684456277528E-3</v>
      </c>
      <c r="CJ133" s="125">
        <f t="shared" si="128"/>
        <v>7.5</v>
      </c>
      <c r="CK133" s="125">
        <f t="shared" si="129"/>
        <v>0.99059643744850479</v>
      </c>
      <c r="CL133" s="125">
        <f t="shared" si="130"/>
        <v>1</v>
      </c>
      <c r="CM133" s="125">
        <f t="shared" si="131"/>
        <v>161.80072831848034</v>
      </c>
      <c r="CN133" s="125">
        <f t="shared" si="132"/>
        <v>1.5359466399246013</v>
      </c>
      <c r="CO133" s="127">
        <f t="shared" si="133"/>
        <v>106</v>
      </c>
      <c r="CP133" s="125" cm="1">
        <f t="array" ref="CP133">PEDBIKE_DELAY(BW133,AW133,AG133,AH133,AP133,AQ133,AN133,L133,FALSE)</f>
        <v>28.731590414811876</v>
      </c>
      <c r="CQ133" s="126">
        <f t="shared" si="134"/>
        <v>30.5</v>
      </c>
      <c r="CR133" s="126">
        <f t="shared" si="135"/>
        <v>78.5</v>
      </c>
      <c r="CS133" s="126">
        <f t="shared" si="136"/>
        <v>54.5</v>
      </c>
      <c r="CT133" s="304">
        <f t="shared" si="137"/>
        <v>35.950000000000003</v>
      </c>
      <c r="CU133" s="126">
        <f t="shared" si="148"/>
        <v>35.950000000000003</v>
      </c>
      <c r="CV133" s="126">
        <f t="shared" si="138"/>
        <v>0</v>
      </c>
      <c r="CW133" s="127">
        <f t="shared" si="139"/>
        <v>0</v>
      </c>
      <c r="CX133" s="124">
        <f t="shared" si="140"/>
        <v>12</v>
      </c>
      <c r="CY133" s="124">
        <f t="shared" si="149"/>
        <v>2.5479999999999996</v>
      </c>
      <c r="CZ133" s="124">
        <f t="shared" si="150"/>
        <v>1.4364337627509893</v>
      </c>
      <c r="DA133" s="125">
        <f t="shared" si="141"/>
        <v>-1.8843000000000001</v>
      </c>
      <c r="DB133" s="125">
        <f t="shared" si="142"/>
        <v>0.61599999999999999</v>
      </c>
      <c r="DC133" s="125">
        <f t="shared" si="143"/>
        <v>2.8640999999999992</v>
      </c>
      <c r="DD133" s="125">
        <f t="shared" si="151"/>
        <v>4.8485337627509892</v>
      </c>
      <c r="DE133" s="298" t="str">
        <f t="shared" si="144"/>
        <v>C</v>
      </c>
    </row>
    <row r="134" spans="1:109" x14ac:dyDescent="0.25">
      <c r="A134" s="23">
        <v>900</v>
      </c>
      <c r="B134" s="23">
        <v>35</v>
      </c>
      <c r="C134" s="23">
        <v>3</v>
      </c>
      <c r="D134" s="23" t="s">
        <v>265</v>
      </c>
      <c r="E134" s="312">
        <f t="shared" ref="E134:E197" si="152">BN134</f>
        <v>2.9706245374476006</v>
      </c>
      <c r="F134" s="287" t="str">
        <f t="shared" ref="F134:F197" si="153">BO134</f>
        <v>C</v>
      </c>
      <c r="G134" s="312">
        <f t="shared" ref="G134:H197" si="154">DC134</f>
        <v>2.9411</v>
      </c>
      <c r="H134" s="312">
        <f t="shared" si="154"/>
        <v>5.2440337627509885</v>
      </c>
      <c r="I134" s="287" t="str">
        <f t="shared" ref="I134:I197" si="155">DE134</f>
        <v>C</v>
      </c>
      <c r="J134" s="320">
        <f t="shared" si="145"/>
        <v>3</v>
      </c>
      <c r="K134" s="80">
        <f t="shared" si="146"/>
        <v>3</v>
      </c>
      <c r="L134" s="82">
        <f t="shared" si="147"/>
        <v>3</v>
      </c>
      <c r="M134" s="80">
        <f t="shared" ref="M134:M197" si="156">B134</f>
        <v>35</v>
      </c>
      <c r="N134" s="80">
        <f t="shared" ref="N134:N197" si="157">P134*0.2</f>
        <v>180</v>
      </c>
      <c r="O134" s="80">
        <f t="shared" ref="O134:O197" si="158">P134*0.2</f>
        <v>180</v>
      </c>
      <c r="P134" s="80">
        <f t="shared" ref="P134:P197" si="159">A134</f>
        <v>900</v>
      </c>
      <c r="Q134" s="80">
        <f t="shared" ref="Q134:Q197" si="160">2*SUM(N134:P134)</f>
        <v>2520</v>
      </c>
      <c r="R134" s="80">
        <f t="shared" ref="R134:R197" si="161">Q134</f>
        <v>2520</v>
      </c>
      <c r="S134" s="80">
        <f t="shared" ref="S134:S197" si="162">N134*0.5</f>
        <v>90</v>
      </c>
      <c r="T134" s="80">
        <f>0</f>
        <v>0</v>
      </c>
      <c r="U134" s="80">
        <f>'Int. Sens. Plot'!$B$2</f>
        <v>100</v>
      </c>
      <c r="V134" s="80">
        <f>'Int. Sens. Plot'!$B$3</f>
        <v>25</v>
      </c>
      <c r="W134" s="80">
        <f t="shared" ref="W134:W197" si="163">V134*0.2</f>
        <v>5</v>
      </c>
      <c r="X134" s="80">
        <f t="shared" ref="X134:X197" si="164">V134*0.2</f>
        <v>5</v>
      </c>
      <c r="Y134" s="225">
        <v>0.5</v>
      </c>
      <c r="Z134" s="80">
        <v>0</v>
      </c>
      <c r="AA134" s="86">
        <v>45</v>
      </c>
      <c r="AB134" s="86">
        <v>5</v>
      </c>
      <c r="AC134" s="80">
        <v>90</v>
      </c>
      <c r="AD134" s="80">
        <v>45</v>
      </c>
      <c r="AE134" s="80">
        <v>12</v>
      </c>
      <c r="AF134" s="80">
        <f t="shared" ref="AF134:AF197" si="165">12*J134+AK134</f>
        <v>45</v>
      </c>
      <c r="AG134" s="80">
        <f t="shared" ref="AG134:AG197" si="166">12*J134+AK134</f>
        <v>45</v>
      </c>
      <c r="AH134" s="86">
        <v>0</v>
      </c>
      <c r="AI134" s="86">
        <v>12</v>
      </c>
      <c r="AJ134" s="40">
        <v>114.9</v>
      </c>
      <c r="AK134" s="86">
        <v>9</v>
      </c>
      <c r="AL134" s="86">
        <v>0</v>
      </c>
      <c r="AM134" s="91">
        <v>1</v>
      </c>
      <c r="AN134" s="91">
        <v>0.1</v>
      </c>
      <c r="AO134" s="122">
        <v>3.5</v>
      </c>
      <c r="AP134" s="122">
        <v>10</v>
      </c>
      <c r="AQ134" s="122">
        <v>3</v>
      </c>
      <c r="AR134" s="122">
        <v>3</v>
      </c>
      <c r="AS134" s="122" t="str">
        <f t="shared" ref="AS134:AS197" si="167">D134</f>
        <v>Signalized</v>
      </c>
      <c r="AT134" s="119" t="s">
        <v>74</v>
      </c>
      <c r="AU134" s="321" t="s">
        <v>74</v>
      </c>
      <c r="AV134" s="306">
        <f t="shared" ref="AV134:AV197" si="168">(AF134/AO134) + 3</f>
        <v>15.857142857142858</v>
      </c>
      <c r="AW134" s="276">
        <f t="shared" ref="AW134:AW197" si="169">Q134/3600</f>
        <v>0.7</v>
      </c>
      <c r="AX134" s="276">
        <f t="shared" ref="AX134:AX197" si="170">U134/3600</f>
        <v>2.7777777777777776E-2</v>
      </c>
      <c r="AY134" s="125">
        <f t="shared" ref="AY134:AY197" si="171">MAX(8*AZ134/AE134,1)</f>
        <v>1684.1573068598136</v>
      </c>
      <c r="AZ134" s="125">
        <f t="shared" ref="AZ134:AZ197" si="172">(AX134*EXP(AX134*AV134)+AW134*EXP(-AW134*AV134))/((AX134+AW134)*EXP((AX134-AW134)*AV134))</f>
        <v>2526.2359602897204</v>
      </c>
      <c r="BA134" s="125">
        <f t="shared" ref="BA134:BA197" si="173">AV134+2*(AY134-1)</f>
        <v>3382.1717565767699</v>
      </c>
      <c r="BB134" s="125">
        <f t="shared" ref="BB134:BB197" si="174">1-EXP(-BA134*AW134/J134)</f>
        <v>1</v>
      </c>
      <c r="BC134" s="125">
        <f t="shared" ref="BC134:BC197" si="175">1-(1-BB134)^J134</f>
        <v>1</v>
      </c>
      <c r="BD134" s="326" t="str">
        <f t="shared" ref="BD134:BD197" si="176">IF(AS134="Free", (1/AW134)*(EXP(AW134*BA134)-AW134*BA134-1)/BC134, "-")</f>
        <v>-</v>
      </c>
      <c r="BE134" s="125" t="str">
        <f t="shared" ref="BE134:BE197" si="177">IF(AS134="Free", ROUND(1/EXP(-AW134*AV134),0),"-")</f>
        <v>-</v>
      </c>
      <c r="BF134" s="125">
        <f t="shared" ref="BF134:BF197" si="178">((1/(AW134/J134)) - (AV134-(1/(AW134/J134)))*EXP(-(AW134/J134)*AV134))/(1-EXP(-(AW134/J134)*AV134))</f>
        <v>4.1010194275001055</v>
      </c>
      <c r="BG134" s="125">
        <f t="shared" ref="BG134:BG197" si="179">0.681*J134^0.514</f>
        <v>1.1978086274186128</v>
      </c>
      <c r="BH134" s="127">
        <f t="shared" ref="BH134:BH197" si="180">2*SUM(N134:P134)/(4*J134)</f>
        <v>210</v>
      </c>
      <c r="BI134" s="125">
        <f t="shared" ref="BI134:BI197" si="181">0.00013*BH134*M134</f>
        <v>0.9554999999999999</v>
      </c>
      <c r="BJ134" s="125">
        <f t="shared" ref="BJ134:BJ197" si="182">0.00569*SUM(S134:T134)/4-Z134*(0.0027*BH134-0.1946)</f>
        <v>0.128025</v>
      </c>
      <c r="BK134" s="127">
        <f t="shared" ref="BK134:BK197" si="183">AD134+4</f>
        <v>49</v>
      </c>
      <c r="BL134" s="126">
        <f>IF(AS134="Signalized",(AC134-BK134)^2/(2*AC134),IF(AS134="Free",PEDBIKE_DELAY(AX134,AW134,AF134,AE134,AO134,AR134,AM134,L134,TRUE),IF(AS134="Stop",1,"Control N/A!")))</f>
        <v>9.3388888888888886</v>
      </c>
      <c r="BM134" s="125">
        <f t="shared" ref="BM134:BM197" si="184">0.0401*LN(BL134)</f>
        <v>8.959091002898803E-2</v>
      </c>
      <c r="BN134" s="125">
        <f t="shared" ref="BN134:BN197" si="185">IF(J134&gt;0,0.5997+BG134+BI134+BJ134+BM134,0)</f>
        <v>2.9706245374476006</v>
      </c>
      <c r="BO134" s="124" t="str">
        <f t="shared" ref="BO134:BO197" si="186">IF(BN134&lt;=2,"A",IF(BN134&lt;=2.75,"B",IF(BN134&lt;=3.5,"C",IF(BN134&lt;=4.25,"D",IF(BN134&lt;=5,"E","F")))))</f>
        <v>C</v>
      </c>
      <c r="BP134" s="310"/>
      <c r="BQ134" s="302">
        <f t="shared" ref="BQ134:BQ197" si="187">MAX(1500*ROUNDDOWN(AH134/2.5,0),1500)</f>
        <v>1500</v>
      </c>
      <c r="BR134" s="126">
        <v>119</v>
      </c>
      <c r="BS134" s="127">
        <f t="shared" ref="BS134:BS197" si="188">BQ134*EXP(-(N134/3600)*BR134)*AA134/AC134</f>
        <v>1.9543803888063738</v>
      </c>
      <c r="BT134" s="126">
        <f t="shared" ref="BT134:BT197" si="189">0.5*AC134*(1-AA134/AC134)^2/(1-MIN(V134/BS134,1)*(AA134/AC134))</f>
        <v>22.5</v>
      </c>
      <c r="BU134" s="303">
        <f t="shared" ref="BU134:BU197" si="190">AG134/AP134 +AQ134</f>
        <v>7.5</v>
      </c>
      <c r="BV134" s="276">
        <f t="shared" ref="BV134:BV197" si="191">R134/3600</f>
        <v>0.7</v>
      </c>
      <c r="BW134" s="276">
        <f t="shared" ref="BW134:BW197" si="192">V134/3600</f>
        <v>6.9444444444444441E-3</v>
      </c>
      <c r="BX134" s="125">
        <f t="shared" ref="BX134:BX197" si="193">MAX(IF(AH134=0,0,4*BY134/AH134),1)</f>
        <v>1</v>
      </c>
      <c r="BY134" s="125">
        <f t="shared" ref="BY134:BY197" si="194">((V134/3600)*EXP(BU134*V134/3600) + BV134*EXP(-BV134*BU134))/(((V134/3600)+BV134)*EXP(((V134/3600)-BV134))*BU134)</f>
        <v>4.1447764247004235E-3</v>
      </c>
      <c r="BZ134" s="125">
        <f t="shared" ref="BZ134:BZ197" si="195">BU134+2*(BX134-1)</f>
        <v>7.5</v>
      </c>
      <c r="CA134" s="125">
        <f t="shared" ref="CA134:CA197" si="196">1-EXP(-BZ134*BV134/AG134)</f>
        <v>0.11011822901197621</v>
      </c>
      <c r="CB134" s="125">
        <f t="shared" ref="CB134:CB197" si="197">1 - (1-CA134)^AG134</f>
        <v>0.99475248160081864</v>
      </c>
      <c r="CC134" s="125">
        <f t="shared" ref="CC134:CC197" si="198">(1/BV134)*(EXP(BV134*BU134)-AW134*BU134-1)/CB134</f>
        <v>264.69796236865534</v>
      </c>
      <c r="CD134" s="125">
        <f t="shared" ref="CD134:CD197" si="199">((1/BV134) - (CJ134+(1/BV134))*EXP(-BV134*CJ134))/(1-EXP(-BV134*CJ134))</f>
        <v>1.3890074277553406</v>
      </c>
      <c r="CE134" s="125">
        <f t="shared" ref="CE134:CE197" si="200">ROUND(1/EXP(-BV134*BZ134),0)</f>
        <v>191</v>
      </c>
      <c r="CF134" s="304" cm="1">
        <f t="array" ref="CF134">PEDBIKE_DELAY(BW134,BV134,AG134,AH134,AP134,AQ134,AN134,L134,FALSE)</f>
        <v>37.4648244039048</v>
      </c>
      <c r="CG134" s="306">
        <f t="shared" ref="CG134:CG197" si="201">AF134/AP134 +AQ134</f>
        <v>7.5</v>
      </c>
      <c r="CH134" s="125">
        <f t="shared" ref="CH134:CH197" si="202">MAX(IF(AH134=0,0,4*CI134/AH134),1)</f>
        <v>1</v>
      </c>
      <c r="CI134" s="125">
        <f t="shared" ref="CI134:CI197" si="203">((V134/3600)*EXP(CG134*V134/3600) + AW134*EXP(-AW134*CG134))/(((V134/3600)+AW134)*EXP(((V134/3600)-AW134))*CG134)</f>
        <v>4.1447764247004235E-3</v>
      </c>
      <c r="CJ134" s="125">
        <f t="shared" ref="CJ134:CJ197" si="204">CG134+2*(CH134-1)</f>
        <v>7.5</v>
      </c>
      <c r="CK134" s="125">
        <f t="shared" ref="CK134:CK197" si="205">1-EXP(-CJ134*AW134)</f>
        <v>0.99475248160081864</v>
      </c>
      <c r="CL134" s="125">
        <f t="shared" ref="CL134:CL197" si="206">1-(1-CK134)^AF134</f>
        <v>1</v>
      </c>
      <c r="CM134" s="125">
        <f t="shared" ref="CM134:CM197" si="207">(1/AW134)*(EXP(AW134*CJ134)-AW134*CJ134-1)/CL134</f>
        <v>263.30895494089998</v>
      </c>
      <c r="CN134" s="125">
        <f t="shared" ref="CN134:CN197" si="208">((1/AW134) - (CJ134+(1/AW134))*EXP(-AW134*CJ134))/(1-EXP(-AW134*CJ134))</f>
        <v>1.3890074277553406</v>
      </c>
      <c r="CO134" s="127">
        <f t="shared" ref="CO134:CO197" si="209">ROUND(1/EXP(-AW134*CJ134),0)</f>
        <v>191</v>
      </c>
      <c r="CP134" s="125" cm="1">
        <f t="array" ref="CP134">PEDBIKE_DELAY(BW134,AW134,AG134,AH134,AP134,AQ134,AN134,L134,FALSE)</f>
        <v>37.4648244039048</v>
      </c>
      <c r="CQ134" s="126">
        <f t="shared" ref="CQ134:CQ197" si="210">(AA134)/2 + AB134 + AQ134</f>
        <v>30.5</v>
      </c>
      <c r="CR134" s="126">
        <f t="shared" ref="CR134:CR197" si="211">((AC134-AA134)/2)+AA134+AB134+2*AQ134</f>
        <v>78.5</v>
      </c>
      <c r="CS134" s="126">
        <f t="shared" ref="CS134:CS197" si="212">(AA134/AC134)*CQ134+((AC134-AA134)/AC134)*CR134</f>
        <v>54.5</v>
      </c>
      <c r="CT134" s="304">
        <f t="shared" ref="CT134:CT197" si="213">BT134+(W134/V134)*((1-Y134)*80 + Y134*CS134)</f>
        <v>35.950000000000003</v>
      </c>
      <c r="CU134" s="126">
        <f t="shared" si="148"/>
        <v>35.950000000000003</v>
      </c>
      <c r="CV134" s="126">
        <f t="shared" ref="CV134:CV197" si="214">IF(AND(AT134="Yes",(AL134-1.5)&gt;0),AL134-1.5,AL134)</f>
        <v>0</v>
      </c>
      <c r="CW134" s="127">
        <f t="shared" ref="CW134:CW197" si="215">IF(AJ134&gt;0,0,1)</f>
        <v>0</v>
      </c>
      <c r="CX134" s="124">
        <f t="shared" ref="CX134:CX197" si="216">AI134+AH134+CV134+CW134*AK134</f>
        <v>12</v>
      </c>
      <c r="CY134" s="124">
        <f t="shared" si="149"/>
        <v>2.8664999999999994</v>
      </c>
      <c r="CZ134" s="124">
        <f t="shared" si="150"/>
        <v>1.4364337627509893</v>
      </c>
      <c r="DA134" s="125">
        <f t="shared" ref="DA134:DA197" si="217">0.0153*AF134-0.2144*CX134</f>
        <v>-1.8843000000000001</v>
      </c>
      <c r="DB134" s="125">
        <f t="shared" ref="DB134:DB197" si="218">0.0066*SUM(N134:P134)/(4*L134)</f>
        <v>0.69300000000000006</v>
      </c>
      <c r="DC134" s="125">
        <f t="shared" ref="DC134:DC197" si="219">IF(J134&gt;0,4.1324+DB134+DA134,0)</f>
        <v>2.9411</v>
      </c>
      <c r="DD134" s="125">
        <f t="shared" si="151"/>
        <v>5.2440337627509885</v>
      </c>
      <c r="DE134" s="298" t="str">
        <f t="shared" ref="DE134:DE197" si="220">IF(DC134&lt;=2,"A",IF(DC134&lt;=2.75,"B",IF(DC134&lt;=3.5,"C",IF(DC134&lt;=4.25,"D",IF(DC134&lt;=5,"E","F")))))</f>
        <v>C</v>
      </c>
    </row>
    <row r="135" spans="1:109" x14ac:dyDescent="0.25">
      <c r="A135" s="23">
        <v>1000</v>
      </c>
      <c r="B135" s="23">
        <v>35</v>
      </c>
      <c r="C135" s="23">
        <v>3</v>
      </c>
      <c r="D135" s="23" t="s">
        <v>265</v>
      </c>
      <c r="E135" s="312">
        <f t="shared" si="152"/>
        <v>3.091016204114267</v>
      </c>
      <c r="F135" s="287" t="str">
        <f t="shared" si="153"/>
        <v>C</v>
      </c>
      <c r="G135" s="312">
        <f t="shared" si="154"/>
        <v>3.0181</v>
      </c>
      <c r="H135" s="312">
        <f t="shared" si="154"/>
        <v>5.6395337627509896</v>
      </c>
      <c r="I135" s="287" t="str">
        <f t="shared" si="155"/>
        <v>C</v>
      </c>
      <c r="J135" s="320">
        <f t="shared" ref="J135:J198" si="221">C135</f>
        <v>3</v>
      </c>
      <c r="K135" s="80">
        <f t="shared" ref="K135:K198" si="222">C135</f>
        <v>3</v>
      </c>
      <c r="L135" s="82">
        <f t="shared" ref="L135:L198" si="223">C135</f>
        <v>3</v>
      </c>
      <c r="M135" s="80">
        <f t="shared" si="156"/>
        <v>35</v>
      </c>
      <c r="N135" s="80">
        <f t="shared" si="157"/>
        <v>200</v>
      </c>
      <c r="O135" s="80">
        <f t="shared" si="158"/>
        <v>200</v>
      </c>
      <c r="P135" s="80">
        <f t="shared" si="159"/>
        <v>1000</v>
      </c>
      <c r="Q135" s="80">
        <f t="shared" si="160"/>
        <v>2800</v>
      </c>
      <c r="R135" s="80">
        <f t="shared" si="161"/>
        <v>2800</v>
      </c>
      <c r="S135" s="80">
        <f t="shared" si="162"/>
        <v>100</v>
      </c>
      <c r="T135" s="80">
        <f>0</f>
        <v>0</v>
      </c>
      <c r="U135" s="80">
        <f>'Int. Sens. Plot'!$B$2</f>
        <v>100</v>
      </c>
      <c r="V135" s="80">
        <f>'Int. Sens. Plot'!$B$3</f>
        <v>25</v>
      </c>
      <c r="W135" s="80">
        <f t="shared" si="163"/>
        <v>5</v>
      </c>
      <c r="X135" s="80">
        <f t="shared" si="164"/>
        <v>5</v>
      </c>
      <c r="Y135" s="225">
        <v>0.5</v>
      </c>
      <c r="Z135" s="80">
        <v>0</v>
      </c>
      <c r="AA135" s="86">
        <v>45</v>
      </c>
      <c r="AB135" s="86">
        <v>5</v>
      </c>
      <c r="AC135" s="80">
        <v>90</v>
      </c>
      <c r="AD135" s="80">
        <v>45</v>
      </c>
      <c r="AE135" s="80">
        <v>12</v>
      </c>
      <c r="AF135" s="80">
        <f t="shared" si="165"/>
        <v>45</v>
      </c>
      <c r="AG135" s="80">
        <f t="shared" si="166"/>
        <v>45</v>
      </c>
      <c r="AH135" s="86">
        <v>0</v>
      </c>
      <c r="AI135" s="86">
        <v>12</v>
      </c>
      <c r="AJ135" s="40">
        <v>115.9</v>
      </c>
      <c r="AK135" s="86">
        <v>9</v>
      </c>
      <c r="AL135" s="86">
        <v>0</v>
      </c>
      <c r="AM135" s="91">
        <v>1</v>
      </c>
      <c r="AN135" s="91">
        <v>0.1</v>
      </c>
      <c r="AO135" s="122">
        <v>3.5</v>
      </c>
      <c r="AP135" s="122">
        <v>10</v>
      </c>
      <c r="AQ135" s="122">
        <v>3</v>
      </c>
      <c r="AR135" s="122">
        <v>3</v>
      </c>
      <c r="AS135" s="122" t="str">
        <f t="shared" si="167"/>
        <v>Signalized</v>
      </c>
      <c r="AT135" s="119" t="s">
        <v>74</v>
      </c>
      <c r="AU135" s="321" t="s">
        <v>74</v>
      </c>
      <c r="AV135" s="306">
        <f t="shared" si="168"/>
        <v>15.857142857142858</v>
      </c>
      <c r="AW135" s="276">
        <f t="shared" si="169"/>
        <v>0.77777777777777779</v>
      </c>
      <c r="AX135" s="276">
        <f t="shared" si="170"/>
        <v>2.7777777777777776E-2</v>
      </c>
      <c r="AY135" s="125">
        <f t="shared" si="171"/>
        <v>5222.0835306054914</v>
      </c>
      <c r="AZ135" s="125">
        <f t="shared" si="172"/>
        <v>7833.1252959082376</v>
      </c>
      <c r="BA135" s="125">
        <f t="shared" si="173"/>
        <v>10458.024204068126</v>
      </c>
      <c r="BB135" s="125">
        <f t="shared" si="174"/>
        <v>1</v>
      </c>
      <c r="BC135" s="125">
        <f t="shared" si="175"/>
        <v>1</v>
      </c>
      <c r="BD135" s="326" t="str">
        <f t="shared" si="176"/>
        <v>-</v>
      </c>
      <c r="BE135" s="125" t="str">
        <f t="shared" si="177"/>
        <v>-</v>
      </c>
      <c r="BF135" s="125">
        <f t="shared" si="178"/>
        <v>3.7214613018450824</v>
      </c>
      <c r="BG135" s="125">
        <f t="shared" si="179"/>
        <v>1.1978086274186128</v>
      </c>
      <c r="BH135" s="127">
        <f t="shared" si="180"/>
        <v>233.33333333333334</v>
      </c>
      <c r="BI135" s="125">
        <f t="shared" si="181"/>
        <v>1.0616666666666665</v>
      </c>
      <c r="BJ135" s="125">
        <f t="shared" si="182"/>
        <v>0.14224999999999999</v>
      </c>
      <c r="BK135" s="127">
        <f t="shared" si="183"/>
        <v>49</v>
      </c>
      <c r="BL135" s="126">
        <f>IF(AS135="Signalized",(AC135-BK135)^2/(2*AC135),IF(AS135="Free",PEDBIKE_DELAY(AX135,AW135,AF135,AE135,AO135,AR135,AM135,L135,TRUE),IF(AS135="Stop",1,"Control N/A!")))</f>
        <v>9.3388888888888886</v>
      </c>
      <c r="BM135" s="125">
        <f t="shared" si="184"/>
        <v>8.959091002898803E-2</v>
      </c>
      <c r="BN135" s="125">
        <f t="shared" si="185"/>
        <v>3.091016204114267</v>
      </c>
      <c r="BO135" s="124" t="str">
        <f t="shared" si="186"/>
        <v>C</v>
      </c>
      <c r="BP135" s="310"/>
      <c r="BQ135" s="302">
        <f t="shared" si="187"/>
        <v>1500</v>
      </c>
      <c r="BR135" s="126">
        <v>120</v>
      </c>
      <c r="BS135" s="127">
        <f t="shared" si="188"/>
        <v>0.9544753510048567</v>
      </c>
      <c r="BT135" s="126">
        <f t="shared" si="189"/>
        <v>22.5</v>
      </c>
      <c r="BU135" s="303">
        <f t="shared" si="190"/>
        <v>7.5</v>
      </c>
      <c r="BV135" s="276">
        <f t="shared" si="191"/>
        <v>0.77777777777777779</v>
      </c>
      <c r="BW135" s="276">
        <f t="shared" si="192"/>
        <v>6.9444444444444441E-3</v>
      </c>
      <c r="BX135" s="125">
        <f t="shared" si="193"/>
        <v>1</v>
      </c>
      <c r="BY135" s="125">
        <f t="shared" si="194"/>
        <v>3.5233745410120317E-3</v>
      </c>
      <c r="BZ135" s="125">
        <f t="shared" si="195"/>
        <v>7.5</v>
      </c>
      <c r="CA135" s="125">
        <f t="shared" si="196"/>
        <v>0.12157928831600806</v>
      </c>
      <c r="CB135" s="125">
        <f t="shared" si="197"/>
        <v>0.99707170030518177</v>
      </c>
      <c r="CC135" s="125">
        <f t="shared" si="198"/>
        <v>431.54310309085713</v>
      </c>
      <c r="CD135" s="125">
        <f t="shared" si="199"/>
        <v>1.263687537081851</v>
      </c>
      <c r="CE135" s="125">
        <f t="shared" si="200"/>
        <v>341</v>
      </c>
      <c r="CF135" s="304" cm="1">
        <f t="array" ref="CF135">PEDBIKE_DELAY(BW135,BV135,AG135,AH135,AP135,AQ135,AN135,L135,FALSE)</f>
        <v>47.877622228073797</v>
      </c>
      <c r="CG135" s="306">
        <f t="shared" si="201"/>
        <v>7.5</v>
      </c>
      <c r="CH135" s="125">
        <f t="shared" si="202"/>
        <v>1</v>
      </c>
      <c r="CI135" s="125">
        <f t="shared" si="203"/>
        <v>3.5233745410120317E-3</v>
      </c>
      <c r="CJ135" s="125">
        <f t="shared" si="204"/>
        <v>7.5</v>
      </c>
      <c r="CK135" s="125">
        <f t="shared" si="205"/>
        <v>0.99707170030518177</v>
      </c>
      <c r="CL135" s="125">
        <f t="shared" si="206"/>
        <v>1</v>
      </c>
      <c r="CM135" s="125">
        <f t="shared" si="207"/>
        <v>430.27941555377527</v>
      </c>
      <c r="CN135" s="125">
        <f t="shared" si="208"/>
        <v>1.263687537081851</v>
      </c>
      <c r="CO135" s="127">
        <f t="shared" si="209"/>
        <v>341</v>
      </c>
      <c r="CP135" s="125" cm="1">
        <f t="array" ref="CP135">PEDBIKE_DELAY(BW135,AW135,AG135,AH135,AP135,AQ135,AN135,L135,FALSE)</f>
        <v>47.877622228073797</v>
      </c>
      <c r="CQ135" s="126">
        <f t="shared" si="210"/>
        <v>30.5</v>
      </c>
      <c r="CR135" s="126">
        <f t="shared" si="211"/>
        <v>78.5</v>
      </c>
      <c r="CS135" s="126">
        <f t="shared" si="212"/>
        <v>54.5</v>
      </c>
      <c r="CT135" s="304">
        <f t="shared" si="213"/>
        <v>35.950000000000003</v>
      </c>
      <c r="CU135" s="126">
        <f t="shared" ref="CU135:CU197" si="224">IF(AS135="Signalized",CT135,IF(AS135="Free",0,IF(AS135="Stop",CF135,"Control N/A!")))</f>
        <v>35.950000000000003</v>
      </c>
      <c r="CV135" s="126">
        <f t="shared" si="214"/>
        <v>0</v>
      </c>
      <c r="CW135" s="127">
        <f t="shared" si="215"/>
        <v>0</v>
      </c>
      <c r="CX135" s="124">
        <f t="shared" si="216"/>
        <v>12</v>
      </c>
      <c r="CY135" s="124">
        <f t="shared" ref="CY135:CY198" si="225">(13/100000)*(Q135/4)*M135</f>
        <v>3.1850000000000001</v>
      </c>
      <c r="CZ135" s="124">
        <f t="shared" ref="CZ135:CZ198" si="226">IF(CU135&gt;1, 0.401*LN(CU135), 0)</f>
        <v>1.4364337627509893</v>
      </c>
      <c r="DA135" s="125">
        <f t="shared" si="217"/>
        <v>-1.8843000000000001</v>
      </c>
      <c r="DB135" s="125">
        <f t="shared" si="218"/>
        <v>0.77</v>
      </c>
      <c r="DC135" s="125">
        <f t="shared" si="219"/>
        <v>3.0181</v>
      </c>
      <c r="DD135" s="125">
        <f t="shared" ref="DD135:DD198" si="227">IF(J135&gt;0,2.1324+DB135+DA135+CZ135+CY135,0)</f>
        <v>5.6395337627509896</v>
      </c>
      <c r="DE135" s="298" t="str">
        <f t="shared" si="220"/>
        <v>C</v>
      </c>
    </row>
    <row r="136" spans="1:109" x14ac:dyDescent="0.25">
      <c r="A136" s="23">
        <v>1100</v>
      </c>
      <c r="B136" s="23">
        <v>35</v>
      </c>
      <c r="C136" s="23">
        <v>3</v>
      </c>
      <c r="D136" s="23" t="s">
        <v>265</v>
      </c>
      <c r="E136" s="312">
        <f t="shared" si="152"/>
        <v>3.2114078707809339</v>
      </c>
      <c r="F136" s="287" t="str">
        <f t="shared" si="153"/>
        <v>C</v>
      </c>
      <c r="G136" s="312">
        <f t="shared" si="154"/>
        <v>3.0951</v>
      </c>
      <c r="H136" s="312">
        <f t="shared" si="154"/>
        <v>6.0350337627509889</v>
      </c>
      <c r="I136" s="287" t="str">
        <f t="shared" si="155"/>
        <v>C</v>
      </c>
      <c r="J136" s="320">
        <f t="shared" si="221"/>
        <v>3</v>
      </c>
      <c r="K136" s="80">
        <f t="shared" si="222"/>
        <v>3</v>
      </c>
      <c r="L136" s="82">
        <f t="shared" si="223"/>
        <v>3</v>
      </c>
      <c r="M136" s="80">
        <f t="shared" si="156"/>
        <v>35</v>
      </c>
      <c r="N136" s="80">
        <f t="shared" si="157"/>
        <v>220</v>
      </c>
      <c r="O136" s="80">
        <f t="shared" si="158"/>
        <v>220</v>
      </c>
      <c r="P136" s="80">
        <f t="shared" si="159"/>
        <v>1100</v>
      </c>
      <c r="Q136" s="80">
        <f t="shared" si="160"/>
        <v>3080</v>
      </c>
      <c r="R136" s="80">
        <f t="shared" si="161"/>
        <v>3080</v>
      </c>
      <c r="S136" s="80">
        <f t="shared" si="162"/>
        <v>110</v>
      </c>
      <c r="T136" s="80">
        <f>0</f>
        <v>0</v>
      </c>
      <c r="U136" s="80">
        <f>'Int. Sens. Plot'!$B$2</f>
        <v>100</v>
      </c>
      <c r="V136" s="80">
        <f>'Int. Sens. Plot'!$B$3</f>
        <v>25</v>
      </c>
      <c r="W136" s="80">
        <f t="shared" si="163"/>
        <v>5</v>
      </c>
      <c r="X136" s="80">
        <f t="shared" si="164"/>
        <v>5</v>
      </c>
      <c r="Y136" s="225">
        <v>0.5</v>
      </c>
      <c r="Z136" s="80">
        <v>0</v>
      </c>
      <c r="AA136" s="86">
        <v>45</v>
      </c>
      <c r="AB136" s="86">
        <v>5</v>
      </c>
      <c r="AC136" s="80">
        <v>90</v>
      </c>
      <c r="AD136" s="80">
        <v>45</v>
      </c>
      <c r="AE136" s="80">
        <v>12</v>
      </c>
      <c r="AF136" s="80">
        <f t="shared" si="165"/>
        <v>45</v>
      </c>
      <c r="AG136" s="80">
        <f t="shared" si="166"/>
        <v>45</v>
      </c>
      <c r="AH136" s="86">
        <v>0</v>
      </c>
      <c r="AI136" s="86">
        <v>12</v>
      </c>
      <c r="AJ136" s="40">
        <v>116.9</v>
      </c>
      <c r="AK136" s="86">
        <v>9</v>
      </c>
      <c r="AL136" s="86">
        <v>0</v>
      </c>
      <c r="AM136" s="91">
        <v>1</v>
      </c>
      <c r="AN136" s="91">
        <v>0.1</v>
      </c>
      <c r="AO136" s="122">
        <v>3.5</v>
      </c>
      <c r="AP136" s="122">
        <v>10</v>
      </c>
      <c r="AQ136" s="122">
        <v>3</v>
      </c>
      <c r="AR136" s="122">
        <v>3</v>
      </c>
      <c r="AS136" s="122" t="str">
        <f t="shared" si="167"/>
        <v>Signalized</v>
      </c>
      <c r="AT136" s="119" t="s">
        <v>74</v>
      </c>
      <c r="AU136" s="321" t="s">
        <v>74</v>
      </c>
      <c r="AV136" s="306">
        <f t="shared" si="168"/>
        <v>15.857142857142858</v>
      </c>
      <c r="AW136" s="276">
        <f t="shared" si="169"/>
        <v>0.85555555555555551</v>
      </c>
      <c r="AX136" s="276">
        <f t="shared" si="170"/>
        <v>2.7777777777777776E-2</v>
      </c>
      <c r="AY136" s="125">
        <f t="shared" si="171"/>
        <v>16346.362871709754</v>
      </c>
      <c r="AZ136" s="125">
        <f t="shared" si="172"/>
        <v>24519.544307564633</v>
      </c>
      <c r="BA136" s="125">
        <f t="shared" si="173"/>
        <v>32706.58288627665</v>
      </c>
      <c r="BB136" s="125">
        <f t="shared" si="174"/>
        <v>1</v>
      </c>
      <c r="BC136" s="125">
        <f t="shared" si="175"/>
        <v>1</v>
      </c>
      <c r="BD136" s="326" t="str">
        <f t="shared" si="176"/>
        <v>-</v>
      </c>
      <c r="BE136" s="125" t="str">
        <f t="shared" si="177"/>
        <v>-</v>
      </c>
      <c r="BF136" s="125">
        <f t="shared" si="178"/>
        <v>3.4093475797640895</v>
      </c>
      <c r="BG136" s="125">
        <f t="shared" si="179"/>
        <v>1.1978086274186128</v>
      </c>
      <c r="BH136" s="127">
        <f t="shared" si="180"/>
        <v>256.66666666666669</v>
      </c>
      <c r="BI136" s="125">
        <f t="shared" si="181"/>
        <v>1.1678333333333335</v>
      </c>
      <c r="BJ136" s="125">
        <f t="shared" si="182"/>
        <v>0.156475</v>
      </c>
      <c r="BK136" s="127">
        <f t="shared" si="183"/>
        <v>49</v>
      </c>
      <c r="BL136" s="126">
        <f>IF(AS136="Signalized",(AC136-BK136)^2/(2*AC136),IF(AS136="Free",PEDBIKE_DELAY(AX136,AW136,AF136,AE136,AO136,AR136,AM136,L136,TRUE),IF(AS136="Stop",1,"Control N/A!")))</f>
        <v>9.3388888888888886</v>
      </c>
      <c r="BM136" s="125">
        <f t="shared" si="184"/>
        <v>8.959091002898803E-2</v>
      </c>
      <c r="BN136" s="125">
        <f t="shared" si="185"/>
        <v>3.2114078707809339</v>
      </c>
      <c r="BO136" s="124" t="str">
        <f t="shared" si="186"/>
        <v>C</v>
      </c>
      <c r="BP136" s="310"/>
      <c r="BQ136" s="302">
        <f t="shared" si="187"/>
        <v>1500</v>
      </c>
      <c r="BR136" s="126">
        <v>121</v>
      </c>
      <c r="BS136" s="127">
        <f t="shared" si="188"/>
        <v>0.46099354515610602</v>
      </c>
      <c r="BT136" s="126">
        <f t="shared" si="189"/>
        <v>22.5</v>
      </c>
      <c r="BU136" s="303">
        <f t="shared" si="190"/>
        <v>7.5</v>
      </c>
      <c r="BV136" s="276">
        <f t="shared" si="191"/>
        <v>0.85555555555555551</v>
      </c>
      <c r="BW136" s="276">
        <f t="shared" si="192"/>
        <v>6.9444444444444441E-3</v>
      </c>
      <c r="BX136" s="125">
        <f t="shared" si="193"/>
        <v>1</v>
      </c>
      <c r="BY136" s="125">
        <f t="shared" si="194"/>
        <v>3.1472642632091518E-3</v>
      </c>
      <c r="BZ136" s="125">
        <f t="shared" si="195"/>
        <v>7.5</v>
      </c>
      <c r="CA136" s="125">
        <f t="shared" si="196"/>
        <v>0.13289273713440797</v>
      </c>
      <c r="CB136" s="125">
        <f t="shared" si="197"/>
        <v>0.99836590585294371</v>
      </c>
      <c r="CC136" s="125">
        <f t="shared" si="198"/>
        <v>707.76546446518228</v>
      </c>
      <c r="CD136" s="125">
        <f t="shared" si="199"/>
        <v>1.1565554029711045</v>
      </c>
      <c r="CE136" s="125">
        <f t="shared" si="200"/>
        <v>612</v>
      </c>
      <c r="CF136" s="304" cm="1">
        <f t="array" ref="CF136">PEDBIKE_DELAY(BW136,BV136,AG136,AH136,AP136,AQ136,AN136,L136,FALSE)</f>
        <v>59.903295172809734</v>
      </c>
      <c r="CG136" s="306">
        <f t="shared" si="201"/>
        <v>7.5</v>
      </c>
      <c r="CH136" s="125">
        <f t="shared" si="202"/>
        <v>1</v>
      </c>
      <c r="CI136" s="125">
        <f t="shared" si="203"/>
        <v>3.1472642632091518E-3</v>
      </c>
      <c r="CJ136" s="125">
        <f t="shared" si="204"/>
        <v>7.5</v>
      </c>
      <c r="CK136" s="125">
        <f t="shared" si="205"/>
        <v>0.99836590585294371</v>
      </c>
      <c r="CL136" s="125">
        <f t="shared" si="206"/>
        <v>1</v>
      </c>
      <c r="CM136" s="125">
        <f t="shared" si="207"/>
        <v>706.60890906221118</v>
      </c>
      <c r="CN136" s="125">
        <f t="shared" si="208"/>
        <v>1.1565554029711045</v>
      </c>
      <c r="CO136" s="127">
        <f t="shared" si="209"/>
        <v>612</v>
      </c>
      <c r="CP136" s="125" cm="1">
        <f t="array" ref="CP136">PEDBIKE_DELAY(BW136,AW136,AG136,AH136,AP136,AQ136,AN136,L136,FALSE)</f>
        <v>59.903295172809734</v>
      </c>
      <c r="CQ136" s="126">
        <f t="shared" si="210"/>
        <v>30.5</v>
      </c>
      <c r="CR136" s="126">
        <f t="shared" si="211"/>
        <v>78.5</v>
      </c>
      <c r="CS136" s="126">
        <f t="shared" si="212"/>
        <v>54.5</v>
      </c>
      <c r="CT136" s="304">
        <f t="shared" si="213"/>
        <v>35.950000000000003</v>
      </c>
      <c r="CU136" s="126">
        <f t="shared" si="224"/>
        <v>35.950000000000003</v>
      </c>
      <c r="CV136" s="126">
        <f t="shared" si="214"/>
        <v>0</v>
      </c>
      <c r="CW136" s="127">
        <f t="shared" si="215"/>
        <v>0</v>
      </c>
      <c r="CX136" s="124">
        <f t="shared" si="216"/>
        <v>12</v>
      </c>
      <c r="CY136" s="124">
        <f t="shared" si="225"/>
        <v>3.5034999999999998</v>
      </c>
      <c r="CZ136" s="124">
        <f t="shared" si="226"/>
        <v>1.4364337627509893</v>
      </c>
      <c r="DA136" s="125">
        <f t="shared" si="217"/>
        <v>-1.8843000000000001</v>
      </c>
      <c r="DB136" s="125">
        <f t="shared" si="218"/>
        <v>0.84699999999999998</v>
      </c>
      <c r="DC136" s="125">
        <f t="shared" si="219"/>
        <v>3.0951</v>
      </c>
      <c r="DD136" s="125">
        <f t="shared" si="227"/>
        <v>6.0350337627509889</v>
      </c>
      <c r="DE136" s="298" t="str">
        <f t="shared" si="220"/>
        <v>C</v>
      </c>
    </row>
    <row r="137" spans="1:109" x14ac:dyDescent="0.25">
      <c r="A137" s="23">
        <v>1200</v>
      </c>
      <c r="B137" s="23">
        <v>35</v>
      </c>
      <c r="C137" s="23">
        <v>3</v>
      </c>
      <c r="D137" s="23" t="s">
        <v>265</v>
      </c>
      <c r="E137" s="312">
        <f t="shared" si="152"/>
        <v>3.3317995374476008</v>
      </c>
      <c r="F137" s="287" t="str">
        <f t="shared" si="153"/>
        <v>C</v>
      </c>
      <c r="G137" s="312">
        <f t="shared" si="154"/>
        <v>3.1720999999999999</v>
      </c>
      <c r="H137" s="312">
        <f t="shared" si="154"/>
        <v>6.4305337627509882</v>
      </c>
      <c r="I137" s="287" t="str">
        <f t="shared" si="155"/>
        <v>C</v>
      </c>
      <c r="J137" s="320">
        <f t="shared" si="221"/>
        <v>3</v>
      </c>
      <c r="K137" s="80">
        <f t="shared" si="222"/>
        <v>3</v>
      </c>
      <c r="L137" s="82">
        <f t="shared" si="223"/>
        <v>3</v>
      </c>
      <c r="M137" s="80">
        <f t="shared" si="156"/>
        <v>35</v>
      </c>
      <c r="N137" s="80">
        <f t="shared" si="157"/>
        <v>240</v>
      </c>
      <c r="O137" s="80">
        <f t="shared" si="158"/>
        <v>240</v>
      </c>
      <c r="P137" s="80">
        <f t="shared" si="159"/>
        <v>1200</v>
      </c>
      <c r="Q137" s="80">
        <f t="shared" si="160"/>
        <v>3360</v>
      </c>
      <c r="R137" s="80">
        <f t="shared" si="161"/>
        <v>3360</v>
      </c>
      <c r="S137" s="80">
        <f t="shared" si="162"/>
        <v>120</v>
      </c>
      <c r="T137" s="80">
        <f>0</f>
        <v>0</v>
      </c>
      <c r="U137" s="80">
        <f>'Int. Sens. Plot'!$B$2</f>
        <v>100</v>
      </c>
      <c r="V137" s="80">
        <f>'Int. Sens. Plot'!$B$3</f>
        <v>25</v>
      </c>
      <c r="W137" s="80">
        <f t="shared" si="163"/>
        <v>5</v>
      </c>
      <c r="X137" s="80">
        <f t="shared" si="164"/>
        <v>5</v>
      </c>
      <c r="Y137" s="225">
        <v>0.5</v>
      </c>
      <c r="Z137" s="80">
        <v>0</v>
      </c>
      <c r="AA137" s="86">
        <v>45</v>
      </c>
      <c r="AB137" s="86">
        <v>5</v>
      </c>
      <c r="AC137" s="80">
        <v>90</v>
      </c>
      <c r="AD137" s="80">
        <v>45</v>
      </c>
      <c r="AE137" s="80">
        <v>12</v>
      </c>
      <c r="AF137" s="80">
        <f t="shared" si="165"/>
        <v>45</v>
      </c>
      <c r="AG137" s="80">
        <f t="shared" si="166"/>
        <v>45</v>
      </c>
      <c r="AH137" s="86">
        <v>0</v>
      </c>
      <c r="AI137" s="86">
        <v>12</v>
      </c>
      <c r="AJ137" s="40">
        <v>117.9</v>
      </c>
      <c r="AK137" s="86">
        <v>9</v>
      </c>
      <c r="AL137" s="86">
        <v>0</v>
      </c>
      <c r="AM137" s="91">
        <v>1</v>
      </c>
      <c r="AN137" s="91">
        <v>0.1</v>
      </c>
      <c r="AO137" s="122">
        <v>3.5</v>
      </c>
      <c r="AP137" s="122">
        <v>10</v>
      </c>
      <c r="AQ137" s="122">
        <v>3</v>
      </c>
      <c r="AR137" s="122">
        <v>3</v>
      </c>
      <c r="AS137" s="122" t="str">
        <f t="shared" si="167"/>
        <v>Signalized</v>
      </c>
      <c r="AT137" s="119" t="s">
        <v>74</v>
      </c>
      <c r="AU137" s="321" t="s">
        <v>74</v>
      </c>
      <c r="AV137" s="306">
        <f t="shared" si="168"/>
        <v>15.857142857142858</v>
      </c>
      <c r="AW137" s="276">
        <f t="shared" si="169"/>
        <v>0.93333333333333335</v>
      </c>
      <c r="AX137" s="276">
        <f t="shared" si="170"/>
        <v>2.7777777777777776E-2</v>
      </c>
      <c r="AY137" s="125">
        <f t="shared" si="171"/>
        <v>51569.685636044676</v>
      </c>
      <c r="AZ137" s="125">
        <f t="shared" si="172"/>
        <v>77354.528454067011</v>
      </c>
      <c r="BA137" s="125">
        <f t="shared" si="173"/>
        <v>103153.2284149465</v>
      </c>
      <c r="BB137" s="125">
        <f t="shared" si="174"/>
        <v>1</v>
      </c>
      <c r="BC137" s="125">
        <f t="shared" si="175"/>
        <v>1</v>
      </c>
      <c r="BD137" s="326" t="str">
        <f t="shared" si="176"/>
        <v>-</v>
      </c>
      <c r="BE137" s="125" t="str">
        <f t="shared" si="177"/>
        <v>-</v>
      </c>
      <c r="BF137" s="125">
        <f t="shared" si="178"/>
        <v>3.145884193604767</v>
      </c>
      <c r="BG137" s="125">
        <f t="shared" si="179"/>
        <v>1.1978086274186128</v>
      </c>
      <c r="BH137" s="127">
        <f t="shared" si="180"/>
        <v>280</v>
      </c>
      <c r="BI137" s="125">
        <f t="shared" si="181"/>
        <v>1.2739999999999998</v>
      </c>
      <c r="BJ137" s="125">
        <f t="shared" si="182"/>
        <v>0.17069999999999999</v>
      </c>
      <c r="BK137" s="127">
        <f t="shared" si="183"/>
        <v>49</v>
      </c>
      <c r="BL137" s="126">
        <f>IF(AS137="Signalized",(AC137-BK137)^2/(2*AC137),IF(AS137="Free",PEDBIKE_DELAY(AX137,AW137,AF137,AE137,AO137,AR137,AM137,L137,TRUE),IF(AS137="Stop",1,"Control N/A!")))</f>
        <v>9.3388888888888886</v>
      </c>
      <c r="BM137" s="125">
        <f t="shared" si="184"/>
        <v>8.959091002898803E-2</v>
      </c>
      <c r="BN137" s="125">
        <f t="shared" si="185"/>
        <v>3.3317995374476008</v>
      </c>
      <c r="BO137" s="124" t="str">
        <f t="shared" si="186"/>
        <v>C</v>
      </c>
      <c r="BP137" s="310"/>
      <c r="BQ137" s="302">
        <f t="shared" si="187"/>
        <v>1500</v>
      </c>
      <c r="BR137" s="126">
        <v>122</v>
      </c>
      <c r="BS137" s="127">
        <f t="shared" si="188"/>
        <v>0.22019095610723302</v>
      </c>
      <c r="BT137" s="126">
        <f t="shared" si="189"/>
        <v>22.5</v>
      </c>
      <c r="BU137" s="303">
        <f t="shared" si="190"/>
        <v>7.5</v>
      </c>
      <c r="BV137" s="276">
        <f t="shared" si="191"/>
        <v>0.93333333333333335</v>
      </c>
      <c r="BW137" s="276">
        <f t="shared" si="192"/>
        <v>6.9444444444444441E-3</v>
      </c>
      <c r="BX137" s="125">
        <f t="shared" si="193"/>
        <v>1</v>
      </c>
      <c r="BY137" s="125">
        <f t="shared" si="194"/>
        <v>2.9245599860305413E-3</v>
      </c>
      <c r="BZ137" s="125">
        <f t="shared" si="195"/>
        <v>7.5</v>
      </c>
      <c r="CA137" s="125">
        <f t="shared" si="196"/>
        <v>0.1440604765877348</v>
      </c>
      <c r="CB137" s="125">
        <f t="shared" si="197"/>
        <v>0.99908811803444553</v>
      </c>
      <c r="CC137" s="125">
        <f t="shared" si="198"/>
        <v>1167.4572529593063</v>
      </c>
      <c r="CD137" s="125">
        <f t="shared" si="199"/>
        <v>1.0645832145294083</v>
      </c>
      <c r="CE137" s="125">
        <f t="shared" si="200"/>
        <v>1097</v>
      </c>
      <c r="CF137" s="304" cm="1">
        <f t="array" ref="CF137">PEDBIKE_DELAY(BW137,BV137,AG137,AH137,AP137,AQ137,AN137,L137,FALSE)</f>
        <v>73.279569643591771</v>
      </c>
      <c r="CG137" s="306">
        <f t="shared" si="201"/>
        <v>7.5</v>
      </c>
      <c r="CH137" s="125">
        <f t="shared" si="202"/>
        <v>1</v>
      </c>
      <c r="CI137" s="125">
        <f t="shared" si="203"/>
        <v>2.9245599860305413E-3</v>
      </c>
      <c r="CJ137" s="125">
        <f t="shared" si="204"/>
        <v>7.5</v>
      </c>
      <c r="CK137" s="125">
        <f t="shared" si="205"/>
        <v>0.99908811803444553</v>
      </c>
      <c r="CL137" s="125">
        <f t="shared" si="206"/>
        <v>1</v>
      </c>
      <c r="CM137" s="125">
        <f t="shared" si="207"/>
        <v>1166.3926697447769</v>
      </c>
      <c r="CN137" s="125">
        <f t="shared" si="208"/>
        <v>1.0645832145294083</v>
      </c>
      <c r="CO137" s="127">
        <f t="shared" si="209"/>
        <v>1097</v>
      </c>
      <c r="CP137" s="125" cm="1">
        <f t="array" ref="CP137">PEDBIKE_DELAY(BW137,AW137,AG137,AH137,AP137,AQ137,AN137,L137,FALSE)</f>
        <v>73.279569643591771</v>
      </c>
      <c r="CQ137" s="126">
        <f t="shared" si="210"/>
        <v>30.5</v>
      </c>
      <c r="CR137" s="126">
        <f t="shared" si="211"/>
        <v>78.5</v>
      </c>
      <c r="CS137" s="126">
        <f t="shared" si="212"/>
        <v>54.5</v>
      </c>
      <c r="CT137" s="304">
        <f t="shared" si="213"/>
        <v>35.950000000000003</v>
      </c>
      <c r="CU137" s="126">
        <f t="shared" si="224"/>
        <v>35.950000000000003</v>
      </c>
      <c r="CV137" s="126">
        <f t="shared" si="214"/>
        <v>0</v>
      </c>
      <c r="CW137" s="127">
        <f t="shared" si="215"/>
        <v>0</v>
      </c>
      <c r="CX137" s="124">
        <f t="shared" si="216"/>
        <v>12</v>
      </c>
      <c r="CY137" s="124">
        <f t="shared" si="225"/>
        <v>3.8219999999999996</v>
      </c>
      <c r="CZ137" s="124">
        <f t="shared" si="226"/>
        <v>1.4364337627509893</v>
      </c>
      <c r="DA137" s="125">
        <f t="shared" si="217"/>
        <v>-1.8843000000000001</v>
      </c>
      <c r="DB137" s="125">
        <f t="shared" si="218"/>
        <v>0.92399999999999993</v>
      </c>
      <c r="DC137" s="125">
        <f t="shared" si="219"/>
        <v>3.1720999999999999</v>
      </c>
      <c r="DD137" s="125">
        <f t="shared" si="227"/>
        <v>6.4305337627509882</v>
      </c>
      <c r="DE137" s="298" t="str">
        <f t="shared" si="220"/>
        <v>C</v>
      </c>
    </row>
    <row r="138" spans="1:109" x14ac:dyDescent="0.25">
      <c r="A138" s="23">
        <v>100</v>
      </c>
      <c r="B138" s="23">
        <v>45</v>
      </c>
      <c r="C138" s="23">
        <v>3</v>
      </c>
      <c r="D138" s="23" t="s">
        <v>265</v>
      </c>
      <c r="E138" s="312">
        <f t="shared" si="152"/>
        <v>2.0378245374476007</v>
      </c>
      <c r="F138" s="287" t="str">
        <f t="shared" si="153"/>
        <v>B</v>
      </c>
      <c r="G138" s="312">
        <f t="shared" si="154"/>
        <v>2.3250999999999995</v>
      </c>
      <c r="H138" s="312">
        <f t="shared" si="154"/>
        <v>2.026714518939011</v>
      </c>
      <c r="I138" s="287" t="str">
        <f t="shared" si="155"/>
        <v>B</v>
      </c>
      <c r="J138" s="320">
        <f t="shared" si="221"/>
        <v>3</v>
      </c>
      <c r="K138" s="80">
        <f t="shared" si="222"/>
        <v>3</v>
      </c>
      <c r="L138" s="82">
        <f t="shared" si="223"/>
        <v>3</v>
      </c>
      <c r="M138" s="80">
        <f t="shared" si="156"/>
        <v>45</v>
      </c>
      <c r="N138" s="80">
        <f t="shared" si="157"/>
        <v>20</v>
      </c>
      <c r="O138" s="80">
        <f t="shared" si="158"/>
        <v>20</v>
      </c>
      <c r="P138" s="80">
        <f t="shared" si="159"/>
        <v>100</v>
      </c>
      <c r="Q138" s="80">
        <f t="shared" si="160"/>
        <v>280</v>
      </c>
      <c r="R138" s="80">
        <f t="shared" si="161"/>
        <v>280</v>
      </c>
      <c r="S138" s="80">
        <f t="shared" si="162"/>
        <v>10</v>
      </c>
      <c r="T138" s="80">
        <f>0</f>
        <v>0</v>
      </c>
      <c r="U138" s="80">
        <f>'Int. Sens. Plot'!$B$2</f>
        <v>100</v>
      </c>
      <c r="V138" s="80">
        <f>'Int. Sens. Plot'!$B$3</f>
        <v>25</v>
      </c>
      <c r="W138" s="80">
        <f t="shared" si="163"/>
        <v>5</v>
      </c>
      <c r="X138" s="80">
        <f t="shared" si="164"/>
        <v>5</v>
      </c>
      <c r="Y138" s="225">
        <v>0.5</v>
      </c>
      <c r="Z138" s="80">
        <v>0</v>
      </c>
      <c r="AA138" s="86">
        <v>45</v>
      </c>
      <c r="AB138" s="86">
        <v>5</v>
      </c>
      <c r="AC138" s="80">
        <v>90</v>
      </c>
      <c r="AD138" s="80">
        <v>45</v>
      </c>
      <c r="AE138" s="80">
        <v>12</v>
      </c>
      <c r="AF138" s="80">
        <f t="shared" si="165"/>
        <v>45</v>
      </c>
      <c r="AG138" s="80">
        <f t="shared" si="166"/>
        <v>45</v>
      </c>
      <c r="AH138" s="86">
        <v>0</v>
      </c>
      <c r="AI138" s="86">
        <v>12</v>
      </c>
      <c r="AJ138" s="40">
        <v>118.9</v>
      </c>
      <c r="AK138" s="86">
        <v>9</v>
      </c>
      <c r="AL138" s="86">
        <v>0</v>
      </c>
      <c r="AM138" s="91">
        <v>1</v>
      </c>
      <c r="AN138" s="91">
        <v>0.1</v>
      </c>
      <c r="AO138" s="122">
        <v>3.5</v>
      </c>
      <c r="AP138" s="122">
        <v>10</v>
      </c>
      <c r="AQ138" s="122">
        <v>3</v>
      </c>
      <c r="AR138" s="122">
        <v>3</v>
      </c>
      <c r="AS138" s="122" t="str">
        <f t="shared" si="167"/>
        <v>Signalized</v>
      </c>
      <c r="AT138" s="119" t="s">
        <v>74</v>
      </c>
      <c r="AU138" s="321" t="s">
        <v>74</v>
      </c>
      <c r="AV138" s="306">
        <f t="shared" si="168"/>
        <v>15.857142857142858</v>
      </c>
      <c r="AW138" s="276">
        <f t="shared" si="169"/>
        <v>7.7777777777777779E-2</v>
      </c>
      <c r="AX138" s="276">
        <f t="shared" si="170"/>
        <v>2.7777777777777776E-2</v>
      </c>
      <c r="AY138" s="125">
        <f t="shared" si="171"/>
        <v>1</v>
      </c>
      <c r="AZ138" s="125">
        <f t="shared" si="172"/>
        <v>1.3776568765629693</v>
      </c>
      <c r="BA138" s="125">
        <f t="shared" si="173"/>
        <v>15.857142857142858</v>
      </c>
      <c r="BB138" s="125">
        <f t="shared" si="174"/>
        <v>0.33708672952153462</v>
      </c>
      <c r="BC138" s="125">
        <f t="shared" si="175"/>
        <v>0.7086801088665291</v>
      </c>
      <c r="BD138" s="326" t="str">
        <f t="shared" si="176"/>
        <v>-</v>
      </c>
      <c r="BE138" s="125" t="str">
        <f t="shared" si="177"/>
        <v>-</v>
      </c>
      <c r="BF138" s="125">
        <f t="shared" si="178"/>
        <v>159.09564306191993</v>
      </c>
      <c r="BG138" s="125">
        <f t="shared" si="179"/>
        <v>1.1978086274186128</v>
      </c>
      <c r="BH138" s="127">
        <f t="shared" si="180"/>
        <v>23.333333333333332</v>
      </c>
      <c r="BI138" s="125">
        <f t="shared" si="181"/>
        <v>0.13649999999999998</v>
      </c>
      <c r="BJ138" s="125">
        <f t="shared" si="182"/>
        <v>1.4225E-2</v>
      </c>
      <c r="BK138" s="127">
        <f t="shared" si="183"/>
        <v>49</v>
      </c>
      <c r="BL138" s="126">
        <f>IF(AS138="Signalized",(AC138-BK138)^2/(2*AC138),IF(AS138="Free",PEDBIKE_DELAY(AX138,AW138,AF138,AE138,AO138,AR138,AM138,L138,TRUE),IF(AS138="Stop",1,"Control N/A!")))</f>
        <v>9.3388888888888886</v>
      </c>
      <c r="BM138" s="125">
        <f t="shared" si="184"/>
        <v>8.959091002898803E-2</v>
      </c>
      <c r="BN138" s="125">
        <f t="shared" si="185"/>
        <v>2.0378245374476007</v>
      </c>
      <c r="BO138" s="124" t="str">
        <f t="shared" si="186"/>
        <v>B</v>
      </c>
      <c r="BP138" s="310"/>
      <c r="BQ138" s="302">
        <f t="shared" si="187"/>
        <v>1500</v>
      </c>
      <c r="BR138" s="126">
        <v>123</v>
      </c>
      <c r="BS138" s="127">
        <f t="shared" si="188"/>
        <v>378.69831035391729</v>
      </c>
      <c r="BT138" s="126">
        <f t="shared" si="189"/>
        <v>11.634013240978888</v>
      </c>
      <c r="BU138" s="303">
        <f t="shared" si="190"/>
        <v>7.5</v>
      </c>
      <c r="BV138" s="276">
        <f t="shared" si="191"/>
        <v>7.7777777777777779E-2</v>
      </c>
      <c r="BW138" s="276">
        <f t="shared" si="192"/>
        <v>6.9444444444444441E-3</v>
      </c>
      <c r="BX138" s="125">
        <f t="shared" si="193"/>
        <v>1</v>
      </c>
      <c r="BY138" s="125">
        <f t="shared" si="194"/>
        <v>8.5678117932656062E-2</v>
      </c>
      <c r="BZ138" s="125">
        <f t="shared" si="195"/>
        <v>7.5</v>
      </c>
      <c r="CA138" s="125">
        <f t="shared" si="196"/>
        <v>1.287930563102424E-2</v>
      </c>
      <c r="CB138" s="125">
        <f t="shared" si="197"/>
        <v>0.44196485422995446</v>
      </c>
      <c r="CC138" s="125">
        <f t="shared" si="198"/>
        <v>6.0703483317659837</v>
      </c>
      <c r="CD138" s="125">
        <f t="shared" si="199"/>
        <v>3.3874677161920035</v>
      </c>
      <c r="CE138" s="125">
        <f t="shared" si="200"/>
        <v>2</v>
      </c>
      <c r="CF138" s="304" cm="1">
        <f t="array" ref="CF138">PEDBIKE_DELAY(BW138,BV138,AG138,AH138,AP138,AQ138,AN138,L138,FALSE)</f>
        <v>1.2809376536263202</v>
      </c>
      <c r="CG138" s="306">
        <f t="shared" si="201"/>
        <v>7.5</v>
      </c>
      <c r="CH138" s="125">
        <f t="shared" si="202"/>
        <v>1</v>
      </c>
      <c r="CI138" s="125">
        <f t="shared" si="203"/>
        <v>8.5678117932656062E-2</v>
      </c>
      <c r="CJ138" s="125">
        <f t="shared" si="204"/>
        <v>7.5</v>
      </c>
      <c r="CK138" s="125">
        <f t="shared" si="205"/>
        <v>0.44196485422995291</v>
      </c>
      <c r="CL138" s="125">
        <f t="shared" si="206"/>
        <v>0.99999999999602107</v>
      </c>
      <c r="CM138" s="125">
        <f t="shared" si="207"/>
        <v>2.6828806155846752</v>
      </c>
      <c r="CN138" s="125">
        <f t="shared" si="208"/>
        <v>3.3874677161920035</v>
      </c>
      <c r="CO138" s="127">
        <f t="shared" si="209"/>
        <v>2</v>
      </c>
      <c r="CP138" s="125" cm="1">
        <f t="array" ref="CP138">PEDBIKE_DELAY(BW138,AW138,AG138,AH138,AP138,AQ138,AN138,L138,FALSE)</f>
        <v>1.2809376536263202</v>
      </c>
      <c r="CQ138" s="126">
        <f t="shared" si="210"/>
        <v>30.5</v>
      </c>
      <c r="CR138" s="126">
        <f t="shared" si="211"/>
        <v>78.5</v>
      </c>
      <c r="CS138" s="126">
        <f t="shared" si="212"/>
        <v>54.5</v>
      </c>
      <c r="CT138" s="304">
        <f t="shared" si="213"/>
        <v>25.084013240978891</v>
      </c>
      <c r="CU138" s="126">
        <f t="shared" si="224"/>
        <v>25.084013240978891</v>
      </c>
      <c r="CV138" s="126">
        <f t="shared" si="214"/>
        <v>0</v>
      </c>
      <c r="CW138" s="127">
        <f t="shared" si="215"/>
        <v>0</v>
      </c>
      <c r="CX138" s="124">
        <f t="shared" si="216"/>
        <v>12</v>
      </c>
      <c r="CY138" s="124">
        <f t="shared" si="225"/>
        <v>0.40949999999999992</v>
      </c>
      <c r="CZ138" s="124">
        <f t="shared" si="226"/>
        <v>1.2921145189390113</v>
      </c>
      <c r="DA138" s="125">
        <f t="shared" si="217"/>
        <v>-1.8843000000000001</v>
      </c>
      <c r="DB138" s="125">
        <f t="shared" si="218"/>
        <v>7.6999999999999999E-2</v>
      </c>
      <c r="DC138" s="125">
        <f t="shared" si="219"/>
        <v>2.3250999999999995</v>
      </c>
      <c r="DD138" s="125">
        <f t="shared" si="227"/>
        <v>2.026714518939011</v>
      </c>
      <c r="DE138" s="298" t="str">
        <f t="shared" si="220"/>
        <v>B</v>
      </c>
    </row>
    <row r="139" spans="1:109" x14ac:dyDescent="0.25">
      <c r="A139" s="23">
        <v>200</v>
      </c>
      <c r="B139" s="23">
        <v>45</v>
      </c>
      <c r="C139" s="23">
        <v>3</v>
      </c>
      <c r="D139" s="23" t="s">
        <v>265</v>
      </c>
      <c r="E139" s="312">
        <f t="shared" si="152"/>
        <v>2.1885495374476007</v>
      </c>
      <c r="F139" s="287" t="str">
        <f t="shared" si="153"/>
        <v>B</v>
      </c>
      <c r="G139" s="312">
        <f t="shared" si="154"/>
        <v>2.4020999999999995</v>
      </c>
      <c r="H139" s="312">
        <f t="shared" si="154"/>
        <v>2.519751469199885</v>
      </c>
      <c r="I139" s="287" t="str">
        <f t="shared" si="155"/>
        <v>B</v>
      </c>
      <c r="J139" s="320">
        <f t="shared" si="221"/>
        <v>3</v>
      </c>
      <c r="K139" s="80">
        <f t="shared" si="222"/>
        <v>3</v>
      </c>
      <c r="L139" s="82">
        <f t="shared" si="223"/>
        <v>3</v>
      </c>
      <c r="M139" s="80">
        <f t="shared" si="156"/>
        <v>45</v>
      </c>
      <c r="N139" s="80">
        <f t="shared" si="157"/>
        <v>40</v>
      </c>
      <c r="O139" s="80">
        <f t="shared" si="158"/>
        <v>40</v>
      </c>
      <c r="P139" s="80">
        <f t="shared" si="159"/>
        <v>200</v>
      </c>
      <c r="Q139" s="80">
        <f t="shared" si="160"/>
        <v>560</v>
      </c>
      <c r="R139" s="80">
        <f t="shared" si="161"/>
        <v>560</v>
      </c>
      <c r="S139" s="80">
        <f t="shared" si="162"/>
        <v>20</v>
      </c>
      <c r="T139" s="80">
        <f>0</f>
        <v>0</v>
      </c>
      <c r="U139" s="80">
        <f>'Int. Sens. Plot'!$B$2</f>
        <v>100</v>
      </c>
      <c r="V139" s="80">
        <f>'Int. Sens. Plot'!$B$3</f>
        <v>25</v>
      </c>
      <c r="W139" s="80">
        <f t="shared" si="163"/>
        <v>5</v>
      </c>
      <c r="X139" s="80">
        <f t="shared" si="164"/>
        <v>5</v>
      </c>
      <c r="Y139" s="225">
        <v>0.5</v>
      </c>
      <c r="Z139" s="80">
        <v>0</v>
      </c>
      <c r="AA139" s="86">
        <v>45</v>
      </c>
      <c r="AB139" s="86">
        <v>5</v>
      </c>
      <c r="AC139" s="80">
        <v>90</v>
      </c>
      <c r="AD139" s="80">
        <v>45</v>
      </c>
      <c r="AE139" s="80">
        <v>12</v>
      </c>
      <c r="AF139" s="80">
        <f t="shared" si="165"/>
        <v>45</v>
      </c>
      <c r="AG139" s="80">
        <f t="shared" si="166"/>
        <v>45</v>
      </c>
      <c r="AH139" s="86">
        <v>0</v>
      </c>
      <c r="AI139" s="86">
        <v>12</v>
      </c>
      <c r="AJ139" s="40">
        <v>119.9</v>
      </c>
      <c r="AK139" s="86">
        <v>9</v>
      </c>
      <c r="AL139" s="86">
        <v>0</v>
      </c>
      <c r="AM139" s="91">
        <v>1</v>
      </c>
      <c r="AN139" s="91">
        <v>0.1</v>
      </c>
      <c r="AO139" s="122">
        <v>3.5</v>
      </c>
      <c r="AP139" s="122">
        <v>10</v>
      </c>
      <c r="AQ139" s="122">
        <v>3</v>
      </c>
      <c r="AR139" s="122">
        <v>3</v>
      </c>
      <c r="AS139" s="122" t="str">
        <f t="shared" si="167"/>
        <v>Signalized</v>
      </c>
      <c r="AT139" s="119" t="s">
        <v>74</v>
      </c>
      <c r="AU139" s="321" t="s">
        <v>74</v>
      </c>
      <c r="AV139" s="306">
        <f t="shared" si="168"/>
        <v>15.857142857142858</v>
      </c>
      <c r="AW139" s="276">
        <f t="shared" si="169"/>
        <v>0.15555555555555556</v>
      </c>
      <c r="AX139" s="276">
        <f t="shared" si="170"/>
        <v>2.7777777777777776E-2</v>
      </c>
      <c r="AY139" s="125">
        <f t="shared" si="171"/>
        <v>1.5543425494215839</v>
      </c>
      <c r="AZ139" s="125">
        <f t="shared" si="172"/>
        <v>2.3315138241323758</v>
      </c>
      <c r="BA139" s="125">
        <f t="shared" si="173"/>
        <v>16.965827955986025</v>
      </c>
      <c r="BB139" s="125">
        <f t="shared" si="174"/>
        <v>0.58509661692250869</v>
      </c>
      <c r="BC139" s="125">
        <f t="shared" si="175"/>
        <v>0.92857653292747611</v>
      </c>
      <c r="BD139" s="326" t="str">
        <f t="shared" si="176"/>
        <v>-</v>
      </c>
      <c r="BE139" s="125" t="str">
        <f t="shared" si="177"/>
        <v>-</v>
      </c>
      <c r="BF139" s="125">
        <f t="shared" si="178"/>
        <v>37.093144690217827</v>
      </c>
      <c r="BG139" s="125">
        <f t="shared" si="179"/>
        <v>1.1978086274186128</v>
      </c>
      <c r="BH139" s="127">
        <f t="shared" si="180"/>
        <v>46.666666666666664</v>
      </c>
      <c r="BI139" s="125">
        <f t="shared" si="181"/>
        <v>0.27299999999999996</v>
      </c>
      <c r="BJ139" s="125">
        <f t="shared" si="182"/>
        <v>2.845E-2</v>
      </c>
      <c r="BK139" s="127">
        <f t="shared" si="183"/>
        <v>49</v>
      </c>
      <c r="BL139" s="126">
        <f>IF(AS139="Signalized",(AC139-BK139)^2/(2*AC139),IF(AS139="Free",PEDBIKE_DELAY(AX139,AW139,AF139,AE139,AO139,AR139,AM139,L139,TRUE),IF(AS139="Stop",1,"Control N/A!")))</f>
        <v>9.3388888888888886</v>
      </c>
      <c r="BM139" s="125">
        <f t="shared" si="184"/>
        <v>8.959091002898803E-2</v>
      </c>
      <c r="BN139" s="125">
        <f t="shared" si="185"/>
        <v>2.1885495374476007</v>
      </c>
      <c r="BO139" s="124" t="str">
        <f t="shared" si="186"/>
        <v>B</v>
      </c>
      <c r="BP139" s="310"/>
      <c r="BQ139" s="302">
        <f t="shared" si="187"/>
        <v>1500</v>
      </c>
      <c r="BR139" s="126">
        <v>124</v>
      </c>
      <c r="BS139" s="127">
        <f t="shared" si="188"/>
        <v>189.1036786147524</v>
      </c>
      <c r="BT139" s="126">
        <f t="shared" si="189"/>
        <v>12.046274466664778</v>
      </c>
      <c r="BU139" s="303">
        <f t="shared" si="190"/>
        <v>7.5</v>
      </c>
      <c r="BV139" s="276">
        <f t="shared" si="191"/>
        <v>0.15555555555555556</v>
      </c>
      <c r="BW139" s="276">
        <f t="shared" si="192"/>
        <v>6.9444444444444441E-3</v>
      </c>
      <c r="BX139" s="125">
        <f t="shared" si="193"/>
        <v>1</v>
      </c>
      <c r="BY139" s="125">
        <f t="shared" si="194"/>
        <v>5.3078627358785851E-2</v>
      </c>
      <c r="BZ139" s="125">
        <f t="shared" si="195"/>
        <v>7.5</v>
      </c>
      <c r="CA139" s="125">
        <f t="shared" si="196"/>
        <v>2.5592734748511092E-2</v>
      </c>
      <c r="CB139" s="125">
        <f t="shared" si="197"/>
        <v>0.68859677608540237</v>
      </c>
      <c r="CC139" s="125">
        <f t="shared" si="198"/>
        <v>9.7521668235718657</v>
      </c>
      <c r="CD139" s="125">
        <f t="shared" si="199"/>
        <v>3.0368561890132599</v>
      </c>
      <c r="CE139" s="125">
        <f t="shared" si="200"/>
        <v>3</v>
      </c>
      <c r="CF139" s="304" cm="1">
        <f t="array" ref="CF139">PEDBIKE_DELAY(BW139,BV139,AG139,AH139,AP139,AQ139,AN139,L139,FALSE)</f>
        <v>2.924494922843353</v>
      </c>
      <c r="CG139" s="306">
        <f t="shared" si="201"/>
        <v>7.5</v>
      </c>
      <c r="CH139" s="125">
        <f t="shared" si="202"/>
        <v>1</v>
      </c>
      <c r="CI139" s="125">
        <f t="shared" si="203"/>
        <v>5.3078627358785851E-2</v>
      </c>
      <c r="CJ139" s="125">
        <f t="shared" si="204"/>
        <v>7.5</v>
      </c>
      <c r="CK139" s="125">
        <f t="shared" si="205"/>
        <v>0.68859677608540237</v>
      </c>
      <c r="CL139" s="125">
        <f t="shared" si="206"/>
        <v>1</v>
      </c>
      <c r="CM139" s="125">
        <f t="shared" si="207"/>
        <v>6.7153106345586053</v>
      </c>
      <c r="CN139" s="125">
        <f t="shared" si="208"/>
        <v>3.0368561890132599</v>
      </c>
      <c r="CO139" s="127">
        <f t="shared" si="209"/>
        <v>3</v>
      </c>
      <c r="CP139" s="125" cm="1">
        <f t="array" ref="CP139">PEDBIKE_DELAY(BW139,AW139,AG139,AH139,AP139,AQ139,AN139,L139,FALSE)</f>
        <v>2.924494922843353</v>
      </c>
      <c r="CQ139" s="126">
        <f t="shared" si="210"/>
        <v>30.5</v>
      </c>
      <c r="CR139" s="126">
        <f t="shared" si="211"/>
        <v>78.5</v>
      </c>
      <c r="CS139" s="126">
        <f t="shared" si="212"/>
        <v>54.5</v>
      </c>
      <c r="CT139" s="304">
        <f t="shared" si="213"/>
        <v>25.496274466664779</v>
      </c>
      <c r="CU139" s="126">
        <f t="shared" si="224"/>
        <v>25.496274466664779</v>
      </c>
      <c r="CV139" s="126">
        <f t="shared" si="214"/>
        <v>0</v>
      </c>
      <c r="CW139" s="127">
        <f t="shared" si="215"/>
        <v>0</v>
      </c>
      <c r="CX139" s="124">
        <f t="shared" si="216"/>
        <v>12</v>
      </c>
      <c r="CY139" s="124">
        <f t="shared" si="225"/>
        <v>0.81899999999999984</v>
      </c>
      <c r="CZ139" s="124">
        <f t="shared" si="226"/>
        <v>1.2986514691998854</v>
      </c>
      <c r="DA139" s="125">
        <f t="shared" si="217"/>
        <v>-1.8843000000000001</v>
      </c>
      <c r="DB139" s="125">
        <f t="shared" si="218"/>
        <v>0.154</v>
      </c>
      <c r="DC139" s="125">
        <f t="shared" si="219"/>
        <v>2.4020999999999995</v>
      </c>
      <c r="DD139" s="125">
        <f t="shared" si="227"/>
        <v>2.519751469199885</v>
      </c>
      <c r="DE139" s="298" t="str">
        <f t="shared" si="220"/>
        <v>B</v>
      </c>
    </row>
    <row r="140" spans="1:109" x14ac:dyDescent="0.25">
      <c r="A140" s="23">
        <v>300</v>
      </c>
      <c r="B140" s="23">
        <v>45</v>
      </c>
      <c r="C140" s="23">
        <v>3</v>
      </c>
      <c r="D140" s="23" t="s">
        <v>265</v>
      </c>
      <c r="E140" s="312">
        <f t="shared" si="152"/>
        <v>2.3392745374476007</v>
      </c>
      <c r="F140" s="287" t="str">
        <f t="shared" si="153"/>
        <v>B</v>
      </c>
      <c r="G140" s="312">
        <f t="shared" si="154"/>
        <v>2.4790999999999994</v>
      </c>
      <c r="H140" s="312">
        <f t="shared" si="154"/>
        <v>3.0208042607269778</v>
      </c>
      <c r="I140" s="287" t="str">
        <f t="shared" si="155"/>
        <v>B</v>
      </c>
      <c r="J140" s="320">
        <f t="shared" si="221"/>
        <v>3</v>
      </c>
      <c r="K140" s="80">
        <f t="shared" si="222"/>
        <v>3</v>
      </c>
      <c r="L140" s="82">
        <f t="shared" si="223"/>
        <v>3</v>
      </c>
      <c r="M140" s="80">
        <f t="shared" si="156"/>
        <v>45</v>
      </c>
      <c r="N140" s="80">
        <f t="shared" si="157"/>
        <v>60</v>
      </c>
      <c r="O140" s="80">
        <f t="shared" si="158"/>
        <v>60</v>
      </c>
      <c r="P140" s="80">
        <f t="shared" si="159"/>
        <v>300</v>
      </c>
      <c r="Q140" s="80">
        <f t="shared" si="160"/>
        <v>840</v>
      </c>
      <c r="R140" s="80">
        <f t="shared" si="161"/>
        <v>840</v>
      </c>
      <c r="S140" s="80">
        <f t="shared" si="162"/>
        <v>30</v>
      </c>
      <c r="T140" s="80">
        <f>0</f>
        <v>0</v>
      </c>
      <c r="U140" s="80">
        <f>'Int. Sens. Plot'!$B$2</f>
        <v>100</v>
      </c>
      <c r="V140" s="80">
        <f>'Int. Sens. Plot'!$B$3</f>
        <v>25</v>
      </c>
      <c r="W140" s="80">
        <f t="shared" si="163"/>
        <v>5</v>
      </c>
      <c r="X140" s="80">
        <f t="shared" si="164"/>
        <v>5</v>
      </c>
      <c r="Y140" s="225">
        <v>0.5</v>
      </c>
      <c r="Z140" s="80">
        <v>0</v>
      </c>
      <c r="AA140" s="86">
        <v>45</v>
      </c>
      <c r="AB140" s="86">
        <v>5</v>
      </c>
      <c r="AC140" s="80">
        <v>90</v>
      </c>
      <c r="AD140" s="80">
        <v>45</v>
      </c>
      <c r="AE140" s="80">
        <v>12</v>
      </c>
      <c r="AF140" s="80">
        <f t="shared" si="165"/>
        <v>45</v>
      </c>
      <c r="AG140" s="80">
        <f t="shared" si="166"/>
        <v>45</v>
      </c>
      <c r="AH140" s="86">
        <v>0</v>
      </c>
      <c r="AI140" s="86">
        <v>12</v>
      </c>
      <c r="AJ140" s="40">
        <v>120.9</v>
      </c>
      <c r="AK140" s="86">
        <v>9</v>
      </c>
      <c r="AL140" s="86">
        <v>0</v>
      </c>
      <c r="AM140" s="91">
        <v>1</v>
      </c>
      <c r="AN140" s="91">
        <v>0.1</v>
      </c>
      <c r="AO140" s="122">
        <v>3.5</v>
      </c>
      <c r="AP140" s="122">
        <v>10</v>
      </c>
      <c r="AQ140" s="122">
        <v>3</v>
      </c>
      <c r="AR140" s="122">
        <v>3</v>
      </c>
      <c r="AS140" s="122" t="str">
        <f t="shared" si="167"/>
        <v>Signalized</v>
      </c>
      <c r="AT140" s="119" t="s">
        <v>74</v>
      </c>
      <c r="AU140" s="321" t="s">
        <v>74</v>
      </c>
      <c r="AV140" s="306">
        <f t="shared" si="168"/>
        <v>15.857142857142858</v>
      </c>
      <c r="AW140" s="276">
        <f t="shared" si="169"/>
        <v>0.23333333333333334</v>
      </c>
      <c r="AX140" s="276">
        <f t="shared" si="170"/>
        <v>2.7777777777777776E-2</v>
      </c>
      <c r="AY140" s="125">
        <f t="shared" si="171"/>
        <v>3.2521017563653971</v>
      </c>
      <c r="AZ140" s="125">
        <f t="shared" si="172"/>
        <v>4.8781526345480959</v>
      </c>
      <c r="BA140" s="125">
        <f t="shared" si="173"/>
        <v>20.361346369873651</v>
      </c>
      <c r="BB140" s="125">
        <f t="shared" si="174"/>
        <v>0.79477744882543477</v>
      </c>
      <c r="BC140" s="125">
        <f t="shared" si="175"/>
        <v>0.99135678638929337</v>
      </c>
      <c r="BD140" s="326" t="str">
        <f t="shared" si="176"/>
        <v>-</v>
      </c>
      <c r="BE140" s="125" t="str">
        <f t="shared" si="177"/>
        <v>-</v>
      </c>
      <c r="BF140" s="125">
        <f t="shared" si="178"/>
        <v>16.909156943756308</v>
      </c>
      <c r="BG140" s="125">
        <f t="shared" si="179"/>
        <v>1.1978086274186128</v>
      </c>
      <c r="BH140" s="127">
        <f t="shared" si="180"/>
        <v>70</v>
      </c>
      <c r="BI140" s="125">
        <f t="shared" si="181"/>
        <v>0.40949999999999992</v>
      </c>
      <c r="BJ140" s="125">
        <f t="shared" si="182"/>
        <v>4.2674999999999998E-2</v>
      </c>
      <c r="BK140" s="127">
        <f t="shared" si="183"/>
        <v>49</v>
      </c>
      <c r="BL140" s="126">
        <f>IF(AS140="Signalized",(AC140-BK140)^2/(2*AC140),IF(AS140="Free",PEDBIKE_DELAY(AX140,AW140,AF140,AE140,AO140,AR140,AM140,L140,TRUE),IF(AS140="Stop",1,"Control N/A!")))</f>
        <v>9.3388888888888886</v>
      </c>
      <c r="BM140" s="125">
        <f t="shared" si="184"/>
        <v>8.959091002898803E-2</v>
      </c>
      <c r="BN140" s="125">
        <f t="shared" si="185"/>
        <v>2.3392745374476007</v>
      </c>
      <c r="BO140" s="124" t="str">
        <f t="shared" si="186"/>
        <v>B</v>
      </c>
      <c r="BP140" s="310"/>
      <c r="BQ140" s="302">
        <f t="shared" si="187"/>
        <v>1500</v>
      </c>
      <c r="BR140" s="126">
        <v>125</v>
      </c>
      <c r="BS140" s="127">
        <f t="shared" si="188"/>
        <v>93.385853583092228</v>
      </c>
      <c r="BT140" s="126">
        <f t="shared" si="189"/>
        <v>12.988561117557339</v>
      </c>
      <c r="BU140" s="303">
        <f t="shared" si="190"/>
        <v>7.5</v>
      </c>
      <c r="BV140" s="276">
        <f t="shared" si="191"/>
        <v>0.23333333333333334</v>
      </c>
      <c r="BW140" s="276">
        <f t="shared" si="192"/>
        <v>6.9444444444444441E-3</v>
      </c>
      <c r="BX140" s="125">
        <f t="shared" si="193"/>
        <v>1</v>
      </c>
      <c r="BY140" s="125">
        <f t="shared" si="194"/>
        <v>3.3307669068136862E-2</v>
      </c>
      <c r="BZ140" s="125">
        <f t="shared" si="195"/>
        <v>7.5</v>
      </c>
      <c r="CA140" s="125">
        <f t="shared" si="196"/>
        <v>3.8142423726775454E-2</v>
      </c>
      <c r="CB140" s="125">
        <f t="shared" si="197"/>
        <v>0.82622605654955472</v>
      </c>
      <c r="CC140" s="125">
        <f t="shared" si="198"/>
        <v>15.585164023062752</v>
      </c>
      <c r="CD140" s="125">
        <f t="shared" si="199"/>
        <v>2.7082954116096176</v>
      </c>
      <c r="CE140" s="125">
        <f t="shared" si="200"/>
        <v>6</v>
      </c>
      <c r="CF140" s="304" cm="1">
        <f t="array" ref="CF140">PEDBIKE_DELAY(BW140,BV140,AG140,AH140,AP140,AQ140,AN140,L140,FALSE)</f>
        <v>5.0544218418121787</v>
      </c>
      <c r="CG140" s="306">
        <f t="shared" si="201"/>
        <v>7.5</v>
      </c>
      <c r="CH140" s="125">
        <f t="shared" si="202"/>
        <v>1</v>
      </c>
      <c r="CI140" s="125">
        <f t="shared" si="203"/>
        <v>3.3307669068136862E-2</v>
      </c>
      <c r="CJ140" s="125">
        <f t="shared" si="204"/>
        <v>7.5</v>
      </c>
      <c r="CK140" s="125">
        <f t="shared" si="205"/>
        <v>0.82622605654955483</v>
      </c>
      <c r="CL140" s="125">
        <f t="shared" si="206"/>
        <v>1</v>
      </c>
      <c r="CM140" s="125">
        <f t="shared" si="207"/>
        <v>12.876868611453132</v>
      </c>
      <c r="CN140" s="125">
        <f t="shared" si="208"/>
        <v>2.7082954116096176</v>
      </c>
      <c r="CO140" s="127">
        <f t="shared" si="209"/>
        <v>6</v>
      </c>
      <c r="CP140" s="125" cm="1">
        <f t="array" ref="CP140">PEDBIKE_DELAY(BW140,AW140,AG140,AH140,AP140,AQ140,AN140,L140,FALSE)</f>
        <v>5.0544218418121787</v>
      </c>
      <c r="CQ140" s="126">
        <f t="shared" si="210"/>
        <v>30.5</v>
      </c>
      <c r="CR140" s="126">
        <f t="shared" si="211"/>
        <v>78.5</v>
      </c>
      <c r="CS140" s="126">
        <f t="shared" si="212"/>
        <v>54.5</v>
      </c>
      <c r="CT140" s="304">
        <f t="shared" si="213"/>
        <v>26.438561117557342</v>
      </c>
      <c r="CU140" s="126">
        <f t="shared" si="224"/>
        <v>26.438561117557342</v>
      </c>
      <c r="CV140" s="126">
        <f t="shared" si="214"/>
        <v>0</v>
      </c>
      <c r="CW140" s="127">
        <f t="shared" si="215"/>
        <v>0</v>
      </c>
      <c r="CX140" s="124">
        <f t="shared" si="216"/>
        <v>12</v>
      </c>
      <c r="CY140" s="124">
        <f t="shared" si="225"/>
        <v>1.2284999999999999</v>
      </c>
      <c r="CZ140" s="124">
        <f t="shared" si="226"/>
        <v>1.3132042607269778</v>
      </c>
      <c r="DA140" s="125">
        <f t="shared" si="217"/>
        <v>-1.8843000000000001</v>
      </c>
      <c r="DB140" s="125">
        <f t="shared" si="218"/>
        <v>0.23099999999999998</v>
      </c>
      <c r="DC140" s="125">
        <f t="shared" si="219"/>
        <v>2.4790999999999994</v>
      </c>
      <c r="DD140" s="125">
        <f t="shared" si="227"/>
        <v>3.0208042607269778</v>
      </c>
      <c r="DE140" s="298" t="str">
        <f t="shared" si="220"/>
        <v>B</v>
      </c>
    </row>
    <row r="141" spans="1:109" x14ac:dyDescent="0.25">
      <c r="A141" s="23">
        <v>400</v>
      </c>
      <c r="B141" s="23">
        <v>45</v>
      </c>
      <c r="C141" s="23">
        <v>3</v>
      </c>
      <c r="D141" s="23" t="s">
        <v>265</v>
      </c>
      <c r="E141" s="312">
        <f t="shared" si="152"/>
        <v>2.4899995374476007</v>
      </c>
      <c r="F141" s="287" t="str">
        <f t="shared" si="153"/>
        <v>B</v>
      </c>
      <c r="G141" s="312">
        <f t="shared" si="154"/>
        <v>2.5560999999999994</v>
      </c>
      <c r="H141" s="312">
        <f t="shared" si="154"/>
        <v>3.5436593121299085</v>
      </c>
      <c r="I141" s="287" t="str">
        <f t="shared" si="155"/>
        <v>B</v>
      </c>
      <c r="J141" s="320">
        <f t="shared" si="221"/>
        <v>3</v>
      </c>
      <c r="K141" s="80">
        <f t="shared" si="222"/>
        <v>3</v>
      </c>
      <c r="L141" s="82">
        <f t="shared" si="223"/>
        <v>3</v>
      </c>
      <c r="M141" s="80">
        <f t="shared" si="156"/>
        <v>45</v>
      </c>
      <c r="N141" s="80">
        <f t="shared" si="157"/>
        <v>80</v>
      </c>
      <c r="O141" s="80">
        <f t="shared" si="158"/>
        <v>80</v>
      </c>
      <c r="P141" s="80">
        <f t="shared" si="159"/>
        <v>400</v>
      </c>
      <c r="Q141" s="80">
        <f t="shared" si="160"/>
        <v>1120</v>
      </c>
      <c r="R141" s="80">
        <f t="shared" si="161"/>
        <v>1120</v>
      </c>
      <c r="S141" s="80">
        <f t="shared" si="162"/>
        <v>40</v>
      </c>
      <c r="T141" s="80">
        <f>0</f>
        <v>0</v>
      </c>
      <c r="U141" s="80">
        <f>'Int. Sens. Plot'!$B$2</f>
        <v>100</v>
      </c>
      <c r="V141" s="80">
        <f>'Int. Sens. Plot'!$B$3</f>
        <v>25</v>
      </c>
      <c r="W141" s="80">
        <f t="shared" si="163"/>
        <v>5</v>
      </c>
      <c r="X141" s="80">
        <f t="shared" si="164"/>
        <v>5</v>
      </c>
      <c r="Y141" s="225">
        <v>0.5</v>
      </c>
      <c r="Z141" s="80">
        <v>0</v>
      </c>
      <c r="AA141" s="86">
        <v>45</v>
      </c>
      <c r="AB141" s="86">
        <v>5</v>
      </c>
      <c r="AC141" s="80">
        <v>90</v>
      </c>
      <c r="AD141" s="80">
        <v>45</v>
      </c>
      <c r="AE141" s="80">
        <v>12</v>
      </c>
      <c r="AF141" s="80">
        <f t="shared" si="165"/>
        <v>45</v>
      </c>
      <c r="AG141" s="80">
        <f t="shared" si="166"/>
        <v>45</v>
      </c>
      <c r="AH141" s="86">
        <v>0</v>
      </c>
      <c r="AI141" s="86">
        <v>12</v>
      </c>
      <c r="AJ141" s="40">
        <v>121.9</v>
      </c>
      <c r="AK141" s="86">
        <v>9</v>
      </c>
      <c r="AL141" s="86">
        <v>0</v>
      </c>
      <c r="AM141" s="91">
        <v>1</v>
      </c>
      <c r="AN141" s="91">
        <v>0.1</v>
      </c>
      <c r="AO141" s="122">
        <v>3.5</v>
      </c>
      <c r="AP141" s="122">
        <v>10</v>
      </c>
      <c r="AQ141" s="122">
        <v>3</v>
      </c>
      <c r="AR141" s="122">
        <v>3</v>
      </c>
      <c r="AS141" s="122" t="str">
        <f t="shared" si="167"/>
        <v>Signalized</v>
      </c>
      <c r="AT141" s="119" t="s">
        <v>74</v>
      </c>
      <c r="AU141" s="321" t="s">
        <v>74</v>
      </c>
      <c r="AV141" s="306">
        <f t="shared" si="168"/>
        <v>15.857142857142858</v>
      </c>
      <c r="AW141" s="276">
        <f t="shared" si="169"/>
        <v>0.31111111111111112</v>
      </c>
      <c r="AX141" s="276">
        <f t="shared" si="170"/>
        <v>2.7777777777777776E-2</v>
      </c>
      <c r="AY141" s="125">
        <f t="shared" si="171"/>
        <v>7.9809464963924688</v>
      </c>
      <c r="AZ141" s="125">
        <f t="shared" si="172"/>
        <v>11.971419744588703</v>
      </c>
      <c r="BA141" s="125">
        <f t="shared" si="173"/>
        <v>29.819035849927793</v>
      </c>
      <c r="BB141" s="125">
        <f t="shared" si="174"/>
        <v>0.95460459808689768</v>
      </c>
      <c r="BC141" s="125">
        <f t="shared" si="175"/>
        <v>0.99990645176529891</v>
      </c>
      <c r="BD141" s="326" t="str">
        <f t="shared" si="176"/>
        <v>-</v>
      </c>
      <c r="BE141" s="125" t="str">
        <f t="shared" si="177"/>
        <v>-</v>
      </c>
      <c r="BF141" s="125">
        <f t="shared" si="178"/>
        <v>10.463456187358315</v>
      </c>
      <c r="BG141" s="125">
        <f t="shared" si="179"/>
        <v>1.1978086274186128</v>
      </c>
      <c r="BH141" s="127">
        <f t="shared" si="180"/>
        <v>93.333333333333329</v>
      </c>
      <c r="BI141" s="125">
        <f t="shared" si="181"/>
        <v>0.54599999999999993</v>
      </c>
      <c r="BJ141" s="125">
        <f t="shared" si="182"/>
        <v>5.6899999999999999E-2</v>
      </c>
      <c r="BK141" s="127">
        <f t="shared" si="183"/>
        <v>49</v>
      </c>
      <c r="BL141" s="126">
        <f>IF(AS141="Signalized",(AC141-BK141)^2/(2*AC141),IF(AS141="Free",PEDBIKE_DELAY(AX141,AW141,AF141,AE141,AO141,AR141,AM141,L141,TRUE),IF(AS141="Stop",1,"Control N/A!")))</f>
        <v>9.3388888888888886</v>
      </c>
      <c r="BM141" s="125">
        <f t="shared" si="184"/>
        <v>8.959091002898803E-2</v>
      </c>
      <c r="BN141" s="125">
        <f t="shared" si="185"/>
        <v>2.4899995374476007</v>
      </c>
      <c r="BO141" s="124" t="str">
        <f t="shared" si="186"/>
        <v>B</v>
      </c>
      <c r="BP141" s="310"/>
      <c r="BQ141" s="302">
        <f t="shared" si="187"/>
        <v>1500</v>
      </c>
      <c r="BR141" s="126">
        <v>126</v>
      </c>
      <c r="BS141" s="127">
        <f t="shared" si="188"/>
        <v>45.607546968913461</v>
      </c>
      <c r="BT141" s="126">
        <f t="shared" si="189"/>
        <v>15.497520969525187</v>
      </c>
      <c r="BU141" s="303">
        <f t="shared" si="190"/>
        <v>7.5</v>
      </c>
      <c r="BV141" s="276">
        <f t="shared" si="191"/>
        <v>0.31111111111111112</v>
      </c>
      <c r="BW141" s="276">
        <f t="shared" si="192"/>
        <v>6.9444444444444441E-3</v>
      </c>
      <c r="BX141" s="125">
        <f t="shared" si="193"/>
        <v>1</v>
      </c>
      <c r="BY141" s="125">
        <f t="shared" si="194"/>
        <v>2.1300439821176159E-2</v>
      </c>
      <c r="BZ141" s="125">
        <f t="shared" si="195"/>
        <v>7.5</v>
      </c>
      <c r="CA141" s="125">
        <f t="shared" si="196"/>
        <v>5.0530481425114515E-2</v>
      </c>
      <c r="CB141" s="125">
        <f t="shared" si="197"/>
        <v>0.9030280321355949</v>
      </c>
      <c r="CC141" s="125">
        <f t="shared" si="198"/>
        <v>24.84115516934337</v>
      </c>
      <c r="CD141" s="125">
        <f t="shared" si="199"/>
        <v>2.4088957007962648</v>
      </c>
      <c r="CE141" s="125">
        <f t="shared" si="200"/>
        <v>10</v>
      </c>
      <c r="CF141" s="304" cm="1">
        <f t="array" ref="CF141">PEDBIKE_DELAY(BW141,BV141,AG141,AH141,AP141,AQ141,AN141,L141,FALSE)</f>
        <v>7.8055033822376885</v>
      </c>
      <c r="CG141" s="306">
        <f t="shared" si="201"/>
        <v>7.5</v>
      </c>
      <c r="CH141" s="125">
        <f t="shared" si="202"/>
        <v>1</v>
      </c>
      <c r="CI141" s="125">
        <f t="shared" si="203"/>
        <v>2.1300439821176159E-2</v>
      </c>
      <c r="CJ141" s="125">
        <f t="shared" si="204"/>
        <v>7.5</v>
      </c>
      <c r="CK141" s="125">
        <f t="shared" si="205"/>
        <v>0.9030280321355949</v>
      </c>
      <c r="CL141" s="125">
        <f t="shared" si="206"/>
        <v>1</v>
      </c>
      <c r="CM141" s="125">
        <f t="shared" si="207"/>
        <v>22.432259468547105</v>
      </c>
      <c r="CN141" s="125">
        <f t="shared" si="208"/>
        <v>2.4088957007962648</v>
      </c>
      <c r="CO141" s="127">
        <f t="shared" si="209"/>
        <v>10</v>
      </c>
      <c r="CP141" s="125" cm="1">
        <f t="array" ref="CP141">PEDBIKE_DELAY(BW141,AW141,AG141,AH141,AP141,AQ141,AN141,L141,FALSE)</f>
        <v>7.8055033822376885</v>
      </c>
      <c r="CQ141" s="126">
        <f t="shared" si="210"/>
        <v>30.5</v>
      </c>
      <c r="CR141" s="126">
        <f t="shared" si="211"/>
        <v>78.5</v>
      </c>
      <c r="CS141" s="126">
        <f t="shared" si="212"/>
        <v>54.5</v>
      </c>
      <c r="CT141" s="304">
        <f t="shared" si="213"/>
        <v>28.947520969525186</v>
      </c>
      <c r="CU141" s="126">
        <f t="shared" si="224"/>
        <v>28.947520969525186</v>
      </c>
      <c r="CV141" s="126">
        <f t="shared" si="214"/>
        <v>0</v>
      </c>
      <c r="CW141" s="127">
        <f t="shared" si="215"/>
        <v>0</v>
      </c>
      <c r="CX141" s="124">
        <f t="shared" si="216"/>
        <v>12</v>
      </c>
      <c r="CY141" s="124">
        <f t="shared" si="225"/>
        <v>1.6379999999999997</v>
      </c>
      <c r="CZ141" s="124">
        <f t="shared" si="226"/>
        <v>1.3495593121299088</v>
      </c>
      <c r="DA141" s="125">
        <f t="shared" si="217"/>
        <v>-1.8843000000000001</v>
      </c>
      <c r="DB141" s="125">
        <f t="shared" si="218"/>
        <v>0.308</v>
      </c>
      <c r="DC141" s="125">
        <f t="shared" si="219"/>
        <v>2.5560999999999994</v>
      </c>
      <c r="DD141" s="125">
        <f t="shared" si="227"/>
        <v>3.5436593121299085</v>
      </c>
      <c r="DE141" s="298" t="str">
        <f t="shared" si="220"/>
        <v>B</v>
      </c>
    </row>
    <row r="142" spans="1:109" x14ac:dyDescent="0.25">
      <c r="A142" s="23">
        <v>500</v>
      </c>
      <c r="B142" s="23">
        <v>45</v>
      </c>
      <c r="C142" s="23">
        <v>3</v>
      </c>
      <c r="D142" s="23" t="s">
        <v>265</v>
      </c>
      <c r="E142" s="312">
        <f t="shared" si="152"/>
        <v>2.6407245374476007</v>
      </c>
      <c r="F142" s="287" t="str">
        <f t="shared" si="153"/>
        <v>B</v>
      </c>
      <c r="G142" s="312">
        <f t="shared" si="154"/>
        <v>2.6330999999999993</v>
      </c>
      <c r="H142" s="312">
        <f t="shared" si="154"/>
        <v>4.1170337627509888</v>
      </c>
      <c r="I142" s="287" t="str">
        <f t="shared" si="155"/>
        <v>B</v>
      </c>
      <c r="J142" s="320">
        <f t="shared" si="221"/>
        <v>3</v>
      </c>
      <c r="K142" s="80">
        <f t="shared" si="222"/>
        <v>3</v>
      </c>
      <c r="L142" s="82">
        <f t="shared" si="223"/>
        <v>3</v>
      </c>
      <c r="M142" s="80">
        <f t="shared" si="156"/>
        <v>45</v>
      </c>
      <c r="N142" s="80">
        <f t="shared" si="157"/>
        <v>100</v>
      </c>
      <c r="O142" s="80">
        <f t="shared" si="158"/>
        <v>100</v>
      </c>
      <c r="P142" s="80">
        <f t="shared" si="159"/>
        <v>500</v>
      </c>
      <c r="Q142" s="80">
        <f t="shared" si="160"/>
        <v>1400</v>
      </c>
      <c r="R142" s="80">
        <f t="shared" si="161"/>
        <v>1400</v>
      </c>
      <c r="S142" s="80">
        <f t="shared" si="162"/>
        <v>50</v>
      </c>
      <c r="T142" s="80">
        <f>0</f>
        <v>0</v>
      </c>
      <c r="U142" s="80">
        <f>'Int. Sens. Plot'!$B$2</f>
        <v>100</v>
      </c>
      <c r="V142" s="80">
        <f>'Int. Sens. Plot'!$B$3</f>
        <v>25</v>
      </c>
      <c r="W142" s="80">
        <f t="shared" si="163"/>
        <v>5</v>
      </c>
      <c r="X142" s="80">
        <f t="shared" si="164"/>
        <v>5</v>
      </c>
      <c r="Y142" s="225">
        <v>0.5</v>
      </c>
      <c r="Z142" s="80">
        <v>0</v>
      </c>
      <c r="AA142" s="86">
        <v>45</v>
      </c>
      <c r="AB142" s="86">
        <v>5</v>
      </c>
      <c r="AC142" s="80">
        <v>90</v>
      </c>
      <c r="AD142" s="80">
        <v>45</v>
      </c>
      <c r="AE142" s="80">
        <v>12</v>
      </c>
      <c r="AF142" s="80">
        <f t="shared" si="165"/>
        <v>45</v>
      </c>
      <c r="AG142" s="80">
        <f t="shared" si="166"/>
        <v>45</v>
      </c>
      <c r="AH142" s="86">
        <v>0</v>
      </c>
      <c r="AI142" s="86">
        <v>12</v>
      </c>
      <c r="AJ142" s="40">
        <v>122.9</v>
      </c>
      <c r="AK142" s="86">
        <v>9</v>
      </c>
      <c r="AL142" s="86">
        <v>0</v>
      </c>
      <c r="AM142" s="91">
        <v>1</v>
      </c>
      <c r="AN142" s="91">
        <v>0.1</v>
      </c>
      <c r="AO142" s="122">
        <v>3.5</v>
      </c>
      <c r="AP142" s="122">
        <v>10</v>
      </c>
      <c r="AQ142" s="122">
        <v>3</v>
      </c>
      <c r="AR142" s="122">
        <v>3</v>
      </c>
      <c r="AS142" s="122" t="str">
        <f t="shared" si="167"/>
        <v>Signalized</v>
      </c>
      <c r="AT142" s="119" t="s">
        <v>74</v>
      </c>
      <c r="AU142" s="321" t="s">
        <v>74</v>
      </c>
      <c r="AV142" s="306">
        <f t="shared" si="168"/>
        <v>15.857142857142858</v>
      </c>
      <c r="AW142" s="276">
        <f t="shared" si="169"/>
        <v>0.3888888888888889</v>
      </c>
      <c r="AX142" s="276">
        <f t="shared" si="170"/>
        <v>2.7777777777777776E-2</v>
      </c>
      <c r="AY142" s="125">
        <f t="shared" si="171"/>
        <v>21.582534372604808</v>
      </c>
      <c r="AZ142" s="125">
        <f t="shared" si="172"/>
        <v>32.373801558907211</v>
      </c>
      <c r="BA142" s="125">
        <f t="shared" si="173"/>
        <v>57.022211602352471</v>
      </c>
      <c r="BB142" s="125">
        <f t="shared" si="174"/>
        <v>0.9993836947433572</v>
      </c>
      <c r="BC142" s="125">
        <f t="shared" si="175"/>
        <v>0.99999999976590748</v>
      </c>
      <c r="BD142" s="326" t="str">
        <f t="shared" si="176"/>
        <v>-</v>
      </c>
      <c r="BE142" s="125" t="str">
        <f t="shared" si="177"/>
        <v>-</v>
      </c>
      <c r="BF142" s="125">
        <f t="shared" si="178"/>
        <v>7.651363919962332</v>
      </c>
      <c r="BG142" s="125">
        <f t="shared" si="179"/>
        <v>1.1978086274186128</v>
      </c>
      <c r="BH142" s="127">
        <f t="shared" si="180"/>
        <v>116.66666666666667</v>
      </c>
      <c r="BI142" s="125">
        <f t="shared" si="181"/>
        <v>0.68249999999999988</v>
      </c>
      <c r="BJ142" s="125">
        <f t="shared" si="182"/>
        <v>7.1124999999999994E-2</v>
      </c>
      <c r="BK142" s="127">
        <f t="shared" si="183"/>
        <v>49</v>
      </c>
      <c r="BL142" s="126">
        <f>IF(AS142="Signalized",(AC142-BK142)^2/(2*AC142),IF(AS142="Free",PEDBIKE_DELAY(AX142,AW142,AF142,AE142,AO142,AR142,AM142,L142,TRUE),IF(AS142="Stop",1,"Control N/A!")))</f>
        <v>9.3388888888888886</v>
      </c>
      <c r="BM142" s="125">
        <f t="shared" si="184"/>
        <v>8.959091002898803E-2</v>
      </c>
      <c r="BN142" s="125">
        <f t="shared" si="185"/>
        <v>2.6407245374476007</v>
      </c>
      <c r="BO142" s="124" t="str">
        <f t="shared" si="186"/>
        <v>B</v>
      </c>
      <c r="BP142" s="310"/>
      <c r="BQ142" s="302">
        <f t="shared" si="187"/>
        <v>1500</v>
      </c>
      <c r="BR142" s="126">
        <v>127</v>
      </c>
      <c r="BS142" s="127">
        <f t="shared" si="188"/>
        <v>22.02758273530948</v>
      </c>
      <c r="BT142" s="126">
        <f t="shared" si="189"/>
        <v>22.5</v>
      </c>
      <c r="BU142" s="303">
        <f t="shared" si="190"/>
        <v>7.5</v>
      </c>
      <c r="BV142" s="276">
        <f t="shared" si="191"/>
        <v>0.3888888888888889</v>
      </c>
      <c r="BW142" s="276">
        <f t="shared" si="192"/>
        <v>6.9444444444444441E-3</v>
      </c>
      <c r="BX142" s="125">
        <f t="shared" si="193"/>
        <v>1</v>
      </c>
      <c r="BY142" s="125">
        <f t="shared" si="194"/>
        <v>1.3996143044727525E-2</v>
      </c>
      <c r="BZ142" s="125">
        <f t="shared" si="195"/>
        <v>7.5</v>
      </c>
      <c r="CA142" s="125">
        <f t="shared" si="196"/>
        <v>6.2758989542181842E-2</v>
      </c>
      <c r="CB142" s="125">
        <f t="shared" si="197"/>
        <v>0.94588623377717829</v>
      </c>
      <c r="CC142" s="125">
        <f t="shared" si="198"/>
        <v>39.589863639824173</v>
      </c>
      <c r="CD142" s="125">
        <f t="shared" si="199"/>
        <v>2.14235662579883</v>
      </c>
      <c r="CE142" s="125">
        <f t="shared" si="200"/>
        <v>18</v>
      </c>
      <c r="CF142" s="304" cm="1">
        <f t="array" ref="CF142">PEDBIKE_DELAY(BW142,BV142,AG142,AH142,AP142,AQ142,AN142,L142,FALSE)</f>
        <v>11.343707408565972</v>
      </c>
      <c r="CG142" s="306">
        <f t="shared" si="201"/>
        <v>7.5</v>
      </c>
      <c r="CH142" s="125">
        <f t="shared" si="202"/>
        <v>1</v>
      </c>
      <c r="CI142" s="125">
        <f t="shared" si="203"/>
        <v>1.3996143044727525E-2</v>
      </c>
      <c r="CJ142" s="125">
        <f t="shared" si="204"/>
        <v>7.5</v>
      </c>
      <c r="CK142" s="125">
        <f t="shared" si="205"/>
        <v>0.9458862337771784</v>
      </c>
      <c r="CL142" s="125">
        <f t="shared" si="206"/>
        <v>1</v>
      </c>
      <c r="CM142" s="125">
        <f t="shared" si="207"/>
        <v>37.447507014025341</v>
      </c>
      <c r="CN142" s="125">
        <f t="shared" si="208"/>
        <v>2.14235662579883</v>
      </c>
      <c r="CO142" s="127">
        <f t="shared" si="209"/>
        <v>18</v>
      </c>
      <c r="CP142" s="125" cm="1">
        <f t="array" ref="CP142">PEDBIKE_DELAY(BW142,AW142,AG142,AH142,AP142,AQ142,AN142,L142,FALSE)</f>
        <v>11.343707408565972</v>
      </c>
      <c r="CQ142" s="126">
        <f t="shared" si="210"/>
        <v>30.5</v>
      </c>
      <c r="CR142" s="126">
        <f t="shared" si="211"/>
        <v>78.5</v>
      </c>
      <c r="CS142" s="126">
        <f t="shared" si="212"/>
        <v>54.5</v>
      </c>
      <c r="CT142" s="304">
        <f t="shared" si="213"/>
        <v>35.950000000000003</v>
      </c>
      <c r="CU142" s="126">
        <f t="shared" si="224"/>
        <v>35.950000000000003</v>
      </c>
      <c r="CV142" s="126">
        <f t="shared" si="214"/>
        <v>0</v>
      </c>
      <c r="CW142" s="127">
        <f t="shared" si="215"/>
        <v>0</v>
      </c>
      <c r="CX142" s="124">
        <f t="shared" si="216"/>
        <v>12</v>
      </c>
      <c r="CY142" s="124">
        <f t="shared" si="225"/>
        <v>2.0474999999999999</v>
      </c>
      <c r="CZ142" s="124">
        <f t="shared" si="226"/>
        <v>1.4364337627509893</v>
      </c>
      <c r="DA142" s="125">
        <f t="shared" si="217"/>
        <v>-1.8843000000000001</v>
      </c>
      <c r="DB142" s="125">
        <f t="shared" si="218"/>
        <v>0.38500000000000001</v>
      </c>
      <c r="DC142" s="125">
        <f t="shared" si="219"/>
        <v>2.6330999999999993</v>
      </c>
      <c r="DD142" s="125">
        <f t="shared" si="227"/>
        <v>4.1170337627509888</v>
      </c>
      <c r="DE142" s="298" t="str">
        <f t="shared" si="220"/>
        <v>B</v>
      </c>
    </row>
    <row r="143" spans="1:109" x14ac:dyDescent="0.25">
      <c r="A143" s="23">
        <v>600</v>
      </c>
      <c r="B143" s="23">
        <v>45</v>
      </c>
      <c r="C143" s="23">
        <v>3</v>
      </c>
      <c r="D143" s="23" t="s">
        <v>265</v>
      </c>
      <c r="E143" s="312">
        <f t="shared" si="152"/>
        <v>2.7914495374476007</v>
      </c>
      <c r="F143" s="287" t="str">
        <f t="shared" si="153"/>
        <v>C</v>
      </c>
      <c r="G143" s="312">
        <f t="shared" si="154"/>
        <v>2.7100999999999993</v>
      </c>
      <c r="H143" s="312">
        <f t="shared" si="154"/>
        <v>4.6035337627509891</v>
      </c>
      <c r="I143" s="287" t="str">
        <f t="shared" si="155"/>
        <v>B</v>
      </c>
      <c r="J143" s="320">
        <f t="shared" si="221"/>
        <v>3</v>
      </c>
      <c r="K143" s="80">
        <f t="shared" si="222"/>
        <v>3</v>
      </c>
      <c r="L143" s="82">
        <f t="shared" si="223"/>
        <v>3</v>
      </c>
      <c r="M143" s="80">
        <f t="shared" si="156"/>
        <v>45</v>
      </c>
      <c r="N143" s="80">
        <f t="shared" si="157"/>
        <v>120</v>
      </c>
      <c r="O143" s="80">
        <f t="shared" si="158"/>
        <v>120</v>
      </c>
      <c r="P143" s="80">
        <f t="shared" si="159"/>
        <v>600</v>
      </c>
      <c r="Q143" s="80">
        <f t="shared" si="160"/>
        <v>1680</v>
      </c>
      <c r="R143" s="80">
        <f t="shared" si="161"/>
        <v>1680</v>
      </c>
      <c r="S143" s="80">
        <f t="shared" si="162"/>
        <v>60</v>
      </c>
      <c r="T143" s="80">
        <f>0</f>
        <v>0</v>
      </c>
      <c r="U143" s="80">
        <f>'Int. Sens. Plot'!$B$2</f>
        <v>100</v>
      </c>
      <c r="V143" s="80">
        <f>'Int. Sens. Plot'!$B$3</f>
        <v>25</v>
      </c>
      <c r="W143" s="80">
        <f t="shared" si="163"/>
        <v>5</v>
      </c>
      <c r="X143" s="80">
        <f t="shared" si="164"/>
        <v>5</v>
      </c>
      <c r="Y143" s="225">
        <v>0.5</v>
      </c>
      <c r="Z143" s="80">
        <v>0</v>
      </c>
      <c r="AA143" s="86">
        <v>45</v>
      </c>
      <c r="AB143" s="86">
        <v>5</v>
      </c>
      <c r="AC143" s="80">
        <v>90</v>
      </c>
      <c r="AD143" s="80">
        <v>45</v>
      </c>
      <c r="AE143" s="80">
        <v>12</v>
      </c>
      <c r="AF143" s="80">
        <f t="shared" si="165"/>
        <v>45</v>
      </c>
      <c r="AG143" s="80">
        <f t="shared" si="166"/>
        <v>45</v>
      </c>
      <c r="AH143" s="86">
        <v>0</v>
      </c>
      <c r="AI143" s="86">
        <v>12</v>
      </c>
      <c r="AJ143" s="40">
        <v>123.9</v>
      </c>
      <c r="AK143" s="86">
        <v>9</v>
      </c>
      <c r="AL143" s="86">
        <v>0</v>
      </c>
      <c r="AM143" s="91">
        <v>1</v>
      </c>
      <c r="AN143" s="91">
        <v>0.1</v>
      </c>
      <c r="AO143" s="122">
        <v>3.5</v>
      </c>
      <c r="AP143" s="122">
        <v>10</v>
      </c>
      <c r="AQ143" s="122">
        <v>3</v>
      </c>
      <c r="AR143" s="122">
        <v>3</v>
      </c>
      <c r="AS143" s="122" t="str">
        <f t="shared" si="167"/>
        <v>Signalized</v>
      </c>
      <c r="AT143" s="119" t="s">
        <v>74</v>
      </c>
      <c r="AU143" s="321" t="s">
        <v>74</v>
      </c>
      <c r="AV143" s="306">
        <f t="shared" si="168"/>
        <v>15.857142857142858</v>
      </c>
      <c r="AW143" s="276">
        <f t="shared" si="169"/>
        <v>0.46666666666666667</v>
      </c>
      <c r="AX143" s="276">
        <f t="shared" si="170"/>
        <v>2.7777777777777776E-2</v>
      </c>
      <c r="AY143" s="125">
        <f t="shared" si="171"/>
        <v>61.677868569486741</v>
      </c>
      <c r="AZ143" s="125">
        <f t="shared" si="172"/>
        <v>92.516802854230107</v>
      </c>
      <c r="BA143" s="125">
        <f t="shared" si="173"/>
        <v>137.21287999611633</v>
      </c>
      <c r="BB143" s="125">
        <f t="shared" si="174"/>
        <v>0.99999999946257168</v>
      </c>
      <c r="BC143" s="125">
        <f t="shared" si="175"/>
        <v>1</v>
      </c>
      <c r="BD143" s="326" t="str">
        <f t="shared" si="176"/>
        <v>-</v>
      </c>
      <c r="BE143" s="125" t="str">
        <f t="shared" si="177"/>
        <v>-</v>
      </c>
      <c r="BF143" s="125">
        <f t="shared" si="178"/>
        <v>6.1503584097827471</v>
      </c>
      <c r="BG143" s="125">
        <f t="shared" si="179"/>
        <v>1.1978086274186128</v>
      </c>
      <c r="BH143" s="127">
        <f t="shared" si="180"/>
        <v>140</v>
      </c>
      <c r="BI143" s="125">
        <f t="shared" si="181"/>
        <v>0.81899999999999984</v>
      </c>
      <c r="BJ143" s="125">
        <f t="shared" si="182"/>
        <v>8.5349999999999995E-2</v>
      </c>
      <c r="BK143" s="127">
        <f t="shared" si="183"/>
        <v>49</v>
      </c>
      <c r="BL143" s="126">
        <f>IF(AS143="Signalized",(AC143-BK143)^2/(2*AC143),IF(AS143="Free",PEDBIKE_DELAY(AX143,AW143,AF143,AE143,AO143,AR143,AM143,L143,TRUE),IF(AS143="Stop",1,"Control N/A!")))</f>
        <v>9.3388888888888886</v>
      </c>
      <c r="BM143" s="125">
        <f t="shared" si="184"/>
        <v>8.959091002898803E-2</v>
      </c>
      <c r="BN143" s="125">
        <f t="shared" si="185"/>
        <v>2.7914495374476007</v>
      </c>
      <c r="BO143" s="124" t="str">
        <f t="shared" si="186"/>
        <v>C</v>
      </c>
      <c r="BP143" s="310"/>
      <c r="BQ143" s="302">
        <f t="shared" si="187"/>
        <v>1500</v>
      </c>
      <c r="BR143" s="126">
        <v>128</v>
      </c>
      <c r="BS143" s="127">
        <f t="shared" si="188"/>
        <v>10.521350145101334</v>
      </c>
      <c r="BT143" s="126">
        <f t="shared" si="189"/>
        <v>22.5</v>
      </c>
      <c r="BU143" s="303">
        <f t="shared" si="190"/>
        <v>7.5</v>
      </c>
      <c r="BV143" s="276">
        <f t="shared" si="191"/>
        <v>0.46666666666666667</v>
      </c>
      <c r="BW143" s="276">
        <f t="shared" si="192"/>
        <v>6.9444444444444441E-3</v>
      </c>
      <c r="BX143" s="125">
        <f t="shared" si="193"/>
        <v>1</v>
      </c>
      <c r="BY143" s="125">
        <f t="shared" si="194"/>
        <v>9.5443058980979947E-3</v>
      </c>
      <c r="BZ143" s="125">
        <f t="shared" si="195"/>
        <v>7.5</v>
      </c>
      <c r="CA143" s="125">
        <f t="shared" si="196"/>
        <v>7.4830002965798004E-2</v>
      </c>
      <c r="CB143" s="125">
        <f t="shared" si="197"/>
        <v>0.96980261657768141</v>
      </c>
      <c r="CC143" s="125">
        <f t="shared" si="198"/>
        <v>63.228150324192889</v>
      </c>
      <c r="CD143" s="125">
        <f t="shared" si="199"/>
        <v>1.9093246984236445</v>
      </c>
      <c r="CE143" s="125">
        <f t="shared" si="200"/>
        <v>33</v>
      </c>
      <c r="CF143" s="304" cm="1">
        <f t="array" ref="CF143">PEDBIKE_DELAY(BW143,BV143,AG143,AH143,AP143,AQ143,AN143,L143,FALSE)</f>
        <v>15.862508344014236</v>
      </c>
      <c r="CG143" s="306">
        <f t="shared" si="201"/>
        <v>7.5</v>
      </c>
      <c r="CH143" s="125">
        <f t="shared" si="202"/>
        <v>1</v>
      </c>
      <c r="CI143" s="125">
        <f t="shared" si="203"/>
        <v>9.5443058980979947E-3</v>
      </c>
      <c r="CJ143" s="125">
        <f t="shared" si="204"/>
        <v>7.5</v>
      </c>
      <c r="CK143" s="125">
        <f t="shared" si="205"/>
        <v>0.96980261657768152</v>
      </c>
      <c r="CL143" s="125">
        <f t="shared" si="206"/>
        <v>1</v>
      </c>
      <c r="CM143" s="125">
        <f t="shared" si="207"/>
        <v>61.318825625769236</v>
      </c>
      <c r="CN143" s="125">
        <f t="shared" si="208"/>
        <v>1.9093246984236445</v>
      </c>
      <c r="CO143" s="127">
        <f t="shared" si="209"/>
        <v>33</v>
      </c>
      <c r="CP143" s="125" cm="1">
        <f t="array" ref="CP143">PEDBIKE_DELAY(BW143,AW143,AG143,AH143,AP143,AQ143,AN143,L143,FALSE)</f>
        <v>15.862508344014236</v>
      </c>
      <c r="CQ143" s="126">
        <f t="shared" si="210"/>
        <v>30.5</v>
      </c>
      <c r="CR143" s="126">
        <f t="shared" si="211"/>
        <v>78.5</v>
      </c>
      <c r="CS143" s="126">
        <f t="shared" si="212"/>
        <v>54.5</v>
      </c>
      <c r="CT143" s="304">
        <f t="shared" si="213"/>
        <v>35.950000000000003</v>
      </c>
      <c r="CU143" s="126">
        <f t="shared" si="224"/>
        <v>35.950000000000003</v>
      </c>
      <c r="CV143" s="126">
        <f t="shared" si="214"/>
        <v>0</v>
      </c>
      <c r="CW143" s="127">
        <f t="shared" si="215"/>
        <v>0</v>
      </c>
      <c r="CX143" s="124">
        <f t="shared" si="216"/>
        <v>12</v>
      </c>
      <c r="CY143" s="124">
        <f t="shared" si="225"/>
        <v>2.4569999999999999</v>
      </c>
      <c r="CZ143" s="124">
        <f t="shared" si="226"/>
        <v>1.4364337627509893</v>
      </c>
      <c r="DA143" s="125">
        <f t="shared" si="217"/>
        <v>-1.8843000000000001</v>
      </c>
      <c r="DB143" s="125">
        <f t="shared" si="218"/>
        <v>0.46199999999999997</v>
      </c>
      <c r="DC143" s="125">
        <f t="shared" si="219"/>
        <v>2.7100999999999993</v>
      </c>
      <c r="DD143" s="125">
        <f t="shared" si="227"/>
        <v>4.6035337627509891</v>
      </c>
      <c r="DE143" s="298" t="str">
        <f t="shared" si="220"/>
        <v>B</v>
      </c>
    </row>
    <row r="144" spans="1:109" x14ac:dyDescent="0.25">
      <c r="A144" s="23">
        <v>700</v>
      </c>
      <c r="B144" s="23">
        <v>45</v>
      </c>
      <c r="C144" s="23">
        <v>3</v>
      </c>
      <c r="D144" s="23" t="s">
        <v>265</v>
      </c>
      <c r="E144" s="312">
        <f t="shared" si="152"/>
        <v>2.9421745374476007</v>
      </c>
      <c r="F144" s="287" t="str">
        <f t="shared" si="153"/>
        <v>C</v>
      </c>
      <c r="G144" s="312">
        <f t="shared" si="154"/>
        <v>2.7870999999999992</v>
      </c>
      <c r="H144" s="312">
        <f t="shared" si="154"/>
        <v>5.0900337627509895</v>
      </c>
      <c r="I144" s="287" t="str">
        <f t="shared" si="155"/>
        <v>C</v>
      </c>
      <c r="J144" s="320">
        <f t="shared" si="221"/>
        <v>3</v>
      </c>
      <c r="K144" s="80">
        <f t="shared" si="222"/>
        <v>3</v>
      </c>
      <c r="L144" s="82">
        <f t="shared" si="223"/>
        <v>3</v>
      </c>
      <c r="M144" s="80">
        <f t="shared" si="156"/>
        <v>45</v>
      </c>
      <c r="N144" s="80">
        <f t="shared" si="157"/>
        <v>140</v>
      </c>
      <c r="O144" s="80">
        <f t="shared" si="158"/>
        <v>140</v>
      </c>
      <c r="P144" s="80">
        <f t="shared" si="159"/>
        <v>700</v>
      </c>
      <c r="Q144" s="80">
        <f t="shared" si="160"/>
        <v>1960</v>
      </c>
      <c r="R144" s="80">
        <f t="shared" si="161"/>
        <v>1960</v>
      </c>
      <c r="S144" s="80">
        <f t="shared" si="162"/>
        <v>70</v>
      </c>
      <c r="T144" s="80">
        <f>0</f>
        <v>0</v>
      </c>
      <c r="U144" s="80">
        <f>'Int. Sens. Plot'!$B$2</f>
        <v>100</v>
      </c>
      <c r="V144" s="80">
        <f>'Int. Sens. Plot'!$B$3</f>
        <v>25</v>
      </c>
      <c r="W144" s="80">
        <f t="shared" si="163"/>
        <v>5</v>
      </c>
      <c r="X144" s="80">
        <f t="shared" si="164"/>
        <v>5</v>
      </c>
      <c r="Y144" s="225">
        <v>0.5</v>
      </c>
      <c r="Z144" s="80">
        <v>0</v>
      </c>
      <c r="AA144" s="86">
        <v>45</v>
      </c>
      <c r="AB144" s="86">
        <v>5</v>
      </c>
      <c r="AC144" s="80">
        <v>90</v>
      </c>
      <c r="AD144" s="80">
        <v>45</v>
      </c>
      <c r="AE144" s="80">
        <v>12</v>
      </c>
      <c r="AF144" s="80">
        <f t="shared" si="165"/>
        <v>45</v>
      </c>
      <c r="AG144" s="80">
        <f t="shared" si="166"/>
        <v>45</v>
      </c>
      <c r="AH144" s="86">
        <v>0</v>
      </c>
      <c r="AI144" s="86">
        <v>12</v>
      </c>
      <c r="AJ144" s="40">
        <v>124.9</v>
      </c>
      <c r="AK144" s="86">
        <v>9</v>
      </c>
      <c r="AL144" s="86">
        <v>0</v>
      </c>
      <c r="AM144" s="91">
        <v>1</v>
      </c>
      <c r="AN144" s="91">
        <v>0.1</v>
      </c>
      <c r="AO144" s="122">
        <v>3.5</v>
      </c>
      <c r="AP144" s="122">
        <v>10</v>
      </c>
      <c r="AQ144" s="122">
        <v>3</v>
      </c>
      <c r="AR144" s="122">
        <v>3</v>
      </c>
      <c r="AS144" s="122" t="str">
        <f t="shared" si="167"/>
        <v>Signalized</v>
      </c>
      <c r="AT144" s="119" t="s">
        <v>74</v>
      </c>
      <c r="AU144" s="321" t="s">
        <v>74</v>
      </c>
      <c r="AV144" s="306">
        <f t="shared" si="168"/>
        <v>15.857142857142858</v>
      </c>
      <c r="AW144" s="276">
        <f t="shared" si="169"/>
        <v>0.5444444444444444</v>
      </c>
      <c r="AX144" s="276">
        <f t="shared" si="170"/>
        <v>2.7777777777777776E-2</v>
      </c>
      <c r="AY144" s="125">
        <f t="shared" si="171"/>
        <v>182.14833055200393</v>
      </c>
      <c r="AZ144" s="125">
        <f t="shared" si="172"/>
        <v>273.22249582800589</v>
      </c>
      <c r="BA144" s="125">
        <f t="shared" si="173"/>
        <v>378.15380396115069</v>
      </c>
      <c r="BB144" s="125">
        <f t="shared" si="174"/>
        <v>1</v>
      </c>
      <c r="BC144" s="125">
        <f t="shared" si="175"/>
        <v>1</v>
      </c>
      <c r="BD144" s="326" t="str">
        <f t="shared" si="176"/>
        <v>-</v>
      </c>
      <c r="BE144" s="125" t="str">
        <f t="shared" si="177"/>
        <v>-</v>
      </c>
      <c r="BF144" s="125">
        <f t="shared" si="178"/>
        <v>5.2218695013155836</v>
      </c>
      <c r="BG144" s="125">
        <f t="shared" si="179"/>
        <v>1.1978086274186128</v>
      </c>
      <c r="BH144" s="127">
        <f t="shared" si="180"/>
        <v>163.33333333333334</v>
      </c>
      <c r="BI144" s="125">
        <f t="shared" si="181"/>
        <v>0.95550000000000002</v>
      </c>
      <c r="BJ144" s="125">
        <f t="shared" si="182"/>
        <v>9.9574999999999997E-2</v>
      </c>
      <c r="BK144" s="127">
        <f t="shared" si="183"/>
        <v>49</v>
      </c>
      <c r="BL144" s="126">
        <f>IF(AS144="Signalized",(AC144-BK144)^2/(2*AC144),IF(AS144="Free",PEDBIKE_DELAY(AX144,AW144,AF144,AE144,AO144,AR144,AM144,L144,TRUE),IF(AS144="Stop",1,"Control N/A!")))</f>
        <v>9.3388888888888886</v>
      </c>
      <c r="BM144" s="125">
        <f t="shared" si="184"/>
        <v>8.959091002898803E-2</v>
      </c>
      <c r="BN144" s="125">
        <f t="shared" si="185"/>
        <v>2.9421745374476007</v>
      </c>
      <c r="BO144" s="124" t="str">
        <f t="shared" si="186"/>
        <v>C</v>
      </c>
      <c r="BP144" s="310"/>
      <c r="BQ144" s="302">
        <f t="shared" si="187"/>
        <v>1500</v>
      </c>
      <c r="BR144" s="126">
        <v>129</v>
      </c>
      <c r="BS144" s="127">
        <f t="shared" si="188"/>
        <v>4.9699338982226919</v>
      </c>
      <c r="BT144" s="126">
        <f t="shared" si="189"/>
        <v>22.5</v>
      </c>
      <c r="BU144" s="303">
        <f t="shared" si="190"/>
        <v>7.5</v>
      </c>
      <c r="BV144" s="276">
        <f t="shared" si="191"/>
        <v>0.5444444444444444</v>
      </c>
      <c r="BW144" s="276">
        <f t="shared" si="192"/>
        <v>6.9444444444444441E-3</v>
      </c>
      <c r="BX144" s="125">
        <f t="shared" si="193"/>
        <v>1</v>
      </c>
      <c r="BY144" s="125">
        <f t="shared" si="194"/>
        <v>6.8256114478663227E-3</v>
      </c>
      <c r="BZ144" s="125">
        <f t="shared" si="195"/>
        <v>7.5</v>
      </c>
      <c r="CA144" s="125">
        <f t="shared" si="196"/>
        <v>8.6745550118255244E-2</v>
      </c>
      <c r="CB144" s="125">
        <f t="shared" si="197"/>
        <v>0.98314879874005245</v>
      </c>
      <c r="CC144" s="125">
        <f t="shared" si="198"/>
        <v>101.36870554150529</v>
      </c>
      <c r="CD144" s="125">
        <f t="shared" si="199"/>
        <v>1.7081844585402628</v>
      </c>
      <c r="CE144" s="125">
        <f t="shared" si="200"/>
        <v>59</v>
      </c>
      <c r="CF144" s="304" cm="1">
        <f t="array" ref="CF144">PEDBIKE_DELAY(BW144,BV144,AG144,AH144,AP144,AQ144,AN144,L144,FALSE)</f>
        <v>21.588681676140215</v>
      </c>
      <c r="CG144" s="306">
        <f t="shared" si="201"/>
        <v>7.5</v>
      </c>
      <c r="CH144" s="125">
        <f t="shared" si="202"/>
        <v>1</v>
      </c>
      <c r="CI144" s="125">
        <f t="shared" si="203"/>
        <v>6.8256114478663227E-3</v>
      </c>
      <c r="CJ144" s="125">
        <f t="shared" si="204"/>
        <v>7.5</v>
      </c>
      <c r="CK144" s="125">
        <f t="shared" si="205"/>
        <v>0.98314879874005245</v>
      </c>
      <c r="CL144" s="125">
        <f t="shared" si="206"/>
        <v>1</v>
      </c>
      <c r="CM144" s="125">
        <f t="shared" si="207"/>
        <v>99.660521082965033</v>
      </c>
      <c r="CN144" s="125">
        <f t="shared" si="208"/>
        <v>1.7081844585402628</v>
      </c>
      <c r="CO144" s="127">
        <f t="shared" si="209"/>
        <v>59</v>
      </c>
      <c r="CP144" s="125" cm="1">
        <f t="array" ref="CP144">PEDBIKE_DELAY(BW144,AW144,AG144,AH144,AP144,AQ144,AN144,L144,FALSE)</f>
        <v>21.588681676140215</v>
      </c>
      <c r="CQ144" s="126">
        <f t="shared" si="210"/>
        <v>30.5</v>
      </c>
      <c r="CR144" s="126">
        <f t="shared" si="211"/>
        <v>78.5</v>
      </c>
      <c r="CS144" s="126">
        <f t="shared" si="212"/>
        <v>54.5</v>
      </c>
      <c r="CT144" s="304">
        <f t="shared" si="213"/>
        <v>35.950000000000003</v>
      </c>
      <c r="CU144" s="126">
        <f t="shared" si="224"/>
        <v>35.950000000000003</v>
      </c>
      <c r="CV144" s="126">
        <f t="shared" si="214"/>
        <v>0</v>
      </c>
      <c r="CW144" s="127">
        <f t="shared" si="215"/>
        <v>0</v>
      </c>
      <c r="CX144" s="124">
        <f t="shared" si="216"/>
        <v>12</v>
      </c>
      <c r="CY144" s="124">
        <f t="shared" si="225"/>
        <v>2.8664999999999998</v>
      </c>
      <c r="CZ144" s="124">
        <f t="shared" si="226"/>
        <v>1.4364337627509893</v>
      </c>
      <c r="DA144" s="125">
        <f t="shared" si="217"/>
        <v>-1.8843000000000001</v>
      </c>
      <c r="DB144" s="125">
        <f t="shared" si="218"/>
        <v>0.53900000000000003</v>
      </c>
      <c r="DC144" s="125">
        <f t="shared" si="219"/>
        <v>2.7870999999999992</v>
      </c>
      <c r="DD144" s="125">
        <f t="shared" si="227"/>
        <v>5.0900337627509895</v>
      </c>
      <c r="DE144" s="298" t="str">
        <f t="shared" si="220"/>
        <v>C</v>
      </c>
    </row>
    <row r="145" spans="1:109" x14ac:dyDescent="0.25">
      <c r="A145" s="23">
        <v>800</v>
      </c>
      <c r="B145" s="23">
        <v>45</v>
      </c>
      <c r="C145" s="23">
        <v>3</v>
      </c>
      <c r="D145" s="23" t="s">
        <v>265</v>
      </c>
      <c r="E145" s="312">
        <f t="shared" si="152"/>
        <v>3.0928995374476003</v>
      </c>
      <c r="F145" s="287" t="str">
        <f t="shared" si="153"/>
        <v>C</v>
      </c>
      <c r="G145" s="312">
        <f t="shared" si="154"/>
        <v>2.8640999999999992</v>
      </c>
      <c r="H145" s="312">
        <f t="shared" si="154"/>
        <v>5.576533762750989</v>
      </c>
      <c r="I145" s="287" t="str">
        <f t="shared" si="155"/>
        <v>C</v>
      </c>
      <c r="J145" s="320">
        <f t="shared" si="221"/>
        <v>3</v>
      </c>
      <c r="K145" s="80">
        <f t="shared" si="222"/>
        <v>3</v>
      </c>
      <c r="L145" s="82">
        <f t="shared" si="223"/>
        <v>3</v>
      </c>
      <c r="M145" s="80">
        <f t="shared" si="156"/>
        <v>45</v>
      </c>
      <c r="N145" s="80">
        <f t="shared" si="157"/>
        <v>160</v>
      </c>
      <c r="O145" s="80">
        <f t="shared" si="158"/>
        <v>160</v>
      </c>
      <c r="P145" s="80">
        <f t="shared" si="159"/>
        <v>800</v>
      </c>
      <c r="Q145" s="80">
        <f t="shared" si="160"/>
        <v>2240</v>
      </c>
      <c r="R145" s="80">
        <f t="shared" si="161"/>
        <v>2240</v>
      </c>
      <c r="S145" s="80">
        <f t="shared" si="162"/>
        <v>80</v>
      </c>
      <c r="T145" s="80">
        <f>0</f>
        <v>0</v>
      </c>
      <c r="U145" s="80">
        <f>'Int. Sens. Plot'!$B$2</f>
        <v>100</v>
      </c>
      <c r="V145" s="80">
        <f>'Int. Sens. Plot'!$B$3</f>
        <v>25</v>
      </c>
      <c r="W145" s="80">
        <f t="shared" si="163"/>
        <v>5</v>
      </c>
      <c r="X145" s="80">
        <f t="shared" si="164"/>
        <v>5</v>
      </c>
      <c r="Y145" s="225">
        <v>0.5</v>
      </c>
      <c r="Z145" s="80">
        <v>0</v>
      </c>
      <c r="AA145" s="86">
        <v>45</v>
      </c>
      <c r="AB145" s="86">
        <v>5</v>
      </c>
      <c r="AC145" s="80">
        <v>90</v>
      </c>
      <c r="AD145" s="80">
        <v>45</v>
      </c>
      <c r="AE145" s="80">
        <v>12</v>
      </c>
      <c r="AF145" s="80">
        <f t="shared" si="165"/>
        <v>45</v>
      </c>
      <c r="AG145" s="80">
        <f t="shared" si="166"/>
        <v>45</v>
      </c>
      <c r="AH145" s="86">
        <v>0</v>
      </c>
      <c r="AI145" s="86">
        <v>12</v>
      </c>
      <c r="AJ145" s="40">
        <v>125.9</v>
      </c>
      <c r="AK145" s="86">
        <v>9</v>
      </c>
      <c r="AL145" s="86">
        <v>0</v>
      </c>
      <c r="AM145" s="91">
        <v>1</v>
      </c>
      <c r="AN145" s="91">
        <v>0.1</v>
      </c>
      <c r="AO145" s="122">
        <v>3.5</v>
      </c>
      <c r="AP145" s="122">
        <v>10</v>
      </c>
      <c r="AQ145" s="122">
        <v>3</v>
      </c>
      <c r="AR145" s="122">
        <v>3</v>
      </c>
      <c r="AS145" s="122" t="str">
        <f t="shared" si="167"/>
        <v>Signalized</v>
      </c>
      <c r="AT145" s="119" t="s">
        <v>74</v>
      </c>
      <c r="AU145" s="321" t="s">
        <v>74</v>
      </c>
      <c r="AV145" s="306">
        <f t="shared" si="168"/>
        <v>15.857142857142858</v>
      </c>
      <c r="AW145" s="276">
        <f t="shared" si="169"/>
        <v>0.62222222222222223</v>
      </c>
      <c r="AX145" s="276">
        <f t="shared" si="170"/>
        <v>2.7777777777777776E-2</v>
      </c>
      <c r="AY145" s="125">
        <f t="shared" si="171"/>
        <v>549.6123853040682</v>
      </c>
      <c r="AZ145" s="125">
        <f t="shared" si="172"/>
        <v>824.41857795610235</v>
      </c>
      <c r="BA145" s="125">
        <f t="shared" si="173"/>
        <v>1113.0819134652793</v>
      </c>
      <c r="BB145" s="125">
        <f t="shared" si="174"/>
        <v>1</v>
      </c>
      <c r="BC145" s="125">
        <f t="shared" si="175"/>
        <v>1</v>
      </c>
      <c r="BD145" s="326" t="str">
        <f t="shared" si="176"/>
        <v>-</v>
      </c>
      <c r="BE145" s="125" t="str">
        <f t="shared" si="177"/>
        <v>-</v>
      </c>
      <c r="BF145" s="125">
        <f t="shared" si="178"/>
        <v>4.580686599634304</v>
      </c>
      <c r="BG145" s="125">
        <f t="shared" si="179"/>
        <v>1.1978086274186128</v>
      </c>
      <c r="BH145" s="127">
        <f t="shared" si="180"/>
        <v>186.66666666666666</v>
      </c>
      <c r="BI145" s="125">
        <f t="shared" si="181"/>
        <v>1.0919999999999999</v>
      </c>
      <c r="BJ145" s="125">
        <f t="shared" si="182"/>
        <v>0.1138</v>
      </c>
      <c r="BK145" s="127">
        <f t="shared" si="183"/>
        <v>49</v>
      </c>
      <c r="BL145" s="126">
        <f>IF(AS145="Signalized",(AC145-BK145)^2/(2*AC145),IF(AS145="Free",PEDBIKE_DELAY(AX145,AW145,AF145,AE145,AO145,AR145,AM145,L145,TRUE),IF(AS145="Stop",1,"Control N/A!")))</f>
        <v>9.3388888888888886</v>
      </c>
      <c r="BM145" s="125">
        <f t="shared" si="184"/>
        <v>8.959091002898803E-2</v>
      </c>
      <c r="BN145" s="125">
        <f t="shared" si="185"/>
        <v>3.0928995374476003</v>
      </c>
      <c r="BO145" s="124" t="str">
        <f t="shared" si="186"/>
        <v>C</v>
      </c>
      <c r="BP145" s="310"/>
      <c r="BQ145" s="302">
        <f t="shared" si="187"/>
        <v>1500</v>
      </c>
      <c r="BR145" s="126">
        <v>130</v>
      </c>
      <c r="BS145" s="127">
        <f t="shared" si="188"/>
        <v>2.32169013927393</v>
      </c>
      <c r="BT145" s="126">
        <f t="shared" si="189"/>
        <v>22.5</v>
      </c>
      <c r="BU145" s="303">
        <f t="shared" si="190"/>
        <v>7.5</v>
      </c>
      <c r="BV145" s="276">
        <f t="shared" si="191"/>
        <v>0.62222222222222223</v>
      </c>
      <c r="BW145" s="276">
        <f t="shared" si="192"/>
        <v>6.9444444444444441E-3</v>
      </c>
      <c r="BX145" s="125">
        <f t="shared" si="193"/>
        <v>1</v>
      </c>
      <c r="BY145" s="125">
        <f t="shared" si="194"/>
        <v>5.1625684456277528E-3</v>
      </c>
      <c r="BZ145" s="125">
        <f t="shared" si="195"/>
        <v>7.5</v>
      </c>
      <c r="CA145" s="125">
        <f t="shared" si="196"/>
        <v>9.8507633297175157E-2</v>
      </c>
      <c r="CB145" s="125">
        <f t="shared" si="197"/>
        <v>0.99059643744850479</v>
      </c>
      <c r="CC145" s="125">
        <f t="shared" si="198"/>
        <v>163.33667495840493</v>
      </c>
      <c r="CD145" s="125">
        <f t="shared" si="199"/>
        <v>1.5359466399246013</v>
      </c>
      <c r="CE145" s="125">
        <f t="shared" si="200"/>
        <v>106</v>
      </c>
      <c r="CF145" s="304" cm="1">
        <f t="array" ref="CF145">PEDBIKE_DELAY(BW145,BV145,AG145,AH145,AP145,AQ145,AN145,L145,FALSE)</f>
        <v>28.731590414811876</v>
      </c>
      <c r="CG145" s="306">
        <f t="shared" si="201"/>
        <v>7.5</v>
      </c>
      <c r="CH145" s="125">
        <f t="shared" si="202"/>
        <v>1</v>
      </c>
      <c r="CI145" s="125">
        <f t="shared" si="203"/>
        <v>5.1625684456277528E-3</v>
      </c>
      <c r="CJ145" s="125">
        <f t="shared" si="204"/>
        <v>7.5</v>
      </c>
      <c r="CK145" s="125">
        <f t="shared" si="205"/>
        <v>0.99059643744850479</v>
      </c>
      <c r="CL145" s="125">
        <f t="shared" si="206"/>
        <v>1</v>
      </c>
      <c r="CM145" s="125">
        <f t="shared" si="207"/>
        <v>161.80072831848034</v>
      </c>
      <c r="CN145" s="125">
        <f t="shared" si="208"/>
        <v>1.5359466399246013</v>
      </c>
      <c r="CO145" s="127">
        <f t="shared" si="209"/>
        <v>106</v>
      </c>
      <c r="CP145" s="125" cm="1">
        <f t="array" ref="CP145">PEDBIKE_DELAY(BW145,AW145,AG145,AH145,AP145,AQ145,AN145,L145,FALSE)</f>
        <v>28.731590414811876</v>
      </c>
      <c r="CQ145" s="126">
        <f t="shared" si="210"/>
        <v>30.5</v>
      </c>
      <c r="CR145" s="126">
        <f t="shared" si="211"/>
        <v>78.5</v>
      </c>
      <c r="CS145" s="126">
        <f t="shared" si="212"/>
        <v>54.5</v>
      </c>
      <c r="CT145" s="304">
        <f t="shared" si="213"/>
        <v>35.950000000000003</v>
      </c>
      <c r="CU145" s="126">
        <f t="shared" si="224"/>
        <v>35.950000000000003</v>
      </c>
      <c r="CV145" s="126">
        <f t="shared" si="214"/>
        <v>0</v>
      </c>
      <c r="CW145" s="127">
        <f t="shared" si="215"/>
        <v>0</v>
      </c>
      <c r="CX145" s="124">
        <f t="shared" si="216"/>
        <v>12</v>
      </c>
      <c r="CY145" s="124">
        <f t="shared" si="225"/>
        <v>3.2759999999999994</v>
      </c>
      <c r="CZ145" s="124">
        <f t="shared" si="226"/>
        <v>1.4364337627509893</v>
      </c>
      <c r="DA145" s="125">
        <f t="shared" si="217"/>
        <v>-1.8843000000000001</v>
      </c>
      <c r="DB145" s="125">
        <f t="shared" si="218"/>
        <v>0.61599999999999999</v>
      </c>
      <c r="DC145" s="125">
        <f t="shared" si="219"/>
        <v>2.8640999999999992</v>
      </c>
      <c r="DD145" s="125">
        <f t="shared" si="227"/>
        <v>5.576533762750989</v>
      </c>
      <c r="DE145" s="298" t="str">
        <f t="shared" si="220"/>
        <v>C</v>
      </c>
    </row>
    <row r="146" spans="1:109" x14ac:dyDescent="0.25">
      <c r="A146" s="23">
        <v>900</v>
      </c>
      <c r="B146" s="23">
        <v>45</v>
      </c>
      <c r="C146" s="23">
        <v>3</v>
      </c>
      <c r="D146" s="23" t="s">
        <v>265</v>
      </c>
      <c r="E146" s="312">
        <f t="shared" si="152"/>
        <v>3.2436245374476007</v>
      </c>
      <c r="F146" s="287" t="str">
        <f t="shared" si="153"/>
        <v>C</v>
      </c>
      <c r="G146" s="312">
        <f t="shared" si="154"/>
        <v>2.9411</v>
      </c>
      <c r="H146" s="312">
        <f t="shared" si="154"/>
        <v>6.0630337627509885</v>
      </c>
      <c r="I146" s="287" t="str">
        <f t="shared" si="155"/>
        <v>C</v>
      </c>
      <c r="J146" s="320">
        <f t="shared" si="221"/>
        <v>3</v>
      </c>
      <c r="K146" s="80">
        <f t="shared" si="222"/>
        <v>3</v>
      </c>
      <c r="L146" s="82">
        <f t="shared" si="223"/>
        <v>3</v>
      </c>
      <c r="M146" s="80">
        <f t="shared" si="156"/>
        <v>45</v>
      </c>
      <c r="N146" s="80">
        <f t="shared" si="157"/>
        <v>180</v>
      </c>
      <c r="O146" s="80">
        <f t="shared" si="158"/>
        <v>180</v>
      </c>
      <c r="P146" s="80">
        <f t="shared" si="159"/>
        <v>900</v>
      </c>
      <c r="Q146" s="80">
        <f t="shared" si="160"/>
        <v>2520</v>
      </c>
      <c r="R146" s="80">
        <f t="shared" si="161"/>
        <v>2520</v>
      </c>
      <c r="S146" s="80">
        <f t="shared" si="162"/>
        <v>90</v>
      </c>
      <c r="T146" s="80">
        <f>0</f>
        <v>0</v>
      </c>
      <c r="U146" s="80">
        <f>'Int. Sens. Plot'!$B$2</f>
        <v>100</v>
      </c>
      <c r="V146" s="80">
        <f>'Int. Sens. Plot'!$B$3</f>
        <v>25</v>
      </c>
      <c r="W146" s="80">
        <f t="shared" si="163"/>
        <v>5</v>
      </c>
      <c r="X146" s="80">
        <f t="shared" si="164"/>
        <v>5</v>
      </c>
      <c r="Y146" s="225">
        <v>0.5</v>
      </c>
      <c r="Z146" s="80">
        <v>0</v>
      </c>
      <c r="AA146" s="86">
        <v>45</v>
      </c>
      <c r="AB146" s="86">
        <v>5</v>
      </c>
      <c r="AC146" s="80">
        <v>90</v>
      </c>
      <c r="AD146" s="80">
        <v>45</v>
      </c>
      <c r="AE146" s="80">
        <v>12</v>
      </c>
      <c r="AF146" s="80">
        <f t="shared" si="165"/>
        <v>45</v>
      </c>
      <c r="AG146" s="80">
        <f t="shared" si="166"/>
        <v>45</v>
      </c>
      <c r="AH146" s="86">
        <v>0</v>
      </c>
      <c r="AI146" s="86">
        <v>12</v>
      </c>
      <c r="AJ146" s="40">
        <v>126.9</v>
      </c>
      <c r="AK146" s="86">
        <v>9</v>
      </c>
      <c r="AL146" s="86">
        <v>0</v>
      </c>
      <c r="AM146" s="91">
        <v>1</v>
      </c>
      <c r="AN146" s="91">
        <v>0.1</v>
      </c>
      <c r="AO146" s="122">
        <v>3.5</v>
      </c>
      <c r="AP146" s="122">
        <v>10</v>
      </c>
      <c r="AQ146" s="122">
        <v>3</v>
      </c>
      <c r="AR146" s="122">
        <v>3</v>
      </c>
      <c r="AS146" s="122" t="str">
        <f t="shared" si="167"/>
        <v>Signalized</v>
      </c>
      <c r="AT146" s="119" t="s">
        <v>74</v>
      </c>
      <c r="AU146" s="321" t="s">
        <v>74</v>
      </c>
      <c r="AV146" s="306">
        <f t="shared" si="168"/>
        <v>15.857142857142858</v>
      </c>
      <c r="AW146" s="276">
        <f t="shared" si="169"/>
        <v>0.7</v>
      </c>
      <c r="AX146" s="276">
        <f t="shared" si="170"/>
        <v>2.7777777777777776E-2</v>
      </c>
      <c r="AY146" s="125">
        <f t="shared" si="171"/>
        <v>1684.1573068598136</v>
      </c>
      <c r="AZ146" s="125">
        <f t="shared" si="172"/>
        <v>2526.2359602897204</v>
      </c>
      <c r="BA146" s="125">
        <f t="shared" si="173"/>
        <v>3382.1717565767699</v>
      </c>
      <c r="BB146" s="125">
        <f t="shared" si="174"/>
        <v>1</v>
      </c>
      <c r="BC146" s="125">
        <f t="shared" si="175"/>
        <v>1</v>
      </c>
      <c r="BD146" s="326" t="str">
        <f t="shared" si="176"/>
        <v>-</v>
      </c>
      <c r="BE146" s="125" t="str">
        <f t="shared" si="177"/>
        <v>-</v>
      </c>
      <c r="BF146" s="125">
        <f t="shared" si="178"/>
        <v>4.1010194275001055</v>
      </c>
      <c r="BG146" s="125">
        <f t="shared" si="179"/>
        <v>1.1978086274186128</v>
      </c>
      <c r="BH146" s="127">
        <f t="shared" si="180"/>
        <v>210</v>
      </c>
      <c r="BI146" s="125">
        <f t="shared" si="181"/>
        <v>1.2284999999999999</v>
      </c>
      <c r="BJ146" s="125">
        <f t="shared" si="182"/>
        <v>0.128025</v>
      </c>
      <c r="BK146" s="127">
        <f t="shared" si="183"/>
        <v>49</v>
      </c>
      <c r="BL146" s="126">
        <f>IF(AS146="Signalized",(AC146-BK146)^2/(2*AC146),IF(AS146="Free",PEDBIKE_DELAY(AX146,AW146,AF146,AE146,AO146,AR146,AM146,L146,TRUE),IF(AS146="Stop",1,"Control N/A!")))</f>
        <v>9.3388888888888886</v>
      </c>
      <c r="BM146" s="125">
        <f t="shared" si="184"/>
        <v>8.959091002898803E-2</v>
      </c>
      <c r="BN146" s="125">
        <f t="shared" si="185"/>
        <v>3.2436245374476007</v>
      </c>
      <c r="BO146" s="124" t="str">
        <f t="shared" si="186"/>
        <v>C</v>
      </c>
      <c r="BP146" s="310"/>
      <c r="BQ146" s="302">
        <f t="shared" si="187"/>
        <v>1500</v>
      </c>
      <c r="BR146" s="126">
        <v>131</v>
      </c>
      <c r="BS146" s="127">
        <f t="shared" si="188"/>
        <v>1.0725866987309047</v>
      </c>
      <c r="BT146" s="126">
        <f t="shared" si="189"/>
        <v>22.5</v>
      </c>
      <c r="BU146" s="303">
        <f t="shared" si="190"/>
        <v>7.5</v>
      </c>
      <c r="BV146" s="276">
        <f t="shared" si="191"/>
        <v>0.7</v>
      </c>
      <c r="BW146" s="276">
        <f t="shared" si="192"/>
        <v>6.9444444444444441E-3</v>
      </c>
      <c r="BX146" s="125">
        <f t="shared" si="193"/>
        <v>1</v>
      </c>
      <c r="BY146" s="125">
        <f t="shared" si="194"/>
        <v>4.1447764247004235E-3</v>
      </c>
      <c r="BZ146" s="125">
        <f t="shared" si="195"/>
        <v>7.5</v>
      </c>
      <c r="CA146" s="125">
        <f t="shared" si="196"/>
        <v>0.11011822901197621</v>
      </c>
      <c r="CB146" s="125">
        <f t="shared" si="197"/>
        <v>0.99475248160081864</v>
      </c>
      <c r="CC146" s="125">
        <f t="shared" si="198"/>
        <v>264.69796236865534</v>
      </c>
      <c r="CD146" s="125">
        <f t="shared" si="199"/>
        <v>1.3890074277553406</v>
      </c>
      <c r="CE146" s="125">
        <f t="shared" si="200"/>
        <v>191</v>
      </c>
      <c r="CF146" s="304" cm="1">
        <f t="array" ref="CF146">PEDBIKE_DELAY(BW146,BV146,AG146,AH146,AP146,AQ146,AN146,L146,FALSE)</f>
        <v>37.4648244039048</v>
      </c>
      <c r="CG146" s="306">
        <f t="shared" si="201"/>
        <v>7.5</v>
      </c>
      <c r="CH146" s="125">
        <f t="shared" si="202"/>
        <v>1</v>
      </c>
      <c r="CI146" s="125">
        <f t="shared" si="203"/>
        <v>4.1447764247004235E-3</v>
      </c>
      <c r="CJ146" s="125">
        <f t="shared" si="204"/>
        <v>7.5</v>
      </c>
      <c r="CK146" s="125">
        <f t="shared" si="205"/>
        <v>0.99475248160081864</v>
      </c>
      <c r="CL146" s="125">
        <f t="shared" si="206"/>
        <v>1</v>
      </c>
      <c r="CM146" s="125">
        <f t="shared" si="207"/>
        <v>263.30895494089998</v>
      </c>
      <c r="CN146" s="125">
        <f t="shared" si="208"/>
        <v>1.3890074277553406</v>
      </c>
      <c r="CO146" s="127">
        <f t="shared" si="209"/>
        <v>191</v>
      </c>
      <c r="CP146" s="125" cm="1">
        <f t="array" ref="CP146">PEDBIKE_DELAY(BW146,AW146,AG146,AH146,AP146,AQ146,AN146,L146,FALSE)</f>
        <v>37.4648244039048</v>
      </c>
      <c r="CQ146" s="126">
        <f t="shared" si="210"/>
        <v>30.5</v>
      </c>
      <c r="CR146" s="126">
        <f t="shared" si="211"/>
        <v>78.5</v>
      </c>
      <c r="CS146" s="126">
        <f t="shared" si="212"/>
        <v>54.5</v>
      </c>
      <c r="CT146" s="304">
        <f t="shared" si="213"/>
        <v>35.950000000000003</v>
      </c>
      <c r="CU146" s="126">
        <f t="shared" si="224"/>
        <v>35.950000000000003</v>
      </c>
      <c r="CV146" s="126">
        <f t="shared" si="214"/>
        <v>0</v>
      </c>
      <c r="CW146" s="127">
        <f t="shared" si="215"/>
        <v>0</v>
      </c>
      <c r="CX146" s="124">
        <f t="shared" si="216"/>
        <v>12</v>
      </c>
      <c r="CY146" s="124">
        <f t="shared" si="225"/>
        <v>3.6854999999999993</v>
      </c>
      <c r="CZ146" s="124">
        <f t="shared" si="226"/>
        <v>1.4364337627509893</v>
      </c>
      <c r="DA146" s="125">
        <f t="shared" si="217"/>
        <v>-1.8843000000000001</v>
      </c>
      <c r="DB146" s="125">
        <f t="shared" si="218"/>
        <v>0.69300000000000006</v>
      </c>
      <c r="DC146" s="125">
        <f t="shared" si="219"/>
        <v>2.9411</v>
      </c>
      <c r="DD146" s="125">
        <f t="shared" si="227"/>
        <v>6.0630337627509885</v>
      </c>
      <c r="DE146" s="298" t="str">
        <f t="shared" si="220"/>
        <v>C</v>
      </c>
    </row>
    <row r="147" spans="1:109" x14ac:dyDescent="0.25">
      <c r="A147" s="23">
        <v>1000</v>
      </c>
      <c r="B147" s="23">
        <v>45</v>
      </c>
      <c r="C147" s="23">
        <v>3</v>
      </c>
      <c r="D147" s="23" t="s">
        <v>265</v>
      </c>
      <c r="E147" s="312">
        <f t="shared" si="152"/>
        <v>3.3943495374476007</v>
      </c>
      <c r="F147" s="287" t="str">
        <f t="shared" si="153"/>
        <v>C</v>
      </c>
      <c r="G147" s="312">
        <f t="shared" si="154"/>
        <v>3.0181</v>
      </c>
      <c r="H147" s="312">
        <f t="shared" si="154"/>
        <v>6.5495337627509889</v>
      </c>
      <c r="I147" s="287" t="str">
        <f t="shared" si="155"/>
        <v>C</v>
      </c>
      <c r="J147" s="320">
        <f t="shared" si="221"/>
        <v>3</v>
      </c>
      <c r="K147" s="80">
        <f t="shared" si="222"/>
        <v>3</v>
      </c>
      <c r="L147" s="82">
        <f t="shared" si="223"/>
        <v>3</v>
      </c>
      <c r="M147" s="80">
        <f t="shared" si="156"/>
        <v>45</v>
      </c>
      <c r="N147" s="80">
        <f t="shared" si="157"/>
        <v>200</v>
      </c>
      <c r="O147" s="80">
        <f t="shared" si="158"/>
        <v>200</v>
      </c>
      <c r="P147" s="80">
        <f t="shared" si="159"/>
        <v>1000</v>
      </c>
      <c r="Q147" s="80">
        <f t="shared" si="160"/>
        <v>2800</v>
      </c>
      <c r="R147" s="80">
        <f t="shared" si="161"/>
        <v>2800</v>
      </c>
      <c r="S147" s="80">
        <f t="shared" si="162"/>
        <v>100</v>
      </c>
      <c r="T147" s="80">
        <f>0</f>
        <v>0</v>
      </c>
      <c r="U147" s="80">
        <f>'Int. Sens. Plot'!$B$2</f>
        <v>100</v>
      </c>
      <c r="V147" s="80">
        <f>'Int. Sens. Plot'!$B$3</f>
        <v>25</v>
      </c>
      <c r="W147" s="80">
        <f t="shared" si="163"/>
        <v>5</v>
      </c>
      <c r="X147" s="80">
        <f t="shared" si="164"/>
        <v>5</v>
      </c>
      <c r="Y147" s="225">
        <v>0.5</v>
      </c>
      <c r="Z147" s="80">
        <v>0</v>
      </c>
      <c r="AA147" s="86">
        <v>45</v>
      </c>
      <c r="AB147" s="86">
        <v>5</v>
      </c>
      <c r="AC147" s="80">
        <v>90</v>
      </c>
      <c r="AD147" s="80">
        <v>45</v>
      </c>
      <c r="AE147" s="80">
        <v>12</v>
      </c>
      <c r="AF147" s="80">
        <f t="shared" si="165"/>
        <v>45</v>
      </c>
      <c r="AG147" s="80">
        <f t="shared" si="166"/>
        <v>45</v>
      </c>
      <c r="AH147" s="86">
        <v>0</v>
      </c>
      <c r="AI147" s="86">
        <v>12</v>
      </c>
      <c r="AJ147" s="40">
        <v>127.9</v>
      </c>
      <c r="AK147" s="86">
        <v>9</v>
      </c>
      <c r="AL147" s="86">
        <v>0</v>
      </c>
      <c r="AM147" s="91">
        <v>1</v>
      </c>
      <c r="AN147" s="91">
        <v>0.1</v>
      </c>
      <c r="AO147" s="122">
        <v>3.5</v>
      </c>
      <c r="AP147" s="122">
        <v>10</v>
      </c>
      <c r="AQ147" s="122">
        <v>3</v>
      </c>
      <c r="AR147" s="122">
        <v>3</v>
      </c>
      <c r="AS147" s="122" t="str">
        <f t="shared" si="167"/>
        <v>Signalized</v>
      </c>
      <c r="AT147" s="119" t="s">
        <v>74</v>
      </c>
      <c r="AU147" s="321" t="s">
        <v>74</v>
      </c>
      <c r="AV147" s="306">
        <f t="shared" si="168"/>
        <v>15.857142857142858</v>
      </c>
      <c r="AW147" s="276">
        <f t="shared" si="169"/>
        <v>0.77777777777777779</v>
      </c>
      <c r="AX147" s="276">
        <f t="shared" si="170"/>
        <v>2.7777777777777776E-2</v>
      </c>
      <c r="AY147" s="125">
        <f t="shared" si="171"/>
        <v>5222.0835306054914</v>
      </c>
      <c r="AZ147" s="125">
        <f t="shared" si="172"/>
        <v>7833.1252959082376</v>
      </c>
      <c r="BA147" s="125">
        <f t="shared" si="173"/>
        <v>10458.024204068126</v>
      </c>
      <c r="BB147" s="125">
        <f t="shared" si="174"/>
        <v>1</v>
      </c>
      <c r="BC147" s="125">
        <f t="shared" si="175"/>
        <v>1</v>
      </c>
      <c r="BD147" s="326" t="str">
        <f t="shared" si="176"/>
        <v>-</v>
      </c>
      <c r="BE147" s="125" t="str">
        <f t="shared" si="177"/>
        <v>-</v>
      </c>
      <c r="BF147" s="125">
        <f t="shared" si="178"/>
        <v>3.7214613018450824</v>
      </c>
      <c r="BG147" s="125">
        <f t="shared" si="179"/>
        <v>1.1978086274186128</v>
      </c>
      <c r="BH147" s="127">
        <f t="shared" si="180"/>
        <v>233.33333333333334</v>
      </c>
      <c r="BI147" s="125">
        <f t="shared" si="181"/>
        <v>1.3649999999999998</v>
      </c>
      <c r="BJ147" s="125">
        <f t="shared" si="182"/>
        <v>0.14224999999999999</v>
      </c>
      <c r="BK147" s="127">
        <f t="shared" si="183"/>
        <v>49</v>
      </c>
      <c r="BL147" s="126">
        <f>IF(AS147="Signalized",(AC147-BK147)^2/(2*AC147),IF(AS147="Free",PEDBIKE_DELAY(AX147,AW147,AF147,AE147,AO147,AR147,AM147,L147,TRUE),IF(AS147="Stop",1,"Control N/A!")))</f>
        <v>9.3388888888888886</v>
      </c>
      <c r="BM147" s="125">
        <f t="shared" si="184"/>
        <v>8.959091002898803E-2</v>
      </c>
      <c r="BN147" s="125">
        <f t="shared" si="185"/>
        <v>3.3943495374476007</v>
      </c>
      <c r="BO147" s="124" t="str">
        <f t="shared" si="186"/>
        <v>C</v>
      </c>
      <c r="BP147" s="310"/>
      <c r="BQ147" s="302">
        <f t="shared" si="187"/>
        <v>1500</v>
      </c>
      <c r="BR147" s="126">
        <v>132</v>
      </c>
      <c r="BS147" s="127">
        <f t="shared" si="188"/>
        <v>0.49004398490053547</v>
      </c>
      <c r="BT147" s="126">
        <f t="shared" si="189"/>
        <v>22.5</v>
      </c>
      <c r="BU147" s="303">
        <f t="shared" si="190"/>
        <v>7.5</v>
      </c>
      <c r="BV147" s="276">
        <f t="shared" si="191"/>
        <v>0.77777777777777779</v>
      </c>
      <c r="BW147" s="276">
        <f t="shared" si="192"/>
        <v>6.9444444444444441E-3</v>
      </c>
      <c r="BX147" s="125">
        <f t="shared" si="193"/>
        <v>1</v>
      </c>
      <c r="BY147" s="125">
        <f t="shared" si="194"/>
        <v>3.5233745410120317E-3</v>
      </c>
      <c r="BZ147" s="125">
        <f t="shared" si="195"/>
        <v>7.5</v>
      </c>
      <c r="CA147" s="125">
        <f t="shared" si="196"/>
        <v>0.12157928831600806</v>
      </c>
      <c r="CB147" s="125">
        <f t="shared" si="197"/>
        <v>0.99707170030518177</v>
      </c>
      <c r="CC147" s="125">
        <f t="shared" si="198"/>
        <v>431.54310309085713</v>
      </c>
      <c r="CD147" s="125">
        <f t="shared" si="199"/>
        <v>1.263687537081851</v>
      </c>
      <c r="CE147" s="125">
        <f t="shared" si="200"/>
        <v>341</v>
      </c>
      <c r="CF147" s="304" cm="1">
        <f t="array" ref="CF147">PEDBIKE_DELAY(BW147,BV147,AG147,AH147,AP147,AQ147,AN147,L147,FALSE)</f>
        <v>47.877622228073797</v>
      </c>
      <c r="CG147" s="306">
        <f t="shared" si="201"/>
        <v>7.5</v>
      </c>
      <c r="CH147" s="125">
        <f t="shared" si="202"/>
        <v>1</v>
      </c>
      <c r="CI147" s="125">
        <f t="shared" si="203"/>
        <v>3.5233745410120317E-3</v>
      </c>
      <c r="CJ147" s="125">
        <f t="shared" si="204"/>
        <v>7.5</v>
      </c>
      <c r="CK147" s="125">
        <f t="shared" si="205"/>
        <v>0.99707170030518177</v>
      </c>
      <c r="CL147" s="125">
        <f t="shared" si="206"/>
        <v>1</v>
      </c>
      <c r="CM147" s="125">
        <f t="shared" si="207"/>
        <v>430.27941555377527</v>
      </c>
      <c r="CN147" s="125">
        <f t="shared" si="208"/>
        <v>1.263687537081851</v>
      </c>
      <c r="CO147" s="127">
        <f t="shared" si="209"/>
        <v>341</v>
      </c>
      <c r="CP147" s="125" cm="1">
        <f t="array" ref="CP147">PEDBIKE_DELAY(BW147,AW147,AG147,AH147,AP147,AQ147,AN147,L147,FALSE)</f>
        <v>47.877622228073797</v>
      </c>
      <c r="CQ147" s="126">
        <f t="shared" si="210"/>
        <v>30.5</v>
      </c>
      <c r="CR147" s="126">
        <f t="shared" si="211"/>
        <v>78.5</v>
      </c>
      <c r="CS147" s="126">
        <f t="shared" si="212"/>
        <v>54.5</v>
      </c>
      <c r="CT147" s="304">
        <f t="shared" si="213"/>
        <v>35.950000000000003</v>
      </c>
      <c r="CU147" s="126">
        <f t="shared" si="224"/>
        <v>35.950000000000003</v>
      </c>
      <c r="CV147" s="126">
        <f t="shared" si="214"/>
        <v>0</v>
      </c>
      <c r="CW147" s="127">
        <f t="shared" si="215"/>
        <v>0</v>
      </c>
      <c r="CX147" s="124">
        <f t="shared" si="216"/>
        <v>12</v>
      </c>
      <c r="CY147" s="124">
        <f t="shared" si="225"/>
        <v>4.0949999999999998</v>
      </c>
      <c r="CZ147" s="124">
        <f t="shared" si="226"/>
        <v>1.4364337627509893</v>
      </c>
      <c r="DA147" s="125">
        <f t="shared" si="217"/>
        <v>-1.8843000000000001</v>
      </c>
      <c r="DB147" s="125">
        <f t="shared" si="218"/>
        <v>0.77</v>
      </c>
      <c r="DC147" s="125">
        <f t="shared" si="219"/>
        <v>3.0181</v>
      </c>
      <c r="DD147" s="125">
        <f t="shared" si="227"/>
        <v>6.5495337627509889</v>
      </c>
      <c r="DE147" s="298" t="str">
        <f t="shared" si="220"/>
        <v>C</v>
      </c>
    </row>
    <row r="148" spans="1:109" x14ac:dyDescent="0.25">
      <c r="A148" s="23">
        <v>1100</v>
      </c>
      <c r="B148" s="23">
        <v>45</v>
      </c>
      <c r="C148" s="23">
        <v>3</v>
      </c>
      <c r="D148" s="23" t="s">
        <v>265</v>
      </c>
      <c r="E148" s="312">
        <f t="shared" si="152"/>
        <v>3.5450745374476007</v>
      </c>
      <c r="F148" s="287" t="str">
        <f t="shared" si="153"/>
        <v>D</v>
      </c>
      <c r="G148" s="312">
        <f t="shared" si="154"/>
        <v>3.0951</v>
      </c>
      <c r="H148" s="312">
        <f t="shared" si="154"/>
        <v>7.0360337627509892</v>
      </c>
      <c r="I148" s="287" t="str">
        <f t="shared" si="155"/>
        <v>C</v>
      </c>
      <c r="J148" s="320">
        <f t="shared" si="221"/>
        <v>3</v>
      </c>
      <c r="K148" s="80">
        <f t="shared" si="222"/>
        <v>3</v>
      </c>
      <c r="L148" s="82">
        <f t="shared" si="223"/>
        <v>3</v>
      </c>
      <c r="M148" s="80">
        <f t="shared" si="156"/>
        <v>45</v>
      </c>
      <c r="N148" s="80">
        <f t="shared" si="157"/>
        <v>220</v>
      </c>
      <c r="O148" s="80">
        <f t="shared" si="158"/>
        <v>220</v>
      </c>
      <c r="P148" s="80">
        <f t="shared" si="159"/>
        <v>1100</v>
      </c>
      <c r="Q148" s="80">
        <f t="shared" si="160"/>
        <v>3080</v>
      </c>
      <c r="R148" s="80">
        <f t="shared" si="161"/>
        <v>3080</v>
      </c>
      <c r="S148" s="80">
        <f t="shared" si="162"/>
        <v>110</v>
      </c>
      <c r="T148" s="80">
        <f>0</f>
        <v>0</v>
      </c>
      <c r="U148" s="80">
        <f>'Int. Sens. Plot'!$B$2</f>
        <v>100</v>
      </c>
      <c r="V148" s="80">
        <f>'Int. Sens. Plot'!$B$3</f>
        <v>25</v>
      </c>
      <c r="W148" s="80">
        <f t="shared" si="163"/>
        <v>5</v>
      </c>
      <c r="X148" s="80">
        <f t="shared" si="164"/>
        <v>5</v>
      </c>
      <c r="Y148" s="225">
        <v>0.5</v>
      </c>
      <c r="Z148" s="80">
        <v>0</v>
      </c>
      <c r="AA148" s="86">
        <v>45</v>
      </c>
      <c r="AB148" s="86">
        <v>5</v>
      </c>
      <c r="AC148" s="80">
        <v>90</v>
      </c>
      <c r="AD148" s="80">
        <v>45</v>
      </c>
      <c r="AE148" s="80">
        <v>12</v>
      </c>
      <c r="AF148" s="80">
        <f t="shared" si="165"/>
        <v>45</v>
      </c>
      <c r="AG148" s="80">
        <f t="shared" si="166"/>
        <v>45</v>
      </c>
      <c r="AH148" s="86">
        <v>0</v>
      </c>
      <c r="AI148" s="86">
        <v>12</v>
      </c>
      <c r="AJ148" s="40">
        <v>128.9</v>
      </c>
      <c r="AK148" s="86">
        <v>9</v>
      </c>
      <c r="AL148" s="86">
        <v>0</v>
      </c>
      <c r="AM148" s="91">
        <v>1</v>
      </c>
      <c r="AN148" s="91">
        <v>0.1</v>
      </c>
      <c r="AO148" s="122">
        <v>3.5</v>
      </c>
      <c r="AP148" s="122">
        <v>10</v>
      </c>
      <c r="AQ148" s="122">
        <v>3</v>
      </c>
      <c r="AR148" s="122">
        <v>3</v>
      </c>
      <c r="AS148" s="122" t="str">
        <f t="shared" si="167"/>
        <v>Signalized</v>
      </c>
      <c r="AT148" s="119" t="s">
        <v>74</v>
      </c>
      <c r="AU148" s="321" t="s">
        <v>74</v>
      </c>
      <c r="AV148" s="306">
        <f t="shared" si="168"/>
        <v>15.857142857142858</v>
      </c>
      <c r="AW148" s="276">
        <f t="shared" si="169"/>
        <v>0.85555555555555551</v>
      </c>
      <c r="AX148" s="276">
        <f t="shared" si="170"/>
        <v>2.7777777777777776E-2</v>
      </c>
      <c r="AY148" s="125">
        <f t="shared" si="171"/>
        <v>16346.362871709754</v>
      </c>
      <c r="AZ148" s="125">
        <f t="shared" si="172"/>
        <v>24519.544307564633</v>
      </c>
      <c r="BA148" s="125">
        <f t="shared" si="173"/>
        <v>32706.58288627665</v>
      </c>
      <c r="BB148" s="125">
        <f t="shared" si="174"/>
        <v>1</v>
      </c>
      <c r="BC148" s="125">
        <f t="shared" si="175"/>
        <v>1</v>
      </c>
      <c r="BD148" s="326" t="str">
        <f t="shared" si="176"/>
        <v>-</v>
      </c>
      <c r="BE148" s="125" t="str">
        <f t="shared" si="177"/>
        <v>-</v>
      </c>
      <c r="BF148" s="125">
        <f t="shared" si="178"/>
        <v>3.4093475797640895</v>
      </c>
      <c r="BG148" s="125">
        <f t="shared" si="179"/>
        <v>1.1978086274186128</v>
      </c>
      <c r="BH148" s="127">
        <f t="shared" si="180"/>
        <v>256.66666666666669</v>
      </c>
      <c r="BI148" s="125">
        <f t="shared" si="181"/>
        <v>1.5015000000000001</v>
      </c>
      <c r="BJ148" s="125">
        <f t="shared" si="182"/>
        <v>0.156475</v>
      </c>
      <c r="BK148" s="127">
        <f t="shared" si="183"/>
        <v>49</v>
      </c>
      <c r="BL148" s="126">
        <f>IF(AS148="Signalized",(AC148-BK148)^2/(2*AC148),IF(AS148="Free",PEDBIKE_DELAY(AX148,AW148,AF148,AE148,AO148,AR148,AM148,L148,TRUE),IF(AS148="Stop",1,"Control N/A!")))</f>
        <v>9.3388888888888886</v>
      </c>
      <c r="BM148" s="125">
        <f t="shared" si="184"/>
        <v>8.959091002898803E-2</v>
      </c>
      <c r="BN148" s="125">
        <f t="shared" si="185"/>
        <v>3.5450745374476007</v>
      </c>
      <c r="BO148" s="124" t="str">
        <f t="shared" si="186"/>
        <v>D</v>
      </c>
      <c r="BP148" s="310"/>
      <c r="BQ148" s="302">
        <f t="shared" si="187"/>
        <v>1500</v>
      </c>
      <c r="BR148" s="126">
        <v>133</v>
      </c>
      <c r="BS148" s="127">
        <f t="shared" si="188"/>
        <v>0.22141764350665727</v>
      </c>
      <c r="BT148" s="126">
        <f t="shared" si="189"/>
        <v>22.5</v>
      </c>
      <c r="BU148" s="303">
        <f t="shared" si="190"/>
        <v>7.5</v>
      </c>
      <c r="BV148" s="276">
        <f t="shared" si="191"/>
        <v>0.85555555555555551</v>
      </c>
      <c r="BW148" s="276">
        <f t="shared" si="192"/>
        <v>6.9444444444444441E-3</v>
      </c>
      <c r="BX148" s="125">
        <f t="shared" si="193"/>
        <v>1</v>
      </c>
      <c r="BY148" s="125">
        <f t="shared" si="194"/>
        <v>3.1472642632091518E-3</v>
      </c>
      <c r="BZ148" s="125">
        <f t="shared" si="195"/>
        <v>7.5</v>
      </c>
      <c r="CA148" s="125">
        <f t="shared" si="196"/>
        <v>0.13289273713440797</v>
      </c>
      <c r="CB148" s="125">
        <f t="shared" si="197"/>
        <v>0.99836590585294371</v>
      </c>
      <c r="CC148" s="125">
        <f t="shared" si="198"/>
        <v>707.76546446518228</v>
      </c>
      <c r="CD148" s="125">
        <f t="shared" si="199"/>
        <v>1.1565554029711045</v>
      </c>
      <c r="CE148" s="125">
        <f t="shared" si="200"/>
        <v>612</v>
      </c>
      <c r="CF148" s="304" cm="1">
        <f t="array" ref="CF148">PEDBIKE_DELAY(BW148,BV148,AG148,AH148,AP148,AQ148,AN148,L148,FALSE)</f>
        <v>59.903295172809734</v>
      </c>
      <c r="CG148" s="306">
        <f t="shared" si="201"/>
        <v>7.5</v>
      </c>
      <c r="CH148" s="125">
        <f t="shared" si="202"/>
        <v>1</v>
      </c>
      <c r="CI148" s="125">
        <f t="shared" si="203"/>
        <v>3.1472642632091518E-3</v>
      </c>
      <c r="CJ148" s="125">
        <f t="shared" si="204"/>
        <v>7.5</v>
      </c>
      <c r="CK148" s="125">
        <f t="shared" si="205"/>
        <v>0.99836590585294371</v>
      </c>
      <c r="CL148" s="125">
        <f t="shared" si="206"/>
        <v>1</v>
      </c>
      <c r="CM148" s="125">
        <f t="shared" si="207"/>
        <v>706.60890906221118</v>
      </c>
      <c r="CN148" s="125">
        <f t="shared" si="208"/>
        <v>1.1565554029711045</v>
      </c>
      <c r="CO148" s="127">
        <f t="shared" si="209"/>
        <v>612</v>
      </c>
      <c r="CP148" s="125" cm="1">
        <f t="array" ref="CP148">PEDBIKE_DELAY(BW148,AW148,AG148,AH148,AP148,AQ148,AN148,L148,FALSE)</f>
        <v>59.903295172809734</v>
      </c>
      <c r="CQ148" s="126">
        <f t="shared" si="210"/>
        <v>30.5</v>
      </c>
      <c r="CR148" s="126">
        <f t="shared" si="211"/>
        <v>78.5</v>
      </c>
      <c r="CS148" s="126">
        <f t="shared" si="212"/>
        <v>54.5</v>
      </c>
      <c r="CT148" s="304">
        <f t="shared" si="213"/>
        <v>35.950000000000003</v>
      </c>
      <c r="CU148" s="126">
        <f t="shared" si="224"/>
        <v>35.950000000000003</v>
      </c>
      <c r="CV148" s="126">
        <f t="shared" si="214"/>
        <v>0</v>
      </c>
      <c r="CW148" s="127">
        <f t="shared" si="215"/>
        <v>0</v>
      </c>
      <c r="CX148" s="124">
        <f t="shared" si="216"/>
        <v>12</v>
      </c>
      <c r="CY148" s="124">
        <f t="shared" si="225"/>
        <v>4.5045000000000002</v>
      </c>
      <c r="CZ148" s="124">
        <f t="shared" si="226"/>
        <v>1.4364337627509893</v>
      </c>
      <c r="DA148" s="125">
        <f t="shared" si="217"/>
        <v>-1.8843000000000001</v>
      </c>
      <c r="DB148" s="125">
        <f t="shared" si="218"/>
        <v>0.84699999999999998</v>
      </c>
      <c r="DC148" s="125">
        <f t="shared" si="219"/>
        <v>3.0951</v>
      </c>
      <c r="DD148" s="125">
        <f t="shared" si="227"/>
        <v>7.0360337627509892</v>
      </c>
      <c r="DE148" s="298" t="str">
        <f t="shared" si="220"/>
        <v>C</v>
      </c>
    </row>
    <row r="149" spans="1:109" x14ac:dyDescent="0.25">
      <c r="A149" s="23">
        <v>1200</v>
      </c>
      <c r="B149" s="23">
        <v>45</v>
      </c>
      <c r="C149" s="23">
        <v>3</v>
      </c>
      <c r="D149" s="23" t="s">
        <v>265</v>
      </c>
      <c r="E149" s="312">
        <f t="shared" si="152"/>
        <v>3.6957995374476007</v>
      </c>
      <c r="F149" s="287" t="str">
        <f t="shared" si="153"/>
        <v>D</v>
      </c>
      <c r="G149" s="312">
        <f t="shared" si="154"/>
        <v>3.1720999999999999</v>
      </c>
      <c r="H149" s="312">
        <f t="shared" si="154"/>
        <v>7.5225337627509887</v>
      </c>
      <c r="I149" s="287" t="str">
        <f t="shared" si="155"/>
        <v>C</v>
      </c>
      <c r="J149" s="320">
        <f t="shared" si="221"/>
        <v>3</v>
      </c>
      <c r="K149" s="80">
        <f t="shared" si="222"/>
        <v>3</v>
      </c>
      <c r="L149" s="82">
        <f t="shared" si="223"/>
        <v>3</v>
      </c>
      <c r="M149" s="80">
        <f t="shared" si="156"/>
        <v>45</v>
      </c>
      <c r="N149" s="80">
        <f t="shared" si="157"/>
        <v>240</v>
      </c>
      <c r="O149" s="80">
        <f t="shared" si="158"/>
        <v>240</v>
      </c>
      <c r="P149" s="80">
        <f t="shared" si="159"/>
        <v>1200</v>
      </c>
      <c r="Q149" s="80">
        <f t="shared" si="160"/>
        <v>3360</v>
      </c>
      <c r="R149" s="80">
        <f t="shared" si="161"/>
        <v>3360</v>
      </c>
      <c r="S149" s="80">
        <f t="shared" si="162"/>
        <v>120</v>
      </c>
      <c r="T149" s="80">
        <f>0</f>
        <v>0</v>
      </c>
      <c r="U149" s="80">
        <f>'Int. Sens. Plot'!$B$2</f>
        <v>100</v>
      </c>
      <c r="V149" s="80">
        <f>'Int. Sens. Plot'!$B$3</f>
        <v>25</v>
      </c>
      <c r="W149" s="80">
        <f t="shared" si="163"/>
        <v>5</v>
      </c>
      <c r="X149" s="80">
        <f t="shared" si="164"/>
        <v>5</v>
      </c>
      <c r="Y149" s="225">
        <v>0.5</v>
      </c>
      <c r="Z149" s="80">
        <v>0</v>
      </c>
      <c r="AA149" s="86">
        <v>45</v>
      </c>
      <c r="AB149" s="86">
        <v>5</v>
      </c>
      <c r="AC149" s="80">
        <v>90</v>
      </c>
      <c r="AD149" s="80">
        <v>45</v>
      </c>
      <c r="AE149" s="80">
        <v>12</v>
      </c>
      <c r="AF149" s="80">
        <f t="shared" si="165"/>
        <v>45</v>
      </c>
      <c r="AG149" s="80">
        <f t="shared" si="166"/>
        <v>45</v>
      </c>
      <c r="AH149" s="86">
        <v>0</v>
      </c>
      <c r="AI149" s="86">
        <v>12</v>
      </c>
      <c r="AJ149" s="40">
        <v>129.9</v>
      </c>
      <c r="AK149" s="86">
        <v>9</v>
      </c>
      <c r="AL149" s="86">
        <v>0</v>
      </c>
      <c r="AM149" s="91">
        <v>1</v>
      </c>
      <c r="AN149" s="91">
        <v>0.1</v>
      </c>
      <c r="AO149" s="122">
        <v>3.5</v>
      </c>
      <c r="AP149" s="122">
        <v>10</v>
      </c>
      <c r="AQ149" s="122">
        <v>3</v>
      </c>
      <c r="AR149" s="122">
        <v>3</v>
      </c>
      <c r="AS149" s="122" t="str">
        <f t="shared" si="167"/>
        <v>Signalized</v>
      </c>
      <c r="AT149" s="119" t="s">
        <v>74</v>
      </c>
      <c r="AU149" s="321" t="s">
        <v>74</v>
      </c>
      <c r="AV149" s="306">
        <f t="shared" si="168"/>
        <v>15.857142857142858</v>
      </c>
      <c r="AW149" s="276">
        <f t="shared" si="169"/>
        <v>0.93333333333333335</v>
      </c>
      <c r="AX149" s="276">
        <f t="shared" si="170"/>
        <v>2.7777777777777776E-2</v>
      </c>
      <c r="AY149" s="125">
        <f t="shared" si="171"/>
        <v>51569.685636044676</v>
      </c>
      <c r="AZ149" s="125">
        <f t="shared" si="172"/>
        <v>77354.528454067011</v>
      </c>
      <c r="BA149" s="125">
        <f t="shared" si="173"/>
        <v>103153.2284149465</v>
      </c>
      <c r="BB149" s="125">
        <f t="shared" si="174"/>
        <v>1</v>
      </c>
      <c r="BC149" s="125">
        <f t="shared" si="175"/>
        <v>1</v>
      </c>
      <c r="BD149" s="326" t="str">
        <f t="shared" si="176"/>
        <v>-</v>
      </c>
      <c r="BE149" s="125" t="str">
        <f t="shared" si="177"/>
        <v>-</v>
      </c>
      <c r="BF149" s="125">
        <f t="shared" si="178"/>
        <v>3.145884193604767</v>
      </c>
      <c r="BG149" s="125">
        <f t="shared" si="179"/>
        <v>1.1978086274186128</v>
      </c>
      <c r="BH149" s="127">
        <f t="shared" si="180"/>
        <v>280</v>
      </c>
      <c r="BI149" s="125">
        <f t="shared" si="181"/>
        <v>1.6379999999999997</v>
      </c>
      <c r="BJ149" s="125">
        <f t="shared" si="182"/>
        <v>0.17069999999999999</v>
      </c>
      <c r="BK149" s="127">
        <f t="shared" si="183"/>
        <v>49</v>
      </c>
      <c r="BL149" s="126">
        <f>IF(AS149="Signalized",(AC149-BK149)^2/(2*AC149),IF(AS149="Free",PEDBIKE_DELAY(AX149,AW149,AF149,AE149,AO149,AR149,AM149,L149,TRUE),IF(AS149="Stop",1,"Control N/A!")))</f>
        <v>9.3388888888888886</v>
      </c>
      <c r="BM149" s="125">
        <f t="shared" si="184"/>
        <v>8.959091002898803E-2</v>
      </c>
      <c r="BN149" s="125">
        <f t="shared" si="185"/>
        <v>3.6957995374476007</v>
      </c>
      <c r="BO149" s="124" t="str">
        <f t="shared" si="186"/>
        <v>D</v>
      </c>
      <c r="BP149" s="310"/>
      <c r="BQ149" s="302">
        <f t="shared" si="187"/>
        <v>1500</v>
      </c>
      <c r="BR149" s="126">
        <v>134</v>
      </c>
      <c r="BS149" s="127">
        <f t="shared" si="188"/>
        <v>9.8938174215643548E-2</v>
      </c>
      <c r="BT149" s="126">
        <f t="shared" si="189"/>
        <v>22.5</v>
      </c>
      <c r="BU149" s="303">
        <f t="shared" si="190"/>
        <v>7.5</v>
      </c>
      <c r="BV149" s="276">
        <f t="shared" si="191"/>
        <v>0.93333333333333335</v>
      </c>
      <c r="BW149" s="276">
        <f t="shared" si="192"/>
        <v>6.9444444444444441E-3</v>
      </c>
      <c r="BX149" s="125">
        <f t="shared" si="193"/>
        <v>1</v>
      </c>
      <c r="BY149" s="125">
        <f t="shared" si="194"/>
        <v>2.9245599860305413E-3</v>
      </c>
      <c r="BZ149" s="125">
        <f t="shared" si="195"/>
        <v>7.5</v>
      </c>
      <c r="CA149" s="125">
        <f t="shared" si="196"/>
        <v>0.1440604765877348</v>
      </c>
      <c r="CB149" s="125">
        <f t="shared" si="197"/>
        <v>0.99908811803444553</v>
      </c>
      <c r="CC149" s="125">
        <f t="shared" si="198"/>
        <v>1167.4572529593063</v>
      </c>
      <c r="CD149" s="125">
        <f t="shared" si="199"/>
        <v>1.0645832145294083</v>
      </c>
      <c r="CE149" s="125">
        <f t="shared" si="200"/>
        <v>1097</v>
      </c>
      <c r="CF149" s="304" cm="1">
        <f t="array" ref="CF149">PEDBIKE_DELAY(BW149,BV149,AG149,AH149,AP149,AQ149,AN149,L149,FALSE)</f>
        <v>73.279569643591771</v>
      </c>
      <c r="CG149" s="306">
        <f t="shared" si="201"/>
        <v>7.5</v>
      </c>
      <c r="CH149" s="125">
        <f t="shared" si="202"/>
        <v>1</v>
      </c>
      <c r="CI149" s="125">
        <f t="shared" si="203"/>
        <v>2.9245599860305413E-3</v>
      </c>
      <c r="CJ149" s="125">
        <f t="shared" si="204"/>
        <v>7.5</v>
      </c>
      <c r="CK149" s="125">
        <f t="shared" si="205"/>
        <v>0.99908811803444553</v>
      </c>
      <c r="CL149" s="125">
        <f t="shared" si="206"/>
        <v>1</v>
      </c>
      <c r="CM149" s="125">
        <f t="shared" si="207"/>
        <v>1166.3926697447769</v>
      </c>
      <c r="CN149" s="125">
        <f t="shared" si="208"/>
        <v>1.0645832145294083</v>
      </c>
      <c r="CO149" s="127">
        <f t="shared" si="209"/>
        <v>1097</v>
      </c>
      <c r="CP149" s="125" cm="1">
        <f t="array" ref="CP149">PEDBIKE_DELAY(BW149,AW149,AG149,AH149,AP149,AQ149,AN149,L149,FALSE)</f>
        <v>73.279569643591771</v>
      </c>
      <c r="CQ149" s="126">
        <f t="shared" si="210"/>
        <v>30.5</v>
      </c>
      <c r="CR149" s="126">
        <f t="shared" si="211"/>
        <v>78.5</v>
      </c>
      <c r="CS149" s="126">
        <f t="shared" si="212"/>
        <v>54.5</v>
      </c>
      <c r="CT149" s="304">
        <f t="shared" si="213"/>
        <v>35.950000000000003</v>
      </c>
      <c r="CU149" s="126">
        <f t="shared" si="224"/>
        <v>35.950000000000003</v>
      </c>
      <c r="CV149" s="126">
        <f t="shared" si="214"/>
        <v>0</v>
      </c>
      <c r="CW149" s="127">
        <f t="shared" si="215"/>
        <v>0</v>
      </c>
      <c r="CX149" s="124">
        <f t="shared" si="216"/>
        <v>12</v>
      </c>
      <c r="CY149" s="124">
        <f t="shared" si="225"/>
        <v>4.9139999999999997</v>
      </c>
      <c r="CZ149" s="124">
        <f t="shared" si="226"/>
        <v>1.4364337627509893</v>
      </c>
      <c r="DA149" s="125">
        <f t="shared" si="217"/>
        <v>-1.8843000000000001</v>
      </c>
      <c r="DB149" s="125">
        <f t="shared" si="218"/>
        <v>0.92399999999999993</v>
      </c>
      <c r="DC149" s="125">
        <f t="shared" si="219"/>
        <v>3.1720999999999999</v>
      </c>
      <c r="DD149" s="125">
        <f t="shared" si="227"/>
        <v>7.5225337627509887</v>
      </c>
      <c r="DE149" s="298" t="str">
        <f t="shared" si="220"/>
        <v>C</v>
      </c>
    </row>
    <row r="150" spans="1:109" x14ac:dyDescent="0.25">
      <c r="A150" s="23">
        <v>100</v>
      </c>
      <c r="B150" s="23">
        <v>15</v>
      </c>
      <c r="C150" s="23">
        <v>4</v>
      </c>
      <c r="D150" s="23" t="s">
        <v>265</v>
      </c>
      <c r="E150" s="312">
        <f t="shared" si="152"/>
        <v>2.1263329542725238</v>
      </c>
      <c r="F150" s="287" t="str">
        <f t="shared" si="153"/>
        <v>B</v>
      </c>
      <c r="G150" s="312">
        <f t="shared" si="154"/>
        <v>2.4894500000000002</v>
      </c>
      <c r="H150" s="312">
        <f t="shared" si="154"/>
        <v>1.9185029708478349</v>
      </c>
      <c r="I150" s="287" t="str">
        <f t="shared" si="155"/>
        <v>B</v>
      </c>
      <c r="J150" s="320">
        <f t="shared" si="221"/>
        <v>4</v>
      </c>
      <c r="K150" s="80">
        <f t="shared" si="222"/>
        <v>4</v>
      </c>
      <c r="L150" s="82">
        <f t="shared" si="223"/>
        <v>4</v>
      </c>
      <c r="M150" s="80">
        <f t="shared" si="156"/>
        <v>15</v>
      </c>
      <c r="N150" s="80">
        <f t="shared" si="157"/>
        <v>20</v>
      </c>
      <c r="O150" s="80">
        <f t="shared" si="158"/>
        <v>20</v>
      </c>
      <c r="P150" s="80">
        <f t="shared" si="159"/>
        <v>100</v>
      </c>
      <c r="Q150" s="80">
        <f t="shared" si="160"/>
        <v>280</v>
      </c>
      <c r="R150" s="80">
        <f t="shared" si="161"/>
        <v>280</v>
      </c>
      <c r="S150" s="80">
        <f t="shared" si="162"/>
        <v>10</v>
      </c>
      <c r="T150" s="80">
        <f>0</f>
        <v>0</v>
      </c>
      <c r="U150" s="80">
        <f>'Int. Sens. Plot'!$B$2</f>
        <v>100</v>
      </c>
      <c r="V150" s="80">
        <f>'Int. Sens. Plot'!$B$3</f>
        <v>25</v>
      </c>
      <c r="W150" s="80">
        <f t="shared" si="163"/>
        <v>5</v>
      </c>
      <c r="X150" s="80">
        <f t="shared" si="164"/>
        <v>5</v>
      </c>
      <c r="Y150" s="225">
        <v>0.5</v>
      </c>
      <c r="Z150" s="80">
        <v>0</v>
      </c>
      <c r="AA150" s="86">
        <v>45</v>
      </c>
      <c r="AB150" s="86">
        <v>5</v>
      </c>
      <c r="AC150" s="80">
        <v>90</v>
      </c>
      <c r="AD150" s="80">
        <v>45</v>
      </c>
      <c r="AE150" s="80">
        <v>12</v>
      </c>
      <c r="AF150" s="80">
        <f t="shared" si="165"/>
        <v>57</v>
      </c>
      <c r="AG150" s="80">
        <f t="shared" si="166"/>
        <v>57</v>
      </c>
      <c r="AH150" s="86">
        <v>0</v>
      </c>
      <c r="AI150" s="86">
        <v>12</v>
      </c>
      <c r="AJ150" s="40">
        <v>130.9</v>
      </c>
      <c r="AK150" s="86">
        <v>9</v>
      </c>
      <c r="AL150" s="86">
        <v>0</v>
      </c>
      <c r="AM150" s="91">
        <v>1</v>
      </c>
      <c r="AN150" s="91">
        <v>0.1</v>
      </c>
      <c r="AO150" s="122">
        <v>3.5</v>
      </c>
      <c r="AP150" s="122">
        <v>10</v>
      </c>
      <c r="AQ150" s="122">
        <v>3</v>
      </c>
      <c r="AR150" s="122">
        <v>3</v>
      </c>
      <c r="AS150" s="122" t="str">
        <f t="shared" si="167"/>
        <v>Signalized</v>
      </c>
      <c r="AT150" s="119" t="s">
        <v>74</v>
      </c>
      <c r="AU150" s="321" t="s">
        <v>74</v>
      </c>
      <c r="AV150" s="306">
        <f t="shared" si="168"/>
        <v>19.285714285714285</v>
      </c>
      <c r="AW150" s="276">
        <f t="shared" si="169"/>
        <v>7.7777777777777779E-2</v>
      </c>
      <c r="AX150" s="276">
        <f t="shared" si="170"/>
        <v>2.7777777777777776E-2</v>
      </c>
      <c r="AY150" s="125">
        <f t="shared" si="171"/>
        <v>1.0737530109471614</v>
      </c>
      <c r="AZ150" s="125">
        <f t="shared" si="172"/>
        <v>1.610629516420742</v>
      </c>
      <c r="BA150" s="125">
        <f t="shared" si="173"/>
        <v>19.433220307608607</v>
      </c>
      <c r="BB150" s="125">
        <f t="shared" si="174"/>
        <v>0.31467916125729578</v>
      </c>
      <c r="BC150" s="125">
        <f t="shared" si="175"/>
        <v>0.77941511464762558</v>
      </c>
      <c r="BD150" s="326" t="str">
        <f t="shared" si="176"/>
        <v>-</v>
      </c>
      <c r="BE150" s="125" t="str">
        <f t="shared" si="177"/>
        <v>-</v>
      </c>
      <c r="BF150" s="125">
        <f t="shared" si="178"/>
        <v>235.10550661108735</v>
      </c>
      <c r="BG150" s="125">
        <f t="shared" si="179"/>
        <v>1.3886920442435355</v>
      </c>
      <c r="BH150" s="127">
        <f t="shared" si="180"/>
        <v>17.5</v>
      </c>
      <c r="BI150" s="125">
        <f t="shared" si="181"/>
        <v>3.4124999999999996E-2</v>
      </c>
      <c r="BJ150" s="125">
        <f t="shared" si="182"/>
        <v>1.4225E-2</v>
      </c>
      <c r="BK150" s="127">
        <f t="shared" si="183"/>
        <v>49</v>
      </c>
      <c r="BL150" s="126">
        <f>IF(AS150="Signalized",(AC150-BK150)^2/(2*AC150),IF(AS150="Free",PEDBIKE_DELAY(AX150,AW150,AF150,AE150,AO150,AR150,AM150,L150,TRUE),IF(AS150="Stop",1,"Control N/A!")))</f>
        <v>9.3388888888888886</v>
      </c>
      <c r="BM150" s="125">
        <f t="shared" si="184"/>
        <v>8.959091002898803E-2</v>
      </c>
      <c r="BN150" s="125">
        <f t="shared" si="185"/>
        <v>2.1263329542725238</v>
      </c>
      <c r="BO150" s="124" t="str">
        <f t="shared" si="186"/>
        <v>B</v>
      </c>
      <c r="BP150" s="310"/>
      <c r="BQ150" s="302">
        <f t="shared" si="187"/>
        <v>1500</v>
      </c>
      <c r="BR150" s="126">
        <v>135</v>
      </c>
      <c r="BS150" s="127">
        <f t="shared" si="188"/>
        <v>354.27491455576103</v>
      </c>
      <c r="BT150" s="126">
        <f t="shared" si="189"/>
        <v>11.661455007406802</v>
      </c>
      <c r="BU150" s="303">
        <f t="shared" si="190"/>
        <v>8.6999999999999993</v>
      </c>
      <c r="BV150" s="276">
        <f t="shared" si="191"/>
        <v>7.7777777777777779E-2</v>
      </c>
      <c r="BW150" s="276">
        <f t="shared" si="192"/>
        <v>6.9444444444444441E-3</v>
      </c>
      <c r="BX150" s="125">
        <f t="shared" si="193"/>
        <v>1</v>
      </c>
      <c r="BY150" s="125">
        <f t="shared" si="194"/>
        <v>6.8317239642296843E-2</v>
      </c>
      <c r="BZ150" s="125">
        <f t="shared" si="195"/>
        <v>8.6999999999999993</v>
      </c>
      <c r="CA150" s="125">
        <f t="shared" si="196"/>
        <v>1.180115862305986E-2</v>
      </c>
      <c r="CB150" s="125">
        <f t="shared" si="197"/>
        <v>0.4916914666578065</v>
      </c>
      <c r="CC150" s="125">
        <f t="shared" si="198"/>
        <v>7.5999513045549545</v>
      </c>
      <c r="CD150" s="125">
        <f t="shared" si="199"/>
        <v>3.863120101090435</v>
      </c>
      <c r="CE150" s="125">
        <f t="shared" si="200"/>
        <v>2</v>
      </c>
      <c r="CF150" s="304" cm="1">
        <f t="array" ref="CF150">PEDBIKE_DELAY(BW150,BV150,AG150,AH150,AP150,AQ150,AN150,L150,FALSE)</f>
        <v>1.9532750203840155</v>
      </c>
      <c r="CG150" s="306">
        <f t="shared" si="201"/>
        <v>8.6999999999999993</v>
      </c>
      <c r="CH150" s="125">
        <f t="shared" si="202"/>
        <v>1</v>
      </c>
      <c r="CI150" s="125">
        <f t="shared" si="203"/>
        <v>6.8317239642296843E-2</v>
      </c>
      <c r="CJ150" s="125">
        <f t="shared" si="204"/>
        <v>8.6999999999999993</v>
      </c>
      <c r="CK150" s="125">
        <f t="shared" si="205"/>
        <v>0.49169146665780539</v>
      </c>
      <c r="CL150" s="125">
        <f t="shared" si="206"/>
        <v>1</v>
      </c>
      <c r="CM150" s="125">
        <f t="shared" si="207"/>
        <v>3.7368312034645355</v>
      </c>
      <c r="CN150" s="125">
        <f t="shared" si="208"/>
        <v>3.863120101090435</v>
      </c>
      <c r="CO150" s="127">
        <f t="shared" si="209"/>
        <v>2</v>
      </c>
      <c r="CP150" s="125" cm="1">
        <f t="array" ref="CP150">PEDBIKE_DELAY(BW150,AW150,AG150,AH150,AP150,AQ150,AN150,L150,FALSE)</f>
        <v>1.9532750203840155</v>
      </c>
      <c r="CQ150" s="126">
        <f t="shared" si="210"/>
        <v>30.5</v>
      </c>
      <c r="CR150" s="126">
        <f t="shared" si="211"/>
        <v>78.5</v>
      </c>
      <c r="CS150" s="126">
        <f t="shared" si="212"/>
        <v>54.5</v>
      </c>
      <c r="CT150" s="304">
        <f t="shared" si="213"/>
        <v>25.111455007406803</v>
      </c>
      <c r="CU150" s="126">
        <f t="shared" si="224"/>
        <v>25.111455007406803</v>
      </c>
      <c r="CV150" s="126">
        <f t="shared" si="214"/>
        <v>0</v>
      </c>
      <c r="CW150" s="127">
        <f t="shared" si="215"/>
        <v>0</v>
      </c>
      <c r="CX150" s="124">
        <f t="shared" si="216"/>
        <v>12</v>
      </c>
      <c r="CY150" s="124">
        <f t="shared" si="225"/>
        <v>0.13649999999999998</v>
      </c>
      <c r="CZ150" s="124">
        <f t="shared" si="226"/>
        <v>1.2925529708478347</v>
      </c>
      <c r="DA150" s="125">
        <f t="shared" si="217"/>
        <v>-1.7006999999999999</v>
      </c>
      <c r="DB150" s="125">
        <f t="shared" si="218"/>
        <v>5.7750000000000003E-2</v>
      </c>
      <c r="DC150" s="125">
        <f t="shared" si="219"/>
        <v>2.4894500000000002</v>
      </c>
      <c r="DD150" s="125">
        <f t="shared" si="227"/>
        <v>1.9185029708478349</v>
      </c>
      <c r="DE150" s="298" t="str">
        <f t="shared" si="220"/>
        <v>B</v>
      </c>
    </row>
    <row r="151" spans="1:109" x14ac:dyDescent="0.25">
      <c r="A151" s="23">
        <v>200</v>
      </c>
      <c r="B151" s="23">
        <v>15</v>
      </c>
      <c r="C151" s="23">
        <v>4</v>
      </c>
      <c r="D151" s="23" t="s">
        <v>265</v>
      </c>
      <c r="E151" s="312">
        <f t="shared" si="152"/>
        <v>2.1746829542725234</v>
      </c>
      <c r="F151" s="287" t="str">
        <f t="shared" si="153"/>
        <v>B</v>
      </c>
      <c r="G151" s="312">
        <f t="shared" si="154"/>
        <v>2.5471999999999997</v>
      </c>
      <c r="H151" s="312">
        <f t="shared" si="154"/>
        <v>2.1207790228069707</v>
      </c>
      <c r="I151" s="287" t="str">
        <f t="shared" si="155"/>
        <v>B</v>
      </c>
      <c r="J151" s="320">
        <f t="shared" si="221"/>
        <v>4</v>
      </c>
      <c r="K151" s="80">
        <f t="shared" si="222"/>
        <v>4</v>
      </c>
      <c r="L151" s="82">
        <f t="shared" si="223"/>
        <v>4</v>
      </c>
      <c r="M151" s="80">
        <f t="shared" si="156"/>
        <v>15</v>
      </c>
      <c r="N151" s="80">
        <f t="shared" si="157"/>
        <v>40</v>
      </c>
      <c r="O151" s="80">
        <f t="shared" si="158"/>
        <v>40</v>
      </c>
      <c r="P151" s="80">
        <f t="shared" si="159"/>
        <v>200</v>
      </c>
      <c r="Q151" s="80">
        <f t="shared" si="160"/>
        <v>560</v>
      </c>
      <c r="R151" s="80">
        <f t="shared" si="161"/>
        <v>560</v>
      </c>
      <c r="S151" s="80">
        <f t="shared" si="162"/>
        <v>20</v>
      </c>
      <c r="T151" s="80">
        <f>0</f>
        <v>0</v>
      </c>
      <c r="U151" s="80">
        <f>'Int. Sens. Plot'!$B$2</f>
        <v>100</v>
      </c>
      <c r="V151" s="80">
        <f>'Int. Sens. Plot'!$B$3</f>
        <v>25</v>
      </c>
      <c r="W151" s="80">
        <f t="shared" si="163"/>
        <v>5</v>
      </c>
      <c r="X151" s="80">
        <f t="shared" si="164"/>
        <v>5</v>
      </c>
      <c r="Y151" s="225">
        <v>0.5</v>
      </c>
      <c r="Z151" s="80">
        <v>0</v>
      </c>
      <c r="AA151" s="86">
        <v>45</v>
      </c>
      <c r="AB151" s="86">
        <v>5</v>
      </c>
      <c r="AC151" s="80">
        <v>90</v>
      </c>
      <c r="AD151" s="80">
        <v>45</v>
      </c>
      <c r="AE151" s="80">
        <v>12</v>
      </c>
      <c r="AF151" s="80">
        <f t="shared" si="165"/>
        <v>57</v>
      </c>
      <c r="AG151" s="80">
        <f t="shared" si="166"/>
        <v>57</v>
      </c>
      <c r="AH151" s="86">
        <v>0</v>
      </c>
      <c r="AI151" s="86">
        <v>12</v>
      </c>
      <c r="AJ151" s="40">
        <v>131.9</v>
      </c>
      <c r="AK151" s="86">
        <v>9</v>
      </c>
      <c r="AL151" s="86">
        <v>0</v>
      </c>
      <c r="AM151" s="91">
        <v>1</v>
      </c>
      <c r="AN151" s="91">
        <v>0.1</v>
      </c>
      <c r="AO151" s="122">
        <v>3.5</v>
      </c>
      <c r="AP151" s="122">
        <v>10</v>
      </c>
      <c r="AQ151" s="122">
        <v>3</v>
      </c>
      <c r="AR151" s="122">
        <v>3</v>
      </c>
      <c r="AS151" s="122" t="str">
        <f t="shared" si="167"/>
        <v>Signalized</v>
      </c>
      <c r="AT151" s="119" t="s">
        <v>74</v>
      </c>
      <c r="AU151" s="321" t="s">
        <v>74</v>
      </c>
      <c r="AV151" s="306">
        <f t="shared" si="168"/>
        <v>19.285714285714285</v>
      </c>
      <c r="AW151" s="276">
        <f t="shared" si="169"/>
        <v>0.15555555555555556</v>
      </c>
      <c r="AX151" s="276">
        <f t="shared" si="170"/>
        <v>2.7777777777777776E-2</v>
      </c>
      <c r="AY151" s="125">
        <f t="shared" si="171"/>
        <v>2.3598932431625417</v>
      </c>
      <c r="AZ151" s="125">
        <f t="shared" si="172"/>
        <v>3.5398398647438127</v>
      </c>
      <c r="BA151" s="125">
        <f t="shared" si="173"/>
        <v>22.005500772039369</v>
      </c>
      <c r="BB151" s="125">
        <f t="shared" si="174"/>
        <v>0.57504392760413836</v>
      </c>
      <c r="BC151" s="125">
        <f t="shared" si="175"/>
        <v>0.96738809580384855</v>
      </c>
      <c r="BD151" s="326" t="str">
        <f t="shared" si="176"/>
        <v>-</v>
      </c>
      <c r="BE151" s="125" t="str">
        <f t="shared" si="177"/>
        <v>-</v>
      </c>
      <c r="BF151" s="125">
        <f t="shared" si="178"/>
        <v>54.490343605789612</v>
      </c>
      <c r="BG151" s="125">
        <f t="shared" si="179"/>
        <v>1.3886920442435355</v>
      </c>
      <c r="BH151" s="127">
        <f t="shared" si="180"/>
        <v>35</v>
      </c>
      <c r="BI151" s="125">
        <f t="shared" si="181"/>
        <v>6.8249999999999991E-2</v>
      </c>
      <c r="BJ151" s="125">
        <f t="shared" si="182"/>
        <v>2.845E-2</v>
      </c>
      <c r="BK151" s="127">
        <f t="shared" si="183"/>
        <v>49</v>
      </c>
      <c r="BL151" s="126">
        <f>IF(AS151="Signalized",(AC151-BK151)^2/(2*AC151),IF(AS151="Free",PEDBIKE_DELAY(AX151,AW151,AF151,AE151,AO151,AR151,AM151,L151,TRUE),IF(AS151="Stop",1,"Control N/A!")))</f>
        <v>9.3388888888888886</v>
      </c>
      <c r="BM151" s="125">
        <f t="shared" si="184"/>
        <v>8.959091002898803E-2</v>
      </c>
      <c r="BN151" s="125">
        <f t="shared" si="185"/>
        <v>2.1746829542725234</v>
      </c>
      <c r="BO151" s="124" t="str">
        <f t="shared" si="186"/>
        <v>B</v>
      </c>
      <c r="BP151" s="310"/>
      <c r="BQ151" s="302">
        <f t="shared" si="187"/>
        <v>1500</v>
      </c>
      <c r="BR151" s="126">
        <v>136</v>
      </c>
      <c r="BS151" s="127">
        <f t="shared" si="188"/>
        <v>165.49849405650369</v>
      </c>
      <c r="BT151" s="126">
        <f t="shared" si="189"/>
        <v>12.169126693809588</v>
      </c>
      <c r="BU151" s="303">
        <f t="shared" si="190"/>
        <v>8.6999999999999993</v>
      </c>
      <c r="BV151" s="276">
        <f t="shared" si="191"/>
        <v>0.15555555555555556</v>
      </c>
      <c r="BW151" s="276">
        <f t="shared" si="192"/>
        <v>6.9444444444444441E-3</v>
      </c>
      <c r="BX151" s="125">
        <f t="shared" si="193"/>
        <v>1</v>
      </c>
      <c r="BY151" s="125">
        <f t="shared" si="194"/>
        <v>3.9038437134895437E-2</v>
      </c>
      <c r="BZ151" s="125">
        <f t="shared" si="195"/>
        <v>8.6999999999999993</v>
      </c>
      <c r="CA151" s="125">
        <f t="shared" si="196"/>
        <v>2.3463049901273125E-2</v>
      </c>
      <c r="CB151" s="125">
        <f t="shared" si="197"/>
        <v>0.74162243493150815</v>
      </c>
      <c r="CC151" s="125">
        <f t="shared" si="198"/>
        <v>13.149495893718882</v>
      </c>
      <c r="CD151" s="125">
        <f t="shared" si="199"/>
        <v>3.3975347308972377</v>
      </c>
      <c r="CE151" s="125">
        <f t="shared" si="200"/>
        <v>4</v>
      </c>
      <c r="CF151" s="304" cm="1">
        <f t="array" ref="CF151">PEDBIKE_DELAY(BW151,BV151,AG151,AH151,AP151,AQ151,AN151,L151,FALSE)</f>
        <v>4.6274339427604669</v>
      </c>
      <c r="CG151" s="306">
        <f t="shared" si="201"/>
        <v>8.6999999999999993</v>
      </c>
      <c r="CH151" s="125">
        <f t="shared" si="202"/>
        <v>1</v>
      </c>
      <c r="CI151" s="125">
        <f t="shared" si="203"/>
        <v>3.9038437134895437E-2</v>
      </c>
      <c r="CJ151" s="125">
        <f t="shared" si="204"/>
        <v>8.6999999999999993</v>
      </c>
      <c r="CK151" s="125">
        <f t="shared" si="205"/>
        <v>0.74162243493150704</v>
      </c>
      <c r="CL151" s="125">
        <f t="shared" si="206"/>
        <v>1</v>
      </c>
      <c r="CM151" s="125">
        <f t="shared" si="207"/>
        <v>9.7519611628216651</v>
      </c>
      <c r="CN151" s="125">
        <f t="shared" si="208"/>
        <v>3.3975347308972377</v>
      </c>
      <c r="CO151" s="127">
        <f t="shared" si="209"/>
        <v>4</v>
      </c>
      <c r="CP151" s="125" cm="1">
        <f t="array" ref="CP151">PEDBIKE_DELAY(BW151,AW151,AG151,AH151,AP151,AQ151,AN151,L151,FALSE)</f>
        <v>4.6274339427604669</v>
      </c>
      <c r="CQ151" s="126">
        <f t="shared" si="210"/>
        <v>30.5</v>
      </c>
      <c r="CR151" s="126">
        <f t="shared" si="211"/>
        <v>78.5</v>
      </c>
      <c r="CS151" s="126">
        <f t="shared" si="212"/>
        <v>54.5</v>
      </c>
      <c r="CT151" s="304">
        <f t="shared" si="213"/>
        <v>25.619126693809591</v>
      </c>
      <c r="CU151" s="126">
        <f t="shared" si="224"/>
        <v>25.619126693809591</v>
      </c>
      <c r="CV151" s="126">
        <f t="shared" si="214"/>
        <v>0</v>
      </c>
      <c r="CW151" s="127">
        <f t="shared" si="215"/>
        <v>0</v>
      </c>
      <c r="CX151" s="124">
        <f t="shared" si="216"/>
        <v>12</v>
      </c>
      <c r="CY151" s="124">
        <f t="shared" si="225"/>
        <v>0.27299999999999996</v>
      </c>
      <c r="CZ151" s="124">
        <f t="shared" si="226"/>
        <v>1.3005790228069705</v>
      </c>
      <c r="DA151" s="125">
        <f t="shared" si="217"/>
        <v>-1.7006999999999999</v>
      </c>
      <c r="DB151" s="125">
        <f t="shared" si="218"/>
        <v>0.11550000000000001</v>
      </c>
      <c r="DC151" s="125">
        <f t="shared" si="219"/>
        <v>2.5471999999999997</v>
      </c>
      <c r="DD151" s="125">
        <f t="shared" si="227"/>
        <v>2.1207790228069707</v>
      </c>
      <c r="DE151" s="298" t="str">
        <f t="shared" si="220"/>
        <v>B</v>
      </c>
    </row>
    <row r="152" spans="1:109" x14ac:dyDescent="0.25">
      <c r="A152" s="23">
        <v>300</v>
      </c>
      <c r="B152" s="23">
        <v>15</v>
      </c>
      <c r="C152" s="23">
        <v>4</v>
      </c>
      <c r="D152" s="23" t="s">
        <v>265</v>
      </c>
      <c r="E152" s="312">
        <f t="shared" si="152"/>
        <v>2.2230329542725236</v>
      </c>
      <c r="F152" s="287" t="str">
        <f t="shared" si="153"/>
        <v>B</v>
      </c>
      <c r="G152" s="312">
        <f t="shared" si="154"/>
        <v>2.6049500000000001</v>
      </c>
      <c r="H152" s="312">
        <f t="shared" si="154"/>
        <v>2.3345734549104975</v>
      </c>
      <c r="I152" s="287" t="str">
        <f t="shared" si="155"/>
        <v>B</v>
      </c>
      <c r="J152" s="320">
        <f t="shared" si="221"/>
        <v>4</v>
      </c>
      <c r="K152" s="80">
        <f t="shared" si="222"/>
        <v>4</v>
      </c>
      <c r="L152" s="82">
        <f t="shared" si="223"/>
        <v>4</v>
      </c>
      <c r="M152" s="80">
        <f t="shared" si="156"/>
        <v>15</v>
      </c>
      <c r="N152" s="80">
        <f t="shared" si="157"/>
        <v>60</v>
      </c>
      <c r="O152" s="80">
        <f t="shared" si="158"/>
        <v>60</v>
      </c>
      <c r="P152" s="80">
        <f t="shared" si="159"/>
        <v>300</v>
      </c>
      <c r="Q152" s="80">
        <f t="shared" si="160"/>
        <v>840</v>
      </c>
      <c r="R152" s="80">
        <f t="shared" si="161"/>
        <v>840</v>
      </c>
      <c r="S152" s="80">
        <f t="shared" si="162"/>
        <v>30</v>
      </c>
      <c r="T152" s="80">
        <f>0</f>
        <v>0</v>
      </c>
      <c r="U152" s="80">
        <f>'Int. Sens. Plot'!$B$2</f>
        <v>100</v>
      </c>
      <c r="V152" s="80">
        <f>'Int. Sens. Plot'!$B$3</f>
        <v>25</v>
      </c>
      <c r="W152" s="80">
        <f t="shared" si="163"/>
        <v>5</v>
      </c>
      <c r="X152" s="80">
        <f t="shared" si="164"/>
        <v>5</v>
      </c>
      <c r="Y152" s="225">
        <v>0.5</v>
      </c>
      <c r="Z152" s="80">
        <v>0</v>
      </c>
      <c r="AA152" s="86">
        <v>45</v>
      </c>
      <c r="AB152" s="86">
        <v>5</v>
      </c>
      <c r="AC152" s="80">
        <v>90</v>
      </c>
      <c r="AD152" s="80">
        <v>45</v>
      </c>
      <c r="AE152" s="80">
        <v>12</v>
      </c>
      <c r="AF152" s="80">
        <f t="shared" si="165"/>
        <v>57</v>
      </c>
      <c r="AG152" s="80">
        <f t="shared" si="166"/>
        <v>57</v>
      </c>
      <c r="AH152" s="86">
        <v>0</v>
      </c>
      <c r="AI152" s="86">
        <v>12</v>
      </c>
      <c r="AJ152" s="40">
        <v>132.9</v>
      </c>
      <c r="AK152" s="86">
        <v>9</v>
      </c>
      <c r="AL152" s="86">
        <v>0</v>
      </c>
      <c r="AM152" s="91">
        <v>1</v>
      </c>
      <c r="AN152" s="91">
        <v>0.1</v>
      </c>
      <c r="AO152" s="122">
        <v>3.5</v>
      </c>
      <c r="AP152" s="122">
        <v>10</v>
      </c>
      <c r="AQ152" s="122">
        <v>3</v>
      </c>
      <c r="AR152" s="122">
        <v>3</v>
      </c>
      <c r="AS152" s="122" t="str">
        <f t="shared" si="167"/>
        <v>Signalized</v>
      </c>
      <c r="AT152" s="119" t="s">
        <v>74</v>
      </c>
      <c r="AU152" s="321" t="s">
        <v>74</v>
      </c>
      <c r="AV152" s="306">
        <f t="shared" si="168"/>
        <v>19.285714285714285</v>
      </c>
      <c r="AW152" s="276">
        <f t="shared" si="169"/>
        <v>0.23333333333333334</v>
      </c>
      <c r="AX152" s="276">
        <f t="shared" si="170"/>
        <v>2.7777777777777776E-2</v>
      </c>
      <c r="AY152" s="125">
        <f t="shared" si="171"/>
        <v>6.732853941610216</v>
      </c>
      <c r="AZ152" s="125">
        <f t="shared" si="172"/>
        <v>10.099280912415324</v>
      </c>
      <c r="BA152" s="125">
        <f t="shared" si="173"/>
        <v>30.751422168934717</v>
      </c>
      <c r="BB152" s="125">
        <f t="shared" si="174"/>
        <v>0.83367855707163208</v>
      </c>
      <c r="BC152" s="125">
        <f t="shared" si="175"/>
        <v>0.99923476825809565</v>
      </c>
      <c r="BD152" s="326" t="str">
        <f t="shared" si="176"/>
        <v>-</v>
      </c>
      <c r="BE152" s="125" t="str">
        <f t="shared" si="177"/>
        <v>-</v>
      </c>
      <c r="BF152" s="125">
        <f t="shared" si="178"/>
        <v>24.353643848965135</v>
      </c>
      <c r="BG152" s="125">
        <f t="shared" si="179"/>
        <v>1.3886920442435355</v>
      </c>
      <c r="BH152" s="127">
        <f t="shared" si="180"/>
        <v>52.5</v>
      </c>
      <c r="BI152" s="125">
        <f t="shared" si="181"/>
        <v>0.10237499999999999</v>
      </c>
      <c r="BJ152" s="125">
        <f t="shared" si="182"/>
        <v>4.2674999999999998E-2</v>
      </c>
      <c r="BK152" s="127">
        <f t="shared" si="183"/>
        <v>49</v>
      </c>
      <c r="BL152" s="126">
        <f>IF(AS152="Signalized",(AC152-BK152)^2/(2*AC152),IF(AS152="Free",PEDBIKE_DELAY(AX152,AW152,AF152,AE152,AO152,AR152,AM152,L152,TRUE),IF(AS152="Stop",1,"Control N/A!")))</f>
        <v>9.3388888888888886</v>
      </c>
      <c r="BM152" s="125">
        <f t="shared" si="184"/>
        <v>8.959091002898803E-2</v>
      </c>
      <c r="BN152" s="125">
        <f t="shared" si="185"/>
        <v>2.2230329542725236</v>
      </c>
      <c r="BO152" s="124" t="str">
        <f t="shared" si="186"/>
        <v>B</v>
      </c>
      <c r="BP152" s="310"/>
      <c r="BQ152" s="302">
        <f t="shared" si="187"/>
        <v>1500</v>
      </c>
      <c r="BR152" s="126">
        <v>137</v>
      </c>
      <c r="BS152" s="127">
        <f t="shared" si="188"/>
        <v>76.457870230915262</v>
      </c>
      <c r="BT152" s="126">
        <f t="shared" si="189"/>
        <v>13.448712988601459</v>
      </c>
      <c r="BU152" s="303">
        <f t="shared" si="190"/>
        <v>8.6999999999999993</v>
      </c>
      <c r="BV152" s="276">
        <f t="shared" si="191"/>
        <v>0.23333333333333334</v>
      </c>
      <c r="BW152" s="276">
        <f t="shared" si="192"/>
        <v>6.9444444444444441E-3</v>
      </c>
      <c r="BX152" s="125">
        <f t="shared" si="193"/>
        <v>1</v>
      </c>
      <c r="BY152" s="125">
        <f t="shared" si="194"/>
        <v>2.2809739234830238E-2</v>
      </c>
      <c r="BZ152" s="125">
        <f t="shared" si="195"/>
        <v>8.6999999999999993</v>
      </c>
      <c r="CA152" s="125">
        <f t="shared" si="196"/>
        <v>3.4987317350667291E-2</v>
      </c>
      <c r="CB152" s="125">
        <f t="shared" si="197"/>
        <v>0.86866447885150699</v>
      </c>
      <c r="CC152" s="125">
        <f t="shared" si="198"/>
        <v>22.616424261696668</v>
      </c>
      <c r="CD152" s="125">
        <f t="shared" si="199"/>
        <v>2.9703398669253551</v>
      </c>
      <c r="CE152" s="125">
        <f t="shared" si="200"/>
        <v>8</v>
      </c>
      <c r="CF152" s="304" cm="1">
        <f t="array" ref="CF152">PEDBIKE_DELAY(BW152,BV152,AG152,AH152,AP152,AQ152,AN152,L152,FALSE)</f>
        <v>8.3211197491540823</v>
      </c>
      <c r="CG152" s="306">
        <f t="shared" si="201"/>
        <v>8.6999999999999993</v>
      </c>
      <c r="CH152" s="125">
        <f t="shared" si="202"/>
        <v>1</v>
      </c>
      <c r="CI152" s="125">
        <f t="shared" si="203"/>
        <v>2.2809739234830238E-2</v>
      </c>
      <c r="CJ152" s="125">
        <f t="shared" si="204"/>
        <v>8.6999999999999993</v>
      </c>
      <c r="CK152" s="125">
        <f t="shared" si="205"/>
        <v>0.86866447885150688</v>
      </c>
      <c r="CL152" s="125">
        <f t="shared" si="206"/>
        <v>1</v>
      </c>
      <c r="CM152" s="125">
        <f t="shared" si="207"/>
        <v>19.646084394771314</v>
      </c>
      <c r="CN152" s="125">
        <f t="shared" si="208"/>
        <v>2.9703398669253551</v>
      </c>
      <c r="CO152" s="127">
        <f t="shared" si="209"/>
        <v>8</v>
      </c>
      <c r="CP152" s="125" cm="1">
        <f t="array" ref="CP152">PEDBIKE_DELAY(BW152,AW152,AG152,AH152,AP152,AQ152,AN152,L152,FALSE)</f>
        <v>8.3211197491540823</v>
      </c>
      <c r="CQ152" s="126">
        <f t="shared" si="210"/>
        <v>30.5</v>
      </c>
      <c r="CR152" s="126">
        <f t="shared" si="211"/>
        <v>78.5</v>
      </c>
      <c r="CS152" s="126">
        <f t="shared" si="212"/>
        <v>54.5</v>
      </c>
      <c r="CT152" s="304">
        <f t="shared" si="213"/>
        <v>26.89871298860146</v>
      </c>
      <c r="CU152" s="126">
        <f t="shared" si="224"/>
        <v>26.89871298860146</v>
      </c>
      <c r="CV152" s="126">
        <f t="shared" si="214"/>
        <v>0</v>
      </c>
      <c r="CW152" s="127">
        <f t="shared" si="215"/>
        <v>0</v>
      </c>
      <c r="CX152" s="124">
        <f t="shared" si="216"/>
        <v>12</v>
      </c>
      <c r="CY152" s="124">
        <f t="shared" si="225"/>
        <v>0.40949999999999998</v>
      </c>
      <c r="CZ152" s="124">
        <f t="shared" si="226"/>
        <v>1.3201234549104977</v>
      </c>
      <c r="DA152" s="125">
        <f t="shared" si="217"/>
        <v>-1.7006999999999999</v>
      </c>
      <c r="DB152" s="125">
        <f t="shared" si="218"/>
        <v>0.17324999999999999</v>
      </c>
      <c r="DC152" s="125">
        <f t="shared" si="219"/>
        <v>2.6049500000000001</v>
      </c>
      <c r="DD152" s="125">
        <f t="shared" si="227"/>
        <v>2.3345734549104975</v>
      </c>
      <c r="DE152" s="298" t="str">
        <f t="shared" si="220"/>
        <v>B</v>
      </c>
    </row>
    <row r="153" spans="1:109" x14ac:dyDescent="0.25">
      <c r="A153" s="23">
        <v>400</v>
      </c>
      <c r="B153" s="23">
        <v>15</v>
      </c>
      <c r="C153" s="23">
        <v>4</v>
      </c>
      <c r="D153" s="23" t="s">
        <v>265</v>
      </c>
      <c r="E153" s="312">
        <f t="shared" si="152"/>
        <v>2.2713829542725237</v>
      </c>
      <c r="F153" s="287" t="str">
        <f t="shared" si="153"/>
        <v>B</v>
      </c>
      <c r="G153" s="312">
        <f t="shared" si="154"/>
        <v>2.6626999999999996</v>
      </c>
      <c r="H153" s="312">
        <f t="shared" si="154"/>
        <v>2.5853265633719813</v>
      </c>
      <c r="I153" s="287" t="str">
        <f t="shared" si="155"/>
        <v>B</v>
      </c>
      <c r="J153" s="320">
        <f t="shared" si="221"/>
        <v>4</v>
      </c>
      <c r="K153" s="80">
        <f t="shared" si="222"/>
        <v>4</v>
      </c>
      <c r="L153" s="82">
        <f t="shared" si="223"/>
        <v>4</v>
      </c>
      <c r="M153" s="80">
        <f t="shared" si="156"/>
        <v>15</v>
      </c>
      <c r="N153" s="80">
        <f t="shared" si="157"/>
        <v>80</v>
      </c>
      <c r="O153" s="80">
        <f t="shared" si="158"/>
        <v>80</v>
      </c>
      <c r="P153" s="80">
        <f t="shared" si="159"/>
        <v>400</v>
      </c>
      <c r="Q153" s="80">
        <f t="shared" si="160"/>
        <v>1120</v>
      </c>
      <c r="R153" s="80">
        <f t="shared" si="161"/>
        <v>1120</v>
      </c>
      <c r="S153" s="80">
        <f t="shared" si="162"/>
        <v>40</v>
      </c>
      <c r="T153" s="80">
        <f>0</f>
        <v>0</v>
      </c>
      <c r="U153" s="80">
        <f>'Int. Sens. Plot'!$B$2</f>
        <v>100</v>
      </c>
      <c r="V153" s="80">
        <f>'Int. Sens. Plot'!$B$3</f>
        <v>25</v>
      </c>
      <c r="W153" s="80">
        <f t="shared" si="163"/>
        <v>5</v>
      </c>
      <c r="X153" s="80">
        <f t="shared" si="164"/>
        <v>5</v>
      </c>
      <c r="Y153" s="225">
        <v>0.5</v>
      </c>
      <c r="Z153" s="80">
        <v>0</v>
      </c>
      <c r="AA153" s="86">
        <v>45</v>
      </c>
      <c r="AB153" s="86">
        <v>5</v>
      </c>
      <c r="AC153" s="80">
        <v>90</v>
      </c>
      <c r="AD153" s="80">
        <v>45</v>
      </c>
      <c r="AE153" s="80">
        <v>12</v>
      </c>
      <c r="AF153" s="80">
        <f t="shared" si="165"/>
        <v>57</v>
      </c>
      <c r="AG153" s="80">
        <f t="shared" si="166"/>
        <v>57</v>
      </c>
      <c r="AH153" s="86">
        <v>0</v>
      </c>
      <c r="AI153" s="86">
        <v>12</v>
      </c>
      <c r="AJ153" s="40">
        <v>133.9</v>
      </c>
      <c r="AK153" s="86">
        <v>9</v>
      </c>
      <c r="AL153" s="86">
        <v>0</v>
      </c>
      <c r="AM153" s="91">
        <v>1</v>
      </c>
      <c r="AN153" s="91">
        <v>0.1</v>
      </c>
      <c r="AO153" s="122">
        <v>3.5</v>
      </c>
      <c r="AP153" s="122">
        <v>10</v>
      </c>
      <c r="AQ153" s="122">
        <v>3</v>
      </c>
      <c r="AR153" s="122">
        <v>3</v>
      </c>
      <c r="AS153" s="122" t="str">
        <f t="shared" si="167"/>
        <v>Signalized</v>
      </c>
      <c r="AT153" s="119" t="s">
        <v>74</v>
      </c>
      <c r="AU153" s="321" t="s">
        <v>74</v>
      </c>
      <c r="AV153" s="306">
        <f t="shared" si="168"/>
        <v>19.285714285714285</v>
      </c>
      <c r="AW153" s="276">
        <f t="shared" si="169"/>
        <v>0.31111111111111112</v>
      </c>
      <c r="AX153" s="276">
        <f t="shared" si="170"/>
        <v>2.7777777777777776E-2</v>
      </c>
      <c r="AY153" s="125">
        <f t="shared" si="171"/>
        <v>22.403475730108074</v>
      </c>
      <c r="AZ153" s="125">
        <f t="shared" si="172"/>
        <v>33.605213595162112</v>
      </c>
      <c r="BA153" s="125">
        <f t="shared" si="173"/>
        <v>62.092665745930432</v>
      </c>
      <c r="BB153" s="125">
        <f t="shared" si="174"/>
        <v>0.99200892158734444</v>
      </c>
      <c r="BC153" s="125">
        <f t="shared" si="175"/>
        <v>0.99999999592224087</v>
      </c>
      <c r="BD153" s="326" t="str">
        <f t="shared" si="176"/>
        <v>-</v>
      </c>
      <c r="BE153" s="125" t="str">
        <f t="shared" si="177"/>
        <v>-</v>
      </c>
      <c r="BF153" s="125">
        <f t="shared" si="178"/>
        <v>14.703537322214153</v>
      </c>
      <c r="BG153" s="125">
        <f t="shared" si="179"/>
        <v>1.3886920442435355</v>
      </c>
      <c r="BH153" s="127">
        <f t="shared" si="180"/>
        <v>70</v>
      </c>
      <c r="BI153" s="125">
        <f t="shared" si="181"/>
        <v>0.13649999999999998</v>
      </c>
      <c r="BJ153" s="125">
        <f t="shared" si="182"/>
        <v>5.6899999999999999E-2</v>
      </c>
      <c r="BK153" s="127">
        <f t="shared" si="183"/>
        <v>49</v>
      </c>
      <c r="BL153" s="126">
        <f>IF(AS153="Signalized",(AC153-BK153)^2/(2*AC153),IF(AS153="Free",PEDBIKE_DELAY(AX153,AW153,AF153,AE153,AO153,AR153,AM153,L153,TRUE),IF(AS153="Stop",1,"Control N/A!")))</f>
        <v>9.3388888888888886</v>
      </c>
      <c r="BM153" s="125">
        <f t="shared" si="184"/>
        <v>8.959091002898803E-2</v>
      </c>
      <c r="BN153" s="125">
        <f t="shared" si="185"/>
        <v>2.2713829542725237</v>
      </c>
      <c r="BO153" s="124" t="str">
        <f t="shared" si="186"/>
        <v>B</v>
      </c>
      <c r="BP153" s="310"/>
      <c r="BQ153" s="302">
        <f t="shared" si="187"/>
        <v>1500</v>
      </c>
      <c r="BR153" s="126">
        <v>138</v>
      </c>
      <c r="BS153" s="127">
        <f t="shared" si="188"/>
        <v>34.93211266678756</v>
      </c>
      <c r="BT153" s="126">
        <f t="shared" si="189"/>
        <v>17.51891466215779</v>
      </c>
      <c r="BU153" s="303">
        <f t="shared" si="190"/>
        <v>8.6999999999999993</v>
      </c>
      <c r="BV153" s="276">
        <f t="shared" si="191"/>
        <v>0.31111111111111112</v>
      </c>
      <c r="BW153" s="276">
        <f t="shared" si="192"/>
        <v>6.9444444444444441E-3</v>
      </c>
      <c r="BX153" s="125">
        <f t="shared" si="193"/>
        <v>1</v>
      </c>
      <c r="BY153" s="125">
        <f t="shared" si="194"/>
        <v>1.3787909716257556E-2</v>
      </c>
      <c r="BZ153" s="125">
        <f t="shared" si="195"/>
        <v>8.6999999999999993</v>
      </c>
      <c r="CA153" s="125">
        <f t="shared" si="196"/>
        <v>4.6375585091876559E-2</v>
      </c>
      <c r="CB153" s="125">
        <f t="shared" si="197"/>
        <v>0.9332410338692767</v>
      </c>
      <c r="CC153" s="125">
        <f t="shared" si="198"/>
        <v>38.825275233601623</v>
      </c>
      <c r="CD153" s="125">
        <f t="shared" si="199"/>
        <v>2.5919352343360207</v>
      </c>
      <c r="CE153" s="125">
        <f t="shared" si="200"/>
        <v>15</v>
      </c>
      <c r="CF153" s="304" cm="1">
        <f t="array" ref="CF153">PEDBIKE_DELAY(BW153,BV153,AG153,AH153,AP153,AQ153,AN153,L153,FALSE)</f>
        <v>13.419391686781477</v>
      </c>
      <c r="CG153" s="306">
        <f t="shared" si="201"/>
        <v>8.6999999999999993</v>
      </c>
      <c r="CH153" s="125">
        <f t="shared" si="202"/>
        <v>1</v>
      </c>
      <c r="CI153" s="125">
        <f t="shared" si="203"/>
        <v>1.3787909716257556E-2</v>
      </c>
      <c r="CJ153" s="125">
        <f t="shared" si="204"/>
        <v>8.6999999999999993</v>
      </c>
      <c r="CK153" s="125">
        <f t="shared" si="205"/>
        <v>0.9332410338692767</v>
      </c>
      <c r="CL153" s="125">
        <f t="shared" si="206"/>
        <v>1</v>
      </c>
      <c r="CM153" s="125">
        <f t="shared" si="207"/>
        <v>36.233339999265603</v>
      </c>
      <c r="CN153" s="125">
        <f t="shared" si="208"/>
        <v>2.5919352343360207</v>
      </c>
      <c r="CO153" s="127">
        <f t="shared" si="209"/>
        <v>15</v>
      </c>
      <c r="CP153" s="125" cm="1">
        <f t="array" ref="CP153">PEDBIKE_DELAY(BW153,AW153,AG153,AH153,AP153,AQ153,AN153,L153,FALSE)</f>
        <v>13.419391686781477</v>
      </c>
      <c r="CQ153" s="126">
        <f t="shared" si="210"/>
        <v>30.5</v>
      </c>
      <c r="CR153" s="126">
        <f t="shared" si="211"/>
        <v>78.5</v>
      </c>
      <c r="CS153" s="126">
        <f t="shared" si="212"/>
        <v>54.5</v>
      </c>
      <c r="CT153" s="304">
        <f t="shared" si="213"/>
        <v>30.968914662157793</v>
      </c>
      <c r="CU153" s="126">
        <f t="shared" si="224"/>
        <v>30.968914662157793</v>
      </c>
      <c r="CV153" s="126">
        <f t="shared" si="214"/>
        <v>0</v>
      </c>
      <c r="CW153" s="127">
        <f t="shared" si="215"/>
        <v>0</v>
      </c>
      <c r="CX153" s="124">
        <f t="shared" si="216"/>
        <v>12</v>
      </c>
      <c r="CY153" s="124">
        <f t="shared" si="225"/>
        <v>0.54599999999999993</v>
      </c>
      <c r="CZ153" s="124">
        <f t="shared" si="226"/>
        <v>1.3766265633719814</v>
      </c>
      <c r="DA153" s="125">
        <f t="shared" si="217"/>
        <v>-1.7006999999999999</v>
      </c>
      <c r="DB153" s="125">
        <f t="shared" si="218"/>
        <v>0.23100000000000001</v>
      </c>
      <c r="DC153" s="125">
        <f t="shared" si="219"/>
        <v>2.6626999999999996</v>
      </c>
      <c r="DD153" s="125">
        <f t="shared" si="227"/>
        <v>2.5853265633719813</v>
      </c>
      <c r="DE153" s="298" t="str">
        <f t="shared" si="220"/>
        <v>B</v>
      </c>
    </row>
    <row r="154" spans="1:109" x14ac:dyDescent="0.25">
      <c r="A154" s="23">
        <v>500</v>
      </c>
      <c r="B154" s="23">
        <v>15</v>
      </c>
      <c r="C154" s="23">
        <v>4</v>
      </c>
      <c r="D154" s="23" t="s">
        <v>265</v>
      </c>
      <c r="E154" s="312">
        <f t="shared" si="152"/>
        <v>2.3197329542725234</v>
      </c>
      <c r="F154" s="287" t="str">
        <f t="shared" si="153"/>
        <v>B</v>
      </c>
      <c r="G154" s="312">
        <f t="shared" si="154"/>
        <v>2.72045</v>
      </c>
      <c r="H154" s="312">
        <f t="shared" si="154"/>
        <v>2.8393837627509892</v>
      </c>
      <c r="I154" s="287" t="str">
        <f t="shared" si="155"/>
        <v>B</v>
      </c>
      <c r="J154" s="320">
        <f t="shared" si="221"/>
        <v>4</v>
      </c>
      <c r="K154" s="80">
        <f t="shared" si="222"/>
        <v>4</v>
      </c>
      <c r="L154" s="82">
        <f t="shared" si="223"/>
        <v>4</v>
      </c>
      <c r="M154" s="80">
        <f t="shared" si="156"/>
        <v>15</v>
      </c>
      <c r="N154" s="80">
        <f t="shared" si="157"/>
        <v>100</v>
      </c>
      <c r="O154" s="80">
        <f t="shared" si="158"/>
        <v>100</v>
      </c>
      <c r="P154" s="80">
        <f t="shared" si="159"/>
        <v>500</v>
      </c>
      <c r="Q154" s="80">
        <f t="shared" si="160"/>
        <v>1400</v>
      </c>
      <c r="R154" s="80">
        <f t="shared" si="161"/>
        <v>1400</v>
      </c>
      <c r="S154" s="80">
        <f t="shared" si="162"/>
        <v>50</v>
      </c>
      <c r="T154" s="80">
        <f>0</f>
        <v>0</v>
      </c>
      <c r="U154" s="80">
        <f>'Int. Sens. Plot'!$B$2</f>
        <v>100</v>
      </c>
      <c r="V154" s="80">
        <f>'Int. Sens. Plot'!$B$3</f>
        <v>25</v>
      </c>
      <c r="W154" s="80">
        <f t="shared" si="163"/>
        <v>5</v>
      </c>
      <c r="X154" s="80">
        <f t="shared" si="164"/>
        <v>5</v>
      </c>
      <c r="Y154" s="225">
        <v>0.5</v>
      </c>
      <c r="Z154" s="80">
        <v>0</v>
      </c>
      <c r="AA154" s="86">
        <v>45</v>
      </c>
      <c r="AB154" s="86">
        <v>5</v>
      </c>
      <c r="AC154" s="80">
        <v>90</v>
      </c>
      <c r="AD154" s="80">
        <v>45</v>
      </c>
      <c r="AE154" s="80">
        <v>12</v>
      </c>
      <c r="AF154" s="80">
        <f t="shared" si="165"/>
        <v>57</v>
      </c>
      <c r="AG154" s="80">
        <f t="shared" si="166"/>
        <v>57</v>
      </c>
      <c r="AH154" s="86">
        <v>0</v>
      </c>
      <c r="AI154" s="86">
        <v>12</v>
      </c>
      <c r="AJ154" s="40">
        <v>134.9</v>
      </c>
      <c r="AK154" s="86">
        <v>9</v>
      </c>
      <c r="AL154" s="86">
        <v>0</v>
      </c>
      <c r="AM154" s="91">
        <v>1</v>
      </c>
      <c r="AN154" s="91">
        <v>0.1</v>
      </c>
      <c r="AO154" s="122">
        <v>3.5</v>
      </c>
      <c r="AP154" s="122">
        <v>10</v>
      </c>
      <c r="AQ154" s="122">
        <v>3</v>
      </c>
      <c r="AR154" s="122">
        <v>3</v>
      </c>
      <c r="AS154" s="122" t="str">
        <f t="shared" si="167"/>
        <v>Signalized</v>
      </c>
      <c r="AT154" s="119" t="s">
        <v>74</v>
      </c>
      <c r="AU154" s="321" t="s">
        <v>74</v>
      </c>
      <c r="AV154" s="306">
        <f t="shared" si="168"/>
        <v>19.285714285714285</v>
      </c>
      <c r="AW154" s="276">
        <f t="shared" si="169"/>
        <v>0.3888888888888889</v>
      </c>
      <c r="AX154" s="276">
        <f t="shared" si="170"/>
        <v>2.7777777777777776E-2</v>
      </c>
      <c r="AY154" s="125">
        <f t="shared" si="171"/>
        <v>80.721596885171806</v>
      </c>
      <c r="AZ154" s="125">
        <f t="shared" si="172"/>
        <v>121.08239532775771</v>
      </c>
      <c r="BA154" s="125">
        <f t="shared" si="173"/>
        <v>178.72890805605789</v>
      </c>
      <c r="BB154" s="125">
        <f t="shared" si="174"/>
        <v>0.99999997158707288</v>
      </c>
      <c r="BC154" s="125">
        <f t="shared" si="175"/>
        <v>1</v>
      </c>
      <c r="BD154" s="326" t="str">
        <f t="shared" si="176"/>
        <v>-</v>
      </c>
      <c r="BE154" s="125" t="str">
        <f t="shared" si="177"/>
        <v>-</v>
      </c>
      <c r="BF154" s="125">
        <f t="shared" si="178"/>
        <v>10.518598982294854</v>
      </c>
      <c r="BG154" s="125">
        <f t="shared" si="179"/>
        <v>1.3886920442435355</v>
      </c>
      <c r="BH154" s="127">
        <f t="shared" si="180"/>
        <v>87.5</v>
      </c>
      <c r="BI154" s="125">
        <f t="shared" si="181"/>
        <v>0.170625</v>
      </c>
      <c r="BJ154" s="125">
        <f t="shared" si="182"/>
        <v>7.1124999999999994E-2</v>
      </c>
      <c r="BK154" s="127">
        <f t="shared" si="183"/>
        <v>49</v>
      </c>
      <c r="BL154" s="126">
        <f>IF(AS154="Signalized",(AC154-BK154)^2/(2*AC154),IF(AS154="Free",PEDBIKE_DELAY(AX154,AW154,AF154,AE154,AO154,AR154,AM154,L154,TRUE),IF(AS154="Stop",1,"Control N/A!")))</f>
        <v>9.3388888888888886</v>
      </c>
      <c r="BM154" s="125">
        <f t="shared" si="184"/>
        <v>8.959091002898803E-2</v>
      </c>
      <c r="BN154" s="125">
        <f t="shared" si="185"/>
        <v>2.3197329542725234</v>
      </c>
      <c r="BO154" s="124" t="str">
        <f t="shared" si="186"/>
        <v>B</v>
      </c>
      <c r="BP154" s="310"/>
      <c r="BQ154" s="302">
        <f t="shared" si="187"/>
        <v>1500</v>
      </c>
      <c r="BR154" s="126">
        <v>139</v>
      </c>
      <c r="BS154" s="127">
        <f t="shared" si="188"/>
        <v>15.78345272610388</v>
      </c>
      <c r="BT154" s="126">
        <f t="shared" si="189"/>
        <v>22.5</v>
      </c>
      <c r="BU154" s="303">
        <f t="shared" si="190"/>
        <v>8.6999999999999993</v>
      </c>
      <c r="BV154" s="276">
        <f t="shared" si="191"/>
        <v>0.3888888888888889</v>
      </c>
      <c r="BW154" s="276">
        <f t="shared" si="192"/>
        <v>6.9444444444444441E-3</v>
      </c>
      <c r="BX154" s="125">
        <f t="shared" si="193"/>
        <v>1</v>
      </c>
      <c r="BY154" s="125">
        <f t="shared" si="194"/>
        <v>8.7529418293398973E-3</v>
      </c>
      <c r="BZ154" s="125">
        <f t="shared" si="195"/>
        <v>8.6999999999999993</v>
      </c>
      <c r="CA154" s="125">
        <f t="shared" si="196"/>
        <v>5.7629458079029972E-2</v>
      </c>
      <c r="CB154" s="125">
        <f t="shared" si="197"/>
        <v>0.96606584783865079</v>
      </c>
      <c r="CC154" s="125">
        <f t="shared" si="198"/>
        <v>66.771412211921643</v>
      </c>
      <c r="CD154" s="125">
        <f t="shared" si="199"/>
        <v>2.2658312620275187</v>
      </c>
      <c r="CE154" s="125">
        <f t="shared" si="200"/>
        <v>29</v>
      </c>
      <c r="CF154" s="304" cm="1">
        <f t="array" ref="CF154">PEDBIKE_DELAY(BW154,BV154,AG154,AH154,AP154,AQ154,AN154,L154,FALSE)</f>
        <v>20.457203462378153</v>
      </c>
      <c r="CG154" s="306">
        <f t="shared" si="201"/>
        <v>8.6999999999999993</v>
      </c>
      <c r="CH154" s="125">
        <f t="shared" si="202"/>
        <v>1</v>
      </c>
      <c r="CI154" s="125">
        <f t="shared" si="203"/>
        <v>8.7529418293398973E-3</v>
      </c>
      <c r="CJ154" s="125">
        <f t="shared" si="204"/>
        <v>8.6999999999999993</v>
      </c>
      <c r="CK154" s="125">
        <f t="shared" si="205"/>
        <v>0.96606584783865079</v>
      </c>
      <c r="CL154" s="125">
        <f t="shared" si="206"/>
        <v>1</v>
      </c>
      <c r="CM154" s="125">
        <f t="shared" si="207"/>
        <v>64.505580949894124</v>
      </c>
      <c r="CN154" s="125">
        <f t="shared" si="208"/>
        <v>2.2658312620275187</v>
      </c>
      <c r="CO154" s="127">
        <f t="shared" si="209"/>
        <v>29</v>
      </c>
      <c r="CP154" s="125" cm="1">
        <f t="array" ref="CP154">PEDBIKE_DELAY(BW154,AW154,AG154,AH154,AP154,AQ154,AN154,L154,FALSE)</f>
        <v>20.457203462378153</v>
      </c>
      <c r="CQ154" s="126">
        <f t="shared" si="210"/>
        <v>30.5</v>
      </c>
      <c r="CR154" s="126">
        <f t="shared" si="211"/>
        <v>78.5</v>
      </c>
      <c r="CS154" s="126">
        <f t="shared" si="212"/>
        <v>54.5</v>
      </c>
      <c r="CT154" s="304">
        <f t="shared" si="213"/>
        <v>35.950000000000003</v>
      </c>
      <c r="CU154" s="126">
        <f t="shared" si="224"/>
        <v>35.950000000000003</v>
      </c>
      <c r="CV154" s="126">
        <f t="shared" si="214"/>
        <v>0</v>
      </c>
      <c r="CW154" s="127">
        <f t="shared" si="215"/>
        <v>0</v>
      </c>
      <c r="CX154" s="124">
        <f t="shared" si="216"/>
        <v>12</v>
      </c>
      <c r="CY154" s="124">
        <f t="shared" si="225"/>
        <v>0.6825</v>
      </c>
      <c r="CZ154" s="124">
        <f t="shared" si="226"/>
        <v>1.4364337627509893</v>
      </c>
      <c r="DA154" s="125">
        <f t="shared" si="217"/>
        <v>-1.7006999999999999</v>
      </c>
      <c r="DB154" s="125">
        <f t="shared" si="218"/>
        <v>0.28875000000000001</v>
      </c>
      <c r="DC154" s="125">
        <f t="shared" si="219"/>
        <v>2.72045</v>
      </c>
      <c r="DD154" s="125">
        <f t="shared" si="227"/>
        <v>2.8393837627509892</v>
      </c>
      <c r="DE154" s="298" t="str">
        <f t="shared" si="220"/>
        <v>B</v>
      </c>
    </row>
    <row r="155" spans="1:109" x14ac:dyDescent="0.25">
      <c r="A155" s="23">
        <v>600</v>
      </c>
      <c r="B155" s="23">
        <v>15</v>
      </c>
      <c r="C155" s="23">
        <v>4</v>
      </c>
      <c r="D155" s="23" t="s">
        <v>265</v>
      </c>
      <c r="E155" s="312">
        <f t="shared" si="152"/>
        <v>2.3680829542725239</v>
      </c>
      <c r="F155" s="287" t="str">
        <f t="shared" si="153"/>
        <v>B</v>
      </c>
      <c r="G155" s="312">
        <f t="shared" si="154"/>
        <v>2.7781999999999996</v>
      </c>
      <c r="H155" s="312">
        <f t="shared" si="154"/>
        <v>3.0336337627509895</v>
      </c>
      <c r="I155" s="287" t="str">
        <f t="shared" si="155"/>
        <v>C</v>
      </c>
      <c r="J155" s="320">
        <f t="shared" si="221"/>
        <v>4</v>
      </c>
      <c r="K155" s="80">
        <f t="shared" si="222"/>
        <v>4</v>
      </c>
      <c r="L155" s="82">
        <f t="shared" si="223"/>
        <v>4</v>
      </c>
      <c r="M155" s="80">
        <f t="shared" si="156"/>
        <v>15</v>
      </c>
      <c r="N155" s="80">
        <f t="shared" si="157"/>
        <v>120</v>
      </c>
      <c r="O155" s="80">
        <f t="shared" si="158"/>
        <v>120</v>
      </c>
      <c r="P155" s="80">
        <f t="shared" si="159"/>
        <v>600</v>
      </c>
      <c r="Q155" s="80">
        <f t="shared" si="160"/>
        <v>1680</v>
      </c>
      <c r="R155" s="80">
        <f t="shared" si="161"/>
        <v>1680</v>
      </c>
      <c r="S155" s="80">
        <f t="shared" si="162"/>
        <v>60</v>
      </c>
      <c r="T155" s="80">
        <f>0</f>
        <v>0</v>
      </c>
      <c r="U155" s="80">
        <f>'Int. Sens. Plot'!$B$2</f>
        <v>100</v>
      </c>
      <c r="V155" s="80">
        <f>'Int. Sens. Plot'!$B$3</f>
        <v>25</v>
      </c>
      <c r="W155" s="80">
        <f t="shared" si="163"/>
        <v>5</v>
      </c>
      <c r="X155" s="80">
        <f t="shared" si="164"/>
        <v>5</v>
      </c>
      <c r="Y155" s="225">
        <v>0.5</v>
      </c>
      <c r="Z155" s="80">
        <v>0</v>
      </c>
      <c r="AA155" s="86">
        <v>45</v>
      </c>
      <c r="AB155" s="86">
        <v>5</v>
      </c>
      <c r="AC155" s="80">
        <v>90</v>
      </c>
      <c r="AD155" s="80">
        <v>45</v>
      </c>
      <c r="AE155" s="80">
        <v>12</v>
      </c>
      <c r="AF155" s="80">
        <f t="shared" si="165"/>
        <v>57</v>
      </c>
      <c r="AG155" s="80">
        <f t="shared" si="166"/>
        <v>57</v>
      </c>
      <c r="AH155" s="86">
        <v>0</v>
      </c>
      <c r="AI155" s="86">
        <v>12</v>
      </c>
      <c r="AJ155" s="40">
        <v>135.9</v>
      </c>
      <c r="AK155" s="86">
        <v>9</v>
      </c>
      <c r="AL155" s="86">
        <v>0</v>
      </c>
      <c r="AM155" s="91">
        <v>1</v>
      </c>
      <c r="AN155" s="91">
        <v>0.1</v>
      </c>
      <c r="AO155" s="122">
        <v>3.5</v>
      </c>
      <c r="AP155" s="122">
        <v>10</v>
      </c>
      <c r="AQ155" s="122">
        <v>3</v>
      </c>
      <c r="AR155" s="122">
        <v>3</v>
      </c>
      <c r="AS155" s="122" t="str">
        <f t="shared" si="167"/>
        <v>Signalized</v>
      </c>
      <c r="AT155" s="119" t="s">
        <v>74</v>
      </c>
      <c r="AU155" s="321" t="s">
        <v>74</v>
      </c>
      <c r="AV155" s="306">
        <f t="shared" si="168"/>
        <v>19.285714285714285</v>
      </c>
      <c r="AW155" s="276">
        <f t="shared" si="169"/>
        <v>0.46666666666666667</v>
      </c>
      <c r="AX155" s="276">
        <f t="shared" si="170"/>
        <v>2.7777777777777776E-2</v>
      </c>
      <c r="AY155" s="125">
        <f t="shared" si="171"/>
        <v>303.8545373081551</v>
      </c>
      <c r="AZ155" s="125">
        <f t="shared" si="172"/>
        <v>455.78180596223268</v>
      </c>
      <c r="BA155" s="125">
        <f t="shared" si="173"/>
        <v>624.99478890202454</v>
      </c>
      <c r="BB155" s="125">
        <f t="shared" si="174"/>
        <v>1</v>
      </c>
      <c r="BC155" s="125">
        <f t="shared" si="175"/>
        <v>1</v>
      </c>
      <c r="BD155" s="326" t="str">
        <f t="shared" si="176"/>
        <v>-</v>
      </c>
      <c r="BE155" s="125" t="str">
        <f t="shared" si="177"/>
        <v>-</v>
      </c>
      <c r="BF155" s="125">
        <f t="shared" si="178"/>
        <v>8.3189634636341125</v>
      </c>
      <c r="BG155" s="125">
        <f t="shared" si="179"/>
        <v>1.3886920442435355</v>
      </c>
      <c r="BH155" s="127">
        <f t="shared" si="180"/>
        <v>105</v>
      </c>
      <c r="BI155" s="125">
        <f t="shared" si="181"/>
        <v>0.20474999999999999</v>
      </c>
      <c r="BJ155" s="125">
        <f t="shared" si="182"/>
        <v>8.5349999999999995E-2</v>
      </c>
      <c r="BK155" s="127">
        <f t="shared" si="183"/>
        <v>49</v>
      </c>
      <c r="BL155" s="126">
        <f>IF(AS155="Signalized",(AC155-BK155)^2/(2*AC155),IF(AS155="Free",PEDBIKE_DELAY(AX155,AW155,AF155,AE155,AO155,AR155,AM155,L155,TRUE),IF(AS155="Stop",1,"Control N/A!")))</f>
        <v>9.3388888888888886</v>
      </c>
      <c r="BM155" s="125">
        <f t="shared" si="184"/>
        <v>8.959091002898803E-2</v>
      </c>
      <c r="BN155" s="125">
        <f t="shared" si="185"/>
        <v>2.3680829542725239</v>
      </c>
      <c r="BO155" s="124" t="str">
        <f t="shared" si="186"/>
        <v>B</v>
      </c>
      <c r="BP155" s="310"/>
      <c r="BQ155" s="302">
        <f t="shared" si="187"/>
        <v>1500</v>
      </c>
      <c r="BR155" s="126">
        <v>140</v>
      </c>
      <c r="BS155" s="127">
        <f t="shared" si="188"/>
        <v>7.0526719136214044</v>
      </c>
      <c r="BT155" s="126">
        <f t="shared" si="189"/>
        <v>22.5</v>
      </c>
      <c r="BU155" s="303">
        <f t="shared" si="190"/>
        <v>8.6999999999999993</v>
      </c>
      <c r="BV155" s="276">
        <f t="shared" si="191"/>
        <v>0.46666666666666667</v>
      </c>
      <c r="BW155" s="276">
        <f t="shared" si="192"/>
        <v>6.9444444444444441E-3</v>
      </c>
      <c r="BX155" s="125">
        <f t="shared" si="193"/>
        <v>1</v>
      </c>
      <c r="BY155" s="125">
        <f t="shared" si="194"/>
        <v>5.928987523757057E-3</v>
      </c>
      <c r="BZ155" s="125">
        <f t="shared" si="195"/>
        <v>8.6999999999999993</v>
      </c>
      <c r="CA155" s="125">
        <f t="shared" si="196"/>
        <v>6.8750522325938257E-2</v>
      </c>
      <c r="CB155" s="125">
        <f t="shared" si="197"/>
        <v>0.98275098088465374</v>
      </c>
      <c r="CC155" s="125">
        <f t="shared" si="198"/>
        <v>115.37796619937552</v>
      </c>
      <c r="CD155" s="125">
        <f t="shared" si="199"/>
        <v>1.9901567444628052</v>
      </c>
      <c r="CE155" s="125">
        <f t="shared" si="200"/>
        <v>58</v>
      </c>
      <c r="CF155" s="304" cm="1">
        <f t="array" ref="CF155">PEDBIKE_DELAY(BW155,BV155,AG155,AH155,AP155,AQ155,AN155,L155,FALSE)</f>
        <v>30.103757381226849</v>
      </c>
      <c r="CG155" s="306">
        <f t="shared" si="201"/>
        <v>8.6999999999999993</v>
      </c>
      <c r="CH155" s="125">
        <f t="shared" si="202"/>
        <v>1</v>
      </c>
      <c r="CI155" s="125">
        <f t="shared" si="203"/>
        <v>5.928987523757057E-3</v>
      </c>
      <c r="CJ155" s="125">
        <f t="shared" si="204"/>
        <v>8.6999999999999993</v>
      </c>
      <c r="CK155" s="125">
        <f t="shared" si="205"/>
        <v>0.98275098088465374</v>
      </c>
      <c r="CL155" s="125">
        <f t="shared" si="206"/>
        <v>1</v>
      </c>
      <c r="CM155" s="125">
        <f t="shared" si="207"/>
        <v>113.38780945491271</v>
      </c>
      <c r="CN155" s="125">
        <f t="shared" si="208"/>
        <v>1.9901567444628052</v>
      </c>
      <c r="CO155" s="127">
        <f t="shared" si="209"/>
        <v>58</v>
      </c>
      <c r="CP155" s="125" cm="1">
        <f t="array" ref="CP155">PEDBIKE_DELAY(BW155,AW155,AG155,AH155,AP155,AQ155,AN155,L155,FALSE)</f>
        <v>30.103757381226849</v>
      </c>
      <c r="CQ155" s="126">
        <f t="shared" si="210"/>
        <v>30.5</v>
      </c>
      <c r="CR155" s="126">
        <f t="shared" si="211"/>
        <v>78.5</v>
      </c>
      <c r="CS155" s="126">
        <f t="shared" si="212"/>
        <v>54.5</v>
      </c>
      <c r="CT155" s="304">
        <f t="shared" si="213"/>
        <v>35.950000000000003</v>
      </c>
      <c r="CU155" s="126">
        <f t="shared" si="224"/>
        <v>35.950000000000003</v>
      </c>
      <c r="CV155" s="126">
        <f t="shared" si="214"/>
        <v>0</v>
      </c>
      <c r="CW155" s="127">
        <f t="shared" si="215"/>
        <v>0</v>
      </c>
      <c r="CX155" s="124">
        <f t="shared" si="216"/>
        <v>12</v>
      </c>
      <c r="CY155" s="124">
        <f t="shared" si="225"/>
        <v>0.81899999999999995</v>
      </c>
      <c r="CZ155" s="124">
        <f t="shared" si="226"/>
        <v>1.4364337627509893</v>
      </c>
      <c r="DA155" s="125">
        <f t="shared" si="217"/>
        <v>-1.7006999999999999</v>
      </c>
      <c r="DB155" s="125">
        <f t="shared" si="218"/>
        <v>0.34649999999999997</v>
      </c>
      <c r="DC155" s="125">
        <f t="shared" si="219"/>
        <v>2.7781999999999996</v>
      </c>
      <c r="DD155" s="125">
        <f t="shared" si="227"/>
        <v>3.0336337627509895</v>
      </c>
      <c r="DE155" s="298" t="str">
        <f t="shared" si="220"/>
        <v>C</v>
      </c>
    </row>
    <row r="156" spans="1:109" x14ac:dyDescent="0.25">
      <c r="A156" s="23">
        <v>700</v>
      </c>
      <c r="B156" s="23">
        <v>15</v>
      </c>
      <c r="C156" s="23">
        <v>4</v>
      </c>
      <c r="D156" s="23" t="s">
        <v>265</v>
      </c>
      <c r="E156" s="312">
        <f t="shared" si="152"/>
        <v>2.416432954272524</v>
      </c>
      <c r="F156" s="287" t="str">
        <f t="shared" si="153"/>
        <v>B</v>
      </c>
      <c r="G156" s="312">
        <f t="shared" si="154"/>
        <v>2.83595</v>
      </c>
      <c r="H156" s="312">
        <f t="shared" si="154"/>
        <v>3.2278837627509889</v>
      </c>
      <c r="I156" s="287" t="str">
        <f t="shared" si="155"/>
        <v>C</v>
      </c>
      <c r="J156" s="320">
        <f t="shared" si="221"/>
        <v>4</v>
      </c>
      <c r="K156" s="80">
        <f t="shared" si="222"/>
        <v>4</v>
      </c>
      <c r="L156" s="82">
        <f t="shared" si="223"/>
        <v>4</v>
      </c>
      <c r="M156" s="80">
        <f t="shared" si="156"/>
        <v>15</v>
      </c>
      <c r="N156" s="80">
        <f t="shared" si="157"/>
        <v>140</v>
      </c>
      <c r="O156" s="80">
        <f t="shared" si="158"/>
        <v>140</v>
      </c>
      <c r="P156" s="80">
        <f t="shared" si="159"/>
        <v>700</v>
      </c>
      <c r="Q156" s="80">
        <f t="shared" si="160"/>
        <v>1960</v>
      </c>
      <c r="R156" s="80">
        <f t="shared" si="161"/>
        <v>1960</v>
      </c>
      <c r="S156" s="80">
        <f t="shared" si="162"/>
        <v>70</v>
      </c>
      <c r="T156" s="80">
        <f>0</f>
        <v>0</v>
      </c>
      <c r="U156" s="80">
        <f>'Int. Sens. Plot'!$B$2</f>
        <v>100</v>
      </c>
      <c r="V156" s="80">
        <f>'Int. Sens. Plot'!$B$3</f>
        <v>25</v>
      </c>
      <c r="W156" s="80">
        <f t="shared" si="163"/>
        <v>5</v>
      </c>
      <c r="X156" s="80">
        <f t="shared" si="164"/>
        <v>5</v>
      </c>
      <c r="Y156" s="225">
        <v>0.5</v>
      </c>
      <c r="Z156" s="80">
        <v>0</v>
      </c>
      <c r="AA156" s="86">
        <v>45</v>
      </c>
      <c r="AB156" s="86">
        <v>5</v>
      </c>
      <c r="AC156" s="80">
        <v>90</v>
      </c>
      <c r="AD156" s="80">
        <v>45</v>
      </c>
      <c r="AE156" s="80">
        <v>12</v>
      </c>
      <c r="AF156" s="80">
        <f t="shared" si="165"/>
        <v>57</v>
      </c>
      <c r="AG156" s="80">
        <f t="shared" si="166"/>
        <v>57</v>
      </c>
      <c r="AH156" s="86">
        <v>0</v>
      </c>
      <c r="AI156" s="86">
        <v>12</v>
      </c>
      <c r="AJ156" s="40">
        <v>136.9</v>
      </c>
      <c r="AK156" s="86">
        <v>9</v>
      </c>
      <c r="AL156" s="86">
        <v>0</v>
      </c>
      <c r="AM156" s="91">
        <v>1</v>
      </c>
      <c r="AN156" s="91">
        <v>0.1</v>
      </c>
      <c r="AO156" s="122">
        <v>3.5</v>
      </c>
      <c r="AP156" s="122">
        <v>10</v>
      </c>
      <c r="AQ156" s="122">
        <v>3</v>
      </c>
      <c r="AR156" s="122">
        <v>3</v>
      </c>
      <c r="AS156" s="122" t="str">
        <f t="shared" si="167"/>
        <v>Signalized</v>
      </c>
      <c r="AT156" s="119" t="s">
        <v>74</v>
      </c>
      <c r="AU156" s="321" t="s">
        <v>74</v>
      </c>
      <c r="AV156" s="306">
        <f t="shared" si="168"/>
        <v>19.285714285714285</v>
      </c>
      <c r="AW156" s="276">
        <f t="shared" si="169"/>
        <v>0.5444444444444444</v>
      </c>
      <c r="AX156" s="276">
        <f t="shared" si="170"/>
        <v>2.7777777777777776E-2</v>
      </c>
      <c r="AY156" s="125">
        <f t="shared" si="171"/>
        <v>1175.6302134592547</v>
      </c>
      <c r="AZ156" s="125">
        <f t="shared" si="172"/>
        <v>1763.4453201888821</v>
      </c>
      <c r="BA156" s="125">
        <f t="shared" si="173"/>
        <v>2368.5461412042237</v>
      </c>
      <c r="BB156" s="125">
        <f t="shared" si="174"/>
        <v>1</v>
      </c>
      <c r="BC156" s="125">
        <f t="shared" si="175"/>
        <v>1</v>
      </c>
      <c r="BD156" s="326" t="str">
        <f t="shared" si="176"/>
        <v>-</v>
      </c>
      <c r="BE156" s="125" t="str">
        <f t="shared" si="177"/>
        <v>-</v>
      </c>
      <c r="BF156" s="125">
        <f t="shared" si="178"/>
        <v>6.9883296825432302</v>
      </c>
      <c r="BG156" s="125">
        <f t="shared" si="179"/>
        <v>1.3886920442435355</v>
      </c>
      <c r="BH156" s="127">
        <f t="shared" si="180"/>
        <v>122.5</v>
      </c>
      <c r="BI156" s="125">
        <f t="shared" si="181"/>
        <v>0.23887499999999998</v>
      </c>
      <c r="BJ156" s="125">
        <f t="shared" si="182"/>
        <v>9.9574999999999997E-2</v>
      </c>
      <c r="BK156" s="127">
        <f t="shared" si="183"/>
        <v>49</v>
      </c>
      <c r="BL156" s="126">
        <f>IF(AS156="Signalized",(AC156-BK156)^2/(2*AC156),IF(AS156="Free",PEDBIKE_DELAY(AX156,AW156,AF156,AE156,AO156,AR156,AM156,L156,TRUE),IF(AS156="Stop",1,"Control N/A!")))</f>
        <v>9.3388888888888886</v>
      </c>
      <c r="BM156" s="125">
        <f t="shared" si="184"/>
        <v>8.959091002898803E-2</v>
      </c>
      <c r="BN156" s="125">
        <f t="shared" si="185"/>
        <v>2.416432954272524</v>
      </c>
      <c r="BO156" s="124" t="str">
        <f t="shared" si="186"/>
        <v>B</v>
      </c>
      <c r="BP156" s="310"/>
      <c r="BQ156" s="302">
        <f t="shared" si="187"/>
        <v>1500</v>
      </c>
      <c r="BR156" s="126">
        <v>141</v>
      </c>
      <c r="BS156" s="127">
        <f t="shared" si="188"/>
        <v>3.1165913021040215</v>
      </c>
      <c r="BT156" s="126">
        <f t="shared" si="189"/>
        <v>22.5</v>
      </c>
      <c r="BU156" s="303">
        <f t="shared" si="190"/>
        <v>8.6999999999999993</v>
      </c>
      <c r="BV156" s="276">
        <f t="shared" si="191"/>
        <v>0.5444444444444444</v>
      </c>
      <c r="BW156" s="276">
        <f t="shared" si="192"/>
        <v>6.9444444444444441E-3</v>
      </c>
      <c r="BX156" s="125">
        <f t="shared" si="193"/>
        <v>1</v>
      </c>
      <c r="BY156" s="125">
        <f t="shared" si="194"/>
        <v>4.3356206218092379E-3</v>
      </c>
      <c r="BZ156" s="125">
        <f t="shared" si="195"/>
        <v>8.6999999999999993</v>
      </c>
      <c r="CA156" s="125">
        <f t="shared" si="196"/>
        <v>7.9740345129611478E-2</v>
      </c>
      <c r="CB156" s="125">
        <f t="shared" si="197"/>
        <v>0.99123217639188688</v>
      </c>
      <c r="CC156" s="125">
        <f t="shared" si="198"/>
        <v>200.70886243896931</v>
      </c>
      <c r="CD156" s="125">
        <f t="shared" si="199"/>
        <v>1.7597799024499303</v>
      </c>
      <c r="CE156" s="125">
        <f t="shared" si="200"/>
        <v>114</v>
      </c>
      <c r="CF156" s="304" cm="1">
        <f t="array" ref="CF156">PEDBIKE_DELAY(BW156,BV156,AG156,AH156,AP156,AQ156,AN156,L156,FALSE)</f>
        <v>43.223483348249871</v>
      </c>
      <c r="CG156" s="306">
        <f t="shared" si="201"/>
        <v>8.6999999999999993</v>
      </c>
      <c r="CH156" s="125">
        <f t="shared" si="202"/>
        <v>1</v>
      </c>
      <c r="CI156" s="125">
        <f t="shared" si="203"/>
        <v>4.3356206218092379E-3</v>
      </c>
      <c r="CJ156" s="125">
        <f t="shared" si="204"/>
        <v>8.6999999999999993</v>
      </c>
      <c r="CK156" s="125">
        <f t="shared" si="205"/>
        <v>0.99123217639188688</v>
      </c>
      <c r="CL156" s="125">
        <f t="shared" si="206"/>
        <v>1</v>
      </c>
      <c r="CM156" s="125">
        <f t="shared" si="207"/>
        <v>198.94908253651937</v>
      </c>
      <c r="CN156" s="125">
        <f t="shared" si="208"/>
        <v>1.7597799024499303</v>
      </c>
      <c r="CO156" s="127">
        <f t="shared" si="209"/>
        <v>114</v>
      </c>
      <c r="CP156" s="125" cm="1">
        <f t="array" ref="CP156">PEDBIKE_DELAY(BW156,AW156,AG156,AH156,AP156,AQ156,AN156,L156,FALSE)</f>
        <v>43.223483348249871</v>
      </c>
      <c r="CQ156" s="126">
        <f t="shared" si="210"/>
        <v>30.5</v>
      </c>
      <c r="CR156" s="126">
        <f t="shared" si="211"/>
        <v>78.5</v>
      </c>
      <c r="CS156" s="126">
        <f t="shared" si="212"/>
        <v>54.5</v>
      </c>
      <c r="CT156" s="304">
        <f t="shared" si="213"/>
        <v>35.950000000000003</v>
      </c>
      <c r="CU156" s="126">
        <f t="shared" si="224"/>
        <v>35.950000000000003</v>
      </c>
      <c r="CV156" s="126">
        <f t="shared" si="214"/>
        <v>0</v>
      </c>
      <c r="CW156" s="127">
        <f t="shared" si="215"/>
        <v>0</v>
      </c>
      <c r="CX156" s="124">
        <f t="shared" si="216"/>
        <v>12</v>
      </c>
      <c r="CY156" s="124">
        <f t="shared" si="225"/>
        <v>0.9554999999999999</v>
      </c>
      <c r="CZ156" s="124">
        <f t="shared" si="226"/>
        <v>1.4364337627509893</v>
      </c>
      <c r="DA156" s="125">
        <f t="shared" si="217"/>
        <v>-1.7006999999999999</v>
      </c>
      <c r="DB156" s="125">
        <f t="shared" si="218"/>
        <v>0.40425</v>
      </c>
      <c r="DC156" s="125">
        <f t="shared" si="219"/>
        <v>2.83595</v>
      </c>
      <c r="DD156" s="125">
        <f t="shared" si="227"/>
        <v>3.2278837627509889</v>
      </c>
      <c r="DE156" s="298" t="str">
        <f t="shared" si="220"/>
        <v>C</v>
      </c>
    </row>
    <row r="157" spans="1:109" x14ac:dyDescent="0.25">
      <c r="A157" s="23">
        <v>800</v>
      </c>
      <c r="B157" s="23">
        <v>15</v>
      </c>
      <c r="C157" s="23">
        <v>4</v>
      </c>
      <c r="D157" s="23" t="s">
        <v>265</v>
      </c>
      <c r="E157" s="312">
        <f t="shared" si="152"/>
        <v>2.4647829542725237</v>
      </c>
      <c r="F157" s="287" t="str">
        <f t="shared" si="153"/>
        <v>B</v>
      </c>
      <c r="G157" s="312">
        <f t="shared" si="154"/>
        <v>2.8936999999999995</v>
      </c>
      <c r="H157" s="312">
        <f t="shared" si="154"/>
        <v>3.4221337627509891</v>
      </c>
      <c r="I157" s="287" t="str">
        <f t="shared" si="155"/>
        <v>C</v>
      </c>
      <c r="J157" s="320">
        <f t="shared" si="221"/>
        <v>4</v>
      </c>
      <c r="K157" s="80">
        <f t="shared" si="222"/>
        <v>4</v>
      </c>
      <c r="L157" s="82">
        <f t="shared" si="223"/>
        <v>4</v>
      </c>
      <c r="M157" s="80">
        <f t="shared" si="156"/>
        <v>15</v>
      </c>
      <c r="N157" s="80">
        <f t="shared" si="157"/>
        <v>160</v>
      </c>
      <c r="O157" s="80">
        <f t="shared" si="158"/>
        <v>160</v>
      </c>
      <c r="P157" s="80">
        <f t="shared" si="159"/>
        <v>800</v>
      </c>
      <c r="Q157" s="80">
        <f t="shared" si="160"/>
        <v>2240</v>
      </c>
      <c r="R157" s="80">
        <f t="shared" si="161"/>
        <v>2240</v>
      </c>
      <c r="S157" s="80">
        <f t="shared" si="162"/>
        <v>80</v>
      </c>
      <c r="T157" s="80">
        <f>0</f>
        <v>0</v>
      </c>
      <c r="U157" s="80">
        <f>'Int. Sens. Plot'!$B$2</f>
        <v>100</v>
      </c>
      <c r="V157" s="80">
        <f>'Int. Sens. Plot'!$B$3</f>
        <v>25</v>
      </c>
      <c r="W157" s="80">
        <f t="shared" si="163"/>
        <v>5</v>
      </c>
      <c r="X157" s="80">
        <f t="shared" si="164"/>
        <v>5</v>
      </c>
      <c r="Y157" s="225">
        <v>0.5</v>
      </c>
      <c r="Z157" s="80">
        <v>0</v>
      </c>
      <c r="AA157" s="86">
        <v>45</v>
      </c>
      <c r="AB157" s="86">
        <v>5</v>
      </c>
      <c r="AC157" s="80">
        <v>90</v>
      </c>
      <c r="AD157" s="80">
        <v>45</v>
      </c>
      <c r="AE157" s="80">
        <v>12</v>
      </c>
      <c r="AF157" s="80">
        <f t="shared" si="165"/>
        <v>57</v>
      </c>
      <c r="AG157" s="80">
        <f t="shared" si="166"/>
        <v>57</v>
      </c>
      <c r="AH157" s="86">
        <v>0</v>
      </c>
      <c r="AI157" s="86">
        <v>12</v>
      </c>
      <c r="AJ157" s="40">
        <v>137.9</v>
      </c>
      <c r="AK157" s="86">
        <v>9</v>
      </c>
      <c r="AL157" s="86">
        <v>0</v>
      </c>
      <c r="AM157" s="91">
        <v>1</v>
      </c>
      <c r="AN157" s="91">
        <v>0.1</v>
      </c>
      <c r="AO157" s="122">
        <v>3.5</v>
      </c>
      <c r="AP157" s="122">
        <v>10</v>
      </c>
      <c r="AQ157" s="122">
        <v>3</v>
      </c>
      <c r="AR157" s="122">
        <v>3</v>
      </c>
      <c r="AS157" s="122" t="str">
        <f t="shared" si="167"/>
        <v>Signalized</v>
      </c>
      <c r="AT157" s="119" t="s">
        <v>74</v>
      </c>
      <c r="AU157" s="321" t="s">
        <v>74</v>
      </c>
      <c r="AV157" s="306">
        <f t="shared" si="168"/>
        <v>19.285714285714285</v>
      </c>
      <c r="AW157" s="276">
        <f t="shared" si="169"/>
        <v>0.62222222222222223</v>
      </c>
      <c r="AX157" s="276">
        <f t="shared" si="170"/>
        <v>2.7777777777777776E-2</v>
      </c>
      <c r="AY157" s="125">
        <f t="shared" si="171"/>
        <v>4637.2621379982984</v>
      </c>
      <c r="AZ157" s="125">
        <f t="shared" si="172"/>
        <v>6955.893206997448</v>
      </c>
      <c r="BA157" s="125">
        <f t="shared" si="173"/>
        <v>9291.8099902823105</v>
      </c>
      <c r="BB157" s="125">
        <f t="shared" si="174"/>
        <v>1</v>
      </c>
      <c r="BC157" s="125">
        <f t="shared" si="175"/>
        <v>1</v>
      </c>
      <c r="BD157" s="326" t="str">
        <f t="shared" si="176"/>
        <v>-</v>
      </c>
      <c r="BE157" s="125" t="str">
        <f t="shared" si="177"/>
        <v>-</v>
      </c>
      <c r="BF157" s="125">
        <f t="shared" si="178"/>
        <v>6.0917419511276405</v>
      </c>
      <c r="BG157" s="125">
        <f t="shared" si="179"/>
        <v>1.3886920442435355</v>
      </c>
      <c r="BH157" s="127">
        <f t="shared" si="180"/>
        <v>140</v>
      </c>
      <c r="BI157" s="125">
        <f t="shared" si="181"/>
        <v>0.27299999999999996</v>
      </c>
      <c r="BJ157" s="125">
        <f t="shared" si="182"/>
        <v>0.1138</v>
      </c>
      <c r="BK157" s="127">
        <f t="shared" si="183"/>
        <v>49</v>
      </c>
      <c r="BL157" s="126">
        <f>IF(AS157="Signalized",(AC157-BK157)^2/(2*AC157),IF(AS157="Free",PEDBIKE_DELAY(AX157,AW157,AF157,AE157,AO157,AR157,AM157,L157,TRUE),IF(AS157="Stop",1,"Control N/A!")))</f>
        <v>9.3388888888888886</v>
      </c>
      <c r="BM157" s="125">
        <f t="shared" si="184"/>
        <v>8.959091002898803E-2</v>
      </c>
      <c r="BN157" s="125">
        <f t="shared" si="185"/>
        <v>2.4647829542725237</v>
      </c>
      <c r="BO157" s="124" t="str">
        <f t="shared" si="186"/>
        <v>B</v>
      </c>
      <c r="BP157" s="310"/>
      <c r="BQ157" s="302">
        <f t="shared" si="187"/>
        <v>1500</v>
      </c>
      <c r="BR157" s="126">
        <v>142</v>
      </c>
      <c r="BS157" s="127">
        <f t="shared" si="188"/>
        <v>1.3620107430787691</v>
      </c>
      <c r="BT157" s="126">
        <f t="shared" si="189"/>
        <v>22.5</v>
      </c>
      <c r="BU157" s="303">
        <f t="shared" si="190"/>
        <v>8.6999999999999993</v>
      </c>
      <c r="BV157" s="276">
        <f t="shared" si="191"/>
        <v>0.62222222222222223</v>
      </c>
      <c r="BW157" s="276">
        <f t="shared" si="192"/>
        <v>6.9444444444444441E-3</v>
      </c>
      <c r="BX157" s="125">
        <f t="shared" si="193"/>
        <v>1</v>
      </c>
      <c r="BY157" s="125">
        <f t="shared" si="194"/>
        <v>3.4307907649401104E-3</v>
      </c>
      <c r="BZ157" s="125">
        <f t="shared" si="195"/>
        <v>8.6999999999999993</v>
      </c>
      <c r="CA157" s="125">
        <f t="shared" si="196"/>
        <v>9.0600475291139237E-2</v>
      </c>
      <c r="CB157" s="125">
        <f t="shared" si="197"/>
        <v>0.99554324044115694</v>
      </c>
      <c r="CC157" s="125">
        <f t="shared" si="198"/>
        <v>351.86898667859947</v>
      </c>
      <c r="CD157" s="125">
        <f t="shared" si="199"/>
        <v>1.5681954698402698</v>
      </c>
      <c r="CE157" s="125">
        <f t="shared" si="200"/>
        <v>224</v>
      </c>
      <c r="CF157" s="304" cm="1">
        <f t="array" ref="CF157">PEDBIKE_DELAY(BW157,BV157,AG157,AH157,AP157,AQ157,AN157,L157,FALSE)</f>
        <v>60.808121546444781</v>
      </c>
      <c r="CG157" s="306">
        <f t="shared" si="201"/>
        <v>8.6999999999999993</v>
      </c>
      <c r="CH157" s="125">
        <f t="shared" si="202"/>
        <v>1</v>
      </c>
      <c r="CI157" s="125">
        <f t="shared" si="203"/>
        <v>3.4307907649401104E-3</v>
      </c>
      <c r="CJ157" s="125">
        <f t="shared" si="204"/>
        <v>8.6999999999999993</v>
      </c>
      <c r="CK157" s="125">
        <f t="shared" si="205"/>
        <v>0.99554324044115694</v>
      </c>
      <c r="CL157" s="125">
        <f t="shared" si="206"/>
        <v>1</v>
      </c>
      <c r="CM157" s="125">
        <f t="shared" si="207"/>
        <v>350.30079120875922</v>
      </c>
      <c r="CN157" s="125">
        <f t="shared" si="208"/>
        <v>1.5681954698402698</v>
      </c>
      <c r="CO157" s="127">
        <f t="shared" si="209"/>
        <v>224</v>
      </c>
      <c r="CP157" s="125" cm="1">
        <f t="array" ref="CP157">PEDBIKE_DELAY(BW157,AW157,AG157,AH157,AP157,AQ157,AN157,L157,FALSE)</f>
        <v>60.808121546444781</v>
      </c>
      <c r="CQ157" s="126">
        <f t="shared" si="210"/>
        <v>30.5</v>
      </c>
      <c r="CR157" s="126">
        <f t="shared" si="211"/>
        <v>78.5</v>
      </c>
      <c r="CS157" s="126">
        <f t="shared" si="212"/>
        <v>54.5</v>
      </c>
      <c r="CT157" s="304">
        <f t="shared" si="213"/>
        <v>35.950000000000003</v>
      </c>
      <c r="CU157" s="126">
        <f t="shared" si="224"/>
        <v>35.950000000000003</v>
      </c>
      <c r="CV157" s="126">
        <f t="shared" si="214"/>
        <v>0</v>
      </c>
      <c r="CW157" s="127">
        <f t="shared" si="215"/>
        <v>0</v>
      </c>
      <c r="CX157" s="124">
        <f t="shared" si="216"/>
        <v>12</v>
      </c>
      <c r="CY157" s="124">
        <f t="shared" si="225"/>
        <v>1.0919999999999999</v>
      </c>
      <c r="CZ157" s="124">
        <f t="shared" si="226"/>
        <v>1.4364337627509893</v>
      </c>
      <c r="DA157" s="125">
        <f t="shared" si="217"/>
        <v>-1.7006999999999999</v>
      </c>
      <c r="DB157" s="125">
        <f t="shared" si="218"/>
        <v>0.46200000000000002</v>
      </c>
      <c r="DC157" s="125">
        <f t="shared" si="219"/>
        <v>2.8936999999999995</v>
      </c>
      <c r="DD157" s="125">
        <f t="shared" si="227"/>
        <v>3.4221337627509891</v>
      </c>
      <c r="DE157" s="298" t="str">
        <f t="shared" si="220"/>
        <v>C</v>
      </c>
    </row>
    <row r="158" spans="1:109" x14ac:dyDescent="0.25">
      <c r="A158" s="23">
        <v>900</v>
      </c>
      <c r="B158" s="23">
        <v>15</v>
      </c>
      <c r="C158" s="23">
        <v>4</v>
      </c>
      <c r="D158" s="23" t="s">
        <v>265</v>
      </c>
      <c r="E158" s="312">
        <f t="shared" si="152"/>
        <v>2.5131329542725238</v>
      </c>
      <c r="F158" s="287" t="str">
        <f t="shared" si="153"/>
        <v>B</v>
      </c>
      <c r="G158" s="312">
        <f t="shared" si="154"/>
        <v>2.9514499999999999</v>
      </c>
      <c r="H158" s="312">
        <f t="shared" si="154"/>
        <v>3.6163837627509894</v>
      </c>
      <c r="I158" s="287" t="str">
        <f t="shared" si="155"/>
        <v>C</v>
      </c>
      <c r="J158" s="320">
        <f t="shared" si="221"/>
        <v>4</v>
      </c>
      <c r="K158" s="80">
        <f t="shared" si="222"/>
        <v>4</v>
      </c>
      <c r="L158" s="82">
        <f t="shared" si="223"/>
        <v>4</v>
      </c>
      <c r="M158" s="80">
        <f t="shared" si="156"/>
        <v>15</v>
      </c>
      <c r="N158" s="80">
        <f t="shared" si="157"/>
        <v>180</v>
      </c>
      <c r="O158" s="80">
        <f t="shared" si="158"/>
        <v>180</v>
      </c>
      <c r="P158" s="80">
        <f t="shared" si="159"/>
        <v>900</v>
      </c>
      <c r="Q158" s="80">
        <f t="shared" si="160"/>
        <v>2520</v>
      </c>
      <c r="R158" s="80">
        <f t="shared" si="161"/>
        <v>2520</v>
      </c>
      <c r="S158" s="80">
        <f t="shared" si="162"/>
        <v>90</v>
      </c>
      <c r="T158" s="80">
        <f>0</f>
        <v>0</v>
      </c>
      <c r="U158" s="80">
        <f>'Int. Sens. Plot'!$B$2</f>
        <v>100</v>
      </c>
      <c r="V158" s="80">
        <f>'Int. Sens. Plot'!$B$3</f>
        <v>25</v>
      </c>
      <c r="W158" s="80">
        <f t="shared" si="163"/>
        <v>5</v>
      </c>
      <c r="X158" s="80">
        <f t="shared" si="164"/>
        <v>5</v>
      </c>
      <c r="Y158" s="225">
        <v>0.5</v>
      </c>
      <c r="Z158" s="80">
        <v>0</v>
      </c>
      <c r="AA158" s="86">
        <v>45</v>
      </c>
      <c r="AB158" s="86">
        <v>5</v>
      </c>
      <c r="AC158" s="80">
        <v>90</v>
      </c>
      <c r="AD158" s="80">
        <v>45</v>
      </c>
      <c r="AE158" s="80">
        <v>12</v>
      </c>
      <c r="AF158" s="80">
        <f t="shared" si="165"/>
        <v>57</v>
      </c>
      <c r="AG158" s="80">
        <f t="shared" si="166"/>
        <v>57</v>
      </c>
      <c r="AH158" s="86">
        <v>0</v>
      </c>
      <c r="AI158" s="86">
        <v>12</v>
      </c>
      <c r="AJ158" s="40">
        <v>138.9</v>
      </c>
      <c r="AK158" s="86">
        <v>9</v>
      </c>
      <c r="AL158" s="86">
        <v>0</v>
      </c>
      <c r="AM158" s="91">
        <v>1</v>
      </c>
      <c r="AN158" s="91">
        <v>0.1</v>
      </c>
      <c r="AO158" s="122">
        <v>3.5</v>
      </c>
      <c r="AP158" s="122">
        <v>10</v>
      </c>
      <c r="AQ158" s="122">
        <v>3</v>
      </c>
      <c r="AR158" s="122">
        <v>3</v>
      </c>
      <c r="AS158" s="122" t="str">
        <f t="shared" si="167"/>
        <v>Signalized</v>
      </c>
      <c r="AT158" s="119" t="s">
        <v>74</v>
      </c>
      <c r="AU158" s="321" t="s">
        <v>74</v>
      </c>
      <c r="AV158" s="306">
        <f t="shared" si="168"/>
        <v>19.285714285714285</v>
      </c>
      <c r="AW158" s="276">
        <f t="shared" si="169"/>
        <v>0.7</v>
      </c>
      <c r="AX158" s="276">
        <f t="shared" si="170"/>
        <v>2.7777777777777776E-2</v>
      </c>
      <c r="AY158" s="125">
        <f t="shared" si="171"/>
        <v>18560.588248741173</v>
      </c>
      <c r="AZ158" s="125">
        <f t="shared" si="172"/>
        <v>27840.882373111759</v>
      </c>
      <c r="BA158" s="125">
        <f t="shared" si="173"/>
        <v>37138.462211768063</v>
      </c>
      <c r="BB158" s="125">
        <f t="shared" si="174"/>
        <v>1</v>
      </c>
      <c r="BC158" s="125">
        <f t="shared" si="175"/>
        <v>1</v>
      </c>
      <c r="BD158" s="326" t="str">
        <f t="shared" si="176"/>
        <v>-</v>
      </c>
      <c r="BE158" s="125" t="str">
        <f t="shared" si="177"/>
        <v>-</v>
      </c>
      <c r="BF158" s="125">
        <f t="shared" si="178"/>
        <v>5.4359033497218094</v>
      </c>
      <c r="BG158" s="125">
        <f t="shared" si="179"/>
        <v>1.3886920442435355</v>
      </c>
      <c r="BH158" s="127">
        <f t="shared" si="180"/>
        <v>157.5</v>
      </c>
      <c r="BI158" s="125">
        <f t="shared" si="181"/>
        <v>0.30712499999999993</v>
      </c>
      <c r="BJ158" s="125">
        <f t="shared" si="182"/>
        <v>0.128025</v>
      </c>
      <c r="BK158" s="127">
        <f t="shared" si="183"/>
        <v>49</v>
      </c>
      <c r="BL158" s="126">
        <f>IF(AS158="Signalized",(AC158-BK158)^2/(2*AC158),IF(AS158="Free",PEDBIKE_DELAY(AX158,AW158,AF158,AE158,AO158,AR158,AM158,L158,TRUE),IF(AS158="Stop",1,"Control N/A!")))</f>
        <v>9.3388888888888886</v>
      </c>
      <c r="BM158" s="125">
        <f t="shared" si="184"/>
        <v>8.959091002898803E-2</v>
      </c>
      <c r="BN158" s="125">
        <f t="shared" si="185"/>
        <v>2.5131329542725238</v>
      </c>
      <c r="BO158" s="124" t="str">
        <f t="shared" si="186"/>
        <v>B</v>
      </c>
      <c r="BP158" s="310"/>
      <c r="BQ158" s="302">
        <f t="shared" si="187"/>
        <v>1500</v>
      </c>
      <c r="BR158" s="126">
        <v>143</v>
      </c>
      <c r="BS158" s="127">
        <f t="shared" si="188"/>
        <v>0.58864806098319877</v>
      </c>
      <c r="BT158" s="126">
        <f t="shared" si="189"/>
        <v>22.5</v>
      </c>
      <c r="BU158" s="303">
        <f t="shared" si="190"/>
        <v>8.6999999999999993</v>
      </c>
      <c r="BV158" s="276">
        <f t="shared" si="191"/>
        <v>0.7</v>
      </c>
      <c r="BW158" s="276">
        <f t="shared" si="192"/>
        <v>6.9444444444444441E-3</v>
      </c>
      <c r="BX158" s="125">
        <f t="shared" si="193"/>
        <v>1</v>
      </c>
      <c r="BY158" s="125">
        <f t="shared" si="194"/>
        <v>2.9142425772132417E-3</v>
      </c>
      <c r="BZ158" s="125">
        <f t="shared" si="195"/>
        <v>8.6999999999999993</v>
      </c>
      <c r="CA158" s="125">
        <f t="shared" si="196"/>
        <v>0.10133244333396374</v>
      </c>
      <c r="CB158" s="125">
        <f t="shared" si="197"/>
        <v>0.9977345910851857</v>
      </c>
      <c r="CC158" s="125">
        <f t="shared" si="198"/>
        <v>621.88226211480298</v>
      </c>
      <c r="CD158" s="125">
        <f t="shared" si="199"/>
        <v>1.4088176205597727</v>
      </c>
      <c r="CE158" s="125">
        <f t="shared" si="200"/>
        <v>441</v>
      </c>
      <c r="CF158" s="304" cm="1">
        <f t="array" ref="CF158">PEDBIKE_DELAY(BW158,BV158,AG158,AH158,AP158,AQ158,AN158,L158,FALSE)</f>
        <v>83.92398037112568</v>
      </c>
      <c r="CG158" s="306">
        <f t="shared" si="201"/>
        <v>8.6999999999999993</v>
      </c>
      <c r="CH158" s="125">
        <f t="shared" si="202"/>
        <v>1</v>
      </c>
      <c r="CI158" s="125">
        <f t="shared" si="203"/>
        <v>2.9142425772132417E-3</v>
      </c>
      <c r="CJ158" s="125">
        <f t="shared" si="204"/>
        <v>8.6999999999999993</v>
      </c>
      <c r="CK158" s="125">
        <f t="shared" si="205"/>
        <v>0.9977345910851857</v>
      </c>
      <c r="CL158" s="125">
        <f t="shared" si="206"/>
        <v>1</v>
      </c>
      <c r="CM158" s="125">
        <f t="shared" si="207"/>
        <v>620.47344449424327</v>
      </c>
      <c r="CN158" s="125">
        <f t="shared" si="208"/>
        <v>1.4088176205597727</v>
      </c>
      <c r="CO158" s="127">
        <f t="shared" si="209"/>
        <v>441</v>
      </c>
      <c r="CP158" s="125" cm="1">
        <f t="array" ref="CP158">PEDBIKE_DELAY(BW158,AW158,AG158,AH158,AP158,AQ158,AN158,L158,FALSE)</f>
        <v>83.92398037112568</v>
      </c>
      <c r="CQ158" s="126">
        <f t="shared" si="210"/>
        <v>30.5</v>
      </c>
      <c r="CR158" s="126">
        <f t="shared" si="211"/>
        <v>78.5</v>
      </c>
      <c r="CS158" s="126">
        <f t="shared" si="212"/>
        <v>54.5</v>
      </c>
      <c r="CT158" s="304">
        <f t="shared" si="213"/>
        <v>35.950000000000003</v>
      </c>
      <c r="CU158" s="126">
        <f t="shared" si="224"/>
        <v>35.950000000000003</v>
      </c>
      <c r="CV158" s="126">
        <f t="shared" si="214"/>
        <v>0</v>
      </c>
      <c r="CW158" s="127">
        <f t="shared" si="215"/>
        <v>0</v>
      </c>
      <c r="CX158" s="124">
        <f t="shared" si="216"/>
        <v>12</v>
      </c>
      <c r="CY158" s="124">
        <f t="shared" si="225"/>
        <v>1.2284999999999997</v>
      </c>
      <c r="CZ158" s="124">
        <f t="shared" si="226"/>
        <v>1.4364337627509893</v>
      </c>
      <c r="DA158" s="125">
        <f t="shared" si="217"/>
        <v>-1.7006999999999999</v>
      </c>
      <c r="DB158" s="125">
        <f t="shared" si="218"/>
        <v>0.51975000000000005</v>
      </c>
      <c r="DC158" s="125">
        <f t="shared" si="219"/>
        <v>2.9514499999999999</v>
      </c>
      <c r="DD158" s="125">
        <f t="shared" si="227"/>
        <v>3.6163837627509894</v>
      </c>
      <c r="DE158" s="298" t="str">
        <f t="shared" si="220"/>
        <v>C</v>
      </c>
    </row>
    <row r="159" spans="1:109" x14ac:dyDescent="0.25">
      <c r="A159" s="23">
        <v>1000</v>
      </c>
      <c r="B159" s="23">
        <v>15</v>
      </c>
      <c r="C159" s="23">
        <v>4</v>
      </c>
      <c r="D159" s="23" t="s">
        <v>265</v>
      </c>
      <c r="E159" s="312">
        <f t="shared" si="152"/>
        <v>2.5614829542725235</v>
      </c>
      <c r="F159" s="287" t="str">
        <f t="shared" si="153"/>
        <v>B</v>
      </c>
      <c r="G159" s="312">
        <f t="shared" si="154"/>
        <v>3.0091999999999994</v>
      </c>
      <c r="H159" s="312">
        <f t="shared" si="154"/>
        <v>3.8106337627509896</v>
      </c>
      <c r="I159" s="287" t="str">
        <f t="shared" si="155"/>
        <v>C</v>
      </c>
      <c r="J159" s="320">
        <f t="shared" si="221"/>
        <v>4</v>
      </c>
      <c r="K159" s="80">
        <f t="shared" si="222"/>
        <v>4</v>
      </c>
      <c r="L159" s="82">
        <f t="shared" si="223"/>
        <v>4</v>
      </c>
      <c r="M159" s="80">
        <f t="shared" si="156"/>
        <v>15</v>
      </c>
      <c r="N159" s="80">
        <f t="shared" si="157"/>
        <v>200</v>
      </c>
      <c r="O159" s="80">
        <f t="shared" si="158"/>
        <v>200</v>
      </c>
      <c r="P159" s="80">
        <f t="shared" si="159"/>
        <v>1000</v>
      </c>
      <c r="Q159" s="80">
        <f t="shared" si="160"/>
        <v>2800</v>
      </c>
      <c r="R159" s="80">
        <f t="shared" si="161"/>
        <v>2800</v>
      </c>
      <c r="S159" s="80">
        <f t="shared" si="162"/>
        <v>100</v>
      </c>
      <c r="T159" s="80">
        <f>0</f>
        <v>0</v>
      </c>
      <c r="U159" s="80">
        <f>'Int. Sens. Plot'!$B$2</f>
        <v>100</v>
      </c>
      <c r="V159" s="80">
        <f>'Int. Sens. Plot'!$B$3</f>
        <v>25</v>
      </c>
      <c r="W159" s="80">
        <f t="shared" si="163"/>
        <v>5</v>
      </c>
      <c r="X159" s="80">
        <f t="shared" si="164"/>
        <v>5</v>
      </c>
      <c r="Y159" s="225">
        <v>0.5</v>
      </c>
      <c r="Z159" s="80">
        <v>0</v>
      </c>
      <c r="AA159" s="86">
        <v>45</v>
      </c>
      <c r="AB159" s="86">
        <v>5</v>
      </c>
      <c r="AC159" s="80">
        <v>90</v>
      </c>
      <c r="AD159" s="80">
        <v>45</v>
      </c>
      <c r="AE159" s="80">
        <v>12</v>
      </c>
      <c r="AF159" s="80">
        <f t="shared" si="165"/>
        <v>57</v>
      </c>
      <c r="AG159" s="80">
        <f t="shared" si="166"/>
        <v>57</v>
      </c>
      <c r="AH159" s="86">
        <v>0</v>
      </c>
      <c r="AI159" s="86">
        <v>12</v>
      </c>
      <c r="AJ159" s="40">
        <v>139.9</v>
      </c>
      <c r="AK159" s="86">
        <v>9</v>
      </c>
      <c r="AL159" s="86">
        <v>0</v>
      </c>
      <c r="AM159" s="91">
        <v>1</v>
      </c>
      <c r="AN159" s="91">
        <v>0.1</v>
      </c>
      <c r="AO159" s="122">
        <v>3.5</v>
      </c>
      <c r="AP159" s="122">
        <v>10</v>
      </c>
      <c r="AQ159" s="122">
        <v>3</v>
      </c>
      <c r="AR159" s="122">
        <v>3</v>
      </c>
      <c r="AS159" s="122" t="str">
        <f t="shared" si="167"/>
        <v>Signalized</v>
      </c>
      <c r="AT159" s="119" t="s">
        <v>74</v>
      </c>
      <c r="AU159" s="321" t="s">
        <v>74</v>
      </c>
      <c r="AV159" s="306">
        <f t="shared" si="168"/>
        <v>19.285714285714285</v>
      </c>
      <c r="AW159" s="276">
        <f t="shared" si="169"/>
        <v>0.77777777777777779</v>
      </c>
      <c r="AX159" s="276">
        <f t="shared" si="170"/>
        <v>2.7777777777777776E-2</v>
      </c>
      <c r="AY159" s="125">
        <f t="shared" si="171"/>
        <v>75150.201367885718</v>
      </c>
      <c r="AZ159" s="125">
        <f t="shared" si="172"/>
        <v>112725.30205182858</v>
      </c>
      <c r="BA159" s="125">
        <f t="shared" si="173"/>
        <v>150317.68845005715</v>
      </c>
      <c r="BB159" s="125">
        <f t="shared" si="174"/>
        <v>1</v>
      </c>
      <c r="BC159" s="125">
        <f t="shared" si="175"/>
        <v>1</v>
      </c>
      <c r="BD159" s="326" t="str">
        <f t="shared" si="176"/>
        <v>-</v>
      </c>
      <c r="BE159" s="125" t="str">
        <f t="shared" si="177"/>
        <v>-</v>
      </c>
      <c r="BF159" s="125">
        <f t="shared" si="178"/>
        <v>4.9260997857153797</v>
      </c>
      <c r="BG159" s="125">
        <f t="shared" si="179"/>
        <v>1.3886920442435355</v>
      </c>
      <c r="BH159" s="127">
        <f t="shared" si="180"/>
        <v>175</v>
      </c>
      <c r="BI159" s="125">
        <f t="shared" si="181"/>
        <v>0.34125</v>
      </c>
      <c r="BJ159" s="125">
        <f t="shared" si="182"/>
        <v>0.14224999999999999</v>
      </c>
      <c r="BK159" s="127">
        <f t="shared" si="183"/>
        <v>49</v>
      </c>
      <c r="BL159" s="126">
        <f>IF(AS159="Signalized",(AC159-BK159)^2/(2*AC159),IF(AS159="Free",PEDBIKE_DELAY(AX159,AW159,AF159,AE159,AO159,AR159,AM159,L159,TRUE),IF(AS159="Stop",1,"Control N/A!")))</f>
        <v>9.3388888888888886</v>
      </c>
      <c r="BM159" s="125">
        <f t="shared" si="184"/>
        <v>8.959091002898803E-2</v>
      </c>
      <c r="BN159" s="125">
        <f t="shared" si="185"/>
        <v>2.5614829542725235</v>
      </c>
      <c r="BO159" s="124" t="str">
        <f t="shared" si="186"/>
        <v>B</v>
      </c>
      <c r="BP159" s="310"/>
      <c r="BQ159" s="302">
        <f t="shared" si="187"/>
        <v>1500</v>
      </c>
      <c r="BR159" s="126">
        <v>144</v>
      </c>
      <c r="BS159" s="127">
        <f t="shared" si="188"/>
        <v>0.25159697092688388</v>
      </c>
      <c r="BT159" s="126">
        <f t="shared" si="189"/>
        <v>22.5</v>
      </c>
      <c r="BU159" s="303">
        <f t="shared" si="190"/>
        <v>8.6999999999999993</v>
      </c>
      <c r="BV159" s="276">
        <f t="shared" si="191"/>
        <v>0.77777777777777779</v>
      </c>
      <c r="BW159" s="276">
        <f t="shared" si="192"/>
        <v>6.9444444444444441E-3</v>
      </c>
      <c r="BX159" s="125">
        <f t="shared" si="193"/>
        <v>1</v>
      </c>
      <c r="BY159" s="125">
        <f t="shared" si="194"/>
        <v>2.6192316032371738E-3</v>
      </c>
      <c r="BZ159" s="125">
        <f t="shared" si="195"/>
        <v>8.6999999999999993</v>
      </c>
      <c r="CA159" s="125">
        <f t="shared" si="196"/>
        <v>0.11193776171957726</v>
      </c>
      <c r="CB159" s="125">
        <f t="shared" si="197"/>
        <v>0.99884847331709037</v>
      </c>
      <c r="CC159" s="125">
        <f t="shared" si="198"/>
        <v>1107.8201425005288</v>
      </c>
      <c r="CD159" s="125">
        <f t="shared" si="199"/>
        <v>1.2756844539540753</v>
      </c>
      <c r="CE159" s="125">
        <f t="shared" si="200"/>
        <v>868</v>
      </c>
      <c r="CF159" s="304" cm="1">
        <f t="array" ref="CF159">PEDBIKE_DELAY(BW159,BV159,AG159,AH159,AP159,AQ159,AN159,L159,FALSE)</f>
        <v>113.55739515813687</v>
      </c>
      <c r="CG159" s="306">
        <f t="shared" si="201"/>
        <v>8.6999999999999993</v>
      </c>
      <c r="CH159" s="125">
        <f t="shared" si="202"/>
        <v>1</v>
      </c>
      <c r="CI159" s="125">
        <f t="shared" si="203"/>
        <v>2.6192316032371738E-3</v>
      </c>
      <c r="CJ159" s="125">
        <f t="shared" si="204"/>
        <v>8.6999999999999993</v>
      </c>
      <c r="CK159" s="125">
        <f t="shared" si="205"/>
        <v>0.99884847331709037</v>
      </c>
      <c r="CL159" s="125">
        <f t="shared" si="206"/>
        <v>1</v>
      </c>
      <c r="CM159" s="125">
        <f t="shared" si="207"/>
        <v>1106.5444580465748</v>
      </c>
      <c r="CN159" s="125">
        <f t="shared" si="208"/>
        <v>1.2756844539540753</v>
      </c>
      <c r="CO159" s="127">
        <f t="shared" si="209"/>
        <v>868</v>
      </c>
      <c r="CP159" s="125" cm="1">
        <f t="array" ref="CP159">PEDBIKE_DELAY(BW159,AW159,AG159,AH159,AP159,AQ159,AN159,L159,FALSE)</f>
        <v>113.55739515813687</v>
      </c>
      <c r="CQ159" s="126">
        <f t="shared" si="210"/>
        <v>30.5</v>
      </c>
      <c r="CR159" s="126">
        <f t="shared" si="211"/>
        <v>78.5</v>
      </c>
      <c r="CS159" s="126">
        <f t="shared" si="212"/>
        <v>54.5</v>
      </c>
      <c r="CT159" s="304">
        <f t="shared" si="213"/>
        <v>35.950000000000003</v>
      </c>
      <c r="CU159" s="126">
        <f t="shared" si="224"/>
        <v>35.950000000000003</v>
      </c>
      <c r="CV159" s="126">
        <f t="shared" si="214"/>
        <v>0</v>
      </c>
      <c r="CW159" s="127">
        <f t="shared" si="215"/>
        <v>0</v>
      </c>
      <c r="CX159" s="124">
        <f t="shared" si="216"/>
        <v>12</v>
      </c>
      <c r="CY159" s="124">
        <f t="shared" si="225"/>
        <v>1.365</v>
      </c>
      <c r="CZ159" s="124">
        <f t="shared" si="226"/>
        <v>1.4364337627509893</v>
      </c>
      <c r="DA159" s="125">
        <f t="shared" si="217"/>
        <v>-1.7006999999999999</v>
      </c>
      <c r="DB159" s="125">
        <f t="shared" si="218"/>
        <v>0.57750000000000001</v>
      </c>
      <c r="DC159" s="125">
        <f t="shared" si="219"/>
        <v>3.0091999999999994</v>
      </c>
      <c r="DD159" s="125">
        <f t="shared" si="227"/>
        <v>3.8106337627509896</v>
      </c>
      <c r="DE159" s="298" t="str">
        <f t="shared" si="220"/>
        <v>C</v>
      </c>
    </row>
    <row r="160" spans="1:109" x14ac:dyDescent="0.25">
      <c r="A160" s="23">
        <v>1100</v>
      </c>
      <c r="B160" s="23">
        <v>15</v>
      </c>
      <c r="C160" s="23">
        <v>4</v>
      </c>
      <c r="D160" s="23" t="s">
        <v>265</v>
      </c>
      <c r="E160" s="312">
        <f t="shared" si="152"/>
        <v>2.6098329542725236</v>
      </c>
      <c r="F160" s="287" t="str">
        <f t="shared" si="153"/>
        <v>B</v>
      </c>
      <c r="G160" s="312">
        <f t="shared" si="154"/>
        <v>3.0669499999999998</v>
      </c>
      <c r="H160" s="312">
        <f t="shared" si="154"/>
        <v>4.0048837627509899</v>
      </c>
      <c r="I160" s="287" t="str">
        <f t="shared" si="155"/>
        <v>C</v>
      </c>
      <c r="J160" s="320">
        <f t="shared" si="221"/>
        <v>4</v>
      </c>
      <c r="K160" s="80">
        <f t="shared" si="222"/>
        <v>4</v>
      </c>
      <c r="L160" s="82">
        <f t="shared" si="223"/>
        <v>4</v>
      </c>
      <c r="M160" s="80">
        <f t="shared" si="156"/>
        <v>15</v>
      </c>
      <c r="N160" s="80">
        <f t="shared" si="157"/>
        <v>220</v>
      </c>
      <c r="O160" s="80">
        <f t="shared" si="158"/>
        <v>220</v>
      </c>
      <c r="P160" s="80">
        <f t="shared" si="159"/>
        <v>1100</v>
      </c>
      <c r="Q160" s="80">
        <f t="shared" si="160"/>
        <v>3080</v>
      </c>
      <c r="R160" s="80">
        <f t="shared" si="161"/>
        <v>3080</v>
      </c>
      <c r="S160" s="80">
        <f t="shared" si="162"/>
        <v>110</v>
      </c>
      <c r="T160" s="80">
        <f>0</f>
        <v>0</v>
      </c>
      <c r="U160" s="80">
        <f>'Int. Sens. Plot'!$B$2</f>
        <v>100</v>
      </c>
      <c r="V160" s="80">
        <f>'Int. Sens. Plot'!$B$3</f>
        <v>25</v>
      </c>
      <c r="W160" s="80">
        <f t="shared" si="163"/>
        <v>5</v>
      </c>
      <c r="X160" s="80">
        <f t="shared" si="164"/>
        <v>5</v>
      </c>
      <c r="Y160" s="225">
        <v>0.5</v>
      </c>
      <c r="Z160" s="80">
        <v>0</v>
      </c>
      <c r="AA160" s="86">
        <v>45</v>
      </c>
      <c r="AB160" s="86">
        <v>5</v>
      </c>
      <c r="AC160" s="80">
        <v>90</v>
      </c>
      <c r="AD160" s="80">
        <v>45</v>
      </c>
      <c r="AE160" s="80">
        <v>12</v>
      </c>
      <c r="AF160" s="80">
        <f t="shared" si="165"/>
        <v>57</v>
      </c>
      <c r="AG160" s="80">
        <f t="shared" si="166"/>
        <v>57</v>
      </c>
      <c r="AH160" s="86">
        <v>0</v>
      </c>
      <c r="AI160" s="86">
        <v>12</v>
      </c>
      <c r="AJ160" s="40">
        <v>140.9</v>
      </c>
      <c r="AK160" s="86">
        <v>9</v>
      </c>
      <c r="AL160" s="86">
        <v>0</v>
      </c>
      <c r="AM160" s="91">
        <v>1</v>
      </c>
      <c r="AN160" s="91">
        <v>0.1</v>
      </c>
      <c r="AO160" s="122">
        <v>3.5</v>
      </c>
      <c r="AP160" s="122">
        <v>10</v>
      </c>
      <c r="AQ160" s="122">
        <v>3</v>
      </c>
      <c r="AR160" s="122">
        <v>3</v>
      </c>
      <c r="AS160" s="122" t="str">
        <f t="shared" si="167"/>
        <v>Signalized</v>
      </c>
      <c r="AT160" s="119" t="s">
        <v>74</v>
      </c>
      <c r="AU160" s="321" t="s">
        <v>74</v>
      </c>
      <c r="AV160" s="306">
        <f t="shared" si="168"/>
        <v>19.285714285714285</v>
      </c>
      <c r="AW160" s="276">
        <f t="shared" si="169"/>
        <v>0.85555555555555551</v>
      </c>
      <c r="AX160" s="276">
        <f t="shared" si="170"/>
        <v>2.7777777777777776E-2</v>
      </c>
      <c r="AY160" s="125">
        <f t="shared" si="171"/>
        <v>307143.34286556591</v>
      </c>
      <c r="AZ160" s="125">
        <f t="shared" si="172"/>
        <v>460715.01429834886</v>
      </c>
      <c r="BA160" s="125">
        <f t="shared" si="173"/>
        <v>614303.9714454175</v>
      </c>
      <c r="BB160" s="125">
        <f t="shared" si="174"/>
        <v>1</v>
      </c>
      <c r="BC160" s="125">
        <f t="shared" si="175"/>
        <v>1</v>
      </c>
      <c r="BD160" s="326" t="str">
        <f t="shared" si="176"/>
        <v>-</v>
      </c>
      <c r="BE160" s="125" t="str">
        <f t="shared" si="177"/>
        <v>-</v>
      </c>
      <c r="BF160" s="125">
        <f t="shared" si="178"/>
        <v>4.5121010427112704</v>
      </c>
      <c r="BG160" s="125">
        <f t="shared" si="179"/>
        <v>1.3886920442435355</v>
      </c>
      <c r="BH160" s="127">
        <f t="shared" si="180"/>
        <v>192.5</v>
      </c>
      <c r="BI160" s="125">
        <f t="shared" si="181"/>
        <v>0.37537499999999996</v>
      </c>
      <c r="BJ160" s="125">
        <f t="shared" si="182"/>
        <v>0.156475</v>
      </c>
      <c r="BK160" s="127">
        <f t="shared" si="183"/>
        <v>49</v>
      </c>
      <c r="BL160" s="126">
        <f>IF(AS160="Signalized",(AC160-BK160)^2/(2*AC160),IF(AS160="Free",PEDBIKE_DELAY(AX160,AW160,AF160,AE160,AO160,AR160,AM160,L160,TRUE),IF(AS160="Stop",1,"Control N/A!")))</f>
        <v>9.3388888888888886</v>
      </c>
      <c r="BM160" s="125">
        <f t="shared" si="184"/>
        <v>8.959091002898803E-2</v>
      </c>
      <c r="BN160" s="125">
        <f t="shared" si="185"/>
        <v>2.6098329542725236</v>
      </c>
      <c r="BO160" s="124" t="str">
        <f t="shared" si="186"/>
        <v>B</v>
      </c>
      <c r="BP160" s="310"/>
      <c r="BQ160" s="302">
        <f t="shared" si="187"/>
        <v>1500</v>
      </c>
      <c r="BR160" s="126">
        <v>145</v>
      </c>
      <c r="BS160" s="127">
        <f t="shared" si="188"/>
        <v>0.10634806793105896</v>
      </c>
      <c r="BT160" s="126">
        <f t="shared" si="189"/>
        <v>22.5</v>
      </c>
      <c r="BU160" s="303">
        <f t="shared" si="190"/>
        <v>8.6999999999999993</v>
      </c>
      <c r="BV160" s="276">
        <f t="shared" si="191"/>
        <v>0.85555555555555551</v>
      </c>
      <c r="BW160" s="276">
        <f t="shared" si="192"/>
        <v>6.9444444444444441E-3</v>
      </c>
      <c r="BX160" s="125">
        <f t="shared" si="193"/>
        <v>1</v>
      </c>
      <c r="BY160" s="125">
        <f t="shared" si="194"/>
        <v>2.4528408162715651E-3</v>
      </c>
      <c r="BZ160" s="125">
        <f t="shared" si="195"/>
        <v>8.6999999999999993</v>
      </c>
      <c r="CA160" s="125">
        <f t="shared" si="196"/>
        <v>0.12241792506067406</v>
      </c>
      <c r="CB160" s="125">
        <f t="shared" si="197"/>
        <v>0.99941466916070576</v>
      </c>
      <c r="CC160" s="125">
        <f t="shared" si="198"/>
        <v>1988.167596740326</v>
      </c>
      <c r="CD160" s="125">
        <f t="shared" si="199"/>
        <v>1.1637358080575113</v>
      </c>
      <c r="CE160" s="125">
        <f t="shared" si="200"/>
        <v>1708</v>
      </c>
      <c r="CF160" s="304" cm="1">
        <f t="array" ref="CF160">PEDBIKE_DELAY(BW160,BV160,AG160,AH160,AP160,AQ160,AN160,L160,FALSE)</f>
        <v>150.42048927017231</v>
      </c>
      <c r="CG160" s="306">
        <f t="shared" si="201"/>
        <v>8.6999999999999993</v>
      </c>
      <c r="CH160" s="125">
        <f t="shared" si="202"/>
        <v>1</v>
      </c>
      <c r="CI160" s="125">
        <f t="shared" si="203"/>
        <v>2.4528408162715651E-3</v>
      </c>
      <c r="CJ160" s="125">
        <f t="shared" si="204"/>
        <v>8.6999999999999993</v>
      </c>
      <c r="CK160" s="125">
        <f t="shared" si="205"/>
        <v>0.99941466916070587</v>
      </c>
      <c r="CL160" s="125">
        <f t="shared" si="206"/>
        <v>1</v>
      </c>
      <c r="CM160" s="125">
        <f t="shared" si="207"/>
        <v>1987.0038609322683</v>
      </c>
      <c r="CN160" s="125">
        <f t="shared" si="208"/>
        <v>1.1637358080575113</v>
      </c>
      <c r="CO160" s="127">
        <f t="shared" si="209"/>
        <v>1708</v>
      </c>
      <c r="CP160" s="125" cm="1">
        <f t="array" ref="CP160">PEDBIKE_DELAY(BW160,AW160,AG160,AH160,AP160,AQ160,AN160,L160,FALSE)</f>
        <v>150.42048927017231</v>
      </c>
      <c r="CQ160" s="126">
        <f t="shared" si="210"/>
        <v>30.5</v>
      </c>
      <c r="CR160" s="126">
        <f t="shared" si="211"/>
        <v>78.5</v>
      </c>
      <c r="CS160" s="126">
        <f t="shared" si="212"/>
        <v>54.5</v>
      </c>
      <c r="CT160" s="304">
        <f t="shared" si="213"/>
        <v>35.950000000000003</v>
      </c>
      <c r="CU160" s="126">
        <f t="shared" si="224"/>
        <v>35.950000000000003</v>
      </c>
      <c r="CV160" s="126">
        <f t="shared" si="214"/>
        <v>0</v>
      </c>
      <c r="CW160" s="127">
        <f t="shared" si="215"/>
        <v>0</v>
      </c>
      <c r="CX160" s="124">
        <f t="shared" si="216"/>
        <v>12</v>
      </c>
      <c r="CY160" s="124">
        <f t="shared" si="225"/>
        <v>1.5014999999999998</v>
      </c>
      <c r="CZ160" s="124">
        <f t="shared" si="226"/>
        <v>1.4364337627509893</v>
      </c>
      <c r="DA160" s="125">
        <f t="shared" si="217"/>
        <v>-1.7006999999999999</v>
      </c>
      <c r="DB160" s="125">
        <f t="shared" si="218"/>
        <v>0.63524999999999998</v>
      </c>
      <c r="DC160" s="125">
        <f t="shared" si="219"/>
        <v>3.0669499999999998</v>
      </c>
      <c r="DD160" s="125">
        <f t="shared" si="227"/>
        <v>4.0048837627509899</v>
      </c>
      <c r="DE160" s="298" t="str">
        <f t="shared" si="220"/>
        <v>C</v>
      </c>
    </row>
    <row r="161" spans="1:109" x14ac:dyDescent="0.25">
      <c r="A161" s="23">
        <v>1200</v>
      </c>
      <c r="B161" s="23">
        <v>15</v>
      </c>
      <c r="C161" s="23">
        <v>4</v>
      </c>
      <c r="D161" s="23" t="s">
        <v>265</v>
      </c>
      <c r="E161" s="312">
        <f t="shared" si="152"/>
        <v>2.6581829542725237</v>
      </c>
      <c r="F161" s="287" t="str">
        <f t="shared" si="153"/>
        <v>B</v>
      </c>
      <c r="G161" s="312">
        <f t="shared" si="154"/>
        <v>3.1246999999999994</v>
      </c>
      <c r="H161" s="312">
        <f t="shared" si="154"/>
        <v>4.1991337627509893</v>
      </c>
      <c r="I161" s="287" t="str">
        <f t="shared" si="155"/>
        <v>C</v>
      </c>
      <c r="J161" s="320">
        <f t="shared" si="221"/>
        <v>4</v>
      </c>
      <c r="K161" s="80">
        <f t="shared" si="222"/>
        <v>4</v>
      </c>
      <c r="L161" s="82">
        <f t="shared" si="223"/>
        <v>4</v>
      </c>
      <c r="M161" s="80">
        <f t="shared" si="156"/>
        <v>15</v>
      </c>
      <c r="N161" s="80">
        <f t="shared" si="157"/>
        <v>240</v>
      </c>
      <c r="O161" s="80">
        <f t="shared" si="158"/>
        <v>240</v>
      </c>
      <c r="P161" s="80">
        <f t="shared" si="159"/>
        <v>1200</v>
      </c>
      <c r="Q161" s="80">
        <f t="shared" si="160"/>
        <v>3360</v>
      </c>
      <c r="R161" s="80">
        <f t="shared" si="161"/>
        <v>3360</v>
      </c>
      <c r="S161" s="80">
        <f t="shared" si="162"/>
        <v>120</v>
      </c>
      <c r="T161" s="80">
        <f>0</f>
        <v>0</v>
      </c>
      <c r="U161" s="80">
        <f>'Int. Sens. Plot'!$B$2</f>
        <v>100</v>
      </c>
      <c r="V161" s="80">
        <f>'Int. Sens. Plot'!$B$3</f>
        <v>25</v>
      </c>
      <c r="W161" s="80">
        <f t="shared" si="163"/>
        <v>5</v>
      </c>
      <c r="X161" s="80">
        <f t="shared" si="164"/>
        <v>5</v>
      </c>
      <c r="Y161" s="225">
        <v>0.5</v>
      </c>
      <c r="Z161" s="80">
        <v>0</v>
      </c>
      <c r="AA161" s="86">
        <v>45</v>
      </c>
      <c r="AB161" s="86">
        <v>5</v>
      </c>
      <c r="AC161" s="80">
        <v>90</v>
      </c>
      <c r="AD161" s="80">
        <v>45</v>
      </c>
      <c r="AE161" s="80">
        <v>12</v>
      </c>
      <c r="AF161" s="80">
        <f t="shared" si="165"/>
        <v>57</v>
      </c>
      <c r="AG161" s="80">
        <f t="shared" si="166"/>
        <v>57</v>
      </c>
      <c r="AH161" s="86">
        <v>0</v>
      </c>
      <c r="AI161" s="86">
        <v>12</v>
      </c>
      <c r="AJ161" s="40">
        <v>141.9</v>
      </c>
      <c r="AK161" s="86">
        <v>9</v>
      </c>
      <c r="AL161" s="86">
        <v>0</v>
      </c>
      <c r="AM161" s="91">
        <v>1</v>
      </c>
      <c r="AN161" s="91">
        <v>0.1</v>
      </c>
      <c r="AO161" s="122">
        <v>3.5</v>
      </c>
      <c r="AP161" s="122">
        <v>10</v>
      </c>
      <c r="AQ161" s="122">
        <v>3</v>
      </c>
      <c r="AR161" s="122">
        <v>3</v>
      </c>
      <c r="AS161" s="122" t="str">
        <f t="shared" si="167"/>
        <v>Signalized</v>
      </c>
      <c r="AT161" s="119" t="s">
        <v>74</v>
      </c>
      <c r="AU161" s="321" t="s">
        <v>74</v>
      </c>
      <c r="AV161" s="306">
        <f t="shared" si="168"/>
        <v>19.285714285714285</v>
      </c>
      <c r="AW161" s="276">
        <f t="shared" si="169"/>
        <v>0.93333333333333335</v>
      </c>
      <c r="AX161" s="276">
        <f t="shared" si="170"/>
        <v>2.7777777777777776E-2</v>
      </c>
      <c r="AY161" s="125">
        <f t="shared" si="171"/>
        <v>1265125.0250822245</v>
      </c>
      <c r="AZ161" s="125">
        <f t="shared" si="172"/>
        <v>1897687.5376233368</v>
      </c>
      <c r="BA161" s="125">
        <f t="shared" si="173"/>
        <v>2530267.3358787349</v>
      </c>
      <c r="BB161" s="125">
        <f t="shared" si="174"/>
        <v>1</v>
      </c>
      <c r="BC161" s="125">
        <f t="shared" si="175"/>
        <v>1</v>
      </c>
      <c r="BD161" s="326" t="str">
        <f t="shared" si="176"/>
        <v>-</v>
      </c>
      <c r="BE161" s="125" t="str">
        <f t="shared" si="177"/>
        <v>-</v>
      </c>
      <c r="BF161" s="125">
        <f t="shared" si="178"/>
        <v>4.1653522210447971</v>
      </c>
      <c r="BG161" s="125">
        <f t="shared" si="179"/>
        <v>1.3886920442435355</v>
      </c>
      <c r="BH161" s="127">
        <f t="shared" si="180"/>
        <v>210</v>
      </c>
      <c r="BI161" s="125">
        <f t="shared" si="181"/>
        <v>0.40949999999999998</v>
      </c>
      <c r="BJ161" s="125">
        <f t="shared" si="182"/>
        <v>0.17069999999999999</v>
      </c>
      <c r="BK161" s="127">
        <f t="shared" si="183"/>
        <v>49</v>
      </c>
      <c r="BL161" s="126">
        <f>IF(AS161="Signalized",(AC161-BK161)^2/(2*AC161),IF(AS161="Free",PEDBIKE_DELAY(AX161,AW161,AF161,AE161,AO161,AR161,AM161,L161,TRUE),IF(AS161="Stop",1,"Control N/A!")))</f>
        <v>9.3388888888888886</v>
      </c>
      <c r="BM161" s="125">
        <f t="shared" si="184"/>
        <v>8.959091002898803E-2</v>
      </c>
      <c r="BN161" s="125">
        <f t="shared" si="185"/>
        <v>2.6581829542725237</v>
      </c>
      <c r="BO161" s="124" t="str">
        <f t="shared" si="186"/>
        <v>B</v>
      </c>
      <c r="BP161" s="310"/>
      <c r="BQ161" s="302">
        <f t="shared" si="187"/>
        <v>1500</v>
      </c>
      <c r="BR161" s="126">
        <v>146</v>
      </c>
      <c r="BS161" s="127">
        <f t="shared" si="188"/>
        <v>4.4455787331964362E-2</v>
      </c>
      <c r="BT161" s="126">
        <f t="shared" si="189"/>
        <v>22.5</v>
      </c>
      <c r="BU161" s="303">
        <f t="shared" si="190"/>
        <v>8.6999999999999993</v>
      </c>
      <c r="BV161" s="276">
        <f t="shared" si="191"/>
        <v>0.93333333333333335</v>
      </c>
      <c r="BW161" s="276">
        <f t="shared" si="192"/>
        <v>6.9444444444444441E-3</v>
      </c>
      <c r="BX161" s="125">
        <f t="shared" si="193"/>
        <v>1</v>
      </c>
      <c r="BY161" s="125">
        <f t="shared" si="194"/>
        <v>2.3630583229488169E-3</v>
      </c>
      <c r="BZ161" s="125">
        <f t="shared" si="195"/>
        <v>8.6999999999999993</v>
      </c>
      <c r="CA161" s="125">
        <f t="shared" si="196"/>
        <v>0.13277441033178705</v>
      </c>
      <c r="CB161" s="125">
        <f t="shared" si="197"/>
        <v>0.99970247133955847</v>
      </c>
      <c r="CC161" s="125">
        <f t="shared" si="198"/>
        <v>3592.3910661730642</v>
      </c>
      <c r="CD161" s="125">
        <f t="shared" si="199"/>
        <v>1.068839301700776</v>
      </c>
      <c r="CE161" s="125">
        <f t="shared" si="200"/>
        <v>3361</v>
      </c>
      <c r="CF161" s="304" cm="1">
        <f t="array" ref="CF161">PEDBIKE_DELAY(BW161,BV161,AG161,AH161,AP161,AQ161,AN161,L161,FALSE)</f>
        <v>194.80551535986473</v>
      </c>
      <c r="CG161" s="306">
        <f t="shared" si="201"/>
        <v>8.6999999999999993</v>
      </c>
      <c r="CH161" s="125">
        <f t="shared" si="202"/>
        <v>1</v>
      </c>
      <c r="CI161" s="125">
        <f t="shared" si="203"/>
        <v>2.3630583229488169E-3</v>
      </c>
      <c r="CJ161" s="125">
        <f t="shared" si="204"/>
        <v>8.6999999999999993</v>
      </c>
      <c r="CK161" s="125">
        <f t="shared" si="205"/>
        <v>0.99970247133955847</v>
      </c>
      <c r="CL161" s="125">
        <f t="shared" si="206"/>
        <v>1</v>
      </c>
      <c r="CM161" s="125">
        <f t="shared" si="207"/>
        <v>3591.3222268713635</v>
      </c>
      <c r="CN161" s="125">
        <f t="shared" si="208"/>
        <v>1.068839301700776</v>
      </c>
      <c r="CO161" s="127">
        <f t="shared" si="209"/>
        <v>3361</v>
      </c>
      <c r="CP161" s="125" cm="1">
        <f t="array" ref="CP161">PEDBIKE_DELAY(BW161,AW161,AG161,AH161,AP161,AQ161,AN161,L161,FALSE)</f>
        <v>194.80551535986473</v>
      </c>
      <c r="CQ161" s="126">
        <f t="shared" si="210"/>
        <v>30.5</v>
      </c>
      <c r="CR161" s="126">
        <f t="shared" si="211"/>
        <v>78.5</v>
      </c>
      <c r="CS161" s="126">
        <f t="shared" si="212"/>
        <v>54.5</v>
      </c>
      <c r="CT161" s="304">
        <f t="shared" si="213"/>
        <v>35.950000000000003</v>
      </c>
      <c r="CU161" s="126">
        <f t="shared" si="224"/>
        <v>35.950000000000003</v>
      </c>
      <c r="CV161" s="126">
        <f t="shared" si="214"/>
        <v>0</v>
      </c>
      <c r="CW161" s="127">
        <f t="shared" si="215"/>
        <v>0</v>
      </c>
      <c r="CX161" s="124">
        <f t="shared" si="216"/>
        <v>12</v>
      </c>
      <c r="CY161" s="124">
        <f t="shared" si="225"/>
        <v>1.6379999999999999</v>
      </c>
      <c r="CZ161" s="124">
        <f t="shared" si="226"/>
        <v>1.4364337627509893</v>
      </c>
      <c r="DA161" s="125">
        <f t="shared" si="217"/>
        <v>-1.7006999999999999</v>
      </c>
      <c r="DB161" s="125">
        <f t="shared" si="218"/>
        <v>0.69299999999999995</v>
      </c>
      <c r="DC161" s="125">
        <f t="shared" si="219"/>
        <v>3.1246999999999994</v>
      </c>
      <c r="DD161" s="125">
        <f t="shared" si="227"/>
        <v>4.1991337627509893</v>
      </c>
      <c r="DE161" s="298" t="str">
        <f t="shared" si="220"/>
        <v>C</v>
      </c>
    </row>
    <row r="162" spans="1:109" x14ac:dyDescent="0.25">
      <c r="A162" s="23">
        <v>100</v>
      </c>
      <c r="B162" s="23">
        <v>25</v>
      </c>
      <c r="C162" s="23">
        <v>4</v>
      </c>
      <c r="D162" s="23" t="s">
        <v>265</v>
      </c>
      <c r="E162" s="312">
        <f t="shared" si="152"/>
        <v>2.1490829542725236</v>
      </c>
      <c r="F162" s="287" t="str">
        <f t="shared" si="153"/>
        <v>B</v>
      </c>
      <c r="G162" s="312">
        <f t="shared" si="154"/>
        <v>2.4894500000000002</v>
      </c>
      <c r="H162" s="312">
        <f t="shared" si="154"/>
        <v>2.0099734087826779</v>
      </c>
      <c r="I162" s="287" t="str">
        <f t="shared" si="155"/>
        <v>B</v>
      </c>
      <c r="J162" s="320">
        <f t="shared" si="221"/>
        <v>4</v>
      </c>
      <c r="K162" s="80">
        <f t="shared" si="222"/>
        <v>4</v>
      </c>
      <c r="L162" s="82">
        <f t="shared" si="223"/>
        <v>4</v>
      </c>
      <c r="M162" s="80">
        <f t="shared" si="156"/>
        <v>25</v>
      </c>
      <c r="N162" s="80">
        <f t="shared" si="157"/>
        <v>20</v>
      </c>
      <c r="O162" s="80">
        <f t="shared" si="158"/>
        <v>20</v>
      </c>
      <c r="P162" s="80">
        <f t="shared" si="159"/>
        <v>100</v>
      </c>
      <c r="Q162" s="80">
        <f t="shared" si="160"/>
        <v>280</v>
      </c>
      <c r="R162" s="80">
        <f t="shared" si="161"/>
        <v>280</v>
      </c>
      <c r="S162" s="80">
        <f t="shared" si="162"/>
        <v>10</v>
      </c>
      <c r="T162" s="80">
        <f>0</f>
        <v>0</v>
      </c>
      <c r="U162" s="80">
        <f>'Int. Sens. Plot'!$B$2</f>
        <v>100</v>
      </c>
      <c r="V162" s="80">
        <f>'Int. Sens. Plot'!$B$3</f>
        <v>25</v>
      </c>
      <c r="W162" s="80">
        <f t="shared" si="163"/>
        <v>5</v>
      </c>
      <c r="X162" s="80">
        <f t="shared" si="164"/>
        <v>5</v>
      </c>
      <c r="Y162" s="225">
        <v>0.5</v>
      </c>
      <c r="Z162" s="80">
        <v>0</v>
      </c>
      <c r="AA162" s="86">
        <v>45</v>
      </c>
      <c r="AB162" s="86">
        <v>5</v>
      </c>
      <c r="AC162" s="80">
        <v>90</v>
      </c>
      <c r="AD162" s="80">
        <v>45</v>
      </c>
      <c r="AE162" s="80">
        <v>12</v>
      </c>
      <c r="AF162" s="80">
        <f t="shared" si="165"/>
        <v>57</v>
      </c>
      <c r="AG162" s="80">
        <f t="shared" si="166"/>
        <v>57</v>
      </c>
      <c r="AH162" s="86">
        <v>0</v>
      </c>
      <c r="AI162" s="86">
        <v>12</v>
      </c>
      <c r="AJ162" s="40">
        <v>142.9</v>
      </c>
      <c r="AK162" s="86">
        <v>9</v>
      </c>
      <c r="AL162" s="86">
        <v>0</v>
      </c>
      <c r="AM162" s="91">
        <v>1</v>
      </c>
      <c r="AN162" s="91">
        <v>0.1</v>
      </c>
      <c r="AO162" s="122">
        <v>3.5</v>
      </c>
      <c r="AP162" s="122">
        <v>10</v>
      </c>
      <c r="AQ162" s="122">
        <v>3</v>
      </c>
      <c r="AR162" s="122">
        <v>3</v>
      </c>
      <c r="AS162" s="122" t="str">
        <f t="shared" si="167"/>
        <v>Signalized</v>
      </c>
      <c r="AT162" s="119" t="s">
        <v>74</v>
      </c>
      <c r="AU162" s="321" t="s">
        <v>74</v>
      </c>
      <c r="AV162" s="306">
        <f t="shared" si="168"/>
        <v>19.285714285714285</v>
      </c>
      <c r="AW162" s="276">
        <f t="shared" si="169"/>
        <v>7.7777777777777779E-2</v>
      </c>
      <c r="AX162" s="276">
        <f t="shared" si="170"/>
        <v>2.7777777777777776E-2</v>
      </c>
      <c r="AY162" s="125">
        <f t="shared" si="171"/>
        <v>1.0737530109471614</v>
      </c>
      <c r="AZ162" s="125">
        <f t="shared" si="172"/>
        <v>1.610629516420742</v>
      </c>
      <c r="BA162" s="125">
        <f t="shared" si="173"/>
        <v>19.433220307608607</v>
      </c>
      <c r="BB162" s="125">
        <f t="shared" si="174"/>
        <v>0.31467916125729578</v>
      </c>
      <c r="BC162" s="125">
        <f t="shared" si="175"/>
        <v>0.77941511464762558</v>
      </c>
      <c r="BD162" s="326" t="str">
        <f t="shared" si="176"/>
        <v>-</v>
      </c>
      <c r="BE162" s="125" t="str">
        <f t="shared" si="177"/>
        <v>-</v>
      </c>
      <c r="BF162" s="125">
        <f t="shared" si="178"/>
        <v>235.10550661108735</v>
      </c>
      <c r="BG162" s="125">
        <f t="shared" si="179"/>
        <v>1.3886920442435355</v>
      </c>
      <c r="BH162" s="127">
        <f t="shared" si="180"/>
        <v>17.5</v>
      </c>
      <c r="BI162" s="125">
        <f t="shared" si="181"/>
        <v>5.6874999999999995E-2</v>
      </c>
      <c r="BJ162" s="125">
        <f t="shared" si="182"/>
        <v>1.4225E-2</v>
      </c>
      <c r="BK162" s="127">
        <f t="shared" si="183"/>
        <v>49</v>
      </c>
      <c r="BL162" s="126">
        <f>IF(AS162="Signalized",(AC162-BK162)^2/(2*AC162),IF(AS162="Free",PEDBIKE_DELAY(AX162,AW162,AF162,AE162,AO162,AR162,AM162,L162,TRUE),IF(AS162="Stop",1,"Control N/A!")))</f>
        <v>9.3388888888888886</v>
      </c>
      <c r="BM162" s="125">
        <f t="shared" si="184"/>
        <v>8.959091002898803E-2</v>
      </c>
      <c r="BN162" s="125">
        <f t="shared" si="185"/>
        <v>2.1490829542725236</v>
      </c>
      <c r="BO162" s="124" t="str">
        <f t="shared" si="186"/>
        <v>B</v>
      </c>
      <c r="BP162" s="310"/>
      <c r="BQ162" s="302">
        <f t="shared" si="187"/>
        <v>1500</v>
      </c>
      <c r="BR162" s="126">
        <v>147</v>
      </c>
      <c r="BS162" s="127">
        <f t="shared" si="188"/>
        <v>331.42665718839396</v>
      </c>
      <c r="BT162" s="126">
        <f t="shared" si="189"/>
        <v>11.690932097804954</v>
      </c>
      <c r="BU162" s="303">
        <f t="shared" si="190"/>
        <v>8.6999999999999993</v>
      </c>
      <c r="BV162" s="276">
        <f t="shared" si="191"/>
        <v>7.7777777777777779E-2</v>
      </c>
      <c r="BW162" s="276">
        <f t="shared" si="192"/>
        <v>6.9444444444444441E-3</v>
      </c>
      <c r="BX162" s="125">
        <f t="shared" si="193"/>
        <v>1</v>
      </c>
      <c r="BY162" s="125">
        <f t="shared" si="194"/>
        <v>6.8317239642296843E-2</v>
      </c>
      <c r="BZ162" s="125">
        <f t="shared" si="195"/>
        <v>8.6999999999999993</v>
      </c>
      <c r="CA162" s="125">
        <f t="shared" si="196"/>
        <v>1.180115862305986E-2</v>
      </c>
      <c r="CB162" s="125">
        <f t="shared" si="197"/>
        <v>0.4916914666578065</v>
      </c>
      <c r="CC162" s="125">
        <f t="shared" si="198"/>
        <v>7.5999513045549545</v>
      </c>
      <c r="CD162" s="125">
        <f t="shared" si="199"/>
        <v>3.863120101090435</v>
      </c>
      <c r="CE162" s="125">
        <f t="shared" si="200"/>
        <v>2</v>
      </c>
      <c r="CF162" s="304" cm="1">
        <f t="array" ref="CF162">PEDBIKE_DELAY(BW162,BV162,AG162,AH162,AP162,AQ162,AN162,L162,FALSE)</f>
        <v>1.9532750203840155</v>
      </c>
      <c r="CG162" s="306">
        <f t="shared" si="201"/>
        <v>8.6999999999999993</v>
      </c>
      <c r="CH162" s="125">
        <f t="shared" si="202"/>
        <v>1</v>
      </c>
      <c r="CI162" s="125">
        <f t="shared" si="203"/>
        <v>6.8317239642296843E-2</v>
      </c>
      <c r="CJ162" s="125">
        <f t="shared" si="204"/>
        <v>8.6999999999999993</v>
      </c>
      <c r="CK162" s="125">
        <f t="shared" si="205"/>
        <v>0.49169146665780539</v>
      </c>
      <c r="CL162" s="125">
        <f t="shared" si="206"/>
        <v>1</v>
      </c>
      <c r="CM162" s="125">
        <f t="shared" si="207"/>
        <v>3.7368312034645355</v>
      </c>
      <c r="CN162" s="125">
        <f t="shared" si="208"/>
        <v>3.863120101090435</v>
      </c>
      <c r="CO162" s="127">
        <f t="shared" si="209"/>
        <v>2</v>
      </c>
      <c r="CP162" s="125" cm="1">
        <f t="array" ref="CP162">PEDBIKE_DELAY(BW162,AW162,AG162,AH162,AP162,AQ162,AN162,L162,FALSE)</f>
        <v>1.9532750203840155</v>
      </c>
      <c r="CQ162" s="126">
        <f t="shared" si="210"/>
        <v>30.5</v>
      </c>
      <c r="CR162" s="126">
        <f t="shared" si="211"/>
        <v>78.5</v>
      </c>
      <c r="CS162" s="126">
        <f t="shared" si="212"/>
        <v>54.5</v>
      </c>
      <c r="CT162" s="304">
        <f t="shared" si="213"/>
        <v>25.140932097804956</v>
      </c>
      <c r="CU162" s="126">
        <f t="shared" si="224"/>
        <v>25.140932097804956</v>
      </c>
      <c r="CV162" s="126">
        <f t="shared" si="214"/>
        <v>0</v>
      </c>
      <c r="CW162" s="127">
        <f t="shared" si="215"/>
        <v>0</v>
      </c>
      <c r="CX162" s="124">
        <f t="shared" si="216"/>
        <v>12</v>
      </c>
      <c r="CY162" s="124">
        <f t="shared" si="225"/>
        <v>0.22749999999999998</v>
      </c>
      <c r="CZ162" s="124">
        <f t="shared" si="226"/>
        <v>1.293023408782678</v>
      </c>
      <c r="DA162" s="125">
        <f t="shared" si="217"/>
        <v>-1.7006999999999999</v>
      </c>
      <c r="DB162" s="125">
        <f t="shared" si="218"/>
        <v>5.7750000000000003E-2</v>
      </c>
      <c r="DC162" s="125">
        <f t="shared" si="219"/>
        <v>2.4894500000000002</v>
      </c>
      <c r="DD162" s="125">
        <f t="shared" si="227"/>
        <v>2.0099734087826779</v>
      </c>
      <c r="DE162" s="298" t="str">
        <f t="shared" si="220"/>
        <v>B</v>
      </c>
    </row>
    <row r="163" spans="1:109" x14ac:dyDescent="0.25">
      <c r="A163" s="23">
        <v>200</v>
      </c>
      <c r="B163" s="23">
        <v>25</v>
      </c>
      <c r="C163" s="23">
        <v>4</v>
      </c>
      <c r="D163" s="23" t="s">
        <v>265</v>
      </c>
      <c r="E163" s="312">
        <f t="shared" si="152"/>
        <v>2.2201829542725235</v>
      </c>
      <c r="F163" s="287" t="str">
        <f t="shared" si="153"/>
        <v>B</v>
      </c>
      <c r="G163" s="312">
        <f t="shared" si="154"/>
        <v>2.5471999999999997</v>
      </c>
      <c r="H163" s="312">
        <f t="shared" si="154"/>
        <v>2.3050185323498593</v>
      </c>
      <c r="I163" s="287" t="str">
        <f t="shared" si="155"/>
        <v>B</v>
      </c>
      <c r="J163" s="320">
        <f t="shared" si="221"/>
        <v>4</v>
      </c>
      <c r="K163" s="80">
        <f t="shared" si="222"/>
        <v>4</v>
      </c>
      <c r="L163" s="82">
        <f t="shared" si="223"/>
        <v>4</v>
      </c>
      <c r="M163" s="80">
        <f t="shared" si="156"/>
        <v>25</v>
      </c>
      <c r="N163" s="80">
        <f t="shared" si="157"/>
        <v>40</v>
      </c>
      <c r="O163" s="80">
        <f t="shared" si="158"/>
        <v>40</v>
      </c>
      <c r="P163" s="80">
        <f t="shared" si="159"/>
        <v>200</v>
      </c>
      <c r="Q163" s="80">
        <f t="shared" si="160"/>
        <v>560</v>
      </c>
      <c r="R163" s="80">
        <f t="shared" si="161"/>
        <v>560</v>
      </c>
      <c r="S163" s="80">
        <f t="shared" si="162"/>
        <v>20</v>
      </c>
      <c r="T163" s="80">
        <f>0</f>
        <v>0</v>
      </c>
      <c r="U163" s="80">
        <f>'Int. Sens. Plot'!$B$2</f>
        <v>100</v>
      </c>
      <c r="V163" s="80">
        <f>'Int. Sens. Plot'!$B$3</f>
        <v>25</v>
      </c>
      <c r="W163" s="80">
        <f t="shared" si="163"/>
        <v>5</v>
      </c>
      <c r="X163" s="80">
        <f t="shared" si="164"/>
        <v>5</v>
      </c>
      <c r="Y163" s="225">
        <v>0.5</v>
      </c>
      <c r="Z163" s="80">
        <v>0</v>
      </c>
      <c r="AA163" s="86">
        <v>45</v>
      </c>
      <c r="AB163" s="86">
        <v>5</v>
      </c>
      <c r="AC163" s="80">
        <v>90</v>
      </c>
      <c r="AD163" s="80">
        <v>45</v>
      </c>
      <c r="AE163" s="80">
        <v>12</v>
      </c>
      <c r="AF163" s="80">
        <f t="shared" si="165"/>
        <v>57</v>
      </c>
      <c r="AG163" s="80">
        <f t="shared" si="166"/>
        <v>57</v>
      </c>
      <c r="AH163" s="86">
        <v>0</v>
      </c>
      <c r="AI163" s="86">
        <v>12</v>
      </c>
      <c r="AJ163" s="40">
        <v>143.9</v>
      </c>
      <c r="AK163" s="86">
        <v>9</v>
      </c>
      <c r="AL163" s="86">
        <v>0</v>
      </c>
      <c r="AM163" s="91">
        <v>1</v>
      </c>
      <c r="AN163" s="91">
        <v>0.1</v>
      </c>
      <c r="AO163" s="122">
        <v>3.5</v>
      </c>
      <c r="AP163" s="122">
        <v>10</v>
      </c>
      <c r="AQ163" s="122">
        <v>3</v>
      </c>
      <c r="AR163" s="122">
        <v>3</v>
      </c>
      <c r="AS163" s="122" t="str">
        <f t="shared" si="167"/>
        <v>Signalized</v>
      </c>
      <c r="AT163" s="119" t="s">
        <v>74</v>
      </c>
      <c r="AU163" s="321" t="s">
        <v>74</v>
      </c>
      <c r="AV163" s="306">
        <f t="shared" si="168"/>
        <v>19.285714285714285</v>
      </c>
      <c r="AW163" s="276">
        <f t="shared" si="169"/>
        <v>0.15555555555555556</v>
      </c>
      <c r="AX163" s="276">
        <f t="shared" si="170"/>
        <v>2.7777777777777776E-2</v>
      </c>
      <c r="AY163" s="125">
        <f t="shared" si="171"/>
        <v>2.3598932431625417</v>
      </c>
      <c r="AZ163" s="125">
        <f t="shared" si="172"/>
        <v>3.5398398647438127</v>
      </c>
      <c r="BA163" s="125">
        <f t="shared" si="173"/>
        <v>22.005500772039369</v>
      </c>
      <c r="BB163" s="125">
        <f t="shared" si="174"/>
        <v>0.57504392760413836</v>
      </c>
      <c r="BC163" s="125">
        <f t="shared" si="175"/>
        <v>0.96738809580384855</v>
      </c>
      <c r="BD163" s="326" t="str">
        <f t="shared" si="176"/>
        <v>-</v>
      </c>
      <c r="BE163" s="125" t="str">
        <f t="shared" si="177"/>
        <v>-</v>
      </c>
      <c r="BF163" s="125">
        <f t="shared" si="178"/>
        <v>54.490343605789612</v>
      </c>
      <c r="BG163" s="125">
        <f t="shared" si="179"/>
        <v>1.3886920442435355</v>
      </c>
      <c r="BH163" s="127">
        <f t="shared" si="180"/>
        <v>35</v>
      </c>
      <c r="BI163" s="125">
        <f t="shared" si="181"/>
        <v>0.11374999999999999</v>
      </c>
      <c r="BJ163" s="125">
        <f t="shared" si="182"/>
        <v>2.845E-2</v>
      </c>
      <c r="BK163" s="127">
        <f t="shared" si="183"/>
        <v>49</v>
      </c>
      <c r="BL163" s="126">
        <f>IF(AS163="Signalized",(AC163-BK163)^2/(2*AC163),IF(AS163="Free",PEDBIKE_DELAY(AX163,AW163,AF163,AE163,AO163,AR163,AM163,L163,TRUE),IF(AS163="Stop",1,"Control N/A!")))</f>
        <v>9.3388888888888886</v>
      </c>
      <c r="BM163" s="125">
        <f t="shared" si="184"/>
        <v>8.959091002898803E-2</v>
      </c>
      <c r="BN163" s="125">
        <f t="shared" si="185"/>
        <v>2.2201829542725235</v>
      </c>
      <c r="BO163" s="124" t="str">
        <f t="shared" si="186"/>
        <v>B</v>
      </c>
      <c r="BP163" s="310"/>
      <c r="BQ163" s="302">
        <f t="shared" si="187"/>
        <v>1500</v>
      </c>
      <c r="BR163" s="126">
        <v>148</v>
      </c>
      <c r="BS163" s="127">
        <f t="shared" si="188"/>
        <v>144.83986634003983</v>
      </c>
      <c r="BT163" s="126">
        <f t="shared" si="189"/>
        <v>12.312604972251309</v>
      </c>
      <c r="BU163" s="303">
        <f t="shared" si="190"/>
        <v>8.6999999999999993</v>
      </c>
      <c r="BV163" s="276">
        <f t="shared" si="191"/>
        <v>0.15555555555555556</v>
      </c>
      <c r="BW163" s="276">
        <f t="shared" si="192"/>
        <v>6.9444444444444441E-3</v>
      </c>
      <c r="BX163" s="125">
        <f t="shared" si="193"/>
        <v>1</v>
      </c>
      <c r="BY163" s="125">
        <f t="shared" si="194"/>
        <v>3.9038437134895437E-2</v>
      </c>
      <c r="BZ163" s="125">
        <f t="shared" si="195"/>
        <v>8.6999999999999993</v>
      </c>
      <c r="CA163" s="125">
        <f t="shared" si="196"/>
        <v>2.3463049901273125E-2</v>
      </c>
      <c r="CB163" s="125">
        <f t="shared" si="197"/>
        <v>0.74162243493150815</v>
      </c>
      <c r="CC163" s="125">
        <f t="shared" si="198"/>
        <v>13.149495893718882</v>
      </c>
      <c r="CD163" s="125">
        <f t="shared" si="199"/>
        <v>3.3975347308972377</v>
      </c>
      <c r="CE163" s="125">
        <f t="shared" si="200"/>
        <v>4</v>
      </c>
      <c r="CF163" s="304" cm="1">
        <f t="array" ref="CF163">PEDBIKE_DELAY(BW163,BV163,AG163,AH163,AP163,AQ163,AN163,L163,FALSE)</f>
        <v>4.6274339427604669</v>
      </c>
      <c r="CG163" s="306">
        <f t="shared" si="201"/>
        <v>8.6999999999999993</v>
      </c>
      <c r="CH163" s="125">
        <f t="shared" si="202"/>
        <v>1</v>
      </c>
      <c r="CI163" s="125">
        <f t="shared" si="203"/>
        <v>3.9038437134895437E-2</v>
      </c>
      <c r="CJ163" s="125">
        <f t="shared" si="204"/>
        <v>8.6999999999999993</v>
      </c>
      <c r="CK163" s="125">
        <f t="shared" si="205"/>
        <v>0.74162243493150704</v>
      </c>
      <c r="CL163" s="125">
        <f t="shared" si="206"/>
        <v>1</v>
      </c>
      <c r="CM163" s="125">
        <f t="shared" si="207"/>
        <v>9.7519611628216651</v>
      </c>
      <c r="CN163" s="125">
        <f t="shared" si="208"/>
        <v>3.3975347308972377</v>
      </c>
      <c r="CO163" s="127">
        <f t="shared" si="209"/>
        <v>4</v>
      </c>
      <c r="CP163" s="125" cm="1">
        <f t="array" ref="CP163">PEDBIKE_DELAY(BW163,AW163,AG163,AH163,AP163,AQ163,AN163,L163,FALSE)</f>
        <v>4.6274339427604669</v>
      </c>
      <c r="CQ163" s="126">
        <f t="shared" si="210"/>
        <v>30.5</v>
      </c>
      <c r="CR163" s="126">
        <f t="shared" si="211"/>
        <v>78.5</v>
      </c>
      <c r="CS163" s="126">
        <f t="shared" si="212"/>
        <v>54.5</v>
      </c>
      <c r="CT163" s="304">
        <f t="shared" si="213"/>
        <v>25.76260497225131</v>
      </c>
      <c r="CU163" s="126">
        <f t="shared" si="224"/>
        <v>25.76260497225131</v>
      </c>
      <c r="CV163" s="126">
        <f t="shared" si="214"/>
        <v>0</v>
      </c>
      <c r="CW163" s="127">
        <f t="shared" si="215"/>
        <v>0</v>
      </c>
      <c r="CX163" s="124">
        <f t="shared" si="216"/>
        <v>12</v>
      </c>
      <c r="CY163" s="124">
        <f t="shared" si="225"/>
        <v>0.45499999999999996</v>
      </c>
      <c r="CZ163" s="124">
        <f t="shared" si="226"/>
        <v>1.3028185323498593</v>
      </c>
      <c r="DA163" s="125">
        <f t="shared" si="217"/>
        <v>-1.7006999999999999</v>
      </c>
      <c r="DB163" s="125">
        <f t="shared" si="218"/>
        <v>0.11550000000000001</v>
      </c>
      <c r="DC163" s="125">
        <f t="shared" si="219"/>
        <v>2.5471999999999997</v>
      </c>
      <c r="DD163" s="125">
        <f t="shared" si="227"/>
        <v>2.3050185323498593</v>
      </c>
      <c r="DE163" s="298" t="str">
        <f t="shared" si="220"/>
        <v>B</v>
      </c>
    </row>
    <row r="164" spans="1:109" x14ac:dyDescent="0.25">
      <c r="A164" s="23">
        <v>300</v>
      </c>
      <c r="B164" s="23">
        <v>25</v>
      </c>
      <c r="C164" s="23">
        <v>4</v>
      </c>
      <c r="D164" s="23" t="s">
        <v>265</v>
      </c>
      <c r="E164" s="312">
        <f t="shared" si="152"/>
        <v>2.2912829542725235</v>
      </c>
      <c r="F164" s="287" t="str">
        <f t="shared" si="153"/>
        <v>B</v>
      </c>
      <c r="G164" s="312">
        <f t="shared" si="154"/>
        <v>2.6049500000000001</v>
      </c>
      <c r="H164" s="312">
        <f t="shared" si="154"/>
        <v>2.6165402879630162</v>
      </c>
      <c r="I164" s="287" t="str">
        <f t="shared" si="155"/>
        <v>B</v>
      </c>
      <c r="J164" s="320">
        <f t="shared" si="221"/>
        <v>4</v>
      </c>
      <c r="K164" s="80">
        <f t="shared" si="222"/>
        <v>4</v>
      </c>
      <c r="L164" s="82">
        <f t="shared" si="223"/>
        <v>4</v>
      </c>
      <c r="M164" s="80">
        <f t="shared" si="156"/>
        <v>25</v>
      </c>
      <c r="N164" s="80">
        <f t="shared" si="157"/>
        <v>60</v>
      </c>
      <c r="O164" s="80">
        <f t="shared" si="158"/>
        <v>60</v>
      </c>
      <c r="P164" s="80">
        <f t="shared" si="159"/>
        <v>300</v>
      </c>
      <c r="Q164" s="80">
        <f t="shared" si="160"/>
        <v>840</v>
      </c>
      <c r="R164" s="80">
        <f t="shared" si="161"/>
        <v>840</v>
      </c>
      <c r="S164" s="80">
        <f t="shared" si="162"/>
        <v>30</v>
      </c>
      <c r="T164" s="80">
        <f>0</f>
        <v>0</v>
      </c>
      <c r="U164" s="80">
        <f>'Int. Sens. Plot'!$B$2</f>
        <v>100</v>
      </c>
      <c r="V164" s="80">
        <f>'Int. Sens. Plot'!$B$3</f>
        <v>25</v>
      </c>
      <c r="W164" s="80">
        <f t="shared" si="163"/>
        <v>5</v>
      </c>
      <c r="X164" s="80">
        <f t="shared" si="164"/>
        <v>5</v>
      </c>
      <c r="Y164" s="225">
        <v>0.5</v>
      </c>
      <c r="Z164" s="80">
        <v>0</v>
      </c>
      <c r="AA164" s="86">
        <v>45</v>
      </c>
      <c r="AB164" s="86">
        <v>5</v>
      </c>
      <c r="AC164" s="80">
        <v>90</v>
      </c>
      <c r="AD164" s="80">
        <v>45</v>
      </c>
      <c r="AE164" s="80">
        <v>12</v>
      </c>
      <c r="AF164" s="80">
        <f t="shared" si="165"/>
        <v>57</v>
      </c>
      <c r="AG164" s="80">
        <f t="shared" si="166"/>
        <v>57</v>
      </c>
      <c r="AH164" s="86">
        <v>0</v>
      </c>
      <c r="AI164" s="86">
        <v>12</v>
      </c>
      <c r="AJ164" s="40">
        <v>144.9</v>
      </c>
      <c r="AK164" s="86">
        <v>9</v>
      </c>
      <c r="AL164" s="86">
        <v>0</v>
      </c>
      <c r="AM164" s="91">
        <v>1</v>
      </c>
      <c r="AN164" s="91">
        <v>0.1</v>
      </c>
      <c r="AO164" s="122">
        <v>3.5</v>
      </c>
      <c r="AP164" s="122">
        <v>10</v>
      </c>
      <c r="AQ164" s="122">
        <v>3</v>
      </c>
      <c r="AR164" s="122">
        <v>3</v>
      </c>
      <c r="AS164" s="122" t="str">
        <f t="shared" si="167"/>
        <v>Signalized</v>
      </c>
      <c r="AT164" s="119" t="s">
        <v>74</v>
      </c>
      <c r="AU164" s="321" t="s">
        <v>74</v>
      </c>
      <c r="AV164" s="306">
        <f t="shared" si="168"/>
        <v>19.285714285714285</v>
      </c>
      <c r="AW164" s="276">
        <f t="shared" si="169"/>
        <v>0.23333333333333334</v>
      </c>
      <c r="AX164" s="276">
        <f t="shared" si="170"/>
        <v>2.7777777777777776E-2</v>
      </c>
      <c r="AY164" s="125">
        <f t="shared" si="171"/>
        <v>6.732853941610216</v>
      </c>
      <c r="AZ164" s="125">
        <f t="shared" si="172"/>
        <v>10.099280912415324</v>
      </c>
      <c r="BA164" s="125">
        <f t="shared" si="173"/>
        <v>30.751422168934717</v>
      </c>
      <c r="BB164" s="125">
        <f t="shared" si="174"/>
        <v>0.83367855707163208</v>
      </c>
      <c r="BC164" s="125">
        <f t="shared" si="175"/>
        <v>0.99923476825809565</v>
      </c>
      <c r="BD164" s="326" t="str">
        <f t="shared" si="176"/>
        <v>-</v>
      </c>
      <c r="BE164" s="125" t="str">
        <f t="shared" si="177"/>
        <v>-</v>
      </c>
      <c r="BF164" s="125">
        <f t="shared" si="178"/>
        <v>24.353643848965135</v>
      </c>
      <c r="BG164" s="125">
        <f t="shared" si="179"/>
        <v>1.3886920442435355</v>
      </c>
      <c r="BH164" s="127">
        <f t="shared" si="180"/>
        <v>52.5</v>
      </c>
      <c r="BI164" s="125">
        <f t="shared" si="181"/>
        <v>0.170625</v>
      </c>
      <c r="BJ164" s="125">
        <f t="shared" si="182"/>
        <v>4.2674999999999998E-2</v>
      </c>
      <c r="BK164" s="127">
        <f t="shared" si="183"/>
        <v>49</v>
      </c>
      <c r="BL164" s="126">
        <f>IF(AS164="Signalized",(AC164-BK164)^2/(2*AC164),IF(AS164="Free",PEDBIKE_DELAY(AX164,AW164,AF164,AE164,AO164,AR164,AM164,L164,TRUE),IF(AS164="Stop",1,"Control N/A!")))</f>
        <v>9.3388888888888886</v>
      </c>
      <c r="BM164" s="125">
        <f t="shared" si="184"/>
        <v>8.959091002898803E-2</v>
      </c>
      <c r="BN164" s="125">
        <f t="shared" si="185"/>
        <v>2.2912829542725235</v>
      </c>
      <c r="BO164" s="124" t="str">
        <f t="shared" si="186"/>
        <v>B</v>
      </c>
      <c r="BP164" s="310"/>
      <c r="BQ164" s="302">
        <f t="shared" si="187"/>
        <v>1500</v>
      </c>
      <c r="BR164" s="126">
        <v>149</v>
      </c>
      <c r="BS164" s="127">
        <f t="shared" si="188"/>
        <v>62.598409672895855</v>
      </c>
      <c r="BT164" s="126">
        <f t="shared" si="189"/>
        <v>14.056975329519902</v>
      </c>
      <c r="BU164" s="303">
        <f t="shared" si="190"/>
        <v>8.6999999999999993</v>
      </c>
      <c r="BV164" s="276">
        <f t="shared" si="191"/>
        <v>0.23333333333333334</v>
      </c>
      <c r="BW164" s="276">
        <f t="shared" si="192"/>
        <v>6.9444444444444441E-3</v>
      </c>
      <c r="BX164" s="125">
        <f t="shared" si="193"/>
        <v>1</v>
      </c>
      <c r="BY164" s="125">
        <f t="shared" si="194"/>
        <v>2.2809739234830238E-2</v>
      </c>
      <c r="BZ164" s="125">
        <f t="shared" si="195"/>
        <v>8.6999999999999993</v>
      </c>
      <c r="CA164" s="125">
        <f t="shared" si="196"/>
        <v>3.4987317350667291E-2</v>
      </c>
      <c r="CB164" s="125">
        <f t="shared" si="197"/>
        <v>0.86866447885150699</v>
      </c>
      <c r="CC164" s="125">
        <f t="shared" si="198"/>
        <v>22.616424261696668</v>
      </c>
      <c r="CD164" s="125">
        <f t="shared" si="199"/>
        <v>2.9703398669253551</v>
      </c>
      <c r="CE164" s="125">
        <f t="shared" si="200"/>
        <v>8</v>
      </c>
      <c r="CF164" s="304" cm="1">
        <f t="array" ref="CF164">PEDBIKE_DELAY(BW164,BV164,AG164,AH164,AP164,AQ164,AN164,L164,FALSE)</f>
        <v>8.3211197491540823</v>
      </c>
      <c r="CG164" s="306">
        <f t="shared" si="201"/>
        <v>8.6999999999999993</v>
      </c>
      <c r="CH164" s="125">
        <f t="shared" si="202"/>
        <v>1</v>
      </c>
      <c r="CI164" s="125">
        <f t="shared" si="203"/>
        <v>2.2809739234830238E-2</v>
      </c>
      <c r="CJ164" s="125">
        <f t="shared" si="204"/>
        <v>8.6999999999999993</v>
      </c>
      <c r="CK164" s="125">
        <f t="shared" si="205"/>
        <v>0.86866447885150688</v>
      </c>
      <c r="CL164" s="125">
        <f t="shared" si="206"/>
        <v>1</v>
      </c>
      <c r="CM164" s="125">
        <f t="shared" si="207"/>
        <v>19.646084394771314</v>
      </c>
      <c r="CN164" s="125">
        <f t="shared" si="208"/>
        <v>2.9703398669253551</v>
      </c>
      <c r="CO164" s="127">
        <f t="shared" si="209"/>
        <v>8</v>
      </c>
      <c r="CP164" s="125" cm="1">
        <f t="array" ref="CP164">PEDBIKE_DELAY(BW164,AW164,AG164,AH164,AP164,AQ164,AN164,L164,FALSE)</f>
        <v>8.3211197491540823</v>
      </c>
      <c r="CQ164" s="126">
        <f t="shared" si="210"/>
        <v>30.5</v>
      </c>
      <c r="CR164" s="126">
        <f t="shared" si="211"/>
        <v>78.5</v>
      </c>
      <c r="CS164" s="126">
        <f t="shared" si="212"/>
        <v>54.5</v>
      </c>
      <c r="CT164" s="304">
        <f t="shared" si="213"/>
        <v>27.506975329519904</v>
      </c>
      <c r="CU164" s="126">
        <f t="shared" si="224"/>
        <v>27.506975329519904</v>
      </c>
      <c r="CV164" s="126">
        <f t="shared" si="214"/>
        <v>0</v>
      </c>
      <c r="CW164" s="127">
        <f t="shared" si="215"/>
        <v>0</v>
      </c>
      <c r="CX164" s="124">
        <f t="shared" si="216"/>
        <v>12</v>
      </c>
      <c r="CY164" s="124">
        <f t="shared" si="225"/>
        <v>0.6825</v>
      </c>
      <c r="CZ164" s="124">
        <f t="shared" si="226"/>
        <v>1.329090287963016</v>
      </c>
      <c r="DA164" s="125">
        <f t="shared" si="217"/>
        <v>-1.7006999999999999</v>
      </c>
      <c r="DB164" s="125">
        <f t="shared" si="218"/>
        <v>0.17324999999999999</v>
      </c>
      <c r="DC164" s="125">
        <f t="shared" si="219"/>
        <v>2.6049500000000001</v>
      </c>
      <c r="DD164" s="125">
        <f t="shared" si="227"/>
        <v>2.6165402879630162</v>
      </c>
      <c r="DE164" s="298" t="str">
        <f t="shared" si="220"/>
        <v>B</v>
      </c>
    </row>
    <row r="165" spans="1:109" x14ac:dyDescent="0.25">
      <c r="A165" s="23">
        <v>400</v>
      </c>
      <c r="B165" s="23">
        <v>25</v>
      </c>
      <c r="C165" s="23">
        <v>4</v>
      </c>
      <c r="D165" s="23" t="s">
        <v>265</v>
      </c>
      <c r="E165" s="312">
        <f t="shared" si="152"/>
        <v>2.3623829542725239</v>
      </c>
      <c r="F165" s="287" t="str">
        <f t="shared" si="153"/>
        <v>B</v>
      </c>
      <c r="G165" s="312">
        <f t="shared" si="154"/>
        <v>2.6626999999999996</v>
      </c>
      <c r="H165" s="312">
        <f t="shared" si="154"/>
        <v>2.9933750433170436</v>
      </c>
      <c r="I165" s="287" t="str">
        <f t="shared" si="155"/>
        <v>B</v>
      </c>
      <c r="J165" s="320">
        <f t="shared" si="221"/>
        <v>4</v>
      </c>
      <c r="K165" s="80">
        <f t="shared" si="222"/>
        <v>4</v>
      </c>
      <c r="L165" s="82">
        <f t="shared" si="223"/>
        <v>4</v>
      </c>
      <c r="M165" s="80">
        <f t="shared" si="156"/>
        <v>25</v>
      </c>
      <c r="N165" s="80">
        <f t="shared" si="157"/>
        <v>80</v>
      </c>
      <c r="O165" s="80">
        <f t="shared" si="158"/>
        <v>80</v>
      </c>
      <c r="P165" s="80">
        <f t="shared" si="159"/>
        <v>400</v>
      </c>
      <c r="Q165" s="80">
        <f t="shared" si="160"/>
        <v>1120</v>
      </c>
      <c r="R165" s="80">
        <f t="shared" si="161"/>
        <v>1120</v>
      </c>
      <c r="S165" s="80">
        <f t="shared" si="162"/>
        <v>40</v>
      </c>
      <c r="T165" s="80">
        <f>0</f>
        <v>0</v>
      </c>
      <c r="U165" s="80">
        <f>'Int. Sens. Plot'!$B$2</f>
        <v>100</v>
      </c>
      <c r="V165" s="80">
        <f>'Int. Sens. Plot'!$B$3</f>
        <v>25</v>
      </c>
      <c r="W165" s="80">
        <f t="shared" si="163"/>
        <v>5</v>
      </c>
      <c r="X165" s="80">
        <f t="shared" si="164"/>
        <v>5</v>
      </c>
      <c r="Y165" s="225">
        <v>0.5</v>
      </c>
      <c r="Z165" s="80">
        <v>0</v>
      </c>
      <c r="AA165" s="86">
        <v>45</v>
      </c>
      <c r="AB165" s="86">
        <v>5</v>
      </c>
      <c r="AC165" s="80">
        <v>90</v>
      </c>
      <c r="AD165" s="80">
        <v>45</v>
      </c>
      <c r="AE165" s="80">
        <v>12</v>
      </c>
      <c r="AF165" s="80">
        <f t="shared" si="165"/>
        <v>57</v>
      </c>
      <c r="AG165" s="80">
        <f t="shared" si="166"/>
        <v>57</v>
      </c>
      <c r="AH165" s="86">
        <v>0</v>
      </c>
      <c r="AI165" s="86">
        <v>12</v>
      </c>
      <c r="AJ165" s="40">
        <v>145.9</v>
      </c>
      <c r="AK165" s="86">
        <v>9</v>
      </c>
      <c r="AL165" s="86">
        <v>0</v>
      </c>
      <c r="AM165" s="91">
        <v>1</v>
      </c>
      <c r="AN165" s="91">
        <v>0.1</v>
      </c>
      <c r="AO165" s="122">
        <v>3.5</v>
      </c>
      <c r="AP165" s="122">
        <v>10</v>
      </c>
      <c r="AQ165" s="122">
        <v>3</v>
      </c>
      <c r="AR165" s="122">
        <v>3</v>
      </c>
      <c r="AS165" s="122" t="str">
        <f t="shared" si="167"/>
        <v>Signalized</v>
      </c>
      <c r="AT165" s="119" t="s">
        <v>74</v>
      </c>
      <c r="AU165" s="321" t="s">
        <v>74</v>
      </c>
      <c r="AV165" s="306">
        <f t="shared" si="168"/>
        <v>19.285714285714285</v>
      </c>
      <c r="AW165" s="276">
        <f t="shared" si="169"/>
        <v>0.31111111111111112</v>
      </c>
      <c r="AX165" s="276">
        <f t="shared" si="170"/>
        <v>2.7777777777777776E-2</v>
      </c>
      <c r="AY165" s="125">
        <f t="shared" si="171"/>
        <v>22.403475730108074</v>
      </c>
      <c r="AZ165" s="125">
        <f t="shared" si="172"/>
        <v>33.605213595162112</v>
      </c>
      <c r="BA165" s="125">
        <f t="shared" si="173"/>
        <v>62.092665745930432</v>
      </c>
      <c r="BB165" s="125">
        <f t="shared" si="174"/>
        <v>0.99200892158734444</v>
      </c>
      <c r="BC165" s="125">
        <f t="shared" si="175"/>
        <v>0.99999999592224087</v>
      </c>
      <c r="BD165" s="326" t="str">
        <f t="shared" si="176"/>
        <v>-</v>
      </c>
      <c r="BE165" s="125" t="str">
        <f t="shared" si="177"/>
        <v>-</v>
      </c>
      <c r="BF165" s="125">
        <f t="shared" si="178"/>
        <v>14.703537322214153</v>
      </c>
      <c r="BG165" s="125">
        <f t="shared" si="179"/>
        <v>1.3886920442435355</v>
      </c>
      <c r="BH165" s="127">
        <f t="shared" si="180"/>
        <v>70</v>
      </c>
      <c r="BI165" s="125">
        <f t="shared" si="181"/>
        <v>0.22749999999999998</v>
      </c>
      <c r="BJ165" s="125">
        <f t="shared" si="182"/>
        <v>5.6899999999999999E-2</v>
      </c>
      <c r="BK165" s="127">
        <f t="shared" si="183"/>
        <v>49</v>
      </c>
      <c r="BL165" s="126">
        <f>IF(AS165="Signalized",(AC165-BK165)^2/(2*AC165),IF(AS165="Free",PEDBIKE_DELAY(AX165,AW165,AF165,AE165,AO165,AR165,AM165,L165,TRUE),IF(AS165="Stop",1,"Control N/A!")))</f>
        <v>9.3388888888888886</v>
      </c>
      <c r="BM165" s="125">
        <f t="shared" si="184"/>
        <v>8.959091002898803E-2</v>
      </c>
      <c r="BN165" s="125">
        <f t="shared" si="185"/>
        <v>2.3623829542725239</v>
      </c>
      <c r="BO165" s="124" t="str">
        <f t="shared" si="186"/>
        <v>B</v>
      </c>
      <c r="BP165" s="310"/>
      <c r="BQ165" s="302">
        <f t="shared" si="187"/>
        <v>1500</v>
      </c>
      <c r="BR165" s="126">
        <v>150</v>
      </c>
      <c r="BS165" s="127">
        <f t="shared" si="188"/>
        <v>26.755495010439294</v>
      </c>
      <c r="BT165" s="126">
        <f t="shared" si="189"/>
        <v>21.114617110596324</v>
      </c>
      <c r="BU165" s="303">
        <f t="shared" si="190"/>
        <v>8.6999999999999993</v>
      </c>
      <c r="BV165" s="276">
        <f t="shared" si="191"/>
        <v>0.31111111111111112</v>
      </c>
      <c r="BW165" s="276">
        <f t="shared" si="192"/>
        <v>6.9444444444444441E-3</v>
      </c>
      <c r="BX165" s="125">
        <f t="shared" si="193"/>
        <v>1</v>
      </c>
      <c r="BY165" s="125">
        <f t="shared" si="194"/>
        <v>1.3787909716257556E-2</v>
      </c>
      <c r="BZ165" s="125">
        <f t="shared" si="195"/>
        <v>8.6999999999999993</v>
      </c>
      <c r="CA165" s="125">
        <f t="shared" si="196"/>
        <v>4.6375585091876559E-2</v>
      </c>
      <c r="CB165" s="125">
        <f t="shared" si="197"/>
        <v>0.9332410338692767</v>
      </c>
      <c r="CC165" s="125">
        <f t="shared" si="198"/>
        <v>38.825275233601623</v>
      </c>
      <c r="CD165" s="125">
        <f t="shared" si="199"/>
        <v>2.5919352343360207</v>
      </c>
      <c r="CE165" s="125">
        <f t="shared" si="200"/>
        <v>15</v>
      </c>
      <c r="CF165" s="304" cm="1">
        <f t="array" ref="CF165">PEDBIKE_DELAY(BW165,BV165,AG165,AH165,AP165,AQ165,AN165,L165,FALSE)</f>
        <v>13.419391686781477</v>
      </c>
      <c r="CG165" s="306">
        <f t="shared" si="201"/>
        <v>8.6999999999999993</v>
      </c>
      <c r="CH165" s="125">
        <f t="shared" si="202"/>
        <v>1</v>
      </c>
      <c r="CI165" s="125">
        <f t="shared" si="203"/>
        <v>1.3787909716257556E-2</v>
      </c>
      <c r="CJ165" s="125">
        <f t="shared" si="204"/>
        <v>8.6999999999999993</v>
      </c>
      <c r="CK165" s="125">
        <f t="shared" si="205"/>
        <v>0.9332410338692767</v>
      </c>
      <c r="CL165" s="125">
        <f t="shared" si="206"/>
        <v>1</v>
      </c>
      <c r="CM165" s="125">
        <f t="shared" si="207"/>
        <v>36.233339999265603</v>
      </c>
      <c r="CN165" s="125">
        <f t="shared" si="208"/>
        <v>2.5919352343360207</v>
      </c>
      <c r="CO165" s="127">
        <f t="shared" si="209"/>
        <v>15</v>
      </c>
      <c r="CP165" s="125" cm="1">
        <f t="array" ref="CP165">PEDBIKE_DELAY(BW165,AW165,AG165,AH165,AP165,AQ165,AN165,L165,FALSE)</f>
        <v>13.419391686781477</v>
      </c>
      <c r="CQ165" s="126">
        <f t="shared" si="210"/>
        <v>30.5</v>
      </c>
      <c r="CR165" s="126">
        <f t="shared" si="211"/>
        <v>78.5</v>
      </c>
      <c r="CS165" s="126">
        <f t="shared" si="212"/>
        <v>54.5</v>
      </c>
      <c r="CT165" s="304">
        <f t="shared" si="213"/>
        <v>34.564617110596323</v>
      </c>
      <c r="CU165" s="126">
        <f t="shared" si="224"/>
        <v>34.564617110596323</v>
      </c>
      <c r="CV165" s="126">
        <f t="shared" si="214"/>
        <v>0</v>
      </c>
      <c r="CW165" s="127">
        <f t="shared" si="215"/>
        <v>0</v>
      </c>
      <c r="CX165" s="124">
        <f t="shared" si="216"/>
        <v>12</v>
      </c>
      <c r="CY165" s="124">
        <f t="shared" si="225"/>
        <v>0.90999999999999992</v>
      </c>
      <c r="CZ165" s="124">
        <f t="shared" si="226"/>
        <v>1.4206750433170436</v>
      </c>
      <c r="DA165" s="125">
        <f t="shared" si="217"/>
        <v>-1.7006999999999999</v>
      </c>
      <c r="DB165" s="125">
        <f t="shared" si="218"/>
        <v>0.23100000000000001</v>
      </c>
      <c r="DC165" s="125">
        <f t="shared" si="219"/>
        <v>2.6626999999999996</v>
      </c>
      <c r="DD165" s="125">
        <f t="shared" si="227"/>
        <v>2.9933750433170436</v>
      </c>
      <c r="DE165" s="298" t="str">
        <f t="shared" si="220"/>
        <v>B</v>
      </c>
    </row>
    <row r="166" spans="1:109" x14ac:dyDescent="0.25">
      <c r="A166" s="23">
        <v>500</v>
      </c>
      <c r="B166" s="23">
        <v>25</v>
      </c>
      <c r="C166" s="23">
        <v>4</v>
      </c>
      <c r="D166" s="23" t="s">
        <v>265</v>
      </c>
      <c r="E166" s="312">
        <f t="shared" si="152"/>
        <v>2.4334829542725234</v>
      </c>
      <c r="F166" s="287" t="str">
        <f t="shared" si="153"/>
        <v>B</v>
      </c>
      <c r="G166" s="312">
        <f t="shared" si="154"/>
        <v>2.72045</v>
      </c>
      <c r="H166" s="312">
        <f t="shared" si="154"/>
        <v>3.2943837627509893</v>
      </c>
      <c r="I166" s="287" t="str">
        <f t="shared" si="155"/>
        <v>B</v>
      </c>
      <c r="J166" s="320">
        <f t="shared" si="221"/>
        <v>4</v>
      </c>
      <c r="K166" s="80">
        <f t="shared" si="222"/>
        <v>4</v>
      </c>
      <c r="L166" s="82">
        <f t="shared" si="223"/>
        <v>4</v>
      </c>
      <c r="M166" s="80">
        <f t="shared" si="156"/>
        <v>25</v>
      </c>
      <c r="N166" s="80">
        <f t="shared" si="157"/>
        <v>100</v>
      </c>
      <c r="O166" s="80">
        <f t="shared" si="158"/>
        <v>100</v>
      </c>
      <c r="P166" s="80">
        <f t="shared" si="159"/>
        <v>500</v>
      </c>
      <c r="Q166" s="80">
        <f t="shared" si="160"/>
        <v>1400</v>
      </c>
      <c r="R166" s="80">
        <f t="shared" si="161"/>
        <v>1400</v>
      </c>
      <c r="S166" s="80">
        <f t="shared" si="162"/>
        <v>50</v>
      </c>
      <c r="T166" s="80">
        <f>0</f>
        <v>0</v>
      </c>
      <c r="U166" s="80">
        <f>'Int. Sens. Plot'!$B$2</f>
        <v>100</v>
      </c>
      <c r="V166" s="80">
        <f>'Int. Sens. Plot'!$B$3</f>
        <v>25</v>
      </c>
      <c r="W166" s="80">
        <f t="shared" si="163"/>
        <v>5</v>
      </c>
      <c r="X166" s="80">
        <f t="shared" si="164"/>
        <v>5</v>
      </c>
      <c r="Y166" s="225">
        <v>0.5</v>
      </c>
      <c r="Z166" s="80">
        <v>0</v>
      </c>
      <c r="AA166" s="86">
        <v>45</v>
      </c>
      <c r="AB166" s="86">
        <v>5</v>
      </c>
      <c r="AC166" s="80">
        <v>90</v>
      </c>
      <c r="AD166" s="80">
        <v>45</v>
      </c>
      <c r="AE166" s="80">
        <v>12</v>
      </c>
      <c r="AF166" s="80">
        <f t="shared" si="165"/>
        <v>57</v>
      </c>
      <c r="AG166" s="80">
        <f t="shared" si="166"/>
        <v>57</v>
      </c>
      <c r="AH166" s="86">
        <v>0</v>
      </c>
      <c r="AI166" s="86">
        <v>12</v>
      </c>
      <c r="AJ166" s="40">
        <v>146.9</v>
      </c>
      <c r="AK166" s="86">
        <v>9</v>
      </c>
      <c r="AL166" s="86">
        <v>0</v>
      </c>
      <c r="AM166" s="91">
        <v>1</v>
      </c>
      <c r="AN166" s="91">
        <v>0.1</v>
      </c>
      <c r="AO166" s="122">
        <v>3.5</v>
      </c>
      <c r="AP166" s="122">
        <v>10</v>
      </c>
      <c r="AQ166" s="122">
        <v>3</v>
      </c>
      <c r="AR166" s="122">
        <v>3</v>
      </c>
      <c r="AS166" s="122" t="str">
        <f t="shared" si="167"/>
        <v>Signalized</v>
      </c>
      <c r="AT166" s="119" t="s">
        <v>74</v>
      </c>
      <c r="AU166" s="321" t="s">
        <v>74</v>
      </c>
      <c r="AV166" s="306">
        <f t="shared" si="168"/>
        <v>19.285714285714285</v>
      </c>
      <c r="AW166" s="276">
        <f t="shared" si="169"/>
        <v>0.3888888888888889</v>
      </c>
      <c r="AX166" s="276">
        <f t="shared" si="170"/>
        <v>2.7777777777777776E-2</v>
      </c>
      <c r="AY166" s="125">
        <f t="shared" si="171"/>
        <v>80.721596885171806</v>
      </c>
      <c r="AZ166" s="125">
        <f t="shared" si="172"/>
        <v>121.08239532775771</v>
      </c>
      <c r="BA166" s="125">
        <f t="shared" si="173"/>
        <v>178.72890805605789</v>
      </c>
      <c r="BB166" s="125">
        <f t="shared" si="174"/>
        <v>0.99999997158707288</v>
      </c>
      <c r="BC166" s="125">
        <f t="shared" si="175"/>
        <v>1</v>
      </c>
      <c r="BD166" s="326" t="str">
        <f t="shared" si="176"/>
        <v>-</v>
      </c>
      <c r="BE166" s="125" t="str">
        <f t="shared" si="177"/>
        <v>-</v>
      </c>
      <c r="BF166" s="125">
        <f t="shared" si="178"/>
        <v>10.518598982294854</v>
      </c>
      <c r="BG166" s="125">
        <f t="shared" si="179"/>
        <v>1.3886920442435355</v>
      </c>
      <c r="BH166" s="127">
        <f t="shared" si="180"/>
        <v>87.5</v>
      </c>
      <c r="BI166" s="125">
        <f t="shared" si="181"/>
        <v>0.28437499999999999</v>
      </c>
      <c r="BJ166" s="125">
        <f t="shared" si="182"/>
        <v>7.1124999999999994E-2</v>
      </c>
      <c r="BK166" s="127">
        <f t="shared" si="183"/>
        <v>49</v>
      </c>
      <c r="BL166" s="126">
        <f>IF(AS166="Signalized",(AC166-BK166)^2/(2*AC166),IF(AS166="Free",PEDBIKE_DELAY(AX166,AW166,AF166,AE166,AO166,AR166,AM166,L166,TRUE),IF(AS166="Stop",1,"Control N/A!")))</f>
        <v>9.3388888888888886</v>
      </c>
      <c r="BM166" s="125">
        <f t="shared" si="184"/>
        <v>8.959091002898803E-2</v>
      </c>
      <c r="BN166" s="125">
        <f t="shared" si="185"/>
        <v>2.4334829542725234</v>
      </c>
      <c r="BO166" s="124" t="str">
        <f t="shared" si="186"/>
        <v>B</v>
      </c>
      <c r="BP166" s="310"/>
      <c r="BQ166" s="302">
        <f t="shared" si="187"/>
        <v>1500</v>
      </c>
      <c r="BR166" s="126">
        <v>151</v>
      </c>
      <c r="BS166" s="127">
        <f t="shared" si="188"/>
        <v>11.309338067214654</v>
      </c>
      <c r="BT166" s="126">
        <f t="shared" si="189"/>
        <v>22.5</v>
      </c>
      <c r="BU166" s="303">
        <f t="shared" si="190"/>
        <v>8.6999999999999993</v>
      </c>
      <c r="BV166" s="276">
        <f t="shared" si="191"/>
        <v>0.3888888888888889</v>
      </c>
      <c r="BW166" s="276">
        <f t="shared" si="192"/>
        <v>6.9444444444444441E-3</v>
      </c>
      <c r="BX166" s="125">
        <f t="shared" si="193"/>
        <v>1</v>
      </c>
      <c r="BY166" s="125">
        <f t="shared" si="194"/>
        <v>8.7529418293398973E-3</v>
      </c>
      <c r="BZ166" s="125">
        <f t="shared" si="195"/>
        <v>8.6999999999999993</v>
      </c>
      <c r="CA166" s="125">
        <f t="shared" si="196"/>
        <v>5.7629458079029972E-2</v>
      </c>
      <c r="CB166" s="125">
        <f t="shared" si="197"/>
        <v>0.96606584783865079</v>
      </c>
      <c r="CC166" s="125">
        <f t="shared" si="198"/>
        <v>66.771412211921643</v>
      </c>
      <c r="CD166" s="125">
        <f t="shared" si="199"/>
        <v>2.2658312620275187</v>
      </c>
      <c r="CE166" s="125">
        <f t="shared" si="200"/>
        <v>29</v>
      </c>
      <c r="CF166" s="304" cm="1">
        <f t="array" ref="CF166">PEDBIKE_DELAY(BW166,BV166,AG166,AH166,AP166,AQ166,AN166,L166,FALSE)</f>
        <v>20.457203462378153</v>
      </c>
      <c r="CG166" s="306">
        <f t="shared" si="201"/>
        <v>8.6999999999999993</v>
      </c>
      <c r="CH166" s="125">
        <f t="shared" si="202"/>
        <v>1</v>
      </c>
      <c r="CI166" s="125">
        <f t="shared" si="203"/>
        <v>8.7529418293398973E-3</v>
      </c>
      <c r="CJ166" s="125">
        <f t="shared" si="204"/>
        <v>8.6999999999999993</v>
      </c>
      <c r="CK166" s="125">
        <f t="shared" si="205"/>
        <v>0.96606584783865079</v>
      </c>
      <c r="CL166" s="125">
        <f t="shared" si="206"/>
        <v>1</v>
      </c>
      <c r="CM166" s="125">
        <f t="shared" si="207"/>
        <v>64.505580949894124</v>
      </c>
      <c r="CN166" s="125">
        <f t="shared" si="208"/>
        <v>2.2658312620275187</v>
      </c>
      <c r="CO166" s="127">
        <f t="shared" si="209"/>
        <v>29</v>
      </c>
      <c r="CP166" s="125" cm="1">
        <f t="array" ref="CP166">PEDBIKE_DELAY(BW166,AW166,AG166,AH166,AP166,AQ166,AN166,L166,FALSE)</f>
        <v>20.457203462378153</v>
      </c>
      <c r="CQ166" s="126">
        <f t="shared" si="210"/>
        <v>30.5</v>
      </c>
      <c r="CR166" s="126">
        <f t="shared" si="211"/>
        <v>78.5</v>
      </c>
      <c r="CS166" s="126">
        <f t="shared" si="212"/>
        <v>54.5</v>
      </c>
      <c r="CT166" s="304">
        <f t="shared" si="213"/>
        <v>35.950000000000003</v>
      </c>
      <c r="CU166" s="126">
        <f t="shared" si="224"/>
        <v>35.950000000000003</v>
      </c>
      <c r="CV166" s="126">
        <f t="shared" si="214"/>
        <v>0</v>
      </c>
      <c r="CW166" s="127">
        <f t="shared" si="215"/>
        <v>0</v>
      </c>
      <c r="CX166" s="124">
        <f t="shared" si="216"/>
        <v>12</v>
      </c>
      <c r="CY166" s="124">
        <f t="shared" si="225"/>
        <v>1.1375</v>
      </c>
      <c r="CZ166" s="124">
        <f t="shared" si="226"/>
        <v>1.4364337627509893</v>
      </c>
      <c r="DA166" s="125">
        <f t="shared" si="217"/>
        <v>-1.7006999999999999</v>
      </c>
      <c r="DB166" s="125">
        <f t="shared" si="218"/>
        <v>0.28875000000000001</v>
      </c>
      <c r="DC166" s="125">
        <f t="shared" si="219"/>
        <v>2.72045</v>
      </c>
      <c r="DD166" s="125">
        <f t="shared" si="227"/>
        <v>3.2943837627509893</v>
      </c>
      <c r="DE166" s="298" t="str">
        <f t="shared" si="220"/>
        <v>B</v>
      </c>
    </row>
    <row r="167" spans="1:109" x14ac:dyDescent="0.25">
      <c r="A167" s="23">
        <v>600</v>
      </c>
      <c r="B167" s="23">
        <v>25</v>
      </c>
      <c r="C167" s="23">
        <v>4</v>
      </c>
      <c r="D167" s="23" t="s">
        <v>265</v>
      </c>
      <c r="E167" s="312">
        <f t="shared" si="152"/>
        <v>2.5045829542725238</v>
      </c>
      <c r="F167" s="287" t="str">
        <f t="shared" si="153"/>
        <v>B</v>
      </c>
      <c r="G167" s="312">
        <f t="shared" si="154"/>
        <v>2.7781999999999996</v>
      </c>
      <c r="H167" s="312">
        <f t="shared" si="154"/>
        <v>3.5796337627509898</v>
      </c>
      <c r="I167" s="287" t="str">
        <f t="shared" si="155"/>
        <v>C</v>
      </c>
      <c r="J167" s="320">
        <f t="shared" si="221"/>
        <v>4</v>
      </c>
      <c r="K167" s="80">
        <f t="shared" si="222"/>
        <v>4</v>
      </c>
      <c r="L167" s="82">
        <f t="shared" si="223"/>
        <v>4</v>
      </c>
      <c r="M167" s="80">
        <f t="shared" si="156"/>
        <v>25</v>
      </c>
      <c r="N167" s="80">
        <f t="shared" si="157"/>
        <v>120</v>
      </c>
      <c r="O167" s="80">
        <f t="shared" si="158"/>
        <v>120</v>
      </c>
      <c r="P167" s="80">
        <f t="shared" si="159"/>
        <v>600</v>
      </c>
      <c r="Q167" s="80">
        <f t="shared" si="160"/>
        <v>1680</v>
      </c>
      <c r="R167" s="80">
        <f t="shared" si="161"/>
        <v>1680</v>
      </c>
      <c r="S167" s="80">
        <f t="shared" si="162"/>
        <v>60</v>
      </c>
      <c r="T167" s="80">
        <f>0</f>
        <v>0</v>
      </c>
      <c r="U167" s="80">
        <f>'Int. Sens. Plot'!$B$2</f>
        <v>100</v>
      </c>
      <c r="V167" s="80">
        <f>'Int. Sens. Plot'!$B$3</f>
        <v>25</v>
      </c>
      <c r="W167" s="80">
        <f t="shared" si="163"/>
        <v>5</v>
      </c>
      <c r="X167" s="80">
        <f t="shared" si="164"/>
        <v>5</v>
      </c>
      <c r="Y167" s="225">
        <v>0.5</v>
      </c>
      <c r="Z167" s="80">
        <v>0</v>
      </c>
      <c r="AA167" s="86">
        <v>45</v>
      </c>
      <c r="AB167" s="86">
        <v>5</v>
      </c>
      <c r="AC167" s="80">
        <v>90</v>
      </c>
      <c r="AD167" s="80">
        <v>45</v>
      </c>
      <c r="AE167" s="80">
        <v>12</v>
      </c>
      <c r="AF167" s="80">
        <f t="shared" si="165"/>
        <v>57</v>
      </c>
      <c r="AG167" s="80">
        <f t="shared" si="166"/>
        <v>57</v>
      </c>
      <c r="AH167" s="86">
        <v>0</v>
      </c>
      <c r="AI167" s="86">
        <v>12</v>
      </c>
      <c r="AJ167" s="40">
        <v>147.9</v>
      </c>
      <c r="AK167" s="86">
        <v>9</v>
      </c>
      <c r="AL167" s="86">
        <v>0</v>
      </c>
      <c r="AM167" s="91">
        <v>1</v>
      </c>
      <c r="AN167" s="91">
        <v>0.1</v>
      </c>
      <c r="AO167" s="122">
        <v>3.5</v>
      </c>
      <c r="AP167" s="122">
        <v>10</v>
      </c>
      <c r="AQ167" s="122">
        <v>3</v>
      </c>
      <c r="AR167" s="122">
        <v>3</v>
      </c>
      <c r="AS167" s="122" t="str">
        <f t="shared" si="167"/>
        <v>Signalized</v>
      </c>
      <c r="AT167" s="119" t="s">
        <v>74</v>
      </c>
      <c r="AU167" s="321" t="s">
        <v>74</v>
      </c>
      <c r="AV167" s="306">
        <f t="shared" si="168"/>
        <v>19.285714285714285</v>
      </c>
      <c r="AW167" s="276">
        <f t="shared" si="169"/>
        <v>0.46666666666666667</v>
      </c>
      <c r="AX167" s="276">
        <f t="shared" si="170"/>
        <v>2.7777777777777776E-2</v>
      </c>
      <c r="AY167" s="125">
        <f t="shared" si="171"/>
        <v>303.8545373081551</v>
      </c>
      <c r="AZ167" s="125">
        <f t="shared" si="172"/>
        <v>455.78180596223268</v>
      </c>
      <c r="BA167" s="125">
        <f t="shared" si="173"/>
        <v>624.99478890202454</v>
      </c>
      <c r="BB167" s="125">
        <f t="shared" si="174"/>
        <v>1</v>
      </c>
      <c r="BC167" s="125">
        <f t="shared" si="175"/>
        <v>1</v>
      </c>
      <c r="BD167" s="326" t="str">
        <f t="shared" si="176"/>
        <v>-</v>
      </c>
      <c r="BE167" s="125" t="str">
        <f t="shared" si="177"/>
        <v>-</v>
      </c>
      <c r="BF167" s="125">
        <f t="shared" si="178"/>
        <v>8.3189634636341125</v>
      </c>
      <c r="BG167" s="125">
        <f t="shared" si="179"/>
        <v>1.3886920442435355</v>
      </c>
      <c r="BH167" s="127">
        <f t="shared" si="180"/>
        <v>105</v>
      </c>
      <c r="BI167" s="125">
        <f t="shared" si="181"/>
        <v>0.34125</v>
      </c>
      <c r="BJ167" s="125">
        <f t="shared" si="182"/>
        <v>8.5349999999999995E-2</v>
      </c>
      <c r="BK167" s="127">
        <f t="shared" si="183"/>
        <v>49</v>
      </c>
      <c r="BL167" s="126">
        <f>IF(AS167="Signalized",(AC167-BK167)^2/(2*AC167),IF(AS167="Free",PEDBIKE_DELAY(AX167,AW167,AF167,AE167,AO167,AR167,AM167,L167,TRUE),IF(AS167="Stop",1,"Control N/A!")))</f>
        <v>9.3388888888888886</v>
      </c>
      <c r="BM167" s="125">
        <f t="shared" si="184"/>
        <v>8.959091002898803E-2</v>
      </c>
      <c r="BN167" s="125">
        <f t="shared" si="185"/>
        <v>2.5045829542725238</v>
      </c>
      <c r="BO167" s="124" t="str">
        <f t="shared" si="186"/>
        <v>B</v>
      </c>
      <c r="BP167" s="310"/>
      <c r="BQ167" s="302">
        <f t="shared" si="187"/>
        <v>1500</v>
      </c>
      <c r="BR167" s="126">
        <v>152</v>
      </c>
      <c r="BS167" s="127">
        <f t="shared" si="188"/>
        <v>4.7275473618129622</v>
      </c>
      <c r="BT167" s="126">
        <f t="shared" si="189"/>
        <v>22.5</v>
      </c>
      <c r="BU167" s="303">
        <f t="shared" si="190"/>
        <v>8.6999999999999993</v>
      </c>
      <c r="BV167" s="276">
        <f t="shared" si="191"/>
        <v>0.46666666666666667</v>
      </c>
      <c r="BW167" s="276">
        <f t="shared" si="192"/>
        <v>6.9444444444444441E-3</v>
      </c>
      <c r="BX167" s="125">
        <f t="shared" si="193"/>
        <v>1</v>
      </c>
      <c r="BY167" s="125">
        <f t="shared" si="194"/>
        <v>5.928987523757057E-3</v>
      </c>
      <c r="BZ167" s="125">
        <f t="shared" si="195"/>
        <v>8.6999999999999993</v>
      </c>
      <c r="CA167" s="125">
        <f t="shared" si="196"/>
        <v>6.8750522325938257E-2</v>
      </c>
      <c r="CB167" s="125">
        <f t="shared" si="197"/>
        <v>0.98275098088465374</v>
      </c>
      <c r="CC167" s="125">
        <f t="shared" si="198"/>
        <v>115.37796619937552</v>
      </c>
      <c r="CD167" s="125">
        <f t="shared" si="199"/>
        <v>1.9901567444628052</v>
      </c>
      <c r="CE167" s="125">
        <f t="shared" si="200"/>
        <v>58</v>
      </c>
      <c r="CF167" s="304" cm="1">
        <f t="array" ref="CF167">PEDBIKE_DELAY(BW167,BV167,AG167,AH167,AP167,AQ167,AN167,L167,FALSE)</f>
        <v>30.103757381226849</v>
      </c>
      <c r="CG167" s="306">
        <f t="shared" si="201"/>
        <v>8.6999999999999993</v>
      </c>
      <c r="CH167" s="125">
        <f t="shared" si="202"/>
        <v>1</v>
      </c>
      <c r="CI167" s="125">
        <f t="shared" si="203"/>
        <v>5.928987523757057E-3</v>
      </c>
      <c r="CJ167" s="125">
        <f t="shared" si="204"/>
        <v>8.6999999999999993</v>
      </c>
      <c r="CK167" s="125">
        <f t="shared" si="205"/>
        <v>0.98275098088465374</v>
      </c>
      <c r="CL167" s="125">
        <f t="shared" si="206"/>
        <v>1</v>
      </c>
      <c r="CM167" s="125">
        <f t="shared" si="207"/>
        <v>113.38780945491271</v>
      </c>
      <c r="CN167" s="125">
        <f t="shared" si="208"/>
        <v>1.9901567444628052</v>
      </c>
      <c r="CO167" s="127">
        <f t="shared" si="209"/>
        <v>58</v>
      </c>
      <c r="CP167" s="125" cm="1">
        <f t="array" ref="CP167">PEDBIKE_DELAY(BW167,AW167,AG167,AH167,AP167,AQ167,AN167,L167,FALSE)</f>
        <v>30.103757381226849</v>
      </c>
      <c r="CQ167" s="126">
        <f t="shared" si="210"/>
        <v>30.5</v>
      </c>
      <c r="CR167" s="126">
        <f t="shared" si="211"/>
        <v>78.5</v>
      </c>
      <c r="CS167" s="126">
        <f t="shared" si="212"/>
        <v>54.5</v>
      </c>
      <c r="CT167" s="304">
        <f t="shared" si="213"/>
        <v>35.950000000000003</v>
      </c>
      <c r="CU167" s="126">
        <f t="shared" si="224"/>
        <v>35.950000000000003</v>
      </c>
      <c r="CV167" s="126">
        <f t="shared" si="214"/>
        <v>0</v>
      </c>
      <c r="CW167" s="127">
        <f t="shared" si="215"/>
        <v>0</v>
      </c>
      <c r="CX167" s="124">
        <f t="shared" si="216"/>
        <v>12</v>
      </c>
      <c r="CY167" s="124">
        <f t="shared" si="225"/>
        <v>1.365</v>
      </c>
      <c r="CZ167" s="124">
        <f t="shared" si="226"/>
        <v>1.4364337627509893</v>
      </c>
      <c r="DA167" s="125">
        <f t="shared" si="217"/>
        <v>-1.7006999999999999</v>
      </c>
      <c r="DB167" s="125">
        <f t="shared" si="218"/>
        <v>0.34649999999999997</v>
      </c>
      <c r="DC167" s="125">
        <f t="shared" si="219"/>
        <v>2.7781999999999996</v>
      </c>
      <c r="DD167" s="125">
        <f t="shared" si="227"/>
        <v>3.5796337627509898</v>
      </c>
      <c r="DE167" s="298" t="str">
        <f t="shared" si="220"/>
        <v>C</v>
      </c>
    </row>
    <row r="168" spans="1:109" x14ac:dyDescent="0.25">
      <c r="A168" s="23">
        <v>700</v>
      </c>
      <c r="B168" s="23">
        <v>25</v>
      </c>
      <c r="C168" s="23">
        <v>4</v>
      </c>
      <c r="D168" s="23" t="s">
        <v>265</v>
      </c>
      <c r="E168" s="312">
        <f t="shared" si="152"/>
        <v>2.5756829542725237</v>
      </c>
      <c r="F168" s="287" t="str">
        <f t="shared" si="153"/>
        <v>B</v>
      </c>
      <c r="G168" s="312">
        <f t="shared" si="154"/>
        <v>2.83595</v>
      </c>
      <c r="H168" s="312">
        <f t="shared" si="154"/>
        <v>3.8648837627509889</v>
      </c>
      <c r="I168" s="287" t="str">
        <f t="shared" si="155"/>
        <v>C</v>
      </c>
      <c r="J168" s="320">
        <f t="shared" si="221"/>
        <v>4</v>
      </c>
      <c r="K168" s="80">
        <f t="shared" si="222"/>
        <v>4</v>
      </c>
      <c r="L168" s="82">
        <f t="shared" si="223"/>
        <v>4</v>
      </c>
      <c r="M168" s="80">
        <f t="shared" si="156"/>
        <v>25</v>
      </c>
      <c r="N168" s="80">
        <f t="shared" si="157"/>
        <v>140</v>
      </c>
      <c r="O168" s="80">
        <f t="shared" si="158"/>
        <v>140</v>
      </c>
      <c r="P168" s="80">
        <f t="shared" si="159"/>
        <v>700</v>
      </c>
      <c r="Q168" s="80">
        <f t="shared" si="160"/>
        <v>1960</v>
      </c>
      <c r="R168" s="80">
        <f t="shared" si="161"/>
        <v>1960</v>
      </c>
      <c r="S168" s="80">
        <f t="shared" si="162"/>
        <v>70</v>
      </c>
      <c r="T168" s="80">
        <f>0</f>
        <v>0</v>
      </c>
      <c r="U168" s="80">
        <f>'Int. Sens. Plot'!$B$2</f>
        <v>100</v>
      </c>
      <c r="V168" s="80">
        <f>'Int. Sens. Plot'!$B$3</f>
        <v>25</v>
      </c>
      <c r="W168" s="80">
        <f t="shared" si="163"/>
        <v>5</v>
      </c>
      <c r="X168" s="80">
        <f t="shared" si="164"/>
        <v>5</v>
      </c>
      <c r="Y168" s="225">
        <v>0.5</v>
      </c>
      <c r="Z168" s="80">
        <v>0</v>
      </c>
      <c r="AA168" s="86">
        <v>45</v>
      </c>
      <c r="AB168" s="86">
        <v>5</v>
      </c>
      <c r="AC168" s="80">
        <v>90</v>
      </c>
      <c r="AD168" s="80">
        <v>45</v>
      </c>
      <c r="AE168" s="80">
        <v>12</v>
      </c>
      <c r="AF168" s="80">
        <f t="shared" si="165"/>
        <v>57</v>
      </c>
      <c r="AG168" s="80">
        <f t="shared" si="166"/>
        <v>57</v>
      </c>
      <c r="AH168" s="86">
        <v>0</v>
      </c>
      <c r="AI168" s="86">
        <v>12</v>
      </c>
      <c r="AJ168" s="40">
        <v>148.9</v>
      </c>
      <c r="AK168" s="86">
        <v>9</v>
      </c>
      <c r="AL168" s="86">
        <v>0</v>
      </c>
      <c r="AM168" s="91">
        <v>1</v>
      </c>
      <c r="AN168" s="91">
        <v>0.1</v>
      </c>
      <c r="AO168" s="122">
        <v>3.5</v>
      </c>
      <c r="AP168" s="122">
        <v>10</v>
      </c>
      <c r="AQ168" s="122">
        <v>3</v>
      </c>
      <c r="AR168" s="122">
        <v>3</v>
      </c>
      <c r="AS168" s="122" t="str">
        <f t="shared" si="167"/>
        <v>Signalized</v>
      </c>
      <c r="AT168" s="119" t="s">
        <v>74</v>
      </c>
      <c r="AU168" s="321" t="s">
        <v>74</v>
      </c>
      <c r="AV168" s="306">
        <f t="shared" si="168"/>
        <v>19.285714285714285</v>
      </c>
      <c r="AW168" s="276">
        <f t="shared" si="169"/>
        <v>0.5444444444444444</v>
      </c>
      <c r="AX168" s="276">
        <f t="shared" si="170"/>
        <v>2.7777777777777776E-2</v>
      </c>
      <c r="AY168" s="125">
        <f t="shared" si="171"/>
        <v>1175.6302134592547</v>
      </c>
      <c r="AZ168" s="125">
        <f t="shared" si="172"/>
        <v>1763.4453201888821</v>
      </c>
      <c r="BA168" s="125">
        <f t="shared" si="173"/>
        <v>2368.5461412042237</v>
      </c>
      <c r="BB168" s="125">
        <f t="shared" si="174"/>
        <v>1</v>
      </c>
      <c r="BC168" s="125">
        <f t="shared" si="175"/>
        <v>1</v>
      </c>
      <c r="BD168" s="326" t="str">
        <f t="shared" si="176"/>
        <v>-</v>
      </c>
      <c r="BE168" s="125" t="str">
        <f t="shared" si="177"/>
        <v>-</v>
      </c>
      <c r="BF168" s="125">
        <f t="shared" si="178"/>
        <v>6.9883296825432302</v>
      </c>
      <c r="BG168" s="125">
        <f t="shared" si="179"/>
        <v>1.3886920442435355</v>
      </c>
      <c r="BH168" s="127">
        <f t="shared" si="180"/>
        <v>122.5</v>
      </c>
      <c r="BI168" s="125">
        <f t="shared" si="181"/>
        <v>0.39812499999999995</v>
      </c>
      <c r="BJ168" s="125">
        <f t="shared" si="182"/>
        <v>9.9574999999999997E-2</v>
      </c>
      <c r="BK168" s="127">
        <f t="shared" si="183"/>
        <v>49</v>
      </c>
      <c r="BL168" s="126">
        <f>IF(AS168="Signalized",(AC168-BK168)^2/(2*AC168),IF(AS168="Free",PEDBIKE_DELAY(AX168,AW168,AF168,AE168,AO168,AR168,AM168,L168,TRUE),IF(AS168="Stop",1,"Control N/A!")))</f>
        <v>9.3388888888888886</v>
      </c>
      <c r="BM168" s="125">
        <f t="shared" si="184"/>
        <v>8.959091002898803E-2</v>
      </c>
      <c r="BN168" s="125">
        <f t="shared" si="185"/>
        <v>2.5756829542725237</v>
      </c>
      <c r="BO168" s="124" t="str">
        <f t="shared" si="186"/>
        <v>B</v>
      </c>
      <c r="BP168" s="310"/>
      <c r="BQ168" s="302">
        <f t="shared" si="187"/>
        <v>1500</v>
      </c>
      <c r="BR168" s="126">
        <v>153</v>
      </c>
      <c r="BS168" s="127">
        <f t="shared" si="188"/>
        <v>1.9543803888063738</v>
      </c>
      <c r="BT168" s="126">
        <f t="shared" si="189"/>
        <v>22.5</v>
      </c>
      <c r="BU168" s="303">
        <f t="shared" si="190"/>
        <v>8.6999999999999993</v>
      </c>
      <c r="BV168" s="276">
        <f t="shared" si="191"/>
        <v>0.5444444444444444</v>
      </c>
      <c r="BW168" s="276">
        <f t="shared" si="192"/>
        <v>6.9444444444444441E-3</v>
      </c>
      <c r="BX168" s="125">
        <f t="shared" si="193"/>
        <v>1</v>
      </c>
      <c r="BY168" s="125">
        <f t="shared" si="194"/>
        <v>4.3356206218092379E-3</v>
      </c>
      <c r="BZ168" s="125">
        <f t="shared" si="195"/>
        <v>8.6999999999999993</v>
      </c>
      <c r="CA168" s="125">
        <f t="shared" si="196"/>
        <v>7.9740345129611478E-2</v>
      </c>
      <c r="CB168" s="125">
        <f t="shared" si="197"/>
        <v>0.99123217639188688</v>
      </c>
      <c r="CC168" s="125">
        <f t="shared" si="198"/>
        <v>200.70886243896931</v>
      </c>
      <c r="CD168" s="125">
        <f t="shared" si="199"/>
        <v>1.7597799024499303</v>
      </c>
      <c r="CE168" s="125">
        <f t="shared" si="200"/>
        <v>114</v>
      </c>
      <c r="CF168" s="304" cm="1">
        <f t="array" ref="CF168">PEDBIKE_DELAY(BW168,BV168,AG168,AH168,AP168,AQ168,AN168,L168,FALSE)</f>
        <v>43.223483348249871</v>
      </c>
      <c r="CG168" s="306">
        <f t="shared" si="201"/>
        <v>8.6999999999999993</v>
      </c>
      <c r="CH168" s="125">
        <f t="shared" si="202"/>
        <v>1</v>
      </c>
      <c r="CI168" s="125">
        <f t="shared" si="203"/>
        <v>4.3356206218092379E-3</v>
      </c>
      <c r="CJ168" s="125">
        <f t="shared" si="204"/>
        <v>8.6999999999999993</v>
      </c>
      <c r="CK168" s="125">
        <f t="shared" si="205"/>
        <v>0.99123217639188688</v>
      </c>
      <c r="CL168" s="125">
        <f t="shared" si="206"/>
        <v>1</v>
      </c>
      <c r="CM168" s="125">
        <f t="shared" si="207"/>
        <v>198.94908253651937</v>
      </c>
      <c r="CN168" s="125">
        <f t="shared" si="208"/>
        <v>1.7597799024499303</v>
      </c>
      <c r="CO168" s="127">
        <f t="shared" si="209"/>
        <v>114</v>
      </c>
      <c r="CP168" s="125" cm="1">
        <f t="array" ref="CP168">PEDBIKE_DELAY(BW168,AW168,AG168,AH168,AP168,AQ168,AN168,L168,FALSE)</f>
        <v>43.223483348249871</v>
      </c>
      <c r="CQ168" s="126">
        <f t="shared" si="210"/>
        <v>30.5</v>
      </c>
      <c r="CR168" s="126">
        <f t="shared" si="211"/>
        <v>78.5</v>
      </c>
      <c r="CS168" s="126">
        <f t="shared" si="212"/>
        <v>54.5</v>
      </c>
      <c r="CT168" s="304">
        <f t="shared" si="213"/>
        <v>35.950000000000003</v>
      </c>
      <c r="CU168" s="126">
        <f t="shared" si="224"/>
        <v>35.950000000000003</v>
      </c>
      <c r="CV168" s="126">
        <f t="shared" si="214"/>
        <v>0</v>
      </c>
      <c r="CW168" s="127">
        <f t="shared" si="215"/>
        <v>0</v>
      </c>
      <c r="CX168" s="124">
        <f t="shared" si="216"/>
        <v>12</v>
      </c>
      <c r="CY168" s="124">
        <f t="shared" si="225"/>
        <v>1.5924999999999998</v>
      </c>
      <c r="CZ168" s="124">
        <f t="shared" si="226"/>
        <v>1.4364337627509893</v>
      </c>
      <c r="DA168" s="125">
        <f t="shared" si="217"/>
        <v>-1.7006999999999999</v>
      </c>
      <c r="DB168" s="125">
        <f t="shared" si="218"/>
        <v>0.40425</v>
      </c>
      <c r="DC168" s="125">
        <f t="shared" si="219"/>
        <v>2.83595</v>
      </c>
      <c r="DD168" s="125">
        <f t="shared" si="227"/>
        <v>3.8648837627509889</v>
      </c>
      <c r="DE168" s="298" t="str">
        <f t="shared" si="220"/>
        <v>C</v>
      </c>
    </row>
    <row r="169" spans="1:109" x14ac:dyDescent="0.25">
      <c r="A169" s="23">
        <v>800</v>
      </c>
      <c r="B169" s="23">
        <v>25</v>
      </c>
      <c r="C169" s="23">
        <v>4</v>
      </c>
      <c r="D169" s="23" t="s">
        <v>265</v>
      </c>
      <c r="E169" s="312">
        <f t="shared" si="152"/>
        <v>2.6467829542725236</v>
      </c>
      <c r="F169" s="287" t="str">
        <f t="shared" si="153"/>
        <v>B</v>
      </c>
      <c r="G169" s="312">
        <f t="shared" si="154"/>
        <v>2.8936999999999995</v>
      </c>
      <c r="H169" s="312">
        <f t="shared" si="154"/>
        <v>4.1501337627509898</v>
      </c>
      <c r="I169" s="287" t="str">
        <f t="shared" si="155"/>
        <v>C</v>
      </c>
      <c r="J169" s="320">
        <f t="shared" si="221"/>
        <v>4</v>
      </c>
      <c r="K169" s="80">
        <f t="shared" si="222"/>
        <v>4</v>
      </c>
      <c r="L169" s="82">
        <f t="shared" si="223"/>
        <v>4</v>
      </c>
      <c r="M169" s="80">
        <f t="shared" si="156"/>
        <v>25</v>
      </c>
      <c r="N169" s="80">
        <f t="shared" si="157"/>
        <v>160</v>
      </c>
      <c r="O169" s="80">
        <f t="shared" si="158"/>
        <v>160</v>
      </c>
      <c r="P169" s="80">
        <f t="shared" si="159"/>
        <v>800</v>
      </c>
      <c r="Q169" s="80">
        <f t="shared" si="160"/>
        <v>2240</v>
      </c>
      <c r="R169" s="80">
        <f t="shared" si="161"/>
        <v>2240</v>
      </c>
      <c r="S169" s="80">
        <f t="shared" si="162"/>
        <v>80</v>
      </c>
      <c r="T169" s="80">
        <f>0</f>
        <v>0</v>
      </c>
      <c r="U169" s="80">
        <f>'Int. Sens. Plot'!$B$2</f>
        <v>100</v>
      </c>
      <c r="V169" s="80">
        <f>'Int. Sens. Plot'!$B$3</f>
        <v>25</v>
      </c>
      <c r="W169" s="80">
        <f t="shared" si="163"/>
        <v>5</v>
      </c>
      <c r="X169" s="80">
        <f t="shared" si="164"/>
        <v>5</v>
      </c>
      <c r="Y169" s="225">
        <v>0.5</v>
      </c>
      <c r="Z169" s="80">
        <v>0</v>
      </c>
      <c r="AA169" s="86">
        <v>45</v>
      </c>
      <c r="AB169" s="86">
        <v>5</v>
      </c>
      <c r="AC169" s="80">
        <v>90</v>
      </c>
      <c r="AD169" s="80">
        <v>45</v>
      </c>
      <c r="AE169" s="80">
        <v>12</v>
      </c>
      <c r="AF169" s="80">
        <f t="shared" si="165"/>
        <v>57</v>
      </c>
      <c r="AG169" s="80">
        <f t="shared" si="166"/>
        <v>57</v>
      </c>
      <c r="AH169" s="86">
        <v>0</v>
      </c>
      <c r="AI169" s="86">
        <v>12</v>
      </c>
      <c r="AJ169" s="40">
        <v>149.9</v>
      </c>
      <c r="AK169" s="86">
        <v>9</v>
      </c>
      <c r="AL169" s="86">
        <v>0</v>
      </c>
      <c r="AM169" s="91">
        <v>1</v>
      </c>
      <c r="AN169" s="91">
        <v>0.1</v>
      </c>
      <c r="AO169" s="122">
        <v>3.5</v>
      </c>
      <c r="AP169" s="122">
        <v>10</v>
      </c>
      <c r="AQ169" s="122">
        <v>3</v>
      </c>
      <c r="AR169" s="122">
        <v>3</v>
      </c>
      <c r="AS169" s="122" t="str">
        <f t="shared" si="167"/>
        <v>Signalized</v>
      </c>
      <c r="AT169" s="119" t="s">
        <v>74</v>
      </c>
      <c r="AU169" s="321" t="s">
        <v>74</v>
      </c>
      <c r="AV169" s="306">
        <f t="shared" si="168"/>
        <v>19.285714285714285</v>
      </c>
      <c r="AW169" s="276">
        <f t="shared" si="169"/>
        <v>0.62222222222222223</v>
      </c>
      <c r="AX169" s="276">
        <f t="shared" si="170"/>
        <v>2.7777777777777776E-2</v>
      </c>
      <c r="AY169" s="125">
        <f t="shared" si="171"/>
        <v>4637.2621379982984</v>
      </c>
      <c r="AZ169" s="125">
        <f t="shared" si="172"/>
        <v>6955.893206997448</v>
      </c>
      <c r="BA169" s="125">
        <f t="shared" si="173"/>
        <v>9291.8099902823105</v>
      </c>
      <c r="BB169" s="125">
        <f t="shared" si="174"/>
        <v>1</v>
      </c>
      <c r="BC169" s="125">
        <f t="shared" si="175"/>
        <v>1</v>
      </c>
      <c r="BD169" s="326" t="str">
        <f t="shared" si="176"/>
        <v>-</v>
      </c>
      <c r="BE169" s="125" t="str">
        <f t="shared" si="177"/>
        <v>-</v>
      </c>
      <c r="BF169" s="125">
        <f t="shared" si="178"/>
        <v>6.0917419511276405</v>
      </c>
      <c r="BG169" s="125">
        <f t="shared" si="179"/>
        <v>1.3886920442435355</v>
      </c>
      <c r="BH169" s="127">
        <f t="shared" si="180"/>
        <v>140</v>
      </c>
      <c r="BI169" s="125">
        <f t="shared" si="181"/>
        <v>0.45499999999999996</v>
      </c>
      <c r="BJ169" s="125">
        <f t="shared" si="182"/>
        <v>0.1138</v>
      </c>
      <c r="BK169" s="127">
        <f t="shared" si="183"/>
        <v>49</v>
      </c>
      <c r="BL169" s="126">
        <f>IF(AS169="Signalized",(AC169-BK169)^2/(2*AC169),IF(AS169="Free",PEDBIKE_DELAY(AX169,AW169,AF169,AE169,AO169,AR169,AM169,L169,TRUE),IF(AS169="Stop",1,"Control N/A!")))</f>
        <v>9.3388888888888886</v>
      </c>
      <c r="BM169" s="125">
        <f t="shared" si="184"/>
        <v>8.959091002898803E-2</v>
      </c>
      <c r="BN169" s="125">
        <f t="shared" si="185"/>
        <v>2.6467829542725236</v>
      </c>
      <c r="BO169" s="124" t="str">
        <f t="shared" si="186"/>
        <v>B</v>
      </c>
      <c r="BP169" s="310"/>
      <c r="BQ169" s="302">
        <f t="shared" si="187"/>
        <v>1500</v>
      </c>
      <c r="BR169" s="126">
        <v>154</v>
      </c>
      <c r="BS169" s="127">
        <f t="shared" si="188"/>
        <v>0.79901845335920918</v>
      </c>
      <c r="BT169" s="126">
        <f t="shared" si="189"/>
        <v>22.5</v>
      </c>
      <c r="BU169" s="303">
        <f t="shared" si="190"/>
        <v>8.6999999999999993</v>
      </c>
      <c r="BV169" s="276">
        <f t="shared" si="191"/>
        <v>0.62222222222222223</v>
      </c>
      <c r="BW169" s="276">
        <f t="shared" si="192"/>
        <v>6.9444444444444441E-3</v>
      </c>
      <c r="BX169" s="125">
        <f t="shared" si="193"/>
        <v>1</v>
      </c>
      <c r="BY169" s="125">
        <f t="shared" si="194"/>
        <v>3.4307907649401104E-3</v>
      </c>
      <c r="BZ169" s="125">
        <f t="shared" si="195"/>
        <v>8.6999999999999993</v>
      </c>
      <c r="CA169" s="125">
        <f t="shared" si="196"/>
        <v>9.0600475291139237E-2</v>
      </c>
      <c r="CB169" s="125">
        <f t="shared" si="197"/>
        <v>0.99554324044115694</v>
      </c>
      <c r="CC169" s="125">
        <f t="shared" si="198"/>
        <v>351.86898667859947</v>
      </c>
      <c r="CD169" s="125">
        <f t="shared" si="199"/>
        <v>1.5681954698402698</v>
      </c>
      <c r="CE169" s="125">
        <f t="shared" si="200"/>
        <v>224</v>
      </c>
      <c r="CF169" s="304" cm="1">
        <f t="array" ref="CF169">PEDBIKE_DELAY(BW169,BV169,AG169,AH169,AP169,AQ169,AN169,L169,FALSE)</f>
        <v>60.808121546444781</v>
      </c>
      <c r="CG169" s="306">
        <f t="shared" si="201"/>
        <v>8.6999999999999993</v>
      </c>
      <c r="CH169" s="125">
        <f t="shared" si="202"/>
        <v>1</v>
      </c>
      <c r="CI169" s="125">
        <f t="shared" si="203"/>
        <v>3.4307907649401104E-3</v>
      </c>
      <c r="CJ169" s="125">
        <f t="shared" si="204"/>
        <v>8.6999999999999993</v>
      </c>
      <c r="CK169" s="125">
        <f t="shared" si="205"/>
        <v>0.99554324044115694</v>
      </c>
      <c r="CL169" s="125">
        <f t="shared" si="206"/>
        <v>1</v>
      </c>
      <c r="CM169" s="125">
        <f t="shared" si="207"/>
        <v>350.30079120875922</v>
      </c>
      <c r="CN169" s="125">
        <f t="shared" si="208"/>
        <v>1.5681954698402698</v>
      </c>
      <c r="CO169" s="127">
        <f t="shared" si="209"/>
        <v>224</v>
      </c>
      <c r="CP169" s="125" cm="1">
        <f t="array" ref="CP169">PEDBIKE_DELAY(BW169,AW169,AG169,AH169,AP169,AQ169,AN169,L169,FALSE)</f>
        <v>60.808121546444781</v>
      </c>
      <c r="CQ169" s="126">
        <f t="shared" si="210"/>
        <v>30.5</v>
      </c>
      <c r="CR169" s="126">
        <f t="shared" si="211"/>
        <v>78.5</v>
      </c>
      <c r="CS169" s="126">
        <f t="shared" si="212"/>
        <v>54.5</v>
      </c>
      <c r="CT169" s="304">
        <f t="shared" si="213"/>
        <v>35.950000000000003</v>
      </c>
      <c r="CU169" s="126">
        <f t="shared" si="224"/>
        <v>35.950000000000003</v>
      </c>
      <c r="CV169" s="126">
        <f t="shared" si="214"/>
        <v>0</v>
      </c>
      <c r="CW169" s="127">
        <f t="shared" si="215"/>
        <v>0</v>
      </c>
      <c r="CX169" s="124">
        <f t="shared" si="216"/>
        <v>12</v>
      </c>
      <c r="CY169" s="124">
        <f t="shared" si="225"/>
        <v>1.8199999999999998</v>
      </c>
      <c r="CZ169" s="124">
        <f t="shared" si="226"/>
        <v>1.4364337627509893</v>
      </c>
      <c r="DA169" s="125">
        <f t="shared" si="217"/>
        <v>-1.7006999999999999</v>
      </c>
      <c r="DB169" s="125">
        <f t="shared" si="218"/>
        <v>0.46200000000000002</v>
      </c>
      <c r="DC169" s="125">
        <f t="shared" si="219"/>
        <v>2.8936999999999995</v>
      </c>
      <c r="DD169" s="125">
        <f t="shared" si="227"/>
        <v>4.1501337627509898</v>
      </c>
      <c r="DE169" s="298" t="str">
        <f t="shared" si="220"/>
        <v>C</v>
      </c>
    </row>
    <row r="170" spans="1:109" x14ac:dyDescent="0.25">
      <c r="A170" s="23">
        <v>900</v>
      </c>
      <c r="B170" s="23">
        <v>25</v>
      </c>
      <c r="C170" s="23">
        <v>4</v>
      </c>
      <c r="D170" s="23" t="s">
        <v>265</v>
      </c>
      <c r="E170" s="312">
        <f t="shared" si="152"/>
        <v>2.7178829542725236</v>
      </c>
      <c r="F170" s="287" t="str">
        <f t="shared" si="153"/>
        <v>B</v>
      </c>
      <c r="G170" s="312">
        <f t="shared" si="154"/>
        <v>2.9514499999999999</v>
      </c>
      <c r="H170" s="312">
        <f t="shared" si="154"/>
        <v>4.4353837627509893</v>
      </c>
      <c r="I170" s="287" t="str">
        <f t="shared" si="155"/>
        <v>C</v>
      </c>
      <c r="J170" s="320">
        <f t="shared" si="221"/>
        <v>4</v>
      </c>
      <c r="K170" s="80">
        <f t="shared" si="222"/>
        <v>4</v>
      </c>
      <c r="L170" s="82">
        <f t="shared" si="223"/>
        <v>4</v>
      </c>
      <c r="M170" s="80">
        <f t="shared" si="156"/>
        <v>25</v>
      </c>
      <c r="N170" s="80">
        <f t="shared" si="157"/>
        <v>180</v>
      </c>
      <c r="O170" s="80">
        <f t="shared" si="158"/>
        <v>180</v>
      </c>
      <c r="P170" s="80">
        <f t="shared" si="159"/>
        <v>900</v>
      </c>
      <c r="Q170" s="80">
        <f t="shared" si="160"/>
        <v>2520</v>
      </c>
      <c r="R170" s="80">
        <f t="shared" si="161"/>
        <v>2520</v>
      </c>
      <c r="S170" s="80">
        <f t="shared" si="162"/>
        <v>90</v>
      </c>
      <c r="T170" s="80">
        <f>0</f>
        <v>0</v>
      </c>
      <c r="U170" s="80">
        <f>'Int. Sens. Plot'!$B$2</f>
        <v>100</v>
      </c>
      <c r="V170" s="80">
        <f>'Int. Sens. Plot'!$B$3</f>
        <v>25</v>
      </c>
      <c r="W170" s="80">
        <f t="shared" si="163"/>
        <v>5</v>
      </c>
      <c r="X170" s="80">
        <f t="shared" si="164"/>
        <v>5</v>
      </c>
      <c r="Y170" s="225">
        <v>0.5</v>
      </c>
      <c r="Z170" s="80">
        <v>0</v>
      </c>
      <c r="AA170" s="86">
        <v>45</v>
      </c>
      <c r="AB170" s="86">
        <v>5</v>
      </c>
      <c r="AC170" s="80">
        <v>90</v>
      </c>
      <c r="AD170" s="80">
        <v>45</v>
      </c>
      <c r="AE170" s="80">
        <v>12</v>
      </c>
      <c r="AF170" s="80">
        <f t="shared" si="165"/>
        <v>57</v>
      </c>
      <c r="AG170" s="80">
        <f t="shared" si="166"/>
        <v>57</v>
      </c>
      <c r="AH170" s="86">
        <v>0</v>
      </c>
      <c r="AI170" s="86">
        <v>12</v>
      </c>
      <c r="AJ170" s="40">
        <v>150.9</v>
      </c>
      <c r="AK170" s="86">
        <v>9</v>
      </c>
      <c r="AL170" s="86">
        <v>0</v>
      </c>
      <c r="AM170" s="91">
        <v>1</v>
      </c>
      <c r="AN170" s="91">
        <v>0.1</v>
      </c>
      <c r="AO170" s="122">
        <v>3.5</v>
      </c>
      <c r="AP170" s="122">
        <v>10</v>
      </c>
      <c r="AQ170" s="122">
        <v>3</v>
      </c>
      <c r="AR170" s="122">
        <v>3</v>
      </c>
      <c r="AS170" s="122" t="str">
        <f t="shared" si="167"/>
        <v>Signalized</v>
      </c>
      <c r="AT170" s="119" t="s">
        <v>74</v>
      </c>
      <c r="AU170" s="321" t="s">
        <v>74</v>
      </c>
      <c r="AV170" s="306">
        <f t="shared" si="168"/>
        <v>19.285714285714285</v>
      </c>
      <c r="AW170" s="276">
        <f t="shared" si="169"/>
        <v>0.7</v>
      </c>
      <c r="AX170" s="276">
        <f t="shared" si="170"/>
        <v>2.7777777777777776E-2</v>
      </c>
      <c r="AY170" s="125">
        <f t="shared" si="171"/>
        <v>18560.588248741173</v>
      </c>
      <c r="AZ170" s="125">
        <f t="shared" si="172"/>
        <v>27840.882373111759</v>
      </c>
      <c r="BA170" s="125">
        <f t="shared" si="173"/>
        <v>37138.462211768063</v>
      </c>
      <c r="BB170" s="125">
        <f t="shared" si="174"/>
        <v>1</v>
      </c>
      <c r="BC170" s="125">
        <f t="shared" si="175"/>
        <v>1</v>
      </c>
      <c r="BD170" s="326" t="str">
        <f t="shared" si="176"/>
        <v>-</v>
      </c>
      <c r="BE170" s="125" t="str">
        <f t="shared" si="177"/>
        <v>-</v>
      </c>
      <c r="BF170" s="125">
        <f t="shared" si="178"/>
        <v>5.4359033497218094</v>
      </c>
      <c r="BG170" s="125">
        <f t="shared" si="179"/>
        <v>1.3886920442435355</v>
      </c>
      <c r="BH170" s="127">
        <f t="shared" si="180"/>
        <v>157.5</v>
      </c>
      <c r="BI170" s="125">
        <f t="shared" si="181"/>
        <v>0.51187499999999997</v>
      </c>
      <c r="BJ170" s="125">
        <f t="shared" si="182"/>
        <v>0.128025</v>
      </c>
      <c r="BK170" s="127">
        <f t="shared" si="183"/>
        <v>49</v>
      </c>
      <c r="BL170" s="126">
        <f>IF(AS170="Signalized",(AC170-BK170)^2/(2*AC170),IF(AS170="Free",PEDBIKE_DELAY(AX170,AW170,AF170,AE170,AO170,AR170,AM170,L170,TRUE),IF(AS170="Stop",1,"Control N/A!")))</f>
        <v>9.3388888888888886</v>
      </c>
      <c r="BM170" s="125">
        <f t="shared" si="184"/>
        <v>8.959091002898803E-2</v>
      </c>
      <c r="BN170" s="125">
        <f t="shared" si="185"/>
        <v>2.7178829542725236</v>
      </c>
      <c r="BO170" s="124" t="str">
        <f t="shared" si="186"/>
        <v>B</v>
      </c>
      <c r="BP170" s="310"/>
      <c r="BQ170" s="302">
        <f t="shared" si="187"/>
        <v>1500</v>
      </c>
      <c r="BR170" s="126">
        <v>155</v>
      </c>
      <c r="BS170" s="127">
        <f t="shared" si="188"/>
        <v>0.32305690543176563</v>
      </c>
      <c r="BT170" s="126">
        <f t="shared" si="189"/>
        <v>22.5</v>
      </c>
      <c r="BU170" s="303">
        <f t="shared" si="190"/>
        <v>8.6999999999999993</v>
      </c>
      <c r="BV170" s="276">
        <f t="shared" si="191"/>
        <v>0.7</v>
      </c>
      <c r="BW170" s="276">
        <f t="shared" si="192"/>
        <v>6.9444444444444441E-3</v>
      </c>
      <c r="BX170" s="125">
        <f t="shared" si="193"/>
        <v>1</v>
      </c>
      <c r="BY170" s="125">
        <f t="shared" si="194"/>
        <v>2.9142425772132417E-3</v>
      </c>
      <c r="BZ170" s="125">
        <f t="shared" si="195"/>
        <v>8.6999999999999993</v>
      </c>
      <c r="CA170" s="125">
        <f t="shared" si="196"/>
        <v>0.10133244333396374</v>
      </c>
      <c r="CB170" s="125">
        <f t="shared" si="197"/>
        <v>0.9977345910851857</v>
      </c>
      <c r="CC170" s="125">
        <f t="shared" si="198"/>
        <v>621.88226211480298</v>
      </c>
      <c r="CD170" s="125">
        <f t="shared" si="199"/>
        <v>1.4088176205597727</v>
      </c>
      <c r="CE170" s="125">
        <f t="shared" si="200"/>
        <v>441</v>
      </c>
      <c r="CF170" s="304" cm="1">
        <f t="array" ref="CF170">PEDBIKE_DELAY(BW170,BV170,AG170,AH170,AP170,AQ170,AN170,L170,FALSE)</f>
        <v>83.92398037112568</v>
      </c>
      <c r="CG170" s="306">
        <f t="shared" si="201"/>
        <v>8.6999999999999993</v>
      </c>
      <c r="CH170" s="125">
        <f t="shared" si="202"/>
        <v>1</v>
      </c>
      <c r="CI170" s="125">
        <f t="shared" si="203"/>
        <v>2.9142425772132417E-3</v>
      </c>
      <c r="CJ170" s="125">
        <f t="shared" si="204"/>
        <v>8.6999999999999993</v>
      </c>
      <c r="CK170" s="125">
        <f t="shared" si="205"/>
        <v>0.9977345910851857</v>
      </c>
      <c r="CL170" s="125">
        <f t="shared" si="206"/>
        <v>1</v>
      </c>
      <c r="CM170" s="125">
        <f t="shared" si="207"/>
        <v>620.47344449424327</v>
      </c>
      <c r="CN170" s="125">
        <f t="shared" si="208"/>
        <v>1.4088176205597727</v>
      </c>
      <c r="CO170" s="127">
        <f t="shared" si="209"/>
        <v>441</v>
      </c>
      <c r="CP170" s="125" cm="1">
        <f t="array" ref="CP170">PEDBIKE_DELAY(BW170,AW170,AG170,AH170,AP170,AQ170,AN170,L170,FALSE)</f>
        <v>83.92398037112568</v>
      </c>
      <c r="CQ170" s="126">
        <f t="shared" si="210"/>
        <v>30.5</v>
      </c>
      <c r="CR170" s="126">
        <f t="shared" si="211"/>
        <v>78.5</v>
      </c>
      <c r="CS170" s="126">
        <f t="shared" si="212"/>
        <v>54.5</v>
      </c>
      <c r="CT170" s="304">
        <f t="shared" si="213"/>
        <v>35.950000000000003</v>
      </c>
      <c r="CU170" s="126">
        <f t="shared" si="224"/>
        <v>35.950000000000003</v>
      </c>
      <c r="CV170" s="126">
        <f t="shared" si="214"/>
        <v>0</v>
      </c>
      <c r="CW170" s="127">
        <f t="shared" si="215"/>
        <v>0</v>
      </c>
      <c r="CX170" s="124">
        <f t="shared" si="216"/>
        <v>12</v>
      </c>
      <c r="CY170" s="124">
        <f t="shared" si="225"/>
        <v>2.0474999999999999</v>
      </c>
      <c r="CZ170" s="124">
        <f t="shared" si="226"/>
        <v>1.4364337627509893</v>
      </c>
      <c r="DA170" s="125">
        <f t="shared" si="217"/>
        <v>-1.7006999999999999</v>
      </c>
      <c r="DB170" s="125">
        <f t="shared" si="218"/>
        <v>0.51975000000000005</v>
      </c>
      <c r="DC170" s="125">
        <f t="shared" si="219"/>
        <v>2.9514499999999999</v>
      </c>
      <c r="DD170" s="125">
        <f t="shared" si="227"/>
        <v>4.4353837627509893</v>
      </c>
      <c r="DE170" s="298" t="str">
        <f t="shared" si="220"/>
        <v>C</v>
      </c>
    </row>
    <row r="171" spans="1:109" x14ac:dyDescent="0.25">
      <c r="A171" s="23">
        <v>1000</v>
      </c>
      <c r="B171" s="23">
        <v>25</v>
      </c>
      <c r="C171" s="23">
        <v>4</v>
      </c>
      <c r="D171" s="23" t="s">
        <v>265</v>
      </c>
      <c r="E171" s="312">
        <f t="shared" si="152"/>
        <v>2.7889829542725235</v>
      </c>
      <c r="F171" s="287" t="str">
        <f t="shared" si="153"/>
        <v>C</v>
      </c>
      <c r="G171" s="312">
        <f t="shared" si="154"/>
        <v>3.0091999999999994</v>
      </c>
      <c r="H171" s="312">
        <f t="shared" si="154"/>
        <v>4.7206337627509889</v>
      </c>
      <c r="I171" s="287" t="str">
        <f t="shared" si="155"/>
        <v>C</v>
      </c>
      <c r="J171" s="320">
        <f t="shared" si="221"/>
        <v>4</v>
      </c>
      <c r="K171" s="80">
        <f t="shared" si="222"/>
        <v>4</v>
      </c>
      <c r="L171" s="82">
        <f t="shared" si="223"/>
        <v>4</v>
      </c>
      <c r="M171" s="80">
        <f t="shared" si="156"/>
        <v>25</v>
      </c>
      <c r="N171" s="80">
        <f t="shared" si="157"/>
        <v>200</v>
      </c>
      <c r="O171" s="80">
        <f t="shared" si="158"/>
        <v>200</v>
      </c>
      <c r="P171" s="80">
        <f t="shared" si="159"/>
        <v>1000</v>
      </c>
      <c r="Q171" s="80">
        <f t="shared" si="160"/>
        <v>2800</v>
      </c>
      <c r="R171" s="80">
        <f t="shared" si="161"/>
        <v>2800</v>
      </c>
      <c r="S171" s="80">
        <f t="shared" si="162"/>
        <v>100</v>
      </c>
      <c r="T171" s="80">
        <f>0</f>
        <v>0</v>
      </c>
      <c r="U171" s="80">
        <f>'Int. Sens. Plot'!$B$2</f>
        <v>100</v>
      </c>
      <c r="V171" s="80">
        <f>'Int. Sens. Plot'!$B$3</f>
        <v>25</v>
      </c>
      <c r="W171" s="80">
        <f t="shared" si="163"/>
        <v>5</v>
      </c>
      <c r="X171" s="80">
        <f t="shared" si="164"/>
        <v>5</v>
      </c>
      <c r="Y171" s="225">
        <v>0.5</v>
      </c>
      <c r="Z171" s="80">
        <v>0</v>
      </c>
      <c r="AA171" s="86">
        <v>45</v>
      </c>
      <c r="AB171" s="86">
        <v>5</v>
      </c>
      <c r="AC171" s="80">
        <v>90</v>
      </c>
      <c r="AD171" s="80">
        <v>45</v>
      </c>
      <c r="AE171" s="80">
        <v>12</v>
      </c>
      <c r="AF171" s="80">
        <f t="shared" si="165"/>
        <v>57</v>
      </c>
      <c r="AG171" s="80">
        <f t="shared" si="166"/>
        <v>57</v>
      </c>
      <c r="AH171" s="86">
        <v>0</v>
      </c>
      <c r="AI171" s="86">
        <v>12</v>
      </c>
      <c r="AJ171" s="40">
        <v>151.9</v>
      </c>
      <c r="AK171" s="86">
        <v>9</v>
      </c>
      <c r="AL171" s="86">
        <v>0</v>
      </c>
      <c r="AM171" s="91">
        <v>1</v>
      </c>
      <c r="AN171" s="91">
        <v>0.1</v>
      </c>
      <c r="AO171" s="122">
        <v>3.5</v>
      </c>
      <c r="AP171" s="122">
        <v>10</v>
      </c>
      <c r="AQ171" s="122">
        <v>3</v>
      </c>
      <c r="AR171" s="122">
        <v>3</v>
      </c>
      <c r="AS171" s="122" t="str">
        <f t="shared" si="167"/>
        <v>Signalized</v>
      </c>
      <c r="AT171" s="119" t="s">
        <v>74</v>
      </c>
      <c r="AU171" s="321" t="s">
        <v>74</v>
      </c>
      <c r="AV171" s="306">
        <f t="shared" si="168"/>
        <v>19.285714285714285</v>
      </c>
      <c r="AW171" s="276">
        <f t="shared" si="169"/>
        <v>0.77777777777777779</v>
      </c>
      <c r="AX171" s="276">
        <f t="shared" si="170"/>
        <v>2.7777777777777776E-2</v>
      </c>
      <c r="AY171" s="125">
        <f t="shared" si="171"/>
        <v>75150.201367885718</v>
      </c>
      <c r="AZ171" s="125">
        <f t="shared" si="172"/>
        <v>112725.30205182858</v>
      </c>
      <c r="BA171" s="125">
        <f t="shared" si="173"/>
        <v>150317.68845005715</v>
      </c>
      <c r="BB171" s="125">
        <f t="shared" si="174"/>
        <v>1</v>
      </c>
      <c r="BC171" s="125">
        <f t="shared" si="175"/>
        <v>1</v>
      </c>
      <c r="BD171" s="326" t="str">
        <f t="shared" si="176"/>
        <v>-</v>
      </c>
      <c r="BE171" s="125" t="str">
        <f t="shared" si="177"/>
        <v>-</v>
      </c>
      <c r="BF171" s="125">
        <f t="shared" si="178"/>
        <v>4.9260997857153797</v>
      </c>
      <c r="BG171" s="125">
        <f t="shared" si="179"/>
        <v>1.3886920442435355</v>
      </c>
      <c r="BH171" s="127">
        <f t="shared" si="180"/>
        <v>175</v>
      </c>
      <c r="BI171" s="125">
        <f t="shared" si="181"/>
        <v>0.56874999999999998</v>
      </c>
      <c r="BJ171" s="125">
        <f t="shared" si="182"/>
        <v>0.14224999999999999</v>
      </c>
      <c r="BK171" s="127">
        <f t="shared" si="183"/>
        <v>49</v>
      </c>
      <c r="BL171" s="126">
        <f>IF(AS171="Signalized",(AC171-BK171)^2/(2*AC171),IF(AS171="Free",PEDBIKE_DELAY(AX171,AW171,AF171,AE171,AO171,AR171,AM171,L171,TRUE),IF(AS171="Stop",1,"Control N/A!")))</f>
        <v>9.3388888888888886</v>
      </c>
      <c r="BM171" s="125">
        <f t="shared" si="184"/>
        <v>8.959091002898803E-2</v>
      </c>
      <c r="BN171" s="125">
        <f t="shared" si="185"/>
        <v>2.7889829542725235</v>
      </c>
      <c r="BO171" s="124" t="str">
        <f t="shared" si="186"/>
        <v>C</v>
      </c>
      <c r="BP171" s="310"/>
      <c r="BQ171" s="302">
        <f t="shared" si="187"/>
        <v>1500</v>
      </c>
      <c r="BR171" s="126">
        <v>156</v>
      </c>
      <c r="BS171" s="127">
        <f t="shared" si="188"/>
        <v>0.12917419197060762</v>
      </c>
      <c r="BT171" s="126">
        <f t="shared" si="189"/>
        <v>22.5</v>
      </c>
      <c r="BU171" s="303">
        <f t="shared" si="190"/>
        <v>8.6999999999999993</v>
      </c>
      <c r="BV171" s="276">
        <f t="shared" si="191"/>
        <v>0.77777777777777779</v>
      </c>
      <c r="BW171" s="276">
        <f t="shared" si="192"/>
        <v>6.9444444444444441E-3</v>
      </c>
      <c r="BX171" s="125">
        <f t="shared" si="193"/>
        <v>1</v>
      </c>
      <c r="BY171" s="125">
        <f t="shared" si="194"/>
        <v>2.6192316032371738E-3</v>
      </c>
      <c r="BZ171" s="125">
        <f t="shared" si="195"/>
        <v>8.6999999999999993</v>
      </c>
      <c r="CA171" s="125">
        <f t="shared" si="196"/>
        <v>0.11193776171957726</v>
      </c>
      <c r="CB171" s="125">
        <f t="shared" si="197"/>
        <v>0.99884847331709037</v>
      </c>
      <c r="CC171" s="125">
        <f t="shared" si="198"/>
        <v>1107.8201425005288</v>
      </c>
      <c r="CD171" s="125">
        <f t="shared" si="199"/>
        <v>1.2756844539540753</v>
      </c>
      <c r="CE171" s="125">
        <f t="shared" si="200"/>
        <v>868</v>
      </c>
      <c r="CF171" s="304" cm="1">
        <f t="array" ref="CF171">PEDBIKE_DELAY(BW171,BV171,AG171,AH171,AP171,AQ171,AN171,L171,FALSE)</f>
        <v>113.55739515813687</v>
      </c>
      <c r="CG171" s="306">
        <f t="shared" si="201"/>
        <v>8.6999999999999993</v>
      </c>
      <c r="CH171" s="125">
        <f t="shared" si="202"/>
        <v>1</v>
      </c>
      <c r="CI171" s="125">
        <f t="shared" si="203"/>
        <v>2.6192316032371738E-3</v>
      </c>
      <c r="CJ171" s="125">
        <f t="shared" si="204"/>
        <v>8.6999999999999993</v>
      </c>
      <c r="CK171" s="125">
        <f t="shared" si="205"/>
        <v>0.99884847331709037</v>
      </c>
      <c r="CL171" s="125">
        <f t="shared" si="206"/>
        <v>1</v>
      </c>
      <c r="CM171" s="125">
        <f t="shared" si="207"/>
        <v>1106.5444580465748</v>
      </c>
      <c r="CN171" s="125">
        <f t="shared" si="208"/>
        <v>1.2756844539540753</v>
      </c>
      <c r="CO171" s="127">
        <f t="shared" si="209"/>
        <v>868</v>
      </c>
      <c r="CP171" s="125" cm="1">
        <f t="array" ref="CP171">PEDBIKE_DELAY(BW171,AW171,AG171,AH171,AP171,AQ171,AN171,L171,FALSE)</f>
        <v>113.55739515813687</v>
      </c>
      <c r="CQ171" s="126">
        <f t="shared" si="210"/>
        <v>30.5</v>
      </c>
      <c r="CR171" s="126">
        <f t="shared" si="211"/>
        <v>78.5</v>
      </c>
      <c r="CS171" s="126">
        <f t="shared" si="212"/>
        <v>54.5</v>
      </c>
      <c r="CT171" s="304">
        <f t="shared" si="213"/>
        <v>35.950000000000003</v>
      </c>
      <c r="CU171" s="126">
        <f t="shared" si="224"/>
        <v>35.950000000000003</v>
      </c>
      <c r="CV171" s="126">
        <f t="shared" si="214"/>
        <v>0</v>
      </c>
      <c r="CW171" s="127">
        <f t="shared" si="215"/>
        <v>0</v>
      </c>
      <c r="CX171" s="124">
        <f t="shared" si="216"/>
        <v>12</v>
      </c>
      <c r="CY171" s="124">
        <f t="shared" si="225"/>
        <v>2.2749999999999999</v>
      </c>
      <c r="CZ171" s="124">
        <f t="shared" si="226"/>
        <v>1.4364337627509893</v>
      </c>
      <c r="DA171" s="125">
        <f t="shared" si="217"/>
        <v>-1.7006999999999999</v>
      </c>
      <c r="DB171" s="125">
        <f t="shared" si="218"/>
        <v>0.57750000000000001</v>
      </c>
      <c r="DC171" s="125">
        <f t="shared" si="219"/>
        <v>3.0091999999999994</v>
      </c>
      <c r="DD171" s="125">
        <f t="shared" si="227"/>
        <v>4.7206337627509889</v>
      </c>
      <c r="DE171" s="298" t="str">
        <f t="shared" si="220"/>
        <v>C</v>
      </c>
    </row>
    <row r="172" spans="1:109" x14ac:dyDescent="0.25">
      <c r="A172" s="23">
        <v>1100</v>
      </c>
      <c r="B172" s="23">
        <v>25</v>
      </c>
      <c r="C172" s="23">
        <v>4</v>
      </c>
      <c r="D172" s="23" t="s">
        <v>265</v>
      </c>
      <c r="E172" s="312">
        <f t="shared" si="152"/>
        <v>2.8600829542725235</v>
      </c>
      <c r="F172" s="287" t="str">
        <f t="shared" si="153"/>
        <v>C</v>
      </c>
      <c r="G172" s="312">
        <f t="shared" si="154"/>
        <v>3.0669499999999998</v>
      </c>
      <c r="H172" s="312">
        <f t="shared" si="154"/>
        <v>5.0058837627509902</v>
      </c>
      <c r="I172" s="287" t="str">
        <f t="shared" si="155"/>
        <v>C</v>
      </c>
      <c r="J172" s="320">
        <f t="shared" si="221"/>
        <v>4</v>
      </c>
      <c r="K172" s="80">
        <f t="shared" si="222"/>
        <v>4</v>
      </c>
      <c r="L172" s="82">
        <f t="shared" si="223"/>
        <v>4</v>
      </c>
      <c r="M172" s="80">
        <f t="shared" si="156"/>
        <v>25</v>
      </c>
      <c r="N172" s="80">
        <f t="shared" si="157"/>
        <v>220</v>
      </c>
      <c r="O172" s="80">
        <f t="shared" si="158"/>
        <v>220</v>
      </c>
      <c r="P172" s="80">
        <f t="shared" si="159"/>
        <v>1100</v>
      </c>
      <c r="Q172" s="80">
        <f t="shared" si="160"/>
        <v>3080</v>
      </c>
      <c r="R172" s="80">
        <f t="shared" si="161"/>
        <v>3080</v>
      </c>
      <c r="S172" s="80">
        <f t="shared" si="162"/>
        <v>110</v>
      </c>
      <c r="T172" s="80">
        <f>0</f>
        <v>0</v>
      </c>
      <c r="U172" s="80">
        <f>'Int. Sens. Plot'!$B$2</f>
        <v>100</v>
      </c>
      <c r="V172" s="80">
        <f>'Int. Sens. Plot'!$B$3</f>
        <v>25</v>
      </c>
      <c r="W172" s="80">
        <f t="shared" si="163"/>
        <v>5</v>
      </c>
      <c r="X172" s="80">
        <f t="shared" si="164"/>
        <v>5</v>
      </c>
      <c r="Y172" s="225">
        <v>0.5</v>
      </c>
      <c r="Z172" s="80">
        <v>0</v>
      </c>
      <c r="AA172" s="86">
        <v>45</v>
      </c>
      <c r="AB172" s="86">
        <v>5</v>
      </c>
      <c r="AC172" s="80">
        <v>90</v>
      </c>
      <c r="AD172" s="80">
        <v>45</v>
      </c>
      <c r="AE172" s="80">
        <v>12</v>
      </c>
      <c r="AF172" s="80">
        <f t="shared" si="165"/>
        <v>57</v>
      </c>
      <c r="AG172" s="80">
        <f t="shared" si="166"/>
        <v>57</v>
      </c>
      <c r="AH172" s="86">
        <v>0</v>
      </c>
      <c r="AI172" s="86">
        <v>12</v>
      </c>
      <c r="AJ172" s="40">
        <v>152.9</v>
      </c>
      <c r="AK172" s="86">
        <v>9</v>
      </c>
      <c r="AL172" s="86">
        <v>0</v>
      </c>
      <c r="AM172" s="91">
        <v>1</v>
      </c>
      <c r="AN172" s="91">
        <v>0.1</v>
      </c>
      <c r="AO172" s="122">
        <v>3.5</v>
      </c>
      <c r="AP172" s="122">
        <v>10</v>
      </c>
      <c r="AQ172" s="122">
        <v>3</v>
      </c>
      <c r="AR172" s="122">
        <v>3</v>
      </c>
      <c r="AS172" s="122" t="str">
        <f t="shared" si="167"/>
        <v>Signalized</v>
      </c>
      <c r="AT172" s="119" t="s">
        <v>74</v>
      </c>
      <c r="AU172" s="321" t="s">
        <v>74</v>
      </c>
      <c r="AV172" s="306">
        <f t="shared" si="168"/>
        <v>19.285714285714285</v>
      </c>
      <c r="AW172" s="276">
        <f t="shared" si="169"/>
        <v>0.85555555555555551</v>
      </c>
      <c r="AX172" s="276">
        <f t="shared" si="170"/>
        <v>2.7777777777777776E-2</v>
      </c>
      <c r="AY172" s="125">
        <f t="shared" si="171"/>
        <v>307143.34286556591</v>
      </c>
      <c r="AZ172" s="125">
        <f t="shared" si="172"/>
        <v>460715.01429834886</v>
      </c>
      <c r="BA172" s="125">
        <f t="shared" si="173"/>
        <v>614303.9714454175</v>
      </c>
      <c r="BB172" s="125">
        <f t="shared" si="174"/>
        <v>1</v>
      </c>
      <c r="BC172" s="125">
        <f t="shared" si="175"/>
        <v>1</v>
      </c>
      <c r="BD172" s="326" t="str">
        <f t="shared" si="176"/>
        <v>-</v>
      </c>
      <c r="BE172" s="125" t="str">
        <f t="shared" si="177"/>
        <v>-</v>
      </c>
      <c r="BF172" s="125">
        <f t="shared" si="178"/>
        <v>4.5121010427112704</v>
      </c>
      <c r="BG172" s="125">
        <f t="shared" si="179"/>
        <v>1.3886920442435355</v>
      </c>
      <c r="BH172" s="127">
        <f t="shared" si="180"/>
        <v>192.5</v>
      </c>
      <c r="BI172" s="125">
        <f t="shared" si="181"/>
        <v>0.62562499999999999</v>
      </c>
      <c r="BJ172" s="125">
        <f t="shared" si="182"/>
        <v>0.156475</v>
      </c>
      <c r="BK172" s="127">
        <f t="shared" si="183"/>
        <v>49</v>
      </c>
      <c r="BL172" s="126">
        <f>IF(AS172="Signalized",(AC172-BK172)^2/(2*AC172),IF(AS172="Free",PEDBIKE_DELAY(AX172,AW172,AF172,AE172,AO172,AR172,AM172,L172,TRUE),IF(AS172="Stop",1,"Control N/A!")))</f>
        <v>9.3388888888888886</v>
      </c>
      <c r="BM172" s="125">
        <f t="shared" si="184"/>
        <v>8.959091002898803E-2</v>
      </c>
      <c r="BN172" s="125">
        <f t="shared" si="185"/>
        <v>2.8600829542725235</v>
      </c>
      <c r="BO172" s="124" t="str">
        <f t="shared" si="186"/>
        <v>C</v>
      </c>
      <c r="BP172" s="310"/>
      <c r="BQ172" s="302">
        <f t="shared" si="187"/>
        <v>1500</v>
      </c>
      <c r="BR172" s="126">
        <v>157</v>
      </c>
      <c r="BS172" s="127">
        <f t="shared" si="188"/>
        <v>5.1079540787945674E-2</v>
      </c>
      <c r="BT172" s="126">
        <f t="shared" si="189"/>
        <v>22.5</v>
      </c>
      <c r="BU172" s="303">
        <f t="shared" si="190"/>
        <v>8.6999999999999993</v>
      </c>
      <c r="BV172" s="276">
        <f t="shared" si="191"/>
        <v>0.85555555555555551</v>
      </c>
      <c r="BW172" s="276">
        <f t="shared" si="192"/>
        <v>6.9444444444444441E-3</v>
      </c>
      <c r="BX172" s="125">
        <f t="shared" si="193"/>
        <v>1</v>
      </c>
      <c r="BY172" s="125">
        <f t="shared" si="194"/>
        <v>2.4528408162715651E-3</v>
      </c>
      <c r="BZ172" s="125">
        <f t="shared" si="195"/>
        <v>8.6999999999999993</v>
      </c>
      <c r="CA172" s="125">
        <f t="shared" si="196"/>
        <v>0.12241792506067406</v>
      </c>
      <c r="CB172" s="125">
        <f t="shared" si="197"/>
        <v>0.99941466916070576</v>
      </c>
      <c r="CC172" s="125">
        <f t="shared" si="198"/>
        <v>1988.167596740326</v>
      </c>
      <c r="CD172" s="125">
        <f t="shared" si="199"/>
        <v>1.1637358080575113</v>
      </c>
      <c r="CE172" s="125">
        <f t="shared" si="200"/>
        <v>1708</v>
      </c>
      <c r="CF172" s="304" cm="1">
        <f t="array" ref="CF172">PEDBIKE_DELAY(BW172,BV172,AG172,AH172,AP172,AQ172,AN172,L172,FALSE)</f>
        <v>150.42048927017231</v>
      </c>
      <c r="CG172" s="306">
        <f t="shared" si="201"/>
        <v>8.6999999999999993</v>
      </c>
      <c r="CH172" s="125">
        <f t="shared" si="202"/>
        <v>1</v>
      </c>
      <c r="CI172" s="125">
        <f t="shared" si="203"/>
        <v>2.4528408162715651E-3</v>
      </c>
      <c r="CJ172" s="125">
        <f t="shared" si="204"/>
        <v>8.6999999999999993</v>
      </c>
      <c r="CK172" s="125">
        <f t="shared" si="205"/>
        <v>0.99941466916070587</v>
      </c>
      <c r="CL172" s="125">
        <f t="shared" si="206"/>
        <v>1</v>
      </c>
      <c r="CM172" s="125">
        <f t="shared" si="207"/>
        <v>1987.0038609322683</v>
      </c>
      <c r="CN172" s="125">
        <f t="shared" si="208"/>
        <v>1.1637358080575113</v>
      </c>
      <c r="CO172" s="127">
        <f t="shared" si="209"/>
        <v>1708</v>
      </c>
      <c r="CP172" s="125" cm="1">
        <f t="array" ref="CP172">PEDBIKE_DELAY(BW172,AW172,AG172,AH172,AP172,AQ172,AN172,L172,FALSE)</f>
        <v>150.42048927017231</v>
      </c>
      <c r="CQ172" s="126">
        <f t="shared" si="210"/>
        <v>30.5</v>
      </c>
      <c r="CR172" s="126">
        <f t="shared" si="211"/>
        <v>78.5</v>
      </c>
      <c r="CS172" s="126">
        <f t="shared" si="212"/>
        <v>54.5</v>
      </c>
      <c r="CT172" s="304">
        <f t="shared" si="213"/>
        <v>35.950000000000003</v>
      </c>
      <c r="CU172" s="126">
        <f t="shared" si="224"/>
        <v>35.950000000000003</v>
      </c>
      <c r="CV172" s="126">
        <f t="shared" si="214"/>
        <v>0</v>
      </c>
      <c r="CW172" s="127">
        <f t="shared" si="215"/>
        <v>0</v>
      </c>
      <c r="CX172" s="124">
        <f t="shared" si="216"/>
        <v>12</v>
      </c>
      <c r="CY172" s="124">
        <f t="shared" si="225"/>
        <v>2.5024999999999999</v>
      </c>
      <c r="CZ172" s="124">
        <f t="shared" si="226"/>
        <v>1.4364337627509893</v>
      </c>
      <c r="DA172" s="125">
        <f t="shared" si="217"/>
        <v>-1.7006999999999999</v>
      </c>
      <c r="DB172" s="125">
        <f t="shared" si="218"/>
        <v>0.63524999999999998</v>
      </c>
      <c r="DC172" s="125">
        <f t="shared" si="219"/>
        <v>3.0669499999999998</v>
      </c>
      <c r="DD172" s="125">
        <f t="shared" si="227"/>
        <v>5.0058837627509902</v>
      </c>
      <c r="DE172" s="298" t="str">
        <f t="shared" si="220"/>
        <v>C</v>
      </c>
    </row>
    <row r="173" spans="1:109" x14ac:dyDescent="0.25">
      <c r="A173" s="23">
        <v>1200</v>
      </c>
      <c r="B173" s="23">
        <v>25</v>
      </c>
      <c r="C173" s="23">
        <v>4</v>
      </c>
      <c r="D173" s="23" t="s">
        <v>265</v>
      </c>
      <c r="E173" s="312">
        <f t="shared" si="152"/>
        <v>2.9311829542725238</v>
      </c>
      <c r="F173" s="287" t="str">
        <f t="shared" si="153"/>
        <v>C</v>
      </c>
      <c r="G173" s="312">
        <f t="shared" si="154"/>
        <v>3.1246999999999994</v>
      </c>
      <c r="H173" s="312">
        <f t="shared" si="154"/>
        <v>5.2911337627509898</v>
      </c>
      <c r="I173" s="287" t="str">
        <f t="shared" si="155"/>
        <v>C</v>
      </c>
      <c r="J173" s="320">
        <f t="shared" si="221"/>
        <v>4</v>
      </c>
      <c r="K173" s="80">
        <f t="shared" si="222"/>
        <v>4</v>
      </c>
      <c r="L173" s="82">
        <f t="shared" si="223"/>
        <v>4</v>
      </c>
      <c r="M173" s="80">
        <f t="shared" si="156"/>
        <v>25</v>
      </c>
      <c r="N173" s="80">
        <f t="shared" si="157"/>
        <v>240</v>
      </c>
      <c r="O173" s="80">
        <f t="shared" si="158"/>
        <v>240</v>
      </c>
      <c r="P173" s="80">
        <f t="shared" si="159"/>
        <v>1200</v>
      </c>
      <c r="Q173" s="80">
        <f t="shared" si="160"/>
        <v>3360</v>
      </c>
      <c r="R173" s="80">
        <f t="shared" si="161"/>
        <v>3360</v>
      </c>
      <c r="S173" s="80">
        <f t="shared" si="162"/>
        <v>120</v>
      </c>
      <c r="T173" s="80">
        <f>0</f>
        <v>0</v>
      </c>
      <c r="U173" s="80">
        <f>'Int. Sens. Plot'!$B$2</f>
        <v>100</v>
      </c>
      <c r="V173" s="80">
        <f>'Int. Sens. Plot'!$B$3</f>
        <v>25</v>
      </c>
      <c r="W173" s="80">
        <f t="shared" si="163"/>
        <v>5</v>
      </c>
      <c r="X173" s="80">
        <f t="shared" si="164"/>
        <v>5</v>
      </c>
      <c r="Y173" s="225">
        <v>0.5</v>
      </c>
      <c r="Z173" s="80">
        <v>0</v>
      </c>
      <c r="AA173" s="86">
        <v>45</v>
      </c>
      <c r="AB173" s="86">
        <v>5</v>
      </c>
      <c r="AC173" s="80">
        <v>90</v>
      </c>
      <c r="AD173" s="80">
        <v>45</v>
      </c>
      <c r="AE173" s="80">
        <v>12</v>
      </c>
      <c r="AF173" s="80">
        <f t="shared" si="165"/>
        <v>57</v>
      </c>
      <c r="AG173" s="80">
        <f t="shared" si="166"/>
        <v>57</v>
      </c>
      <c r="AH173" s="86">
        <v>0</v>
      </c>
      <c r="AI173" s="86">
        <v>12</v>
      </c>
      <c r="AJ173" s="40">
        <v>153.9</v>
      </c>
      <c r="AK173" s="86">
        <v>9</v>
      </c>
      <c r="AL173" s="86">
        <v>0</v>
      </c>
      <c r="AM173" s="91">
        <v>1</v>
      </c>
      <c r="AN173" s="91">
        <v>0.1</v>
      </c>
      <c r="AO173" s="122">
        <v>3.5</v>
      </c>
      <c r="AP173" s="122">
        <v>10</v>
      </c>
      <c r="AQ173" s="122">
        <v>3</v>
      </c>
      <c r="AR173" s="122">
        <v>3</v>
      </c>
      <c r="AS173" s="122" t="str">
        <f t="shared" si="167"/>
        <v>Signalized</v>
      </c>
      <c r="AT173" s="119" t="s">
        <v>74</v>
      </c>
      <c r="AU173" s="321" t="s">
        <v>74</v>
      </c>
      <c r="AV173" s="306">
        <f t="shared" si="168"/>
        <v>19.285714285714285</v>
      </c>
      <c r="AW173" s="276">
        <f t="shared" si="169"/>
        <v>0.93333333333333335</v>
      </c>
      <c r="AX173" s="276">
        <f t="shared" si="170"/>
        <v>2.7777777777777776E-2</v>
      </c>
      <c r="AY173" s="125">
        <f t="shared" si="171"/>
        <v>1265125.0250822245</v>
      </c>
      <c r="AZ173" s="125">
        <f t="shared" si="172"/>
        <v>1897687.5376233368</v>
      </c>
      <c r="BA173" s="125">
        <f t="shared" si="173"/>
        <v>2530267.3358787349</v>
      </c>
      <c r="BB173" s="125">
        <f t="shared" si="174"/>
        <v>1</v>
      </c>
      <c r="BC173" s="125">
        <f t="shared" si="175"/>
        <v>1</v>
      </c>
      <c r="BD173" s="326" t="str">
        <f t="shared" si="176"/>
        <v>-</v>
      </c>
      <c r="BE173" s="125" t="str">
        <f t="shared" si="177"/>
        <v>-</v>
      </c>
      <c r="BF173" s="125">
        <f t="shared" si="178"/>
        <v>4.1653522210447971</v>
      </c>
      <c r="BG173" s="125">
        <f t="shared" si="179"/>
        <v>1.3886920442435355</v>
      </c>
      <c r="BH173" s="127">
        <f t="shared" si="180"/>
        <v>210</v>
      </c>
      <c r="BI173" s="125">
        <f t="shared" si="181"/>
        <v>0.6825</v>
      </c>
      <c r="BJ173" s="125">
        <f t="shared" si="182"/>
        <v>0.17069999999999999</v>
      </c>
      <c r="BK173" s="127">
        <f t="shared" si="183"/>
        <v>49</v>
      </c>
      <c r="BL173" s="126">
        <f>IF(AS173="Signalized",(AC173-BK173)^2/(2*AC173),IF(AS173="Free",PEDBIKE_DELAY(AX173,AW173,AF173,AE173,AO173,AR173,AM173,L173,TRUE),IF(AS173="Stop",1,"Control N/A!")))</f>
        <v>9.3388888888888886</v>
      </c>
      <c r="BM173" s="125">
        <f t="shared" si="184"/>
        <v>8.959091002898803E-2</v>
      </c>
      <c r="BN173" s="125">
        <f t="shared" si="185"/>
        <v>2.9311829542725238</v>
      </c>
      <c r="BO173" s="124" t="str">
        <f t="shared" si="186"/>
        <v>C</v>
      </c>
      <c r="BP173" s="310"/>
      <c r="BQ173" s="302">
        <f t="shared" si="187"/>
        <v>1500</v>
      </c>
      <c r="BR173" s="126">
        <v>158</v>
      </c>
      <c r="BS173" s="127">
        <f t="shared" si="188"/>
        <v>1.9975272870887038E-2</v>
      </c>
      <c r="BT173" s="126">
        <f t="shared" si="189"/>
        <v>22.5</v>
      </c>
      <c r="BU173" s="303">
        <f t="shared" si="190"/>
        <v>8.6999999999999993</v>
      </c>
      <c r="BV173" s="276">
        <f t="shared" si="191"/>
        <v>0.93333333333333335</v>
      </c>
      <c r="BW173" s="276">
        <f t="shared" si="192"/>
        <v>6.9444444444444441E-3</v>
      </c>
      <c r="BX173" s="125">
        <f t="shared" si="193"/>
        <v>1</v>
      </c>
      <c r="BY173" s="125">
        <f t="shared" si="194"/>
        <v>2.3630583229488169E-3</v>
      </c>
      <c r="BZ173" s="125">
        <f t="shared" si="195"/>
        <v>8.6999999999999993</v>
      </c>
      <c r="CA173" s="125">
        <f t="shared" si="196"/>
        <v>0.13277441033178705</v>
      </c>
      <c r="CB173" s="125">
        <f t="shared" si="197"/>
        <v>0.99970247133955847</v>
      </c>
      <c r="CC173" s="125">
        <f t="shared" si="198"/>
        <v>3592.3910661730642</v>
      </c>
      <c r="CD173" s="125">
        <f t="shared" si="199"/>
        <v>1.068839301700776</v>
      </c>
      <c r="CE173" s="125">
        <f t="shared" si="200"/>
        <v>3361</v>
      </c>
      <c r="CF173" s="304" cm="1">
        <f t="array" ref="CF173">PEDBIKE_DELAY(BW173,BV173,AG173,AH173,AP173,AQ173,AN173,L173,FALSE)</f>
        <v>194.80551535986473</v>
      </c>
      <c r="CG173" s="306">
        <f t="shared" si="201"/>
        <v>8.6999999999999993</v>
      </c>
      <c r="CH173" s="125">
        <f t="shared" si="202"/>
        <v>1</v>
      </c>
      <c r="CI173" s="125">
        <f t="shared" si="203"/>
        <v>2.3630583229488169E-3</v>
      </c>
      <c r="CJ173" s="125">
        <f t="shared" si="204"/>
        <v>8.6999999999999993</v>
      </c>
      <c r="CK173" s="125">
        <f t="shared" si="205"/>
        <v>0.99970247133955847</v>
      </c>
      <c r="CL173" s="125">
        <f t="shared" si="206"/>
        <v>1</v>
      </c>
      <c r="CM173" s="125">
        <f t="shared" si="207"/>
        <v>3591.3222268713635</v>
      </c>
      <c r="CN173" s="125">
        <f t="shared" si="208"/>
        <v>1.068839301700776</v>
      </c>
      <c r="CO173" s="127">
        <f t="shared" si="209"/>
        <v>3361</v>
      </c>
      <c r="CP173" s="125" cm="1">
        <f t="array" ref="CP173">PEDBIKE_DELAY(BW173,AW173,AG173,AH173,AP173,AQ173,AN173,L173,FALSE)</f>
        <v>194.80551535986473</v>
      </c>
      <c r="CQ173" s="126">
        <f t="shared" si="210"/>
        <v>30.5</v>
      </c>
      <c r="CR173" s="126">
        <f t="shared" si="211"/>
        <v>78.5</v>
      </c>
      <c r="CS173" s="126">
        <f t="shared" si="212"/>
        <v>54.5</v>
      </c>
      <c r="CT173" s="304">
        <f t="shared" si="213"/>
        <v>35.950000000000003</v>
      </c>
      <c r="CU173" s="126">
        <f t="shared" si="224"/>
        <v>35.950000000000003</v>
      </c>
      <c r="CV173" s="126">
        <f t="shared" si="214"/>
        <v>0</v>
      </c>
      <c r="CW173" s="127">
        <f t="shared" si="215"/>
        <v>0</v>
      </c>
      <c r="CX173" s="124">
        <f t="shared" si="216"/>
        <v>12</v>
      </c>
      <c r="CY173" s="124">
        <f t="shared" si="225"/>
        <v>2.73</v>
      </c>
      <c r="CZ173" s="124">
        <f t="shared" si="226"/>
        <v>1.4364337627509893</v>
      </c>
      <c r="DA173" s="125">
        <f t="shared" si="217"/>
        <v>-1.7006999999999999</v>
      </c>
      <c r="DB173" s="125">
        <f t="shared" si="218"/>
        <v>0.69299999999999995</v>
      </c>
      <c r="DC173" s="125">
        <f t="shared" si="219"/>
        <v>3.1246999999999994</v>
      </c>
      <c r="DD173" s="125">
        <f t="shared" si="227"/>
        <v>5.2911337627509898</v>
      </c>
      <c r="DE173" s="298" t="str">
        <f t="shared" si="220"/>
        <v>C</v>
      </c>
    </row>
    <row r="174" spans="1:109" x14ac:dyDescent="0.25">
      <c r="A174" s="23">
        <v>100</v>
      </c>
      <c r="B174" s="23">
        <v>35</v>
      </c>
      <c r="C174" s="23">
        <v>4</v>
      </c>
      <c r="D174" s="23" t="s">
        <v>265</v>
      </c>
      <c r="E174" s="312">
        <f t="shared" si="152"/>
        <v>2.1718329542725239</v>
      </c>
      <c r="F174" s="287" t="str">
        <f t="shared" si="153"/>
        <v>B</v>
      </c>
      <c r="G174" s="312">
        <f t="shared" si="154"/>
        <v>2.4894500000000002</v>
      </c>
      <c r="H174" s="312">
        <f t="shared" si="154"/>
        <v>2.1014783008984064</v>
      </c>
      <c r="I174" s="287" t="str">
        <f t="shared" si="155"/>
        <v>B</v>
      </c>
      <c r="J174" s="320">
        <f t="shared" si="221"/>
        <v>4</v>
      </c>
      <c r="K174" s="80">
        <f t="shared" si="222"/>
        <v>4</v>
      </c>
      <c r="L174" s="82">
        <f t="shared" si="223"/>
        <v>4</v>
      </c>
      <c r="M174" s="80">
        <f t="shared" si="156"/>
        <v>35</v>
      </c>
      <c r="N174" s="80">
        <f t="shared" si="157"/>
        <v>20</v>
      </c>
      <c r="O174" s="80">
        <f t="shared" si="158"/>
        <v>20</v>
      </c>
      <c r="P174" s="80">
        <f t="shared" si="159"/>
        <v>100</v>
      </c>
      <c r="Q174" s="80">
        <f t="shared" si="160"/>
        <v>280</v>
      </c>
      <c r="R174" s="80">
        <f t="shared" si="161"/>
        <v>280</v>
      </c>
      <c r="S174" s="80">
        <f t="shared" si="162"/>
        <v>10</v>
      </c>
      <c r="T174" s="80">
        <f>0</f>
        <v>0</v>
      </c>
      <c r="U174" s="80">
        <f>'Int. Sens. Plot'!$B$2</f>
        <v>100</v>
      </c>
      <c r="V174" s="80">
        <f>'Int. Sens. Plot'!$B$3</f>
        <v>25</v>
      </c>
      <c r="W174" s="80">
        <f t="shared" si="163"/>
        <v>5</v>
      </c>
      <c r="X174" s="80">
        <f t="shared" si="164"/>
        <v>5</v>
      </c>
      <c r="Y174" s="225">
        <v>0.5</v>
      </c>
      <c r="Z174" s="80">
        <v>0</v>
      </c>
      <c r="AA174" s="86">
        <v>45</v>
      </c>
      <c r="AB174" s="86">
        <v>5</v>
      </c>
      <c r="AC174" s="80">
        <v>90</v>
      </c>
      <c r="AD174" s="80">
        <v>45</v>
      </c>
      <c r="AE174" s="80">
        <v>12</v>
      </c>
      <c r="AF174" s="80">
        <f t="shared" si="165"/>
        <v>57</v>
      </c>
      <c r="AG174" s="80">
        <f t="shared" si="166"/>
        <v>57</v>
      </c>
      <c r="AH174" s="86">
        <v>0</v>
      </c>
      <c r="AI174" s="86">
        <v>12</v>
      </c>
      <c r="AJ174" s="40">
        <v>154.9</v>
      </c>
      <c r="AK174" s="86">
        <v>9</v>
      </c>
      <c r="AL174" s="86">
        <v>0</v>
      </c>
      <c r="AM174" s="91">
        <v>1</v>
      </c>
      <c r="AN174" s="91">
        <v>0.1</v>
      </c>
      <c r="AO174" s="122">
        <v>3.5</v>
      </c>
      <c r="AP174" s="122">
        <v>10</v>
      </c>
      <c r="AQ174" s="122">
        <v>3</v>
      </c>
      <c r="AR174" s="122">
        <v>3</v>
      </c>
      <c r="AS174" s="122" t="str">
        <f t="shared" si="167"/>
        <v>Signalized</v>
      </c>
      <c r="AT174" s="119" t="s">
        <v>74</v>
      </c>
      <c r="AU174" s="321" t="s">
        <v>74</v>
      </c>
      <c r="AV174" s="306">
        <f t="shared" si="168"/>
        <v>19.285714285714285</v>
      </c>
      <c r="AW174" s="276">
        <f t="shared" si="169"/>
        <v>7.7777777777777779E-2</v>
      </c>
      <c r="AX174" s="276">
        <f t="shared" si="170"/>
        <v>2.7777777777777776E-2</v>
      </c>
      <c r="AY174" s="125">
        <f t="shared" si="171"/>
        <v>1.0737530109471614</v>
      </c>
      <c r="AZ174" s="125">
        <f t="shared" si="172"/>
        <v>1.610629516420742</v>
      </c>
      <c r="BA174" s="125">
        <f t="shared" si="173"/>
        <v>19.433220307608607</v>
      </c>
      <c r="BB174" s="125">
        <f t="shared" si="174"/>
        <v>0.31467916125729578</v>
      </c>
      <c r="BC174" s="125">
        <f t="shared" si="175"/>
        <v>0.77941511464762558</v>
      </c>
      <c r="BD174" s="326" t="str">
        <f t="shared" si="176"/>
        <v>-</v>
      </c>
      <c r="BE174" s="125" t="str">
        <f t="shared" si="177"/>
        <v>-</v>
      </c>
      <c r="BF174" s="125">
        <f t="shared" si="178"/>
        <v>235.10550661108735</v>
      </c>
      <c r="BG174" s="125">
        <f t="shared" si="179"/>
        <v>1.3886920442435355</v>
      </c>
      <c r="BH174" s="127">
        <f t="shared" si="180"/>
        <v>17.5</v>
      </c>
      <c r="BI174" s="125">
        <f t="shared" si="181"/>
        <v>7.9624999999999987E-2</v>
      </c>
      <c r="BJ174" s="125">
        <f t="shared" si="182"/>
        <v>1.4225E-2</v>
      </c>
      <c r="BK174" s="127">
        <f t="shared" si="183"/>
        <v>49</v>
      </c>
      <c r="BL174" s="126">
        <f>IF(AS174="Signalized",(AC174-BK174)^2/(2*AC174),IF(AS174="Free",PEDBIKE_DELAY(AX174,AW174,AF174,AE174,AO174,AR174,AM174,L174,TRUE),IF(AS174="Stop",1,"Control N/A!")))</f>
        <v>9.3388888888888886</v>
      </c>
      <c r="BM174" s="125">
        <f t="shared" si="184"/>
        <v>8.959091002898803E-2</v>
      </c>
      <c r="BN174" s="125">
        <f t="shared" si="185"/>
        <v>2.1718329542725239</v>
      </c>
      <c r="BO174" s="124" t="str">
        <f t="shared" si="186"/>
        <v>B</v>
      </c>
      <c r="BP174" s="310"/>
      <c r="BQ174" s="302">
        <f t="shared" si="187"/>
        <v>1500</v>
      </c>
      <c r="BR174" s="126">
        <v>159</v>
      </c>
      <c r="BS174" s="127">
        <f t="shared" si="188"/>
        <v>310.05195282542201</v>
      </c>
      <c r="BT174" s="126">
        <f t="shared" si="189"/>
        <v>11.722606543713415</v>
      </c>
      <c r="BU174" s="303">
        <f t="shared" si="190"/>
        <v>8.6999999999999993</v>
      </c>
      <c r="BV174" s="276">
        <f t="shared" si="191"/>
        <v>7.7777777777777779E-2</v>
      </c>
      <c r="BW174" s="276">
        <f t="shared" si="192"/>
        <v>6.9444444444444441E-3</v>
      </c>
      <c r="BX174" s="125">
        <f t="shared" si="193"/>
        <v>1</v>
      </c>
      <c r="BY174" s="125">
        <f t="shared" si="194"/>
        <v>6.8317239642296843E-2</v>
      </c>
      <c r="BZ174" s="125">
        <f t="shared" si="195"/>
        <v>8.6999999999999993</v>
      </c>
      <c r="CA174" s="125">
        <f t="shared" si="196"/>
        <v>1.180115862305986E-2</v>
      </c>
      <c r="CB174" s="125">
        <f t="shared" si="197"/>
        <v>0.4916914666578065</v>
      </c>
      <c r="CC174" s="125">
        <f t="shared" si="198"/>
        <v>7.5999513045549545</v>
      </c>
      <c r="CD174" s="125">
        <f t="shared" si="199"/>
        <v>3.863120101090435</v>
      </c>
      <c r="CE174" s="125">
        <f t="shared" si="200"/>
        <v>2</v>
      </c>
      <c r="CF174" s="304" cm="1">
        <f t="array" ref="CF174">PEDBIKE_DELAY(BW174,BV174,AG174,AH174,AP174,AQ174,AN174,L174,FALSE)</f>
        <v>1.9532750203840155</v>
      </c>
      <c r="CG174" s="306">
        <f t="shared" si="201"/>
        <v>8.6999999999999993</v>
      </c>
      <c r="CH174" s="125">
        <f t="shared" si="202"/>
        <v>1</v>
      </c>
      <c r="CI174" s="125">
        <f t="shared" si="203"/>
        <v>6.8317239642296843E-2</v>
      </c>
      <c r="CJ174" s="125">
        <f t="shared" si="204"/>
        <v>8.6999999999999993</v>
      </c>
      <c r="CK174" s="125">
        <f t="shared" si="205"/>
        <v>0.49169146665780539</v>
      </c>
      <c r="CL174" s="125">
        <f t="shared" si="206"/>
        <v>1</v>
      </c>
      <c r="CM174" s="125">
        <f t="shared" si="207"/>
        <v>3.7368312034645355</v>
      </c>
      <c r="CN174" s="125">
        <f t="shared" si="208"/>
        <v>3.863120101090435</v>
      </c>
      <c r="CO174" s="127">
        <f t="shared" si="209"/>
        <v>2</v>
      </c>
      <c r="CP174" s="125" cm="1">
        <f t="array" ref="CP174">PEDBIKE_DELAY(BW174,AW174,AG174,AH174,AP174,AQ174,AN174,L174,FALSE)</f>
        <v>1.9532750203840155</v>
      </c>
      <c r="CQ174" s="126">
        <f t="shared" si="210"/>
        <v>30.5</v>
      </c>
      <c r="CR174" s="126">
        <f t="shared" si="211"/>
        <v>78.5</v>
      </c>
      <c r="CS174" s="126">
        <f t="shared" si="212"/>
        <v>54.5</v>
      </c>
      <c r="CT174" s="304">
        <f t="shared" si="213"/>
        <v>25.172606543713414</v>
      </c>
      <c r="CU174" s="126">
        <f t="shared" si="224"/>
        <v>25.172606543713414</v>
      </c>
      <c r="CV174" s="126">
        <f t="shared" si="214"/>
        <v>0</v>
      </c>
      <c r="CW174" s="127">
        <f t="shared" si="215"/>
        <v>0</v>
      </c>
      <c r="CX174" s="124">
        <f t="shared" si="216"/>
        <v>12</v>
      </c>
      <c r="CY174" s="124">
        <f t="shared" si="225"/>
        <v>0.31849999999999995</v>
      </c>
      <c r="CZ174" s="124">
        <f t="shared" si="226"/>
        <v>1.2935283008984064</v>
      </c>
      <c r="DA174" s="125">
        <f t="shared" si="217"/>
        <v>-1.7006999999999999</v>
      </c>
      <c r="DB174" s="125">
        <f t="shared" si="218"/>
        <v>5.7750000000000003E-2</v>
      </c>
      <c r="DC174" s="125">
        <f t="shared" si="219"/>
        <v>2.4894500000000002</v>
      </c>
      <c r="DD174" s="125">
        <f t="shared" si="227"/>
        <v>2.1014783008984064</v>
      </c>
      <c r="DE174" s="298" t="str">
        <f t="shared" si="220"/>
        <v>B</v>
      </c>
    </row>
    <row r="175" spans="1:109" x14ac:dyDescent="0.25">
      <c r="A175" s="23">
        <v>200</v>
      </c>
      <c r="B175" s="23">
        <v>35</v>
      </c>
      <c r="C175" s="23">
        <v>4</v>
      </c>
      <c r="D175" s="23" t="s">
        <v>265</v>
      </c>
      <c r="E175" s="312">
        <f t="shared" si="152"/>
        <v>2.2656829542725236</v>
      </c>
      <c r="F175" s="287" t="str">
        <f t="shared" si="153"/>
        <v>B</v>
      </c>
      <c r="G175" s="312">
        <f t="shared" si="154"/>
        <v>2.5471999999999997</v>
      </c>
      <c r="H175" s="312">
        <f t="shared" si="154"/>
        <v>2.4896271740315252</v>
      </c>
      <c r="I175" s="287" t="str">
        <f t="shared" si="155"/>
        <v>B</v>
      </c>
      <c r="J175" s="320">
        <f t="shared" si="221"/>
        <v>4</v>
      </c>
      <c r="K175" s="80">
        <f t="shared" si="222"/>
        <v>4</v>
      </c>
      <c r="L175" s="82">
        <f t="shared" si="223"/>
        <v>4</v>
      </c>
      <c r="M175" s="80">
        <f t="shared" si="156"/>
        <v>35</v>
      </c>
      <c r="N175" s="80">
        <f t="shared" si="157"/>
        <v>40</v>
      </c>
      <c r="O175" s="80">
        <f t="shared" si="158"/>
        <v>40</v>
      </c>
      <c r="P175" s="80">
        <f t="shared" si="159"/>
        <v>200</v>
      </c>
      <c r="Q175" s="80">
        <f t="shared" si="160"/>
        <v>560</v>
      </c>
      <c r="R175" s="80">
        <f t="shared" si="161"/>
        <v>560</v>
      </c>
      <c r="S175" s="80">
        <f t="shared" si="162"/>
        <v>20</v>
      </c>
      <c r="T175" s="80">
        <f>0</f>
        <v>0</v>
      </c>
      <c r="U175" s="80">
        <f>'Int. Sens. Plot'!$B$2</f>
        <v>100</v>
      </c>
      <c r="V175" s="80">
        <f>'Int. Sens. Plot'!$B$3</f>
        <v>25</v>
      </c>
      <c r="W175" s="80">
        <f t="shared" si="163"/>
        <v>5</v>
      </c>
      <c r="X175" s="80">
        <f t="shared" si="164"/>
        <v>5</v>
      </c>
      <c r="Y175" s="225">
        <v>0.5</v>
      </c>
      <c r="Z175" s="80">
        <v>0</v>
      </c>
      <c r="AA175" s="86">
        <v>45</v>
      </c>
      <c r="AB175" s="86">
        <v>5</v>
      </c>
      <c r="AC175" s="80">
        <v>90</v>
      </c>
      <c r="AD175" s="80">
        <v>45</v>
      </c>
      <c r="AE175" s="80">
        <v>12</v>
      </c>
      <c r="AF175" s="80">
        <f t="shared" si="165"/>
        <v>57</v>
      </c>
      <c r="AG175" s="80">
        <f t="shared" si="166"/>
        <v>57</v>
      </c>
      <c r="AH175" s="86">
        <v>0</v>
      </c>
      <c r="AI175" s="86">
        <v>12</v>
      </c>
      <c r="AJ175" s="40">
        <v>155.9</v>
      </c>
      <c r="AK175" s="86">
        <v>9</v>
      </c>
      <c r="AL175" s="86">
        <v>0</v>
      </c>
      <c r="AM175" s="91">
        <v>1</v>
      </c>
      <c r="AN175" s="91">
        <v>0.1</v>
      </c>
      <c r="AO175" s="122">
        <v>3.5</v>
      </c>
      <c r="AP175" s="122">
        <v>10</v>
      </c>
      <c r="AQ175" s="122">
        <v>3</v>
      </c>
      <c r="AR175" s="122">
        <v>3</v>
      </c>
      <c r="AS175" s="122" t="str">
        <f t="shared" si="167"/>
        <v>Signalized</v>
      </c>
      <c r="AT175" s="119" t="s">
        <v>74</v>
      </c>
      <c r="AU175" s="321" t="s">
        <v>74</v>
      </c>
      <c r="AV175" s="306">
        <f t="shared" si="168"/>
        <v>19.285714285714285</v>
      </c>
      <c r="AW175" s="276">
        <f t="shared" si="169"/>
        <v>0.15555555555555556</v>
      </c>
      <c r="AX175" s="276">
        <f t="shared" si="170"/>
        <v>2.7777777777777776E-2</v>
      </c>
      <c r="AY175" s="125">
        <f t="shared" si="171"/>
        <v>2.3598932431625417</v>
      </c>
      <c r="AZ175" s="125">
        <f t="shared" si="172"/>
        <v>3.5398398647438127</v>
      </c>
      <c r="BA175" s="125">
        <f t="shared" si="173"/>
        <v>22.005500772039369</v>
      </c>
      <c r="BB175" s="125">
        <f t="shared" si="174"/>
        <v>0.57504392760413836</v>
      </c>
      <c r="BC175" s="125">
        <f t="shared" si="175"/>
        <v>0.96738809580384855</v>
      </c>
      <c r="BD175" s="326" t="str">
        <f t="shared" si="176"/>
        <v>-</v>
      </c>
      <c r="BE175" s="125" t="str">
        <f t="shared" si="177"/>
        <v>-</v>
      </c>
      <c r="BF175" s="125">
        <f t="shared" si="178"/>
        <v>54.490343605789612</v>
      </c>
      <c r="BG175" s="125">
        <f t="shared" si="179"/>
        <v>1.3886920442435355</v>
      </c>
      <c r="BH175" s="127">
        <f t="shared" si="180"/>
        <v>35</v>
      </c>
      <c r="BI175" s="125">
        <f t="shared" si="181"/>
        <v>0.15924999999999997</v>
      </c>
      <c r="BJ175" s="125">
        <f t="shared" si="182"/>
        <v>2.845E-2</v>
      </c>
      <c r="BK175" s="127">
        <f t="shared" si="183"/>
        <v>49</v>
      </c>
      <c r="BL175" s="126">
        <f>IF(AS175="Signalized",(AC175-BK175)^2/(2*AC175),IF(AS175="Free",PEDBIKE_DELAY(AX175,AW175,AF175,AE175,AO175,AR175,AM175,L175,TRUE),IF(AS175="Stop",1,"Control N/A!")))</f>
        <v>9.3388888888888886</v>
      </c>
      <c r="BM175" s="125">
        <f t="shared" si="184"/>
        <v>8.959091002898803E-2</v>
      </c>
      <c r="BN175" s="125">
        <f t="shared" si="185"/>
        <v>2.2656829542725236</v>
      </c>
      <c r="BO175" s="124" t="str">
        <f t="shared" si="186"/>
        <v>B</v>
      </c>
      <c r="BP175" s="310"/>
      <c r="BQ175" s="302">
        <f t="shared" si="187"/>
        <v>1500</v>
      </c>
      <c r="BR175" s="126">
        <v>160</v>
      </c>
      <c r="BS175" s="127">
        <f t="shared" si="188"/>
        <v>126.75998655454957</v>
      </c>
      <c r="BT175" s="126">
        <f t="shared" si="189"/>
        <v>12.480745812602239</v>
      </c>
      <c r="BU175" s="303">
        <f t="shared" si="190"/>
        <v>8.6999999999999993</v>
      </c>
      <c r="BV175" s="276">
        <f t="shared" si="191"/>
        <v>0.15555555555555556</v>
      </c>
      <c r="BW175" s="276">
        <f t="shared" si="192"/>
        <v>6.9444444444444441E-3</v>
      </c>
      <c r="BX175" s="125">
        <f t="shared" si="193"/>
        <v>1</v>
      </c>
      <c r="BY175" s="125">
        <f t="shared" si="194"/>
        <v>3.9038437134895437E-2</v>
      </c>
      <c r="BZ175" s="125">
        <f t="shared" si="195"/>
        <v>8.6999999999999993</v>
      </c>
      <c r="CA175" s="125">
        <f t="shared" si="196"/>
        <v>2.3463049901273125E-2</v>
      </c>
      <c r="CB175" s="125">
        <f t="shared" si="197"/>
        <v>0.74162243493150815</v>
      </c>
      <c r="CC175" s="125">
        <f t="shared" si="198"/>
        <v>13.149495893718882</v>
      </c>
      <c r="CD175" s="125">
        <f t="shared" si="199"/>
        <v>3.3975347308972377</v>
      </c>
      <c r="CE175" s="125">
        <f t="shared" si="200"/>
        <v>4</v>
      </c>
      <c r="CF175" s="304" cm="1">
        <f t="array" ref="CF175">PEDBIKE_DELAY(BW175,BV175,AG175,AH175,AP175,AQ175,AN175,L175,FALSE)</f>
        <v>4.6274339427604669</v>
      </c>
      <c r="CG175" s="306">
        <f t="shared" si="201"/>
        <v>8.6999999999999993</v>
      </c>
      <c r="CH175" s="125">
        <f t="shared" si="202"/>
        <v>1</v>
      </c>
      <c r="CI175" s="125">
        <f t="shared" si="203"/>
        <v>3.9038437134895437E-2</v>
      </c>
      <c r="CJ175" s="125">
        <f t="shared" si="204"/>
        <v>8.6999999999999993</v>
      </c>
      <c r="CK175" s="125">
        <f t="shared" si="205"/>
        <v>0.74162243493150704</v>
      </c>
      <c r="CL175" s="125">
        <f t="shared" si="206"/>
        <v>1</v>
      </c>
      <c r="CM175" s="125">
        <f t="shared" si="207"/>
        <v>9.7519611628216651</v>
      </c>
      <c r="CN175" s="125">
        <f t="shared" si="208"/>
        <v>3.3975347308972377</v>
      </c>
      <c r="CO175" s="127">
        <f t="shared" si="209"/>
        <v>4</v>
      </c>
      <c r="CP175" s="125" cm="1">
        <f t="array" ref="CP175">PEDBIKE_DELAY(BW175,AW175,AG175,AH175,AP175,AQ175,AN175,L175,FALSE)</f>
        <v>4.6274339427604669</v>
      </c>
      <c r="CQ175" s="126">
        <f t="shared" si="210"/>
        <v>30.5</v>
      </c>
      <c r="CR175" s="126">
        <f t="shared" si="211"/>
        <v>78.5</v>
      </c>
      <c r="CS175" s="126">
        <f t="shared" si="212"/>
        <v>54.5</v>
      </c>
      <c r="CT175" s="304">
        <f t="shared" si="213"/>
        <v>25.93074581260224</v>
      </c>
      <c r="CU175" s="126">
        <f t="shared" si="224"/>
        <v>25.93074581260224</v>
      </c>
      <c r="CV175" s="126">
        <f t="shared" si="214"/>
        <v>0</v>
      </c>
      <c r="CW175" s="127">
        <f t="shared" si="215"/>
        <v>0</v>
      </c>
      <c r="CX175" s="124">
        <f t="shared" si="216"/>
        <v>12</v>
      </c>
      <c r="CY175" s="124">
        <f t="shared" si="225"/>
        <v>0.6369999999999999</v>
      </c>
      <c r="CZ175" s="124">
        <f t="shared" si="226"/>
        <v>1.3054271740315253</v>
      </c>
      <c r="DA175" s="125">
        <f t="shared" si="217"/>
        <v>-1.7006999999999999</v>
      </c>
      <c r="DB175" s="125">
        <f t="shared" si="218"/>
        <v>0.11550000000000001</v>
      </c>
      <c r="DC175" s="125">
        <f t="shared" si="219"/>
        <v>2.5471999999999997</v>
      </c>
      <c r="DD175" s="125">
        <f t="shared" si="227"/>
        <v>2.4896271740315252</v>
      </c>
      <c r="DE175" s="298" t="str">
        <f t="shared" si="220"/>
        <v>B</v>
      </c>
    </row>
    <row r="176" spans="1:109" x14ac:dyDescent="0.25">
      <c r="A176" s="23">
        <v>300</v>
      </c>
      <c r="B176" s="23">
        <v>35</v>
      </c>
      <c r="C176" s="23">
        <v>4</v>
      </c>
      <c r="D176" s="23" t="s">
        <v>265</v>
      </c>
      <c r="E176" s="312">
        <f t="shared" si="152"/>
        <v>2.3595329542725239</v>
      </c>
      <c r="F176" s="287" t="str">
        <f t="shared" si="153"/>
        <v>B</v>
      </c>
      <c r="G176" s="312">
        <f t="shared" si="154"/>
        <v>2.6049500000000001</v>
      </c>
      <c r="H176" s="312">
        <f t="shared" si="154"/>
        <v>2.9013471007429819</v>
      </c>
      <c r="I176" s="287" t="str">
        <f t="shared" si="155"/>
        <v>B</v>
      </c>
      <c r="J176" s="320">
        <f t="shared" si="221"/>
        <v>4</v>
      </c>
      <c r="K176" s="80">
        <f t="shared" si="222"/>
        <v>4</v>
      </c>
      <c r="L176" s="82">
        <f t="shared" si="223"/>
        <v>4</v>
      </c>
      <c r="M176" s="80">
        <f t="shared" si="156"/>
        <v>35</v>
      </c>
      <c r="N176" s="80">
        <f t="shared" si="157"/>
        <v>60</v>
      </c>
      <c r="O176" s="80">
        <f t="shared" si="158"/>
        <v>60</v>
      </c>
      <c r="P176" s="80">
        <f t="shared" si="159"/>
        <v>300</v>
      </c>
      <c r="Q176" s="80">
        <f t="shared" si="160"/>
        <v>840</v>
      </c>
      <c r="R176" s="80">
        <f t="shared" si="161"/>
        <v>840</v>
      </c>
      <c r="S176" s="80">
        <f t="shared" si="162"/>
        <v>30</v>
      </c>
      <c r="T176" s="80">
        <f>0</f>
        <v>0</v>
      </c>
      <c r="U176" s="80">
        <f>'Int. Sens. Plot'!$B$2</f>
        <v>100</v>
      </c>
      <c r="V176" s="80">
        <f>'Int. Sens. Plot'!$B$3</f>
        <v>25</v>
      </c>
      <c r="W176" s="80">
        <f t="shared" si="163"/>
        <v>5</v>
      </c>
      <c r="X176" s="80">
        <f t="shared" si="164"/>
        <v>5</v>
      </c>
      <c r="Y176" s="225">
        <v>0.5</v>
      </c>
      <c r="Z176" s="80">
        <v>0</v>
      </c>
      <c r="AA176" s="86">
        <v>45</v>
      </c>
      <c r="AB176" s="86">
        <v>5</v>
      </c>
      <c r="AC176" s="80">
        <v>90</v>
      </c>
      <c r="AD176" s="80">
        <v>45</v>
      </c>
      <c r="AE176" s="80">
        <v>12</v>
      </c>
      <c r="AF176" s="80">
        <f t="shared" si="165"/>
        <v>57</v>
      </c>
      <c r="AG176" s="80">
        <f t="shared" si="166"/>
        <v>57</v>
      </c>
      <c r="AH176" s="86">
        <v>0</v>
      </c>
      <c r="AI176" s="86">
        <v>12</v>
      </c>
      <c r="AJ176" s="40">
        <v>156.9</v>
      </c>
      <c r="AK176" s="86">
        <v>9</v>
      </c>
      <c r="AL176" s="86">
        <v>0</v>
      </c>
      <c r="AM176" s="91">
        <v>1</v>
      </c>
      <c r="AN176" s="91">
        <v>0.1</v>
      </c>
      <c r="AO176" s="122">
        <v>3.5</v>
      </c>
      <c r="AP176" s="122">
        <v>10</v>
      </c>
      <c r="AQ176" s="122">
        <v>3</v>
      </c>
      <c r="AR176" s="122">
        <v>3</v>
      </c>
      <c r="AS176" s="122" t="str">
        <f t="shared" si="167"/>
        <v>Signalized</v>
      </c>
      <c r="AT176" s="119" t="s">
        <v>74</v>
      </c>
      <c r="AU176" s="321" t="s">
        <v>74</v>
      </c>
      <c r="AV176" s="306">
        <f t="shared" si="168"/>
        <v>19.285714285714285</v>
      </c>
      <c r="AW176" s="276">
        <f t="shared" si="169"/>
        <v>0.23333333333333334</v>
      </c>
      <c r="AX176" s="276">
        <f t="shared" si="170"/>
        <v>2.7777777777777776E-2</v>
      </c>
      <c r="AY176" s="125">
        <f t="shared" si="171"/>
        <v>6.732853941610216</v>
      </c>
      <c r="AZ176" s="125">
        <f t="shared" si="172"/>
        <v>10.099280912415324</v>
      </c>
      <c r="BA176" s="125">
        <f t="shared" si="173"/>
        <v>30.751422168934717</v>
      </c>
      <c r="BB176" s="125">
        <f t="shared" si="174"/>
        <v>0.83367855707163208</v>
      </c>
      <c r="BC176" s="125">
        <f t="shared" si="175"/>
        <v>0.99923476825809565</v>
      </c>
      <c r="BD176" s="326" t="str">
        <f t="shared" si="176"/>
        <v>-</v>
      </c>
      <c r="BE176" s="125" t="str">
        <f t="shared" si="177"/>
        <v>-</v>
      </c>
      <c r="BF176" s="125">
        <f t="shared" si="178"/>
        <v>24.353643848965135</v>
      </c>
      <c r="BG176" s="125">
        <f t="shared" si="179"/>
        <v>1.3886920442435355</v>
      </c>
      <c r="BH176" s="127">
        <f t="shared" si="180"/>
        <v>52.5</v>
      </c>
      <c r="BI176" s="125">
        <f t="shared" si="181"/>
        <v>0.23887499999999998</v>
      </c>
      <c r="BJ176" s="125">
        <f t="shared" si="182"/>
        <v>4.2674999999999998E-2</v>
      </c>
      <c r="BK176" s="127">
        <f t="shared" si="183"/>
        <v>49</v>
      </c>
      <c r="BL176" s="126">
        <f>IF(AS176="Signalized",(AC176-BK176)^2/(2*AC176),IF(AS176="Free",PEDBIKE_DELAY(AX176,AW176,AF176,AE176,AO176,AR176,AM176,L176,TRUE),IF(AS176="Stop",1,"Control N/A!")))</f>
        <v>9.3388888888888886</v>
      </c>
      <c r="BM176" s="125">
        <f t="shared" si="184"/>
        <v>8.959091002898803E-2</v>
      </c>
      <c r="BN176" s="125">
        <f t="shared" si="185"/>
        <v>2.3595329542725239</v>
      </c>
      <c r="BO176" s="124" t="str">
        <f t="shared" si="186"/>
        <v>B</v>
      </c>
      <c r="BP176" s="310"/>
      <c r="BQ176" s="302">
        <f t="shared" si="187"/>
        <v>1500</v>
      </c>
      <c r="BR176" s="126">
        <v>161</v>
      </c>
      <c r="BS176" s="127">
        <f t="shared" si="188"/>
        <v>51.251243092974065</v>
      </c>
      <c r="BT176" s="126">
        <f t="shared" si="189"/>
        <v>14.878915843102243</v>
      </c>
      <c r="BU176" s="303">
        <f t="shared" si="190"/>
        <v>8.6999999999999993</v>
      </c>
      <c r="BV176" s="276">
        <f t="shared" si="191"/>
        <v>0.23333333333333334</v>
      </c>
      <c r="BW176" s="276">
        <f t="shared" si="192"/>
        <v>6.9444444444444441E-3</v>
      </c>
      <c r="BX176" s="125">
        <f t="shared" si="193"/>
        <v>1</v>
      </c>
      <c r="BY176" s="125">
        <f t="shared" si="194"/>
        <v>2.2809739234830238E-2</v>
      </c>
      <c r="BZ176" s="125">
        <f t="shared" si="195"/>
        <v>8.6999999999999993</v>
      </c>
      <c r="CA176" s="125">
        <f t="shared" si="196"/>
        <v>3.4987317350667291E-2</v>
      </c>
      <c r="CB176" s="125">
        <f t="shared" si="197"/>
        <v>0.86866447885150699</v>
      </c>
      <c r="CC176" s="125">
        <f t="shared" si="198"/>
        <v>22.616424261696668</v>
      </c>
      <c r="CD176" s="125">
        <f t="shared" si="199"/>
        <v>2.9703398669253551</v>
      </c>
      <c r="CE176" s="125">
        <f t="shared" si="200"/>
        <v>8</v>
      </c>
      <c r="CF176" s="304" cm="1">
        <f t="array" ref="CF176">PEDBIKE_DELAY(BW176,BV176,AG176,AH176,AP176,AQ176,AN176,L176,FALSE)</f>
        <v>8.3211197491540823</v>
      </c>
      <c r="CG176" s="306">
        <f t="shared" si="201"/>
        <v>8.6999999999999993</v>
      </c>
      <c r="CH176" s="125">
        <f t="shared" si="202"/>
        <v>1</v>
      </c>
      <c r="CI176" s="125">
        <f t="shared" si="203"/>
        <v>2.2809739234830238E-2</v>
      </c>
      <c r="CJ176" s="125">
        <f t="shared" si="204"/>
        <v>8.6999999999999993</v>
      </c>
      <c r="CK176" s="125">
        <f t="shared" si="205"/>
        <v>0.86866447885150688</v>
      </c>
      <c r="CL176" s="125">
        <f t="shared" si="206"/>
        <v>1</v>
      </c>
      <c r="CM176" s="125">
        <f t="shared" si="207"/>
        <v>19.646084394771314</v>
      </c>
      <c r="CN176" s="125">
        <f t="shared" si="208"/>
        <v>2.9703398669253551</v>
      </c>
      <c r="CO176" s="127">
        <f t="shared" si="209"/>
        <v>8</v>
      </c>
      <c r="CP176" s="125" cm="1">
        <f t="array" ref="CP176">PEDBIKE_DELAY(BW176,AW176,AG176,AH176,AP176,AQ176,AN176,L176,FALSE)</f>
        <v>8.3211197491540823</v>
      </c>
      <c r="CQ176" s="126">
        <f t="shared" si="210"/>
        <v>30.5</v>
      </c>
      <c r="CR176" s="126">
        <f t="shared" si="211"/>
        <v>78.5</v>
      </c>
      <c r="CS176" s="126">
        <f t="shared" si="212"/>
        <v>54.5</v>
      </c>
      <c r="CT176" s="304">
        <f t="shared" si="213"/>
        <v>28.328915843102244</v>
      </c>
      <c r="CU176" s="126">
        <f t="shared" si="224"/>
        <v>28.328915843102244</v>
      </c>
      <c r="CV176" s="126">
        <f t="shared" si="214"/>
        <v>0</v>
      </c>
      <c r="CW176" s="127">
        <f t="shared" si="215"/>
        <v>0</v>
      </c>
      <c r="CX176" s="124">
        <f t="shared" si="216"/>
        <v>12</v>
      </c>
      <c r="CY176" s="124">
        <f t="shared" si="225"/>
        <v>0.9554999999999999</v>
      </c>
      <c r="CZ176" s="124">
        <f t="shared" si="226"/>
        <v>1.3408971007429817</v>
      </c>
      <c r="DA176" s="125">
        <f t="shared" si="217"/>
        <v>-1.7006999999999999</v>
      </c>
      <c r="DB176" s="125">
        <f t="shared" si="218"/>
        <v>0.17324999999999999</v>
      </c>
      <c r="DC176" s="125">
        <f t="shared" si="219"/>
        <v>2.6049500000000001</v>
      </c>
      <c r="DD176" s="125">
        <f t="shared" si="227"/>
        <v>2.9013471007429819</v>
      </c>
      <c r="DE176" s="298" t="str">
        <f t="shared" si="220"/>
        <v>B</v>
      </c>
    </row>
    <row r="177" spans="1:109" x14ac:dyDescent="0.25">
      <c r="A177" s="23">
        <v>400</v>
      </c>
      <c r="B177" s="23">
        <v>35</v>
      </c>
      <c r="C177" s="23">
        <v>4</v>
      </c>
      <c r="D177" s="23" t="s">
        <v>265</v>
      </c>
      <c r="E177" s="312">
        <f t="shared" si="152"/>
        <v>2.4533829542725236</v>
      </c>
      <c r="F177" s="287" t="str">
        <f t="shared" si="153"/>
        <v>B</v>
      </c>
      <c r="G177" s="312">
        <f t="shared" si="154"/>
        <v>2.6626999999999996</v>
      </c>
      <c r="H177" s="312">
        <f t="shared" si="154"/>
        <v>3.3731337627509896</v>
      </c>
      <c r="I177" s="287" t="str">
        <f t="shared" si="155"/>
        <v>B</v>
      </c>
      <c r="J177" s="320">
        <f t="shared" si="221"/>
        <v>4</v>
      </c>
      <c r="K177" s="80">
        <f t="shared" si="222"/>
        <v>4</v>
      </c>
      <c r="L177" s="82">
        <f t="shared" si="223"/>
        <v>4</v>
      </c>
      <c r="M177" s="80">
        <f t="shared" si="156"/>
        <v>35</v>
      </c>
      <c r="N177" s="80">
        <f t="shared" si="157"/>
        <v>80</v>
      </c>
      <c r="O177" s="80">
        <f t="shared" si="158"/>
        <v>80</v>
      </c>
      <c r="P177" s="80">
        <f t="shared" si="159"/>
        <v>400</v>
      </c>
      <c r="Q177" s="80">
        <f t="shared" si="160"/>
        <v>1120</v>
      </c>
      <c r="R177" s="80">
        <f t="shared" si="161"/>
        <v>1120</v>
      </c>
      <c r="S177" s="80">
        <f t="shared" si="162"/>
        <v>40</v>
      </c>
      <c r="T177" s="80">
        <f>0</f>
        <v>0</v>
      </c>
      <c r="U177" s="80">
        <f>'Int. Sens. Plot'!$B$2</f>
        <v>100</v>
      </c>
      <c r="V177" s="80">
        <f>'Int. Sens. Plot'!$B$3</f>
        <v>25</v>
      </c>
      <c r="W177" s="80">
        <f t="shared" si="163"/>
        <v>5</v>
      </c>
      <c r="X177" s="80">
        <f t="shared" si="164"/>
        <v>5</v>
      </c>
      <c r="Y177" s="225">
        <v>0.5</v>
      </c>
      <c r="Z177" s="80">
        <v>0</v>
      </c>
      <c r="AA177" s="86">
        <v>45</v>
      </c>
      <c r="AB177" s="86">
        <v>5</v>
      </c>
      <c r="AC177" s="80">
        <v>90</v>
      </c>
      <c r="AD177" s="80">
        <v>45</v>
      </c>
      <c r="AE177" s="80">
        <v>12</v>
      </c>
      <c r="AF177" s="80">
        <f t="shared" si="165"/>
        <v>57</v>
      </c>
      <c r="AG177" s="80">
        <f t="shared" si="166"/>
        <v>57</v>
      </c>
      <c r="AH177" s="86">
        <v>0</v>
      </c>
      <c r="AI177" s="86">
        <v>12</v>
      </c>
      <c r="AJ177" s="40">
        <v>157.9</v>
      </c>
      <c r="AK177" s="86">
        <v>9</v>
      </c>
      <c r="AL177" s="86">
        <v>0</v>
      </c>
      <c r="AM177" s="91">
        <v>1</v>
      </c>
      <c r="AN177" s="91">
        <v>0.1</v>
      </c>
      <c r="AO177" s="122">
        <v>3.5</v>
      </c>
      <c r="AP177" s="122">
        <v>10</v>
      </c>
      <c r="AQ177" s="122">
        <v>3</v>
      </c>
      <c r="AR177" s="122">
        <v>3</v>
      </c>
      <c r="AS177" s="122" t="str">
        <f t="shared" si="167"/>
        <v>Signalized</v>
      </c>
      <c r="AT177" s="119" t="s">
        <v>74</v>
      </c>
      <c r="AU177" s="321" t="s">
        <v>74</v>
      </c>
      <c r="AV177" s="306">
        <f t="shared" si="168"/>
        <v>19.285714285714285</v>
      </c>
      <c r="AW177" s="276">
        <f t="shared" si="169"/>
        <v>0.31111111111111112</v>
      </c>
      <c r="AX177" s="276">
        <f t="shared" si="170"/>
        <v>2.7777777777777776E-2</v>
      </c>
      <c r="AY177" s="125">
        <f t="shared" si="171"/>
        <v>22.403475730108074</v>
      </c>
      <c r="AZ177" s="125">
        <f t="shared" si="172"/>
        <v>33.605213595162112</v>
      </c>
      <c r="BA177" s="125">
        <f t="shared" si="173"/>
        <v>62.092665745930432</v>
      </c>
      <c r="BB177" s="125">
        <f t="shared" si="174"/>
        <v>0.99200892158734444</v>
      </c>
      <c r="BC177" s="125">
        <f t="shared" si="175"/>
        <v>0.99999999592224087</v>
      </c>
      <c r="BD177" s="326" t="str">
        <f t="shared" si="176"/>
        <v>-</v>
      </c>
      <c r="BE177" s="125" t="str">
        <f t="shared" si="177"/>
        <v>-</v>
      </c>
      <c r="BF177" s="125">
        <f t="shared" si="178"/>
        <v>14.703537322214153</v>
      </c>
      <c r="BG177" s="125">
        <f t="shared" si="179"/>
        <v>1.3886920442435355</v>
      </c>
      <c r="BH177" s="127">
        <f t="shared" si="180"/>
        <v>70</v>
      </c>
      <c r="BI177" s="125">
        <f t="shared" si="181"/>
        <v>0.31849999999999995</v>
      </c>
      <c r="BJ177" s="125">
        <f t="shared" si="182"/>
        <v>5.6899999999999999E-2</v>
      </c>
      <c r="BK177" s="127">
        <f t="shared" si="183"/>
        <v>49</v>
      </c>
      <c r="BL177" s="126">
        <f>IF(AS177="Signalized",(AC177-BK177)^2/(2*AC177),IF(AS177="Free",PEDBIKE_DELAY(AX177,AW177,AF177,AE177,AO177,AR177,AM177,L177,TRUE),IF(AS177="Stop",1,"Control N/A!")))</f>
        <v>9.3388888888888886</v>
      </c>
      <c r="BM177" s="125">
        <f t="shared" si="184"/>
        <v>8.959091002898803E-2</v>
      </c>
      <c r="BN177" s="125">
        <f t="shared" si="185"/>
        <v>2.4533829542725236</v>
      </c>
      <c r="BO177" s="124" t="str">
        <f t="shared" si="186"/>
        <v>B</v>
      </c>
      <c r="BP177" s="310"/>
      <c r="BQ177" s="302">
        <f t="shared" si="187"/>
        <v>1500</v>
      </c>
      <c r="BR177" s="126">
        <v>162</v>
      </c>
      <c r="BS177" s="127">
        <f t="shared" si="188"/>
        <v>20.492791835469419</v>
      </c>
      <c r="BT177" s="126">
        <f t="shared" si="189"/>
        <v>22.5</v>
      </c>
      <c r="BU177" s="303">
        <f t="shared" si="190"/>
        <v>8.6999999999999993</v>
      </c>
      <c r="BV177" s="276">
        <f t="shared" si="191"/>
        <v>0.31111111111111112</v>
      </c>
      <c r="BW177" s="276">
        <f t="shared" si="192"/>
        <v>6.9444444444444441E-3</v>
      </c>
      <c r="BX177" s="125">
        <f t="shared" si="193"/>
        <v>1</v>
      </c>
      <c r="BY177" s="125">
        <f t="shared" si="194"/>
        <v>1.3787909716257556E-2</v>
      </c>
      <c r="BZ177" s="125">
        <f t="shared" si="195"/>
        <v>8.6999999999999993</v>
      </c>
      <c r="CA177" s="125">
        <f t="shared" si="196"/>
        <v>4.6375585091876559E-2</v>
      </c>
      <c r="CB177" s="125">
        <f t="shared" si="197"/>
        <v>0.9332410338692767</v>
      </c>
      <c r="CC177" s="125">
        <f t="shared" si="198"/>
        <v>38.825275233601623</v>
      </c>
      <c r="CD177" s="125">
        <f t="shared" si="199"/>
        <v>2.5919352343360207</v>
      </c>
      <c r="CE177" s="125">
        <f t="shared" si="200"/>
        <v>15</v>
      </c>
      <c r="CF177" s="304" cm="1">
        <f t="array" ref="CF177">PEDBIKE_DELAY(BW177,BV177,AG177,AH177,AP177,AQ177,AN177,L177,FALSE)</f>
        <v>13.419391686781477</v>
      </c>
      <c r="CG177" s="306">
        <f t="shared" si="201"/>
        <v>8.6999999999999993</v>
      </c>
      <c r="CH177" s="125">
        <f t="shared" si="202"/>
        <v>1</v>
      </c>
      <c r="CI177" s="125">
        <f t="shared" si="203"/>
        <v>1.3787909716257556E-2</v>
      </c>
      <c r="CJ177" s="125">
        <f t="shared" si="204"/>
        <v>8.6999999999999993</v>
      </c>
      <c r="CK177" s="125">
        <f t="shared" si="205"/>
        <v>0.9332410338692767</v>
      </c>
      <c r="CL177" s="125">
        <f t="shared" si="206"/>
        <v>1</v>
      </c>
      <c r="CM177" s="125">
        <f t="shared" si="207"/>
        <v>36.233339999265603</v>
      </c>
      <c r="CN177" s="125">
        <f t="shared" si="208"/>
        <v>2.5919352343360207</v>
      </c>
      <c r="CO177" s="127">
        <f t="shared" si="209"/>
        <v>15</v>
      </c>
      <c r="CP177" s="125" cm="1">
        <f t="array" ref="CP177">PEDBIKE_DELAY(BW177,AW177,AG177,AH177,AP177,AQ177,AN177,L177,FALSE)</f>
        <v>13.419391686781477</v>
      </c>
      <c r="CQ177" s="126">
        <f t="shared" si="210"/>
        <v>30.5</v>
      </c>
      <c r="CR177" s="126">
        <f t="shared" si="211"/>
        <v>78.5</v>
      </c>
      <c r="CS177" s="126">
        <f t="shared" si="212"/>
        <v>54.5</v>
      </c>
      <c r="CT177" s="304">
        <f t="shared" si="213"/>
        <v>35.950000000000003</v>
      </c>
      <c r="CU177" s="126">
        <f t="shared" si="224"/>
        <v>35.950000000000003</v>
      </c>
      <c r="CV177" s="126">
        <f t="shared" si="214"/>
        <v>0</v>
      </c>
      <c r="CW177" s="127">
        <f t="shared" si="215"/>
        <v>0</v>
      </c>
      <c r="CX177" s="124">
        <f t="shared" si="216"/>
        <v>12</v>
      </c>
      <c r="CY177" s="124">
        <f t="shared" si="225"/>
        <v>1.2739999999999998</v>
      </c>
      <c r="CZ177" s="124">
        <f t="shared" si="226"/>
        <v>1.4364337627509893</v>
      </c>
      <c r="DA177" s="125">
        <f t="shared" si="217"/>
        <v>-1.7006999999999999</v>
      </c>
      <c r="DB177" s="125">
        <f t="shared" si="218"/>
        <v>0.23100000000000001</v>
      </c>
      <c r="DC177" s="125">
        <f t="shared" si="219"/>
        <v>2.6626999999999996</v>
      </c>
      <c r="DD177" s="125">
        <f t="shared" si="227"/>
        <v>3.3731337627509896</v>
      </c>
      <c r="DE177" s="298" t="str">
        <f t="shared" si="220"/>
        <v>B</v>
      </c>
    </row>
    <row r="178" spans="1:109" x14ac:dyDescent="0.25">
      <c r="A178" s="23">
        <v>500</v>
      </c>
      <c r="B178" s="23">
        <v>35</v>
      </c>
      <c r="C178" s="23">
        <v>4</v>
      </c>
      <c r="D178" s="23" t="s">
        <v>265</v>
      </c>
      <c r="E178" s="312">
        <f t="shared" si="152"/>
        <v>2.5472329542725234</v>
      </c>
      <c r="F178" s="287" t="str">
        <f t="shared" si="153"/>
        <v>B</v>
      </c>
      <c r="G178" s="312">
        <f t="shared" si="154"/>
        <v>2.72045</v>
      </c>
      <c r="H178" s="312">
        <f t="shared" si="154"/>
        <v>3.7493837627509894</v>
      </c>
      <c r="I178" s="287" t="str">
        <f t="shared" si="155"/>
        <v>B</v>
      </c>
      <c r="J178" s="320">
        <f t="shared" si="221"/>
        <v>4</v>
      </c>
      <c r="K178" s="80">
        <f t="shared" si="222"/>
        <v>4</v>
      </c>
      <c r="L178" s="82">
        <f t="shared" si="223"/>
        <v>4</v>
      </c>
      <c r="M178" s="80">
        <f t="shared" si="156"/>
        <v>35</v>
      </c>
      <c r="N178" s="80">
        <f t="shared" si="157"/>
        <v>100</v>
      </c>
      <c r="O178" s="80">
        <f t="shared" si="158"/>
        <v>100</v>
      </c>
      <c r="P178" s="80">
        <f t="shared" si="159"/>
        <v>500</v>
      </c>
      <c r="Q178" s="80">
        <f t="shared" si="160"/>
        <v>1400</v>
      </c>
      <c r="R178" s="80">
        <f t="shared" si="161"/>
        <v>1400</v>
      </c>
      <c r="S178" s="80">
        <f t="shared" si="162"/>
        <v>50</v>
      </c>
      <c r="T178" s="80">
        <f>0</f>
        <v>0</v>
      </c>
      <c r="U178" s="80">
        <f>'Int. Sens. Plot'!$B$2</f>
        <v>100</v>
      </c>
      <c r="V178" s="80">
        <f>'Int. Sens. Plot'!$B$3</f>
        <v>25</v>
      </c>
      <c r="W178" s="80">
        <f t="shared" si="163"/>
        <v>5</v>
      </c>
      <c r="X178" s="80">
        <f t="shared" si="164"/>
        <v>5</v>
      </c>
      <c r="Y178" s="225">
        <v>0.5</v>
      </c>
      <c r="Z178" s="80">
        <v>0</v>
      </c>
      <c r="AA178" s="86">
        <v>45</v>
      </c>
      <c r="AB178" s="86">
        <v>5</v>
      </c>
      <c r="AC178" s="80">
        <v>90</v>
      </c>
      <c r="AD178" s="80">
        <v>45</v>
      </c>
      <c r="AE178" s="80">
        <v>12</v>
      </c>
      <c r="AF178" s="80">
        <f t="shared" si="165"/>
        <v>57</v>
      </c>
      <c r="AG178" s="80">
        <f t="shared" si="166"/>
        <v>57</v>
      </c>
      <c r="AH178" s="86">
        <v>0</v>
      </c>
      <c r="AI178" s="86">
        <v>12</v>
      </c>
      <c r="AJ178" s="40">
        <v>158.9</v>
      </c>
      <c r="AK178" s="86">
        <v>9</v>
      </c>
      <c r="AL178" s="86">
        <v>0</v>
      </c>
      <c r="AM178" s="91">
        <v>1</v>
      </c>
      <c r="AN178" s="91">
        <v>0.1</v>
      </c>
      <c r="AO178" s="122">
        <v>3.5</v>
      </c>
      <c r="AP178" s="122">
        <v>10</v>
      </c>
      <c r="AQ178" s="122">
        <v>3</v>
      </c>
      <c r="AR178" s="122">
        <v>3</v>
      </c>
      <c r="AS178" s="122" t="str">
        <f t="shared" si="167"/>
        <v>Signalized</v>
      </c>
      <c r="AT178" s="119" t="s">
        <v>74</v>
      </c>
      <c r="AU178" s="321" t="s">
        <v>74</v>
      </c>
      <c r="AV178" s="306">
        <f t="shared" si="168"/>
        <v>19.285714285714285</v>
      </c>
      <c r="AW178" s="276">
        <f t="shared" si="169"/>
        <v>0.3888888888888889</v>
      </c>
      <c r="AX178" s="276">
        <f t="shared" si="170"/>
        <v>2.7777777777777776E-2</v>
      </c>
      <c r="AY178" s="125">
        <f t="shared" si="171"/>
        <v>80.721596885171806</v>
      </c>
      <c r="AZ178" s="125">
        <f t="shared" si="172"/>
        <v>121.08239532775771</v>
      </c>
      <c r="BA178" s="125">
        <f t="shared" si="173"/>
        <v>178.72890805605789</v>
      </c>
      <c r="BB178" s="125">
        <f t="shared" si="174"/>
        <v>0.99999997158707288</v>
      </c>
      <c r="BC178" s="125">
        <f t="shared" si="175"/>
        <v>1</v>
      </c>
      <c r="BD178" s="326" t="str">
        <f t="shared" si="176"/>
        <v>-</v>
      </c>
      <c r="BE178" s="125" t="str">
        <f t="shared" si="177"/>
        <v>-</v>
      </c>
      <c r="BF178" s="125">
        <f t="shared" si="178"/>
        <v>10.518598982294854</v>
      </c>
      <c r="BG178" s="125">
        <f t="shared" si="179"/>
        <v>1.3886920442435355</v>
      </c>
      <c r="BH178" s="127">
        <f t="shared" si="180"/>
        <v>87.5</v>
      </c>
      <c r="BI178" s="125">
        <f t="shared" si="181"/>
        <v>0.39812500000000001</v>
      </c>
      <c r="BJ178" s="125">
        <f t="shared" si="182"/>
        <v>7.1124999999999994E-2</v>
      </c>
      <c r="BK178" s="127">
        <f t="shared" si="183"/>
        <v>49</v>
      </c>
      <c r="BL178" s="126">
        <f>IF(AS178="Signalized",(AC178-BK178)^2/(2*AC178),IF(AS178="Free",PEDBIKE_DELAY(AX178,AW178,AF178,AE178,AO178,AR178,AM178,L178,TRUE),IF(AS178="Stop",1,"Control N/A!")))</f>
        <v>9.3388888888888886</v>
      </c>
      <c r="BM178" s="125">
        <f t="shared" si="184"/>
        <v>8.959091002898803E-2</v>
      </c>
      <c r="BN178" s="125">
        <f t="shared" si="185"/>
        <v>2.5472329542725234</v>
      </c>
      <c r="BO178" s="124" t="str">
        <f t="shared" si="186"/>
        <v>B</v>
      </c>
      <c r="BP178" s="310"/>
      <c r="BQ178" s="302">
        <f t="shared" si="187"/>
        <v>1500</v>
      </c>
      <c r="BR178" s="126">
        <v>163</v>
      </c>
      <c r="BS178" s="127">
        <f t="shared" si="188"/>
        <v>8.1034948270233631</v>
      </c>
      <c r="BT178" s="126">
        <f t="shared" si="189"/>
        <v>22.5</v>
      </c>
      <c r="BU178" s="303">
        <f t="shared" si="190"/>
        <v>8.6999999999999993</v>
      </c>
      <c r="BV178" s="276">
        <f t="shared" si="191"/>
        <v>0.3888888888888889</v>
      </c>
      <c r="BW178" s="276">
        <f t="shared" si="192"/>
        <v>6.9444444444444441E-3</v>
      </c>
      <c r="BX178" s="125">
        <f t="shared" si="193"/>
        <v>1</v>
      </c>
      <c r="BY178" s="125">
        <f t="shared" si="194"/>
        <v>8.7529418293398973E-3</v>
      </c>
      <c r="BZ178" s="125">
        <f t="shared" si="195"/>
        <v>8.6999999999999993</v>
      </c>
      <c r="CA178" s="125">
        <f t="shared" si="196"/>
        <v>5.7629458079029972E-2</v>
      </c>
      <c r="CB178" s="125">
        <f t="shared" si="197"/>
        <v>0.96606584783865079</v>
      </c>
      <c r="CC178" s="125">
        <f t="shared" si="198"/>
        <v>66.771412211921643</v>
      </c>
      <c r="CD178" s="125">
        <f t="shared" si="199"/>
        <v>2.2658312620275187</v>
      </c>
      <c r="CE178" s="125">
        <f t="shared" si="200"/>
        <v>29</v>
      </c>
      <c r="CF178" s="304" cm="1">
        <f t="array" ref="CF178">PEDBIKE_DELAY(BW178,BV178,AG178,AH178,AP178,AQ178,AN178,L178,FALSE)</f>
        <v>20.457203462378153</v>
      </c>
      <c r="CG178" s="306">
        <f t="shared" si="201"/>
        <v>8.6999999999999993</v>
      </c>
      <c r="CH178" s="125">
        <f t="shared" si="202"/>
        <v>1</v>
      </c>
      <c r="CI178" s="125">
        <f t="shared" si="203"/>
        <v>8.7529418293398973E-3</v>
      </c>
      <c r="CJ178" s="125">
        <f t="shared" si="204"/>
        <v>8.6999999999999993</v>
      </c>
      <c r="CK178" s="125">
        <f t="shared" si="205"/>
        <v>0.96606584783865079</v>
      </c>
      <c r="CL178" s="125">
        <f t="shared" si="206"/>
        <v>1</v>
      </c>
      <c r="CM178" s="125">
        <f t="shared" si="207"/>
        <v>64.505580949894124</v>
      </c>
      <c r="CN178" s="125">
        <f t="shared" si="208"/>
        <v>2.2658312620275187</v>
      </c>
      <c r="CO178" s="127">
        <f t="shared" si="209"/>
        <v>29</v>
      </c>
      <c r="CP178" s="125" cm="1">
        <f t="array" ref="CP178">PEDBIKE_DELAY(BW178,AW178,AG178,AH178,AP178,AQ178,AN178,L178,FALSE)</f>
        <v>20.457203462378153</v>
      </c>
      <c r="CQ178" s="126">
        <f t="shared" si="210"/>
        <v>30.5</v>
      </c>
      <c r="CR178" s="126">
        <f t="shared" si="211"/>
        <v>78.5</v>
      </c>
      <c r="CS178" s="126">
        <f t="shared" si="212"/>
        <v>54.5</v>
      </c>
      <c r="CT178" s="304">
        <f t="shared" si="213"/>
        <v>35.950000000000003</v>
      </c>
      <c r="CU178" s="126">
        <f t="shared" si="224"/>
        <v>35.950000000000003</v>
      </c>
      <c r="CV178" s="126">
        <f t="shared" si="214"/>
        <v>0</v>
      </c>
      <c r="CW178" s="127">
        <f t="shared" si="215"/>
        <v>0</v>
      </c>
      <c r="CX178" s="124">
        <f t="shared" si="216"/>
        <v>12</v>
      </c>
      <c r="CY178" s="124">
        <f t="shared" si="225"/>
        <v>1.5925</v>
      </c>
      <c r="CZ178" s="124">
        <f t="shared" si="226"/>
        <v>1.4364337627509893</v>
      </c>
      <c r="DA178" s="125">
        <f t="shared" si="217"/>
        <v>-1.7006999999999999</v>
      </c>
      <c r="DB178" s="125">
        <f t="shared" si="218"/>
        <v>0.28875000000000001</v>
      </c>
      <c r="DC178" s="125">
        <f t="shared" si="219"/>
        <v>2.72045</v>
      </c>
      <c r="DD178" s="125">
        <f t="shared" si="227"/>
        <v>3.7493837627509894</v>
      </c>
      <c r="DE178" s="298" t="str">
        <f t="shared" si="220"/>
        <v>B</v>
      </c>
    </row>
    <row r="179" spans="1:109" x14ac:dyDescent="0.25">
      <c r="A179" s="23">
        <v>600</v>
      </c>
      <c r="B179" s="23">
        <v>35</v>
      </c>
      <c r="C179" s="23">
        <v>4</v>
      </c>
      <c r="D179" s="23" t="s">
        <v>265</v>
      </c>
      <c r="E179" s="312">
        <f t="shared" si="152"/>
        <v>2.6410829542725236</v>
      </c>
      <c r="F179" s="287" t="str">
        <f t="shared" si="153"/>
        <v>B</v>
      </c>
      <c r="G179" s="312">
        <f t="shared" si="154"/>
        <v>2.7781999999999996</v>
      </c>
      <c r="H179" s="312">
        <f t="shared" si="154"/>
        <v>4.1256337627509891</v>
      </c>
      <c r="I179" s="287" t="str">
        <f t="shared" si="155"/>
        <v>C</v>
      </c>
      <c r="J179" s="320">
        <f t="shared" si="221"/>
        <v>4</v>
      </c>
      <c r="K179" s="80">
        <f t="shared" si="222"/>
        <v>4</v>
      </c>
      <c r="L179" s="82">
        <f t="shared" si="223"/>
        <v>4</v>
      </c>
      <c r="M179" s="80">
        <f t="shared" si="156"/>
        <v>35</v>
      </c>
      <c r="N179" s="80">
        <f t="shared" si="157"/>
        <v>120</v>
      </c>
      <c r="O179" s="80">
        <f t="shared" si="158"/>
        <v>120</v>
      </c>
      <c r="P179" s="80">
        <f t="shared" si="159"/>
        <v>600</v>
      </c>
      <c r="Q179" s="80">
        <f t="shared" si="160"/>
        <v>1680</v>
      </c>
      <c r="R179" s="80">
        <f t="shared" si="161"/>
        <v>1680</v>
      </c>
      <c r="S179" s="80">
        <f t="shared" si="162"/>
        <v>60</v>
      </c>
      <c r="T179" s="80">
        <f>0</f>
        <v>0</v>
      </c>
      <c r="U179" s="80">
        <f>'Int. Sens. Plot'!$B$2</f>
        <v>100</v>
      </c>
      <c r="V179" s="80">
        <f>'Int. Sens. Plot'!$B$3</f>
        <v>25</v>
      </c>
      <c r="W179" s="80">
        <f t="shared" si="163"/>
        <v>5</v>
      </c>
      <c r="X179" s="80">
        <f t="shared" si="164"/>
        <v>5</v>
      </c>
      <c r="Y179" s="225">
        <v>0.5</v>
      </c>
      <c r="Z179" s="80">
        <v>0</v>
      </c>
      <c r="AA179" s="86">
        <v>45</v>
      </c>
      <c r="AB179" s="86">
        <v>5</v>
      </c>
      <c r="AC179" s="80">
        <v>90</v>
      </c>
      <c r="AD179" s="80">
        <v>45</v>
      </c>
      <c r="AE179" s="80">
        <v>12</v>
      </c>
      <c r="AF179" s="80">
        <f t="shared" si="165"/>
        <v>57</v>
      </c>
      <c r="AG179" s="80">
        <f t="shared" si="166"/>
        <v>57</v>
      </c>
      <c r="AH179" s="86">
        <v>0</v>
      </c>
      <c r="AI179" s="86">
        <v>12</v>
      </c>
      <c r="AJ179" s="40">
        <v>159.9</v>
      </c>
      <c r="AK179" s="86">
        <v>9</v>
      </c>
      <c r="AL179" s="86">
        <v>0</v>
      </c>
      <c r="AM179" s="91">
        <v>1</v>
      </c>
      <c r="AN179" s="91">
        <v>0.1</v>
      </c>
      <c r="AO179" s="122">
        <v>3.5</v>
      </c>
      <c r="AP179" s="122">
        <v>10</v>
      </c>
      <c r="AQ179" s="122">
        <v>3</v>
      </c>
      <c r="AR179" s="122">
        <v>3</v>
      </c>
      <c r="AS179" s="122" t="str">
        <f t="shared" si="167"/>
        <v>Signalized</v>
      </c>
      <c r="AT179" s="119" t="s">
        <v>74</v>
      </c>
      <c r="AU179" s="321" t="s">
        <v>74</v>
      </c>
      <c r="AV179" s="306">
        <f t="shared" si="168"/>
        <v>19.285714285714285</v>
      </c>
      <c r="AW179" s="276">
        <f t="shared" si="169"/>
        <v>0.46666666666666667</v>
      </c>
      <c r="AX179" s="276">
        <f t="shared" si="170"/>
        <v>2.7777777777777776E-2</v>
      </c>
      <c r="AY179" s="125">
        <f t="shared" si="171"/>
        <v>303.8545373081551</v>
      </c>
      <c r="AZ179" s="125">
        <f t="shared" si="172"/>
        <v>455.78180596223268</v>
      </c>
      <c r="BA179" s="125">
        <f t="shared" si="173"/>
        <v>624.99478890202454</v>
      </c>
      <c r="BB179" s="125">
        <f t="shared" si="174"/>
        <v>1</v>
      </c>
      <c r="BC179" s="125">
        <f t="shared" si="175"/>
        <v>1</v>
      </c>
      <c r="BD179" s="326" t="str">
        <f t="shared" si="176"/>
        <v>-</v>
      </c>
      <c r="BE179" s="125" t="str">
        <f t="shared" si="177"/>
        <v>-</v>
      </c>
      <c r="BF179" s="125">
        <f t="shared" si="178"/>
        <v>8.3189634636341125</v>
      </c>
      <c r="BG179" s="125">
        <f t="shared" si="179"/>
        <v>1.3886920442435355</v>
      </c>
      <c r="BH179" s="127">
        <f t="shared" si="180"/>
        <v>105</v>
      </c>
      <c r="BI179" s="125">
        <f t="shared" si="181"/>
        <v>0.47774999999999995</v>
      </c>
      <c r="BJ179" s="125">
        <f t="shared" si="182"/>
        <v>8.5349999999999995E-2</v>
      </c>
      <c r="BK179" s="127">
        <f t="shared" si="183"/>
        <v>49</v>
      </c>
      <c r="BL179" s="126">
        <f>IF(AS179="Signalized",(AC179-BK179)^2/(2*AC179),IF(AS179="Free",PEDBIKE_DELAY(AX179,AW179,AF179,AE179,AO179,AR179,AM179,L179,TRUE),IF(AS179="Stop",1,"Control N/A!")))</f>
        <v>9.3388888888888886</v>
      </c>
      <c r="BM179" s="125">
        <f t="shared" si="184"/>
        <v>8.959091002898803E-2</v>
      </c>
      <c r="BN179" s="125">
        <f t="shared" si="185"/>
        <v>2.6410829542725236</v>
      </c>
      <c r="BO179" s="124" t="str">
        <f t="shared" si="186"/>
        <v>B</v>
      </c>
      <c r="BP179" s="310"/>
      <c r="BQ179" s="302">
        <f t="shared" si="187"/>
        <v>1500</v>
      </c>
      <c r="BR179" s="126">
        <v>164</v>
      </c>
      <c r="BS179" s="127">
        <f t="shared" si="188"/>
        <v>3.1689697652061288</v>
      </c>
      <c r="BT179" s="126">
        <f t="shared" si="189"/>
        <v>22.5</v>
      </c>
      <c r="BU179" s="303">
        <f t="shared" si="190"/>
        <v>8.6999999999999993</v>
      </c>
      <c r="BV179" s="276">
        <f t="shared" si="191"/>
        <v>0.46666666666666667</v>
      </c>
      <c r="BW179" s="276">
        <f t="shared" si="192"/>
        <v>6.9444444444444441E-3</v>
      </c>
      <c r="BX179" s="125">
        <f t="shared" si="193"/>
        <v>1</v>
      </c>
      <c r="BY179" s="125">
        <f t="shared" si="194"/>
        <v>5.928987523757057E-3</v>
      </c>
      <c r="BZ179" s="125">
        <f t="shared" si="195"/>
        <v>8.6999999999999993</v>
      </c>
      <c r="CA179" s="125">
        <f t="shared" si="196"/>
        <v>6.8750522325938257E-2</v>
      </c>
      <c r="CB179" s="125">
        <f t="shared" si="197"/>
        <v>0.98275098088465374</v>
      </c>
      <c r="CC179" s="125">
        <f t="shared" si="198"/>
        <v>115.37796619937552</v>
      </c>
      <c r="CD179" s="125">
        <f t="shared" si="199"/>
        <v>1.9901567444628052</v>
      </c>
      <c r="CE179" s="125">
        <f t="shared" si="200"/>
        <v>58</v>
      </c>
      <c r="CF179" s="304" cm="1">
        <f t="array" ref="CF179">PEDBIKE_DELAY(BW179,BV179,AG179,AH179,AP179,AQ179,AN179,L179,FALSE)</f>
        <v>30.103757381226849</v>
      </c>
      <c r="CG179" s="306">
        <f t="shared" si="201"/>
        <v>8.6999999999999993</v>
      </c>
      <c r="CH179" s="125">
        <f t="shared" si="202"/>
        <v>1</v>
      </c>
      <c r="CI179" s="125">
        <f t="shared" si="203"/>
        <v>5.928987523757057E-3</v>
      </c>
      <c r="CJ179" s="125">
        <f t="shared" si="204"/>
        <v>8.6999999999999993</v>
      </c>
      <c r="CK179" s="125">
        <f t="shared" si="205"/>
        <v>0.98275098088465374</v>
      </c>
      <c r="CL179" s="125">
        <f t="shared" si="206"/>
        <v>1</v>
      </c>
      <c r="CM179" s="125">
        <f t="shared" si="207"/>
        <v>113.38780945491271</v>
      </c>
      <c r="CN179" s="125">
        <f t="shared" si="208"/>
        <v>1.9901567444628052</v>
      </c>
      <c r="CO179" s="127">
        <f t="shared" si="209"/>
        <v>58</v>
      </c>
      <c r="CP179" s="125" cm="1">
        <f t="array" ref="CP179">PEDBIKE_DELAY(BW179,AW179,AG179,AH179,AP179,AQ179,AN179,L179,FALSE)</f>
        <v>30.103757381226849</v>
      </c>
      <c r="CQ179" s="126">
        <f t="shared" si="210"/>
        <v>30.5</v>
      </c>
      <c r="CR179" s="126">
        <f t="shared" si="211"/>
        <v>78.5</v>
      </c>
      <c r="CS179" s="126">
        <f t="shared" si="212"/>
        <v>54.5</v>
      </c>
      <c r="CT179" s="304">
        <f t="shared" si="213"/>
        <v>35.950000000000003</v>
      </c>
      <c r="CU179" s="126">
        <f t="shared" si="224"/>
        <v>35.950000000000003</v>
      </c>
      <c r="CV179" s="126">
        <f t="shared" si="214"/>
        <v>0</v>
      </c>
      <c r="CW179" s="127">
        <f t="shared" si="215"/>
        <v>0</v>
      </c>
      <c r="CX179" s="124">
        <f t="shared" si="216"/>
        <v>12</v>
      </c>
      <c r="CY179" s="124">
        <f t="shared" si="225"/>
        <v>1.9109999999999998</v>
      </c>
      <c r="CZ179" s="124">
        <f t="shared" si="226"/>
        <v>1.4364337627509893</v>
      </c>
      <c r="DA179" s="125">
        <f t="shared" si="217"/>
        <v>-1.7006999999999999</v>
      </c>
      <c r="DB179" s="125">
        <f t="shared" si="218"/>
        <v>0.34649999999999997</v>
      </c>
      <c r="DC179" s="125">
        <f t="shared" si="219"/>
        <v>2.7781999999999996</v>
      </c>
      <c r="DD179" s="125">
        <f t="shared" si="227"/>
        <v>4.1256337627509891</v>
      </c>
      <c r="DE179" s="298" t="str">
        <f t="shared" si="220"/>
        <v>C</v>
      </c>
    </row>
    <row r="180" spans="1:109" x14ac:dyDescent="0.25">
      <c r="A180" s="23">
        <v>700</v>
      </c>
      <c r="B180" s="23">
        <v>35</v>
      </c>
      <c r="C180" s="23">
        <v>4</v>
      </c>
      <c r="D180" s="23" t="s">
        <v>265</v>
      </c>
      <c r="E180" s="312">
        <f t="shared" si="152"/>
        <v>2.7349329542725238</v>
      </c>
      <c r="F180" s="287" t="str">
        <f t="shared" si="153"/>
        <v>B</v>
      </c>
      <c r="G180" s="312">
        <f t="shared" si="154"/>
        <v>2.83595</v>
      </c>
      <c r="H180" s="312">
        <f t="shared" si="154"/>
        <v>4.5018837627509889</v>
      </c>
      <c r="I180" s="287" t="str">
        <f t="shared" si="155"/>
        <v>C</v>
      </c>
      <c r="J180" s="320">
        <f t="shared" si="221"/>
        <v>4</v>
      </c>
      <c r="K180" s="80">
        <f t="shared" si="222"/>
        <v>4</v>
      </c>
      <c r="L180" s="82">
        <f t="shared" si="223"/>
        <v>4</v>
      </c>
      <c r="M180" s="80">
        <f t="shared" si="156"/>
        <v>35</v>
      </c>
      <c r="N180" s="80">
        <f t="shared" si="157"/>
        <v>140</v>
      </c>
      <c r="O180" s="80">
        <f t="shared" si="158"/>
        <v>140</v>
      </c>
      <c r="P180" s="80">
        <f t="shared" si="159"/>
        <v>700</v>
      </c>
      <c r="Q180" s="80">
        <f t="shared" si="160"/>
        <v>1960</v>
      </c>
      <c r="R180" s="80">
        <f t="shared" si="161"/>
        <v>1960</v>
      </c>
      <c r="S180" s="80">
        <f t="shared" si="162"/>
        <v>70</v>
      </c>
      <c r="T180" s="80">
        <f>0</f>
        <v>0</v>
      </c>
      <c r="U180" s="80">
        <f>'Int. Sens. Plot'!$B$2</f>
        <v>100</v>
      </c>
      <c r="V180" s="80">
        <f>'Int. Sens. Plot'!$B$3</f>
        <v>25</v>
      </c>
      <c r="W180" s="80">
        <f t="shared" si="163"/>
        <v>5</v>
      </c>
      <c r="X180" s="80">
        <f t="shared" si="164"/>
        <v>5</v>
      </c>
      <c r="Y180" s="225">
        <v>0.5</v>
      </c>
      <c r="Z180" s="80">
        <v>0</v>
      </c>
      <c r="AA180" s="86">
        <v>45</v>
      </c>
      <c r="AB180" s="86">
        <v>5</v>
      </c>
      <c r="AC180" s="80">
        <v>90</v>
      </c>
      <c r="AD180" s="80">
        <v>45</v>
      </c>
      <c r="AE180" s="80">
        <v>12</v>
      </c>
      <c r="AF180" s="80">
        <f t="shared" si="165"/>
        <v>57</v>
      </c>
      <c r="AG180" s="80">
        <f t="shared" si="166"/>
        <v>57</v>
      </c>
      <c r="AH180" s="86">
        <v>0</v>
      </c>
      <c r="AI180" s="86">
        <v>12</v>
      </c>
      <c r="AJ180" s="40">
        <v>160.9</v>
      </c>
      <c r="AK180" s="86">
        <v>9</v>
      </c>
      <c r="AL180" s="86">
        <v>0</v>
      </c>
      <c r="AM180" s="91">
        <v>1</v>
      </c>
      <c r="AN180" s="91">
        <v>0.1</v>
      </c>
      <c r="AO180" s="122">
        <v>3.5</v>
      </c>
      <c r="AP180" s="122">
        <v>10</v>
      </c>
      <c r="AQ180" s="122">
        <v>3</v>
      </c>
      <c r="AR180" s="122">
        <v>3</v>
      </c>
      <c r="AS180" s="122" t="str">
        <f t="shared" si="167"/>
        <v>Signalized</v>
      </c>
      <c r="AT180" s="119" t="s">
        <v>74</v>
      </c>
      <c r="AU180" s="321" t="s">
        <v>74</v>
      </c>
      <c r="AV180" s="306">
        <f t="shared" si="168"/>
        <v>19.285714285714285</v>
      </c>
      <c r="AW180" s="276">
        <f t="shared" si="169"/>
        <v>0.5444444444444444</v>
      </c>
      <c r="AX180" s="276">
        <f t="shared" si="170"/>
        <v>2.7777777777777776E-2</v>
      </c>
      <c r="AY180" s="125">
        <f t="shared" si="171"/>
        <v>1175.6302134592547</v>
      </c>
      <c r="AZ180" s="125">
        <f t="shared" si="172"/>
        <v>1763.4453201888821</v>
      </c>
      <c r="BA180" s="125">
        <f t="shared" si="173"/>
        <v>2368.5461412042237</v>
      </c>
      <c r="BB180" s="125">
        <f t="shared" si="174"/>
        <v>1</v>
      </c>
      <c r="BC180" s="125">
        <f t="shared" si="175"/>
        <v>1</v>
      </c>
      <c r="BD180" s="326" t="str">
        <f t="shared" si="176"/>
        <v>-</v>
      </c>
      <c r="BE180" s="125" t="str">
        <f t="shared" si="177"/>
        <v>-</v>
      </c>
      <c r="BF180" s="125">
        <f t="shared" si="178"/>
        <v>6.9883296825432302</v>
      </c>
      <c r="BG180" s="125">
        <f t="shared" si="179"/>
        <v>1.3886920442435355</v>
      </c>
      <c r="BH180" s="127">
        <f t="shared" si="180"/>
        <v>122.5</v>
      </c>
      <c r="BI180" s="125">
        <f t="shared" si="181"/>
        <v>0.55737499999999995</v>
      </c>
      <c r="BJ180" s="125">
        <f t="shared" si="182"/>
        <v>9.9574999999999997E-2</v>
      </c>
      <c r="BK180" s="127">
        <f t="shared" si="183"/>
        <v>49</v>
      </c>
      <c r="BL180" s="126">
        <f>IF(AS180="Signalized",(AC180-BK180)^2/(2*AC180),IF(AS180="Free",PEDBIKE_DELAY(AX180,AW180,AF180,AE180,AO180,AR180,AM180,L180,TRUE),IF(AS180="Stop",1,"Control N/A!")))</f>
        <v>9.3388888888888886</v>
      </c>
      <c r="BM180" s="125">
        <f t="shared" si="184"/>
        <v>8.959091002898803E-2</v>
      </c>
      <c r="BN180" s="125">
        <f t="shared" si="185"/>
        <v>2.7349329542725238</v>
      </c>
      <c r="BO180" s="124" t="str">
        <f t="shared" si="186"/>
        <v>B</v>
      </c>
      <c r="BP180" s="310"/>
      <c r="BQ180" s="302">
        <f t="shared" si="187"/>
        <v>1500</v>
      </c>
      <c r="BR180" s="126">
        <v>165</v>
      </c>
      <c r="BS180" s="127">
        <f t="shared" si="188"/>
        <v>1.2255706102921884</v>
      </c>
      <c r="BT180" s="126">
        <f t="shared" si="189"/>
        <v>22.5</v>
      </c>
      <c r="BU180" s="303">
        <f t="shared" si="190"/>
        <v>8.6999999999999993</v>
      </c>
      <c r="BV180" s="276">
        <f t="shared" si="191"/>
        <v>0.5444444444444444</v>
      </c>
      <c r="BW180" s="276">
        <f t="shared" si="192"/>
        <v>6.9444444444444441E-3</v>
      </c>
      <c r="BX180" s="125">
        <f t="shared" si="193"/>
        <v>1</v>
      </c>
      <c r="BY180" s="125">
        <f t="shared" si="194"/>
        <v>4.3356206218092379E-3</v>
      </c>
      <c r="BZ180" s="125">
        <f t="shared" si="195"/>
        <v>8.6999999999999993</v>
      </c>
      <c r="CA180" s="125">
        <f t="shared" si="196"/>
        <v>7.9740345129611478E-2</v>
      </c>
      <c r="CB180" s="125">
        <f t="shared" si="197"/>
        <v>0.99123217639188688</v>
      </c>
      <c r="CC180" s="125">
        <f t="shared" si="198"/>
        <v>200.70886243896931</v>
      </c>
      <c r="CD180" s="125">
        <f t="shared" si="199"/>
        <v>1.7597799024499303</v>
      </c>
      <c r="CE180" s="125">
        <f t="shared" si="200"/>
        <v>114</v>
      </c>
      <c r="CF180" s="304" cm="1">
        <f t="array" ref="CF180">PEDBIKE_DELAY(BW180,BV180,AG180,AH180,AP180,AQ180,AN180,L180,FALSE)</f>
        <v>43.223483348249871</v>
      </c>
      <c r="CG180" s="306">
        <f t="shared" si="201"/>
        <v>8.6999999999999993</v>
      </c>
      <c r="CH180" s="125">
        <f t="shared" si="202"/>
        <v>1</v>
      </c>
      <c r="CI180" s="125">
        <f t="shared" si="203"/>
        <v>4.3356206218092379E-3</v>
      </c>
      <c r="CJ180" s="125">
        <f t="shared" si="204"/>
        <v>8.6999999999999993</v>
      </c>
      <c r="CK180" s="125">
        <f t="shared" si="205"/>
        <v>0.99123217639188688</v>
      </c>
      <c r="CL180" s="125">
        <f t="shared" si="206"/>
        <v>1</v>
      </c>
      <c r="CM180" s="125">
        <f t="shared" si="207"/>
        <v>198.94908253651937</v>
      </c>
      <c r="CN180" s="125">
        <f t="shared" si="208"/>
        <v>1.7597799024499303</v>
      </c>
      <c r="CO180" s="127">
        <f t="shared" si="209"/>
        <v>114</v>
      </c>
      <c r="CP180" s="125" cm="1">
        <f t="array" ref="CP180">PEDBIKE_DELAY(BW180,AW180,AG180,AH180,AP180,AQ180,AN180,L180,FALSE)</f>
        <v>43.223483348249871</v>
      </c>
      <c r="CQ180" s="126">
        <f t="shared" si="210"/>
        <v>30.5</v>
      </c>
      <c r="CR180" s="126">
        <f t="shared" si="211"/>
        <v>78.5</v>
      </c>
      <c r="CS180" s="126">
        <f t="shared" si="212"/>
        <v>54.5</v>
      </c>
      <c r="CT180" s="304">
        <f t="shared" si="213"/>
        <v>35.950000000000003</v>
      </c>
      <c r="CU180" s="126">
        <f t="shared" si="224"/>
        <v>35.950000000000003</v>
      </c>
      <c r="CV180" s="126">
        <f t="shared" si="214"/>
        <v>0</v>
      </c>
      <c r="CW180" s="127">
        <f t="shared" si="215"/>
        <v>0</v>
      </c>
      <c r="CX180" s="124">
        <f t="shared" si="216"/>
        <v>12</v>
      </c>
      <c r="CY180" s="124">
        <f t="shared" si="225"/>
        <v>2.2294999999999998</v>
      </c>
      <c r="CZ180" s="124">
        <f t="shared" si="226"/>
        <v>1.4364337627509893</v>
      </c>
      <c r="DA180" s="125">
        <f t="shared" si="217"/>
        <v>-1.7006999999999999</v>
      </c>
      <c r="DB180" s="125">
        <f t="shared" si="218"/>
        <v>0.40425</v>
      </c>
      <c r="DC180" s="125">
        <f t="shared" si="219"/>
        <v>2.83595</v>
      </c>
      <c r="DD180" s="125">
        <f t="shared" si="227"/>
        <v>4.5018837627509889</v>
      </c>
      <c r="DE180" s="298" t="str">
        <f t="shared" si="220"/>
        <v>C</v>
      </c>
    </row>
    <row r="181" spans="1:109" x14ac:dyDescent="0.25">
      <c r="A181" s="23">
        <v>800</v>
      </c>
      <c r="B181" s="23">
        <v>35</v>
      </c>
      <c r="C181" s="23">
        <v>4</v>
      </c>
      <c r="D181" s="23" t="s">
        <v>265</v>
      </c>
      <c r="E181" s="312">
        <f t="shared" si="152"/>
        <v>2.8287829542725236</v>
      </c>
      <c r="F181" s="287" t="str">
        <f t="shared" si="153"/>
        <v>C</v>
      </c>
      <c r="G181" s="312">
        <f t="shared" si="154"/>
        <v>2.8936999999999995</v>
      </c>
      <c r="H181" s="312">
        <f t="shared" si="154"/>
        <v>4.8781337627509895</v>
      </c>
      <c r="I181" s="287" t="str">
        <f t="shared" si="155"/>
        <v>C</v>
      </c>
      <c r="J181" s="320">
        <f t="shared" si="221"/>
        <v>4</v>
      </c>
      <c r="K181" s="80">
        <f t="shared" si="222"/>
        <v>4</v>
      </c>
      <c r="L181" s="82">
        <f t="shared" si="223"/>
        <v>4</v>
      </c>
      <c r="M181" s="80">
        <f t="shared" si="156"/>
        <v>35</v>
      </c>
      <c r="N181" s="80">
        <f t="shared" si="157"/>
        <v>160</v>
      </c>
      <c r="O181" s="80">
        <f t="shared" si="158"/>
        <v>160</v>
      </c>
      <c r="P181" s="80">
        <f t="shared" si="159"/>
        <v>800</v>
      </c>
      <c r="Q181" s="80">
        <f t="shared" si="160"/>
        <v>2240</v>
      </c>
      <c r="R181" s="80">
        <f t="shared" si="161"/>
        <v>2240</v>
      </c>
      <c r="S181" s="80">
        <f t="shared" si="162"/>
        <v>80</v>
      </c>
      <c r="T181" s="80">
        <f>0</f>
        <v>0</v>
      </c>
      <c r="U181" s="80">
        <f>'Int. Sens. Plot'!$B$2</f>
        <v>100</v>
      </c>
      <c r="V181" s="80">
        <f>'Int. Sens. Plot'!$B$3</f>
        <v>25</v>
      </c>
      <c r="W181" s="80">
        <f t="shared" si="163"/>
        <v>5</v>
      </c>
      <c r="X181" s="80">
        <f t="shared" si="164"/>
        <v>5</v>
      </c>
      <c r="Y181" s="225">
        <v>0.5</v>
      </c>
      <c r="Z181" s="80">
        <v>0</v>
      </c>
      <c r="AA181" s="86">
        <v>45</v>
      </c>
      <c r="AB181" s="86">
        <v>5</v>
      </c>
      <c r="AC181" s="80">
        <v>90</v>
      </c>
      <c r="AD181" s="80">
        <v>45</v>
      </c>
      <c r="AE181" s="80">
        <v>12</v>
      </c>
      <c r="AF181" s="80">
        <f t="shared" si="165"/>
        <v>57</v>
      </c>
      <c r="AG181" s="80">
        <f t="shared" si="166"/>
        <v>57</v>
      </c>
      <c r="AH181" s="86">
        <v>0</v>
      </c>
      <c r="AI181" s="86">
        <v>12</v>
      </c>
      <c r="AJ181" s="40">
        <v>161.9</v>
      </c>
      <c r="AK181" s="86">
        <v>9</v>
      </c>
      <c r="AL181" s="86">
        <v>0</v>
      </c>
      <c r="AM181" s="91">
        <v>1</v>
      </c>
      <c r="AN181" s="91">
        <v>0.1</v>
      </c>
      <c r="AO181" s="122">
        <v>3.5</v>
      </c>
      <c r="AP181" s="122">
        <v>10</v>
      </c>
      <c r="AQ181" s="122">
        <v>3</v>
      </c>
      <c r="AR181" s="122">
        <v>3</v>
      </c>
      <c r="AS181" s="122" t="str">
        <f t="shared" si="167"/>
        <v>Signalized</v>
      </c>
      <c r="AT181" s="119" t="s">
        <v>74</v>
      </c>
      <c r="AU181" s="321" t="s">
        <v>74</v>
      </c>
      <c r="AV181" s="306">
        <f t="shared" si="168"/>
        <v>19.285714285714285</v>
      </c>
      <c r="AW181" s="276">
        <f t="shared" si="169"/>
        <v>0.62222222222222223</v>
      </c>
      <c r="AX181" s="276">
        <f t="shared" si="170"/>
        <v>2.7777777777777776E-2</v>
      </c>
      <c r="AY181" s="125">
        <f t="shared" si="171"/>
        <v>4637.2621379982984</v>
      </c>
      <c r="AZ181" s="125">
        <f t="shared" si="172"/>
        <v>6955.893206997448</v>
      </c>
      <c r="BA181" s="125">
        <f t="shared" si="173"/>
        <v>9291.8099902823105</v>
      </c>
      <c r="BB181" s="125">
        <f t="shared" si="174"/>
        <v>1</v>
      </c>
      <c r="BC181" s="125">
        <f t="shared" si="175"/>
        <v>1</v>
      </c>
      <c r="BD181" s="326" t="str">
        <f t="shared" si="176"/>
        <v>-</v>
      </c>
      <c r="BE181" s="125" t="str">
        <f t="shared" si="177"/>
        <v>-</v>
      </c>
      <c r="BF181" s="125">
        <f t="shared" si="178"/>
        <v>6.0917419511276405</v>
      </c>
      <c r="BG181" s="125">
        <f t="shared" si="179"/>
        <v>1.3886920442435355</v>
      </c>
      <c r="BH181" s="127">
        <f t="shared" si="180"/>
        <v>140</v>
      </c>
      <c r="BI181" s="125">
        <f t="shared" si="181"/>
        <v>0.6369999999999999</v>
      </c>
      <c r="BJ181" s="125">
        <f t="shared" si="182"/>
        <v>0.1138</v>
      </c>
      <c r="BK181" s="127">
        <f t="shared" si="183"/>
        <v>49</v>
      </c>
      <c r="BL181" s="126">
        <f>IF(AS181="Signalized",(AC181-BK181)^2/(2*AC181),IF(AS181="Free",PEDBIKE_DELAY(AX181,AW181,AF181,AE181,AO181,AR181,AM181,L181,TRUE),IF(AS181="Stop",1,"Control N/A!")))</f>
        <v>9.3388888888888886</v>
      </c>
      <c r="BM181" s="125">
        <f t="shared" si="184"/>
        <v>8.959091002898803E-2</v>
      </c>
      <c r="BN181" s="125">
        <f t="shared" si="185"/>
        <v>2.8287829542725236</v>
      </c>
      <c r="BO181" s="124" t="str">
        <f t="shared" si="186"/>
        <v>C</v>
      </c>
      <c r="BP181" s="310"/>
      <c r="BQ181" s="302">
        <f t="shared" si="187"/>
        <v>1500</v>
      </c>
      <c r="BR181" s="126">
        <v>166</v>
      </c>
      <c r="BS181" s="127">
        <f t="shared" si="188"/>
        <v>0.46874115498193275</v>
      </c>
      <c r="BT181" s="126">
        <f t="shared" si="189"/>
        <v>22.5</v>
      </c>
      <c r="BU181" s="303">
        <f t="shared" si="190"/>
        <v>8.6999999999999993</v>
      </c>
      <c r="BV181" s="276">
        <f t="shared" si="191"/>
        <v>0.62222222222222223</v>
      </c>
      <c r="BW181" s="276">
        <f t="shared" si="192"/>
        <v>6.9444444444444441E-3</v>
      </c>
      <c r="BX181" s="125">
        <f t="shared" si="193"/>
        <v>1</v>
      </c>
      <c r="BY181" s="125">
        <f t="shared" si="194"/>
        <v>3.4307907649401104E-3</v>
      </c>
      <c r="BZ181" s="125">
        <f t="shared" si="195"/>
        <v>8.6999999999999993</v>
      </c>
      <c r="CA181" s="125">
        <f t="shared" si="196"/>
        <v>9.0600475291139237E-2</v>
      </c>
      <c r="CB181" s="125">
        <f t="shared" si="197"/>
        <v>0.99554324044115694</v>
      </c>
      <c r="CC181" s="125">
        <f t="shared" si="198"/>
        <v>351.86898667859947</v>
      </c>
      <c r="CD181" s="125">
        <f t="shared" si="199"/>
        <v>1.5681954698402698</v>
      </c>
      <c r="CE181" s="125">
        <f t="shared" si="200"/>
        <v>224</v>
      </c>
      <c r="CF181" s="304" cm="1">
        <f t="array" ref="CF181">PEDBIKE_DELAY(BW181,BV181,AG181,AH181,AP181,AQ181,AN181,L181,FALSE)</f>
        <v>60.808121546444781</v>
      </c>
      <c r="CG181" s="306">
        <f t="shared" si="201"/>
        <v>8.6999999999999993</v>
      </c>
      <c r="CH181" s="125">
        <f t="shared" si="202"/>
        <v>1</v>
      </c>
      <c r="CI181" s="125">
        <f t="shared" si="203"/>
        <v>3.4307907649401104E-3</v>
      </c>
      <c r="CJ181" s="125">
        <f t="shared" si="204"/>
        <v>8.6999999999999993</v>
      </c>
      <c r="CK181" s="125">
        <f t="shared" si="205"/>
        <v>0.99554324044115694</v>
      </c>
      <c r="CL181" s="125">
        <f t="shared" si="206"/>
        <v>1</v>
      </c>
      <c r="CM181" s="125">
        <f t="shared" si="207"/>
        <v>350.30079120875922</v>
      </c>
      <c r="CN181" s="125">
        <f t="shared" si="208"/>
        <v>1.5681954698402698</v>
      </c>
      <c r="CO181" s="127">
        <f t="shared" si="209"/>
        <v>224</v>
      </c>
      <c r="CP181" s="125" cm="1">
        <f t="array" ref="CP181">PEDBIKE_DELAY(BW181,AW181,AG181,AH181,AP181,AQ181,AN181,L181,FALSE)</f>
        <v>60.808121546444781</v>
      </c>
      <c r="CQ181" s="126">
        <f t="shared" si="210"/>
        <v>30.5</v>
      </c>
      <c r="CR181" s="126">
        <f t="shared" si="211"/>
        <v>78.5</v>
      </c>
      <c r="CS181" s="126">
        <f t="shared" si="212"/>
        <v>54.5</v>
      </c>
      <c r="CT181" s="304">
        <f t="shared" si="213"/>
        <v>35.950000000000003</v>
      </c>
      <c r="CU181" s="126">
        <f t="shared" si="224"/>
        <v>35.950000000000003</v>
      </c>
      <c r="CV181" s="126">
        <f t="shared" si="214"/>
        <v>0</v>
      </c>
      <c r="CW181" s="127">
        <f t="shared" si="215"/>
        <v>0</v>
      </c>
      <c r="CX181" s="124">
        <f t="shared" si="216"/>
        <v>12</v>
      </c>
      <c r="CY181" s="124">
        <f t="shared" si="225"/>
        <v>2.5479999999999996</v>
      </c>
      <c r="CZ181" s="124">
        <f t="shared" si="226"/>
        <v>1.4364337627509893</v>
      </c>
      <c r="DA181" s="125">
        <f t="shared" si="217"/>
        <v>-1.7006999999999999</v>
      </c>
      <c r="DB181" s="125">
        <f t="shared" si="218"/>
        <v>0.46200000000000002</v>
      </c>
      <c r="DC181" s="125">
        <f t="shared" si="219"/>
        <v>2.8936999999999995</v>
      </c>
      <c r="DD181" s="125">
        <f t="shared" si="227"/>
        <v>4.8781337627509895</v>
      </c>
      <c r="DE181" s="298" t="str">
        <f t="shared" si="220"/>
        <v>C</v>
      </c>
    </row>
    <row r="182" spans="1:109" x14ac:dyDescent="0.25">
      <c r="A182" s="23">
        <v>900</v>
      </c>
      <c r="B182" s="23">
        <v>35</v>
      </c>
      <c r="C182" s="23">
        <v>4</v>
      </c>
      <c r="D182" s="23" t="s">
        <v>265</v>
      </c>
      <c r="E182" s="312">
        <f t="shared" si="152"/>
        <v>2.9226329542725238</v>
      </c>
      <c r="F182" s="287" t="str">
        <f t="shared" si="153"/>
        <v>C</v>
      </c>
      <c r="G182" s="312">
        <f t="shared" si="154"/>
        <v>2.9514499999999999</v>
      </c>
      <c r="H182" s="312">
        <f t="shared" si="154"/>
        <v>5.2543837627509893</v>
      </c>
      <c r="I182" s="287" t="str">
        <f t="shared" si="155"/>
        <v>C</v>
      </c>
      <c r="J182" s="320">
        <f t="shared" si="221"/>
        <v>4</v>
      </c>
      <c r="K182" s="80">
        <f t="shared" si="222"/>
        <v>4</v>
      </c>
      <c r="L182" s="82">
        <f t="shared" si="223"/>
        <v>4</v>
      </c>
      <c r="M182" s="80">
        <f t="shared" si="156"/>
        <v>35</v>
      </c>
      <c r="N182" s="80">
        <f t="shared" si="157"/>
        <v>180</v>
      </c>
      <c r="O182" s="80">
        <f t="shared" si="158"/>
        <v>180</v>
      </c>
      <c r="P182" s="80">
        <f t="shared" si="159"/>
        <v>900</v>
      </c>
      <c r="Q182" s="80">
        <f t="shared" si="160"/>
        <v>2520</v>
      </c>
      <c r="R182" s="80">
        <f t="shared" si="161"/>
        <v>2520</v>
      </c>
      <c r="S182" s="80">
        <f t="shared" si="162"/>
        <v>90</v>
      </c>
      <c r="T182" s="80">
        <f>0</f>
        <v>0</v>
      </c>
      <c r="U182" s="80">
        <f>'Int. Sens. Plot'!$B$2</f>
        <v>100</v>
      </c>
      <c r="V182" s="80">
        <f>'Int. Sens. Plot'!$B$3</f>
        <v>25</v>
      </c>
      <c r="W182" s="80">
        <f t="shared" si="163"/>
        <v>5</v>
      </c>
      <c r="X182" s="80">
        <f t="shared" si="164"/>
        <v>5</v>
      </c>
      <c r="Y182" s="225">
        <v>0.5</v>
      </c>
      <c r="Z182" s="80">
        <v>0</v>
      </c>
      <c r="AA182" s="86">
        <v>45</v>
      </c>
      <c r="AB182" s="86">
        <v>5</v>
      </c>
      <c r="AC182" s="80">
        <v>90</v>
      </c>
      <c r="AD182" s="80">
        <v>45</v>
      </c>
      <c r="AE182" s="80">
        <v>12</v>
      </c>
      <c r="AF182" s="80">
        <f t="shared" si="165"/>
        <v>57</v>
      </c>
      <c r="AG182" s="80">
        <f t="shared" si="166"/>
        <v>57</v>
      </c>
      <c r="AH182" s="86">
        <v>0</v>
      </c>
      <c r="AI182" s="86">
        <v>12</v>
      </c>
      <c r="AJ182" s="40">
        <v>162.9</v>
      </c>
      <c r="AK182" s="86">
        <v>9</v>
      </c>
      <c r="AL182" s="86">
        <v>0</v>
      </c>
      <c r="AM182" s="91">
        <v>1</v>
      </c>
      <c r="AN182" s="91">
        <v>0.1</v>
      </c>
      <c r="AO182" s="122">
        <v>3.5</v>
      </c>
      <c r="AP182" s="122">
        <v>10</v>
      </c>
      <c r="AQ182" s="122">
        <v>3</v>
      </c>
      <c r="AR182" s="122">
        <v>3</v>
      </c>
      <c r="AS182" s="122" t="str">
        <f t="shared" si="167"/>
        <v>Signalized</v>
      </c>
      <c r="AT182" s="119" t="s">
        <v>74</v>
      </c>
      <c r="AU182" s="321" t="s">
        <v>74</v>
      </c>
      <c r="AV182" s="306">
        <f t="shared" si="168"/>
        <v>19.285714285714285</v>
      </c>
      <c r="AW182" s="276">
        <f t="shared" si="169"/>
        <v>0.7</v>
      </c>
      <c r="AX182" s="276">
        <f t="shared" si="170"/>
        <v>2.7777777777777776E-2</v>
      </c>
      <c r="AY182" s="125">
        <f t="shared" si="171"/>
        <v>18560.588248741173</v>
      </c>
      <c r="AZ182" s="125">
        <f t="shared" si="172"/>
        <v>27840.882373111759</v>
      </c>
      <c r="BA182" s="125">
        <f t="shared" si="173"/>
        <v>37138.462211768063</v>
      </c>
      <c r="BB182" s="125">
        <f t="shared" si="174"/>
        <v>1</v>
      </c>
      <c r="BC182" s="125">
        <f t="shared" si="175"/>
        <v>1</v>
      </c>
      <c r="BD182" s="326" t="str">
        <f t="shared" si="176"/>
        <v>-</v>
      </c>
      <c r="BE182" s="125" t="str">
        <f t="shared" si="177"/>
        <v>-</v>
      </c>
      <c r="BF182" s="125">
        <f t="shared" si="178"/>
        <v>5.4359033497218094</v>
      </c>
      <c r="BG182" s="125">
        <f t="shared" si="179"/>
        <v>1.3886920442435355</v>
      </c>
      <c r="BH182" s="127">
        <f t="shared" si="180"/>
        <v>157.5</v>
      </c>
      <c r="BI182" s="125">
        <f t="shared" si="181"/>
        <v>0.71662499999999985</v>
      </c>
      <c r="BJ182" s="125">
        <f t="shared" si="182"/>
        <v>0.128025</v>
      </c>
      <c r="BK182" s="127">
        <f t="shared" si="183"/>
        <v>49</v>
      </c>
      <c r="BL182" s="126">
        <f>IF(AS182="Signalized",(AC182-BK182)^2/(2*AC182),IF(AS182="Free",PEDBIKE_DELAY(AX182,AW182,AF182,AE182,AO182,AR182,AM182,L182,TRUE),IF(AS182="Stop",1,"Control N/A!")))</f>
        <v>9.3388888888888886</v>
      </c>
      <c r="BM182" s="125">
        <f t="shared" si="184"/>
        <v>8.959091002898803E-2</v>
      </c>
      <c r="BN182" s="125">
        <f t="shared" si="185"/>
        <v>2.9226329542725238</v>
      </c>
      <c r="BO182" s="124" t="str">
        <f t="shared" si="186"/>
        <v>C</v>
      </c>
      <c r="BP182" s="310"/>
      <c r="BQ182" s="302">
        <f t="shared" si="187"/>
        <v>1500</v>
      </c>
      <c r="BR182" s="126">
        <v>167</v>
      </c>
      <c r="BS182" s="127">
        <f t="shared" si="188"/>
        <v>0.17729738882148055</v>
      </c>
      <c r="BT182" s="126">
        <f t="shared" si="189"/>
        <v>22.5</v>
      </c>
      <c r="BU182" s="303">
        <f t="shared" si="190"/>
        <v>8.6999999999999993</v>
      </c>
      <c r="BV182" s="276">
        <f t="shared" si="191"/>
        <v>0.7</v>
      </c>
      <c r="BW182" s="276">
        <f t="shared" si="192"/>
        <v>6.9444444444444441E-3</v>
      </c>
      <c r="BX182" s="125">
        <f t="shared" si="193"/>
        <v>1</v>
      </c>
      <c r="BY182" s="125">
        <f t="shared" si="194"/>
        <v>2.9142425772132417E-3</v>
      </c>
      <c r="BZ182" s="125">
        <f t="shared" si="195"/>
        <v>8.6999999999999993</v>
      </c>
      <c r="CA182" s="125">
        <f t="shared" si="196"/>
        <v>0.10133244333396374</v>
      </c>
      <c r="CB182" s="125">
        <f t="shared" si="197"/>
        <v>0.9977345910851857</v>
      </c>
      <c r="CC182" s="125">
        <f t="shared" si="198"/>
        <v>621.88226211480298</v>
      </c>
      <c r="CD182" s="125">
        <f t="shared" si="199"/>
        <v>1.4088176205597727</v>
      </c>
      <c r="CE182" s="125">
        <f t="shared" si="200"/>
        <v>441</v>
      </c>
      <c r="CF182" s="304" cm="1">
        <f t="array" ref="CF182">PEDBIKE_DELAY(BW182,BV182,AG182,AH182,AP182,AQ182,AN182,L182,FALSE)</f>
        <v>83.92398037112568</v>
      </c>
      <c r="CG182" s="306">
        <f t="shared" si="201"/>
        <v>8.6999999999999993</v>
      </c>
      <c r="CH182" s="125">
        <f t="shared" si="202"/>
        <v>1</v>
      </c>
      <c r="CI182" s="125">
        <f t="shared" si="203"/>
        <v>2.9142425772132417E-3</v>
      </c>
      <c r="CJ182" s="125">
        <f t="shared" si="204"/>
        <v>8.6999999999999993</v>
      </c>
      <c r="CK182" s="125">
        <f t="shared" si="205"/>
        <v>0.9977345910851857</v>
      </c>
      <c r="CL182" s="125">
        <f t="shared" si="206"/>
        <v>1</v>
      </c>
      <c r="CM182" s="125">
        <f t="shared" si="207"/>
        <v>620.47344449424327</v>
      </c>
      <c r="CN182" s="125">
        <f t="shared" si="208"/>
        <v>1.4088176205597727</v>
      </c>
      <c r="CO182" s="127">
        <f t="shared" si="209"/>
        <v>441</v>
      </c>
      <c r="CP182" s="125" cm="1">
        <f t="array" ref="CP182">PEDBIKE_DELAY(BW182,AW182,AG182,AH182,AP182,AQ182,AN182,L182,FALSE)</f>
        <v>83.92398037112568</v>
      </c>
      <c r="CQ182" s="126">
        <f t="shared" si="210"/>
        <v>30.5</v>
      </c>
      <c r="CR182" s="126">
        <f t="shared" si="211"/>
        <v>78.5</v>
      </c>
      <c r="CS182" s="126">
        <f t="shared" si="212"/>
        <v>54.5</v>
      </c>
      <c r="CT182" s="304">
        <f t="shared" si="213"/>
        <v>35.950000000000003</v>
      </c>
      <c r="CU182" s="126">
        <f t="shared" si="224"/>
        <v>35.950000000000003</v>
      </c>
      <c r="CV182" s="126">
        <f t="shared" si="214"/>
        <v>0</v>
      </c>
      <c r="CW182" s="127">
        <f t="shared" si="215"/>
        <v>0</v>
      </c>
      <c r="CX182" s="124">
        <f t="shared" si="216"/>
        <v>12</v>
      </c>
      <c r="CY182" s="124">
        <f t="shared" si="225"/>
        <v>2.8664999999999994</v>
      </c>
      <c r="CZ182" s="124">
        <f t="shared" si="226"/>
        <v>1.4364337627509893</v>
      </c>
      <c r="DA182" s="125">
        <f t="shared" si="217"/>
        <v>-1.7006999999999999</v>
      </c>
      <c r="DB182" s="125">
        <f t="shared" si="218"/>
        <v>0.51975000000000005</v>
      </c>
      <c r="DC182" s="125">
        <f t="shared" si="219"/>
        <v>2.9514499999999999</v>
      </c>
      <c r="DD182" s="125">
        <f t="shared" si="227"/>
        <v>5.2543837627509893</v>
      </c>
      <c r="DE182" s="298" t="str">
        <f t="shared" si="220"/>
        <v>C</v>
      </c>
    </row>
    <row r="183" spans="1:109" x14ac:dyDescent="0.25">
      <c r="A183" s="23">
        <v>1000</v>
      </c>
      <c r="B183" s="23">
        <v>35</v>
      </c>
      <c r="C183" s="23">
        <v>4</v>
      </c>
      <c r="D183" s="23" t="s">
        <v>265</v>
      </c>
      <c r="E183" s="312">
        <f t="shared" si="152"/>
        <v>3.0164829542725236</v>
      </c>
      <c r="F183" s="287" t="str">
        <f t="shared" si="153"/>
        <v>C</v>
      </c>
      <c r="G183" s="312">
        <f t="shared" si="154"/>
        <v>3.0091999999999994</v>
      </c>
      <c r="H183" s="312">
        <f t="shared" si="154"/>
        <v>5.630633762750989</v>
      </c>
      <c r="I183" s="287" t="str">
        <f t="shared" si="155"/>
        <v>C</v>
      </c>
      <c r="J183" s="320">
        <f t="shared" si="221"/>
        <v>4</v>
      </c>
      <c r="K183" s="80">
        <f t="shared" si="222"/>
        <v>4</v>
      </c>
      <c r="L183" s="82">
        <f t="shared" si="223"/>
        <v>4</v>
      </c>
      <c r="M183" s="80">
        <f t="shared" si="156"/>
        <v>35</v>
      </c>
      <c r="N183" s="80">
        <f t="shared" si="157"/>
        <v>200</v>
      </c>
      <c r="O183" s="80">
        <f t="shared" si="158"/>
        <v>200</v>
      </c>
      <c r="P183" s="80">
        <f t="shared" si="159"/>
        <v>1000</v>
      </c>
      <c r="Q183" s="80">
        <f t="shared" si="160"/>
        <v>2800</v>
      </c>
      <c r="R183" s="80">
        <f t="shared" si="161"/>
        <v>2800</v>
      </c>
      <c r="S183" s="80">
        <f t="shared" si="162"/>
        <v>100</v>
      </c>
      <c r="T183" s="80">
        <f>0</f>
        <v>0</v>
      </c>
      <c r="U183" s="80">
        <f>'Int. Sens. Plot'!$B$2</f>
        <v>100</v>
      </c>
      <c r="V183" s="80">
        <f>'Int. Sens. Plot'!$B$3</f>
        <v>25</v>
      </c>
      <c r="W183" s="80">
        <f t="shared" si="163"/>
        <v>5</v>
      </c>
      <c r="X183" s="80">
        <f t="shared" si="164"/>
        <v>5</v>
      </c>
      <c r="Y183" s="225">
        <v>0.5</v>
      </c>
      <c r="Z183" s="80">
        <v>0</v>
      </c>
      <c r="AA183" s="86">
        <v>45</v>
      </c>
      <c r="AB183" s="86">
        <v>5</v>
      </c>
      <c r="AC183" s="80">
        <v>90</v>
      </c>
      <c r="AD183" s="80">
        <v>45</v>
      </c>
      <c r="AE183" s="80">
        <v>12</v>
      </c>
      <c r="AF183" s="80">
        <f t="shared" si="165"/>
        <v>57</v>
      </c>
      <c r="AG183" s="80">
        <f t="shared" si="166"/>
        <v>57</v>
      </c>
      <c r="AH183" s="86">
        <v>0</v>
      </c>
      <c r="AI183" s="86">
        <v>12</v>
      </c>
      <c r="AJ183" s="40">
        <v>163.9</v>
      </c>
      <c r="AK183" s="86">
        <v>9</v>
      </c>
      <c r="AL183" s="86">
        <v>0</v>
      </c>
      <c r="AM183" s="91">
        <v>1</v>
      </c>
      <c r="AN183" s="91">
        <v>0.1</v>
      </c>
      <c r="AO183" s="122">
        <v>3.5</v>
      </c>
      <c r="AP183" s="122">
        <v>10</v>
      </c>
      <c r="AQ183" s="122">
        <v>3</v>
      </c>
      <c r="AR183" s="122">
        <v>3</v>
      </c>
      <c r="AS183" s="122" t="str">
        <f t="shared" si="167"/>
        <v>Signalized</v>
      </c>
      <c r="AT183" s="119" t="s">
        <v>74</v>
      </c>
      <c r="AU183" s="321" t="s">
        <v>74</v>
      </c>
      <c r="AV183" s="306">
        <f t="shared" si="168"/>
        <v>19.285714285714285</v>
      </c>
      <c r="AW183" s="276">
        <f t="shared" si="169"/>
        <v>0.77777777777777779</v>
      </c>
      <c r="AX183" s="276">
        <f t="shared" si="170"/>
        <v>2.7777777777777776E-2</v>
      </c>
      <c r="AY183" s="125">
        <f t="shared" si="171"/>
        <v>75150.201367885718</v>
      </c>
      <c r="AZ183" s="125">
        <f t="shared" si="172"/>
        <v>112725.30205182858</v>
      </c>
      <c r="BA183" s="125">
        <f t="shared" si="173"/>
        <v>150317.68845005715</v>
      </c>
      <c r="BB183" s="125">
        <f t="shared" si="174"/>
        <v>1</v>
      </c>
      <c r="BC183" s="125">
        <f t="shared" si="175"/>
        <v>1</v>
      </c>
      <c r="BD183" s="326" t="str">
        <f t="shared" si="176"/>
        <v>-</v>
      </c>
      <c r="BE183" s="125" t="str">
        <f t="shared" si="177"/>
        <v>-</v>
      </c>
      <c r="BF183" s="125">
        <f t="shared" si="178"/>
        <v>4.9260997857153797</v>
      </c>
      <c r="BG183" s="125">
        <f t="shared" si="179"/>
        <v>1.3886920442435355</v>
      </c>
      <c r="BH183" s="127">
        <f t="shared" si="180"/>
        <v>175</v>
      </c>
      <c r="BI183" s="125">
        <f t="shared" si="181"/>
        <v>0.79625000000000001</v>
      </c>
      <c r="BJ183" s="125">
        <f t="shared" si="182"/>
        <v>0.14224999999999999</v>
      </c>
      <c r="BK183" s="127">
        <f t="shared" si="183"/>
        <v>49</v>
      </c>
      <c r="BL183" s="126">
        <f>IF(AS183="Signalized",(AC183-BK183)^2/(2*AC183),IF(AS183="Free",PEDBIKE_DELAY(AX183,AW183,AF183,AE183,AO183,AR183,AM183,L183,TRUE),IF(AS183="Stop",1,"Control N/A!")))</f>
        <v>9.3388888888888886</v>
      </c>
      <c r="BM183" s="125">
        <f t="shared" si="184"/>
        <v>8.959091002898803E-2</v>
      </c>
      <c r="BN183" s="125">
        <f t="shared" si="185"/>
        <v>3.0164829542725236</v>
      </c>
      <c r="BO183" s="124" t="str">
        <f t="shared" si="186"/>
        <v>C</v>
      </c>
      <c r="BP183" s="310"/>
      <c r="BQ183" s="302">
        <f t="shared" si="187"/>
        <v>1500</v>
      </c>
      <c r="BR183" s="126">
        <v>168</v>
      </c>
      <c r="BS183" s="127">
        <f t="shared" si="188"/>
        <v>6.6320241494912391E-2</v>
      </c>
      <c r="BT183" s="126">
        <f t="shared" si="189"/>
        <v>22.5</v>
      </c>
      <c r="BU183" s="303">
        <f t="shared" si="190"/>
        <v>8.6999999999999993</v>
      </c>
      <c r="BV183" s="276">
        <f t="shared" si="191"/>
        <v>0.77777777777777779</v>
      </c>
      <c r="BW183" s="276">
        <f t="shared" si="192"/>
        <v>6.9444444444444441E-3</v>
      </c>
      <c r="BX183" s="125">
        <f t="shared" si="193"/>
        <v>1</v>
      </c>
      <c r="BY183" s="125">
        <f t="shared" si="194"/>
        <v>2.6192316032371738E-3</v>
      </c>
      <c r="BZ183" s="125">
        <f t="shared" si="195"/>
        <v>8.6999999999999993</v>
      </c>
      <c r="CA183" s="125">
        <f t="shared" si="196"/>
        <v>0.11193776171957726</v>
      </c>
      <c r="CB183" s="125">
        <f t="shared" si="197"/>
        <v>0.99884847331709037</v>
      </c>
      <c r="CC183" s="125">
        <f t="shared" si="198"/>
        <v>1107.8201425005288</v>
      </c>
      <c r="CD183" s="125">
        <f t="shared" si="199"/>
        <v>1.2756844539540753</v>
      </c>
      <c r="CE183" s="125">
        <f t="shared" si="200"/>
        <v>868</v>
      </c>
      <c r="CF183" s="304" cm="1">
        <f t="array" ref="CF183">PEDBIKE_DELAY(BW183,BV183,AG183,AH183,AP183,AQ183,AN183,L183,FALSE)</f>
        <v>113.55739515813687</v>
      </c>
      <c r="CG183" s="306">
        <f t="shared" si="201"/>
        <v>8.6999999999999993</v>
      </c>
      <c r="CH183" s="125">
        <f t="shared" si="202"/>
        <v>1</v>
      </c>
      <c r="CI183" s="125">
        <f t="shared" si="203"/>
        <v>2.6192316032371738E-3</v>
      </c>
      <c r="CJ183" s="125">
        <f t="shared" si="204"/>
        <v>8.6999999999999993</v>
      </c>
      <c r="CK183" s="125">
        <f t="shared" si="205"/>
        <v>0.99884847331709037</v>
      </c>
      <c r="CL183" s="125">
        <f t="shared" si="206"/>
        <v>1</v>
      </c>
      <c r="CM183" s="125">
        <f t="shared" si="207"/>
        <v>1106.5444580465748</v>
      </c>
      <c r="CN183" s="125">
        <f t="shared" si="208"/>
        <v>1.2756844539540753</v>
      </c>
      <c r="CO183" s="127">
        <f t="shared" si="209"/>
        <v>868</v>
      </c>
      <c r="CP183" s="125" cm="1">
        <f t="array" ref="CP183">PEDBIKE_DELAY(BW183,AW183,AG183,AH183,AP183,AQ183,AN183,L183,FALSE)</f>
        <v>113.55739515813687</v>
      </c>
      <c r="CQ183" s="126">
        <f t="shared" si="210"/>
        <v>30.5</v>
      </c>
      <c r="CR183" s="126">
        <f t="shared" si="211"/>
        <v>78.5</v>
      </c>
      <c r="CS183" s="126">
        <f t="shared" si="212"/>
        <v>54.5</v>
      </c>
      <c r="CT183" s="304">
        <f t="shared" si="213"/>
        <v>35.950000000000003</v>
      </c>
      <c r="CU183" s="126">
        <f t="shared" si="224"/>
        <v>35.950000000000003</v>
      </c>
      <c r="CV183" s="126">
        <f t="shared" si="214"/>
        <v>0</v>
      </c>
      <c r="CW183" s="127">
        <f t="shared" si="215"/>
        <v>0</v>
      </c>
      <c r="CX183" s="124">
        <f t="shared" si="216"/>
        <v>12</v>
      </c>
      <c r="CY183" s="124">
        <f t="shared" si="225"/>
        <v>3.1850000000000001</v>
      </c>
      <c r="CZ183" s="124">
        <f t="shared" si="226"/>
        <v>1.4364337627509893</v>
      </c>
      <c r="DA183" s="125">
        <f t="shared" si="217"/>
        <v>-1.7006999999999999</v>
      </c>
      <c r="DB183" s="125">
        <f t="shared" si="218"/>
        <v>0.57750000000000001</v>
      </c>
      <c r="DC183" s="125">
        <f t="shared" si="219"/>
        <v>3.0091999999999994</v>
      </c>
      <c r="DD183" s="125">
        <f t="shared" si="227"/>
        <v>5.630633762750989</v>
      </c>
      <c r="DE183" s="298" t="str">
        <f t="shared" si="220"/>
        <v>C</v>
      </c>
    </row>
    <row r="184" spans="1:109" x14ac:dyDescent="0.25">
      <c r="A184" s="23">
        <v>1100</v>
      </c>
      <c r="B184" s="23">
        <v>35</v>
      </c>
      <c r="C184" s="23">
        <v>4</v>
      </c>
      <c r="D184" s="23" t="s">
        <v>265</v>
      </c>
      <c r="E184" s="312">
        <f t="shared" si="152"/>
        <v>3.1103329542725238</v>
      </c>
      <c r="F184" s="287" t="str">
        <f t="shared" si="153"/>
        <v>C</v>
      </c>
      <c r="G184" s="312">
        <f t="shared" si="154"/>
        <v>3.0669499999999998</v>
      </c>
      <c r="H184" s="312">
        <f t="shared" si="154"/>
        <v>6.0068837627509897</v>
      </c>
      <c r="I184" s="287" t="str">
        <f t="shared" si="155"/>
        <v>C</v>
      </c>
      <c r="J184" s="320">
        <f t="shared" si="221"/>
        <v>4</v>
      </c>
      <c r="K184" s="80">
        <f t="shared" si="222"/>
        <v>4</v>
      </c>
      <c r="L184" s="82">
        <f t="shared" si="223"/>
        <v>4</v>
      </c>
      <c r="M184" s="80">
        <f t="shared" si="156"/>
        <v>35</v>
      </c>
      <c r="N184" s="80">
        <f t="shared" si="157"/>
        <v>220</v>
      </c>
      <c r="O184" s="80">
        <f t="shared" si="158"/>
        <v>220</v>
      </c>
      <c r="P184" s="80">
        <f t="shared" si="159"/>
        <v>1100</v>
      </c>
      <c r="Q184" s="80">
        <f t="shared" si="160"/>
        <v>3080</v>
      </c>
      <c r="R184" s="80">
        <f t="shared" si="161"/>
        <v>3080</v>
      </c>
      <c r="S184" s="80">
        <f t="shared" si="162"/>
        <v>110</v>
      </c>
      <c r="T184" s="80">
        <f>0</f>
        <v>0</v>
      </c>
      <c r="U184" s="80">
        <f>'Int. Sens. Plot'!$B$2</f>
        <v>100</v>
      </c>
      <c r="V184" s="80">
        <f>'Int. Sens. Plot'!$B$3</f>
        <v>25</v>
      </c>
      <c r="W184" s="80">
        <f t="shared" si="163"/>
        <v>5</v>
      </c>
      <c r="X184" s="80">
        <f t="shared" si="164"/>
        <v>5</v>
      </c>
      <c r="Y184" s="225">
        <v>0.5</v>
      </c>
      <c r="Z184" s="80">
        <v>0</v>
      </c>
      <c r="AA184" s="86">
        <v>45</v>
      </c>
      <c r="AB184" s="86">
        <v>5</v>
      </c>
      <c r="AC184" s="80">
        <v>90</v>
      </c>
      <c r="AD184" s="80">
        <v>45</v>
      </c>
      <c r="AE184" s="80">
        <v>12</v>
      </c>
      <c r="AF184" s="80">
        <f t="shared" si="165"/>
        <v>57</v>
      </c>
      <c r="AG184" s="80">
        <f t="shared" si="166"/>
        <v>57</v>
      </c>
      <c r="AH184" s="86">
        <v>0</v>
      </c>
      <c r="AI184" s="86">
        <v>12</v>
      </c>
      <c r="AJ184" s="40">
        <v>164.9</v>
      </c>
      <c r="AK184" s="86">
        <v>9</v>
      </c>
      <c r="AL184" s="86">
        <v>0</v>
      </c>
      <c r="AM184" s="91">
        <v>1</v>
      </c>
      <c r="AN184" s="91">
        <v>0.1</v>
      </c>
      <c r="AO184" s="122">
        <v>3.5</v>
      </c>
      <c r="AP184" s="122">
        <v>10</v>
      </c>
      <c r="AQ184" s="122">
        <v>3</v>
      </c>
      <c r="AR184" s="122">
        <v>3</v>
      </c>
      <c r="AS184" s="122" t="str">
        <f t="shared" si="167"/>
        <v>Signalized</v>
      </c>
      <c r="AT184" s="119" t="s">
        <v>74</v>
      </c>
      <c r="AU184" s="321" t="s">
        <v>74</v>
      </c>
      <c r="AV184" s="306">
        <f t="shared" si="168"/>
        <v>19.285714285714285</v>
      </c>
      <c r="AW184" s="276">
        <f t="shared" si="169"/>
        <v>0.85555555555555551</v>
      </c>
      <c r="AX184" s="276">
        <f t="shared" si="170"/>
        <v>2.7777777777777776E-2</v>
      </c>
      <c r="AY184" s="125">
        <f t="shared" si="171"/>
        <v>307143.34286556591</v>
      </c>
      <c r="AZ184" s="125">
        <f t="shared" si="172"/>
        <v>460715.01429834886</v>
      </c>
      <c r="BA184" s="125">
        <f t="shared" si="173"/>
        <v>614303.9714454175</v>
      </c>
      <c r="BB184" s="125">
        <f t="shared" si="174"/>
        <v>1</v>
      </c>
      <c r="BC184" s="125">
        <f t="shared" si="175"/>
        <v>1</v>
      </c>
      <c r="BD184" s="326" t="str">
        <f t="shared" si="176"/>
        <v>-</v>
      </c>
      <c r="BE184" s="125" t="str">
        <f t="shared" si="177"/>
        <v>-</v>
      </c>
      <c r="BF184" s="125">
        <f t="shared" si="178"/>
        <v>4.5121010427112704</v>
      </c>
      <c r="BG184" s="125">
        <f t="shared" si="179"/>
        <v>1.3886920442435355</v>
      </c>
      <c r="BH184" s="127">
        <f t="shared" si="180"/>
        <v>192.5</v>
      </c>
      <c r="BI184" s="125">
        <f t="shared" si="181"/>
        <v>0.87587499999999996</v>
      </c>
      <c r="BJ184" s="125">
        <f t="shared" si="182"/>
        <v>0.156475</v>
      </c>
      <c r="BK184" s="127">
        <f t="shared" si="183"/>
        <v>49</v>
      </c>
      <c r="BL184" s="126">
        <f>IF(AS184="Signalized",(AC184-BK184)^2/(2*AC184),IF(AS184="Free",PEDBIKE_DELAY(AX184,AW184,AF184,AE184,AO184,AR184,AM184,L184,TRUE),IF(AS184="Stop",1,"Control N/A!")))</f>
        <v>9.3388888888888886</v>
      </c>
      <c r="BM184" s="125">
        <f t="shared" si="184"/>
        <v>8.959091002898803E-2</v>
      </c>
      <c r="BN184" s="125">
        <f t="shared" si="185"/>
        <v>3.1103329542725238</v>
      </c>
      <c r="BO184" s="124" t="str">
        <f t="shared" si="186"/>
        <v>C</v>
      </c>
      <c r="BP184" s="310"/>
      <c r="BQ184" s="302">
        <f t="shared" si="187"/>
        <v>1500</v>
      </c>
      <c r="BR184" s="126">
        <v>169</v>
      </c>
      <c r="BS184" s="127">
        <f t="shared" si="188"/>
        <v>2.4533774217682953E-2</v>
      </c>
      <c r="BT184" s="126">
        <f t="shared" si="189"/>
        <v>22.5</v>
      </c>
      <c r="BU184" s="303">
        <f t="shared" si="190"/>
        <v>8.6999999999999993</v>
      </c>
      <c r="BV184" s="276">
        <f t="shared" si="191"/>
        <v>0.85555555555555551</v>
      </c>
      <c r="BW184" s="276">
        <f t="shared" si="192"/>
        <v>6.9444444444444441E-3</v>
      </c>
      <c r="BX184" s="125">
        <f t="shared" si="193"/>
        <v>1</v>
      </c>
      <c r="BY184" s="125">
        <f t="shared" si="194"/>
        <v>2.4528408162715651E-3</v>
      </c>
      <c r="BZ184" s="125">
        <f t="shared" si="195"/>
        <v>8.6999999999999993</v>
      </c>
      <c r="CA184" s="125">
        <f t="shared" si="196"/>
        <v>0.12241792506067406</v>
      </c>
      <c r="CB184" s="125">
        <f t="shared" si="197"/>
        <v>0.99941466916070576</v>
      </c>
      <c r="CC184" s="125">
        <f t="shared" si="198"/>
        <v>1988.167596740326</v>
      </c>
      <c r="CD184" s="125">
        <f t="shared" si="199"/>
        <v>1.1637358080575113</v>
      </c>
      <c r="CE184" s="125">
        <f t="shared" si="200"/>
        <v>1708</v>
      </c>
      <c r="CF184" s="304" cm="1">
        <f t="array" ref="CF184">PEDBIKE_DELAY(BW184,BV184,AG184,AH184,AP184,AQ184,AN184,L184,FALSE)</f>
        <v>150.42048927017231</v>
      </c>
      <c r="CG184" s="306">
        <f t="shared" si="201"/>
        <v>8.6999999999999993</v>
      </c>
      <c r="CH184" s="125">
        <f t="shared" si="202"/>
        <v>1</v>
      </c>
      <c r="CI184" s="125">
        <f t="shared" si="203"/>
        <v>2.4528408162715651E-3</v>
      </c>
      <c r="CJ184" s="125">
        <f t="shared" si="204"/>
        <v>8.6999999999999993</v>
      </c>
      <c r="CK184" s="125">
        <f t="shared" si="205"/>
        <v>0.99941466916070587</v>
      </c>
      <c r="CL184" s="125">
        <f t="shared" si="206"/>
        <v>1</v>
      </c>
      <c r="CM184" s="125">
        <f t="shared" si="207"/>
        <v>1987.0038609322683</v>
      </c>
      <c r="CN184" s="125">
        <f t="shared" si="208"/>
        <v>1.1637358080575113</v>
      </c>
      <c r="CO184" s="127">
        <f t="shared" si="209"/>
        <v>1708</v>
      </c>
      <c r="CP184" s="125" cm="1">
        <f t="array" ref="CP184">PEDBIKE_DELAY(BW184,AW184,AG184,AH184,AP184,AQ184,AN184,L184,FALSE)</f>
        <v>150.42048927017231</v>
      </c>
      <c r="CQ184" s="126">
        <f t="shared" si="210"/>
        <v>30.5</v>
      </c>
      <c r="CR184" s="126">
        <f t="shared" si="211"/>
        <v>78.5</v>
      </c>
      <c r="CS184" s="126">
        <f t="shared" si="212"/>
        <v>54.5</v>
      </c>
      <c r="CT184" s="304">
        <f t="shared" si="213"/>
        <v>35.950000000000003</v>
      </c>
      <c r="CU184" s="126">
        <f t="shared" si="224"/>
        <v>35.950000000000003</v>
      </c>
      <c r="CV184" s="126">
        <f t="shared" si="214"/>
        <v>0</v>
      </c>
      <c r="CW184" s="127">
        <f t="shared" si="215"/>
        <v>0</v>
      </c>
      <c r="CX184" s="124">
        <f t="shared" si="216"/>
        <v>12</v>
      </c>
      <c r="CY184" s="124">
        <f t="shared" si="225"/>
        <v>3.5034999999999998</v>
      </c>
      <c r="CZ184" s="124">
        <f t="shared" si="226"/>
        <v>1.4364337627509893</v>
      </c>
      <c r="DA184" s="125">
        <f t="shared" si="217"/>
        <v>-1.7006999999999999</v>
      </c>
      <c r="DB184" s="125">
        <f t="shared" si="218"/>
        <v>0.63524999999999998</v>
      </c>
      <c r="DC184" s="125">
        <f t="shared" si="219"/>
        <v>3.0669499999999998</v>
      </c>
      <c r="DD184" s="125">
        <f t="shared" si="227"/>
        <v>6.0068837627509897</v>
      </c>
      <c r="DE184" s="298" t="str">
        <f t="shared" si="220"/>
        <v>C</v>
      </c>
    </row>
    <row r="185" spans="1:109" x14ac:dyDescent="0.25">
      <c r="A185" s="23">
        <v>1200</v>
      </c>
      <c r="B185" s="23">
        <v>35</v>
      </c>
      <c r="C185" s="23">
        <v>4</v>
      </c>
      <c r="D185" s="23" t="s">
        <v>265</v>
      </c>
      <c r="E185" s="312">
        <f t="shared" si="152"/>
        <v>3.2041829542725235</v>
      </c>
      <c r="F185" s="287" t="str">
        <f t="shared" si="153"/>
        <v>C</v>
      </c>
      <c r="G185" s="312">
        <f t="shared" si="154"/>
        <v>3.1246999999999994</v>
      </c>
      <c r="H185" s="312">
        <f t="shared" si="154"/>
        <v>6.3831337627509885</v>
      </c>
      <c r="I185" s="287" t="str">
        <f t="shared" si="155"/>
        <v>C</v>
      </c>
      <c r="J185" s="320">
        <f t="shared" si="221"/>
        <v>4</v>
      </c>
      <c r="K185" s="80">
        <f t="shared" si="222"/>
        <v>4</v>
      </c>
      <c r="L185" s="82">
        <f t="shared" si="223"/>
        <v>4</v>
      </c>
      <c r="M185" s="80">
        <f t="shared" si="156"/>
        <v>35</v>
      </c>
      <c r="N185" s="80">
        <f t="shared" si="157"/>
        <v>240</v>
      </c>
      <c r="O185" s="80">
        <f t="shared" si="158"/>
        <v>240</v>
      </c>
      <c r="P185" s="80">
        <f t="shared" si="159"/>
        <v>1200</v>
      </c>
      <c r="Q185" s="80">
        <f t="shared" si="160"/>
        <v>3360</v>
      </c>
      <c r="R185" s="80">
        <f t="shared" si="161"/>
        <v>3360</v>
      </c>
      <c r="S185" s="80">
        <f t="shared" si="162"/>
        <v>120</v>
      </c>
      <c r="T185" s="80">
        <f>0</f>
        <v>0</v>
      </c>
      <c r="U185" s="80">
        <f>'Int. Sens. Plot'!$B$2</f>
        <v>100</v>
      </c>
      <c r="V185" s="80">
        <f>'Int. Sens. Plot'!$B$3</f>
        <v>25</v>
      </c>
      <c r="W185" s="80">
        <f t="shared" si="163"/>
        <v>5</v>
      </c>
      <c r="X185" s="80">
        <f t="shared" si="164"/>
        <v>5</v>
      </c>
      <c r="Y185" s="225">
        <v>0.5</v>
      </c>
      <c r="Z185" s="80">
        <v>0</v>
      </c>
      <c r="AA185" s="86">
        <v>45</v>
      </c>
      <c r="AB185" s="86">
        <v>5</v>
      </c>
      <c r="AC185" s="80">
        <v>90</v>
      </c>
      <c r="AD185" s="80">
        <v>45</v>
      </c>
      <c r="AE185" s="80">
        <v>12</v>
      </c>
      <c r="AF185" s="80">
        <f t="shared" si="165"/>
        <v>57</v>
      </c>
      <c r="AG185" s="80">
        <f t="shared" si="166"/>
        <v>57</v>
      </c>
      <c r="AH185" s="86">
        <v>0</v>
      </c>
      <c r="AI185" s="86">
        <v>12</v>
      </c>
      <c r="AJ185" s="40">
        <v>165.9</v>
      </c>
      <c r="AK185" s="86">
        <v>9</v>
      </c>
      <c r="AL185" s="86">
        <v>0</v>
      </c>
      <c r="AM185" s="91">
        <v>1</v>
      </c>
      <c r="AN185" s="91">
        <v>0.1</v>
      </c>
      <c r="AO185" s="122">
        <v>3.5</v>
      </c>
      <c r="AP185" s="122">
        <v>10</v>
      </c>
      <c r="AQ185" s="122">
        <v>3</v>
      </c>
      <c r="AR185" s="122">
        <v>3</v>
      </c>
      <c r="AS185" s="122" t="str">
        <f t="shared" si="167"/>
        <v>Signalized</v>
      </c>
      <c r="AT185" s="119" t="s">
        <v>74</v>
      </c>
      <c r="AU185" s="321" t="s">
        <v>74</v>
      </c>
      <c r="AV185" s="306">
        <f t="shared" si="168"/>
        <v>19.285714285714285</v>
      </c>
      <c r="AW185" s="276">
        <f t="shared" si="169"/>
        <v>0.93333333333333335</v>
      </c>
      <c r="AX185" s="276">
        <f t="shared" si="170"/>
        <v>2.7777777777777776E-2</v>
      </c>
      <c r="AY185" s="125">
        <f t="shared" si="171"/>
        <v>1265125.0250822245</v>
      </c>
      <c r="AZ185" s="125">
        <f t="shared" si="172"/>
        <v>1897687.5376233368</v>
      </c>
      <c r="BA185" s="125">
        <f t="shared" si="173"/>
        <v>2530267.3358787349</v>
      </c>
      <c r="BB185" s="125">
        <f t="shared" si="174"/>
        <v>1</v>
      </c>
      <c r="BC185" s="125">
        <f t="shared" si="175"/>
        <v>1</v>
      </c>
      <c r="BD185" s="326" t="str">
        <f t="shared" si="176"/>
        <v>-</v>
      </c>
      <c r="BE185" s="125" t="str">
        <f t="shared" si="177"/>
        <v>-</v>
      </c>
      <c r="BF185" s="125">
        <f t="shared" si="178"/>
        <v>4.1653522210447971</v>
      </c>
      <c r="BG185" s="125">
        <f t="shared" si="179"/>
        <v>1.3886920442435355</v>
      </c>
      <c r="BH185" s="127">
        <f t="shared" si="180"/>
        <v>210</v>
      </c>
      <c r="BI185" s="125">
        <f t="shared" si="181"/>
        <v>0.9554999999999999</v>
      </c>
      <c r="BJ185" s="125">
        <f t="shared" si="182"/>
        <v>0.17069999999999999</v>
      </c>
      <c r="BK185" s="127">
        <f t="shared" si="183"/>
        <v>49</v>
      </c>
      <c r="BL185" s="126">
        <f>IF(AS185="Signalized",(AC185-BK185)^2/(2*AC185),IF(AS185="Free",PEDBIKE_DELAY(AX185,AW185,AF185,AE185,AO185,AR185,AM185,L185,TRUE),IF(AS185="Stop",1,"Control N/A!")))</f>
        <v>9.3388888888888886</v>
      </c>
      <c r="BM185" s="125">
        <f t="shared" si="184"/>
        <v>8.959091002898803E-2</v>
      </c>
      <c r="BN185" s="125">
        <f t="shared" si="185"/>
        <v>3.2041829542725235</v>
      </c>
      <c r="BO185" s="124" t="str">
        <f t="shared" si="186"/>
        <v>C</v>
      </c>
      <c r="BP185" s="310"/>
      <c r="BQ185" s="302">
        <f t="shared" si="187"/>
        <v>1500</v>
      </c>
      <c r="BR185" s="126">
        <v>170</v>
      </c>
      <c r="BS185" s="127">
        <f t="shared" si="188"/>
        <v>8.9754686670345044E-3</v>
      </c>
      <c r="BT185" s="126">
        <f t="shared" si="189"/>
        <v>22.5</v>
      </c>
      <c r="BU185" s="303">
        <f t="shared" si="190"/>
        <v>8.6999999999999993</v>
      </c>
      <c r="BV185" s="276">
        <f t="shared" si="191"/>
        <v>0.93333333333333335</v>
      </c>
      <c r="BW185" s="276">
        <f t="shared" si="192"/>
        <v>6.9444444444444441E-3</v>
      </c>
      <c r="BX185" s="125">
        <f t="shared" si="193"/>
        <v>1</v>
      </c>
      <c r="BY185" s="125">
        <f t="shared" si="194"/>
        <v>2.3630583229488169E-3</v>
      </c>
      <c r="BZ185" s="125">
        <f t="shared" si="195"/>
        <v>8.6999999999999993</v>
      </c>
      <c r="CA185" s="125">
        <f t="shared" si="196"/>
        <v>0.13277441033178705</v>
      </c>
      <c r="CB185" s="125">
        <f t="shared" si="197"/>
        <v>0.99970247133955847</v>
      </c>
      <c r="CC185" s="125">
        <f t="shared" si="198"/>
        <v>3592.3910661730642</v>
      </c>
      <c r="CD185" s="125">
        <f t="shared" si="199"/>
        <v>1.068839301700776</v>
      </c>
      <c r="CE185" s="125">
        <f t="shared" si="200"/>
        <v>3361</v>
      </c>
      <c r="CF185" s="304" cm="1">
        <f t="array" ref="CF185">PEDBIKE_DELAY(BW185,BV185,AG185,AH185,AP185,AQ185,AN185,L185,FALSE)</f>
        <v>194.80551535986473</v>
      </c>
      <c r="CG185" s="306">
        <f t="shared" si="201"/>
        <v>8.6999999999999993</v>
      </c>
      <c r="CH185" s="125">
        <f t="shared" si="202"/>
        <v>1</v>
      </c>
      <c r="CI185" s="125">
        <f t="shared" si="203"/>
        <v>2.3630583229488169E-3</v>
      </c>
      <c r="CJ185" s="125">
        <f t="shared" si="204"/>
        <v>8.6999999999999993</v>
      </c>
      <c r="CK185" s="125">
        <f t="shared" si="205"/>
        <v>0.99970247133955847</v>
      </c>
      <c r="CL185" s="125">
        <f t="shared" si="206"/>
        <v>1</v>
      </c>
      <c r="CM185" s="125">
        <f t="shared" si="207"/>
        <v>3591.3222268713635</v>
      </c>
      <c r="CN185" s="125">
        <f t="shared" si="208"/>
        <v>1.068839301700776</v>
      </c>
      <c r="CO185" s="127">
        <f t="shared" si="209"/>
        <v>3361</v>
      </c>
      <c r="CP185" s="125" cm="1">
        <f t="array" ref="CP185">PEDBIKE_DELAY(BW185,AW185,AG185,AH185,AP185,AQ185,AN185,L185,FALSE)</f>
        <v>194.80551535986473</v>
      </c>
      <c r="CQ185" s="126">
        <f t="shared" si="210"/>
        <v>30.5</v>
      </c>
      <c r="CR185" s="126">
        <f t="shared" si="211"/>
        <v>78.5</v>
      </c>
      <c r="CS185" s="126">
        <f t="shared" si="212"/>
        <v>54.5</v>
      </c>
      <c r="CT185" s="304">
        <f t="shared" si="213"/>
        <v>35.950000000000003</v>
      </c>
      <c r="CU185" s="126">
        <f t="shared" si="224"/>
        <v>35.950000000000003</v>
      </c>
      <c r="CV185" s="126">
        <f t="shared" si="214"/>
        <v>0</v>
      </c>
      <c r="CW185" s="127">
        <f t="shared" si="215"/>
        <v>0</v>
      </c>
      <c r="CX185" s="124">
        <f t="shared" si="216"/>
        <v>12</v>
      </c>
      <c r="CY185" s="124">
        <f t="shared" si="225"/>
        <v>3.8219999999999996</v>
      </c>
      <c r="CZ185" s="124">
        <f t="shared" si="226"/>
        <v>1.4364337627509893</v>
      </c>
      <c r="DA185" s="125">
        <f t="shared" si="217"/>
        <v>-1.7006999999999999</v>
      </c>
      <c r="DB185" s="125">
        <f t="shared" si="218"/>
        <v>0.69299999999999995</v>
      </c>
      <c r="DC185" s="125">
        <f t="shared" si="219"/>
        <v>3.1246999999999994</v>
      </c>
      <c r="DD185" s="125">
        <f t="shared" si="227"/>
        <v>6.3831337627509885</v>
      </c>
      <c r="DE185" s="298" t="str">
        <f t="shared" si="220"/>
        <v>C</v>
      </c>
    </row>
    <row r="186" spans="1:109" x14ac:dyDescent="0.25">
      <c r="A186" s="23">
        <v>100</v>
      </c>
      <c r="B186" s="23">
        <v>45</v>
      </c>
      <c r="C186" s="23">
        <v>4</v>
      </c>
      <c r="D186" s="23" t="s">
        <v>265</v>
      </c>
      <c r="E186" s="312">
        <f t="shared" si="152"/>
        <v>2.1945829542725237</v>
      </c>
      <c r="F186" s="287" t="str">
        <f t="shared" si="153"/>
        <v>B</v>
      </c>
      <c r="G186" s="312">
        <f t="shared" si="154"/>
        <v>2.4894500000000002</v>
      </c>
      <c r="H186" s="312">
        <f t="shared" si="154"/>
        <v>2.1930203258296213</v>
      </c>
      <c r="I186" s="287" t="str">
        <f t="shared" si="155"/>
        <v>B</v>
      </c>
      <c r="J186" s="320">
        <f t="shared" si="221"/>
        <v>4</v>
      </c>
      <c r="K186" s="80">
        <f t="shared" si="222"/>
        <v>4</v>
      </c>
      <c r="L186" s="82">
        <f t="shared" si="223"/>
        <v>4</v>
      </c>
      <c r="M186" s="80">
        <f t="shared" si="156"/>
        <v>45</v>
      </c>
      <c r="N186" s="80">
        <f t="shared" si="157"/>
        <v>20</v>
      </c>
      <c r="O186" s="80">
        <f t="shared" si="158"/>
        <v>20</v>
      </c>
      <c r="P186" s="80">
        <f t="shared" si="159"/>
        <v>100</v>
      </c>
      <c r="Q186" s="80">
        <f t="shared" si="160"/>
        <v>280</v>
      </c>
      <c r="R186" s="80">
        <f t="shared" si="161"/>
        <v>280</v>
      </c>
      <c r="S186" s="80">
        <f t="shared" si="162"/>
        <v>10</v>
      </c>
      <c r="T186" s="80">
        <f>0</f>
        <v>0</v>
      </c>
      <c r="U186" s="80">
        <f>'Int. Sens. Plot'!$B$2</f>
        <v>100</v>
      </c>
      <c r="V186" s="80">
        <f>'Int. Sens. Plot'!$B$3</f>
        <v>25</v>
      </c>
      <c r="W186" s="80">
        <f t="shared" si="163"/>
        <v>5</v>
      </c>
      <c r="X186" s="80">
        <f t="shared" si="164"/>
        <v>5</v>
      </c>
      <c r="Y186" s="225">
        <v>0.5</v>
      </c>
      <c r="Z186" s="80">
        <v>0</v>
      </c>
      <c r="AA186" s="86">
        <v>45</v>
      </c>
      <c r="AB186" s="86">
        <v>5</v>
      </c>
      <c r="AC186" s="80">
        <v>90</v>
      </c>
      <c r="AD186" s="80">
        <v>45</v>
      </c>
      <c r="AE186" s="80">
        <v>12</v>
      </c>
      <c r="AF186" s="80">
        <f t="shared" si="165"/>
        <v>57</v>
      </c>
      <c r="AG186" s="80">
        <f t="shared" si="166"/>
        <v>57</v>
      </c>
      <c r="AH186" s="86">
        <v>0</v>
      </c>
      <c r="AI186" s="86">
        <v>12</v>
      </c>
      <c r="AJ186" s="40">
        <v>166.9</v>
      </c>
      <c r="AK186" s="86">
        <v>9</v>
      </c>
      <c r="AL186" s="86">
        <v>0</v>
      </c>
      <c r="AM186" s="91">
        <v>1</v>
      </c>
      <c r="AN186" s="91">
        <v>0.1</v>
      </c>
      <c r="AO186" s="122">
        <v>3.5</v>
      </c>
      <c r="AP186" s="122">
        <v>10</v>
      </c>
      <c r="AQ186" s="122">
        <v>3</v>
      </c>
      <c r="AR186" s="122">
        <v>3</v>
      </c>
      <c r="AS186" s="122" t="str">
        <f t="shared" si="167"/>
        <v>Signalized</v>
      </c>
      <c r="AT186" s="119" t="s">
        <v>74</v>
      </c>
      <c r="AU186" s="321" t="s">
        <v>74</v>
      </c>
      <c r="AV186" s="306">
        <f t="shared" si="168"/>
        <v>19.285714285714285</v>
      </c>
      <c r="AW186" s="276">
        <f t="shared" si="169"/>
        <v>7.7777777777777779E-2</v>
      </c>
      <c r="AX186" s="276">
        <f t="shared" si="170"/>
        <v>2.7777777777777776E-2</v>
      </c>
      <c r="AY186" s="125">
        <f t="shared" si="171"/>
        <v>1.0737530109471614</v>
      </c>
      <c r="AZ186" s="125">
        <f t="shared" si="172"/>
        <v>1.610629516420742</v>
      </c>
      <c r="BA186" s="125">
        <f t="shared" si="173"/>
        <v>19.433220307608607</v>
      </c>
      <c r="BB186" s="125">
        <f t="shared" si="174"/>
        <v>0.31467916125729578</v>
      </c>
      <c r="BC186" s="125">
        <f t="shared" si="175"/>
        <v>0.77941511464762558</v>
      </c>
      <c r="BD186" s="326" t="str">
        <f t="shared" si="176"/>
        <v>-</v>
      </c>
      <c r="BE186" s="125" t="str">
        <f t="shared" si="177"/>
        <v>-</v>
      </c>
      <c r="BF186" s="125">
        <f t="shared" si="178"/>
        <v>235.10550661108735</v>
      </c>
      <c r="BG186" s="125">
        <f t="shared" si="179"/>
        <v>1.3886920442435355</v>
      </c>
      <c r="BH186" s="127">
        <f t="shared" si="180"/>
        <v>17.5</v>
      </c>
      <c r="BI186" s="125">
        <f t="shared" si="181"/>
        <v>0.10237499999999998</v>
      </c>
      <c r="BJ186" s="125">
        <f t="shared" si="182"/>
        <v>1.4225E-2</v>
      </c>
      <c r="BK186" s="127">
        <f t="shared" si="183"/>
        <v>49</v>
      </c>
      <c r="BL186" s="126">
        <f>IF(AS186="Signalized",(AC186-BK186)^2/(2*AC186),IF(AS186="Free",PEDBIKE_DELAY(AX186,AW186,AF186,AE186,AO186,AR186,AM186,L186,TRUE),IF(AS186="Stop",1,"Control N/A!")))</f>
        <v>9.3388888888888886</v>
      </c>
      <c r="BM186" s="125">
        <f t="shared" si="184"/>
        <v>8.959091002898803E-2</v>
      </c>
      <c r="BN186" s="125">
        <f t="shared" si="185"/>
        <v>2.1945829542725237</v>
      </c>
      <c r="BO186" s="124" t="str">
        <f t="shared" si="186"/>
        <v>B</v>
      </c>
      <c r="BP186" s="310"/>
      <c r="BQ186" s="302">
        <f t="shared" si="187"/>
        <v>1500</v>
      </c>
      <c r="BR186" s="126">
        <v>171</v>
      </c>
      <c r="BS186" s="127">
        <f t="shared" si="188"/>
        <v>290.05576759087586</v>
      </c>
      <c r="BT186" s="126">
        <f t="shared" si="189"/>
        <v>11.756654937206294</v>
      </c>
      <c r="BU186" s="303">
        <f t="shared" si="190"/>
        <v>8.6999999999999993</v>
      </c>
      <c r="BV186" s="276">
        <f t="shared" si="191"/>
        <v>7.7777777777777779E-2</v>
      </c>
      <c r="BW186" s="276">
        <f t="shared" si="192"/>
        <v>6.9444444444444441E-3</v>
      </c>
      <c r="BX186" s="125">
        <f t="shared" si="193"/>
        <v>1</v>
      </c>
      <c r="BY186" s="125">
        <f t="shared" si="194"/>
        <v>6.8317239642296843E-2</v>
      </c>
      <c r="BZ186" s="125">
        <f t="shared" si="195"/>
        <v>8.6999999999999993</v>
      </c>
      <c r="CA186" s="125">
        <f t="shared" si="196"/>
        <v>1.180115862305986E-2</v>
      </c>
      <c r="CB186" s="125">
        <f t="shared" si="197"/>
        <v>0.4916914666578065</v>
      </c>
      <c r="CC186" s="125">
        <f t="shared" si="198"/>
        <v>7.5999513045549545</v>
      </c>
      <c r="CD186" s="125">
        <f t="shared" si="199"/>
        <v>3.863120101090435</v>
      </c>
      <c r="CE186" s="125">
        <f t="shared" si="200"/>
        <v>2</v>
      </c>
      <c r="CF186" s="304" cm="1">
        <f t="array" ref="CF186">PEDBIKE_DELAY(BW186,BV186,AG186,AH186,AP186,AQ186,AN186,L186,FALSE)</f>
        <v>1.9532750203840155</v>
      </c>
      <c r="CG186" s="306">
        <f t="shared" si="201"/>
        <v>8.6999999999999993</v>
      </c>
      <c r="CH186" s="125">
        <f t="shared" si="202"/>
        <v>1</v>
      </c>
      <c r="CI186" s="125">
        <f t="shared" si="203"/>
        <v>6.8317239642296843E-2</v>
      </c>
      <c r="CJ186" s="125">
        <f t="shared" si="204"/>
        <v>8.6999999999999993</v>
      </c>
      <c r="CK186" s="125">
        <f t="shared" si="205"/>
        <v>0.49169146665780539</v>
      </c>
      <c r="CL186" s="125">
        <f t="shared" si="206"/>
        <v>1</v>
      </c>
      <c r="CM186" s="125">
        <f t="shared" si="207"/>
        <v>3.7368312034645355</v>
      </c>
      <c r="CN186" s="125">
        <f t="shared" si="208"/>
        <v>3.863120101090435</v>
      </c>
      <c r="CO186" s="127">
        <f t="shared" si="209"/>
        <v>2</v>
      </c>
      <c r="CP186" s="125" cm="1">
        <f t="array" ref="CP186">PEDBIKE_DELAY(BW186,AW186,AG186,AH186,AP186,AQ186,AN186,L186,FALSE)</f>
        <v>1.9532750203840155</v>
      </c>
      <c r="CQ186" s="126">
        <f t="shared" si="210"/>
        <v>30.5</v>
      </c>
      <c r="CR186" s="126">
        <f t="shared" si="211"/>
        <v>78.5</v>
      </c>
      <c r="CS186" s="126">
        <f t="shared" si="212"/>
        <v>54.5</v>
      </c>
      <c r="CT186" s="304">
        <f t="shared" si="213"/>
        <v>25.206654937206295</v>
      </c>
      <c r="CU186" s="126">
        <f t="shared" si="224"/>
        <v>25.206654937206295</v>
      </c>
      <c r="CV186" s="126">
        <f t="shared" si="214"/>
        <v>0</v>
      </c>
      <c r="CW186" s="127">
        <f t="shared" si="215"/>
        <v>0</v>
      </c>
      <c r="CX186" s="124">
        <f t="shared" si="216"/>
        <v>12</v>
      </c>
      <c r="CY186" s="124">
        <f t="shared" si="225"/>
        <v>0.40949999999999992</v>
      </c>
      <c r="CZ186" s="124">
        <f t="shared" si="226"/>
        <v>1.2940703258296213</v>
      </c>
      <c r="DA186" s="125">
        <f t="shared" si="217"/>
        <v>-1.7006999999999999</v>
      </c>
      <c r="DB186" s="125">
        <f t="shared" si="218"/>
        <v>5.7750000000000003E-2</v>
      </c>
      <c r="DC186" s="125">
        <f t="shared" si="219"/>
        <v>2.4894500000000002</v>
      </c>
      <c r="DD186" s="125">
        <f t="shared" si="227"/>
        <v>2.1930203258296213</v>
      </c>
      <c r="DE186" s="298" t="str">
        <f t="shared" si="220"/>
        <v>B</v>
      </c>
    </row>
    <row r="187" spans="1:109" x14ac:dyDescent="0.25">
      <c r="A187" s="23">
        <v>200</v>
      </c>
      <c r="B187" s="23">
        <v>45</v>
      </c>
      <c r="C187" s="23">
        <v>4</v>
      </c>
      <c r="D187" s="23" t="s">
        <v>265</v>
      </c>
      <c r="E187" s="312">
        <f t="shared" si="152"/>
        <v>2.3111829542725233</v>
      </c>
      <c r="F187" s="287" t="str">
        <f t="shared" si="153"/>
        <v>B</v>
      </c>
      <c r="G187" s="312">
        <f t="shared" si="154"/>
        <v>2.5471999999999997</v>
      </c>
      <c r="H187" s="312">
        <f t="shared" si="154"/>
        <v>2.6746749126263785</v>
      </c>
      <c r="I187" s="287" t="str">
        <f t="shared" si="155"/>
        <v>B</v>
      </c>
      <c r="J187" s="320">
        <f t="shared" si="221"/>
        <v>4</v>
      </c>
      <c r="K187" s="80">
        <f t="shared" si="222"/>
        <v>4</v>
      </c>
      <c r="L187" s="82">
        <f t="shared" si="223"/>
        <v>4</v>
      </c>
      <c r="M187" s="80">
        <f t="shared" si="156"/>
        <v>45</v>
      </c>
      <c r="N187" s="80">
        <f t="shared" si="157"/>
        <v>40</v>
      </c>
      <c r="O187" s="80">
        <f t="shared" si="158"/>
        <v>40</v>
      </c>
      <c r="P187" s="80">
        <f t="shared" si="159"/>
        <v>200</v>
      </c>
      <c r="Q187" s="80">
        <f t="shared" si="160"/>
        <v>560</v>
      </c>
      <c r="R187" s="80">
        <f t="shared" si="161"/>
        <v>560</v>
      </c>
      <c r="S187" s="80">
        <f t="shared" si="162"/>
        <v>20</v>
      </c>
      <c r="T187" s="80">
        <f>0</f>
        <v>0</v>
      </c>
      <c r="U187" s="80">
        <f>'Int. Sens. Plot'!$B$2</f>
        <v>100</v>
      </c>
      <c r="V187" s="80">
        <f>'Int. Sens. Plot'!$B$3</f>
        <v>25</v>
      </c>
      <c r="W187" s="80">
        <f t="shared" si="163"/>
        <v>5</v>
      </c>
      <c r="X187" s="80">
        <f t="shared" si="164"/>
        <v>5</v>
      </c>
      <c r="Y187" s="225">
        <v>0.5</v>
      </c>
      <c r="Z187" s="80">
        <v>0</v>
      </c>
      <c r="AA187" s="86">
        <v>45</v>
      </c>
      <c r="AB187" s="86">
        <v>5</v>
      </c>
      <c r="AC187" s="80">
        <v>90</v>
      </c>
      <c r="AD187" s="80">
        <v>45</v>
      </c>
      <c r="AE187" s="80">
        <v>12</v>
      </c>
      <c r="AF187" s="80">
        <f t="shared" si="165"/>
        <v>57</v>
      </c>
      <c r="AG187" s="80">
        <f t="shared" si="166"/>
        <v>57</v>
      </c>
      <c r="AH187" s="86">
        <v>0</v>
      </c>
      <c r="AI187" s="86">
        <v>12</v>
      </c>
      <c r="AJ187" s="40">
        <v>167.9</v>
      </c>
      <c r="AK187" s="86">
        <v>9</v>
      </c>
      <c r="AL187" s="86">
        <v>0</v>
      </c>
      <c r="AM187" s="91">
        <v>1</v>
      </c>
      <c r="AN187" s="91">
        <v>0.1</v>
      </c>
      <c r="AO187" s="122">
        <v>3.5</v>
      </c>
      <c r="AP187" s="122">
        <v>10</v>
      </c>
      <c r="AQ187" s="122">
        <v>3</v>
      </c>
      <c r="AR187" s="122">
        <v>3</v>
      </c>
      <c r="AS187" s="122" t="str">
        <f t="shared" si="167"/>
        <v>Signalized</v>
      </c>
      <c r="AT187" s="119" t="s">
        <v>74</v>
      </c>
      <c r="AU187" s="321" t="s">
        <v>74</v>
      </c>
      <c r="AV187" s="306">
        <f t="shared" si="168"/>
        <v>19.285714285714285</v>
      </c>
      <c r="AW187" s="276">
        <f t="shared" si="169"/>
        <v>0.15555555555555556</v>
      </c>
      <c r="AX187" s="276">
        <f t="shared" si="170"/>
        <v>2.7777777777777776E-2</v>
      </c>
      <c r="AY187" s="125">
        <f t="shared" si="171"/>
        <v>2.3598932431625417</v>
      </c>
      <c r="AZ187" s="125">
        <f t="shared" si="172"/>
        <v>3.5398398647438127</v>
      </c>
      <c r="BA187" s="125">
        <f t="shared" si="173"/>
        <v>22.005500772039369</v>
      </c>
      <c r="BB187" s="125">
        <f t="shared" si="174"/>
        <v>0.57504392760413836</v>
      </c>
      <c r="BC187" s="125">
        <f t="shared" si="175"/>
        <v>0.96738809580384855</v>
      </c>
      <c r="BD187" s="326" t="str">
        <f t="shared" si="176"/>
        <v>-</v>
      </c>
      <c r="BE187" s="125" t="str">
        <f t="shared" si="177"/>
        <v>-</v>
      </c>
      <c r="BF187" s="125">
        <f t="shared" si="178"/>
        <v>54.490343605789612</v>
      </c>
      <c r="BG187" s="125">
        <f t="shared" si="179"/>
        <v>1.3886920442435355</v>
      </c>
      <c r="BH187" s="127">
        <f t="shared" si="180"/>
        <v>35</v>
      </c>
      <c r="BI187" s="125">
        <f t="shared" si="181"/>
        <v>0.20474999999999996</v>
      </c>
      <c r="BJ187" s="125">
        <f t="shared" si="182"/>
        <v>2.845E-2</v>
      </c>
      <c r="BK187" s="127">
        <f t="shared" si="183"/>
        <v>49</v>
      </c>
      <c r="BL187" s="126">
        <f>IF(AS187="Signalized",(AC187-BK187)^2/(2*AC187),IF(AS187="Free",PEDBIKE_DELAY(AX187,AW187,AF187,AE187,AO187,AR187,AM187,L187,TRUE),IF(AS187="Stop",1,"Control N/A!")))</f>
        <v>9.3388888888888886</v>
      </c>
      <c r="BM187" s="125">
        <f t="shared" si="184"/>
        <v>8.959091002898803E-2</v>
      </c>
      <c r="BN187" s="125">
        <f t="shared" si="185"/>
        <v>2.3111829542725233</v>
      </c>
      <c r="BO187" s="124" t="str">
        <f t="shared" si="186"/>
        <v>B</v>
      </c>
      <c r="BP187" s="310"/>
      <c r="BQ187" s="302">
        <f t="shared" si="187"/>
        <v>1500</v>
      </c>
      <c r="BR187" s="126">
        <v>172</v>
      </c>
      <c r="BS187" s="127">
        <f t="shared" si="188"/>
        <v>110.93695815478453</v>
      </c>
      <c r="BT187" s="126">
        <f t="shared" si="189"/>
        <v>12.678579292128044</v>
      </c>
      <c r="BU187" s="303">
        <f t="shared" si="190"/>
        <v>8.6999999999999993</v>
      </c>
      <c r="BV187" s="276">
        <f t="shared" si="191"/>
        <v>0.15555555555555556</v>
      </c>
      <c r="BW187" s="276">
        <f t="shared" si="192"/>
        <v>6.9444444444444441E-3</v>
      </c>
      <c r="BX187" s="125">
        <f t="shared" si="193"/>
        <v>1</v>
      </c>
      <c r="BY187" s="125">
        <f t="shared" si="194"/>
        <v>3.9038437134895437E-2</v>
      </c>
      <c r="BZ187" s="125">
        <f t="shared" si="195"/>
        <v>8.6999999999999993</v>
      </c>
      <c r="CA187" s="125">
        <f t="shared" si="196"/>
        <v>2.3463049901273125E-2</v>
      </c>
      <c r="CB187" s="125">
        <f t="shared" si="197"/>
        <v>0.74162243493150815</v>
      </c>
      <c r="CC187" s="125">
        <f t="shared" si="198"/>
        <v>13.149495893718882</v>
      </c>
      <c r="CD187" s="125">
        <f t="shared" si="199"/>
        <v>3.3975347308972377</v>
      </c>
      <c r="CE187" s="125">
        <f t="shared" si="200"/>
        <v>4</v>
      </c>
      <c r="CF187" s="304" cm="1">
        <f t="array" ref="CF187">PEDBIKE_DELAY(BW187,BV187,AG187,AH187,AP187,AQ187,AN187,L187,FALSE)</f>
        <v>4.6274339427604669</v>
      </c>
      <c r="CG187" s="306">
        <f t="shared" si="201"/>
        <v>8.6999999999999993</v>
      </c>
      <c r="CH187" s="125">
        <f t="shared" si="202"/>
        <v>1</v>
      </c>
      <c r="CI187" s="125">
        <f t="shared" si="203"/>
        <v>3.9038437134895437E-2</v>
      </c>
      <c r="CJ187" s="125">
        <f t="shared" si="204"/>
        <v>8.6999999999999993</v>
      </c>
      <c r="CK187" s="125">
        <f t="shared" si="205"/>
        <v>0.74162243493150704</v>
      </c>
      <c r="CL187" s="125">
        <f t="shared" si="206"/>
        <v>1</v>
      </c>
      <c r="CM187" s="125">
        <f t="shared" si="207"/>
        <v>9.7519611628216651</v>
      </c>
      <c r="CN187" s="125">
        <f t="shared" si="208"/>
        <v>3.3975347308972377</v>
      </c>
      <c r="CO187" s="127">
        <f t="shared" si="209"/>
        <v>4</v>
      </c>
      <c r="CP187" s="125" cm="1">
        <f t="array" ref="CP187">PEDBIKE_DELAY(BW187,AW187,AG187,AH187,AP187,AQ187,AN187,L187,FALSE)</f>
        <v>4.6274339427604669</v>
      </c>
      <c r="CQ187" s="126">
        <f t="shared" si="210"/>
        <v>30.5</v>
      </c>
      <c r="CR187" s="126">
        <f t="shared" si="211"/>
        <v>78.5</v>
      </c>
      <c r="CS187" s="126">
        <f t="shared" si="212"/>
        <v>54.5</v>
      </c>
      <c r="CT187" s="304">
        <f t="shared" si="213"/>
        <v>26.128579292128045</v>
      </c>
      <c r="CU187" s="126">
        <f t="shared" si="224"/>
        <v>26.128579292128045</v>
      </c>
      <c r="CV187" s="126">
        <f t="shared" si="214"/>
        <v>0</v>
      </c>
      <c r="CW187" s="127">
        <f t="shared" si="215"/>
        <v>0</v>
      </c>
      <c r="CX187" s="124">
        <f t="shared" si="216"/>
        <v>12</v>
      </c>
      <c r="CY187" s="124">
        <f t="shared" si="225"/>
        <v>0.81899999999999984</v>
      </c>
      <c r="CZ187" s="124">
        <f t="shared" si="226"/>
        <v>1.3084749126263784</v>
      </c>
      <c r="DA187" s="125">
        <f t="shared" si="217"/>
        <v>-1.7006999999999999</v>
      </c>
      <c r="DB187" s="125">
        <f t="shared" si="218"/>
        <v>0.11550000000000001</v>
      </c>
      <c r="DC187" s="125">
        <f t="shared" si="219"/>
        <v>2.5471999999999997</v>
      </c>
      <c r="DD187" s="125">
        <f t="shared" si="227"/>
        <v>2.6746749126263785</v>
      </c>
      <c r="DE187" s="298" t="str">
        <f t="shared" si="220"/>
        <v>B</v>
      </c>
    </row>
    <row r="188" spans="1:109" x14ac:dyDescent="0.25">
      <c r="A188" s="23">
        <v>300</v>
      </c>
      <c r="B188" s="23">
        <v>45</v>
      </c>
      <c r="C188" s="23">
        <v>4</v>
      </c>
      <c r="D188" s="23" t="s">
        <v>265</v>
      </c>
      <c r="E188" s="312">
        <f t="shared" si="152"/>
        <v>2.4277829542725238</v>
      </c>
      <c r="F188" s="287" t="str">
        <f t="shared" si="153"/>
        <v>B</v>
      </c>
      <c r="G188" s="312">
        <f t="shared" si="154"/>
        <v>2.6049500000000001</v>
      </c>
      <c r="H188" s="312">
        <f t="shared" si="154"/>
        <v>3.1902269107714023</v>
      </c>
      <c r="I188" s="287" t="str">
        <f t="shared" si="155"/>
        <v>B</v>
      </c>
      <c r="J188" s="320">
        <f t="shared" si="221"/>
        <v>4</v>
      </c>
      <c r="K188" s="80">
        <f t="shared" si="222"/>
        <v>4</v>
      </c>
      <c r="L188" s="82">
        <f t="shared" si="223"/>
        <v>4</v>
      </c>
      <c r="M188" s="80">
        <f t="shared" si="156"/>
        <v>45</v>
      </c>
      <c r="N188" s="80">
        <f t="shared" si="157"/>
        <v>60</v>
      </c>
      <c r="O188" s="80">
        <f t="shared" si="158"/>
        <v>60</v>
      </c>
      <c r="P188" s="80">
        <f t="shared" si="159"/>
        <v>300</v>
      </c>
      <c r="Q188" s="80">
        <f t="shared" si="160"/>
        <v>840</v>
      </c>
      <c r="R188" s="80">
        <f t="shared" si="161"/>
        <v>840</v>
      </c>
      <c r="S188" s="80">
        <f t="shared" si="162"/>
        <v>30</v>
      </c>
      <c r="T188" s="80">
        <f>0</f>
        <v>0</v>
      </c>
      <c r="U188" s="80">
        <f>'Int. Sens. Plot'!$B$2</f>
        <v>100</v>
      </c>
      <c r="V188" s="80">
        <f>'Int. Sens. Plot'!$B$3</f>
        <v>25</v>
      </c>
      <c r="W188" s="80">
        <f t="shared" si="163"/>
        <v>5</v>
      </c>
      <c r="X188" s="80">
        <f t="shared" si="164"/>
        <v>5</v>
      </c>
      <c r="Y188" s="225">
        <v>0.5</v>
      </c>
      <c r="Z188" s="80">
        <v>0</v>
      </c>
      <c r="AA188" s="86">
        <v>45</v>
      </c>
      <c r="AB188" s="86">
        <v>5</v>
      </c>
      <c r="AC188" s="80">
        <v>90</v>
      </c>
      <c r="AD188" s="80">
        <v>45</v>
      </c>
      <c r="AE188" s="80">
        <v>12</v>
      </c>
      <c r="AF188" s="80">
        <f t="shared" si="165"/>
        <v>57</v>
      </c>
      <c r="AG188" s="80">
        <f t="shared" si="166"/>
        <v>57</v>
      </c>
      <c r="AH188" s="86">
        <v>0</v>
      </c>
      <c r="AI188" s="86">
        <v>12</v>
      </c>
      <c r="AJ188" s="40">
        <v>168.9</v>
      </c>
      <c r="AK188" s="86">
        <v>9</v>
      </c>
      <c r="AL188" s="86">
        <v>0</v>
      </c>
      <c r="AM188" s="91">
        <v>1</v>
      </c>
      <c r="AN188" s="91">
        <v>0.1</v>
      </c>
      <c r="AO188" s="122">
        <v>3.5</v>
      </c>
      <c r="AP188" s="122">
        <v>10</v>
      </c>
      <c r="AQ188" s="122">
        <v>3</v>
      </c>
      <c r="AR188" s="122">
        <v>3</v>
      </c>
      <c r="AS188" s="122" t="str">
        <f t="shared" si="167"/>
        <v>Signalized</v>
      </c>
      <c r="AT188" s="119" t="s">
        <v>74</v>
      </c>
      <c r="AU188" s="321" t="s">
        <v>74</v>
      </c>
      <c r="AV188" s="306">
        <f t="shared" si="168"/>
        <v>19.285714285714285</v>
      </c>
      <c r="AW188" s="276">
        <f t="shared" si="169"/>
        <v>0.23333333333333334</v>
      </c>
      <c r="AX188" s="276">
        <f t="shared" si="170"/>
        <v>2.7777777777777776E-2</v>
      </c>
      <c r="AY188" s="125">
        <f t="shared" si="171"/>
        <v>6.732853941610216</v>
      </c>
      <c r="AZ188" s="125">
        <f t="shared" si="172"/>
        <v>10.099280912415324</v>
      </c>
      <c r="BA188" s="125">
        <f t="shared" si="173"/>
        <v>30.751422168934717</v>
      </c>
      <c r="BB188" s="125">
        <f t="shared" si="174"/>
        <v>0.83367855707163208</v>
      </c>
      <c r="BC188" s="125">
        <f t="shared" si="175"/>
        <v>0.99923476825809565</v>
      </c>
      <c r="BD188" s="326" t="str">
        <f t="shared" si="176"/>
        <v>-</v>
      </c>
      <c r="BE188" s="125" t="str">
        <f t="shared" si="177"/>
        <v>-</v>
      </c>
      <c r="BF188" s="125">
        <f t="shared" si="178"/>
        <v>24.353643848965135</v>
      </c>
      <c r="BG188" s="125">
        <f t="shared" si="179"/>
        <v>1.3886920442435355</v>
      </c>
      <c r="BH188" s="127">
        <f t="shared" si="180"/>
        <v>52.5</v>
      </c>
      <c r="BI188" s="125">
        <f t="shared" si="181"/>
        <v>0.30712499999999998</v>
      </c>
      <c r="BJ188" s="125">
        <f t="shared" si="182"/>
        <v>4.2674999999999998E-2</v>
      </c>
      <c r="BK188" s="127">
        <f t="shared" si="183"/>
        <v>49</v>
      </c>
      <c r="BL188" s="126">
        <f>IF(AS188="Signalized",(AC188-BK188)^2/(2*AC188),IF(AS188="Free",PEDBIKE_DELAY(AX188,AW188,AF188,AE188,AO188,AR188,AM188,L188,TRUE),IF(AS188="Stop",1,"Control N/A!")))</f>
        <v>9.3388888888888886</v>
      </c>
      <c r="BM188" s="125">
        <f t="shared" si="184"/>
        <v>8.959091002898803E-2</v>
      </c>
      <c r="BN188" s="125">
        <f t="shared" si="185"/>
        <v>2.4277829542725238</v>
      </c>
      <c r="BO188" s="124" t="str">
        <f t="shared" si="186"/>
        <v>B</v>
      </c>
      <c r="BP188" s="310"/>
      <c r="BQ188" s="302">
        <f t="shared" si="187"/>
        <v>1500</v>
      </c>
      <c r="BR188" s="126">
        <v>173</v>
      </c>
      <c r="BS188" s="127">
        <f t="shared" si="188"/>
        <v>41.960968853693366</v>
      </c>
      <c r="BT188" s="126">
        <f t="shared" si="189"/>
        <v>16.023264609808329</v>
      </c>
      <c r="BU188" s="303">
        <f t="shared" si="190"/>
        <v>8.6999999999999993</v>
      </c>
      <c r="BV188" s="276">
        <f t="shared" si="191"/>
        <v>0.23333333333333334</v>
      </c>
      <c r="BW188" s="276">
        <f t="shared" si="192"/>
        <v>6.9444444444444441E-3</v>
      </c>
      <c r="BX188" s="125">
        <f t="shared" si="193"/>
        <v>1</v>
      </c>
      <c r="BY188" s="125">
        <f t="shared" si="194"/>
        <v>2.2809739234830238E-2</v>
      </c>
      <c r="BZ188" s="125">
        <f t="shared" si="195"/>
        <v>8.6999999999999993</v>
      </c>
      <c r="CA188" s="125">
        <f t="shared" si="196"/>
        <v>3.4987317350667291E-2</v>
      </c>
      <c r="CB188" s="125">
        <f t="shared" si="197"/>
        <v>0.86866447885150699</v>
      </c>
      <c r="CC188" s="125">
        <f t="shared" si="198"/>
        <v>22.616424261696668</v>
      </c>
      <c r="CD188" s="125">
        <f t="shared" si="199"/>
        <v>2.9703398669253551</v>
      </c>
      <c r="CE188" s="125">
        <f t="shared" si="200"/>
        <v>8</v>
      </c>
      <c r="CF188" s="304" cm="1">
        <f t="array" ref="CF188">PEDBIKE_DELAY(BW188,BV188,AG188,AH188,AP188,AQ188,AN188,L188,FALSE)</f>
        <v>8.3211197491540823</v>
      </c>
      <c r="CG188" s="306">
        <f t="shared" si="201"/>
        <v>8.6999999999999993</v>
      </c>
      <c r="CH188" s="125">
        <f t="shared" si="202"/>
        <v>1</v>
      </c>
      <c r="CI188" s="125">
        <f t="shared" si="203"/>
        <v>2.2809739234830238E-2</v>
      </c>
      <c r="CJ188" s="125">
        <f t="shared" si="204"/>
        <v>8.6999999999999993</v>
      </c>
      <c r="CK188" s="125">
        <f t="shared" si="205"/>
        <v>0.86866447885150688</v>
      </c>
      <c r="CL188" s="125">
        <f t="shared" si="206"/>
        <v>1</v>
      </c>
      <c r="CM188" s="125">
        <f t="shared" si="207"/>
        <v>19.646084394771314</v>
      </c>
      <c r="CN188" s="125">
        <f t="shared" si="208"/>
        <v>2.9703398669253551</v>
      </c>
      <c r="CO188" s="127">
        <f t="shared" si="209"/>
        <v>8</v>
      </c>
      <c r="CP188" s="125" cm="1">
        <f t="array" ref="CP188">PEDBIKE_DELAY(BW188,AW188,AG188,AH188,AP188,AQ188,AN188,L188,FALSE)</f>
        <v>8.3211197491540823</v>
      </c>
      <c r="CQ188" s="126">
        <f t="shared" si="210"/>
        <v>30.5</v>
      </c>
      <c r="CR188" s="126">
        <f t="shared" si="211"/>
        <v>78.5</v>
      </c>
      <c r="CS188" s="126">
        <f t="shared" si="212"/>
        <v>54.5</v>
      </c>
      <c r="CT188" s="304">
        <f t="shared" si="213"/>
        <v>29.473264609808332</v>
      </c>
      <c r="CU188" s="126">
        <f t="shared" si="224"/>
        <v>29.473264609808332</v>
      </c>
      <c r="CV188" s="126">
        <f t="shared" si="214"/>
        <v>0</v>
      </c>
      <c r="CW188" s="127">
        <f t="shared" si="215"/>
        <v>0</v>
      </c>
      <c r="CX188" s="124">
        <f t="shared" si="216"/>
        <v>12</v>
      </c>
      <c r="CY188" s="124">
        <f t="shared" si="225"/>
        <v>1.2284999999999999</v>
      </c>
      <c r="CZ188" s="124">
        <f t="shared" si="226"/>
        <v>1.3567769107714021</v>
      </c>
      <c r="DA188" s="125">
        <f t="shared" si="217"/>
        <v>-1.7006999999999999</v>
      </c>
      <c r="DB188" s="125">
        <f t="shared" si="218"/>
        <v>0.17324999999999999</v>
      </c>
      <c r="DC188" s="125">
        <f t="shared" si="219"/>
        <v>2.6049500000000001</v>
      </c>
      <c r="DD188" s="125">
        <f t="shared" si="227"/>
        <v>3.1902269107714023</v>
      </c>
      <c r="DE188" s="298" t="str">
        <f t="shared" si="220"/>
        <v>B</v>
      </c>
    </row>
    <row r="189" spans="1:109" x14ac:dyDescent="0.25">
      <c r="A189" s="23">
        <v>400</v>
      </c>
      <c r="B189" s="23">
        <v>45</v>
      </c>
      <c r="C189" s="23">
        <v>4</v>
      </c>
      <c r="D189" s="23" t="s">
        <v>265</v>
      </c>
      <c r="E189" s="312">
        <f t="shared" si="152"/>
        <v>2.5443829542725238</v>
      </c>
      <c r="F189" s="287" t="str">
        <f t="shared" si="153"/>
        <v>B</v>
      </c>
      <c r="G189" s="312">
        <f t="shared" si="154"/>
        <v>2.6626999999999996</v>
      </c>
      <c r="H189" s="312">
        <f t="shared" si="154"/>
        <v>3.7371337627509895</v>
      </c>
      <c r="I189" s="287" t="str">
        <f t="shared" si="155"/>
        <v>B</v>
      </c>
      <c r="J189" s="320">
        <f t="shared" si="221"/>
        <v>4</v>
      </c>
      <c r="K189" s="80">
        <f t="shared" si="222"/>
        <v>4</v>
      </c>
      <c r="L189" s="82">
        <f t="shared" si="223"/>
        <v>4</v>
      </c>
      <c r="M189" s="80">
        <f t="shared" si="156"/>
        <v>45</v>
      </c>
      <c r="N189" s="80">
        <f t="shared" si="157"/>
        <v>80</v>
      </c>
      <c r="O189" s="80">
        <f t="shared" si="158"/>
        <v>80</v>
      </c>
      <c r="P189" s="80">
        <f t="shared" si="159"/>
        <v>400</v>
      </c>
      <c r="Q189" s="80">
        <f t="shared" si="160"/>
        <v>1120</v>
      </c>
      <c r="R189" s="80">
        <f t="shared" si="161"/>
        <v>1120</v>
      </c>
      <c r="S189" s="80">
        <f t="shared" si="162"/>
        <v>40</v>
      </c>
      <c r="T189" s="80">
        <f>0</f>
        <v>0</v>
      </c>
      <c r="U189" s="80">
        <f>'Int. Sens. Plot'!$B$2</f>
        <v>100</v>
      </c>
      <c r="V189" s="80">
        <f>'Int. Sens. Plot'!$B$3</f>
        <v>25</v>
      </c>
      <c r="W189" s="80">
        <f t="shared" si="163"/>
        <v>5</v>
      </c>
      <c r="X189" s="80">
        <f t="shared" si="164"/>
        <v>5</v>
      </c>
      <c r="Y189" s="225">
        <v>0.5</v>
      </c>
      <c r="Z189" s="80">
        <v>0</v>
      </c>
      <c r="AA189" s="86">
        <v>45</v>
      </c>
      <c r="AB189" s="86">
        <v>5</v>
      </c>
      <c r="AC189" s="80">
        <v>90</v>
      </c>
      <c r="AD189" s="80">
        <v>45</v>
      </c>
      <c r="AE189" s="80">
        <v>12</v>
      </c>
      <c r="AF189" s="80">
        <f t="shared" si="165"/>
        <v>57</v>
      </c>
      <c r="AG189" s="80">
        <f t="shared" si="166"/>
        <v>57</v>
      </c>
      <c r="AH189" s="86">
        <v>0</v>
      </c>
      <c r="AI189" s="86">
        <v>12</v>
      </c>
      <c r="AJ189" s="40">
        <v>169.9</v>
      </c>
      <c r="AK189" s="86">
        <v>9</v>
      </c>
      <c r="AL189" s="86">
        <v>0</v>
      </c>
      <c r="AM189" s="91">
        <v>1</v>
      </c>
      <c r="AN189" s="91">
        <v>0.1</v>
      </c>
      <c r="AO189" s="122">
        <v>3.5</v>
      </c>
      <c r="AP189" s="122">
        <v>10</v>
      </c>
      <c r="AQ189" s="122">
        <v>3</v>
      </c>
      <c r="AR189" s="122">
        <v>3</v>
      </c>
      <c r="AS189" s="122" t="str">
        <f t="shared" si="167"/>
        <v>Signalized</v>
      </c>
      <c r="AT189" s="119" t="s">
        <v>74</v>
      </c>
      <c r="AU189" s="321" t="s">
        <v>74</v>
      </c>
      <c r="AV189" s="306">
        <f t="shared" si="168"/>
        <v>19.285714285714285</v>
      </c>
      <c r="AW189" s="276">
        <f t="shared" si="169"/>
        <v>0.31111111111111112</v>
      </c>
      <c r="AX189" s="276">
        <f t="shared" si="170"/>
        <v>2.7777777777777776E-2</v>
      </c>
      <c r="AY189" s="125">
        <f t="shared" si="171"/>
        <v>22.403475730108074</v>
      </c>
      <c r="AZ189" s="125">
        <f t="shared" si="172"/>
        <v>33.605213595162112</v>
      </c>
      <c r="BA189" s="125">
        <f t="shared" si="173"/>
        <v>62.092665745930432</v>
      </c>
      <c r="BB189" s="125">
        <f t="shared" si="174"/>
        <v>0.99200892158734444</v>
      </c>
      <c r="BC189" s="125">
        <f t="shared" si="175"/>
        <v>0.99999999592224087</v>
      </c>
      <c r="BD189" s="326" t="str">
        <f t="shared" si="176"/>
        <v>-</v>
      </c>
      <c r="BE189" s="125" t="str">
        <f t="shared" si="177"/>
        <v>-</v>
      </c>
      <c r="BF189" s="125">
        <f t="shared" si="178"/>
        <v>14.703537322214153</v>
      </c>
      <c r="BG189" s="125">
        <f t="shared" si="179"/>
        <v>1.3886920442435355</v>
      </c>
      <c r="BH189" s="127">
        <f t="shared" si="180"/>
        <v>70</v>
      </c>
      <c r="BI189" s="125">
        <f t="shared" si="181"/>
        <v>0.40949999999999992</v>
      </c>
      <c r="BJ189" s="125">
        <f t="shared" si="182"/>
        <v>5.6899999999999999E-2</v>
      </c>
      <c r="BK189" s="127">
        <f t="shared" si="183"/>
        <v>49</v>
      </c>
      <c r="BL189" s="126">
        <f>IF(AS189="Signalized",(AC189-BK189)^2/(2*AC189),IF(AS189="Free",PEDBIKE_DELAY(AX189,AW189,AF189,AE189,AO189,AR189,AM189,L189,TRUE),IF(AS189="Stop",1,"Control N/A!")))</f>
        <v>9.3388888888888886</v>
      </c>
      <c r="BM189" s="125">
        <f t="shared" si="184"/>
        <v>8.959091002898803E-2</v>
      </c>
      <c r="BN189" s="125">
        <f t="shared" si="185"/>
        <v>2.5443829542725238</v>
      </c>
      <c r="BO189" s="124" t="str">
        <f t="shared" si="186"/>
        <v>B</v>
      </c>
      <c r="BP189" s="310"/>
      <c r="BQ189" s="302">
        <f t="shared" si="187"/>
        <v>1500</v>
      </c>
      <c r="BR189" s="126">
        <v>174</v>
      </c>
      <c r="BS189" s="127">
        <f t="shared" si="188"/>
        <v>15.696009998993731</v>
      </c>
      <c r="BT189" s="126">
        <f t="shared" si="189"/>
        <v>22.5</v>
      </c>
      <c r="BU189" s="303">
        <f t="shared" si="190"/>
        <v>8.6999999999999993</v>
      </c>
      <c r="BV189" s="276">
        <f t="shared" si="191"/>
        <v>0.31111111111111112</v>
      </c>
      <c r="BW189" s="276">
        <f t="shared" si="192"/>
        <v>6.9444444444444441E-3</v>
      </c>
      <c r="BX189" s="125">
        <f t="shared" si="193"/>
        <v>1</v>
      </c>
      <c r="BY189" s="125">
        <f t="shared" si="194"/>
        <v>1.3787909716257556E-2</v>
      </c>
      <c r="BZ189" s="125">
        <f t="shared" si="195"/>
        <v>8.6999999999999993</v>
      </c>
      <c r="CA189" s="125">
        <f t="shared" si="196"/>
        <v>4.6375585091876559E-2</v>
      </c>
      <c r="CB189" s="125">
        <f t="shared" si="197"/>
        <v>0.9332410338692767</v>
      </c>
      <c r="CC189" s="125">
        <f t="shared" si="198"/>
        <v>38.825275233601623</v>
      </c>
      <c r="CD189" s="125">
        <f t="shared" si="199"/>
        <v>2.5919352343360207</v>
      </c>
      <c r="CE189" s="125">
        <f t="shared" si="200"/>
        <v>15</v>
      </c>
      <c r="CF189" s="304" cm="1">
        <f t="array" ref="CF189">PEDBIKE_DELAY(BW189,BV189,AG189,AH189,AP189,AQ189,AN189,L189,FALSE)</f>
        <v>13.419391686781477</v>
      </c>
      <c r="CG189" s="306">
        <f t="shared" si="201"/>
        <v>8.6999999999999993</v>
      </c>
      <c r="CH189" s="125">
        <f t="shared" si="202"/>
        <v>1</v>
      </c>
      <c r="CI189" s="125">
        <f t="shared" si="203"/>
        <v>1.3787909716257556E-2</v>
      </c>
      <c r="CJ189" s="125">
        <f t="shared" si="204"/>
        <v>8.6999999999999993</v>
      </c>
      <c r="CK189" s="125">
        <f t="shared" si="205"/>
        <v>0.9332410338692767</v>
      </c>
      <c r="CL189" s="125">
        <f t="shared" si="206"/>
        <v>1</v>
      </c>
      <c r="CM189" s="125">
        <f t="shared" si="207"/>
        <v>36.233339999265603</v>
      </c>
      <c r="CN189" s="125">
        <f t="shared" si="208"/>
        <v>2.5919352343360207</v>
      </c>
      <c r="CO189" s="127">
        <f t="shared" si="209"/>
        <v>15</v>
      </c>
      <c r="CP189" s="125" cm="1">
        <f t="array" ref="CP189">PEDBIKE_DELAY(BW189,AW189,AG189,AH189,AP189,AQ189,AN189,L189,FALSE)</f>
        <v>13.419391686781477</v>
      </c>
      <c r="CQ189" s="126">
        <f t="shared" si="210"/>
        <v>30.5</v>
      </c>
      <c r="CR189" s="126">
        <f t="shared" si="211"/>
        <v>78.5</v>
      </c>
      <c r="CS189" s="126">
        <f t="shared" si="212"/>
        <v>54.5</v>
      </c>
      <c r="CT189" s="304">
        <f t="shared" si="213"/>
        <v>35.950000000000003</v>
      </c>
      <c r="CU189" s="126">
        <f t="shared" si="224"/>
        <v>35.950000000000003</v>
      </c>
      <c r="CV189" s="126">
        <f t="shared" si="214"/>
        <v>0</v>
      </c>
      <c r="CW189" s="127">
        <f t="shared" si="215"/>
        <v>0</v>
      </c>
      <c r="CX189" s="124">
        <f t="shared" si="216"/>
        <v>12</v>
      </c>
      <c r="CY189" s="124">
        <f t="shared" si="225"/>
        <v>1.6379999999999997</v>
      </c>
      <c r="CZ189" s="124">
        <f t="shared" si="226"/>
        <v>1.4364337627509893</v>
      </c>
      <c r="DA189" s="125">
        <f t="shared" si="217"/>
        <v>-1.7006999999999999</v>
      </c>
      <c r="DB189" s="125">
        <f t="shared" si="218"/>
        <v>0.23100000000000001</v>
      </c>
      <c r="DC189" s="125">
        <f t="shared" si="219"/>
        <v>2.6626999999999996</v>
      </c>
      <c r="DD189" s="125">
        <f t="shared" si="227"/>
        <v>3.7371337627509895</v>
      </c>
      <c r="DE189" s="298" t="str">
        <f t="shared" si="220"/>
        <v>B</v>
      </c>
    </row>
    <row r="190" spans="1:109" x14ac:dyDescent="0.25">
      <c r="A190" s="23">
        <v>500</v>
      </c>
      <c r="B190" s="23">
        <v>45</v>
      </c>
      <c r="C190" s="23">
        <v>4</v>
      </c>
      <c r="D190" s="23" t="s">
        <v>265</v>
      </c>
      <c r="E190" s="312">
        <f t="shared" si="152"/>
        <v>2.6609829542725234</v>
      </c>
      <c r="F190" s="287" t="str">
        <f t="shared" si="153"/>
        <v>B</v>
      </c>
      <c r="G190" s="312">
        <f t="shared" si="154"/>
        <v>2.72045</v>
      </c>
      <c r="H190" s="312">
        <f t="shared" si="154"/>
        <v>4.2043837627509895</v>
      </c>
      <c r="I190" s="287" t="str">
        <f t="shared" si="155"/>
        <v>B</v>
      </c>
      <c r="J190" s="320">
        <f t="shared" si="221"/>
        <v>4</v>
      </c>
      <c r="K190" s="80">
        <f t="shared" si="222"/>
        <v>4</v>
      </c>
      <c r="L190" s="82">
        <f t="shared" si="223"/>
        <v>4</v>
      </c>
      <c r="M190" s="80">
        <f t="shared" si="156"/>
        <v>45</v>
      </c>
      <c r="N190" s="80">
        <f t="shared" si="157"/>
        <v>100</v>
      </c>
      <c r="O190" s="80">
        <f t="shared" si="158"/>
        <v>100</v>
      </c>
      <c r="P190" s="80">
        <f t="shared" si="159"/>
        <v>500</v>
      </c>
      <c r="Q190" s="80">
        <f t="shared" si="160"/>
        <v>1400</v>
      </c>
      <c r="R190" s="80">
        <f t="shared" si="161"/>
        <v>1400</v>
      </c>
      <c r="S190" s="80">
        <f t="shared" si="162"/>
        <v>50</v>
      </c>
      <c r="T190" s="80">
        <f>0</f>
        <v>0</v>
      </c>
      <c r="U190" s="80">
        <f>'Int. Sens. Plot'!$B$2</f>
        <v>100</v>
      </c>
      <c r="V190" s="80">
        <f>'Int. Sens. Plot'!$B$3</f>
        <v>25</v>
      </c>
      <c r="W190" s="80">
        <f t="shared" si="163"/>
        <v>5</v>
      </c>
      <c r="X190" s="80">
        <f t="shared" si="164"/>
        <v>5</v>
      </c>
      <c r="Y190" s="225">
        <v>0.5</v>
      </c>
      <c r="Z190" s="80">
        <v>0</v>
      </c>
      <c r="AA190" s="86">
        <v>45</v>
      </c>
      <c r="AB190" s="86">
        <v>5</v>
      </c>
      <c r="AC190" s="80">
        <v>90</v>
      </c>
      <c r="AD190" s="80">
        <v>45</v>
      </c>
      <c r="AE190" s="80">
        <v>12</v>
      </c>
      <c r="AF190" s="80">
        <f t="shared" si="165"/>
        <v>57</v>
      </c>
      <c r="AG190" s="80">
        <f t="shared" si="166"/>
        <v>57</v>
      </c>
      <c r="AH190" s="86">
        <v>0</v>
      </c>
      <c r="AI190" s="86">
        <v>12</v>
      </c>
      <c r="AJ190" s="40">
        <v>170.9</v>
      </c>
      <c r="AK190" s="86">
        <v>9</v>
      </c>
      <c r="AL190" s="86">
        <v>0</v>
      </c>
      <c r="AM190" s="91">
        <v>1</v>
      </c>
      <c r="AN190" s="91">
        <v>0.1</v>
      </c>
      <c r="AO190" s="122">
        <v>3.5</v>
      </c>
      <c r="AP190" s="122">
        <v>10</v>
      </c>
      <c r="AQ190" s="122">
        <v>3</v>
      </c>
      <c r="AR190" s="122">
        <v>3</v>
      </c>
      <c r="AS190" s="122" t="str">
        <f t="shared" si="167"/>
        <v>Signalized</v>
      </c>
      <c r="AT190" s="119" t="s">
        <v>74</v>
      </c>
      <c r="AU190" s="321" t="s">
        <v>74</v>
      </c>
      <c r="AV190" s="306">
        <f t="shared" si="168"/>
        <v>19.285714285714285</v>
      </c>
      <c r="AW190" s="276">
        <f t="shared" si="169"/>
        <v>0.3888888888888889</v>
      </c>
      <c r="AX190" s="276">
        <f t="shared" si="170"/>
        <v>2.7777777777777776E-2</v>
      </c>
      <c r="AY190" s="125">
        <f t="shared" si="171"/>
        <v>80.721596885171806</v>
      </c>
      <c r="AZ190" s="125">
        <f t="shared" si="172"/>
        <v>121.08239532775771</v>
      </c>
      <c r="BA190" s="125">
        <f t="shared" si="173"/>
        <v>178.72890805605789</v>
      </c>
      <c r="BB190" s="125">
        <f t="shared" si="174"/>
        <v>0.99999997158707288</v>
      </c>
      <c r="BC190" s="125">
        <f t="shared" si="175"/>
        <v>1</v>
      </c>
      <c r="BD190" s="326" t="str">
        <f t="shared" si="176"/>
        <v>-</v>
      </c>
      <c r="BE190" s="125" t="str">
        <f t="shared" si="177"/>
        <v>-</v>
      </c>
      <c r="BF190" s="125">
        <f t="shared" si="178"/>
        <v>10.518598982294854</v>
      </c>
      <c r="BG190" s="125">
        <f t="shared" si="179"/>
        <v>1.3886920442435355</v>
      </c>
      <c r="BH190" s="127">
        <f t="shared" si="180"/>
        <v>87.5</v>
      </c>
      <c r="BI190" s="125">
        <f t="shared" si="181"/>
        <v>0.51187499999999997</v>
      </c>
      <c r="BJ190" s="125">
        <f t="shared" si="182"/>
        <v>7.1124999999999994E-2</v>
      </c>
      <c r="BK190" s="127">
        <f t="shared" si="183"/>
        <v>49</v>
      </c>
      <c r="BL190" s="126">
        <f>IF(AS190="Signalized",(AC190-BK190)^2/(2*AC190),IF(AS190="Free",PEDBIKE_DELAY(AX190,AW190,AF190,AE190,AO190,AR190,AM190,L190,TRUE),IF(AS190="Stop",1,"Control N/A!")))</f>
        <v>9.3388888888888886</v>
      </c>
      <c r="BM190" s="125">
        <f t="shared" si="184"/>
        <v>8.959091002898803E-2</v>
      </c>
      <c r="BN190" s="125">
        <f t="shared" si="185"/>
        <v>2.6609829542725234</v>
      </c>
      <c r="BO190" s="124" t="str">
        <f t="shared" si="186"/>
        <v>B</v>
      </c>
      <c r="BP190" s="310"/>
      <c r="BQ190" s="302">
        <f t="shared" si="187"/>
        <v>1500</v>
      </c>
      <c r="BR190" s="126">
        <v>175</v>
      </c>
      <c r="BS190" s="127">
        <f t="shared" si="188"/>
        <v>5.8064077686349735</v>
      </c>
      <c r="BT190" s="126">
        <f t="shared" si="189"/>
        <v>22.5</v>
      </c>
      <c r="BU190" s="303">
        <f t="shared" si="190"/>
        <v>8.6999999999999993</v>
      </c>
      <c r="BV190" s="276">
        <f t="shared" si="191"/>
        <v>0.3888888888888889</v>
      </c>
      <c r="BW190" s="276">
        <f t="shared" si="192"/>
        <v>6.9444444444444441E-3</v>
      </c>
      <c r="BX190" s="125">
        <f t="shared" si="193"/>
        <v>1</v>
      </c>
      <c r="BY190" s="125">
        <f t="shared" si="194"/>
        <v>8.7529418293398973E-3</v>
      </c>
      <c r="BZ190" s="125">
        <f t="shared" si="195"/>
        <v>8.6999999999999993</v>
      </c>
      <c r="CA190" s="125">
        <f t="shared" si="196"/>
        <v>5.7629458079029972E-2</v>
      </c>
      <c r="CB190" s="125">
        <f t="shared" si="197"/>
        <v>0.96606584783865079</v>
      </c>
      <c r="CC190" s="125">
        <f t="shared" si="198"/>
        <v>66.771412211921643</v>
      </c>
      <c r="CD190" s="125">
        <f t="shared" si="199"/>
        <v>2.2658312620275187</v>
      </c>
      <c r="CE190" s="125">
        <f t="shared" si="200"/>
        <v>29</v>
      </c>
      <c r="CF190" s="304" cm="1">
        <f t="array" ref="CF190">PEDBIKE_DELAY(BW190,BV190,AG190,AH190,AP190,AQ190,AN190,L190,FALSE)</f>
        <v>20.457203462378153</v>
      </c>
      <c r="CG190" s="306">
        <f t="shared" si="201"/>
        <v>8.6999999999999993</v>
      </c>
      <c r="CH190" s="125">
        <f t="shared" si="202"/>
        <v>1</v>
      </c>
      <c r="CI190" s="125">
        <f t="shared" si="203"/>
        <v>8.7529418293398973E-3</v>
      </c>
      <c r="CJ190" s="125">
        <f t="shared" si="204"/>
        <v>8.6999999999999993</v>
      </c>
      <c r="CK190" s="125">
        <f t="shared" si="205"/>
        <v>0.96606584783865079</v>
      </c>
      <c r="CL190" s="125">
        <f t="shared" si="206"/>
        <v>1</v>
      </c>
      <c r="CM190" s="125">
        <f t="shared" si="207"/>
        <v>64.505580949894124</v>
      </c>
      <c r="CN190" s="125">
        <f t="shared" si="208"/>
        <v>2.2658312620275187</v>
      </c>
      <c r="CO190" s="127">
        <f t="shared" si="209"/>
        <v>29</v>
      </c>
      <c r="CP190" s="125" cm="1">
        <f t="array" ref="CP190">PEDBIKE_DELAY(BW190,AW190,AG190,AH190,AP190,AQ190,AN190,L190,FALSE)</f>
        <v>20.457203462378153</v>
      </c>
      <c r="CQ190" s="126">
        <f t="shared" si="210"/>
        <v>30.5</v>
      </c>
      <c r="CR190" s="126">
        <f t="shared" si="211"/>
        <v>78.5</v>
      </c>
      <c r="CS190" s="126">
        <f t="shared" si="212"/>
        <v>54.5</v>
      </c>
      <c r="CT190" s="304">
        <f t="shared" si="213"/>
        <v>35.950000000000003</v>
      </c>
      <c r="CU190" s="126">
        <f t="shared" si="224"/>
        <v>35.950000000000003</v>
      </c>
      <c r="CV190" s="126">
        <f t="shared" si="214"/>
        <v>0</v>
      </c>
      <c r="CW190" s="127">
        <f t="shared" si="215"/>
        <v>0</v>
      </c>
      <c r="CX190" s="124">
        <f t="shared" si="216"/>
        <v>12</v>
      </c>
      <c r="CY190" s="124">
        <f t="shared" si="225"/>
        <v>2.0474999999999999</v>
      </c>
      <c r="CZ190" s="124">
        <f t="shared" si="226"/>
        <v>1.4364337627509893</v>
      </c>
      <c r="DA190" s="125">
        <f t="shared" si="217"/>
        <v>-1.7006999999999999</v>
      </c>
      <c r="DB190" s="125">
        <f t="shared" si="218"/>
        <v>0.28875000000000001</v>
      </c>
      <c r="DC190" s="125">
        <f t="shared" si="219"/>
        <v>2.72045</v>
      </c>
      <c r="DD190" s="125">
        <f t="shared" si="227"/>
        <v>4.2043837627509895</v>
      </c>
      <c r="DE190" s="298" t="str">
        <f t="shared" si="220"/>
        <v>B</v>
      </c>
    </row>
    <row r="191" spans="1:109" x14ac:dyDescent="0.25">
      <c r="A191" s="23">
        <v>600</v>
      </c>
      <c r="B191" s="23">
        <v>45</v>
      </c>
      <c r="C191" s="23">
        <v>4</v>
      </c>
      <c r="D191" s="23" t="s">
        <v>265</v>
      </c>
      <c r="E191" s="312">
        <f t="shared" si="152"/>
        <v>2.7775829542725234</v>
      </c>
      <c r="F191" s="287" t="str">
        <f t="shared" si="153"/>
        <v>C</v>
      </c>
      <c r="G191" s="312">
        <f t="shared" si="154"/>
        <v>2.7781999999999996</v>
      </c>
      <c r="H191" s="312">
        <f t="shared" si="154"/>
        <v>4.6716337627509894</v>
      </c>
      <c r="I191" s="287" t="str">
        <f t="shared" si="155"/>
        <v>C</v>
      </c>
      <c r="J191" s="320">
        <f t="shared" si="221"/>
        <v>4</v>
      </c>
      <c r="K191" s="80">
        <f t="shared" si="222"/>
        <v>4</v>
      </c>
      <c r="L191" s="82">
        <f t="shared" si="223"/>
        <v>4</v>
      </c>
      <c r="M191" s="80">
        <f t="shared" si="156"/>
        <v>45</v>
      </c>
      <c r="N191" s="80">
        <f t="shared" si="157"/>
        <v>120</v>
      </c>
      <c r="O191" s="80">
        <f t="shared" si="158"/>
        <v>120</v>
      </c>
      <c r="P191" s="80">
        <f t="shared" si="159"/>
        <v>600</v>
      </c>
      <c r="Q191" s="80">
        <f t="shared" si="160"/>
        <v>1680</v>
      </c>
      <c r="R191" s="80">
        <f t="shared" si="161"/>
        <v>1680</v>
      </c>
      <c r="S191" s="80">
        <f t="shared" si="162"/>
        <v>60</v>
      </c>
      <c r="T191" s="80">
        <f>0</f>
        <v>0</v>
      </c>
      <c r="U191" s="80">
        <f>'Int. Sens. Plot'!$B$2</f>
        <v>100</v>
      </c>
      <c r="V191" s="80">
        <f>'Int. Sens. Plot'!$B$3</f>
        <v>25</v>
      </c>
      <c r="W191" s="80">
        <f t="shared" si="163"/>
        <v>5</v>
      </c>
      <c r="X191" s="80">
        <f t="shared" si="164"/>
        <v>5</v>
      </c>
      <c r="Y191" s="225">
        <v>0.5</v>
      </c>
      <c r="Z191" s="80">
        <v>0</v>
      </c>
      <c r="AA191" s="86">
        <v>45</v>
      </c>
      <c r="AB191" s="86">
        <v>5</v>
      </c>
      <c r="AC191" s="80">
        <v>90</v>
      </c>
      <c r="AD191" s="80">
        <v>45</v>
      </c>
      <c r="AE191" s="80">
        <v>12</v>
      </c>
      <c r="AF191" s="80">
        <f t="shared" si="165"/>
        <v>57</v>
      </c>
      <c r="AG191" s="80">
        <f t="shared" si="166"/>
        <v>57</v>
      </c>
      <c r="AH191" s="86">
        <v>0</v>
      </c>
      <c r="AI191" s="86">
        <v>12</v>
      </c>
      <c r="AJ191" s="40">
        <v>171.9</v>
      </c>
      <c r="AK191" s="86">
        <v>9</v>
      </c>
      <c r="AL191" s="86">
        <v>0</v>
      </c>
      <c r="AM191" s="91">
        <v>1</v>
      </c>
      <c r="AN191" s="91">
        <v>0.1</v>
      </c>
      <c r="AO191" s="122">
        <v>3.5</v>
      </c>
      <c r="AP191" s="122">
        <v>10</v>
      </c>
      <c r="AQ191" s="122">
        <v>3</v>
      </c>
      <c r="AR191" s="122">
        <v>3</v>
      </c>
      <c r="AS191" s="122" t="str">
        <f t="shared" si="167"/>
        <v>Signalized</v>
      </c>
      <c r="AT191" s="119" t="s">
        <v>74</v>
      </c>
      <c r="AU191" s="321" t="s">
        <v>74</v>
      </c>
      <c r="AV191" s="306">
        <f t="shared" si="168"/>
        <v>19.285714285714285</v>
      </c>
      <c r="AW191" s="276">
        <f t="shared" si="169"/>
        <v>0.46666666666666667</v>
      </c>
      <c r="AX191" s="276">
        <f t="shared" si="170"/>
        <v>2.7777777777777776E-2</v>
      </c>
      <c r="AY191" s="125">
        <f t="shared" si="171"/>
        <v>303.8545373081551</v>
      </c>
      <c r="AZ191" s="125">
        <f t="shared" si="172"/>
        <v>455.78180596223268</v>
      </c>
      <c r="BA191" s="125">
        <f t="shared" si="173"/>
        <v>624.99478890202454</v>
      </c>
      <c r="BB191" s="125">
        <f t="shared" si="174"/>
        <v>1</v>
      </c>
      <c r="BC191" s="125">
        <f t="shared" si="175"/>
        <v>1</v>
      </c>
      <c r="BD191" s="326" t="str">
        <f t="shared" si="176"/>
        <v>-</v>
      </c>
      <c r="BE191" s="125" t="str">
        <f t="shared" si="177"/>
        <v>-</v>
      </c>
      <c r="BF191" s="125">
        <f t="shared" si="178"/>
        <v>8.3189634636341125</v>
      </c>
      <c r="BG191" s="125">
        <f t="shared" si="179"/>
        <v>1.3886920442435355</v>
      </c>
      <c r="BH191" s="127">
        <f t="shared" si="180"/>
        <v>105</v>
      </c>
      <c r="BI191" s="125">
        <f t="shared" si="181"/>
        <v>0.61424999999999996</v>
      </c>
      <c r="BJ191" s="125">
        <f t="shared" si="182"/>
        <v>8.5349999999999995E-2</v>
      </c>
      <c r="BK191" s="127">
        <f t="shared" si="183"/>
        <v>49</v>
      </c>
      <c r="BL191" s="126">
        <f>IF(AS191="Signalized",(AC191-BK191)^2/(2*AC191),IF(AS191="Free",PEDBIKE_DELAY(AX191,AW191,AF191,AE191,AO191,AR191,AM191,L191,TRUE),IF(AS191="Stop",1,"Control N/A!")))</f>
        <v>9.3388888888888886</v>
      </c>
      <c r="BM191" s="125">
        <f t="shared" si="184"/>
        <v>8.959091002898803E-2</v>
      </c>
      <c r="BN191" s="125">
        <f t="shared" si="185"/>
        <v>2.7775829542725234</v>
      </c>
      <c r="BO191" s="124" t="str">
        <f t="shared" si="186"/>
        <v>C</v>
      </c>
      <c r="BP191" s="310"/>
      <c r="BQ191" s="302">
        <f t="shared" si="187"/>
        <v>1500</v>
      </c>
      <c r="BR191" s="126">
        <v>176</v>
      </c>
      <c r="BS191" s="127">
        <f t="shared" si="188"/>
        <v>2.1242239588985226</v>
      </c>
      <c r="BT191" s="126">
        <f t="shared" si="189"/>
        <v>22.5</v>
      </c>
      <c r="BU191" s="303">
        <f t="shared" si="190"/>
        <v>8.6999999999999993</v>
      </c>
      <c r="BV191" s="276">
        <f t="shared" si="191"/>
        <v>0.46666666666666667</v>
      </c>
      <c r="BW191" s="276">
        <f t="shared" si="192"/>
        <v>6.9444444444444441E-3</v>
      </c>
      <c r="BX191" s="125">
        <f t="shared" si="193"/>
        <v>1</v>
      </c>
      <c r="BY191" s="125">
        <f t="shared" si="194"/>
        <v>5.928987523757057E-3</v>
      </c>
      <c r="BZ191" s="125">
        <f t="shared" si="195"/>
        <v>8.6999999999999993</v>
      </c>
      <c r="CA191" s="125">
        <f t="shared" si="196"/>
        <v>6.8750522325938257E-2</v>
      </c>
      <c r="CB191" s="125">
        <f t="shared" si="197"/>
        <v>0.98275098088465374</v>
      </c>
      <c r="CC191" s="125">
        <f t="shared" si="198"/>
        <v>115.37796619937552</v>
      </c>
      <c r="CD191" s="125">
        <f t="shared" si="199"/>
        <v>1.9901567444628052</v>
      </c>
      <c r="CE191" s="125">
        <f t="shared" si="200"/>
        <v>58</v>
      </c>
      <c r="CF191" s="304" cm="1">
        <f t="array" ref="CF191">PEDBIKE_DELAY(BW191,BV191,AG191,AH191,AP191,AQ191,AN191,L191,FALSE)</f>
        <v>30.103757381226849</v>
      </c>
      <c r="CG191" s="306">
        <f t="shared" si="201"/>
        <v>8.6999999999999993</v>
      </c>
      <c r="CH191" s="125">
        <f t="shared" si="202"/>
        <v>1</v>
      </c>
      <c r="CI191" s="125">
        <f t="shared" si="203"/>
        <v>5.928987523757057E-3</v>
      </c>
      <c r="CJ191" s="125">
        <f t="shared" si="204"/>
        <v>8.6999999999999993</v>
      </c>
      <c r="CK191" s="125">
        <f t="shared" si="205"/>
        <v>0.98275098088465374</v>
      </c>
      <c r="CL191" s="125">
        <f t="shared" si="206"/>
        <v>1</v>
      </c>
      <c r="CM191" s="125">
        <f t="shared" si="207"/>
        <v>113.38780945491271</v>
      </c>
      <c r="CN191" s="125">
        <f t="shared" si="208"/>
        <v>1.9901567444628052</v>
      </c>
      <c r="CO191" s="127">
        <f t="shared" si="209"/>
        <v>58</v>
      </c>
      <c r="CP191" s="125" cm="1">
        <f t="array" ref="CP191">PEDBIKE_DELAY(BW191,AW191,AG191,AH191,AP191,AQ191,AN191,L191,FALSE)</f>
        <v>30.103757381226849</v>
      </c>
      <c r="CQ191" s="126">
        <f t="shared" si="210"/>
        <v>30.5</v>
      </c>
      <c r="CR191" s="126">
        <f t="shared" si="211"/>
        <v>78.5</v>
      </c>
      <c r="CS191" s="126">
        <f t="shared" si="212"/>
        <v>54.5</v>
      </c>
      <c r="CT191" s="304">
        <f t="shared" si="213"/>
        <v>35.950000000000003</v>
      </c>
      <c r="CU191" s="126">
        <f t="shared" si="224"/>
        <v>35.950000000000003</v>
      </c>
      <c r="CV191" s="126">
        <f t="shared" si="214"/>
        <v>0</v>
      </c>
      <c r="CW191" s="127">
        <f t="shared" si="215"/>
        <v>0</v>
      </c>
      <c r="CX191" s="124">
        <f t="shared" si="216"/>
        <v>12</v>
      </c>
      <c r="CY191" s="124">
        <f t="shared" si="225"/>
        <v>2.4569999999999999</v>
      </c>
      <c r="CZ191" s="124">
        <f t="shared" si="226"/>
        <v>1.4364337627509893</v>
      </c>
      <c r="DA191" s="125">
        <f t="shared" si="217"/>
        <v>-1.7006999999999999</v>
      </c>
      <c r="DB191" s="125">
        <f t="shared" si="218"/>
        <v>0.34649999999999997</v>
      </c>
      <c r="DC191" s="125">
        <f t="shared" si="219"/>
        <v>2.7781999999999996</v>
      </c>
      <c r="DD191" s="125">
        <f t="shared" si="227"/>
        <v>4.6716337627509894</v>
      </c>
      <c r="DE191" s="298" t="str">
        <f t="shared" si="220"/>
        <v>C</v>
      </c>
    </row>
    <row r="192" spans="1:109" x14ac:dyDescent="0.25">
      <c r="A192" s="23">
        <v>700</v>
      </c>
      <c r="B192" s="23">
        <v>45</v>
      </c>
      <c r="C192" s="23">
        <v>4</v>
      </c>
      <c r="D192" s="23" t="s">
        <v>265</v>
      </c>
      <c r="E192" s="312">
        <f t="shared" si="152"/>
        <v>2.8941829542725239</v>
      </c>
      <c r="F192" s="287" t="str">
        <f t="shared" si="153"/>
        <v>C</v>
      </c>
      <c r="G192" s="312">
        <f t="shared" si="154"/>
        <v>2.83595</v>
      </c>
      <c r="H192" s="312">
        <f t="shared" si="154"/>
        <v>5.1388837627509893</v>
      </c>
      <c r="I192" s="287" t="str">
        <f t="shared" si="155"/>
        <v>C</v>
      </c>
      <c r="J192" s="320">
        <f t="shared" si="221"/>
        <v>4</v>
      </c>
      <c r="K192" s="80">
        <f t="shared" si="222"/>
        <v>4</v>
      </c>
      <c r="L192" s="82">
        <f t="shared" si="223"/>
        <v>4</v>
      </c>
      <c r="M192" s="80">
        <f t="shared" si="156"/>
        <v>45</v>
      </c>
      <c r="N192" s="80">
        <f t="shared" si="157"/>
        <v>140</v>
      </c>
      <c r="O192" s="80">
        <f t="shared" si="158"/>
        <v>140</v>
      </c>
      <c r="P192" s="80">
        <f t="shared" si="159"/>
        <v>700</v>
      </c>
      <c r="Q192" s="80">
        <f t="shared" si="160"/>
        <v>1960</v>
      </c>
      <c r="R192" s="80">
        <f t="shared" si="161"/>
        <v>1960</v>
      </c>
      <c r="S192" s="80">
        <f t="shared" si="162"/>
        <v>70</v>
      </c>
      <c r="T192" s="80">
        <f>0</f>
        <v>0</v>
      </c>
      <c r="U192" s="80">
        <f>'Int. Sens. Plot'!$B$2</f>
        <v>100</v>
      </c>
      <c r="V192" s="80">
        <f>'Int. Sens. Plot'!$B$3</f>
        <v>25</v>
      </c>
      <c r="W192" s="80">
        <f t="shared" si="163"/>
        <v>5</v>
      </c>
      <c r="X192" s="80">
        <f t="shared" si="164"/>
        <v>5</v>
      </c>
      <c r="Y192" s="225">
        <v>0.5</v>
      </c>
      <c r="Z192" s="80">
        <v>0</v>
      </c>
      <c r="AA192" s="86">
        <v>45</v>
      </c>
      <c r="AB192" s="86">
        <v>5</v>
      </c>
      <c r="AC192" s="80">
        <v>90</v>
      </c>
      <c r="AD192" s="80">
        <v>45</v>
      </c>
      <c r="AE192" s="80">
        <v>12</v>
      </c>
      <c r="AF192" s="80">
        <f t="shared" si="165"/>
        <v>57</v>
      </c>
      <c r="AG192" s="80">
        <f t="shared" si="166"/>
        <v>57</v>
      </c>
      <c r="AH192" s="86">
        <v>0</v>
      </c>
      <c r="AI192" s="86">
        <v>12</v>
      </c>
      <c r="AJ192" s="40">
        <v>172.9</v>
      </c>
      <c r="AK192" s="86">
        <v>9</v>
      </c>
      <c r="AL192" s="86">
        <v>0</v>
      </c>
      <c r="AM192" s="91">
        <v>1</v>
      </c>
      <c r="AN192" s="91">
        <v>0.1</v>
      </c>
      <c r="AO192" s="122">
        <v>3.5</v>
      </c>
      <c r="AP192" s="122">
        <v>10</v>
      </c>
      <c r="AQ192" s="122">
        <v>3</v>
      </c>
      <c r="AR192" s="122">
        <v>3</v>
      </c>
      <c r="AS192" s="122" t="str">
        <f t="shared" si="167"/>
        <v>Signalized</v>
      </c>
      <c r="AT192" s="119" t="s">
        <v>74</v>
      </c>
      <c r="AU192" s="321" t="s">
        <v>74</v>
      </c>
      <c r="AV192" s="306">
        <f t="shared" si="168"/>
        <v>19.285714285714285</v>
      </c>
      <c r="AW192" s="276">
        <f t="shared" si="169"/>
        <v>0.5444444444444444</v>
      </c>
      <c r="AX192" s="276">
        <f t="shared" si="170"/>
        <v>2.7777777777777776E-2</v>
      </c>
      <c r="AY192" s="125">
        <f t="shared" si="171"/>
        <v>1175.6302134592547</v>
      </c>
      <c r="AZ192" s="125">
        <f t="shared" si="172"/>
        <v>1763.4453201888821</v>
      </c>
      <c r="BA192" s="125">
        <f t="shared" si="173"/>
        <v>2368.5461412042237</v>
      </c>
      <c r="BB192" s="125">
        <f t="shared" si="174"/>
        <v>1</v>
      </c>
      <c r="BC192" s="125">
        <f t="shared" si="175"/>
        <v>1</v>
      </c>
      <c r="BD192" s="326" t="str">
        <f t="shared" si="176"/>
        <v>-</v>
      </c>
      <c r="BE192" s="125" t="str">
        <f t="shared" si="177"/>
        <v>-</v>
      </c>
      <c r="BF192" s="125">
        <f t="shared" si="178"/>
        <v>6.9883296825432302</v>
      </c>
      <c r="BG192" s="125">
        <f t="shared" si="179"/>
        <v>1.3886920442435355</v>
      </c>
      <c r="BH192" s="127">
        <f t="shared" si="180"/>
        <v>122.5</v>
      </c>
      <c r="BI192" s="125">
        <f t="shared" si="181"/>
        <v>0.71662499999999996</v>
      </c>
      <c r="BJ192" s="125">
        <f t="shared" si="182"/>
        <v>9.9574999999999997E-2</v>
      </c>
      <c r="BK192" s="127">
        <f t="shared" si="183"/>
        <v>49</v>
      </c>
      <c r="BL192" s="126">
        <f>IF(AS192="Signalized",(AC192-BK192)^2/(2*AC192),IF(AS192="Free",PEDBIKE_DELAY(AX192,AW192,AF192,AE192,AO192,AR192,AM192,L192,TRUE),IF(AS192="Stop",1,"Control N/A!")))</f>
        <v>9.3388888888888886</v>
      </c>
      <c r="BM192" s="125">
        <f t="shared" si="184"/>
        <v>8.959091002898803E-2</v>
      </c>
      <c r="BN192" s="125">
        <f t="shared" si="185"/>
        <v>2.8941829542725239</v>
      </c>
      <c r="BO192" s="124" t="str">
        <f t="shared" si="186"/>
        <v>C</v>
      </c>
      <c r="BP192" s="310"/>
      <c r="BQ192" s="302">
        <f t="shared" si="187"/>
        <v>1500</v>
      </c>
      <c r="BR192" s="126">
        <v>177</v>
      </c>
      <c r="BS192" s="127">
        <f t="shared" si="188"/>
        <v>0.76854195294566963</v>
      </c>
      <c r="BT192" s="126">
        <f t="shared" si="189"/>
        <v>22.5</v>
      </c>
      <c r="BU192" s="303">
        <f t="shared" si="190"/>
        <v>8.6999999999999993</v>
      </c>
      <c r="BV192" s="276">
        <f t="shared" si="191"/>
        <v>0.5444444444444444</v>
      </c>
      <c r="BW192" s="276">
        <f t="shared" si="192"/>
        <v>6.9444444444444441E-3</v>
      </c>
      <c r="BX192" s="125">
        <f t="shared" si="193"/>
        <v>1</v>
      </c>
      <c r="BY192" s="125">
        <f t="shared" si="194"/>
        <v>4.3356206218092379E-3</v>
      </c>
      <c r="BZ192" s="125">
        <f t="shared" si="195"/>
        <v>8.6999999999999993</v>
      </c>
      <c r="CA192" s="125">
        <f t="shared" si="196"/>
        <v>7.9740345129611478E-2</v>
      </c>
      <c r="CB192" s="125">
        <f t="shared" si="197"/>
        <v>0.99123217639188688</v>
      </c>
      <c r="CC192" s="125">
        <f t="shared" si="198"/>
        <v>200.70886243896931</v>
      </c>
      <c r="CD192" s="125">
        <f t="shared" si="199"/>
        <v>1.7597799024499303</v>
      </c>
      <c r="CE192" s="125">
        <f t="shared" si="200"/>
        <v>114</v>
      </c>
      <c r="CF192" s="304" cm="1">
        <f t="array" ref="CF192">PEDBIKE_DELAY(BW192,BV192,AG192,AH192,AP192,AQ192,AN192,L192,FALSE)</f>
        <v>43.223483348249871</v>
      </c>
      <c r="CG192" s="306">
        <f t="shared" si="201"/>
        <v>8.6999999999999993</v>
      </c>
      <c r="CH192" s="125">
        <f t="shared" si="202"/>
        <v>1</v>
      </c>
      <c r="CI192" s="125">
        <f t="shared" si="203"/>
        <v>4.3356206218092379E-3</v>
      </c>
      <c r="CJ192" s="125">
        <f t="shared" si="204"/>
        <v>8.6999999999999993</v>
      </c>
      <c r="CK192" s="125">
        <f t="shared" si="205"/>
        <v>0.99123217639188688</v>
      </c>
      <c r="CL192" s="125">
        <f t="shared" si="206"/>
        <v>1</v>
      </c>
      <c r="CM192" s="125">
        <f t="shared" si="207"/>
        <v>198.94908253651937</v>
      </c>
      <c r="CN192" s="125">
        <f t="shared" si="208"/>
        <v>1.7597799024499303</v>
      </c>
      <c r="CO192" s="127">
        <f t="shared" si="209"/>
        <v>114</v>
      </c>
      <c r="CP192" s="125" cm="1">
        <f t="array" ref="CP192">PEDBIKE_DELAY(BW192,AW192,AG192,AH192,AP192,AQ192,AN192,L192,FALSE)</f>
        <v>43.223483348249871</v>
      </c>
      <c r="CQ192" s="126">
        <f t="shared" si="210"/>
        <v>30.5</v>
      </c>
      <c r="CR192" s="126">
        <f t="shared" si="211"/>
        <v>78.5</v>
      </c>
      <c r="CS192" s="126">
        <f t="shared" si="212"/>
        <v>54.5</v>
      </c>
      <c r="CT192" s="304">
        <f t="shared" si="213"/>
        <v>35.950000000000003</v>
      </c>
      <c r="CU192" s="126">
        <f t="shared" si="224"/>
        <v>35.950000000000003</v>
      </c>
      <c r="CV192" s="126">
        <f t="shared" si="214"/>
        <v>0</v>
      </c>
      <c r="CW192" s="127">
        <f t="shared" si="215"/>
        <v>0</v>
      </c>
      <c r="CX192" s="124">
        <f t="shared" si="216"/>
        <v>12</v>
      </c>
      <c r="CY192" s="124">
        <f t="shared" si="225"/>
        <v>2.8664999999999998</v>
      </c>
      <c r="CZ192" s="124">
        <f t="shared" si="226"/>
        <v>1.4364337627509893</v>
      </c>
      <c r="DA192" s="125">
        <f t="shared" si="217"/>
        <v>-1.7006999999999999</v>
      </c>
      <c r="DB192" s="125">
        <f t="shared" si="218"/>
        <v>0.40425</v>
      </c>
      <c r="DC192" s="125">
        <f t="shared" si="219"/>
        <v>2.83595</v>
      </c>
      <c r="DD192" s="125">
        <f t="shared" si="227"/>
        <v>5.1388837627509893</v>
      </c>
      <c r="DE192" s="298" t="str">
        <f t="shared" si="220"/>
        <v>C</v>
      </c>
    </row>
    <row r="193" spans="1:109" x14ac:dyDescent="0.25">
      <c r="A193" s="23">
        <v>800</v>
      </c>
      <c r="B193" s="23">
        <v>45</v>
      </c>
      <c r="C193" s="23">
        <v>4</v>
      </c>
      <c r="D193" s="23" t="s">
        <v>265</v>
      </c>
      <c r="E193" s="312">
        <f t="shared" si="152"/>
        <v>3.0107829542725235</v>
      </c>
      <c r="F193" s="287" t="str">
        <f t="shared" si="153"/>
        <v>C</v>
      </c>
      <c r="G193" s="312">
        <f t="shared" si="154"/>
        <v>2.8936999999999995</v>
      </c>
      <c r="H193" s="312">
        <f t="shared" si="154"/>
        <v>5.6061337627509893</v>
      </c>
      <c r="I193" s="287" t="str">
        <f t="shared" si="155"/>
        <v>C</v>
      </c>
      <c r="J193" s="320">
        <f t="shared" si="221"/>
        <v>4</v>
      </c>
      <c r="K193" s="80">
        <f t="shared" si="222"/>
        <v>4</v>
      </c>
      <c r="L193" s="82">
        <f t="shared" si="223"/>
        <v>4</v>
      </c>
      <c r="M193" s="80">
        <f t="shared" si="156"/>
        <v>45</v>
      </c>
      <c r="N193" s="80">
        <f t="shared" si="157"/>
        <v>160</v>
      </c>
      <c r="O193" s="80">
        <f t="shared" si="158"/>
        <v>160</v>
      </c>
      <c r="P193" s="80">
        <f t="shared" si="159"/>
        <v>800</v>
      </c>
      <c r="Q193" s="80">
        <f t="shared" si="160"/>
        <v>2240</v>
      </c>
      <c r="R193" s="80">
        <f t="shared" si="161"/>
        <v>2240</v>
      </c>
      <c r="S193" s="80">
        <f t="shared" si="162"/>
        <v>80</v>
      </c>
      <c r="T193" s="80">
        <f>0</f>
        <v>0</v>
      </c>
      <c r="U193" s="80">
        <f>'Int. Sens. Plot'!$B$2</f>
        <v>100</v>
      </c>
      <c r="V193" s="80">
        <f>'Int. Sens. Plot'!$B$3</f>
        <v>25</v>
      </c>
      <c r="W193" s="80">
        <f t="shared" si="163"/>
        <v>5</v>
      </c>
      <c r="X193" s="80">
        <f t="shared" si="164"/>
        <v>5</v>
      </c>
      <c r="Y193" s="225">
        <v>0.5</v>
      </c>
      <c r="Z193" s="80">
        <v>0</v>
      </c>
      <c r="AA193" s="86">
        <v>45</v>
      </c>
      <c r="AB193" s="86">
        <v>5</v>
      </c>
      <c r="AC193" s="80">
        <v>90</v>
      </c>
      <c r="AD193" s="80">
        <v>45</v>
      </c>
      <c r="AE193" s="80">
        <v>12</v>
      </c>
      <c r="AF193" s="80">
        <f t="shared" si="165"/>
        <v>57</v>
      </c>
      <c r="AG193" s="80">
        <f t="shared" si="166"/>
        <v>57</v>
      </c>
      <c r="AH193" s="86">
        <v>0</v>
      </c>
      <c r="AI193" s="86">
        <v>12</v>
      </c>
      <c r="AJ193" s="40">
        <v>173.9</v>
      </c>
      <c r="AK193" s="86">
        <v>9</v>
      </c>
      <c r="AL193" s="86">
        <v>0</v>
      </c>
      <c r="AM193" s="91">
        <v>1</v>
      </c>
      <c r="AN193" s="91">
        <v>0.1</v>
      </c>
      <c r="AO193" s="122">
        <v>3.5</v>
      </c>
      <c r="AP193" s="122">
        <v>10</v>
      </c>
      <c r="AQ193" s="122">
        <v>3</v>
      </c>
      <c r="AR193" s="122">
        <v>3</v>
      </c>
      <c r="AS193" s="122" t="str">
        <f t="shared" si="167"/>
        <v>Signalized</v>
      </c>
      <c r="AT193" s="119" t="s">
        <v>74</v>
      </c>
      <c r="AU193" s="321" t="s">
        <v>74</v>
      </c>
      <c r="AV193" s="306">
        <f t="shared" si="168"/>
        <v>19.285714285714285</v>
      </c>
      <c r="AW193" s="276">
        <f t="shared" si="169"/>
        <v>0.62222222222222223</v>
      </c>
      <c r="AX193" s="276">
        <f t="shared" si="170"/>
        <v>2.7777777777777776E-2</v>
      </c>
      <c r="AY193" s="125">
        <f t="shared" si="171"/>
        <v>4637.2621379982984</v>
      </c>
      <c r="AZ193" s="125">
        <f t="shared" si="172"/>
        <v>6955.893206997448</v>
      </c>
      <c r="BA193" s="125">
        <f t="shared" si="173"/>
        <v>9291.8099902823105</v>
      </c>
      <c r="BB193" s="125">
        <f t="shared" si="174"/>
        <v>1</v>
      </c>
      <c r="BC193" s="125">
        <f t="shared" si="175"/>
        <v>1</v>
      </c>
      <c r="BD193" s="326" t="str">
        <f t="shared" si="176"/>
        <v>-</v>
      </c>
      <c r="BE193" s="125" t="str">
        <f t="shared" si="177"/>
        <v>-</v>
      </c>
      <c r="BF193" s="125">
        <f t="shared" si="178"/>
        <v>6.0917419511276405</v>
      </c>
      <c r="BG193" s="125">
        <f t="shared" si="179"/>
        <v>1.3886920442435355</v>
      </c>
      <c r="BH193" s="127">
        <f t="shared" si="180"/>
        <v>140</v>
      </c>
      <c r="BI193" s="125">
        <f t="shared" si="181"/>
        <v>0.81899999999999984</v>
      </c>
      <c r="BJ193" s="125">
        <f t="shared" si="182"/>
        <v>0.1138</v>
      </c>
      <c r="BK193" s="127">
        <f t="shared" si="183"/>
        <v>49</v>
      </c>
      <c r="BL193" s="126">
        <f>IF(AS193="Signalized",(AC193-BK193)^2/(2*AC193),IF(AS193="Free",PEDBIKE_DELAY(AX193,AW193,AF193,AE193,AO193,AR193,AM193,L193,TRUE),IF(AS193="Stop",1,"Control N/A!")))</f>
        <v>9.3388888888888886</v>
      </c>
      <c r="BM193" s="125">
        <f t="shared" si="184"/>
        <v>8.959091002898803E-2</v>
      </c>
      <c r="BN193" s="125">
        <f t="shared" si="185"/>
        <v>3.0107829542725235</v>
      </c>
      <c r="BO193" s="124" t="str">
        <f t="shared" si="186"/>
        <v>C</v>
      </c>
      <c r="BP193" s="310"/>
      <c r="BQ193" s="302">
        <f t="shared" si="187"/>
        <v>1500</v>
      </c>
      <c r="BR193" s="126">
        <v>178</v>
      </c>
      <c r="BS193" s="127">
        <f t="shared" si="188"/>
        <v>0.27498522649891682</v>
      </c>
      <c r="BT193" s="126">
        <f t="shared" si="189"/>
        <v>22.5</v>
      </c>
      <c r="BU193" s="303">
        <f t="shared" si="190"/>
        <v>8.6999999999999993</v>
      </c>
      <c r="BV193" s="276">
        <f t="shared" si="191"/>
        <v>0.62222222222222223</v>
      </c>
      <c r="BW193" s="276">
        <f t="shared" si="192"/>
        <v>6.9444444444444441E-3</v>
      </c>
      <c r="BX193" s="125">
        <f t="shared" si="193"/>
        <v>1</v>
      </c>
      <c r="BY193" s="125">
        <f t="shared" si="194"/>
        <v>3.4307907649401104E-3</v>
      </c>
      <c r="BZ193" s="125">
        <f t="shared" si="195"/>
        <v>8.6999999999999993</v>
      </c>
      <c r="CA193" s="125">
        <f t="shared" si="196"/>
        <v>9.0600475291139237E-2</v>
      </c>
      <c r="CB193" s="125">
        <f t="shared" si="197"/>
        <v>0.99554324044115694</v>
      </c>
      <c r="CC193" s="125">
        <f t="shared" si="198"/>
        <v>351.86898667859947</v>
      </c>
      <c r="CD193" s="125">
        <f t="shared" si="199"/>
        <v>1.5681954698402698</v>
      </c>
      <c r="CE193" s="125">
        <f t="shared" si="200"/>
        <v>224</v>
      </c>
      <c r="CF193" s="304" cm="1">
        <f t="array" ref="CF193">PEDBIKE_DELAY(BW193,BV193,AG193,AH193,AP193,AQ193,AN193,L193,FALSE)</f>
        <v>60.808121546444781</v>
      </c>
      <c r="CG193" s="306">
        <f t="shared" si="201"/>
        <v>8.6999999999999993</v>
      </c>
      <c r="CH193" s="125">
        <f t="shared" si="202"/>
        <v>1</v>
      </c>
      <c r="CI193" s="125">
        <f t="shared" si="203"/>
        <v>3.4307907649401104E-3</v>
      </c>
      <c r="CJ193" s="125">
        <f t="shared" si="204"/>
        <v>8.6999999999999993</v>
      </c>
      <c r="CK193" s="125">
        <f t="shared" si="205"/>
        <v>0.99554324044115694</v>
      </c>
      <c r="CL193" s="125">
        <f t="shared" si="206"/>
        <v>1</v>
      </c>
      <c r="CM193" s="125">
        <f t="shared" si="207"/>
        <v>350.30079120875922</v>
      </c>
      <c r="CN193" s="125">
        <f t="shared" si="208"/>
        <v>1.5681954698402698</v>
      </c>
      <c r="CO193" s="127">
        <f t="shared" si="209"/>
        <v>224</v>
      </c>
      <c r="CP193" s="125" cm="1">
        <f t="array" ref="CP193">PEDBIKE_DELAY(BW193,AW193,AG193,AH193,AP193,AQ193,AN193,L193,FALSE)</f>
        <v>60.808121546444781</v>
      </c>
      <c r="CQ193" s="126">
        <f t="shared" si="210"/>
        <v>30.5</v>
      </c>
      <c r="CR193" s="126">
        <f t="shared" si="211"/>
        <v>78.5</v>
      </c>
      <c r="CS193" s="126">
        <f t="shared" si="212"/>
        <v>54.5</v>
      </c>
      <c r="CT193" s="304">
        <f t="shared" si="213"/>
        <v>35.950000000000003</v>
      </c>
      <c r="CU193" s="126">
        <f t="shared" si="224"/>
        <v>35.950000000000003</v>
      </c>
      <c r="CV193" s="126">
        <f t="shared" si="214"/>
        <v>0</v>
      </c>
      <c r="CW193" s="127">
        <f t="shared" si="215"/>
        <v>0</v>
      </c>
      <c r="CX193" s="124">
        <f t="shared" si="216"/>
        <v>12</v>
      </c>
      <c r="CY193" s="124">
        <f t="shared" si="225"/>
        <v>3.2759999999999994</v>
      </c>
      <c r="CZ193" s="124">
        <f t="shared" si="226"/>
        <v>1.4364337627509893</v>
      </c>
      <c r="DA193" s="125">
        <f t="shared" si="217"/>
        <v>-1.7006999999999999</v>
      </c>
      <c r="DB193" s="125">
        <f t="shared" si="218"/>
        <v>0.46200000000000002</v>
      </c>
      <c r="DC193" s="125">
        <f t="shared" si="219"/>
        <v>2.8936999999999995</v>
      </c>
      <c r="DD193" s="125">
        <f t="shared" si="227"/>
        <v>5.6061337627509893</v>
      </c>
      <c r="DE193" s="298" t="str">
        <f t="shared" si="220"/>
        <v>C</v>
      </c>
    </row>
    <row r="194" spans="1:109" x14ac:dyDescent="0.25">
      <c r="A194" s="23">
        <v>900</v>
      </c>
      <c r="B194" s="23">
        <v>45</v>
      </c>
      <c r="C194" s="23">
        <v>4</v>
      </c>
      <c r="D194" s="23" t="s">
        <v>265</v>
      </c>
      <c r="E194" s="312">
        <f t="shared" si="152"/>
        <v>3.1273829542725236</v>
      </c>
      <c r="F194" s="287" t="str">
        <f t="shared" si="153"/>
        <v>C</v>
      </c>
      <c r="G194" s="312">
        <f t="shared" si="154"/>
        <v>2.9514499999999999</v>
      </c>
      <c r="H194" s="312">
        <f t="shared" si="154"/>
        <v>6.0733837627509892</v>
      </c>
      <c r="I194" s="287" t="str">
        <f t="shared" si="155"/>
        <v>C</v>
      </c>
      <c r="J194" s="320">
        <f t="shared" si="221"/>
        <v>4</v>
      </c>
      <c r="K194" s="80">
        <f t="shared" si="222"/>
        <v>4</v>
      </c>
      <c r="L194" s="82">
        <f t="shared" si="223"/>
        <v>4</v>
      </c>
      <c r="M194" s="80">
        <f t="shared" si="156"/>
        <v>45</v>
      </c>
      <c r="N194" s="80">
        <f t="shared" si="157"/>
        <v>180</v>
      </c>
      <c r="O194" s="80">
        <f t="shared" si="158"/>
        <v>180</v>
      </c>
      <c r="P194" s="80">
        <f t="shared" si="159"/>
        <v>900</v>
      </c>
      <c r="Q194" s="80">
        <f t="shared" si="160"/>
        <v>2520</v>
      </c>
      <c r="R194" s="80">
        <f t="shared" si="161"/>
        <v>2520</v>
      </c>
      <c r="S194" s="80">
        <f t="shared" si="162"/>
        <v>90</v>
      </c>
      <c r="T194" s="80">
        <f>0</f>
        <v>0</v>
      </c>
      <c r="U194" s="80">
        <f>'Int. Sens. Plot'!$B$2</f>
        <v>100</v>
      </c>
      <c r="V194" s="80">
        <f>'Int. Sens. Plot'!$B$3</f>
        <v>25</v>
      </c>
      <c r="W194" s="80">
        <f t="shared" si="163"/>
        <v>5</v>
      </c>
      <c r="X194" s="80">
        <f t="shared" si="164"/>
        <v>5</v>
      </c>
      <c r="Y194" s="225">
        <v>0.5</v>
      </c>
      <c r="Z194" s="80">
        <v>0</v>
      </c>
      <c r="AA194" s="86">
        <v>45</v>
      </c>
      <c r="AB194" s="86">
        <v>5</v>
      </c>
      <c r="AC194" s="80">
        <v>90</v>
      </c>
      <c r="AD194" s="80">
        <v>45</v>
      </c>
      <c r="AE194" s="80">
        <v>12</v>
      </c>
      <c r="AF194" s="80">
        <f t="shared" si="165"/>
        <v>57</v>
      </c>
      <c r="AG194" s="80">
        <f t="shared" si="166"/>
        <v>57</v>
      </c>
      <c r="AH194" s="86">
        <v>0</v>
      </c>
      <c r="AI194" s="86">
        <v>12</v>
      </c>
      <c r="AJ194" s="40">
        <v>174.9</v>
      </c>
      <c r="AK194" s="86">
        <v>9</v>
      </c>
      <c r="AL194" s="86">
        <v>0</v>
      </c>
      <c r="AM194" s="91">
        <v>1</v>
      </c>
      <c r="AN194" s="91">
        <v>0.1</v>
      </c>
      <c r="AO194" s="122">
        <v>3.5</v>
      </c>
      <c r="AP194" s="122">
        <v>10</v>
      </c>
      <c r="AQ194" s="122">
        <v>3</v>
      </c>
      <c r="AR194" s="122">
        <v>3</v>
      </c>
      <c r="AS194" s="122" t="str">
        <f t="shared" si="167"/>
        <v>Signalized</v>
      </c>
      <c r="AT194" s="119" t="s">
        <v>74</v>
      </c>
      <c r="AU194" s="321" t="s">
        <v>74</v>
      </c>
      <c r="AV194" s="306">
        <f t="shared" si="168"/>
        <v>19.285714285714285</v>
      </c>
      <c r="AW194" s="276">
        <f t="shared" si="169"/>
        <v>0.7</v>
      </c>
      <c r="AX194" s="276">
        <f t="shared" si="170"/>
        <v>2.7777777777777776E-2</v>
      </c>
      <c r="AY194" s="125">
        <f t="shared" si="171"/>
        <v>18560.588248741173</v>
      </c>
      <c r="AZ194" s="125">
        <f t="shared" si="172"/>
        <v>27840.882373111759</v>
      </c>
      <c r="BA194" s="125">
        <f t="shared" si="173"/>
        <v>37138.462211768063</v>
      </c>
      <c r="BB194" s="125">
        <f t="shared" si="174"/>
        <v>1</v>
      </c>
      <c r="BC194" s="125">
        <f t="shared" si="175"/>
        <v>1</v>
      </c>
      <c r="BD194" s="326" t="str">
        <f t="shared" si="176"/>
        <v>-</v>
      </c>
      <c r="BE194" s="125" t="str">
        <f t="shared" si="177"/>
        <v>-</v>
      </c>
      <c r="BF194" s="125">
        <f t="shared" si="178"/>
        <v>5.4359033497218094</v>
      </c>
      <c r="BG194" s="125">
        <f t="shared" si="179"/>
        <v>1.3886920442435355</v>
      </c>
      <c r="BH194" s="127">
        <f t="shared" si="180"/>
        <v>157.5</v>
      </c>
      <c r="BI194" s="125">
        <f t="shared" si="181"/>
        <v>0.92137499999999983</v>
      </c>
      <c r="BJ194" s="125">
        <f t="shared" si="182"/>
        <v>0.128025</v>
      </c>
      <c r="BK194" s="127">
        <f t="shared" si="183"/>
        <v>49</v>
      </c>
      <c r="BL194" s="126">
        <f>IF(AS194="Signalized",(AC194-BK194)^2/(2*AC194),IF(AS194="Free",PEDBIKE_DELAY(AX194,AW194,AF194,AE194,AO194,AR194,AM194,L194,TRUE),IF(AS194="Stop",1,"Control N/A!")))</f>
        <v>9.3388888888888886</v>
      </c>
      <c r="BM194" s="125">
        <f t="shared" si="184"/>
        <v>8.959091002898803E-2</v>
      </c>
      <c r="BN194" s="125">
        <f t="shared" si="185"/>
        <v>3.1273829542725236</v>
      </c>
      <c r="BO194" s="124" t="str">
        <f t="shared" si="186"/>
        <v>C</v>
      </c>
      <c r="BP194" s="310"/>
      <c r="BQ194" s="302">
        <f t="shared" si="187"/>
        <v>1500</v>
      </c>
      <c r="BR194" s="126">
        <v>179</v>
      </c>
      <c r="BS194" s="127">
        <f t="shared" si="188"/>
        <v>9.7302870034315342E-2</v>
      </c>
      <c r="BT194" s="126">
        <f t="shared" si="189"/>
        <v>22.5</v>
      </c>
      <c r="BU194" s="303">
        <f t="shared" si="190"/>
        <v>8.6999999999999993</v>
      </c>
      <c r="BV194" s="276">
        <f t="shared" si="191"/>
        <v>0.7</v>
      </c>
      <c r="BW194" s="276">
        <f t="shared" si="192"/>
        <v>6.9444444444444441E-3</v>
      </c>
      <c r="BX194" s="125">
        <f t="shared" si="193"/>
        <v>1</v>
      </c>
      <c r="BY194" s="125">
        <f t="shared" si="194"/>
        <v>2.9142425772132417E-3</v>
      </c>
      <c r="BZ194" s="125">
        <f t="shared" si="195"/>
        <v>8.6999999999999993</v>
      </c>
      <c r="CA194" s="125">
        <f t="shared" si="196"/>
        <v>0.10133244333396374</v>
      </c>
      <c r="CB194" s="125">
        <f t="shared" si="197"/>
        <v>0.9977345910851857</v>
      </c>
      <c r="CC194" s="125">
        <f t="shared" si="198"/>
        <v>621.88226211480298</v>
      </c>
      <c r="CD194" s="125">
        <f t="shared" si="199"/>
        <v>1.4088176205597727</v>
      </c>
      <c r="CE194" s="125">
        <f t="shared" si="200"/>
        <v>441</v>
      </c>
      <c r="CF194" s="304" cm="1">
        <f t="array" ref="CF194">PEDBIKE_DELAY(BW194,BV194,AG194,AH194,AP194,AQ194,AN194,L194,FALSE)</f>
        <v>83.92398037112568</v>
      </c>
      <c r="CG194" s="306">
        <f t="shared" si="201"/>
        <v>8.6999999999999993</v>
      </c>
      <c r="CH194" s="125">
        <f t="shared" si="202"/>
        <v>1</v>
      </c>
      <c r="CI194" s="125">
        <f t="shared" si="203"/>
        <v>2.9142425772132417E-3</v>
      </c>
      <c r="CJ194" s="125">
        <f t="shared" si="204"/>
        <v>8.6999999999999993</v>
      </c>
      <c r="CK194" s="125">
        <f t="shared" si="205"/>
        <v>0.9977345910851857</v>
      </c>
      <c r="CL194" s="125">
        <f t="shared" si="206"/>
        <v>1</v>
      </c>
      <c r="CM194" s="125">
        <f t="shared" si="207"/>
        <v>620.47344449424327</v>
      </c>
      <c r="CN194" s="125">
        <f t="shared" si="208"/>
        <v>1.4088176205597727</v>
      </c>
      <c r="CO194" s="127">
        <f t="shared" si="209"/>
        <v>441</v>
      </c>
      <c r="CP194" s="125" cm="1">
        <f t="array" ref="CP194">PEDBIKE_DELAY(BW194,AW194,AG194,AH194,AP194,AQ194,AN194,L194,FALSE)</f>
        <v>83.92398037112568</v>
      </c>
      <c r="CQ194" s="126">
        <f t="shared" si="210"/>
        <v>30.5</v>
      </c>
      <c r="CR194" s="126">
        <f t="shared" si="211"/>
        <v>78.5</v>
      </c>
      <c r="CS194" s="126">
        <f t="shared" si="212"/>
        <v>54.5</v>
      </c>
      <c r="CT194" s="304">
        <f t="shared" si="213"/>
        <v>35.950000000000003</v>
      </c>
      <c r="CU194" s="126">
        <f t="shared" si="224"/>
        <v>35.950000000000003</v>
      </c>
      <c r="CV194" s="126">
        <f t="shared" si="214"/>
        <v>0</v>
      </c>
      <c r="CW194" s="127">
        <f t="shared" si="215"/>
        <v>0</v>
      </c>
      <c r="CX194" s="124">
        <f t="shared" si="216"/>
        <v>12</v>
      </c>
      <c r="CY194" s="124">
        <f t="shared" si="225"/>
        <v>3.6854999999999993</v>
      </c>
      <c r="CZ194" s="124">
        <f t="shared" si="226"/>
        <v>1.4364337627509893</v>
      </c>
      <c r="DA194" s="125">
        <f t="shared" si="217"/>
        <v>-1.7006999999999999</v>
      </c>
      <c r="DB194" s="125">
        <f t="shared" si="218"/>
        <v>0.51975000000000005</v>
      </c>
      <c r="DC194" s="125">
        <f t="shared" si="219"/>
        <v>2.9514499999999999</v>
      </c>
      <c r="DD194" s="125">
        <f t="shared" si="227"/>
        <v>6.0733837627509892</v>
      </c>
      <c r="DE194" s="298" t="str">
        <f t="shared" si="220"/>
        <v>C</v>
      </c>
    </row>
    <row r="195" spans="1:109" x14ac:dyDescent="0.25">
      <c r="A195" s="23">
        <v>1000</v>
      </c>
      <c r="B195" s="23">
        <v>45</v>
      </c>
      <c r="C195" s="23">
        <v>4</v>
      </c>
      <c r="D195" s="23" t="s">
        <v>265</v>
      </c>
      <c r="E195" s="312">
        <f t="shared" si="152"/>
        <v>3.2439829542725236</v>
      </c>
      <c r="F195" s="287" t="str">
        <f t="shared" si="153"/>
        <v>C</v>
      </c>
      <c r="G195" s="312">
        <f t="shared" si="154"/>
        <v>3.0091999999999994</v>
      </c>
      <c r="H195" s="312">
        <f t="shared" si="154"/>
        <v>6.5406337627509892</v>
      </c>
      <c r="I195" s="287" t="str">
        <f t="shared" si="155"/>
        <v>C</v>
      </c>
      <c r="J195" s="320">
        <f t="shared" si="221"/>
        <v>4</v>
      </c>
      <c r="K195" s="80">
        <f t="shared" si="222"/>
        <v>4</v>
      </c>
      <c r="L195" s="82">
        <f t="shared" si="223"/>
        <v>4</v>
      </c>
      <c r="M195" s="80">
        <f t="shared" si="156"/>
        <v>45</v>
      </c>
      <c r="N195" s="80">
        <f t="shared" si="157"/>
        <v>200</v>
      </c>
      <c r="O195" s="80">
        <f t="shared" si="158"/>
        <v>200</v>
      </c>
      <c r="P195" s="80">
        <f t="shared" si="159"/>
        <v>1000</v>
      </c>
      <c r="Q195" s="80">
        <f t="shared" si="160"/>
        <v>2800</v>
      </c>
      <c r="R195" s="80">
        <f t="shared" si="161"/>
        <v>2800</v>
      </c>
      <c r="S195" s="80">
        <f t="shared" si="162"/>
        <v>100</v>
      </c>
      <c r="T195" s="80">
        <f>0</f>
        <v>0</v>
      </c>
      <c r="U195" s="80">
        <f>'Int. Sens. Plot'!$B$2</f>
        <v>100</v>
      </c>
      <c r="V195" s="80">
        <f>'Int. Sens. Plot'!$B$3</f>
        <v>25</v>
      </c>
      <c r="W195" s="80">
        <f t="shared" si="163"/>
        <v>5</v>
      </c>
      <c r="X195" s="80">
        <f t="shared" si="164"/>
        <v>5</v>
      </c>
      <c r="Y195" s="225">
        <v>0.5</v>
      </c>
      <c r="Z195" s="80">
        <v>0</v>
      </c>
      <c r="AA195" s="86">
        <v>45</v>
      </c>
      <c r="AB195" s="86">
        <v>5</v>
      </c>
      <c r="AC195" s="80">
        <v>90</v>
      </c>
      <c r="AD195" s="80">
        <v>45</v>
      </c>
      <c r="AE195" s="80">
        <v>12</v>
      </c>
      <c r="AF195" s="80">
        <f t="shared" si="165"/>
        <v>57</v>
      </c>
      <c r="AG195" s="80">
        <f t="shared" si="166"/>
        <v>57</v>
      </c>
      <c r="AH195" s="86">
        <v>0</v>
      </c>
      <c r="AI195" s="86">
        <v>12</v>
      </c>
      <c r="AJ195" s="40">
        <v>175.9</v>
      </c>
      <c r="AK195" s="86">
        <v>9</v>
      </c>
      <c r="AL195" s="86">
        <v>0</v>
      </c>
      <c r="AM195" s="91">
        <v>1</v>
      </c>
      <c r="AN195" s="91">
        <v>0.1</v>
      </c>
      <c r="AO195" s="122">
        <v>3.5</v>
      </c>
      <c r="AP195" s="122">
        <v>10</v>
      </c>
      <c r="AQ195" s="122">
        <v>3</v>
      </c>
      <c r="AR195" s="122">
        <v>3</v>
      </c>
      <c r="AS195" s="122" t="str">
        <f t="shared" si="167"/>
        <v>Signalized</v>
      </c>
      <c r="AT195" s="119" t="s">
        <v>74</v>
      </c>
      <c r="AU195" s="321" t="s">
        <v>74</v>
      </c>
      <c r="AV195" s="306">
        <f t="shared" si="168"/>
        <v>19.285714285714285</v>
      </c>
      <c r="AW195" s="276">
        <f t="shared" si="169"/>
        <v>0.77777777777777779</v>
      </c>
      <c r="AX195" s="276">
        <f t="shared" si="170"/>
        <v>2.7777777777777776E-2</v>
      </c>
      <c r="AY195" s="125">
        <f t="shared" si="171"/>
        <v>75150.201367885718</v>
      </c>
      <c r="AZ195" s="125">
        <f t="shared" si="172"/>
        <v>112725.30205182858</v>
      </c>
      <c r="BA195" s="125">
        <f t="shared" si="173"/>
        <v>150317.68845005715</v>
      </c>
      <c r="BB195" s="125">
        <f t="shared" si="174"/>
        <v>1</v>
      </c>
      <c r="BC195" s="125">
        <f t="shared" si="175"/>
        <v>1</v>
      </c>
      <c r="BD195" s="326" t="str">
        <f t="shared" si="176"/>
        <v>-</v>
      </c>
      <c r="BE195" s="125" t="str">
        <f t="shared" si="177"/>
        <v>-</v>
      </c>
      <c r="BF195" s="125">
        <f t="shared" si="178"/>
        <v>4.9260997857153797</v>
      </c>
      <c r="BG195" s="125">
        <f t="shared" si="179"/>
        <v>1.3886920442435355</v>
      </c>
      <c r="BH195" s="127">
        <f t="shared" si="180"/>
        <v>175</v>
      </c>
      <c r="BI195" s="125">
        <f t="shared" si="181"/>
        <v>1.0237499999999999</v>
      </c>
      <c r="BJ195" s="125">
        <f t="shared" si="182"/>
        <v>0.14224999999999999</v>
      </c>
      <c r="BK195" s="127">
        <f t="shared" si="183"/>
        <v>49</v>
      </c>
      <c r="BL195" s="126">
        <f>IF(AS195="Signalized",(AC195-BK195)^2/(2*AC195),IF(AS195="Free",PEDBIKE_DELAY(AX195,AW195,AF195,AE195,AO195,AR195,AM195,L195,TRUE),IF(AS195="Stop",1,"Control N/A!")))</f>
        <v>9.3388888888888886</v>
      </c>
      <c r="BM195" s="125">
        <f t="shared" si="184"/>
        <v>8.959091002898803E-2</v>
      </c>
      <c r="BN195" s="125">
        <f t="shared" si="185"/>
        <v>3.2439829542725236</v>
      </c>
      <c r="BO195" s="124" t="str">
        <f t="shared" si="186"/>
        <v>C</v>
      </c>
      <c r="BP195" s="310"/>
      <c r="BQ195" s="302">
        <f t="shared" si="187"/>
        <v>1500</v>
      </c>
      <c r="BR195" s="126">
        <v>180</v>
      </c>
      <c r="BS195" s="127">
        <f t="shared" si="188"/>
        <v>3.4049947321863644E-2</v>
      </c>
      <c r="BT195" s="126">
        <f t="shared" si="189"/>
        <v>22.5</v>
      </c>
      <c r="BU195" s="303">
        <f t="shared" si="190"/>
        <v>8.6999999999999993</v>
      </c>
      <c r="BV195" s="276">
        <f t="shared" si="191"/>
        <v>0.77777777777777779</v>
      </c>
      <c r="BW195" s="276">
        <f t="shared" si="192"/>
        <v>6.9444444444444441E-3</v>
      </c>
      <c r="BX195" s="125">
        <f t="shared" si="193"/>
        <v>1</v>
      </c>
      <c r="BY195" s="125">
        <f t="shared" si="194"/>
        <v>2.6192316032371738E-3</v>
      </c>
      <c r="BZ195" s="125">
        <f t="shared" si="195"/>
        <v>8.6999999999999993</v>
      </c>
      <c r="CA195" s="125">
        <f t="shared" si="196"/>
        <v>0.11193776171957726</v>
      </c>
      <c r="CB195" s="125">
        <f t="shared" si="197"/>
        <v>0.99884847331709037</v>
      </c>
      <c r="CC195" s="125">
        <f t="shared" si="198"/>
        <v>1107.8201425005288</v>
      </c>
      <c r="CD195" s="125">
        <f t="shared" si="199"/>
        <v>1.2756844539540753</v>
      </c>
      <c r="CE195" s="125">
        <f t="shared" si="200"/>
        <v>868</v>
      </c>
      <c r="CF195" s="304" cm="1">
        <f t="array" ref="CF195">PEDBIKE_DELAY(BW195,BV195,AG195,AH195,AP195,AQ195,AN195,L195,FALSE)</f>
        <v>113.55739515813687</v>
      </c>
      <c r="CG195" s="306">
        <f t="shared" si="201"/>
        <v>8.6999999999999993</v>
      </c>
      <c r="CH195" s="125">
        <f t="shared" si="202"/>
        <v>1</v>
      </c>
      <c r="CI195" s="125">
        <f t="shared" si="203"/>
        <v>2.6192316032371738E-3</v>
      </c>
      <c r="CJ195" s="125">
        <f t="shared" si="204"/>
        <v>8.6999999999999993</v>
      </c>
      <c r="CK195" s="125">
        <f t="shared" si="205"/>
        <v>0.99884847331709037</v>
      </c>
      <c r="CL195" s="125">
        <f t="shared" si="206"/>
        <v>1</v>
      </c>
      <c r="CM195" s="125">
        <f t="shared" si="207"/>
        <v>1106.5444580465748</v>
      </c>
      <c r="CN195" s="125">
        <f t="shared" si="208"/>
        <v>1.2756844539540753</v>
      </c>
      <c r="CO195" s="127">
        <f t="shared" si="209"/>
        <v>868</v>
      </c>
      <c r="CP195" s="125" cm="1">
        <f t="array" ref="CP195">PEDBIKE_DELAY(BW195,AW195,AG195,AH195,AP195,AQ195,AN195,L195,FALSE)</f>
        <v>113.55739515813687</v>
      </c>
      <c r="CQ195" s="126">
        <f t="shared" si="210"/>
        <v>30.5</v>
      </c>
      <c r="CR195" s="126">
        <f t="shared" si="211"/>
        <v>78.5</v>
      </c>
      <c r="CS195" s="126">
        <f t="shared" si="212"/>
        <v>54.5</v>
      </c>
      <c r="CT195" s="304">
        <f t="shared" si="213"/>
        <v>35.950000000000003</v>
      </c>
      <c r="CU195" s="126">
        <f t="shared" si="224"/>
        <v>35.950000000000003</v>
      </c>
      <c r="CV195" s="126">
        <f t="shared" si="214"/>
        <v>0</v>
      </c>
      <c r="CW195" s="127">
        <f t="shared" si="215"/>
        <v>0</v>
      </c>
      <c r="CX195" s="124">
        <f t="shared" si="216"/>
        <v>12</v>
      </c>
      <c r="CY195" s="124">
        <f t="shared" si="225"/>
        <v>4.0949999999999998</v>
      </c>
      <c r="CZ195" s="124">
        <f t="shared" si="226"/>
        <v>1.4364337627509893</v>
      </c>
      <c r="DA195" s="125">
        <f t="shared" si="217"/>
        <v>-1.7006999999999999</v>
      </c>
      <c r="DB195" s="125">
        <f t="shared" si="218"/>
        <v>0.57750000000000001</v>
      </c>
      <c r="DC195" s="125">
        <f t="shared" si="219"/>
        <v>3.0091999999999994</v>
      </c>
      <c r="DD195" s="125">
        <f t="shared" si="227"/>
        <v>6.5406337627509892</v>
      </c>
      <c r="DE195" s="298" t="str">
        <f t="shared" si="220"/>
        <v>C</v>
      </c>
    </row>
    <row r="196" spans="1:109" x14ac:dyDescent="0.25">
      <c r="A196" s="23">
        <v>1100</v>
      </c>
      <c r="B196" s="23">
        <v>45</v>
      </c>
      <c r="C196" s="23">
        <v>4</v>
      </c>
      <c r="D196" s="23" t="s">
        <v>265</v>
      </c>
      <c r="E196" s="312">
        <f t="shared" si="152"/>
        <v>3.3605829542725236</v>
      </c>
      <c r="F196" s="287" t="str">
        <f t="shared" si="153"/>
        <v>C</v>
      </c>
      <c r="G196" s="312">
        <f t="shared" si="154"/>
        <v>3.0669499999999998</v>
      </c>
      <c r="H196" s="312">
        <f t="shared" si="154"/>
        <v>7.00788376275099</v>
      </c>
      <c r="I196" s="287" t="str">
        <f t="shared" si="155"/>
        <v>C</v>
      </c>
      <c r="J196" s="320">
        <f t="shared" si="221"/>
        <v>4</v>
      </c>
      <c r="K196" s="80">
        <f t="shared" si="222"/>
        <v>4</v>
      </c>
      <c r="L196" s="82">
        <f t="shared" si="223"/>
        <v>4</v>
      </c>
      <c r="M196" s="80">
        <f t="shared" si="156"/>
        <v>45</v>
      </c>
      <c r="N196" s="80">
        <f t="shared" si="157"/>
        <v>220</v>
      </c>
      <c r="O196" s="80">
        <f t="shared" si="158"/>
        <v>220</v>
      </c>
      <c r="P196" s="80">
        <f t="shared" si="159"/>
        <v>1100</v>
      </c>
      <c r="Q196" s="80">
        <f t="shared" si="160"/>
        <v>3080</v>
      </c>
      <c r="R196" s="80">
        <f t="shared" si="161"/>
        <v>3080</v>
      </c>
      <c r="S196" s="80">
        <f t="shared" si="162"/>
        <v>110</v>
      </c>
      <c r="T196" s="80">
        <f>0</f>
        <v>0</v>
      </c>
      <c r="U196" s="80">
        <f>'Int. Sens. Plot'!$B$2</f>
        <v>100</v>
      </c>
      <c r="V196" s="80">
        <f>'Int. Sens. Plot'!$B$3</f>
        <v>25</v>
      </c>
      <c r="W196" s="80">
        <f t="shared" si="163"/>
        <v>5</v>
      </c>
      <c r="X196" s="80">
        <f t="shared" si="164"/>
        <v>5</v>
      </c>
      <c r="Y196" s="225">
        <v>0.5</v>
      </c>
      <c r="Z196" s="80">
        <v>0</v>
      </c>
      <c r="AA196" s="86">
        <v>45</v>
      </c>
      <c r="AB196" s="86">
        <v>5</v>
      </c>
      <c r="AC196" s="80">
        <v>90</v>
      </c>
      <c r="AD196" s="80">
        <v>45</v>
      </c>
      <c r="AE196" s="80">
        <v>12</v>
      </c>
      <c r="AF196" s="80">
        <f t="shared" si="165"/>
        <v>57</v>
      </c>
      <c r="AG196" s="80">
        <f t="shared" si="166"/>
        <v>57</v>
      </c>
      <c r="AH196" s="86">
        <v>0</v>
      </c>
      <c r="AI196" s="86">
        <v>12</v>
      </c>
      <c r="AJ196" s="40">
        <v>176.9</v>
      </c>
      <c r="AK196" s="86">
        <v>9</v>
      </c>
      <c r="AL196" s="86">
        <v>0</v>
      </c>
      <c r="AM196" s="91">
        <v>1</v>
      </c>
      <c r="AN196" s="91">
        <v>0.1</v>
      </c>
      <c r="AO196" s="122">
        <v>3.5</v>
      </c>
      <c r="AP196" s="122">
        <v>10</v>
      </c>
      <c r="AQ196" s="122">
        <v>3</v>
      </c>
      <c r="AR196" s="122">
        <v>3</v>
      </c>
      <c r="AS196" s="122" t="str">
        <f t="shared" si="167"/>
        <v>Signalized</v>
      </c>
      <c r="AT196" s="119" t="s">
        <v>74</v>
      </c>
      <c r="AU196" s="321" t="s">
        <v>74</v>
      </c>
      <c r="AV196" s="306">
        <f t="shared" si="168"/>
        <v>19.285714285714285</v>
      </c>
      <c r="AW196" s="276">
        <f t="shared" si="169"/>
        <v>0.85555555555555551</v>
      </c>
      <c r="AX196" s="276">
        <f t="shared" si="170"/>
        <v>2.7777777777777776E-2</v>
      </c>
      <c r="AY196" s="125">
        <f t="shared" si="171"/>
        <v>307143.34286556591</v>
      </c>
      <c r="AZ196" s="125">
        <f t="shared" si="172"/>
        <v>460715.01429834886</v>
      </c>
      <c r="BA196" s="125">
        <f t="shared" si="173"/>
        <v>614303.9714454175</v>
      </c>
      <c r="BB196" s="125">
        <f t="shared" si="174"/>
        <v>1</v>
      </c>
      <c r="BC196" s="125">
        <f t="shared" si="175"/>
        <v>1</v>
      </c>
      <c r="BD196" s="326" t="str">
        <f t="shared" si="176"/>
        <v>-</v>
      </c>
      <c r="BE196" s="125" t="str">
        <f t="shared" si="177"/>
        <v>-</v>
      </c>
      <c r="BF196" s="125">
        <f t="shared" si="178"/>
        <v>4.5121010427112704</v>
      </c>
      <c r="BG196" s="125">
        <f t="shared" si="179"/>
        <v>1.3886920442435355</v>
      </c>
      <c r="BH196" s="127">
        <f t="shared" si="180"/>
        <v>192.5</v>
      </c>
      <c r="BI196" s="125">
        <f t="shared" si="181"/>
        <v>1.126125</v>
      </c>
      <c r="BJ196" s="125">
        <f t="shared" si="182"/>
        <v>0.156475</v>
      </c>
      <c r="BK196" s="127">
        <f t="shared" si="183"/>
        <v>49</v>
      </c>
      <c r="BL196" s="126">
        <f>IF(AS196="Signalized",(AC196-BK196)^2/(2*AC196),IF(AS196="Free",PEDBIKE_DELAY(AX196,AW196,AF196,AE196,AO196,AR196,AM196,L196,TRUE),IF(AS196="Stop",1,"Control N/A!")))</f>
        <v>9.3388888888888886</v>
      </c>
      <c r="BM196" s="125">
        <f t="shared" si="184"/>
        <v>8.959091002898803E-2</v>
      </c>
      <c r="BN196" s="125">
        <f t="shared" si="185"/>
        <v>3.3605829542725236</v>
      </c>
      <c r="BO196" s="124" t="str">
        <f t="shared" si="186"/>
        <v>C</v>
      </c>
      <c r="BP196" s="310"/>
      <c r="BQ196" s="302">
        <f t="shared" si="187"/>
        <v>1500</v>
      </c>
      <c r="BR196" s="126">
        <v>181</v>
      </c>
      <c r="BS196" s="127">
        <f t="shared" si="188"/>
        <v>1.1783701812493377E-2</v>
      </c>
      <c r="BT196" s="126">
        <f t="shared" si="189"/>
        <v>22.5</v>
      </c>
      <c r="BU196" s="303">
        <f t="shared" si="190"/>
        <v>8.6999999999999993</v>
      </c>
      <c r="BV196" s="276">
        <f t="shared" si="191"/>
        <v>0.85555555555555551</v>
      </c>
      <c r="BW196" s="276">
        <f t="shared" si="192"/>
        <v>6.9444444444444441E-3</v>
      </c>
      <c r="BX196" s="125">
        <f t="shared" si="193"/>
        <v>1</v>
      </c>
      <c r="BY196" s="125">
        <f t="shared" si="194"/>
        <v>2.4528408162715651E-3</v>
      </c>
      <c r="BZ196" s="125">
        <f t="shared" si="195"/>
        <v>8.6999999999999993</v>
      </c>
      <c r="CA196" s="125">
        <f t="shared" si="196"/>
        <v>0.12241792506067406</v>
      </c>
      <c r="CB196" s="125">
        <f t="shared" si="197"/>
        <v>0.99941466916070576</v>
      </c>
      <c r="CC196" s="125">
        <f t="shared" si="198"/>
        <v>1988.167596740326</v>
      </c>
      <c r="CD196" s="125">
        <f t="shared" si="199"/>
        <v>1.1637358080575113</v>
      </c>
      <c r="CE196" s="125">
        <f t="shared" si="200"/>
        <v>1708</v>
      </c>
      <c r="CF196" s="304" cm="1">
        <f t="array" ref="CF196">PEDBIKE_DELAY(BW196,BV196,AG196,AH196,AP196,AQ196,AN196,L196,FALSE)</f>
        <v>150.42048927017231</v>
      </c>
      <c r="CG196" s="306">
        <f t="shared" si="201"/>
        <v>8.6999999999999993</v>
      </c>
      <c r="CH196" s="125">
        <f t="shared" si="202"/>
        <v>1</v>
      </c>
      <c r="CI196" s="125">
        <f t="shared" si="203"/>
        <v>2.4528408162715651E-3</v>
      </c>
      <c r="CJ196" s="125">
        <f t="shared" si="204"/>
        <v>8.6999999999999993</v>
      </c>
      <c r="CK196" s="125">
        <f t="shared" si="205"/>
        <v>0.99941466916070587</v>
      </c>
      <c r="CL196" s="125">
        <f t="shared" si="206"/>
        <v>1</v>
      </c>
      <c r="CM196" s="125">
        <f t="shared" si="207"/>
        <v>1987.0038609322683</v>
      </c>
      <c r="CN196" s="125">
        <f t="shared" si="208"/>
        <v>1.1637358080575113</v>
      </c>
      <c r="CO196" s="127">
        <f t="shared" si="209"/>
        <v>1708</v>
      </c>
      <c r="CP196" s="125" cm="1">
        <f t="array" ref="CP196">PEDBIKE_DELAY(BW196,AW196,AG196,AH196,AP196,AQ196,AN196,L196,FALSE)</f>
        <v>150.42048927017231</v>
      </c>
      <c r="CQ196" s="126">
        <f t="shared" si="210"/>
        <v>30.5</v>
      </c>
      <c r="CR196" s="126">
        <f t="shared" si="211"/>
        <v>78.5</v>
      </c>
      <c r="CS196" s="126">
        <f t="shared" si="212"/>
        <v>54.5</v>
      </c>
      <c r="CT196" s="304">
        <f t="shared" si="213"/>
        <v>35.950000000000003</v>
      </c>
      <c r="CU196" s="126">
        <f t="shared" si="224"/>
        <v>35.950000000000003</v>
      </c>
      <c r="CV196" s="126">
        <f t="shared" si="214"/>
        <v>0</v>
      </c>
      <c r="CW196" s="127">
        <f t="shared" si="215"/>
        <v>0</v>
      </c>
      <c r="CX196" s="124">
        <f t="shared" si="216"/>
        <v>12</v>
      </c>
      <c r="CY196" s="124">
        <f t="shared" si="225"/>
        <v>4.5045000000000002</v>
      </c>
      <c r="CZ196" s="124">
        <f t="shared" si="226"/>
        <v>1.4364337627509893</v>
      </c>
      <c r="DA196" s="125">
        <f t="shared" si="217"/>
        <v>-1.7006999999999999</v>
      </c>
      <c r="DB196" s="125">
        <f t="shared" si="218"/>
        <v>0.63524999999999998</v>
      </c>
      <c r="DC196" s="125">
        <f t="shared" si="219"/>
        <v>3.0669499999999998</v>
      </c>
      <c r="DD196" s="125">
        <f t="shared" si="227"/>
        <v>7.00788376275099</v>
      </c>
      <c r="DE196" s="298" t="str">
        <f t="shared" si="220"/>
        <v>C</v>
      </c>
    </row>
    <row r="197" spans="1:109" x14ac:dyDescent="0.25">
      <c r="A197" s="23">
        <v>1200</v>
      </c>
      <c r="B197" s="23">
        <v>45</v>
      </c>
      <c r="C197" s="23">
        <v>4</v>
      </c>
      <c r="D197" s="23" t="s">
        <v>265</v>
      </c>
      <c r="E197" s="312">
        <f t="shared" si="152"/>
        <v>3.4771829542725237</v>
      </c>
      <c r="F197" s="287" t="str">
        <f t="shared" si="153"/>
        <v>C</v>
      </c>
      <c r="G197" s="312">
        <f t="shared" si="154"/>
        <v>3.1246999999999994</v>
      </c>
      <c r="H197" s="312">
        <f t="shared" si="154"/>
        <v>7.4751337627509891</v>
      </c>
      <c r="I197" s="287" t="str">
        <f t="shared" si="155"/>
        <v>C</v>
      </c>
      <c r="J197" s="320">
        <f t="shared" si="221"/>
        <v>4</v>
      </c>
      <c r="K197" s="80">
        <f t="shared" si="222"/>
        <v>4</v>
      </c>
      <c r="L197" s="82">
        <f t="shared" si="223"/>
        <v>4</v>
      </c>
      <c r="M197" s="80">
        <f t="shared" si="156"/>
        <v>45</v>
      </c>
      <c r="N197" s="80">
        <f t="shared" si="157"/>
        <v>240</v>
      </c>
      <c r="O197" s="80">
        <f t="shared" si="158"/>
        <v>240</v>
      </c>
      <c r="P197" s="80">
        <f t="shared" si="159"/>
        <v>1200</v>
      </c>
      <c r="Q197" s="80">
        <f t="shared" si="160"/>
        <v>3360</v>
      </c>
      <c r="R197" s="80">
        <f t="shared" si="161"/>
        <v>3360</v>
      </c>
      <c r="S197" s="80">
        <f t="shared" si="162"/>
        <v>120</v>
      </c>
      <c r="T197" s="80">
        <f>0</f>
        <v>0</v>
      </c>
      <c r="U197" s="80">
        <f>'Int. Sens. Plot'!$B$2</f>
        <v>100</v>
      </c>
      <c r="V197" s="80">
        <f>'Int. Sens. Plot'!$B$3</f>
        <v>25</v>
      </c>
      <c r="W197" s="80">
        <f t="shared" si="163"/>
        <v>5</v>
      </c>
      <c r="X197" s="80">
        <f t="shared" si="164"/>
        <v>5</v>
      </c>
      <c r="Y197" s="225">
        <v>0.5</v>
      </c>
      <c r="Z197" s="80">
        <v>0</v>
      </c>
      <c r="AA197" s="86">
        <v>45</v>
      </c>
      <c r="AB197" s="86">
        <v>5</v>
      </c>
      <c r="AC197" s="80">
        <v>90</v>
      </c>
      <c r="AD197" s="80">
        <v>45</v>
      </c>
      <c r="AE197" s="80">
        <v>12</v>
      </c>
      <c r="AF197" s="80">
        <f t="shared" si="165"/>
        <v>57</v>
      </c>
      <c r="AG197" s="80">
        <f t="shared" si="166"/>
        <v>57</v>
      </c>
      <c r="AH197" s="86">
        <v>0</v>
      </c>
      <c r="AI197" s="86">
        <v>12</v>
      </c>
      <c r="AJ197" s="40">
        <v>177.9</v>
      </c>
      <c r="AK197" s="86">
        <v>9</v>
      </c>
      <c r="AL197" s="86">
        <v>0</v>
      </c>
      <c r="AM197" s="91">
        <v>1</v>
      </c>
      <c r="AN197" s="91">
        <v>0.1</v>
      </c>
      <c r="AO197" s="122">
        <v>3.5</v>
      </c>
      <c r="AP197" s="122">
        <v>10</v>
      </c>
      <c r="AQ197" s="122">
        <v>3</v>
      </c>
      <c r="AR197" s="122">
        <v>3</v>
      </c>
      <c r="AS197" s="122" t="str">
        <f t="shared" si="167"/>
        <v>Signalized</v>
      </c>
      <c r="AT197" s="119" t="s">
        <v>74</v>
      </c>
      <c r="AU197" s="321" t="s">
        <v>74</v>
      </c>
      <c r="AV197" s="306">
        <f t="shared" si="168"/>
        <v>19.285714285714285</v>
      </c>
      <c r="AW197" s="276">
        <f t="shared" si="169"/>
        <v>0.93333333333333335</v>
      </c>
      <c r="AX197" s="276">
        <f t="shared" si="170"/>
        <v>2.7777777777777776E-2</v>
      </c>
      <c r="AY197" s="125">
        <f t="shared" si="171"/>
        <v>1265125.0250822245</v>
      </c>
      <c r="AZ197" s="125">
        <f t="shared" si="172"/>
        <v>1897687.5376233368</v>
      </c>
      <c r="BA197" s="125">
        <f t="shared" si="173"/>
        <v>2530267.3358787349</v>
      </c>
      <c r="BB197" s="125">
        <f t="shared" si="174"/>
        <v>1</v>
      </c>
      <c r="BC197" s="125">
        <f t="shared" si="175"/>
        <v>1</v>
      </c>
      <c r="BD197" s="326" t="str">
        <f t="shared" si="176"/>
        <v>-</v>
      </c>
      <c r="BE197" s="125" t="str">
        <f t="shared" si="177"/>
        <v>-</v>
      </c>
      <c r="BF197" s="125">
        <f t="shared" si="178"/>
        <v>4.1653522210447971</v>
      </c>
      <c r="BG197" s="125">
        <f t="shared" si="179"/>
        <v>1.3886920442435355</v>
      </c>
      <c r="BH197" s="127">
        <f t="shared" si="180"/>
        <v>210</v>
      </c>
      <c r="BI197" s="125">
        <f t="shared" si="181"/>
        <v>1.2284999999999999</v>
      </c>
      <c r="BJ197" s="125">
        <f t="shared" si="182"/>
        <v>0.17069999999999999</v>
      </c>
      <c r="BK197" s="127">
        <f t="shared" si="183"/>
        <v>49</v>
      </c>
      <c r="BL197" s="126">
        <f>IF(AS197="Signalized",(AC197-BK197)^2/(2*AC197),IF(AS197="Free",PEDBIKE_DELAY(AX197,AW197,AF197,AE197,AO197,AR197,AM197,L197,TRUE),IF(AS197="Stop",1,"Control N/A!")))</f>
        <v>9.3388888888888886</v>
      </c>
      <c r="BM197" s="125">
        <f t="shared" si="184"/>
        <v>8.959091002898803E-2</v>
      </c>
      <c r="BN197" s="125">
        <f t="shared" si="185"/>
        <v>3.4771829542725237</v>
      </c>
      <c r="BO197" s="124" t="str">
        <f t="shared" si="186"/>
        <v>C</v>
      </c>
      <c r="BP197" s="310"/>
      <c r="BQ197" s="302">
        <f t="shared" si="187"/>
        <v>1500</v>
      </c>
      <c r="BR197" s="126">
        <v>182</v>
      </c>
      <c r="BS197" s="127">
        <f t="shared" si="188"/>
        <v>4.0329380386251983E-3</v>
      </c>
      <c r="BT197" s="126">
        <f t="shared" si="189"/>
        <v>22.5</v>
      </c>
      <c r="BU197" s="303">
        <f t="shared" si="190"/>
        <v>8.6999999999999993</v>
      </c>
      <c r="BV197" s="276">
        <f t="shared" si="191"/>
        <v>0.93333333333333335</v>
      </c>
      <c r="BW197" s="276">
        <f t="shared" si="192"/>
        <v>6.9444444444444441E-3</v>
      </c>
      <c r="BX197" s="125">
        <f t="shared" si="193"/>
        <v>1</v>
      </c>
      <c r="BY197" s="125">
        <f t="shared" si="194"/>
        <v>2.3630583229488169E-3</v>
      </c>
      <c r="BZ197" s="125">
        <f t="shared" si="195"/>
        <v>8.6999999999999993</v>
      </c>
      <c r="CA197" s="125">
        <f t="shared" si="196"/>
        <v>0.13277441033178705</v>
      </c>
      <c r="CB197" s="125">
        <f t="shared" si="197"/>
        <v>0.99970247133955847</v>
      </c>
      <c r="CC197" s="125">
        <f t="shared" si="198"/>
        <v>3592.3910661730642</v>
      </c>
      <c r="CD197" s="125">
        <f t="shared" si="199"/>
        <v>1.068839301700776</v>
      </c>
      <c r="CE197" s="125">
        <f t="shared" si="200"/>
        <v>3361</v>
      </c>
      <c r="CF197" s="304" cm="1">
        <f t="array" ref="CF197">PEDBIKE_DELAY(BW197,BV197,AG197,AH197,AP197,AQ197,AN197,L197,FALSE)</f>
        <v>194.80551535986473</v>
      </c>
      <c r="CG197" s="306">
        <f t="shared" si="201"/>
        <v>8.6999999999999993</v>
      </c>
      <c r="CH197" s="125">
        <f t="shared" si="202"/>
        <v>1</v>
      </c>
      <c r="CI197" s="125">
        <f t="shared" si="203"/>
        <v>2.3630583229488169E-3</v>
      </c>
      <c r="CJ197" s="125">
        <f t="shared" si="204"/>
        <v>8.6999999999999993</v>
      </c>
      <c r="CK197" s="125">
        <f t="shared" si="205"/>
        <v>0.99970247133955847</v>
      </c>
      <c r="CL197" s="125">
        <f t="shared" si="206"/>
        <v>1</v>
      </c>
      <c r="CM197" s="125">
        <f t="shared" si="207"/>
        <v>3591.3222268713635</v>
      </c>
      <c r="CN197" s="125">
        <f t="shared" si="208"/>
        <v>1.068839301700776</v>
      </c>
      <c r="CO197" s="127">
        <f t="shared" si="209"/>
        <v>3361</v>
      </c>
      <c r="CP197" s="125" cm="1">
        <f t="array" ref="CP197">PEDBIKE_DELAY(BW197,AW197,AG197,AH197,AP197,AQ197,AN197,L197,FALSE)</f>
        <v>194.80551535986473</v>
      </c>
      <c r="CQ197" s="126">
        <f t="shared" si="210"/>
        <v>30.5</v>
      </c>
      <c r="CR197" s="126">
        <f t="shared" si="211"/>
        <v>78.5</v>
      </c>
      <c r="CS197" s="126">
        <f t="shared" si="212"/>
        <v>54.5</v>
      </c>
      <c r="CT197" s="304">
        <f t="shared" si="213"/>
        <v>35.950000000000003</v>
      </c>
      <c r="CU197" s="126">
        <f t="shared" si="224"/>
        <v>35.950000000000003</v>
      </c>
      <c r="CV197" s="126">
        <f t="shared" si="214"/>
        <v>0</v>
      </c>
      <c r="CW197" s="127">
        <f t="shared" si="215"/>
        <v>0</v>
      </c>
      <c r="CX197" s="124">
        <f t="shared" si="216"/>
        <v>12</v>
      </c>
      <c r="CY197" s="124">
        <f t="shared" si="225"/>
        <v>4.9139999999999997</v>
      </c>
      <c r="CZ197" s="124">
        <f t="shared" si="226"/>
        <v>1.4364337627509893</v>
      </c>
      <c r="DA197" s="125">
        <f t="shared" si="217"/>
        <v>-1.7006999999999999</v>
      </c>
      <c r="DB197" s="125">
        <f t="shared" si="218"/>
        <v>0.69299999999999995</v>
      </c>
      <c r="DC197" s="125">
        <f t="shared" si="219"/>
        <v>3.1246999999999994</v>
      </c>
      <c r="DD197" s="125">
        <f t="shared" si="227"/>
        <v>7.4751337627509891</v>
      </c>
      <c r="DE197" s="298" t="str">
        <f t="shared" si="220"/>
        <v>C</v>
      </c>
    </row>
    <row r="198" spans="1:109" x14ac:dyDescent="0.25">
      <c r="A198" s="23">
        <v>100</v>
      </c>
      <c r="B198" s="23">
        <v>15</v>
      </c>
      <c r="C198" s="23">
        <v>1</v>
      </c>
      <c r="D198" s="23" t="s">
        <v>266</v>
      </c>
      <c r="E198" s="312">
        <f t="shared" ref="E198:E261" si="228">BN198</f>
        <v>1.4314249999999999</v>
      </c>
      <c r="F198" s="287" t="str">
        <f t="shared" ref="F198:F261" si="229">BO198</f>
        <v>A</v>
      </c>
      <c r="G198" s="312">
        <f t="shared" ref="G198:H261" si="230">DC198</f>
        <v>2.1118999999999994</v>
      </c>
      <c r="H198" s="312">
        <f t="shared" si="230"/>
        <v>0.24839999999999987</v>
      </c>
      <c r="I198" s="287" t="str">
        <f t="shared" ref="I198:I261" si="231">DE198</f>
        <v>B</v>
      </c>
      <c r="J198" s="320">
        <f t="shared" si="221"/>
        <v>1</v>
      </c>
      <c r="K198" s="80">
        <f t="shared" si="222"/>
        <v>1</v>
      </c>
      <c r="L198" s="82">
        <f t="shared" si="223"/>
        <v>1</v>
      </c>
      <c r="M198" s="80">
        <f t="shared" ref="M198:M261" si="232">B198</f>
        <v>15</v>
      </c>
      <c r="N198" s="80">
        <f t="shared" ref="N198:N261" si="233">P198*0.2</f>
        <v>20</v>
      </c>
      <c r="O198" s="80">
        <f t="shared" ref="O198:O261" si="234">P198*0.2</f>
        <v>20</v>
      </c>
      <c r="P198" s="80">
        <f t="shared" ref="P198:P261" si="235">A198</f>
        <v>100</v>
      </c>
      <c r="Q198" s="80">
        <f t="shared" ref="Q198:Q261" si="236">2*SUM(N198:P198)</f>
        <v>280</v>
      </c>
      <c r="R198" s="80">
        <f t="shared" ref="R198:R261" si="237">Q198</f>
        <v>280</v>
      </c>
      <c r="S198" s="80">
        <f t="shared" ref="S198:S261" si="238">N198*0.5</f>
        <v>10</v>
      </c>
      <c r="T198" s="80">
        <f>0</f>
        <v>0</v>
      </c>
      <c r="U198" s="80">
        <f>'Int. Sens. Plot'!$B$2</f>
        <v>100</v>
      </c>
      <c r="V198" s="80">
        <f>'Int. Sens. Plot'!$B$3</f>
        <v>25</v>
      </c>
      <c r="W198" s="80">
        <f t="shared" ref="W198:W261" si="239">V198*0.2</f>
        <v>5</v>
      </c>
      <c r="X198" s="80">
        <f t="shared" ref="X198:X261" si="240">V198*0.2</f>
        <v>5</v>
      </c>
      <c r="Y198" s="225">
        <v>0.5</v>
      </c>
      <c r="Z198" s="80">
        <v>0</v>
      </c>
      <c r="AA198" s="86">
        <v>45</v>
      </c>
      <c r="AB198" s="86">
        <v>5</v>
      </c>
      <c r="AC198" s="80">
        <v>90</v>
      </c>
      <c r="AD198" s="80">
        <v>45</v>
      </c>
      <c r="AE198" s="80">
        <v>12</v>
      </c>
      <c r="AF198" s="80">
        <f t="shared" ref="AF198:AF261" si="241">12*J198+AK198</f>
        <v>21</v>
      </c>
      <c r="AG198" s="80">
        <f t="shared" ref="AG198:AG261" si="242">12*J198+AK198</f>
        <v>21</v>
      </c>
      <c r="AH198" s="86">
        <v>0</v>
      </c>
      <c r="AI198" s="86">
        <v>12</v>
      </c>
      <c r="AJ198" s="40">
        <v>178.9</v>
      </c>
      <c r="AK198" s="86">
        <v>9</v>
      </c>
      <c r="AL198" s="86">
        <v>0</v>
      </c>
      <c r="AM198" s="91">
        <v>1</v>
      </c>
      <c r="AN198" s="91">
        <v>0.1</v>
      </c>
      <c r="AO198" s="122">
        <v>3.5</v>
      </c>
      <c r="AP198" s="122">
        <v>10</v>
      </c>
      <c r="AQ198" s="122">
        <v>3</v>
      </c>
      <c r="AR198" s="122">
        <v>3</v>
      </c>
      <c r="AS198" s="122" t="str">
        <f t="shared" ref="AS198:AS261" si="243">D198</f>
        <v>Stop</v>
      </c>
      <c r="AT198" s="119" t="s">
        <v>74</v>
      </c>
      <c r="AU198" s="321" t="s">
        <v>74</v>
      </c>
      <c r="AV198" s="306">
        <f t="shared" ref="AV198:AV261" si="244">(AF198/AO198) + 3</f>
        <v>9</v>
      </c>
      <c r="AW198" s="276">
        <f t="shared" ref="AW198:AW261" si="245">Q198/3600</f>
        <v>7.7777777777777779E-2</v>
      </c>
      <c r="AX198" s="276">
        <f t="shared" ref="AX198:AX261" si="246">U198/3600</f>
        <v>2.7777777777777776E-2</v>
      </c>
      <c r="AY198" s="125">
        <f t="shared" ref="AY198:AY261" si="247">MAX(8*AZ198/AE198,1)</f>
        <v>1</v>
      </c>
      <c r="AZ198" s="125">
        <f t="shared" ref="AZ198:AZ261" si="248">(AX198*EXP(AX198*AV198)+AW198*EXP(-AW198*AV198))/((AX198+AW198)*EXP((AX198-AW198)*AV198))</f>
        <v>1.1037881315974762</v>
      </c>
      <c r="BA198" s="125">
        <f t="shared" ref="BA198:BA261" si="249">AV198+2*(AY198-1)</f>
        <v>9</v>
      </c>
      <c r="BB198" s="125">
        <f t="shared" ref="BB198:BB261" si="250">1-EXP(-BA198*AW198/J198)</f>
        <v>0.50341469620859047</v>
      </c>
      <c r="BC198" s="125">
        <f t="shared" ref="BC198:BC261" si="251">1-(1-BB198)^J198</f>
        <v>0.50341469620859047</v>
      </c>
      <c r="BD198" s="326" t="str">
        <f t="shared" ref="BD198:BD261" si="252">IF(AS198="Free", (1/AW198)*(EXP(AW198*BA198)-AW198*BA198-1)/BC198, "-")</f>
        <v>-</v>
      </c>
      <c r="BE198" s="125" t="str">
        <f t="shared" ref="BE198:BE261" si="253">IF(AS198="Free", ROUND(1/EXP(-AW198*AV198),0),"-")</f>
        <v>-</v>
      </c>
      <c r="BF198" s="125">
        <f t="shared" ref="BF198:BF261" si="254">((1/(AW198/J198)) - (AV198-(1/(AW198/J198)))*EXP(-(AW198/J198)*AV198))/(1-EXP(-(AW198/J198)*AV198))</f>
        <v>29.344680292176033</v>
      </c>
      <c r="BG198" s="125">
        <f t="shared" ref="BG198:BG261" si="255">0.681*J198^0.514</f>
        <v>0.68100000000000005</v>
      </c>
      <c r="BH198" s="127">
        <f t="shared" ref="BH198:BH261" si="256">2*SUM(N198:P198)/(4*J198)</f>
        <v>70</v>
      </c>
      <c r="BI198" s="125">
        <f t="shared" ref="BI198:BI261" si="257">0.00013*BH198*M198</f>
        <v>0.13649999999999998</v>
      </c>
      <c r="BJ198" s="125">
        <f t="shared" ref="BJ198:BJ261" si="258">0.00569*SUM(S198:T198)/4-Z198*(0.0027*BH198-0.1946)</f>
        <v>1.4225E-2</v>
      </c>
      <c r="BK198" s="127">
        <f t="shared" ref="BK198:BK261" si="259">AD198+4</f>
        <v>49</v>
      </c>
      <c r="BL198" s="126">
        <f>IF(AS198="Signalized",(AC198-BK198)^2/(2*AC198),IF(AS198="Free",PEDBIKE_DELAY(AX198,AW198,AF198,AE198,AO198,AR198,AM198,L198,TRUE),IF(AS198="Stop",1,"Control N/A!")))</f>
        <v>1</v>
      </c>
      <c r="BM198" s="125">
        <f t="shared" ref="BM198:BM261" si="260">0.0401*LN(BL198)</f>
        <v>0</v>
      </c>
      <c r="BN198" s="125">
        <f t="shared" ref="BN198:BN261" si="261">IF(J198&gt;0,0.5997+BG198+BI198+BJ198+BM198,0)</f>
        <v>1.4314249999999999</v>
      </c>
      <c r="BO198" s="124" t="str">
        <f t="shared" ref="BO198:BO261" si="262">IF(BN198&lt;=2,"A",IF(BN198&lt;=2.75,"B",IF(BN198&lt;=3.5,"C",IF(BN198&lt;=4.25,"D",IF(BN198&lt;=5,"E","F")))))</f>
        <v>A</v>
      </c>
      <c r="BP198" s="310"/>
      <c r="BQ198" s="302">
        <f t="shared" ref="BQ198:BQ261" si="263">MAX(1500*ROUNDDOWN(AH198/2.5,0),1500)</f>
        <v>1500</v>
      </c>
      <c r="BR198" s="126">
        <v>183</v>
      </c>
      <c r="BS198" s="127">
        <f t="shared" ref="BS198:BS261" si="264">BQ198*EXP(-(N198/3600)*BR198)*AA198/AC198</f>
        <v>271.34919662997197</v>
      </c>
      <c r="BT198" s="126">
        <f t="shared" ref="BT198:BT261" si="265">0.5*AC198*(1-AA198/AC198)^2/(1-MIN(V198/BS198,1)*(AA198/AC198))</f>
        <v>11.793269988204852</v>
      </c>
      <c r="BU198" s="303">
        <f t="shared" ref="BU198:BU261" si="266">AG198/AP198 +AQ198</f>
        <v>5.0999999999999996</v>
      </c>
      <c r="BV198" s="276">
        <f t="shared" ref="BV198:BV261" si="267">R198/3600</f>
        <v>7.7777777777777779E-2</v>
      </c>
      <c r="BW198" s="276">
        <f t="shared" ref="BW198:BW261" si="268">V198/3600</f>
        <v>6.9444444444444441E-3</v>
      </c>
      <c r="BX198" s="125">
        <f t="shared" ref="BX198:BX261" si="269">MAX(IF(AH198=0,0,4*BY198/AH198),1)</f>
        <v>1</v>
      </c>
      <c r="BY198" s="125">
        <f t="shared" ref="BY198:BY261" si="270">((V198/3600)*EXP(BU198*V198/3600) + BV198*EXP(-BV198*BU198))/(((V198/3600)+BV198)*EXP(((V198/3600)-BV198))*BU198)</f>
        <v>0.14782490273109056</v>
      </c>
      <c r="BZ198" s="125">
        <f t="shared" ref="BZ198:BZ261" si="271">BU198+2*(BX198-1)</f>
        <v>5.0999999999999996</v>
      </c>
      <c r="CA198" s="125">
        <f t="shared" ref="CA198:CA261" si="272">1-EXP(-BZ198*BV198/AG198)</f>
        <v>1.8711611771168868E-2</v>
      </c>
      <c r="CB198" s="125">
        <f t="shared" ref="CB198:CB261" si="273">1 - (1-CA198)^AG198</f>
        <v>0.32744182566942437</v>
      </c>
      <c r="CC198" s="125">
        <f t="shared" ref="CC198:CC261" si="274">(1/BV198)*(EXP(BV198*BU198)-AW198*BU198-1)/CB198</f>
        <v>3.5414886057891568</v>
      </c>
      <c r="CD198" s="125">
        <f t="shared" ref="CD198:CD261" si="275">((1/BV198) - (CJ198+(1/BV198))*EXP(-BV198*CJ198))/(1-EXP(-BV198*CJ198))</f>
        <v>2.3818571111220983</v>
      </c>
      <c r="CE198" s="125">
        <f t="shared" ref="CE198:CE261" si="276">ROUND(1/EXP(-BV198*BZ198),0)</f>
        <v>1</v>
      </c>
      <c r="CF198" s="304" cm="1">
        <f t="array" ref="CF198">PEDBIKE_DELAY(BW198,BV198,AG198,AH198,AP198,AQ198,AN198,L198,FALSE)</f>
        <v>0.38103133335505995</v>
      </c>
      <c r="CG198" s="306">
        <f t="shared" ref="CG198:CG261" si="277">AF198/AP198 +AQ198</f>
        <v>5.0999999999999996</v>
      </c>
      <c r="CH198" s="125">
        <f t="shared" ref="CH198:CH261" si="278">MAX(IF(AH198=0,0,4*CI198/AH198),1)</f>
        <v>1</v>
      </c>
      <c r="CI198" s="125">
        <f t="shared" ref="CI198:CI261" si="279">((V198/3600)*EXP(CG198*V198/3600) + AW198*EXP(-AW198*CG198))/(((V198/3600)+AW198)*EXP(((V198/3600)-AW198))*CG198)</f>
        <v>0.14782490273109056</v>
      </c>
      <c r="CJ198" s="125">
        <f t="shared" ref="CJ198:CJ261" si="280">CG198+2*(CH198-1)</f>
        <v>5.0999999999999996</v>
      </c>
      <c r="CK198" s="125">
        <f t="shared" ref="CK198:CK261" si="281">1-EXP(-CJ198*AW198)</f>
        <v>0.32744182566942426</v>
      </c>
      <c r="CL198" s="125">
        <f t="shared" ref="CL198:CL261" si="282">1-(1-CK198)^AF198</f>
        <v>0.99975882795512139</v>
      </c>
      <c r="CM198" s="125">
        <f t="shared" ref="CM198:CM261" si="283">(1/AW198)*(EXP(AW198*CJ198)-AW198*CJ198-1)/CL198</f>
        <v>1.1599112328309653</v>
      </c>
      <c r="CN198" s="125">
        <f t="shared" ref="CN198:CN261" si="284">((1/AW198) - (CJ198+(1/AW198))*EXP(-AW198*CJ198))/(1-EXP(-AW198*CJ198))</f>
        <v>2.3818571111220983</v>
      </c>
      <c r="CO198" s="127">
        <f t="shared" ref="CO198:CO261" si="285">ROUND(1/EXP(-AW198*CJ198),0)</f>
        <v>1</v>
      </c>
      <c r="CP198" s="125" cm="1">
        <f t="array" ref="CP198">PEDBIKE_DELAY(BW198,AW198,AG198,AH198,AP198,AQ198,AN198,L198,FALSE)</f>
        <v>0.38103133335505995</v>
      </c>
      <c r="CQ198" s="126">
        <f t="shared" ref="CQ198:CQ261" si="286">(AA198)/2 + AB198 + AQ198</f>
        <v>30.5</v>
      </c>
      <c r="CR198" s="126">
        <f t="shared" ref="CR198:CR261" si="287">((AC198-AA198)/2)+AA198+AB198+2*AQ198</f>
        <v>78.5</v>
      </c>
      <c r="CS198" s="126">
        <f t="shared" ref="CS198:CS261" si="288">(AA198/AC198)*CQ198+((AC198-AA198)/AC198)*CR198</f>
        <v>54.5</v>
      </c>
      <c r="CT198" s="304">
        <f t="shared" ref="CT198:CT261" si="289">BT198+(W198/V198)*((1-Y198)*80 + Y198*CS198)</f>
        <v>25.243269988204851</v>
      </c>
      <c r="CU198" s="126">
        <f>IF(AS198="Signalized",CT198,IF(AS198="Free",0,IF(AS198="Stop",CF198,"Control N/A!")))</f>
        <v>0.38103133335505995</v>
      </c>
      <c r="CV198" s="126">
        <f t="shared" ref="CV198:CV261" si="290">IF(AND(AT198="Yes",(AL198-1.5)&gt;0),AL198-1.5,AL198)</f>
        <v>0</v>
      </c>
      <c r="CW198" s="127">
        <f t="shared" ref="CW198:CW261" si="291">IF(AJ198&gt;0,0,1)</f>
        <v>0</v>
      </c>
      <c r="CX198" s="124">
        <f t="shared" ref="CX198:CX261" si="292">AI198+AH198+CV198+CW198*AK198</f>
        <v>12</v>
      </c>
      <c r="CY198" s="124">
        <f t="shared" si="225"/>
        <v>0.13649999999999998</v>
      </c>
      <c r="CZ198" s="124">
        <f t="shared" si="226"/>
        <v>0</v>
      </c>
      <c r="DA198" s="125">
        <f t="shared" ref="DA198:DA261" si="293">0.0153*AF198-0.2144*CX198</f>
        <v>-2.2515000000000001</v>
      </c>
      <c r="DB198" s="125">
        <f t="shared" ref="DB198:DB261" si="294">0.0066*SUM(N198:P198)/(4*L198)</f>
        <v>0.23100000000000001</v>
      </c>
      <c r="DC198" s="125">
        <f t="shared" ref="DC198:DC261" si="295">IF(J198&gt;0,4.1324+DB198+DA198,0)</f>
        <v>2.1118999999999994</v>
      </c>
      <c r="DD198" s="125">
        <f t="shared" si="227"/>
        <v>0.24839999999999987</v>
      </c>
      <c r="DE198" s="298" t="str">
        <f t="shared" ref="DE198:DE261" si="296">IF(DC198&lt;=2,"A",IF(DC198&lt;=2.75,"B",IF(DC198&lt;=3.5,"C",IF(DC198&lt;=4.25,"D",IF(DC198&lt;=5,"E","F")))))</f>
        <v>B</v>
      </c>
    </row>
    <row r="199" spans="1:109" x14ac:dyDescent="0.25">
      <c r="A199" s="23">
        <v>200</v>
      </c>
      <c r="B199" s="23">
        <v>15</v>
      </c>
      <c r="C199" s="23">
        <v>1</v>
      </c>
      <c r="D199" s="23" t="s">
        <v>266</v>
      </c>
      <c r="E199" s="312">
        <f t="shared" si="228"/>
        <v>1.5821499999999999</v>
      </c>
      <c r="F199" s="287" t="str">
        <f t="shared" si="229"/>
        <v>A</v>
      </c>
      <c r="G199" s="312">
        <f t="shared" si="230"/>
        <v>2.3428999999999993</v>
      </c>
      <c r="H199" s="312">
        <f t="shared" si="230"/>
        <v>0.61590000000000011</v>
      </c>
      <c r="I199" s="287" t="str">
        <f t="shared" si="231"/>
        <v>B</v>
      </c>
      <c r="J199" s="320">
        <f t="shared" ref="J199:J262" si="297">C199</f>
        <v>1</v>
      </c>
      <c r="K199" s="80">
        <f t="shared" ref="K199:K262" si="298">C199</f>
        <v>1</v>
      </c>
      <c r="L199" s="82">
        <f t="shared" ref="L199:L262" si="299">C199</f>
        <v>1</v>
      </c>
      <c r="M199" s="80">
        <f t="shared" si="232"/>
        <v>15</v>
      </c>
      <c r="N199" s="80">
        <f t="shared" si="233"/>
        <v>40</v>
      </c>
      <c r="O199" s="80">
        <f t="shared" si="234"/>
        <v>40</v>
      </c>
      <c r="P199" s="80">
        <f t="shared" si="235"/>
        <v>200</v>
      </c>
      <c r="Q199" s="80">
        <f t="shared" si="236"/>
        <v>560</v>
      </c>
      <c r="R199" s="80">
        <f t="shared" si="237"/>
        <v>560</v>
      </c>
      <c r="S199" s="80">
        <f t="shared" si="238"/>
        <v>20</v>
      </c>
      <c r="T199" s="80">
        <f>0</f>
        <v>0</v>
      </c>
      <c r="U199" s="80">
        <f>'Int. Sens. Plot'!$B$2</f>
        <v>100</v>
      </c>
      <c r="V199" s="80">
        <f>'Int. Sens. Plot'!$B$3</f>
        <v>25</v>
      </c>
      <c r="W199" s="80">
        <f t="shared" si="239"/>
        <v>5</v>
      </c>
      <c r="X199" s="80">
        <f t="shared" si="240"/>
        <v>5</v>
      </c>
      <c r="Y199" s="225">
        <v>0.5</v>
      </c>
      <c r="Z199" s="80">
        <v>0</v>
      </c>
      <c r="AA199" s="86">
        <v>45</v>
      </c>
      <c r="AB199" s="86">
        <v>5</v>
      </c>
      <c r="AC199" s="80">
        <v>90</v>
      </c>
      <c r="AD199" s="80">
        <v>45</v>
      </c>
      <c r="AE199" s="80">
        <v>12</v>
      </c>
      <c r="AF199" s="80">
        <f t="shared" si="241"/>
        <v>21</v>
      </c>
      <c r="AG199" s="80">
        <f t="shared" si="242"/>
        <v>21</v>
      </c>
      <c r="AH199" s="86">
        <v>0</v>
      </c>
      <c r="AI199" s="86">
        <v>12</v>
      </c>
      <c r="AJ199" s="40">
        <v>179.9</v>
      </c>
      <c r="AK199" s="86">
        <v>9</v>
      </c>
      <c r="AL199" s="86">
        <v>0</v>
      </c>
      <c r="AM199" s="91">
        <v>1</v>
      </c>
      <c r="AN199" s="91">
        <v>0.1</v>
      </c>
      <c r="AO199" s="122">
        <v>3.5</v>
      </c>
      <c r="AP199" s="122">
        <v>10</v>
      </c>
      <c r="AQ199" s="122">
        <v>3</v>
      </c>
      <c r="AR199" s="122">
        <v>3</v>
      </c>
      <c r="AS199" s="122" t="str">
        <f t="shared" si="243"/>
        <v>Stop</v>
      </c>
      <c r="AT199" s="119" t="s">
        <v>74</v>
      </c>
      <c r="AU199" s="321" t="s">
        <v>74</v>
      </c>
      <c r="AV199" s="306">
        <f t="shared" si="244"/>
        <v>9</v>
      </c>
      <c r="AW199" s="276">
        <f t="shared" si="245"/>
        <v>0.15555555555555556</v>
      </c>
      <c r="AX199" s="276">
        <f t="shared" si="246"/>
        <v>2.7777777777777776E-2</v>
      </c>
      <c r="AY199" s="125">
        <f t="shared" si="247"/>
        <v>1</v>
      </c>
      <c r="AZ199" s="125">
        <f t="shared" si="248"/>
        <v>1.2752249018249304</v>
      </c>
      <c r="BA199" s="125">
        <f t="shared" si="249"/>
        <v>9</v>
      </c>
      <c r="BB199" s="125">
        <f t="shared" si="250"/>
        <v>0.75340303605839354</v>
      </c>
      <c r="BC199" s="125">
        <f t="shared" si="251"/>
        <v>0.75340303605839354</v>
      </c>
      <c r="BD199" s="326" t="str">
        <f t="shared" si="252"/>
        <v>-</v>
      </c>
      <c r="BE199" s="125" t="str">
        <f t="shared" si="253"/>
        <v>-</v>
      </c>
      <c r="BF199" s="125">
        <f t="shared" si="254"/>
        <v>7.6910560119050713</v>
      </c>
      <c r="BG199" s="125">
        <f t="shared" si="255"/>
        <v>0.68100000000000005</v>
      </c>
      <c r="BH199" s="127">
        <f t="shared" si="256"/>
        <v>140</v>
      </c>
      <c r="BI199" s="125">
        <f t="shared" si="257"/>
        <v>0.27299999999999996</v>
      </c>
      <c r="BJ199" s="125">
        <f t="shared" si="258"/>
        <v>2.845E-2</v>
      </c>
      <c r="BK199" s="127">
        <f t="shared" si="259"/>
        <v>49</v>
      </c>
      <c r="BL199" s="126">
        <f>IF(AS199="Signalized",(AC199-BK199)^2/(2*AC199),IF(AS199="Free",PEDBIKE_DELAY(AX199,AW199,AF199,AE199,AO199,AR199,AM199,L199,TRUE),IF(AS199="Stop",1,"Control N/A!")))</f>
        <v>1</v>
      </c>
      <c r="BM199" s="125">
        <f t="shared" si="260"/>
        <v>0</v>
      </c>
      <c r="BN199" s="125">
        <f t="shared" si="261"/>
        <v>1.5821499999999999</v>
      </c>
      <c r="BO199" s="124" t="str">
        <f t="shared" si="262"/>
        <v>A</v>
      </c>
      <c r="BP199" s="310"/>
      <c r="BQ199" s="302">
        <f t="shared" si="263"/>
        <v>1500</v>
      </c>
      <c r="BR199" s="126">
        <v>184</v>
      </c>
      <c r="BS199" s="127">
        <f t="shared" si="264"/>
        <v>97.089065872851322</v>
      </c>
      <c r="BT199" s="126">
        <f t="shared" si="265"/>
        <v>12.912448905764938</v>
      </c>
      <c r="BU199" s="303">
        <f t="shared" si="266"/>
        <v>5.0999999999999996</v>
      </c>
      <c r="BV199" s="276">
        <f t="shared" si="267"/>
        <v>0.15555555555555556</v>
      </c>
      <c r="BW199" s="276">
        <f t="shared" si="268"/>
        <v>6.9444444444444441E-3</v>
      </c>
      <c r="BX199" s="125">
        <f t="shared" si="269"/>
        <v>1</v>
      </c>
      <c r="BY199" s="125">
        <f t="shared" si="270"/>
        <v>0.10857847474827272</v>
      </c>
      <c r="BZ199" s="125">
        <f t="shared" si="271"/>
        <v>5.0999999999999996</v>
      </c>
      <c r="CA199" s="125">
        <f t="shared" si="272"/>
        <v>3.7073099127262754E-2</v>
      </c>
      <c r="CB199" s="125">
        <f t="shared" si="273"/>
        <v>0.54766550214112308</v>
      </c>
      <c r="CC199" s="125">
        <f t="shared" si="274"/>
        <v>4.8997322097653022</v>
      </c>
      <c r="CD199" s="125">
        <f t="shared" si="275"/>
        <v>2.2163179087471558</v>
      </c>
      <c r="CE199" s="125">
        <f t="shared" si="276"/>
        <v>2</v>
      </c>
      <c r="CF199" s="304" cm="1">
        <f t="array" ref="CF199">PEDBIKE_DELAY(BW199,BV199,AG199,AH199,AP199,AQ199,AN199,L199,FALSE)</f>
        <v>0.81663296669681418</v>
      </c>
      <c r="CG199" s="306">
        <f t="shared" si="277"/>
        <v>5.0999999999999996</v>
      </c>
      <c r="CH199" s="125">
        <f t="shared" si="278"/>
        <v>1</v>
      </c>
      <c r="CI199" s="125">
        <f t="shared" si="279"/>
        <v>0.10857847474827272</v>
      </c>
      <c r="CJ199" s="125">
        <f t="shared" si="280"/>
        <v>5.0999999999999996</v>
      </c>
      <c r="CK199" s="125">
        <f t="shared" si="281"/>
        <v>0.54766550214112297</v>
      </c>
      <c r="CL199" s="125">
        <f t="shared" si="282"/>
        <v>0.99999994183604479</v>
      </c>
      <c r="CM199" s="125">
        <f t="shared" si="283"/>
        <v>2.6834144570961471</v>
      </c>
      <c r="CN199" s="125">
        <f t="shared" si="284"/>
        <v>2.2163179087471558</v>
      </c>
      <c r="CO199" s="127">
        <f t="shared" si="285"/>
        <v>2</v>
      </c>
      <c r="CP199" s="125" cm="1">
        <f t="array" ref="CP199">PEDBIKE_DELAY(BW199,AW199,AG199,AH199,AP199,AQ199,AN199,L199,FALSE)</f>
        <v>0.81663296669681418</v>
      </c>
      <c r="CQ199" s="126">
        <f t="shared" si="286"/>
        <v>30.5</v>
      </c>
      <c r="CR199" s="126">
        <f t="shared" si="287"/>
        <v>78.5</v>
      </c>
      <c r="CS199" s="126">
        <f t="shared" si="288"/>
        <v>54.5</v>
      </c>
      <c r="CT199" s="304">
        <f t="shared" si="289"/>
        <v>26.362448905764939</v>
      </c>
      <c r="CU199" s="126">
        <f t="shared" ref="CU199:CU262" si="300">IF(AS199="Signalized",CT199,IF(AS199="Free",0,IF(AS199="Stop",CF199,"Control N/A!")))</f>
        <v>0.81663296669681418</v>
      </c>
      <c r="CV199" s="126">
        <f t="shared" si="290"/>
        <v>0</v>
      </c>
      <c r="CW199" s="127">
        <f t="shared" si="291"/>
        <v>0</v>
      </c>
      <c r="CX199" s="124">
        <f t="shared" si="292"/>
        <v>12</v>
      </c>
      <c r="CY199" s="124">
        <f t="shared" ref="CY199:CY262" si="301">(13/100000)*(Q199/4)*M199</f>
        <v>0.27299999999999996</v>
      </c>
      <c r="CZ199" s="124">
        <f t="shared" ref="CZ199:CZ262" si="302">IF(CU199&gt;1, 0.401*LN(CU199), 0)</f>
        <v>0</v>
      </c>
      <c r="DA199" s="125">
        <f t="shared" si="293"/>
        <v>-2.2515000000000001</v>
      </c>
      <c r="DB199" s="125">
        <f t="shared" si="294"/>
        <v>0.46200000000000002</v>
      </c>
      <c r="DC199" s="125">
        <f t="shared" si="295"/>
        <v>2.3428999999999993</v>
      </c>
      <c r="DD199" s="125">
        <f t="shared" ref="DD199:DD262" si="303">IF(J199&gt;0,2.1324+DB199+DA199+CZ199+CY199,0)</f>
        <v>0.61590000000000011</v>
      </c>
      <c r="DE199" s="298" t="str">
        <f t="shared" si="296"/>
        <v>B</v>
      </c>
    </row>
    <row r="200" spans="1:109" x14ac:dyDescent="0.25">
      <c r="A200" s="23">
        <v>300</v>
      </c>
      <c r="B200" s="23">
        <v>15</v>
      </c>
      <c r="C200" s="23">
        <v>1</v>
      </c>
      <c r="D200" s="23" t="s">
        <v>266</v>
      </c>
      <c r="E200" s="312">
        <f t="shared" si="228"/>
        <v>1.7328749999999999</v>
      </c>
      <c r="F200" s="287" t="str">
        <f t="shared" si="229"/>
        <v>A</v>
      </c>
      <c r="G200" s="312">
        <f t="shared" si="230"/>
        <v>2.5738999999999992</v>
      </c>
      <c r="H200" s="312">
        <f t="shared" si="230"/>
        <v>1.0895923714552</v>
      </c>
      <c r="I200" s="287" t="str">
        <f t="shared" si="231"/>
        <v>B</v>
      </c>
      <c r="J200" s="320">
        <f t="shared" si="297"/>
        <v>1</v>
      </c>
      <c r="K200" s="80">
        <f t="shared" si="298"/>
        <v>1</v>
      </c>
      <c r="L200" s="82">
        <f t="shared" si="299"/>
        <v>1</v>
      </c>
      <c r="M200" s="80">
        <f t="shared" si="232"/>
        <v>15</v>
      </c>
      <c r="N200" s="80">
        <f t="shared" si="233"/>
        <v>60</v>
      </c>
      <c r="O200" s="80">
        <f t="shared" si="234"/>
        <v>60</v>
      </c>
      <c r="P200" s="80">
        <f t="shared" si="235"/>
        <v>300</v>
      </c>
      <c r="Q200" s="80">
        <f t="shared" si="236"/>
        <v>840</v>
      </c>
      <c r="R200" s="80">
        <f t="shared" si="237"/>
        <v>840</v>
      </c>
      <c r="S200" s="80">
        <f t="shared" si="238"/>
        <v>30</v>
      </c>
      <c r="T200" s="80">
        <f>0</f>
        <v>0</v>
      </c>
      <c r="U200" s="80">
        <f>'Int. Sens. Plot'!$B$2</f>
        <v>100</v>
      </c>
      <c r="V200" s="80">
        <f>'Int. Sens. Plot'!$B$3</f>
        <v>25</v>
      </c>
      <c r="W200" s="80">
        <f t="shared" si="239"/>
        <v>5</v>
      </c>
      <c r="X200" s="80">
        <f t="shared" si="240"/>
        <v>5</v>
      </c>
      <c r="Y200" s="225">
        <v>0.5</v>
      </c>
      <c r="Z200" s="80">
        <v>0</v>
      </c>
      <c r="AA200" s="86">
        <v>45</v>
      </c>
      <c r="AB200" s="86">
        <v>5</v>
      </c>
      <c r="AC200" s="80">
        <v>90</v>
      </c>
      <c r="AD200" s="80">
        <v>45</v>
      </c>
      <c r="AE200" s="80">
        <v>12</v>
      </c>
      <c r="AF200" s="80">
        <f t="shared" si="241"/>
        <v>21</v>
      </c>
      <c r="AG200" s="80">
        <f t="shared" si="242"/>
        <v>21</v>
      </c>
      <c r="AH200" s="86">
        <v>0</v>
      </c>
      <c r="AI200" s="86">
        <v>12</v>
      </c>
      <c r="AJ200" s="40">
        <v>180.9</v>
      </c>
      <c r="AK200" s="86">
        <v>9</v>
      </c>
      <c r="AL200" s="86">
        <v>0</v>
      </c>
      <c r="AM200" s="91">
        <v>1</v>
      </c>
      <c r="AN200" s="91">
        <v>0.1</v>
      </c>
      <c r="AO200" s="122">
        <v>3.5</v>
      </c>
      <c r="AP200" s="122">
        <v>10</v>
      </c>
      <c r="AQ200" s="122">
        <v>3</v>
      </c>
      <c r="AR200" s="122">
        <v>3</v>
      </c>
      <c r="AS200" s="122" t="str">
        <f t="shared" si="243"/>
        <v>Stop</v>
      </c>
      <c r="AT200" s="119" t="s">
        <v>74</v>
      </c>
      <c r="AU200" s="321" t="s">
        <v>74</v>
      </c>
      <c r="AV200" s="306">
        <f t="shared" si="244"/>
        <v>9</v>
      </c>
      <c r="AW200" s="276">
        <f t="shared" si="245"/>
        <v>0.23333333333333334</v>
      </c>
      <c r="AX200" s="276">
        <f t="shared" si="246"/>
        <v>2.7777777777777776E-2</v>
      </c>
      <c r="AY200" s="125">
        <f t="shared" si="247"/>
        <v>1.0431274106643578</v>
      </c>
      <c r="AZ200" s="125">
        <f t="shared" si="248"/>
        <v>1.5646911159965367</v>
      </c>
      <c r="BA200" s="125">
        <f t="shared" si="249"/>
        <v>9.0862548213287155</v>
      </c>
      <c r="BB200" s="125">
        <f t="shared" si="250"/>
        <v>0.87998350952023063</v>
      </c>
      <c r="BC200" s="125">
        <f t="shared" si="251"/>
        <v>0.87998350952023063</v>
      </c>
      <c r="BD200" s="326" t="str">
        <f t="shared" si="252"/>
        <v>-</v>
      </c>
      <c r="BE200" s="125" t="str">
        <f t="shared" si="253"/>
        <v>-</v>
      </c>
      <c r="BF200" s="125">
        <f t="shared" si="254"/>
        <v>4.2259094759204485</v>
      </c>
      <c r="BG200" s="125">
        <f t="shared" si="255"/>
        <v>0.68100000000000005</v>
      </c>
      <c r="BH200" s="127">
        <f t="shared" si="256"/>
        <v>210</v>
      </c>
      <c r="BI200" s="125">
        <f t="shared" si="257"/>
        <v>0.40949999999999998</v>
      </c>
      <c r="BJ200" s="125">
        <f t="shared" si="258"/>
        <v>4.2674999999999998E-2</v>
      </c>
      <c r="BK200" s="127">
        <f t="shared" si="259"/>
        <v>49</v>
      </c>
      <c r="BL200" s="126">
        <f>IF(AS200="Signalized",(AC200-BK200)^2/(2*AC200),IF(AS200="Free",PEDBIKE_DELAY(AX200,AW200,AF200,AE200,AO200,AR200,AM200,L200,TRUE),IF(AS200="Stop",1,"Control N/A!")))</f>
        <v>1</v>
      </c>
      <c r="BM200" s="125">
        <f t="shared" si="260"/>
        <v>0</v>
      </c>
      <c r="BN200" s="125">
        <f t="shared" si="261"/>
        <v>1.7328749999999999</v>
      </c>
      <c r="BO200" s="124" t="str">
        <f t="shared" si="262"/>
        <v>A</v>
      </c>
      <c r="BP200" s="310"/>
      <c r="BQ200" s="302">
        <f t="shared" si="263"/>
        <v>1500</v>
      </c>
      <c r="BR200" s="126">
        <v>185</v>
      </c>
      <c r="BS200" s="127">
        <f t="shared" si="264"/>
        <v>34.354735629466106</v>
      </c>
      <c r="BT200" s="126">
        <f t="shared" si="265"/>
        <v>17.684532194038503</v>
      </c>
      <c r="BU200" s="303">
        <f t="shared" si="266"/>
        <v>5.0999999999999996</v>
      </c>
      <c r="BV200" s="276">
        <f t="shared" si="267"/>
        <v>0.23333333333333334</v>
      </c>
      <c r="BW200" s="276">
        <f t="shared" si="268"/>
        <v>6.9444444444444441E-3</v>
      </c>
      <c r="BX200" s="125">
        <f t="shared" si="269"/>
        <v>1</v>
      </c>
      <c r="BY200" s="125">
        <f t="shared" si="270"/>
        <v>8.0007372554138312E-2</v>
      </c>
      <c r="BZ200" s="125">
        <f t="shared" si="271"/>
        <v>5.0999999999999996</v>
      </c>
      <c r="CA200" s="125">
        <f t="shared" si="272"/>
        <v>5.5091013460408234E-2</v>
      </c>
      <c r="CB200" s="125">
        <f t="shared" si="273"/>
        <v>0.69577873593329587</v>
      </c>
      <c r="CC200" s="125">
        <f t="shared" si="274"/>
        <v>6.7575744417709016</v>
      </c>
      <c r="CD200" s="125">
        <f t="shared" si="275"/>
        <v>2.0557978387003959</v>
      </c>
      <c r="CE200" s="125">
        <f t="shared" si="276"/>
        <v>3</v>
      </c>
      <c r="CF200" s="304" cm="1">
        <f t="array" ref="CF200">PEDBIKE_DELAY(BW200,BV200,AG200,AH200,AP200,AQ200,AN200,L200,FALSE)</f>
        <v>1.3031949216072376</v>
      </c>
      <c r="CG200" s="306">
        <f t="shared" si="277"/>
        <v>5.0999999999999996</v>
      </c>
      <c r="CH200" s="125">
        <f t="shared" si="278"/>
        <v>1</v>
      </c>
      <c r="CI200" s="125">
        <f t="shared" si="279"/>
        <v>8.0007372554138312E-2</v>
      </c>
      <c r="CJ200" s="125">
        <f t="shared" si="280"/>
        <v>5.0999999999999996</v>
      </c>
      <c r="CK200" s="125">
        <f t="shared" si="281"/>
        <v>0.69577873593329587</v>
      </c>
      <c r="CL200" s="125">
        <f t="shared" si="282"/>
        <v>0.99999999998597244</v>
      </c>
      <c r="CM200" s="125">
        <f t="shared" si="283"/>
        <v>4.7017766031364596</v>
      </c>
      <c r="CN200" s="125">
        <f t="shared" si="284"/>
        <v>2.0557978387003959</v>
      </c>
      <c r="CO200" s="127">
        <f t="shared" si="285"/>
        <v>3</v>
      </c>
      <c r="CP200" s="125" cm="1">
        <f t="array" ref="CP200">PEDBIKE_DELAY(BW200,AW200,AG200,AH200,AP200,AQ200,AN200,L200,FALSE)</f>
        <v>1.3031949216072376</v>
      </c>
      <c r="CQ200" s="126">
        <f t="shared" si="286"/>
        <v>30.5</v>
      </c>
      <c r="CR200" s="126">
        <f t="shared" si="287"/>
        <v>78.5</v>
      </c>
      <c r="CS200" s="126">
        <f t="shared" si="288"/>
        <v>54.5</v>
      </c>
      <c r="CT200" s="304">
        <f t="shared" si="289"/>
        <v>31.134532194038506</v>
      </c>
      <c r="CU200" s="126">
        <f t="shared" si="300"/>
        <v>1.3031949216072376</v>
      </c>
      <c r="CV200" s="126">
        <f t="shared" si="290"/>
        <v>0</v>
      </c>
      <c r="CW200" s="127">
        <f t="shared" si="291"/>
        <v>0</v>
      </c>
      <c r="CX200" s="124">
        <f t="shared" si="292"/>
        <v>12</v>
      </c>
      <c r="CY200" s="124">
        <f t="shared" si="301"/>
        <v>0.40949999999999998</v>
      </c>
      <c r="CZ200" s="124">
        <f t="shared" si="302"/>
        <v>0.10619237145520014</v>
      </c>
      <c r="DA200" s="125">
        <f t="shared" si="293"/>
        <v>-2.2515000000000001</v>
      </c>
      <c r="DB200" s="125">
        <f t="shared" si="294"/>
        <v>0.69299999999999995</v>
      </c>
      <c r="DC200" s="125">
        <f t="shared" si="295"/>
        <v>2.5738999999999992</v>
      </c>
      <c r="DD200" s="125">
        <f t="shared" si="303"/>
        <v>1.0895923714552</v>
      </c>
      <c r="DE200" s="298" t="str">
        <f t="shared" si="296"/>
        <v>B</v>
      </c>
    </row>
    <row r="201" spans="1:109" x14ac:dyDescent="0.25">
      <c r="A201" s="23">
        <v>400</v>
      </c>
      <c r="B201" s="23">
        <v>15</v>
      </c>
      <c r="C201" s="23">
        <v>1</v>
      </c>
      <c r="D201" s="23" t="s">
        <v>266</v>
      </c>
      <c r="E201" s="312">
        <f t="shared" si="228"/>
        <v>1.8835999999999997</v>
      </c>
      <c r="F201" s="287" t="str">
        <f t="shared" si="229"/>
        <v>A</v>
      </c>
      <c r="G201" s="312">
        <f t="shared" si="230"/>
        <v>2.8048999999999999</v>
      </c>
      <c r="H201" s="312">
        <f t="shared" si="230"/>
        <v>1.5990484020062783</v>
      </c>
      <c r="I201" s="287" t="str">
        <f t="shared" si="231"/>
        <v>C</v>
      </c>
      <c r="J201" s="320">
        <f t="shared" si="297"/>
        <v>1</v>
      </c>
      <c r="K201" s="80">
        <f t="shared" si="298"/>
        <v>1</v>
      </c>
      <c r="L201" s="82">
        <f t="shared" si="299"/>
        <v>1</v>
      </c>
      <c r="M201" s="80">
        <f t="shared" si="232"/>
        <v>15</v>
      </c>
      <c r="N201" s="80">
        <f t="shared" si="233"/>
        <v>80</v>
      </c>
      <c r="O201" s="80">
        <f t="shared" si="234"/>
        <v>80</v>
      </c>
      <c r="P201" s="80">
        <f t="shared" si="235"/>
        <v>400</v>
      </c>
      <c r="Q201" s="80">
        <f t="shared" si="236"/>
        <v>1120</v>
      </c>
      <c r="R201" s="80">
        <f t="shared" si="237"/>
        <v>1120</v>
      </c>
      <c r="S201" s="80">
        <f t="shared" si="238"/>
        <v>40</v>
      </c>
      <c r="T201" s="80">
        <f>0</f>
        <v>0</v>
      </c>
      <c r="U201" s="80">
        <f>'Int. Sens. Plot'!$B$2</f>
        <v>100</v>
      </c>
      <c r="V201" s="80">
        <f>'Int. Sens. Plot'!$B$3</f>
        <v>25</v>
      </c>
      <c r="W201" s="80">
        <f t="shared" si="239"/>
        <v>5</v>
      </c>
      <c r="X201" s="80">
        <f t="shared" si="240"/>
        <v>5</v>
      </c>
      <c r="Y201" s="225">
        <v>0.5</v>
      </c>
      <c r="Z201" s="80">
        <v>0</v>
      </c>
      <c r="AA201" s="86">
        <v>45</v>
      </c>
      <c r="AB201" s="86">
        <v>5</v>
      </c>
      <c r="AC201" s="80">
        <v>90</v>
      </c>
      <c r="AD201" s="80">
        <v>45</v>
      </c>
      <c r="AE201" s="80">
        <v>12</v>
      </c>
      <c r="AF201" s="80">
        <f t="shared" si="241"/>
        <v>21</v>
      </c>
      <c r="AG201" s="80">
        <f t="shared" si="242"/>
        <v>21</v>
      </c>
      <c r="AH201" s="86">
        <v>0</v>
      </c>
      <c r="AI201" s="86">
        <v>12</v>
      </c>
      <c r="AJ201" s="40">
        <v>181.9</v>
      </c>
      <c r="AK201" s="86">
        <v>9</v>
      </c>
      <c r="AL201" s="86">
        <v>0</v>
      </c>
      <c r="AM201" s="91">
        <v>1</v>
      </c>
      <c r="AN201" s="91">
        <v>0.1</v>
      </c>
      <c r="AO201" s="122">
        <v>3.5</v>
      </c>
      <c r="AP201" s="122">
        <v>10</v>
      </c>
      <c r="AQ201" s="122">
        <v>3</v>
      </c>
      <c r="AR201" s="122">
        <v>3</v>
      </c>
      <c r="AS201" s="122" t="str">
        <f t="shared" si="243"/>
        <v>Stop</v>
      </c>
      <c r="AT201" s="119" t="s">
        <v>74</v>
      </c>
      <c r="AU201" s="321" t="s">
        <v>74</v>
      </c>
      <c r="AV201" s="306">
        <f t="shared" si="244"/>
        <v>9</v>
      </c>
      <c r="AW201" s="276">
        <f t="shared" si="245"/>
        <v>0.31111111111111112</v>
      </c>
      <c r="AX201" s="276">
        <f t="shared" si="246"/>
        <v>2.7777777777777776E-2</v>
      </c>
      <c r="AY201" s="125">
        <f t="shared" si="247"/>
        <v>1.3752576798632117</v>
      </c>
      <c r="AZ201" s="125">
        <f t="shared" si="248"/>
        <v>2.0628865197948176</v>
      </c>
      <c r="BA201" s="125">
        <f t="shared" si="249"/>
        <v>9.7505153597264229</v>
      </c>
      <c r="BB201" s="125">
        <f t="shared" si="250"/>
        <v>0.9518528661268606</v>
      </c>
      <c r="BC201" s="125">
        <f t="shared" si="251"/>
        <v>0.9518528661268606</v>
      </c>
      <c r="BD201" s="326" t="str">
        <f t="shared" si="252"/>
        <v>-</v>
      </c>
      <c r="BE201" s="125" t="str">
        <f t="shared" si="253"/>
        <v>-</v>
      </c>
      <c r="BF201" s="125">
        <f t="shared" si="254"/>
        <v>3.0477925202658476</v>
      </c>
      <c r="BG201" s="125">
        <f t="shared" si="255"/>
        <v>0.68100000000000005</v>
      </c>
      <c r="BH201" s="127">
        <f t="shared" si="256"/>
        <v>280</v>
      </c>
      <c r="BI201" s="125">
        <f t="shared" si="257"/>
        <v>0.54599999999999993</v>
      </c>
      <c r="BJ201" s="125">
        <f t="shared" si="258"/>
        <v>5.6899999999999999E-2</v>
      </c>
      <c r="BK201" s="127">
        <f t="shared" si="259"/>
        <v>49</v>
      </c>
      <c r="BL201" s="126">
        <f>IF(AS201="Signalized",(AC201-BK201)^2/(2*AC201),IF(AS201="Free",PEDBIKE_DELAY(AX201,AW201,AF201,AE201,AO201,AR201,AM201,L201,TRUE),IF(AS201="Stop",1,"Control N/A!")))</f>
        <v>1</v>
      </c>
      <c r="BM201" s="125">
        <f t="shared" si="260"/>
        <v>0</v>
      </c>
      <c r="BN201" s="125">
        <f t="shared" si="261"/>
        <v>1.8835999999999997</v>
      </c>
      <c r="BO201" s="124" t="str">
        <f t="shared" si="262"/>
        <v>A</v>
      </c>
      <c r="BP201" s="310"/>
      <c r="BQ201" s="302">
        <f t="shared" si="263"/>
        <v>1500</v>
      </c>
      <c r="BR201" s="126">
        <v>186</v>
      </c>
      <c r="BS201" s="127">
        <f t="shared" si="264"/>
        <v>12.022018857484177</v>
      </c>
      <c r="BT201" s="126">
        <f t="shared" si="265"/>
        <v>22.5</v>
      </c>
      <c r="BU201" s="303">
        <f t="shared" si="266"/>
        <v>5.0999999999999996</v>
      </c>
      <c r="BV201" s="276">
        <f t="shared" si="267"/>
        <v>0.31111111111111112</v>
      </c>
      <c r="BW201" s="276">
        <f t="shared" si="268"/>
        <v>6.9444444444444441E-3</v>
      </c>
      <c r="BX201" s="125">
        <f t="shared" si="269"/>
        <v>1</v>
      </c>
      <c r="BY201" s="125">
        <f t="shared" si="270"/>
        <v>5.9205976937800733E-2</v>
      </c>
      <c r="BZ201" s="125">
        <f t="shared" si="271"/>
        <v>5.0999999999999996</v>
      </c>
      <c r="CA201" s="125">
        <f t="shared" si="272"/>
        <v>7.2771783575625637E-2</v>
      </c>
      <c r="CB201" s="125">
        <f t="shared" si="273"/>
        <v>0.79539350204675763</v>
      </c>
      <c r="CC201" s="125">
        <f t="shared" si="274"/>
        <v>9.2976768053657644</v>
      </c>
      <c r="CD201" s="125">
        <f t="shared" si="275"/>
        <v>1.9023650902469802</v>
      </c>
      <c r="CE201" s="125">
        <f t="shared" si="276"/>
        <v>5</v>
      </c>
      <c r="CF201" s="304" cm="1">
        <f t="array" ref="CF201">PEDBIKE_DELAY(BW201,BV201,AG201,AH201,AP201,AQ201,AN201,L201,FALSE)</f>
        <v>1.8567431255546865</v>
      </c>
      <c r="CG201" s="306">
        <f t="shared" si="277"/>
        <v>5.0999999999999996</v>
      </c>
      <c r="CH201" s="125">
        <f t="shared" si="278"/>
        <v>1</v>
      </c>
      <c r="CI201" s="125">
        <f t="shared" si="279"/>
        <v>5.9205976937800733E-2</v>
      </c>
      <c r="CJ201" s="125">
        <f t="shared" si="280"/>
        <v>5.0999999999999996</v>
      </c>
      <c r="CK201" s="125">
        <f t="shared" si="281"/>
        <v>0.79539350204675752</v>
      </c>
      <c r="CL201" s="125">
        <f t="shared" si="282"/>
        <v>0.99999999999999667</v>
      </c>
      <c r="CM201" s="125">
        <f t="shared" si="283"/>
        <v>7.3953117151188099</v>
      </c>
      <c r="CN201" s="125">
        <f t="shared" si="284"/>
        <v>1.9023650902469802</v>
      </c>
      <c r="CO201" s="127">
        <f t="shared" si="285"/>
        <v>5</v>
      </c>
      <c r="CP201" s="125" cm="1">
        <f t="array" ref="CP201">PEDBIKE_DELAY(BW201,AW201,AG201,AH201,AP201,AQ201,AN201,L201,FALSE)</f>
        <v>1.8567431255546865</v>
      </c>
      <c r="CQ201" s="126">
        <f t="shared" si="286"/>
        <v>30.5</v>
      </c>
      <c r="CR201" s="126">
        <f t="shared" si="287"/>
        <v>78.5</v>
      </c>
      <c r="CS201" s="126">
        <f t="shared" si="288"/>
        <v>54.5</v>
      </c>
      <c r="CT201" s="304">
        <f t="shared" si="289"/>
        <v>35.950000000000003</v>
      </c>
      <c r="CU201" s="126">
        <f t="shared" si="300"/>
        <v>1.8567431255546865</v>
      </c>
      <c r="CV201" s="126">
        <f t="shared" si="290"/>
        <v>0</v>
      </c>
      <c r="CW201" s="127">
        <f t="shared" si="291"/>
        <v>0</v>
      </c>
      <c r="CX201" s="124">
        <f t="shared" si="292"/>
        <v>12</v>
      </c>
      <c r="CY201" s="124">
        <f t="shared" si="301"/>
        <v>0.54599999999999993</v>
      </c>
      <c r="CZ201" s="124">
        <f t="shared" si="302"/>
        <v>0.24814840200627827</v>
      </c>
      <c r="DA201" s="125">
        <f t="shared" si="293"/>
        <v>-2.2515000000000001</v>
      </c>
      <c r="DB201" s="125">
        <f t="shared" si="294"/>
        <v>0.92400000000000004</v>
      </c>
      <c r="DC201" s="125">
        <f t="shared" si="295"/>
        <v>2.8048999999999999</v>
      </c>
      <c r="DD201" s="125">
        <f t="shared" si="303"/>
        <v>1.5990484020062783</v>
      </c>
      <c r="DE201" s="298" t="str">
        <f t="shared" si="296"/>
        <v>C</v>
      </c>
    </row>
    <row r="202" spans="1:109" x14ac:dyDescent="0.25">
      <c r="A202" s="23">
        <v>500</v>
      </c>
      <c r="B202" s="23">
        <v>15</v>
      </c>
      <c r="C202" s="23">
        <v>1</v>
      </c>
      <c r="D202" s="23" t="s">
        <v>266</v>
      </c>
      <c r="E202" s="312">
        <f t="shared" si="228"/>
        <v>2.0343249999999999</v>
      </c>
      <c r="F202" s="287" t="str">
        <f t="shared" si="229"/>
        <v>B</v>
      </c>
      <c r="G202" s="312">
        <f t="shared" si="230"/>
        <v>3.0358999999999998</v>
      </c>
      <c r="H202" s="312">
        <f t="shared" si="230"/>
        <v>2.0797175325116659</v>
      </c>
      <c r="I202" s="287" t="str">
        <f t="shared" si="231"/>
        <v>C</v>
      </c>
      <c r="J202" s="320">
        <f t="shared" si="297"/>
        <v>1</v>
      </c>
      <c r="K202" s="80">
        <f t="shared" si="298"/>
        <v>1</v>
      </c>
      <c r="L202" s="82">
        <f t="shared" si="299"/>
        <v>1</v>
      </c>
      <c r="M202" s="80">
        <f t="shared" si="232"/>
        <v>15</v>
      </c>
      <c r="N202" s="80">
        <f t="shared" si="233"/>
        <v>100</v>
      </c>
      <c r="O202" s="80">
        <f t="shared" si="234"/>
        <v>100</v>
      </c>
      <c r="P202" s="80">
        <f t="shared" si="235"/>
        <v>500</v>
      </c>
      <c r="Q202" s="80">
        <f t="shared" si="236"/>
        <v>1400</v>
      </c>
      <c r="R202" s="80">
        <f t="shared" si="237"/>
        <v>1400</v>
      </c>
      <c r="S202" s="80">
        <f t="shared" si="238"/>
        <v>50</v>
      </c>
      <c r="T202" s="80">
        <f>0</f>
        <v>0</v>
      </c>
      <c r="U202" s="80">
        <f>'Int. Sens. Plot'!$B$2</f>
        <v>100</v>
      </c>
      <c r="V202" s="80">
        <f>'Int. Sens. Plot'!$B$3</f>
        <v>25</v>
      </c>
      <c r="W202" s="80">
        <f t="shared" si="239"/>
        <v>5</v>
      </c>
      <c r="X202" s="80">
        <f t="shared" si="240"/>
        <v>5</v>
      </c>
      <c r="Y202" s="225">
        <v>0.5</v>
      </c>
      <c r="Z202" s="80">
        <v>0</v>
      </c>
      <c r="AA202" s="86">
        <v>45</v>
      </c>
      <c r="AB202" s="86">
        <v>5</v>
      </c>
      <c r="AC202" s="80">
        <v>90</v>
      </c>
      <c r="AD202" s="80">
        <v>45</v>
      </c>
      <c r="AE202" s="80">
        <v>12</v>
      </c>
      <c r="AF202" s="80">
        <f t="shared" si="241"/>
        <v>21</v>
      </c>
      <c r="AG202" s="80">
        <f t="shared" si="242"/>
        <v>21</v>
      </c>
      <c r="AH202" s="86">
        <v>0</v>
      </c>
      <c r="AI202" s="86">
        <v>12</v>
      </c>
      <c r="AJ202" s="40">
        <v>182.9</v>
      </c>
      <c r="AK202" s="86">
        <v>9</v>
      </c>
      <c r="AL202" s="86">
        <v>0</v>
      </c>
      <c r="AM202" s="91">
        <v>1</v>
      </c>
      <c r="AN202" s="91">
        <v>0.1</v>
      </c>
      <c r="AO202" s="122">
        <v>3.5</v>
      </c>
      <c r="AP202" s="122">
        <v>10</v>
      </c>
      <c r="AQ202" s="122">
        <v>3</v>
      </c>
      <c r="AR202" s="122">
        <v>3</v>
      </c>
      <c r="AS202" s="122" t="str">
        <f t="shared" si="243"/>
        <v>Stop</v>
      </c>
      <c r="AT202" s="119" t="s">
        <v>74</v>
      </c>
      <c r="AU202" s="321" t="s">
        <v>74</v>
      </c>
      <c r="AV202" s="306">
        <f t="shared" si="244"/>
        <v>9</v>
      </c>
      <c r="AW202" s="276">
        <f t="shared" si="245"/>
        <v>0.3888888888888889</v>
      </c>
      <c r="AX202" s="276">
        <f t="shared" si="246"/>
        <v>2.7777777777777776E-2</v>
      </c>
      <c r="AY202" s="125">
        <f t="shared" si="247"/>
        <v>1.9563850187418657</v>
      </c>
      <c r="AZ202" s="125">
        <f t="shared" si="248"/>
        <v>2.9345775281127984</v>
      </c>
      <c r="BA202" s="125">
        <f t="shared" si="249"/>
        <v>10.912770037483732</v>
      </c>
      <c r="BB202" s="125">
        <f t="shared" si="250"/>
        <v>0.98564784271429728</v>
      </c>
      <c r="BC202" s="125">
        <f t="shared" si="251"/>
        <v>0.98564784271429728</v>
      </c>
      <c r="BD202" s="326" t="str">
        <f t="shared" si="252"/>
        <v>-</v>
      </c>
      <c r="BE202" s="125" t="str">
        <f t="shared" si="253"/>
        <v>-</v>
      </c>
      <c r="BF202" s="125">
        <f t="shared" si="254"/>
        <v>2.4513261714342005</v>
      </c>
      <c r="BG202" s="125">
        <f t="shared" si="255"/>
        <v>0.68100000000000005</v>
      </c>
      <c r="BH202" s="127">
        <f t="shared" si="256"/>
        <v>350</v>
      </c>
      <c r="BI202" s="125">
        <f t="shared" si="257"/>
        <v>0.6825</v>
      </c>
      <c r="BJ202" s="125">
        <f t="shared" si="258"/>
        <v>7.1124999999999994E-2</v>
      </c>
      <c r="BK202" s="127">
        <f t="shared" si="259"/>
        <v>49</v>
      </c>
      <c r="BL202" s="126">
        <f>IF(AS202="Signalized",(AC202-BK202)^2/(2*AC202),IF(AS202="Free",PEDBIKE_DELAY(AX202,AW202,AF202,AE202,AO202,AR202,AM202,L202,TRUE),IF(AS202="Stop",1,"Control N/A!")))</f>
        <v>1</v>
      </c>
      <c r="BM202" s="125">
        <f t="shared" si="260"/>
        <v>0</v>
      </c>
      <c r="BN202" s="125">
        <f t="shared" si="261"/>
        <v>2.0343249999999999</v>
      </c>
      <c r="BO202" s="124" t="str">
        <f t="shared" si="262"/>
        <v>B</v>
      </c>
      <c r="BP202" s="310"/>
      <c r="BQ202" s="302">
        <f t="shared" si="263"/>
        <v>1500</v>
      </c>
      <c r="BR202" s="126">
        <v>187</v>
      </c>
      <c r="BS202" s="127">
        <f t="shared" si="264"/>
        <v>4.1604729681858501</v>
      </c>
      <c r="BT202" s="126">
        <f t="shared" si="265"/>
        <v>22.5</v>
      </c>
      <c r="BU202" s="303">
        <f t="shared" si="266"/>
        <v>5.0999999999999996</v>
      </c>
      <c r="BV202" s="276">
        <f t="shared" si="267"/>
        <v>0.3888888888888889</v>
      </c>
      <c r="BW202" s="276">
        <f t="shared" si="268"/>
        <v>6.9444444444444441E-3</v>
      </c>
      <c r="BX202" s="125">
        <f t="shared" si="269"/>
        <v>1</v>
      </c>
      <c r="BY202" s="125">
        <f t="shared" si="270"/>
        <v>4.4060761636868735E-2</v>
      </c>
      <c r="BZ202" s="125">
        <f t="shared" si="271"/>
        <v>5.0999999999999996</v>
      </c>
      <c r="CA202" s="125">
        <f t="shared" si="272"/>
        <v>9.0121717984631866E-2</v>
      </c>
      <c r="CB202" s="125">
        <f t="shared" si="273"/>
        <v>0.86239022728039449</v>
      </c>
      <c r="CC202" s="125">
        <f t="shared" si="274"/>
        <v>12.772584341360405</v>
      </c>
      <c r="CD202" s="125">
        <f t="shared" si="275"/>
        <v>1.7576324282565967</v>
      </c>
      <c r="CE202" s="125">
        <f t="shared" si="276"/>
        <v>7</v>
      </c>
      <c r="CF202" s="304" cm="1">
        <f t="array" ref="CF202">PEDBIKE_DELAY(BW202,BV202,AG202,AH202,AP202,AQ202,AN202,L202,FALSE)</f>
        <v>2.4621654530581898</v>
      </c>
      <c r="CG202" s="306">
        <f t="shared" si="277"/>
        <v>5.0999999999999996</v>
      </c>
      <c r="CH202" s="125">
        <f t="shared" si="278"/>
        <v>1</v>
      </c>
      <c r="CI202" s="125">
        <f t="shared" si="279"/>
        <v>4.4060761636868735E-2</v>
      </c>
      <c r="CJ202" s="125">
        <f t="shared" si="280"/>
        <v>5.0999999999999996</v>
      </c>
      <c r="CK202" s="125">
        <f t="shared" si="281"/>
        <v>0.86239022728039461</v>
      </c>
      <c r="CL202" s="125">
        <f t="shared" si="282"/>
        <v>1</v>
      </c>
      <c r="CM202" s="125">
        <f t="shared" si="283"/>
        <v>11.014951913103808</v>
      </c>
      <c r="CN202" s="125">
        <f t="shared" si="284"/>
        <v>1.7576324282565967</v>
      </c>
      <c r="CO202" s="127">
        <f t="shared" si="285"/>
        <v>7</v>
      </c>
      <c r="CP202" s="125" cm="1">
        <f t="array" ref="CP202">PEDBIKE_DELAY(BW202,AW202,AG202,AH202,AP202,AQ202,AN202,L202,FALSE)</f>
        <v>2.4621654530581898</v>
      </c>
      <c r="CQ202" s="126">
        <f t="shared" si="286"/>
        <v>30.5</v>
      </c>
      <c r="CR202" s="126">
        <f t="shared" si="287"/>
        <v>78.5</v>
      </c>
      <c r="CS202" s="126">
        <f t="shared" si="288"/>
        <v>54.5</v>
      </c>
      <c r="CT202" s="304">
        <f t="shared" si="289"/>
        <v>35.950000000000003</v>
      </c>
      <c r="CU202" s="126">
        <f t="shared" si="300"/>
        <v>2.4621654530581898</v>
      </c>
      <c r="CV202" s="126">
        <f t="shared" si="290"/>
        <v>0</v>
      </c>
      <c r="CW202" s="127">
        <f t="shared" si="291"/>
        <v>0</v>
      </c>
      <c r="CX202" s="124">
        <f t="shared" si="292"/>
        <v>12</v>
      </c>
      <c r="CY202" s="124">
        <f t="shared" si="301"/>
        <v>0.6825</v>
      </c>
      <c r="CZ202" s="124">
        <f t="shared" si="302"/>
        <v>0.36131753251166615</v>
      </c>
      <c r="DA202" s="125">
        <f t="shared" si="293"/>
        <v>-2.2515000000000001</v>
      </c>
      <c r="DB202" s="125">
        <f t="shared" si="294"/>
        <v>1.155</v>
      </c>
      <c r="DC202" s="125">
        <f t="shared" si="295"/>
        <v>3.0358999999999998</v>
      </c>
      <c r="DD202" s="125">
        <f t="shared" si="303"/>
        <v>2.0797175325116659</v>
      </c>
      <c r="DE202" s="298" t="str">
        <f t="shared" si="296"/>
        <v>C</v>
      </c>
    </row>
    <row r="203" spans="1:109" x14ac:dyDescent="0.25">
      <c r="A203" s="23">
        <v>600</v>
      </c>
      <c r="B203" s="23">
        <v>15</v>
      </c>
      <c r="C203" s="23">
        <v>1</v>
      </c>
      <c r="D203" s="23" t="s">
        <v>266</v>
      </c>
      <c r="E203" s="312">
        <f t="shared" si="228"/>
        <v>2.1850499999999999</v>
      </c>
      <c r="F203" s="287" t="str">
        <f t="shared" si="229"/>
        <v>B</v>
      </c>
      <c r="G203" s="312">
        <f t="shared" si="230"/>
        <v>3.2668999999999997</v>
      </c>
      <c r="H203" s="312">
        <f t="shared" si="230"/>
        <v>2.5419107894058124</v>
      </c>
      <c r="I203" s="287" t="str">
        <f t="shared" si="231"/>
        <v>C</v>
      </c>
      <c r="J203" s="320">
        <f t="shared" si="297"/>
        <v>1</v>
      </c>
      <c r="K203" s="80">
        <f t="shared" si="298"/>
        <v>1</v>
      </c>
      <c r="L203" s="82">
        <f t="shared" si="299"/>
        <v>1</v>
      </c>
      <c r="M203" s="80">
        <f t="shared" si="232"/>
        <v>15</v>
      </c>
      <c r="N203" s="80">
        <f t="shared" si="233"/>
        <v>120</v>
      </c>
      <c r="O203" s="80">
        <f t="shared" si="234"/>
        <v>120</v>
      </c>
      <c r="P203" s="80">
        <f t="shared" si="235"/>
        <v>600</v>
      </c>
      <c r="Q203" s="80">
        <f t="shared" si="236"/>
        <v>1680</v>
      </c>
      <c r="R203" s="80">
        <f t="shared" si="237"/>
        <v>1680</v>
      </c>
      <c r="S203" s="80">
        <f t="shared" si="238"/>
        <v>60</v>
      </c>
      <c r="T203" s="80">
        <f>0</f>
        <v>0</v>
      </c>
      <c r="U203" s="80">
        <f>'Int. Sens. Plot'!$B$2</f>
        <v>100</v>
      </c>
      <c r="V203" s="80">
        <f>'Int. Sens. Plot'!$B$3</f>
        <v>25</v>
      </c>
      <c r="W203" s="80">
        <f t="shared" si="239"/>
        <v>5</v>
      </c>
      <c r="X203" s="80">
        <f t="shared" si="240"/>
        <v>5</v>
      </c>
      <c r="Y203" s="225">
        <v>0.5</v>
      </c>
      <c r="Z203" s="80">
        <v>0</v>
      </c>
      <c r="AA203" s="86">
        <v>45</v>
      </c>
      <c r="AB203" s="86">
        <v>5</v>
      </c>
      <c r="AC203" s="80">
        <v>90</v>
      </c>
      <c r="AD203" s="80">
        <v>45</v>
      </c>
      <c r="AE203" s="80">
        <v>12</v>
      </c>
      <c r="AF203" s="80">
        <f t="shared" si="241"/>
        <v>21</v>
      </c>
      <c r="AG203" s="80">
        <f t="shared" si="242"/>
        <v>21</v>
      </c>
      <c r="AH203" s="86">
        <v>0</v>
      </c>
      <c r="AI203" s="86">
        <v>12</v>
      </c>
      <c r="AJ203" s="40">
        <v>183.9</v>
      </c>
      <c r="AK203" s="86">
        <v>9</v>
      </c>
      <c r="AL203" s="86">
        <v>0</v>
      </c>
      <c r="AM203" s="91">
        <v>1</v>
      </c>
      <c r="AN203" s="91">
        <v>0.1</v>
      </c>
      <c r="AO203" s="122">
        <v>3.5</v>
      </c>
      <c r="AP203" s="122">
        <v>10</v>
      </c>
      <c r="AQ203" s="122">
        <v>3</v>
      </c>
      <c r="AR203" s="122">
        <v>3</v>
      </c>
      <c r="AS203" s="122" t="str">
        <f t="shared" si="243"/>
        <v>Stop</v>
      </c>
      <c r="AT203" s="119" t="s">
        <v>74</v>
      </c>
      <c r="AU203" s="321" t="s">
        <v>74</v>
      </c>
      <c r="AV203" s="306">
        <f t="shared" si="244"/>
        <v>9</v>
      </c>
      <c r="AW203" s="276">
        <f t="shared" si="245"/>
        <v>0.46666666666666667</v>
      </c>
      <c r="AX203" s="276">
        <f t="shared" si="246"/>
        <v>2.7777777777777776E-2</v>
      </c>
      <c r="AY203" s="125">
        <f t="shared" si="247"/>
        <v>2.987647348184447</v>
      </c>
      <c r="AZ203" s="125">
        <f t="shared" si="248"/>
        <v>4.4814710222766703</v>
      </c>
      <c r="BA203" s="125">
        <f t="shared" si="249"/>
        <v>12.975294696368895</v>
      </c>
      <c r="BB203" s="125">
        <f t="shared" si="250"/>
        <v>0.9976542205047717</v>
      </c>
      <c r="BC203" s="125">
        <f t="shared" si="251"/>
        <v>0.9976542205047717</v>
      </c>
      <c r="BD203" s="326" t="str">
        <f t="shared" si="252"/>
        <v>-</v>
      </c>
      <c r="BE203" s="125" t="str">
        <f t="shared" si="253"/>
        <v>-</v>
      </c>
      <c r="BF203" s="125">
        <f t="shared" si="254"/>
        <v>2.0710874818092679</v>
      </c>
      <c r="BG203" s="125">
        <f t="shared" si="255"/>
        <v>0.68100000000000005</v>
      </c>
      <c r="BH203" s="127">
        <f t="shared" si="256"/>
        <v>420</v>
      </c>
      <c r="BI203" s="125">
        <f t="shared" si="257"/>
        <v>0.81899999999999995</v>
      </c>
      <c r="BJ203" s="125">
        <f t="shared" si="258"/>
        <v>8.5349999999999995E-2</v>
      </c>
      <c r="BK203" s="127">
        <f t="shared" si="259"/>
        <v>49</v>
      </c>
      <c r="BL203" s="126">
        <f>IF(AS203="Signalized",(AC203-BK203)^2/(2*AC203),IF(AS203="Free",PEDBIKE_DELAY(AX203,AW203,AF203,AE203,AO203,AR203,AM203,L203,TRUE),IF(AS203="Stop",1,"Control N/A!")))</f>
        <v>1</v>
      </c>
      <c r="BM203" s="125">
        <f t="shared" si="260"/>
        <v>0</v>
      </c>
      <c r="BN203" s="125">
        <f t="shared" si="261"/>
        <v>2.1850499999999999</v>
      </c>
      <c r="BO203" s="124" t="str">
        <f t="shared" si="262"/>
        <v>B</v>
      </c>
      <c r="BP203" s="310"/>
      <c r="BQ203" s="302">
        <f t="shared" si="263"/>
        <v>1500</v>
      </c>
      <c r="BR203" s="126">
        <v>188</v>
      </c>
      <c r="BS203" s="127">
        <f t="shared" si="264"/>
        <v>1.423909901918865</v>
      </c>
      <c r="BT203" s="126">
        <f t="shared" si="265"/>
        <v>22.5</v>
      </c>
      <c r="BU203" s="303">
        <f t="shared" si="266"/>
        <v>5.0999999999999996</v>
      </c>
      <c r="BV203" s="276">
        <f t="shared" si="267"/>
        <v>0.46666666666666667</v>
      </c>
      <c r="BW203" s="276">
        <f t="shared" si="268"/>
        <v>6.9444444444444441E-3</v>
      </c>
      <c r="BX203" s="125">
        <f t="shared" si="269"/>
        <v>1</v>
      </c>
      <c r="BY203" s="125">
        <f t="shared" si="270"/>
        <v>3.3034263911740261E-2</v>
      </c>
      <c r="BZ203" s="125">
        <f t="shared" si="271"/>
        <v>5.0999999999999996</v>
      </c>
      <c r="CA203" s="125">
        <f t="shared" si="272"/>
        <v>0.10714700715672154</v>
      </c>
      <c r="CB203" s="125">
        <f t="shared" si="273"/>
        <v>0.90744942248965677</v>
      </c>
      <c r="CC203" s="125">
        <f t="shared" si="274"/>
        <v>17.533215342562965</v>
      </c>
      <c r="CD203" s="125">
        <f t="shared" si="275"/>
        <v>1.6227092055674137</v>
      </c>
      <c r="CE203" s="125">
        <f t="shared" si="276"/>
        <v>11</v>
      </c>
      <c r="CF203" s="304" cm="1">
        <f t="array" ref="CF203">PEDBIKE_DELAY(BW203,BV203,AG203,AH203,AP203,AQ203,AN203,L203,FALSE)</f>
        <v>3.1179758132852857</v>
      </c>
      <c r="CG203" s="306">
        <f t="shared" si="277"/>
        <v>5.0999999999999996</v>
      </c>
      <c r="CH203" s="125">
        <f t="shared" si="278"/>
        <v>1</v>
      </c>
      <c r="CI203" s="125">
        <f t="shared" si="279"/>
        <v>3.3034263911740261E-2</v>
      </c>
      <c r="CJ203" s="125">
        <f t="shared" si="280"/>
        <v>5.0999999999999996</v>
      </c>
      <c r="CK203" s="125">
        <f t="shared" si="281"/>
        <v>0.90744942248965677</v>
      </c>
      <c r="CL203" s="125">
        <f t="shared" si="282"/>
        <v>1</v>
      </c>
      <c r="CM203" s="125">
        <f t="shared" si="283"/>
        <v>15.910506136995552</v>
      </c>
      <c r="CN203" s="125">
        <f t="shared" si="284"/>
        <v>1.6227092055674137</v>
      </c>
      <c r="CO203" s="127">
        <f t="shared" si="285"/>
        <v>11</v>
      </c>
      <c r="CP203" s="125" cm="1">
        <f t="array" ref="CP203">PEDBIKE_DELAY(BW203,AW203,AG203,AH203,AP203,AQ203,AN203,L203,FALSE)</f>
        <v>3.1179758132852857</v>
      </c>
      <c r="CQ203" s="126">
        <f t="shared" si="286"/>
        <v>30.5</v>
      </c>
      <c r="CR203" s="126">
        <f t="shared" si="287"/>
        <v>78.5</v>
      </c>
      <c r="CS203" s="126">
        <f t="shared" si="288"/>
        <v>54.5</v>
      </c>
      <c r="CT203" s="304">
        <f t="shared" si="289"/>
        <v>35.950000000000003</v>
      </c>
      <c r="CU203" s="126">
        <f t="shared" si="300"/>
        <v>3.1179758132852857</v>
      </c>
      <c r="CV203" s="126">
        <f t="shared" si="290"/>
        <v>0</v>
      </c>
      <c r="CW203" s="127">
        <f t="shared" si="291"/>
        <v>0</v>
      </c>
      <c r="CX203" s="124">
        <f t="shared" si="292"/>
        <v>12</v>
      </c>
      <c r="CY203" s="124">
        <f t="shared" si="301"/>
        <v>0.81899999999999995</v>
      </c>
      <c r="CZ203" s="124">
        <f t="shared" si="302"/>
        <v>0.45601078940581291</v>
      </c>
      <c r="DA203" s="125">
        <f t="shared" si="293"/>
        <v>-2.2515000000000001</v>
      </c>
      <c r="DB203" s="125">
        <f t="shared" si="294"/>
        <v>1.3859999999999999</v>
      </c>
      <c r="DC203" s="125">
        <f t="shared" si="295"/>
        <v>3.2668999999999997</v>
      </c>
      <c r="DD203" s="125">
        <f t="shared" si="303"/>
        <v>2.5419107894058124</v>
      </c>
      <c r="DE203" s="298" t="str">
        <f t="shared" si="296"/>
        <v>C</v>
      </c>
    </row>
    <row r="204" spans="1:109" x14ac:dyDescent="0.25">
      <c r="A204" s="23">
        <v>700</v>
      </c>
      <c r="B204" s="23">
        <v>15</v>
      </c>
      <c r="C204" s="23">
        <v>1</v>
      </c>
      <c r="D204" s="23" t="s">
        <v>266</v>
      </c>
      <c r="E204" s="312">
        <f t="shared" si="228"/>
        <v>2.3357749999999999</v>
      </c>
      <c r="F204" s="287" t="str">
        <f t="shared" si="229"/>
        <v>B</v>
      </c>
      <c r="G204" s="312">
        <f t="shared" si="230"/>
        <v>3.4978999999999996</v>
      </c>
      <c r="H204" s="312">
        <f t="shared" si="230"/>
        <v>2.9904305815139414</v>
      </c>
      <c r="I204" s="287" t="str">
        <f t="shared" si="231"/>
        <v>C</v>
      </c>
      <c r="J204" s="320">
        <f t="shared" si="297"/>
        <v>1</v>
      </c>
      <c r="K204" s="80">
        <f t="shared" si="298"/>
        <v>1</v>
      </c>
      <c r="L204" s="82">
        <f t="shared" si="299"/>
        <v>1</v>
      </c>
      <c r="M204" s="80">
        <f t="shared" si="232"/>
        <v>15</v>
      </c>
      <c r="N204" s="80">
        <f t="shared" si="233"/>
        <v>140</v>
      </c>
      <c r="O204" s="80">
        <f t="shared" si="234"/>
        <v>140</v>
      </c>
      <c r="P204" s="80">
        <f t="shared" si="235"/>
        <v>700</v>
      </c>
      <c r="Q204" s="80">
        <f t="shared" si="236"/>
        <v>1960</v>
      </c>
      <c r="R204" s="80">
        <f t="shared" si="237"/>
        <v>1960</v>
      </c>
      <c r="S204" s="80">
        <f t="shared" si="238"/>
        <v>70</v>
      </c>
      <c r="T204" s="80">
        <f>0</f>
        <v>0</v>
      </c>
      <c r="U204" s="80">
        <f>'Int. Sens. Plot'!$B$2</f>
        <v>100</v>
      </c>
      <c r="V204" s="80">
        <f>'Int. Sens. Plot'!$B$3</f>
        <v>25</v>
      </c>
      <c r="W204" s="80">
        <f t="shared" si="239"/>
        <v>5</v>
      </c>
      <c r="X204" s="80">
        <f t="shared" si="240"/>
        <v>5</v>
      </c>
      <c r="Y204" s="225">
        <v>0.5</v>
      </c>
      <c r="Z204" s="80">
        <v>0</v>
      </c>
      <c r="AA204" s="86">
        <v>45</v>
      </c>
      <c r="AB204" s="86">
        <v>5</v>
      </c>
      <c r="AC204" s="80">
        <v>90</v>
      </c>
      <c r="AD204" s="80">
        <v>45</v>
      </c>
      <c r="AE204" s="80">
        <v>12</v>
      </c>
      <c r="AF204" s="80">
        <f t="shared" si="241"/>
        <v>21</v>
      </c>
      <c r="AG204" s="80">
        <f t="shared" si="242"/>
        <v>21</v>
      </c>
      <c r="AH204" s="86">
        <v>0</v>
      </c>
      <c r="AI204" s="86">
        <v>12</v>
      </c>
      <c r="AJ204" s="40">
        <v>184.9</v>
      </c>
      <c r="AK204" s="86">
        <v>9</v>
      </c>
      <c r="AL204" s="86">
        <v>0</v>
      </c>
      <c r="AM204" s="91">
        <v>1</v>
      </c>
      <c r="AN204" s="91">
        <v>0.1</v>
      </c>
      <c r="AO204" s="122">
        <v>3.5</v>
      </c>
      <c r="AP204" s="122">
        <v>10</v>
      </c>
      <c r="AQ204" s="122">
        <v>3</v>
      </c>
      <c r="AR204" s="122">
        <v>3</v>
      </c>
      <c r="AS204" s="122" t="str">
        <f t="shared" si="243"/>
        <v>Stop</v>
      </c>
      <c r="AT204" s="119" t="s">
        <v>74</v>
      </c>
      <c r="AU204" s="321" t="s">
        <v>74</v>
      </c>
      <c r="AV204" s="306">
        <f t="shared" si="244"/>
        <v>9</v>
      </c>
      <c r="AW204" s="276">
        <f t="shared" si="245"/>
        <v>0.5444444444444444</v>
      </c>
      <c r="AX204" s="276">
        <f t="shared" si="246"/>
        <v>2.7777777777777776E-2</v>
      </c>
      <c r="AY204" s="125">
        <f t="shared" si="247"/>
        <v>4.8399441758296087</v>
      </c>
      <c r="AZ204" s="125">
        <f t="shared" si="248"/>
        <v>7.2599162637444135</v>
      </c>
      <c r="BA204" s="125">
        <f t="shared" si="249"/>
        <v>16.679888351659216</v>
      </c>
      <c r="BB204" s="125">
        <f t="shared" si="250"/>
        <v>0.99988622327094279</v>
      </c>
      <c r="BC204" s="125">
        <f t="shared" si="251"/>
        <v>0.99988622327094279</v>
      </c>
      <c r="BD204" s="326" t="str">
        <f t="shared" si="252"/>
        <v>-</v>
      </c>
      <c r="BE204" s="125" t="str">
        <f t="shared" si="253"/>
        <v>-</v>
      </c>
      <c r="BF204" s="125">
        <f t="shared" si="254"/>
        <v>1.7967726605931125</v>
      </c>
      <c r="BG204" s="125">
        <f t="shared" si="255"/>
        <v>0.68100000000000005</v>
      </c>
      <c r="BH204" s="127">
        <f t="shared" si="256"/>
        <v>490</v>
      </c>
      <c r="BI204" s="125">
        <f t="shared" si="257"/>
        <v>0.9554999999999999</v>
      </c>
      <c r="BJ204" s="125">
        <f t="shared" si="258"/>
        <v>9.9574999999999997E-2</v>
      </c>
      <c r="BK204" s="127">
        <f t="shared" si="259"/>
        <v>49</v>
      </c>
      <c r="BL204" s="126">
        <f>IF(AS204="Signalized",(AC204-BK204)^2/(2*AC204),IF(AS204="Free",PEDBIKE_DELAY(AX204,AW204,AF204,AE204,AO204,AR204,AM204,L204,TRUE),IF(AS204="Stop",1,"Control N/A!")))</f>
        <v>1</v>
      </c>
      <c r="BM204" s="125">
        <f t="shared" si="260"/>
        <v>0</v>
      </c>
      <c r="BN204" s="125">
        <f t="shared" si="261"/>
        <v>2.3357749999999999</v>
      </c>
      <c r="BO204" s="124" t="str">
        <f t="shared" si="262"/>
        <v>B</v>
      </c>
      <c r="BP204" s="310"/>
      <c r="BQ204" s="302">
        <f t="shared" si="263"/>
        <v>1500</v>
      </c>
      <c r="BR204" s="126">
        <v>189</v>
      </c>
      <c r="BS204" s="127">
        <f t="shared" si="264"/>
        <v>0.48194427026666803</v>
      </c>
      <c r="BT204" s="126">
        <f t="shared" si="265"/>
        <v>22.5</v>
      </c>
      <c r="BU204" s="303">
        <f t="shared" si="266"/>
        <v>5.0999999999999996</v>
      </c>
      <c r="BV204" s="276">
        <f t="shared" si="267"/>
        <v>0.5444444444444444</v>
      </c>
      <c r="BW204" s="276">
        <f t="shared" si="268"/>
        <v>6.9444444444444441E-3</v>
      </c>
      <c r="BX204" s="125">
        <f t="shared" si="269"/>
        <v>1</v>
      </c>
      <c r="BY204" s="125">
        <f t="shared" si="270"/>
        <v>2.5007993669979085E-2</v>
      </c>
      <c r="BZ204" s="125">
        <f t="shared" si="271"/>
        <v>5.0999999999999996</v>
      </c>
      <c r="CA204" s="125">
        <f t="shared" si="272"/>
        <v>0.12385372572753117</v>
      </c>
      <c r="CB204" s="125">
        <f t="shared" si="273"/>
        <v>0.93775435255640316</v>
      </c>
      <c r="CC204" s="125">
        <f t="shared" si="274"/>
        <v>24.069316943205806</v>
      </c>
      <c r="CD204" s="125">
        <f t="shared" si="275"/>
        <v>1.4982102166549829</v>
      </c>
      <c r="CE204" s="125">
        <f t="shared" si="276"/>
        <v>16</v>
      </c>
      <c r="CF204" s="304" cm="1">
        <f t="array" ref="CF204">PEDBIKE_DELAY(BW204,BV204,AG204,AH204,AP204,AQ204,AN204,L204,FALSE)</f>
        <v>3.8160978024397934</v>
      </c>
      <c r="CG204" s="306">
        <f t="shared" si="277"/>
        <v>5.0999999999999996</v>
      </c>
      <c r="CH204" s="125">
        <f t="shared" si="278"/>
        <v>1</v>
      </c>
      <c r="CI204" s="125">
        <f t="shared" si="279"/>
        <v>2.5007993669979085E-2</v>
      </c>
      <c r="CJ204" s="125">
        <f t="shared" si="280"/>
        <v>5.0999999999999996</v>
      </c>
      <c r="CK204" s="125">
        <f t="shared" si="281"/>
        <v>0.93775435255640305</v>
      </c>
      <c r="CL204" s="125">
        <f t="shared" si="282"/>
        <v>1</v>
      </c>
      <c r="CM204" s="125">
        <f t="shared" si="283"/>
        <v>22.571106726550823</v>
      </c>
      <c r="CN204" s="125">
        <f t="shared" si="284"/>
        <v>1.4982102166549829</v>
      </c>
      <c r="CO204" s="127">
        <f t="shared" si="285"/>
        <v>16</v>
      </c>
      <c r="CP204" s="125" cm="1">
        <f t="array" ref="CP204">PEDBIKE_DELAY(BW204,AW204,AG204,AH204,AP204,AQ204,AN204,L204,FALSE)</f>
        <v>3.8160978024397934</v>
      </c>
      <c r="CQ204" s="126">
        <f t="shared" si="286"/>
        <v>30.5</v>
      </c>
      <c r="CR204" s="126">
        <f t="shared" si="287"/>
        <v>78.5</v>
      </c>
      <c r="CS204" s="126">
        <f t="shared" si="288"/>
        <v>54.5</v>
      </c>
      <c r="CT204" s="304">
        <f t="shared" si="289"/>
        <v>35.950000000000003</v>
      </c>
      <c r="CU204" s="126">
        <f t="shared" si="300"/>
        <v>3.8160978024397934</v>
      </c>
      <c r="CV204" s="126">
        <f t="shared" si="290"/>
        <v>0</v>
      </c>
      <c r="CW204" s="127">
        <f t="shared" si="291"/>
        <v>0</v>
      </c>
      <c r="CX204" s="124">
        <f t="shared" si="292"/>
        <v>12</v>
      </c>
      <c r="CY204" s="124">
        <f t="shared" si="301"/>
        <v>0.9554999999999999</v>
      </c>
      <c r="CZ204" s="124">
        <f t="shared" si="302"/>
        <v>0.53703058151394167</v>
      </c>
      <c r="DA204" s="125">
        <f t="shared" si="293"/>
        <v>-2.2515000000000001</v>
      </c>
      <c r="DB204" s="125">
        <f t="shared" si="294"/>
        <v>1.617</v>
      </c>
      <c r="DC204" s="125">
        <f t="shared" si="295"/>
        <v>3.4978999999999996</v>
      </c>
      <c r="DD204" s="125">
        <f t="shared" si="303"/>
        <v>2.9904305815139414</v>
      </c>
      <c r="DE204" s="298" t="str">
        <f t="shared" si="296"/>
        <v>C</v>
      </c>
    </row>
    <row r="205" spans="1:109" x14ac:dyDescent="0.25">
      <c r="A205" s="23">
        <v>800</v>
      </c>
      <c r="B205" s="23">
        <v>15</v>
      </c>
      <c r="C205" s="23">
        <v>1</v>
      </c>
      <c r="D205" s="23" t="s">
        <v>266</v>
      </c>
      <c r="E205" s="312">
        <f t="shared" si="228"/>
        <v>2.4864999999999999</v>
      </c>
      <c r="F205" s="287" t="str">
        <f t="shared" si="229"/>
        <v>B</v>
      </c>
      <c r="G205" s="312">
        <f t="shared" si="230"/>
        <v>3.7288999999999994</v>
      </c>
      <c r="H205" s="312">
        <f t="shared" si="230"/>
        <v>3.4260911833425141</v>
      </c>
      <c r="I205" s="287" t="str">
        <f t="shared" si="231"/>
        <v>D</v>
      </c>
      <c r="J205" s="320">
        <f t="shared" si="297"/>
        <v>1</v>
      </c>
      <c r="K205" s="80">
        <f t="shared" si="298"/>
        <v>1</v>
      </c>
      <c r="L205" s="82">
        <f t="shared" si="299"/>
        <v>1</v>
      </c>
      <c r="M205" s="80">
        <f t="shared" si="232"/>
        <v>15</v>
      </c>
      <c r="N205" s="80">
        <f t="shared" si="233"/>
        <v>160</v>
      </c>
      <c r="O205" s="80">
        <f t="shared" si="234"/>
        <v>160</v>
      </c>
      <c r="P205" s="80">
        <f t="shared" si="235"/>
        <v>800</v>
      </c>
      <c r="Q205" s="80">
        <f t="shared" si="236"/>
        <v>2240</v>
      </c>
      <c r="R205" s="80">
        <f t="shared" si="237"/>
        <v>2240</v>
      </c>
      <c r="S205" s="80">
        <f t="shared" si="238"/>
        <v>80</v>
      </c>
      <c r="T205" s="80">
        <f>0</f>
        <v>0</v>
      </c>
      <c r="U205" s="80">
        <f>'Int. Sens. Plot'!$B$2</f>
        <v>100</v>
      </c>
      <c r="V205" s="80">
        <f>'Int. Sens. Plot'!$B$3</f>
        <v>25</v>
      </c>
      <c r="W205" s="80">
        <f t="shared" si="239"/>
        <v>5</v>
      </c>
      <c r="X205" s="80">
        <f t="shared" si="240"/>
        <v>5</v>
      </c>
      <c r="Y205" s="225">
        <v>0.5</v>
      </c>
      <c r="Z205" s="80">
        <v>0</v>
      </c>
      <c r="AA205" s="86">
        <v>45</v>
      </c>
      <c r="AB205" s="86">
        <v>5</v>
      </c>
      <c r="AC205" s="80">
        <v>90</v>
      </c>
      <c r="AD205" s="80">
        <v>45</v>
      </c>
      <c r="AE205" s="80">
        <v>12</v>
      </c>
      <c r="AF205" s="80">
        <f t="shared" si="241"/>
        <v>21</v>
      </c>
      <c r="AG205" s="80">
        <f t="shared" si="242"/>
        <v>21</v>
      </c>
      <c r="AH205" s="86">
        <v>0</v>
      </c>
      <c r="AI205" s="86">
        <v>12</v>
      </c>
      <c r="AJ205" s="40">
        <v>185.9</v>
      </c>
      <c r="AK205" s="86">
        <v>9</v>
      </c>
      <c r="AL205" s="86">
        <v>0</v>
      </c>
      <c r="AM205" s="91">
        <v>1</v>
      </c>
      <c r="AN205" s="91">
        <v>0.1</v>
      </c>
      <c r="AO205" s="122">
        <v>3.5</v>
      </c>
      <c r="AP205" s="122">
        <v>10</v>
      </c>
      <c r="AQ205" s="122">
        <v>3</v>
      </c>
      <c r="AR205" s="122">
        <v>3</v>
      </c>
      <c r="AS205" s="122" t="str">
        <f t="shared" si="243"/>
        <v>Stop</v>
      </c>
      <c r="AT205" s="119" t="s">
        <v>74</v>
      </c>
      <c r="AU205" s="321" t="s">
        <v>74</v>
      </c>
      <c r="AV205" s="306">
        <f t="shared" si="244"/>
        <v>9</v>
      </c>
      <c r="AW205" s="276">
        <f t="shared" si="245"/>
        <v>0.62222222222222223</v>
      </c>
      <c r="AX205" s="276">
        <f t="shared" si="246"/>
        <v>2.7777777777777776E-2</v>
      </c>
      <c r="AY205" s="125">
        <f t="shared" si="247"/>
        <v>8.201468517576977</v>
      </c>
      <c r="AZ205" s="125">
        <f t="shared" si="248"/>
        <v>12.302202776365466</v>
      </c>
      <c r="BA205" s="125">
        <f t="shared" si="249"/>
        <v>23.402937035153954</v>
      </c>
      <c r="BB205" s="125">
        <f t="shared" si="250"/>
        <v>0.99999952589048069</v>
      </c>
      <c r="BC205" s="125">
        <f t="shared" si="251"/>
        <v>0.99999952589048069</v>
      </c>
      <c r="BD205" s="326" t="str">
        <f t="shared" si="252"/>
        <v>-</v>
      </c>
      <c r="BE205" s="125" t="str">
        <f t="shared" si="253"/>
        <v>-</v>
      </c>
      <c r="BF205" s="125">
        <f t="shared" si="254"/>
        <v>1.5856686655779488</v>
      </c>
      <c r="BG205" s="125">
        <f t="shared" si="255"/>
        <v>0.68100000000000005</v>
      </c>
      <c r="BH205" s="127">
        <f t="shared" si="256"/>
        <v>560</v>
      </c>
      <c r="BI205" s="125">
        <f t="shared" si="257"/>
        <v>1.0919999999999999</v>
      </c>
      <c r="BJ205" s="125">
        <f t="shared" si="258"/>
        <v>0.1138</v>
      </c>
      <c r="BK205" s="127">
        <f t="shared" si="259"/>
        <v>49</v>
      </c>
      <c r="BL205" s="126">
        <f>IF(AS205="Signalized",(AC205-BK205)^2/(2*AC205),IF(AS205="Free",PEDBIKE_DELAY(AX205,AW205,AF205,AE205,AO205,AR205,AM205,L205,TRUE),IF(AS205="Stop",1,"Control N/A!")))</f>
        <v>1</v>
      </c>
      <c r="BM205" s="125">
        <f t="shared" si="260"/>
        <v>0</v>
      </c>
      <c r="BN205" s="125">
        <f t="shared" si="261"/>
        <v>2.4864999999999999</v>
      </c>
      <c r="BO205" s="124" t="str">
        <f t="shared" si="262"/>
        <v>B</v>
      </c>
      <c r="BP205" s="310"/>
      <c r="BQ205" s="302">
        <f t="shared" si="263"/>
        <v>1500</v>
      </c>
      <c r="BR205" s="126">
        <v>190</v>
      </c>
      <c r="BS205" s="127">
        <f t="shared" si="264"/>
        <v>0.16131904354669938</v>
      </c>
      <c r="BT205" s="126">
        <f t="shared" si="265"/>
        <v>22.5</v>
      </c>
      <c r="BU205" s="303">
        <f t="shared" si="266"/>
        <v>5.0999999999999996</v>
      </c>
      <c r="BV205" s="276">
        <f t="shared" si="267"/>
        <v>0.62222222222222223</v>
      </c>
      <c r="BW205" s="276">
        <f t="shared" si="268"/>
        <v>6.9444444444444441E-3</v>
      </c>
      <c r="BX205" s="125">
        <f t="shared" si="269"/>
        <v>1</v>
      </c>
      <c r="BY205" s="125">
        <f t="shared" si="270"/>
        <v>1.9168198021168942E-2</v>
      </c>
      <c r="BZ205" s="125">
        <f t="shared" si="271"/>
        <v>5.0999999999999996</v>
      </c>
      <c r="CA205" s="125">
        <f t="shared" si="272"/>
        <v>0.14024783466647361</v>
      </c>
      <c r="CB205" s="125">
        <f t="shared" si="273"/>
        <v>0.95813618099530984</v>
      </c>
      <c r="CC205" s="125">
        <f t="shared" si="274"/>
        <v>33.066947161825624</v>
      </c>
      <c r="CD205" s="125">
        <f t="shared" si="275"/>
        <v>1.3843086910203222</v>
      </c>
      <c r="CE205" s="125">
        <f t="shared" si="276"/>
        <v>24</v>
      </c>
      <c r="CF205" s="304" cm="1">
        <f t="array" ref="CF205">PEDBIKE_DELAY(BW205,BV205,AG205,AH205,AP205,AQ205,AN205,L205,FALSE)</f>
        <v>4.5231332291687547</v>
      </c>
      <c r="CG205" s="306">
        <f t="shared" si="277"/>
        <v>5.0999999999999996</v>
      </c>
      <c r="CH205" s="125">
        <f t="shared" si="278"/>
        <v>1</v>
      </c>
      <c r="CI205" s="125">
        <f t="shared" si="279"/>
        <v>1.9168198021168942E-2</v>
      </c>
      <c r="CJ205" s="125">
        <f t="shared" si="280"/>
        <v>5.0999999999999996</v>
      </c>
      <c r="CK205" s="125">
        <f t="shared" si="281"/>
        <v>0.95813618099530984</v>
      </c>
      <c r="CL205" s="125">
        <f t="shared" si="282"/>
        <v>1</v>
      </c>
      <c r="CM205" s="125">
        <f t="shared" si="283"/>
        <v>31.682638470805301</v>
      </c>
      <c r="CN205" s="125">
        <f t="shared" si="284"/>
        <v>1.3843086910203222</v>
      </c>
      <c r="CO205" s="127">
        <f t="shared" si="285"/>
        <v>24</v>
      </c>
      <c r="CP205" s="125" cm="1">
        <f t="array" ref="CP205">PEDBIKE_DELAY(BW205,AW205,AG205,AH205,AP205,AQ205,AN205,L205,FALSE)</f>
        <v>4.5231332291687547</v>
      </c>
      <c r="CQ205" s="126">
        <f t="shared" si="286"/>
        <v>30.5</v>
      </c>
      <c r="CR205" s="126">
        <f t="shared" si="287"/>
        <v>78.5</v>
      </c>
      <c r="CS205" s="126">
        <f t="shared" si="288"/>
        <v>54.5</v>
      </c>
      <c r="CT205" s="304">
        <f t="shared" si="289"/>
        <v>35.950000000000003</v>
      </c>
      <c r="CU205" s="126">
        <f t="shared" si="300"/>
        <v>4.5231332291687547</v>
      </c>
      <c r="CV205" s="126">
        <f t="shared" si="290"/>
        <v>0</v>
      </c>
      <c r="CW205" s="127">
        <f t="shared" si="291"/>
        <v>0</v>
      </c>
      <c r="CX205" s="124">
        <f t="shared" si="292"/>
        <v>12</v>
      </c>
      <c r="CY205" s="124">
        <f t="shared" si="301"/>
        <v>1.0919999999999999</v>
      </c>
      <c r="CZ205" s="124">
        <f t="shared" si="302"/>
        <v>0.60519118334251376</v>
      </c>
      <c r="DA205" s="125">
        <f t="shared" si="293"/>
        <v>-2.2515000000000001</v>
      </c>
      <c r="DB205" s="125">
        <f t="shared" si="294"/>
        <v>1.8480000000000001</v>
      </c>
      <c r="DC205" s="125">
        <f t="shared" si="295"/>
        <v>3.7288999999999994</v>
      </c>
      <c r="DD205" s="125">
        <f t="shared" si="303"/>
        <v>3.4260911833425141</v>
      </c>
      <c r="DE205" s="298" t="str">
        <f t="shared" si="296"/>
        <v>D</v>
      </c>
    </row>
    <row r="206" spans="1:109" x14ac:dyDescent="0.25">
      <c r="A206" s="23">
        <v>900</v>
      </c>
      <c r="B206" s="23">
        <v>15</v>
      </c>
      <c r="C206" s="23">
        <v>1</v>
      </c>
      <c r="D206" s="23" t="s">
        <v>266</v>
      </c>
      <c r="E206" s="312">
        <f t="shared" si="228"/>
        <v>2.6372249999999999</v>
      </c>
      <c r="F206" s="287" t="str">
        <f t="shared" si="229"/>
        <v>B</v>
      </c>
      <c r="G206" s="312">
        <f t="shared" si="230"/>
        <v>3.9598999999999993</v>
      </c>
      <c r="H206" s="312">
        <f t="shared" si="230"/>
        <v>3.8509883031242866</v>
      </c>
      <c r="I206" s="287" t="str">
        <f t="shared" si="231"/>
        <v>D</v>
      </c>
      <c r="J206" s="320">
        <f t="shared" si="297"/>
        <v>1</v>
      </c>
      <c r="K206" s="80">
        <f t="shared" si="298"/>
        <v>1</v>
      </c>
      <c r="L206" s="82">
        <f t="shared" si="299"/>
        <v>1</v>
      </c>
      <c r="M206" s="80">
        <f t="shared" si="232"/>
        <v>15</v>
      </c>
      <c r="N206" s="80">
        <f t="shared" si="233"/>
        <v>180</v>
      </c>
      <c r="O206" s="80">
        <f t="shared" si="234"/>
        <v>180</v>
      </c>
      <c r="P206" s="80">
        <f t="shared" si="235"/>
        <v>900</v>
      </c>
      <c r="Q206" s="80">
        <f t="shared" si="236"/>
        <v>2520</v>
      </c>
      <c r="R206" s="80">
        <f t="shared" si="237"/>
        <v>2520</v>
      </c>
      <c r="S206" s="80">
        <f t="shared" si="238"/>
        <v>90</v>
      </c>
      <c r="T206" s="80">
        <f>0</f>
        <v>0</v>
      </c>
      <c r="U206" s="80">
        <f>'Int. Sens. Plot'!$B$2</f>
        <v>100</v>
      </c>
      <c r="V206" s="80">
        <f>'Int. Sens. Plot'!$B$3</f>
        <v>25</v>
      </c>
      <c r="W206" s="80">
        <f t="shared" si="239"/>
        <v>5</v>
      </c>
      <c r="X206" s="80">
        <f t="shared" si="240"/>
        <v>5</v>
      </c>
      <c r="Y206" s="225">
        <v>0.5</v>
      </c>
      <c r="Z206" s="80">
        <v>0</v>
      </c>
      <c r="AA206" s="86">
        <v>45</v>
      </c>
      <c r="AB206" s="86">
        <v>5</v>
      </c>
      <c r="AC206" s="80">
        <v>90</v>
      </c>
      <c r="AD206" s="80">
        <v>45</v>
      </c>
      <c r="AE206" s="80">
        <v>12</v>
      </c>
      <c r="AF206" s="80">
        <f t="shared" si="241"/>
        <v>21</v>
      </c>
      <c r="AG206" s="80">
        <f t="shared" si="242"/>
        <v>21</v>
      </c>
      <c r="AH206" s="86">
        <v>0</v>
      </c>
      <c r="AI206" s="86">
        <v>12</v>
      </c>
      <c r="AJ206" s="40">
        <v>186.9</v>
      </c>
      <c r="AK206" s="86">
        <v>9</v>
      </c>
      <c r="AL206" s="86">
        <v>0</v>
      </c>
      <c r="AM206" s="91">
        <v>1</v>
      </c>
      <c r="AN206" s="91">
        <v>0.1</v>
      </c>
      <c r="AO206" s="122">
        <v>3.5</v>
      </c>
      <c r="AP206" s="122">
        <v>10</v>
      </c>
      <c r="AQ206" s="122">
        <v>3</v>
      </c>
      <c r="AR206" s="122">
        <v>3</v>
      </c>
      <c r="AS206" s="122" t="str">
        <f t="shared" si="243"/>
        <v>Stop</v>
      </c>
      <c r="AT206" s="119" t="s">
        <v>74</v>
      </c>
      <c r="AU206" s="321" t="s">
        <v>74</v>
      </c>
      <c r="AV206" s="306">
        <f t="shared" si="244"/>
        <v>9</v>
      </c>
      <c r="AW206" s="276">
        <f t="shared" si="245"/>
        <v>0.7</v>
      </c>
      <c r="AX206" s="276">
        <f t="shared" si="246"/>
        <v>2.7777777777777776E-2</v>
      </c>
      <c r="AY206" s="125">
        <f t="shared" si="247"/>
        <v>14.356175314486721</v>
      </c>
      <c r="AZ206" s="125">
        <f t="shared" si="248"/>
        <v>21.534262971730083</v>
      </c>
      <c r="BA206" s="125">
        <f t="shared" si="249"/>
        <v>35.712350628973439</v>
      </c>
      <c r="BB206" s="125">
        <f t="shared" si="250"/>
        <v>0.99999999998609324</v>
      </c>
      <c r="BC206" s="125">
        <f t="shared" si="251"/>
        <v>0.99999999998609324</v>
      </c>
      <c r="BD206" s="326" t="str">
        <f t="shared" si="252"/>
        <v>-</v>
      </c>
      <c r="BE206" s="125" t="str">
        <f t="shared" si="253"/>
        <v>-</v>
      </c>
      <c r="BF206" s="125">
        <f t="shared" si="254"/>
        <v>1.4172705187406869</v>
      </c>
      <c r="BG206" s="125">
        <f t="shared" si="255"/>
        <v>0.68100000000000005</v>
      </c>
      <c r="BH206" s="127">
        <f t="shared" si="256"/>
        <v>630</v>
      </c>
      <c r="BI206" s="125">
        <f t="shared" si="257"/>
        <v>1.2284999999999997</v>
      </c>
      <c r="BJ206" s="125">
        <f t="shared" si="258"/>
        <v>0.128025</v>
      </c>
      <c r="BK206" s="127">
        <f t="shared" si="259"/>
        <v>49</v>
      </c>
      <c r="BL206" s="126">
        <f>IF(AS206="Signalized",(AC206-BK206)^2/(2*AC206),IF(AS206="Free",PEDBIKE_DELAY(AX206,AW206,AF206,AE206,AO206,AR206,AM206,L206,TRUE),IF(AS206="Stop",1,"Control N/A!")))</f>
        <v>1</v>
      </c>
      <c r="BM206" s="125">
        <f t="shared" si="260"/>
        <v>0</v>
      </c>
      <c r="BN206" s="125">
        <f t="shared" si="261"/>
        <v>2.6372249999999999</v>
      </c>
      <c r="BO206" s="124" t="str">
        <f t="shared" si="262"/>
        <v>B</v>
      </c>
      <c r="BP206" s="310"/>
      <c r="BQ206" s="302">
        <f t="shared" si="263"/>
        <v>1500</v>
      </c>
      <c r="BR206" s="126">
        <v>191</v>
      </c>
      <c r="BS206" s="127">
        <f t="shared" si="264"/>
        <v>5.3400947300177047E-2</v>
      </c>
      <c r="BT206" s="126">
        <f t="shared" si="265"/>
        <v>22.5</v>
      </c>
      <c r="BU206" s="303">
        <f t="shared" si="266"/>
        <v>5.0999999999999996</v>
      </c>
      <c r="BV206" s="276">
        <f t="shared" si="267"/>
        <v>0.7</v>
      </c>
      <c r="BW206" s="276">
        <f t="shared" si="268"/>
        <v>6.9444444444444441E-3</v>
      </c>
      <c r="BX206" s="125">
        <f t="shared" si="269"/>
        <v>1</v>
      </c>
      <c r="BY206" s="125">
        <f t="shared" si="270"/>
        <v>1.4922787488370323E-2</v>
      </c>
      <c r="BZ206" s="125">
        <f t="shared" si="271"/>
        <v>5.0999999999999996</v>
      </c>
      <c r="CA206" s="125">
        <f t="shared" si="272"/>
        <v>0.1563351834036163</v>
      </c>
      <c r="CB206" s="125">
        <f t="shared" si="273"/>
        <v>0.97184414631969984</v>
      </c>
      <c r="CC206" s="125">
        <f t="shared" si="274"/>
        <v>45.490235194046669</v>
      </c>
      <c r="CD206" s="125">
        <f t="shared" si="275"/>
        <v>1.280816406006017</v>
      </c>
      <c r="CE206" s="125">
        <f t="shared" si="276"/>
        <v>36</v>
      </c>
      <c r="CF206" s="304" cm="1">
        <f t="array" ref="CF206">PEDBIKE_DELAY(BW206,BV206,AG206,AH206,AP206,AQ206,AN206,L206,FALSE)</f>
        <v>5.2191779468183306</v>
      </c>
      <c r="CG206" s="306">
        <f t="shared" si="277"/>
        <v>5.0999999999999996</v>
      </c>
      <c r="CH206" s="125">
        <f t="shared" si="278"/>
        <v>1</v>
      </c>
      <c r="CI206" s="125">
        <f t="shared" si="279"/>
        <v>1.4922787488370323E-2</v>
      </c>
      <c r="CJ206" s="125">
        <f t="shared" si="280"/>
        <v>5.0999999999999996</v>
      </c>
      <c r="CK206" s="125">
        <f t="shared" si="281"/>
        <v>0.97184414631969984</v>
      </c>
      <c r="CL206" s="125">
        <f t="shared" si="282"/>
        <v>1</v>
      </c>
      <c r="CM206" s="125">
        <f t="shared" si="283"/>
        <v>44.209418788040651</v>
      </c>
      <c r="CN206" s="125">
        <f t="shared" si="284"/>
        <v>1.280816406006017</v>
      </c>
      <c r="CO206" s="127">
        <f t="shared" si="285"/>
        <v>36</v>
      </c>
      <c r="CP206" s="125" cm="1">
        <f t="array" ref="CP206">PEDBIKE_DELAY(BW206,AW206,AG206,AH206,AP206,AQ206,AN206,L206,FALSE)</f>
        <v>5.2191779468183306</v>
      </c>
      <c r="CQ206" s="126">
        <f t="shared" si="286"/>
        <v>30.5</v>
      </c>
      <c r="CR206" s="126">
        <f t="shared" si="287"/>
        <v>78.5</v>
      </c>
      <c r="CS206" s="126">
        <f t="shared" si="288"/>
        <v>54.5</v>
      </c>
      <c r="CT206" s="304">
        <f t="shared" si="289"/>
        <v>35.950000000000003</v>
      </c>
      <c r="CU206" s="126">
        <f t="shared" si="300"/>
        <v>5.2191779468183306</v>
      </c>
      <c r="CV206" s="126">
        <f t="shared" si="290"/>
        <v>0</v>
      </c>
      <c r="CW206" s="127">
        <f t="shared" si="291"/>
        <v>0</v>
      </c>
      <c r="CX206" s="124">
        <f t="shared" si="292"/>
        <v>12</v>
      </c>
      <c r="CY206" s="124">
        <f t="shared" si="301"/>
        <v>1.2284999999999997</v>
      </c>
      <c r="CZ206" s="124">
        <f t="shared" si="302"/>
        <v>0.6625883031242864</v>
      </c>
      <c r="DA206" s="125">
        <f t="shared" si="293"/>
        <v>-2.2515000000000001</v>
      </c>
      <c r="DB206" s="125">
        <f t="shared" si="294"/>
        <v>2.0790000000000002</v>
      </c>
      <c r="DC206" s="125">
        <f t="shared" si="295"/>
        <v>3.9598999999999993</v>
      </c>
      <c r="DD206" s="125">
        <f t="shared" si="303"/>
        <v>3.8509883031242866</v>
      </c>
      <c r="DE206" s="298" t="str">
        <f t="shared" si="296"/>
        <v>D</v>
      </c>
    </row>
    <row r="207" spans="1:109" x14ac:dyDescent="0.25">
      <c r="A207" s="23">
        <v>1000</v>
      </c>
      <c r="B207" s="23">
        <v>15</v>
      </c>
      <c r="C207" s="23">
        <v>1</v>
      </c>
      <c r="D207" s="23" t="s">
        <v>266</v>
      </c>
      <c r="E207" s="312">
        <f t="shared" si="228"/>
        <v>2.7879499999999995</v>
      </c>
      <c r="F207" s="287" t="str">
        <f t="shared" si="229"/>
        <v>C</v>
      </c>
      <c r="G207" s="312">
        <f t="shared" si="230"/>
        <v>4.1908999999999992</v>
      </c>
      <c r="H207" s="312">
        <f t="shared" si="230"/>
        <v>4.2647470782830705</v>
      </c>
      <c r="I207" s="287" t="str">
        <f t="shared" si="231"/>
        <v>D</v>
      </c>
      <c r="J207" s="320">
        <f t="shared" si="297"/>
        <v>1</v>
      </c>
      <c r="K207" s="80">
        <f t="shared" si="298"/>
        <v>1</v>
      </c>
      <c r="L207" s="82">
        <f t="shared" si="299"/>
        <v>1</v>
      </c>
      <c r="M207" s="80">
        <f t="shared" si="232"/>
        <v>15</v>
      </c>
      <c r="N207" s="80">
        <f t="shared" si="233"/>
        <v>200</v>
      </c>
      <c r="O207" s="80">
        <f t="shared" si="234"/>
        <v>200</v>
      </c>
      <c r="P207" s="80">
        <f t="shared" si="235"/>
        <v>1000</v>
      </c>
      <c r="Q207" s="80">
        <f t="shared" si="236"/>
        <v>2800</v>
      </c>
      <c r="R207" s="80">
        <f t="shared" si="237"/>
        <v>2800</v>
      </c>
      <c r="S207" s="80">
        <f t="shared" si="238"/>
        <v>100</v>
      </c>
      <c r="T207" s="80">
        <f>0</f>
        <v>0</v>
      </c>
      <c r="U207" s="80">
        <f>'Int. Sens. Plot'!$B$2</f>
        <v>100</v>
      </c>
      <c r="V207" s="80">
        <f>'Int. Sens. Plot'!$B$3</f>
        <v>25</v>
      </c>
      <c r="W207" s="80">
        <f t="shared" si="239"/>
        <v>5</v>
      </c>
      <c r="X207" s="80">
        <f t="shared" si="240"/>
        <v>5</v>
      </c>
      <c r="Y207" s="225">
        <v>0.5</v>
      </c>
      <c r="Z207" s="80">
        <v>0</v>
      </c>
      <c r="AA207" s="86">
        <v>45</v>
      </c>
      <c r="AB207" s="86">
        <v>5</v>
      </c>
      <c r="AC207" s="80">
        <v>90</v>
      </c>
      <c r="AD207" s="80">
        <v>45</v>
      </c>
      <c r="AE207" s="80">
        <v>12</v>
      </c>
      <c r="AF207" s="80">
        <f t="shared" si="241"/>
        <v>21</v>
      </c>
      <c r="AG207" s="80">
        <f t="shared" si="242"/>
        <v>21</v>
      </c>
      <c r="AH207" s="86">
        <v>0</v>
      </c>
      <c r="AI207" s="86">
        <v>12</v>
      </c>
      <c r="AJ207" s="40">
        <v>187.9</v>
      </c>
      <c r="AK207" s="86">
        <v>9</v>
      </c>
      <c r="AL207" s="86">
        <v>0</v>
      </c>
      <c r="AM207" s="91">
        <v>1</v>
      </c>
      <c r="AN207" s="91">
        <v>0.1</v>
      </c>
      <c r="AO207" s="122">
        <v>3.5</v>
      </c>
      <c r="AP207" s="122">
        <v>10</v>
      </c>
      <c r="AQ207" s="122">
        <v>3</v>
      </c>
      <c r="AR207" s="122">
        <v>3</v>
      </c>
      <c r="AS207" s="122" t="str">
        <f t="shared" si="243"/>
        <v>Stop</v>
      </c>
      <c r="AT207" s="119" t="s">
        <v>74</v>
      </c>
      <c r="AU207" s="321" t="s">
        <v>74</v>
      </c>
      <c r="AV207" s="306">
        <f t="shared" si="244"/>
        <v>9</v>
      </c>
      <c r="AW207" s="276">
        <f t="shared" si="245"/>
        <v>0.77777777777777779</v>
      </c>
      <c r="AX207" s="276">
        <f t="shared" si="246"/>
        <v>2.7777777777777776E-2</v>
      </c>
      <c r="AY207" s="125">
        <f t="shared" si="247"/>
        <v>25.711254720792127</v>
      </c>
      <c r="AZ207" s="125">
        <f t="shared" si="248"/>
        <v>38.56688208118819</v>
      </c>
      <c r="BA207" s="125">
        <f t="shared" si="249"/>
        <v>58.422509441584253</v>
      </c>
      <c r="BB207" s="125">
        <f t="shared" si="250"/>
        <v>1</v>
      </c>
      <c r="BC207" s="125">
        <f t="shared" si="251"/>
        <v>1</v>
      </c>
      <c r="BD207" s="326" t="str">
        <f t="shared" si="252"/>
        <v>-</v>
      </c>
      <c r="BE207" s="125" t="str">
        <f t="shared" si="253"/>
        <v>-</v>
      </c>
      <c r="BF207" s="125">
        <f t="shared" si="254"/>
        <v>1.2798468369435743</v>
      </c>
      <c r="BG207" s="125">
        <f t="shared" si="255"/>
        <v>0.68100000000000005</v>
      </c>
      <c r="BH207" s="127">
        <f t="shared" si="256"/>
        <v>700</v>
      </c>
      <c r="BI207" s="125">
        <f t="shared" si="257"/>
        <v>1.365</v>
      </c>
      <c r="BJ207" s="125">
        <f t="shared" si="258"/>
        <v>0.14224999999999999</v>
      </c>
      <c r="BK207" s="127">
        <f t="shared" si="259"/>
        <v>49</v>
      </c>
      <c r="BL207" s="126">
        <f>IF(AS207="Signalized",(AC207-BK207)^2/(2*AC207),IF(AS207="Free",PEDBIKE_DELAY(AX207,AW207,AF207,AE207,AO207,AR207,AM207,L207,TRUE),IF(AS207="Stop",1,"Control N/A!")))</f>
        <v>1</v>
      </c>
      <c r="BM207" s="125">
        <f t="shared" si="260"/>
        <v>0</v>
      </c>
      <c r="BN207" s="125">
        <f t="shared" si="261"/>
        <v>2.7879499999999995</v>
      </c>
      <c r="BO207" s="124" t="str">
        <f t="shared" si="262"/>
        <v>C</v>
      </c>
      <c r="BP207" s="310"/>
      <c r="BQ207" s="302">
        <f t="shared" si="263"/>
        <v>1500</v>
      </c>
      <c r="BR207" s="126">
        <v>192</v>
      </c>
      <c r="BS207" s="127">
        <f t="shared" si="264"/>
        <v>1.7481825857202763E-2</v>
      </c>
      <c r="BT207" s="126">
        <f t="shared" si="265"/>
        <v>22.5</v>
      </c>
      <c r="BU207" s="303">
        <f t="shared" si="266"/>
        <v>5.0999999999999996</v>
      </c>
      <c r="BV207" s="276">
        <f t="shared" si="267"/>
        <v>0.77777777777777779</v>
      </c>
      <c r="BW207" s="276">
        <f t="shared" si="268"/>
        <v>6.9444444444444441E-3</v>
      </c>
      <c r="BX207" s="125">
        <f t="shared" si="269"/>
        <v>1</v>
      </c>
      <c r="BY207" s="125">
        <f t="shared" si="270"/>
        <v>1.1840921412535196E-2</v>
      </c>
      <c r="BZ207" s="125">
        <f t="shared" si="271"/>
        <v>5.0999999999999996</v>
      </c>
      <c r="CA207" s="125">
        <f t="shared" si="272"/>
        <v>0.17212151191676217</v>
      </c>
      <c r="CB207" s="125">
        <f t="shared" si="273"/>
        <v>0.98106355045205851</v>
      </c>
      <c r="CC207" s="125">
        <f t="shared" si="274"/>
        <v>62.697829705745896</v>
      </c>
      <c r="CD207" s="125">
        <f t="shared" si="275"/>
        <v>1.1872742889882826</v>
      </c>
      <c r="CE207" s="125">
        <f t="shared" si="276"/>
        <v>53</v>
      </c>
      <c r="CF207" s="304" cm="1">
        <f t="array" ref="CF207">PEDBIKE_DELAY(BW207,BV207,AG207,AH207,AP207,AQ207,AN207,L207,FALSE)</f>
        <v>5.8573568338118411</v>
      </c>
      <c r="CG207" s="306">
        <f t="shared" si="277"/>
        <v>5.0999999999999996</v>
      </c>
      <c r="CH207" s="125">
        <f t="shared" si="278"/>
        <v>1</v>
      </c>
      <c r="CI207" s="125">
        <f t="shared" si="279"/>
        <v>1.1840921412535196E-2</v>
      </c>
      <c r="CJ207" s="125">
        <f t="shared" si="280"/>
        <v>5.0999999999999996</v>
      </c>
      <c r="CK207" s="125">
        <f t="shared" si="281"/>
        <v>0.98106355045205851</v>
      </c>
      <c r="CL207" s="125">
        <f t="shared" si="282"/>
        <v>1</v>
      </c>
      <c r="CM207" s="125">
        <f t="shared" si="283"/>
        <v>61.510555416757612</v>
      </c>
      <c r="CN207" s="125">
        <f t="shared" si="284"/>
        <v>1.1872742889882826</v>
      </c>
      <c r="CO207" s="127">
        <f t="shared" si="285"/>
        <v>53</v>
      </c>
      <c r="CP207" s="125" cm="1">
        <f t="array" ref="CP207">PEDBIKE_DELAY(BW207,AW207,AG207,AH207,AP207,AQ207,AN207,L207,FALSE)</f>
        <v>5.8573568338118411</v>
      </c>
      <c r="CQ207" s="126">
        <f t="shared" si="286"/>
        <v>30.5</v>
      </c>
      <c r="CR207" s="126">
        <f t="shared" si="287"/>
        <v>78.5</v>
      </c>
      <c r="CS207" s="126">
        <f t="shared" si="288"/>
        <v>54.5</v>
      </c>
      <c r="CT207" s="304">
        <f t="shared" si="289"/>
        <v>35.950000000000003</v>
      </c>
      <c r="CU207" s="126">
        <f t="shared" si="300"/>
        <v>5.8573568338118411</v>
      </c>
      <c r="CV207" s="126">
        <f t="shared" si="290"/>
        <v>0</v>
      </c>
      <c r="CW207" s="127">
        <f t="shared" si="291"/>
        <v>0</v>
      </c>
      <c r="CX207" s="124">
        <f t="shared" si="292"/>
        <v>12</v>
      </c>
      <c r="CY207" s="124">
        <f t="shared" si="301"/>
        <v>1.365</v>
      </c>
      <c r="CZ207" s="124">
        <f t="shared" si="302"/>
        <v>0.70884707828307048</v>
      </c>
      <c r="DA207" s="125">
        <f t="shared" si="293"/>
        <v>-2.2515000000000001</v>
      </c>
      <c r="DB207" s="125">
        <f t="shared" si="294"/>
        <v>2.31</v>
      </c>
      <c r="DC207" s="125">
        <f t="shared" si="295"/>
        <v>4.1908999999999992</v>
      </c>
      <c r="DD207" s="125">
        <f t="shared" si="303"/>
        <v>4.2647470782830705</v>
      </c>
      <c r="DE207" s="298" t="str">
        <f t="shared" si="296"/>
        <v>D</v>
      </c>
    </row>
    <row r="208" spans="1:109" x14ac:dyDescent="0.25">
      <c r="A208" s="23">
        <v>1100</v>
      </c>
      <c r="B208" s="23">
        <v>15</v>
      </c>
      <c r="C208" s="23">
        <v>1</v>
      </c>
      <c r="D208" s="23" t="s">
        <v>266</v>
      </c>
      <c r="E208" s="312">
        <f t="shared" si="228"/>
        <v>2.9386749999999995</v>
      </c>
      <c r="F208" s="287" t="str">
        <f t="shared" si="229"/>
        <v>C</v>
      </c>
      <c r="G208" s="312">
        <f t="shared" si="230"/>
        <v>4.4218999999999991</v>
      </c>
      <c r="H208" s="312">
        <f t="shared" si="230"/>
        <v>4.6675060896461877</v>
      </c>
      <c r="I208" s="287" t="str">
        <f t="shared" si="231"/>
        <v>E</v>
      </c>
      <c r="J208" s="320">
        <f t="shared" si="297"/>
        <v>1</v>
      </c>
      <c r="K208" s="80">
        <f t="shared" si="298"/>
        <v>1</v>
      </c>
      <c r="L208" s="82">
        <f t="shared" si="299"/>
        <v>1</v>
      </c>
      <c r="M208" s="80">
        <f t="shared" si="232"/>
        <v>15</v>
      </c>
      <c r="N208" s="80">
        <f t="shared" si="233"/>
        <v>220</v>
      </c>
      <c r="O208" s="80">
        <f t="shared" si="234"/>
        <v>220</v>
      </c>
      <c r="P208" s="80">
        <f t="shared" si="235"/>
        <v>1100</v>
      </c>
      <c r="Q208" s="80">
        <f t="shared" si="236"/>
        <v>3080</v>
      </c>
      <c r="R208" s="80">
        <f t="shared" si="237"/>
        <v>3080</v>
      </c>
      <c r="S208" s="80">
        <f t="shared" si="238"/>
        <v>110</v>
      </c>
      <c r="T208" s="80">
        <f>0</f>
        <v>0</v>
      </c>
      <c r="U208" s="80">
        <f>'Int. Sens. Plot'!$B$2</f>
        <v>100</v>
      </c>
      <c r="V208" s="80">
        <f>'Int. Sens. Plot'!$B$3</f>
        <v>25</v>
      </c>
      <c r="W208" s="80">
        <f t="shared" si="239"/>
        <v>5</v>
      </c>
      <c r="X208" s="80">
        <f t="shared" si="240"/>
        <v>5</v>
      </c>
      <c r="Y208" s="225">
        <v>0.5</v>
      </c>
      <c r="Z208" s="80">
        <v>0</v>
      </c>
      <c r="AA208" s="86">
        <v>45</v>
      </c>
      <c r="AB208" s="86">
        <v>5</v>
      </c>
      <c r="AC208" s="80">
        <v>90</v>
      </c>
      <c r="AD208" s="80">
        <v>45</v>
      </c>
      <c r="AE208" s="80">
        <v>12</v>
      </c>
      <c r="AF208" s="80">
        <f t="shared" si="241"/>
        <v>21</v>
      </c>
      <c r="AG208" s="80">
        <f t="shared" si="242"/>
        <v>21</v>
      </c>
      <c r="AH208" s="86">
        <v>0</v>
      </c>
      <c r="AI208" s="86">
        <v>12</v>
      </c>
      <c r="AJ208" s="40">
        <v>188.9</v>
      </c>
      <c r="AK208" s="86">
        <v>9</v>
      </c>
      <c r="AL208" s="86">
        <v>0</v>
      </c>
      <c r="AM208" s="91">
        <v>1</v>
      </c>
      <c r="AN208" s="91">
        <v>0.1</v>
      </c>
      <c r="AO208" s="122">
        <v>3.5</v>
      </c>
      <c r="AP208" s="122">
        <v>10</v>
      </c>
      <c r="AQ208" s="122">
        <v>3</v>
      </c>
      <c r="AR208" s="122">
        <v>3</v>
      </c>
      <c r="AS208" s="122" t="str">
        <f t="shared" si="243"/>
        <v>Stop</v>
      </c>
      <c r="AT208" s="119" t="s">
        <v>74</v>
      </c>
      <c r="AU208" s="321" t="s">
        <v>74</v>
      </c>
      <c r="AV208" s="306">
        <f t="shared" si="244"/>
        <v>9</v>
      </c>
      <c r="AW208" s="276">
        <f t="shared" si="245"/>
        <v>0.85555555555555551</v>
      </c>
      <c r="AX208" s="276">
        <f t="shared" si="246"/>
        <v>2.7777777777777776E-2</v>
      </c>
      <c r="AY208" s="125">
        <f t="shared" si="247"/>
        <v>46.799477065111233</v>
      </c>
      <c r="AZ208" s="125">
        <f t="shared" si="248"/>
        <v>70.19921559766685</v>
      </c>
      <c r="BA208" s="125">
        <f t="shared" si="249"/>
        <v>100.59895413022247</v>
      </c>
      <c r="BB208" s="125">
        <f t="shared" si="250"/>
        <v>1</v>
      </c>
      <c r="BC208" s="125">
        <f t="shared" si="251"/>
        <v>1</v>
      </c>
      <c r="BD208" s="326" t="str">
        <f t="shared" si="252"/>
        <v>-</v>
      </c>
      <c r="BE208" s="125" t="str">
        <f t="shared" si="253"/>
        <v>-</v>
      </c>
      <c r="BF208" s="125">
        <f t="shared" si="254"/>
        <v>1.1658129144884806</v>
      </c>
      <c r="BG208" s="125">
        <f t="shared" si="255"/>
        <v>0.68100000000000005</v>
      </c>
      <c r="BH208" s="127">
        <f t="shared" si="256"/>
        <v>770</v>
      </c>
      <c r="BI208" s="125">
        <f t="shared" si="257"/>
        <v>1.5014999999999998</v>
      </c>
      <c r="BJ208" s="125">
        <f t="shared" si="258"/>
        <v>0.156475</v>
      </c>
      <c r="BK208" s="127">
        <f t="shared" si="259"/>
        <v>49</v>
      </c>
      <c r="BL208" s="126">
        <f>IF(AS208="Signalized",(AC208-BK208)^2/(2*AC208),IF(AS208="Free",PEDBIKE_DELAY(AX208,AW208,AF208,AE208,AO208,AR208,AM208,L208,TRUE),IF(AS208="Stop",1,"Control N/A!")))</f>
        <v>1</v>
      </c>
      <c r="BM208" s="125">
        <f t="shared" si="260"/>
        <v>0</v>
      </c>
      <c r="BN208" s="125">
        <f t="shared" si="261"/>
        <v>2.9386749999999995</v>
      </c>
      <c r="BO208" s="124" t="str">
        <f t="shared" si="262"/>
        <v>C</v>
      </c>
      <c r="BP208" s="310"/>
      <c r="BQ208" s="302">
        <f t="shared" si="263"/>
        <v>1500</v>
      </c>
      <c r="BR208" s="126">
        <v>193</v>
      </c>
      <c r="BS208" s="127">
        <f t="shared" si="264"/>
        <v>5.6597744470020415E-3</v>
      </c>
      <c r="BT208" s="126">
        <f t="shared" si="265"/>
        <v>22.5</v>
      </c>
      <c r="BU208" s="303">
        <f t="shared" si="266"/>
        <v>5.0999999999999996</v>
      </c>
      <c r="BV208" s="276">
        <f t="shared" si="267"/>
        <v>0.85555555555555551</v>
      </c>
      <c r="BW208" s="276">
        <f t="shared" si="268"/>
        <v>6.9444444444444441E-3</v>
      </c>
      <c r="BX208" s="125">
        <f t="shared" si="269"/>
        <v>1</v>
      </c>
      <c r="BY208" s="125">
        <f t="shared" si="270"/>
        <v>9.6090703770673712E-3</v>
      </c>
      <c r="BZ208" s="125">
        <f t="shared" si="271"/>
        <v>5.0999999999999996</v>
      </c>
      <c r="CA208" s="125">
        <f t="shared" si="272"/>
        <v>0.18761245277947791</v>
      </c>
      <c r="CB208" s="125">
        <f t="shared" si="273"/>
        <v>0.98726413606373342</v>
      </c>
      <c r="CC208" s="125">
        <f t="shared" si="274"/>
        <v>86.608993742877331</v>
      </c>
      <c r="CD208" s="125">
        <f t="shared" si="275"/>
        <v>1.1030403599662488</v>
      </c>
      <c r="CE208" s="125">
        <f t="shared" si="276"/>
        <v>79</v>
      </c>
      <c r="CF208" s="304" cm="1">
        <f t="array" ref="CF208">PEDBIKE_DELAY(BW208,BV208,AG208,AH208,AP208,AQ208,AN208,L208,FALSE)</f>
        <v>6.3957017214809344</v>
      </c>
      <c r="CG208" s="306">
        <f t="shared" si="277"/>
        <v>5.0999999999999996</v>
      </c>
      <c r="CH208" s="125">
        <f t="shared" si="278"/>
        <v>1</v>
      </c>
      <c r="CI208" s="125">
        <f t="shared" si="279"/>
        <v>9.6090703770673712E-3</v>
      </c>
      <c r="CJ208" s="125">
        <f t="shared" si="280"/>
        <v>5.0999999999999996</v>
      </c>
      <c r="CK208" s="125">
        <f t="shared" si="281"/>
        <v>0.98726413606373342</v>
      </c>
      <c r="CL208" s="125">
        <f t="shared" si="282"/>
        <v>1</v>
      </c>
      <c r="CM208" s="125">
        <f t="shared" si="283"/>
        <v>85.505953382911088</v>
      </c>
      <c r="CN208" s="125">
        <f t="shared" si="284"/>
        <v>1.1030403599662488</v>
      </c>
      <c r="CO208" s="127">
        <f t="shared" si="285"/>
        <v>79</v>
      </c>
      <c r="CP208" s="125" cm="1">
        <f t="array" ref="CP208">PEDBIKE_DELAY(BW208,AW208,AG208,AH208,AP208,AQ208,AN208,L208,FALSE)</f>
        <v>6.3957017214809344</v>
      </c>
      <c r="CQ208" s="126">
        <f t="shared" si="286"/>
        <v>30.5</v>
      </c>
      <c r="CR208" s="126">
        <f t="shared" si="287"/>
        <v>78.5</v>
      </c>
      <c r="CS208" s="126">
        <f t="shared" si="288"/>
        <v>54.5</v>
      </c>
      <c r="CT208" s="304">
        <f t="shared" si="289"/>
        <v>35.950000000000003</v>
      </c>
      <c r="CU208" s="126">
        <f t="shared" si="300"/>
        <v>6.3957017214809344</v>
      </c>
      <c r="CV208" s="126">
        <f t="shared" si="290"/>
        <v>0</v>
      </c>
      <c r="CW208" s="127">
        <f t="shared" si="291"/>
        <v>0</v>
      </c>
      <c r="CX208" s="124">
        <f t="shared" si="292"/>
        <v>12</v>
      </c>
      <c r="CY208" s="124">
        <f t="shared" si="301"/>
        <v>1.5014999999999998</v>
      </c>
      <c r="CZ208" s="124">
        <f t="shared" si="302"/>
        <v>0.74410608964618763</v>
      </c>
      <c r="DA208" s="125">
        <f t="shared" si="293"/>
        <v>-2.2515000000000001</v>
      </c>
      <c r="DB208" s="125">
        <f t="shared" si="294"/>
        <v>2.5409999999999999</v>
      </c>
      <c r="DC208" s="125">
        <f t="shared" si="295"/>
        <v>4.4218999999999991</v>
      </c>
      <c r="DD208" s="125">
        <f t="shared" si="303"/>
        <v>4.6675060896461877</v>
      </c>
      <c r="DE208" s="298" t="str">
        <f t="shared" si="296"/>
        <v>E</v>
      </c>
    </row>
    <row r="209" spans="1:109" x14ac:dyDescent="0.25">
      <c r="A209" s="23">
        <v>1200</v>
      </c>
      <c r="B209" s="23">
        <v>15</v>
      </c>
      <c r="C209" s="23">
        <v>1</v>
      </c>
      <c r="D209" s="23" t="s">
        <v>266</v>
      </c>
      <c r="E209" s="312">
        <f t="shared" si="228"/>
        <v>3.0893999999999999</v>
      </c>
      <c r="F209" s="287" t="str">
        <f t="shared" si="229"/>
        <v>C</v>
      </c>
      <c r="G209" s="312">
        <f t="shared" si="230"/>
        <v>4.6528999999999989</v>
      </c>
      <c r="H209" s="312">
        <f t="shared" si="230"/>
        <v>5.0591109099584219</v>
      </c>
      <c r="I209" s="287" t="str">
        <f t="shared" si="231"/>
        <v>E</v>
      </c>
      <c r="J209" s="320">
        <f t="shared" si="297"/>
        <v>1</v>
      </c>
      <c r="K209" s="80">
        <f t="shared" si="298"/>
        <v>1</v>
      </c>
      <c r="L209" s="82">
        <f t="shared" si="299"/>
        <v>1</v>
      </c>
      <c r="M209" s="80">
        <f t="shared" si="232"/>
        <v>15</v>
      </c>
      <c r="N209" s="80">
        <f t="shared" si="233"/>
        <v>240</v>
      </c>
      <c r="O209" s="80">
        <f t="shared" si="234"/>
        <v>240</v>
      </c>
      <c r="P209" s="80">
        <f t="shared" si="235"/>
        <v>1200</v>
      </c>
      <c r="Q209" s="80">
        <f t="shared" si="236"/>
        <v>3360</v>
      </c>
      <c r="R209" s="80">
        <f t="shared" si="237"/>
        <v>3360</v>
      </c>
      <c r="S209" s="80">
        <f t="shared" si="238"/>
        <v>120</v>
      </c>
      <c r="T209" s="80">
        <f>0</f>
        <v>0</v>
      </c>
      <c r="U209" s="80">
        <f>'Int. Sens. Plot'!$B$2</f>
        <v>100</v>
      </c>
      <c r="V209" s="80">
        <f>'Int. Sens. Plot'!$B$3</f>
        <v>25</v>
      </c>
      <c r="W209" s="80">
        <f t="shared" si="239"/>
        <v>5</v>
      </c>
      <c r="X209" s="80">
        <f t="shared" si="240"/>
        <v>5</v>
      </c>
      <c r="Y209" s="225">
        <v>0.5</v>
      </c>
      <c r="Z209" s="80">
        <v>0</v>
      </c>
      <c r="AA209" s="86">
        <v>45</v>
      </c>
      <c r="AB209" s="86">
        <v>5</v>
      </c>
      <c r="AC209" s="80">
        <v>90</v>
      </c>
      <c r="AD209" s="80">
        <v>45</v>
      </c>
      <c r="AE209" s="80">
        <v>12</v>
      </c>
      <c r="AF209" s="80">
        <f t="shared" si="241"/>
        <v>21</v>
      </c>
      <c r="AG209" s="80">
        <f t="shared" si="242"/>
        <v>21</v>
      </c>
      <c r="AH209" s="86">
        <v>0</v>
      </c>
      <c r="AI209" s="86">
        <v>12</v>
      </c>
      <c r="AJ209" s="40">
        <v>189.9</v>
      </c>
      <c r="AK209" s="86">
        <v>9</v>
      </c>
      <c r="AL209" s="86">
        <v>0</v>
      </c>
      <c r="AM209" s="91">
        <v>1</v>
      </c>
      <c r="AN209" s="91">
        <v>0.1</v>
      </c>
      <c r="AO209" s="122">
        <v>3.5</v>
      </c>
      <c r="AP209" s="122">
        <v>10</v>
      </c>
      <c r="AQ209" s="122">
        <v>3</v>
      </c>
      <c r="AR209" s="122">
        <v>3</v>
      </c>
      <c r="AS209" s="122" t="str">
        <f t="shared" si="243"/>
        <v>Stop</v>
      </c>
      <c r="AT209" s="119" t="s">
        <v>74</v>
      </c>
      <c r="AU209" s="321" t="s">
        <v>74</v>
      </c>
      <c r="AV209" s="306">
        <f t="shared" si="244"/>
        <v>9</v>
      </c>
      <c r="AW209" s="276">
        <f t="shared" si="245"/>
        <v>0.93333333333333335</v>
      </c>
      <c r="AX209" s="276">
        <f t="shared" si="246"/>
        <v>2.7777777777777776E-2</v>
      </c>
      <c r="AY209" s="125">
        <f t="shared" si="247"/>
        <v>86.189488516590657</v>
      </c>
      <c r="AZ209" s="125">
        <f t="shared" si="248"/>
        <v>129.28423277488599</v>
      </c>
      <c r="BA209" s="125">
        <f t="shared" si="249"/>
        <v>179.37897703318131</v>
      </c>
      <c r="BB209" s="125">
        <f t="shared" si="250"/>
        <v>1</v>
      </c>
      <c r="BC209" s="125">
        <f t="shared" si="251"/>
        <v>1</v>
      </c>
      <c r="BD209" s="326" t="str">
        <f t="shared" si="252"/>
        <v>-</v>
      </c>
      <c r="BE209" s="125" t="str">
        <f t="shared" si="253"/>
        <v>-</v>
      </c>
      <c r="BF209" s="125">
        <f t="shared" si="254"/>
        <v>1.069886277251209</v>
      </c>
      <c r="BG209" s="125">
        <f t="shared" si="255"/>
        <v>0.68100000000000005</v>
      </c>
      <c r="BH209" s="127">
        <f t="shared" si="256"/>
        <v>840</v>
      </c>
      <c r="BI209" s="125">
        <f t="shared" si="257"/>
        <v>1.6379999999999999</v>
      </c>
      <c r="BJ209" s="125">
        <f t="shared" si="258"/>
        <v>0.17069999999999999</v>
      </c>
      <c r="BK209" s="127">
        <f t="shared" si="259"/>
        <v>49</v>
      </c>
      <c r="BL209" s="126">
        <f>IF(AS209="Signalized",(AC209-BK209)^2/(2*AC209),IF(AS209="Free",PEDBIKE_DELAY(AX209,AW209,AF209,AE209,AO209,AR209,AM209,L209,TRUE),IF(AS209="Stop",1,"Control N/A!")))</f>
        <v>1</v>
      </c>
      <c r="BM209" s="125">
        <f t="shared" si="260"/>
        <v>0</v>
      </c>
      <c r="BN209" s="125">
        <f t="shared" si="261"/>
        <v>3.0893999999999999</v>
      </c>
      <c r="BO209" s="124" t="str">
        <f t="shared" si="262"/>
        <v>C</v>
      </c>
      <c r="BP209" s="310"/>
      <c r="BQ209" s="302">
        <f t="shared" si="263"/>
        <v>1500</v>
      </c>
      <c r="BR209" s="126">
        <v>194</v>
      </c>
      <c r="BS209" s="127">
        <f t="shared" si="264"/>
        <v>1.8121158712443985E-3</v>
      </c>
      <c r="BT209" s="126">
        <f t="shared" si="265"/>
        <v>22.5</v>
      </c>
      <c r="BU209" s="303">
        <f t="shared" si="266"/>
        <v>5.0999999999999996</v>
      </c>
      <c r="BV209" s="276">
        <f t="shared" si="267"/>
        <v>0.93333333333333335</v>
      </c>
      <c r="BW209" s="276">
        <f t="shared" si="268"/>
        <v>6.9444444444444441E-3</v>
      </c>
      <c r="BX209" s="125">
        <f t="shared" si="269"/>
        <v>1</v>
      </c>
      <c r="BY209" s="125">
        <f t="shared" si="270"/>
        <v>7.9990605003022602E-3</v>
      </c>
      <c r="BZ209" s="125">
        <f t="shared" si="271"/>
        <v>5.0999999999999996</v>
      </c>
      <c r="CA209" s="125">
        <f t="shared" si="272"/>
        <v>0.20281353317080053</v>
      </c>
      <c r="CB209" s="125">
        <f t="shared" si="273"/>
        <v>0.99143439060250194</v>
      </c>
      <c r="CC209" s="125">
        <f t="shared" si="274"/>
        <v>119.94085858002911</v>
      </c>
      <c r="CD209" s="125">
        <f t="shared" si="275"/>
        <v>1.0273665453970833</v>
      </c>
      <c r="CE209" s="125">
        <f t="shared" si="276"/>
        <v>117</v>
      </c>
      <c r="CF209" s="304" cm="1">
        <f t="array" ref="CF209">PEDBIKE_DELAY(BW209,BV209,AG209,AH209,AP209,AQ209,AN209,L209,FALSE)</f>
        <v>6.7919489315639456</v>
      </c>
      <c r="CG209" s="306">
        <f t="shared" si="277"/>
        <v>5.0999999999999996</v>
      </c>
      <c r="CH209" s="125">
        <f t="shared" si="278"/>
        <v>1</v>
      </c>
      <c r="CI209" s="125">
        <f t="shared" si="279"/>
        <v>7.9990605003022602E-3</v>
      </c>
      <c r="CJ209" s="125">
        <f t="shared" si="280"/>
        <v>5.0999999999999996</v>
      </c>
      <c r="CK209" s="125">
        <f t="shared" si="281"/>
        <v>0.99143439060250194</v>
      </c>
      <c r="CL209" s="125">
        <f t="shared" si="282"/>
        <v>1</v>
      </c>
      <c r="CM209" s="125">
        <f t="shared" si="283"/>
        <v>118.91349203463203</v>
      </c>
      <c r="CN209" s="125">
        <f t="shared" si="284"/>
        <v>1.0273665453970833</v>
      </c>
      <c r="CO209" s="127">
        <f t="shared" si="285"/>
        <v>117</v>
      </c>
      <c r="CP209" s="125" cm="1">
        <f t="array" ref="CP209">PEDBIKE_DELAY(BW209,AW209,AG209,AH209,AP209,AQ209,AN209,L209,FALSE)</f>
        <v>6.7919489315639456</v>
      </c>
      <c r="CQ209" s="126">
        <f t="shared" si="286"/>
        <v>30.5</v>
      </c>
      <c r="CR209" s="126">
        <f t="shared" si="287"/>
        <v>78.5</v>
      </c>
      <c r="CS209" s="126">
        <f t="shared" si="288"/>
        <v>54.5</v>
      </c>
      <c r="CT209" s="304">
        <f t="shared" si="289"/>
        <v>35.950000000000003</v>
      </c>
      <c r="CU209" s="126">
        <f t="shared" si="300"/>
        <v>6.7919489315639456</v>
      </c>
      <c r="CV209" s="126">
        <f t="shared" si="290"/>
        <v>0</v>
      </c>
      <c r="CW209" s="127">
        <f t="shared" si="291"/>
        <v>0</v>
      </c>
      <c r="CX209" s="124">
        <f t="shared" si="292"/>
        <v>12</v>
      </c>
      <c r="CY209" s="124">
        <f t="shared" si="301"/>
        <v>1.6379999999999999</v>
      </c>
      <c r="CZ209" s="124">
        <f t="shared" si="302"/>
        <v>0.76821090995842167</v>
      </c>
      <c r="DA209" s="125">
        <f t="shared" si="293"/>
        <v>-2.2515000000000001</v>
      </c>
      <c r="DB209" s="125">
        <f t="shared" si="294"/>
        <v>2.7719999999999998</v>
      </c>
      <c r="DC209" s="125">
        <f t="shared" si="295"/>
        <v>4.6528999999999989</v>
      </c>
      <c r="DD209" s="125">
        <f t="shared" si="303"/>
        <v>5.0591109099584219</v>
      </c>
      <c r="DE209" s="298" t="str">
        <f t="shared" si="296"/>
        <v>E</v>
      </c>
    </row>
    <row r="210" spans="1:109" x14ac:dyDescent="0.25">
      <c r="A210" s="23">
        <v>100</v>
      </c>
      <c r="B210" s="23">
        <v>25</v>
      </c>
      <c r="C210" s="23">
        <v>1</v>
      </c>
      <c r="D210" s="23" t="s">
        <v>266</v>
      </c>
      <c r="E210" s="312">
        <f t="shared" si="228"/>
        <v>1.5224249999999999</v>
      </c>
      <c r="F210" s="287" t="str">
        <f t="shared" si="229"/>
        <v>A</v>
      </c>
      <c r="G210" s="312">
        <f t="shared" si="230"/>
        <v>2.1118999999999994</v>
      </c>
      <c r="H210" s="312">
        <f t="shared" si="230"/>
        <v>0.33939999999999987</v>
      </c>
      <c r="I210" s="287" t="str">
        <f t="shared" si="231"/>
        <v>B</v>
      </c>
      <c r="J210" s="320">
        <f t="shared" si="297"/>
        <v>1</v>
      </c>
      <c r="K210" s="80">
        <f t="shared" si="298"/>
        <v>1</v>
      </c>
      <c r="L210" s="82">
        <f t="shared" si="299"/>
        <v>1</v>
      </c>
      <c r="M210" s="80">
        <f t="shared" si="232"/>
        <v>25</v>
      </c>
      <c r="N210" s="80">
        <f t="shared" si="233"/>
        <v>20</v>
      </c>
      <c r="O210" s="80">
        <f t="shared" si="234"/>
        <v>20</v>
      </c>
      <c r="P210" s="80">
        <f t="shared" si="235"/>
        <v>100</v>
      </c>
      <c r="Q210" s="80">
        <f t="shared" si="236"/>
        <v>280</v>
      </c>
      <c r="R210" s="80">
        <f t="shared" si="237"/>
        <v>280</v>
      </c>
      <c r="S210" s="80">
        <f t="shared" si="238"/>
        <v>10</v>
      </c>
      <c r="T210" s="80">
        <f>0</f>
        <v>0</v>
      </c>
      <c r="U210" s="80">
        <f>'Int. Sens. Plot'!$B$2</f>
        <v>100</v>
      </c>
      <c r="V210" s="80">
        <f>'Int. Sens. Plot'!$B$3</f>
        <v>25</v>
      </c>
      <c r="W210" s="80">
        <f t="shared" si="239"/>
        <v>5</v>
      </c>
      <c r="X210" s="80">
        <f t="shared" si="240"/>
        <v>5</v>
      </c>
      <c r="Y210" s="225">
        <v>0.5</v>
      </c>
      <c r="Z210" s="80">
        <v>0</v>
      </c>
      <c r="AA210" s="86">
        <v>45</v>
      </c>
      <c r="AB210" s="86">
        <v>5</v>
      </c>
      <c r="AC210" s="80">
        <v>90</v>
      </c>
      <c r="AD210" s="80">
        <v>45</v>
      </c>
      <c r="AE210" s="80">
        <v>12</v>
      </c>
      <c r="AF210" s="80">
        <f t="shared" si="241"/>
        <v>21</v>
      </c>
      <c r="AG210" s="80">
        <f t="shared" si="242"/>
        <v>21</v>
      </c>
      <c r="AH210" s="86">
        <v>0</v>
      </c>
      <c r="AI210" s="86">
        <v>12</v>
      </c>
      <c r="AJ210" s="40">
        <v>190.9</v>
      </c>
      <c r="AK210" s="86">
        <v>9</v>
      </c>
      <c r="AL210" s="86">
        <v>0</v>
      </c>
      <c r="AM210" s="91">
        <v>1</v>
      </c>
      <c r="AN210" s="91">
        <v>0.1</v>
      </c>
      <c r="AO210" s="122">
        <v>3.5</v>
      </c>
      <c r="AP210" s="122">
        <v>10</v>
      </c>
      <c r="AQ210" s="122">
        <v>3</v>
      </c>
      <c r="AR210" s="122">
        <v>3</v>
      </c>
      <c r="AS210" s="122" t="str">
        <f t="shared" si="243"/>
        <v>Stop</v>
      </c>
      <c r="AT210" s="119" t="s">
        <v>74</v>
      </c>
      <c r="AU210" s="321" t="s">
        <v>74</v>
      </c>
      <c r="AV210" s="306">
        <f t="shared" si="244"/>
        <v>9</v>
      </c>
      <c r="AW210" s="276">
        <f t="shared" si="245"/>
        <v>7.7777777777777779E-2</v>
      </c>
      <c r="AX210" s="276">
        <f t="shared" si="246"/>
        <v>2.7777777777777776E-2</v>
      </c>
      <c r="AY210" s="125">
        <f t="shared" si="247"/>
        <v>1</v>
      </c>
      <c r="AZ210" s="125">
        <f t="shared" si="248"/>
        <v>1.1037881315974762</v>
      </c>
      <c r="BA210" s="125">
        <f t="shared" si="249"/>
        <v>9</v>
      </c>
      <c r="BB210" s="125">
        <f t="shared" si="250"/>
        <v>0.50341469620859047</v>
      </c>
      <c r="BC210" s="125">
        <f t="shared" si="251"/>
        <v>0.50341469620859047</v>
      </c>
      <c r="BD210" s="326" t="str">
        <f t="shared" si="252"/>
        <v>-</v>
      </c>
      <c r="BE210" s="125" t="str">
        <f t="shared" si="253"/>
        <v>-</v>
      </c>
      <c r="BF210" s="125">
        <f t="shared" si="254"/>
        <v>29.344680292176033</v>
      </c>
      <c r="BG210" s="125">
        <f t="shared" si="255"/>
        <v>0.68100000000000005</v>
      </c>
      <c r="BH210" s="127">
        <f t="shared" si="256"/>
        <v>70</v>
      </c>
      <c r="BI210" s="125">
        <f t="shared" si="257"/>
        <v>0.22749999999999998</v>
      </c>
      <c r="BJ210" s="125">
        <f t="shared" si="258"/>
        <v>1.4225E-2</v>
      </c>
      <c r="BK210" s="127">
        <f t="shared" si="259"/>
        <v>49</v>
      </c>
      <c r="BL210" s="126">
        <f>IF(AS210="Signalized",(AC210-BK210)^2/(2*AC210),IF(AS210="Free",PEDBIKE_DELAY(AX210,AW210,AF210,AE210,AO210,AR210,AM210,L210,TRUE),IF(AS210="Stop",1,"Control N/A!")))</f>
        <v>1</v>
      </c>
      <c r="BM210" s="125">
        <f t="shared" si="260"/>
        <v>0</v>
      </c>
      <c r="BN210" s="125">
        <f t="shared" si="261"/>
        <v>1.5224249999999999</v>
      </c>
      <c r="BO210" s="124" t="str">
        <f t="shared" si="262"/>
        <v>A</v>
      </c>
      <c r="BP210" s="310"/>
      <c r="BQ210" s="302">
        <f t="shared" si="263"/>
        <v>1500</v>
      </c>
      <c r="BR210" s="126">
        <v>195</v>
      </c>
      <c r="BS210" s="127">
        <f t="shared" si="264"/>
        <v>253.84906883005664</v>
      </c>
      <c r="BT210" s="126">
        <f t="shared" si="265"/>
        <v>11.832662285301874</v>
      </c>
      <c r="BU210" s="303">
        <f t="shared" si="266"/>
        <v>5.0999999999999996</v>
      </c>
      <c r="BV210" s="276">
        <f t="shared" si="267"/>
        <v>7.7777777777777779E-2</v>
      </c>
      <c r="BW210" s="276">
        <f t="shared" si="268"/>
        <v>6.9444444444444441E-3</v>
      </c>
      <c r="BX210" s="125">
        <f t="shared" si="269"/>
        <v>1</v>
      </c>
      <c r="BY210" s="125">
        <f t="shared" si="270"/>
        <v>0.14782490273109056</v>
      </c>
      <c r="BZ210" s="125">
        <f t="shared" si="271"/>
        <v>5.0999999999999996</v>
      </c>
      <c r="CA210" s="125">
        <f t="shared" si="272"/>
        <v>1.8711611771168868E-2</v>
      </c>
      <c r="CB210" s="125">
        <f t="shared" si="273"/>
        <v>0.32744182566942437</v>
      </c>
      <c r="CC210" s="125">
        <f t="shared" si="274"/>
        <v>3.5414886057891568</v>
      </c>
      <c r="CD210" s="125">
        <f t="shared" si="275"/>
        <v>2.3818571111220983</v>
      </c>
      <c r="CE210" s="125">
        <f t="shared" si="276"/>
        <v>1</v>
      </c>
      <c r="CF210" s="304" cm="1">
        <f t="array" ref="CF210">PEDBIKE_DELAY(BW210,BV210,AG210,AH210,AP210,AQ210,AN210,L210,FALSE)</f>
        <v>0.38103133335505995</v>
      </c>
      <c r="CG210" s="306">
        <f t="shared" si="277"/>
        <v>5.0999999999999996</v>
      </c>
      <c r="CH210" s="125">
        <f t="shared" si="278"/>
        <v>1</v>
      </c>
      <c r="CI210" s="125">
        <f t="shared" si="279"/>
        <v>0.14782490273109056</v>
      </c>
      <c r="CJ210" s="125">
        <f t="shared" si="280"/>
        <v>5.0999999999999996</v>
      </c>
      <c r="CK210" s="125">
        <f t="shared" si="281"/>
        <v>0.32744182566942426</v>
      </c>
      <c r="CL210" s="125">
        <f t="shared" si="282"/>
        <v>0.99975882795512139</v>
      </c>
      <c r="CM210" s="125">
        <f t="shared" si="283"/>
        <v>1.1599112328309653</v>
      </c>
      <c r="CN210" s="125">
        <f t="shared" si="284"/>
        <v>2.3818571111220983</v>
      </c>
      <c r="CO210" s="127">
        <f t="shared" si="285"/>
        <v>1</v>
      </c>
      <c r="CP210" s="125" cm="1">
        <f t="array" ref="CP210">PEDBIKE_DELAY(BW210,AW210,AG210,AH210,AP210,AQ210,AN210,L210,FALSE)</f>
        <v>0.38103133335505995</v>
      </c>
      <c r="CQ210" s="126">
        <f t="shared" si="286"/>
        <v>30.5</v>
      </c>
      <c r="CR210" s="126">
        <f t="shared" si="287"/>
        <v>78.5</v>
      </c>
      <c r="CS210" s="126">
        <f t="shared" si="288"/>
        <v>54.5</v>
      </c>
      <c r="CT210" s="304">
        <f t="shared" si="289"/>
        <v>25.282662285301875</v>
      </c>
      <c r="CU210" s="126">
        <f t="shared" si="300"/>
        <v>0.38103133335505995</v>
      </c>
      <c r="CV210" s="126">
        <f t="shared" si="290"/>
        <v>0</v>
      </c>
      <c r="CW210" s="127">
        <f t="shared" si="291"/>
        <v>0</v>
      </c>
      <c r="CX210" s="124">
        <f t="shared" si="292"/>
        <v>12</v>
      </c>
      <c r="CY210" s="124">
        <f t="shared" si="301"/>
        <v>0.22749999999999998</v>
      </c>
      <c r="CZ210" s="124">
        <f t="shared" si="302"/>
        <v>0</v>
      </c>
      <c r="DA210" s="125">
        <f t="shared" si="293"/>
        <v>-2.2515000000000001</v>
      </c>
      <c r="DB210" s="125">
        <f t="shared" si="294"/>
        <v>0.23100000000000001</v>
      </c>
      <c r="DC210" s="125">
        <f t="shared" si="295"/>
        <v>2.1118999999999994</v>
      </c>
      <c r="DD210" s="125">
        <f t="shared" si="303"/>
        <v>0.33939999999999987</v>
      </c>
      <c r="DE210" s="298" t="str">
        <f t="shared" si="296"/>
        <v>B</v>
      </c>
    </row>
    <row r="211" spans="1:109" x14ac:dyDescent="0.25">
      <c r="A211" s="23">
        <v>200</v>
      </c>
      <c r="B211" s="23">
        <v>25</v>
      </c>
      <c r="C211" s="23">
        <v>1</v>
      </c>
      <c r="D211" s="23" t="s">
        <v>266</v>
      </c>
      <c r="E211" s="312">
        <f t="shared" si="228"/>
        <v>1.7641500000000001</v>
      </c>
      <c r="F211" s="287" t="str">
        <f t="shared" si="229"/>
        <v>A</v>
      </c>
      <c r="G211" s="312">
        <f t="shared" si="230"/>
        <v>2.3428999999999993</v>
      </c>
      <c r="H211" s="312">
        <f t="shared" si="230"/>
        <v>0.79790000000000016</v>
      </c>
      <c r="I211" s="287" t="str">
        <f t="shared" si="231"/>
        <v>B</v>
      </c>
      <c r="J211" s="320">
        <f t="shared" si="297"/>
        <v>1</v>
      </c>
      <c r="K211" s="80">
        <f t="shared" si="298"/>
        <v>1</v>
      </c>
      <c r="L211" s="82">
        <f t="shared" si="299"/>
        <v>1</v>
      </c>
      <c r="M211" s="80">
        <f t="shared" si="232"/>
        <v>25</v>
      </c>
      <c r="N211" s="80">
        <f t="shared" si="233"/>
        <v>40</v>
      </c>
      <c r="O211" s="80">
        <f t="shared" si="234"/>
        <v>40</v>
      </c>
      <c r="P211" s="80">
        <f t="shared" si="235"/>
        <v>200</v>
      </c>
      <c r="Q211" s="80">
        <f t="shared" si="236"/>
        <v>560</v>
      </c>
      <c r="R211" s="80">
        <f t="shared" si="237"/>
        <v>560</v>
      </c>
      <c r="S211" s="80">
        <f t="shared" si="238"/>
        <v>20</v>
      </c>
      <c r="T211" s="80">
        <f>0</f>
        <v>0</v>
      </c>
      <c r="U211" s="80">
        <f>'Int. Sens. Plot'!$B$2</f>
        <v>100</v>
      </c>
      <c r="V211" s="80">
        <f>'Int. Sens. Plot'!$B$3</f>
        <v>25</v>
      </c>
      <c r="W211" s="80">
        <f t="shared" si="239"/>
        <v>5</v>
      </c>
      <c r="X211" s="80">
        <f t="shared" si="240"/>
        <v>5</v>
      </c>
      <c r="Y211" s="225">
        <v>0.5</v>
      </c>
      <c r="Z211" s="80">
        <v>0</v>
      </c>
      <c r="AA211" s="86">
        <v>45</v>
      </c>
      <c r="AB211" s="86">
        <v>5</v>
      </c>
      <c r="AC211" s="80">
        <v>90</v>
      </c>
      <c r="AD211" s="80">
        <v>45</v>
      </c>
      <c r="AE211" s="80">
        <v>12</v>
      </c>
      <c r="AF211" s="80">
        <f t="shared" si="241"/>
        <v>21</v>
      </c>
      <c r="AG211" s="80">
        <f t="shared" si="242"/>
        <v>21</v>
      </c>
      <c r="AH211" s="86">
        <v>0</v>
      </c>
      <c r="AI211" s="86">
        <v>12</v>
      </c>
      <c r="AJ211" s="40">
        <v>191.9</v>
      </c>
      <c r="AK211" s="86">
        <v>9</v>
      </c>
      <c r="AL211" s="86">
        <v>0</v>
      </c>
      <c r="AM211" s="91">
        <v>1</v>
      </c>
      <c r="AN211" s="91">
        <v>0.1</v>
      </c>
      <c r="AO211" s="122">
        <v>3.5</v>
      </c>
      <c r="AP211" s="122">
        <v>10</v>
      </c>
      <c r="AQ211" s="122">
        <v>3</v>
      </c>
      <c r="AR211" s="122">
        <v>3</v>
      </c>
      <c r="AS211" s="122" t="str">
        <f t="shared" si="243"/>
        <v>Stop</v>
      </c>
      <c r="AT211" s="119" t="s">
        <v>74</v>
      </c>
      <c r="AU211" s="321" t="s">
        <v>74</v>
      </c>
      <c r="AV211" s="306">
        <f t="shared" si="244"/>
        <v>9</v>
      </c>
      <c r="AW211" s="276">
        <f t="shared" si="245"/>
        <v>0.15555555555555556</v>
      </c>
      <c r="AX211" s="276">
        <f t="shared" si="246"/>
        <v>2.7777777777777776E-2</v>
      </c>
      <c r="AY211" s="125">
        <f t="shared" si="247"/>
        <v>1</v>
      </c>
      <c r="AZ211" s="125">
        <f t="shared" si="248"/>
        <v>1.2752249018249304</v>
      </c>
      <c r="BA211" s="125">
        <f t="shared" si="249"/>
        <v>9</v>
      </c>
      <c r="BB211" s="125">
        <f t="shared" si="250"/>
        <v>0.75340303605839354</v>
      </c>
      <c r="BC211" s="125">
        <f t="shared" si="251"/>
        <v>0.75340303605839354</v>
      </c>
      <c r="BD211" s="326" t="str">
        <f t="shared" si="252"/>
        <v>-</v>
      </c>
      <c r="BE211" s="125" t="str">
        <f t="shared" si="253"/>
        <v>-</v>
      </c>
      <c r="BF211" s="125">
        <f t="shared" si="254"/>
        <v>7.6910560119050713</v>
      </c>
      <c r="BG211" s="125">
        <f t="shared" si="255"/>
        <v>0.68100000000000005</v>
      </c>
      <c r="BH211" s="127">
        <f t="shared" si="256"/>
        <v>140</v>
      </c>
      <c r="BI211" s="125">
        <f t="shared" si="257"/>
        <v>0.45499999999999996</v>
      </c>
      <c r="BJ211" s="125">
        <f t="shared" si="258"/>
        <v>2.845E-2</v>
      </c>
      <c r="BK211" s="127">
        <f t="shared" si="259"/>
        <v>49</v>
      </c>
      <c r="BL211" s="126">
        <f>IF(AS211="Signalized",(AC211-BK211)^2/(2*AC211),IF(AS211="Free",PEDBIKE_DELAY(AX211,AW211,AF211,AE211,AO211,AR211,AM211,L211,TRUE),IF(AS211="Stop",1,"Control N/A!")))</f>
        <v>1</v>
      </c>
      <c r="BM211" s="125">
        <f t="shared" si="260"/>
        <v>0</v>
      </c>
      <c r="BN211" s="125">
        <f t="shared" si="261"/>
        <v>1.7641500000000001</v>
      </c>
      <c r="BO211" s="124" t="str">
        <f t="shared" si="262"/>
        <v>A</v>
      </c>
      <c r="BP211" s="310"/>
      <c r="BQ211" s="302">
        <f t="shared" si="263"/>
        <v>1500</v>
      </c>
      <c r="BR211" s="126">
        <v>196</v>
      </c>
      <c r="BS211" s="127">
        <f t="shared" si="264"/>
        <v>84.969760022722653</v>
      </c>
      <c r="BT211" s="126">
        <f t="shared" si="265"/>
        <v>13.190464546259124</v>
      </c>
      <c r="BU211" s="303">
        <f t="shared" si="266"/>
        <v>5.0999999999999996</v>
      </c>
      <c r="BV211" s="276">
        <f t="shared" si="267"/>
        <v>0.15555555555555556</v>
      </c>
      <c r="BW211" s="276">
        <f t="shared" si="268"/>
        <v>6.9444444444444441E-3</v>
      </c>
      <c r="BX211" s="125">
        <f t="shared" si="269"/>
        <v>1</v>
      </c>
      <c r="BY211" s="125">
        <f t="shared" si="270"/>
        <v>0.10857847474827272</v>
      </c>
      <c r="BZ211" s="125">
        <f t="shared" si="271"/>
        <v>5.0999999999999996</v>
      </c>
      <c r="CA211" s="125">
        <f t="shared" si="272"/>
        <v>3.7073099127262754E-2</v>
      </c>
      <c r="CB211" s="125">
        <f t="shared" si="273"/>
        <v>0.54766550214112308</v>
      </c>
      <c r="CC211" s="125">
        <f t="shared" si="274"/>
        <v>4.8997322097653022</v>
      </c>
      <c r="CD211" s="125">
        <f t="shared" si="275"/>
        <v>2.2163179087471558</v>
      </c>
      <c r="CE211" s="125">
        <f t="shared" si="276"/>
        <v>2</v>
      </c>
      <c r="CF211" s="304" cm="1">
        <f t="array" ref="CF211">PEDBIKE_DELAY(BW211,BV211,AG211,AH211,AP211,AQ211,AN211,L211,FALSE)</f>
        <v>0.81663296669681418</v>
      </c>
      <c r="CG211" s="306">
        <f t="shared" si="277"/>
        <v>5.0999999999999996</v>
      </c>
      <c r="CH211" s="125">
        <f t="shared" si="278"/>
        <v>1</v>
      </c>
      <c r="CI211" s="125">
        <f t="shared" si="279"/>
        <v>0.10857847474827272</v>
      </c>
      <c r="CJ211" s="125">
        <f t="shared" si="280"/>
        <v>5.0999999999999996</v>
      </c>
      <c r="CK211" s="125">
        <f t="shared" si="281"/>
        <v>0.54766550214112297</v>
      </c>
      <c r="CL211" s="125">
        <f t="shared" si="282"/>
        <v>0.99999994183604479</v>
      </c>
      <c r="CM211" s="125">
        <f t="shared" si="283"/>
        <v>2.6834144570961471</v>
      </c>
      <c r="CN211" s="125">
        <f t="shared" si="284"/>
        <v>2.2163179087471558</v>
      </c>
      <c r="CO211" s="127">
        <f t="shared" si="285"/>
        <v>2</v>
      </c>
      <c r="CP211" s="125" cm="1">
        <f t="array" ref="CP211">PEDBIKE_DELAY(BW211,AW211,AG211,AH211,AP211,AQ211,AN211,L211,FALSE)</f>
        <v>0.81663296669681418</v>
      </c>
      <c r="CQ211" s="126">
        <f t="shared" si="286"/>
        <v>30.5</v>
      </c>
      <c r="CR211" s="126">
        <f t="shared" si="287"/>
        <v>78.5</v>
      </c>
      <c r="CS211" s="126">
        <f t="shared" si="288"/>
        <v>54.5</v>
      </c>
      <c r="CT211" s="304">
        <f t="shared" si="289"/>
        <v>26.640464546259125</v>
      </c>
      <c r="CU211" s="126">
        <f t="shared" si="300"/>
        <v>0.81663296669681418</v>
      </c>
      <c r="CV211" s="126">
        <f t="shared" si="290"/>
        <v>0</v>
      </c>
      <c r="CW211" s="127">
        <f t="shared" si="291"/>
        <v>0</v>
      </c>
      <c r="CX211" s="124">
        <f t="shared" si="292"/>
        <v>12</v>
      </c>
      <c r="CY211" s="124">
        <f t="shared" si="301"/>
        <v>0.45499999999999996</v>
      </c>
      <c r="CZ211" s="124">
        <f t="shared" si="302"/>
        <v>0</v>
      </c>
      <c r="DA211" s="125">
        <f t="shared" si="293"/>
        <v>-2.2515000000000001</v>
      </c>
      <c r="DB211" s="125">
        <f t="shared" si="294"/>
        <v>0.46200000000000002</v>
      </c>
      <c r="DC211" s="125">
        <f t="shared" si="295"/>
        <v>2.3428999999999993</v>
      </c>
      <c r="DD211" s="125">
        <f t="shared" si="303"/>
        <v>0.79790000000000016</v>
      </c>
      <c r="DE211" s="298" t="str">
        <f t="shared" si="296"/>
        <v>B</v>
      </c>
    </row>
    <row r="212" spans="1:109" x14ac:dyDescent="0.25">
      <c r="A212" s="23">
        <v>300</v>
      </c>
      <c r="B212" s="23">
        <v>25</v>
      </c>
      <c r="C212" s="23">
        <v>1</v>
      </c>
      <c r="D212" s="23" t="s">
        <v>266</v>
      </c>
      <c r="E212" s="312">
        <f t="shared" si="228"/>
        <v>2.0058750000000001</v>
      </c>
      <c r="F212" s="287" t="str">
        <f t="shared" si="229"/>
        <v>B</v>
      </c>
      <c r="G212" s="312">
        <f t="shared" si="230"/>
        <v>2.5738999999999992</v>
      </c>
      <c r="H212" s="312">
        <f t="shared" si="230"/>
        <v>1.3625923714552002</v>
      </c>
      <c r="I212" s="287" t="str">
        <f t="shared" si="231"/>
        <v>B</v>
      </c>
      <c r="J212" s="320">
        <f t="shared" si="297"/>
        <v>1</v>
      </c>
      <c r="K212" s="80">
        <f t="shared" si="298"/>
        <v>1</v>
      </c>
      <c r="L212" s="82">
        <f t="shared" si="299"/>
        <v>1</v>
      </c>
      <c r="M212" s="80">
        <f t="shared" si="232"/>
        <v>25</v>
      </c>
      <c r="N212" s="80">
        <f t="shared" si="233"/>
        <v>60</v>
      </c>
      <c r="O212" s="80">
        <f t="shared" si="234"/>
        <v>60</v>
      </c>
      <c r="P212" s="80">
        <f t="shared" si="235"/>
        <v>300</v>
      </c>
      <c r="Q212" s="80">
        <f t="shared" si="236"/>
        <v>840</v>
      </c>
      <c r="R212" s="80">
        <f t="shared" si="237"/>
        <v>840</v>
      </c>
      <c r="S212" s="80">
        <f t="shared" si="238"/>
        <v>30</v>
      </c>
      <c r="T212" s="80">
        <f>0</f>
        <v>0</v>
      </c>
      <c r="U212" s="80">
        <f>'Int. Sens. Plot'!$B$2</f>
        <v>100</v>
      </c>
      <c r="V212" s="80">
        <f>'Int. Sens. Plot'!$B$3</f>
        <v>25</v>
      </c>
      <c r="W212" s="80">
        <f t="shared" si="239"/>
        <v>5</v>
      </c>
      <c r="X212" s="80">
        <f t="shared" si="240"/>
        <v>5</v>
      </c>
      <c r="Y212" s="225">
        <v>0.5</v>
      </c>
      <c r="Z212" s="80">
        <v>0</v>
      </c>
      <c r="AA212" s="86">
        <v>45</v>
      </c>
      <c r="AB212" s="86">
        <v>5</v>
      </c>
      <c r="AC212" s="80">
        <v>90</v>
      </c>
      <c r="AD212" s="80">
        <v>45</v>
      </c>
      <c r="AE212" s="80">
        <v>12</v>
      </c>
      <c r="AF212" s="80">
        <f t="shared" si="241"/>
        <v>21</v>
      </c>
      <c r="AG212" s="80">
        <f t="shared" si="242"/>
        <v>21</v>
      </c>
      <c r="AH212" s="86">
        <v>0</v>
      </c>
      <c r="AI212" s="86">
        <v>12</v>
      </c>
      <c r="AJ212" s="40">
        <v>192.9</v>
      </c>
      <c r="AK212" s="86">
        <v>9</v>
      </c>
      <c r="AL212" s="86">
        <v>0</v>
      </c>
      <c r="AM212" s="91">
        <v>1</v>
      </c>
      <c r="AN212" s="91">
        <v>0.1</v>
      </c>
      <c r="AO212" s="122">
        <v>3.5</v>
      </c>
      <c r="AP212" s="122">
        <v>10</v>
      </c>
      <c r="AQ212" s="122">
        <v>3</v>
      </c>
      <c r="AR212" s="122">
        <v>3</v>
      </c>
      <c r="AS212" s="122" t="str">
        <f t="shared" si="243"/>
        <v>Stop</v>
      </c>
      <c r="AT212" s="119" t="s">
        <v>74</v>
      </c>
      <c r="AU212" s="321" t="s">
        <v>74</v>
      </c>
      <c r="AV212" s="306">
        <f t="shared" si="244"/>
        <v>9</v>
      </c>
      <c r="AW212" s="276">
        <f t="shared" si="245"/>
        <v>0.23333333333333334</v>
      </c>
      <c r="AX212" s="276">
        <f t="shared" si="246"/>
        <v>2.7777777777777776E-2</v>
      </c>
      <c r="AY212" s="125">
        <f t="shared" si="247"/>
        <v>1.0431274106643578</v>
      </c>
      <c r="AZ212" s="125">
        <f t="shared" si="248"/>
        <v>1.5646911159965367</v>
      </c>
      <c r="BA212" s="125">
        <f t="shared" si="249"/>
        <v>9.0862548213287155</v>
      </c>
      <c r="BB212" s="125">
        <f t="shared" si="250"/>
        <v>0.87998350952023063</v>
      </c>
      <c r="BC212" s="125">
        <f t="shared" si="251"/>
        <v>0.87998350952023063</v>
      </c>
      <c r="BD212" s="326" t="str">
        <f t="shared" si="252"/>
        <v>-</v>
      </c>
      <c r="BE212" s="125" t="str">
        <f t="shared" si="253"/>
        <v>-</v>
      </c>
      <c r="BF212" s="125">
        <f t="shared" si="254"/>
        <v>4.2259094759204485</v>
      </c>
      <c r="BG212" s="125">
        <f t="shared" si="255"/>
        <v>0.68100000000000005</v>
      </c>
      <c r="BH212" s="127">
        <f t="shared" si="256"/>
        <v>210</v>
      </c>
      <c r="BI212" s="125">
        <f t="shared" si="257"/>
        <v>0.6825</v>
      </c>
      <c r="BJ212" s="125">
        <f t="shared" si="258"/>
        <v>4.2674999999999998E-2</v>
      </c>
      <c r="BK212" s="127">
        <f t="shared" si="259"/>
        <v>49</v>
      </c>
      <c r="BL212" s="126">
        <f>IF(AS212="Signalized",(AC212-BK212)^2/(2*AC212),IF(AS212="Free",PEDBIKE_DELAY(AX212,AW212,AF212,AE212,AO212,AR212,AM212,L212,TRUE),IF(AS212="Stop",1,"Control N/A!")))</f>
        <v>1</v>
      </c>
      <c r="BM212" s="125">
        <f t="shared" si="260"/>
        <v>0</v>
      </c>
      <c r="BN212" s="125">
        <f t="shared" si="261"/>
        <v>2.0058750000000001</v>
      </c>
      <c r="BO212" s="124" t="str">
        <f t="shared" si="262"/>
        <v>B</v>
      </c>
      <c r="BP212" s="310"/>
      <c r="BQ212" s="302">
        <f t="shared" si="263"/>
        <v>1500</v>
      </c>
      <c r="BR212" s="126">
        <v>197</v>
      </c>
      <c r="BS212" s="127">
        <f t="shared" si="264"/>
        <v>28.127278573707766</v>
      </c>
      <c r="BT212" s="126">
        <f t="shared" si="265"/>
        <v>20.248687732910554</v>
      </c>
      <c r="BU212" s="303">
        <f t="shared" si="266"/>
        <v>5.0999999999999996</v>
      </c>
      <c r="BV212" s="276">
        <f t="shared" si="267"/>
        <v>0.23333333333333334</v>
      </c>
      <c r="BW212" s="276">
        <f t="shared" si="268"/>
        <v>6.9444444444444441E-3</v>
      </c>
      <c r="BX212" s="125">
        <f t="shared" si="269"/>
        <v>1</v>
      </c>
      <c r="BY212" s="125">
        <f t="shared" si="270"/>
        <v>8.0007372554138312E-2</v>
      </c>
      <c r="BZ212" s="125">
        <f t="shared" si="271"/>
        <v>5.0999999999999996</v>
      </c>
      <c r="CA212" s="125">
        <f t="shared" si="272"/>
        <v>5.5091013460408234E-2</v>
      </c>
      <c r="CB212" s="125">
        <f t="shared" si="273"/>
        <v>0.69577873593329587</v>
      </c>
      <c r="CC212" s="125">
        <f t="shared" si="274"/>
        <v>6.7575744417709016</v>
      </c>
      <c r="CD212" s="125">
        <f t="shared" si="275"/>
        <v>2.0557978387003959</v>
      </c>
      <c r="CE212" s="125">
        <f t="shared" si="276"/>
        <v>3</v>
      </c>
      <c r="CF212" s="304" cm="1">
        <f t="array" ref="CF212">PEDBIKE_DELAY(BW212,BV212,AG212,AH212,AP212,AQ212,AN212,L212,FALSE)</f>
        <v>1.3031949216072376</v>
      </c>
      <c r="CG212" s="306">
        <f t="shared" si="277"/>
        <v>5.0999999999999996</v>
      </c>
      <c r="CH212" s="125">
        <f t="shared" si="278"/>
        <v>1</v>
      </c>
      <c r="CI212" s="125">
        <f t="shared" si="279"/>
        <v>8.0007372554138312E-2</v>
      </c>
      <c r="CJ212" s="125">
        <f t="shared" si="280"/>
        <v>5.0999999999999996</v>
      </c>
      <c r="CK212" s="125">
        <f t="shared" si="281"/>
        <v>0.69577873593329587</v>
      </c>
      <c r="CL212" s="125">
        <f t="shared" si="282"/>
        <v>0.99999999998597244</v>
      </c>
      <c r="CM212" s="125">
        <f t="shared" si="283"/>
        <v>4.7017766031364596</v>
      </c>
      <c r="CN212" s="125">
        <f t="shared" si="284"/>
        <v>2.0557978387003959</v>
      </c>
      <c r="CO212" s="127">
        <f t="shared" si="285"/>
        <v>3</v>
      </c>
      <c r="CP212" s="125" cm="1">
        <f t="array" ref="CP212">PEDBIKE_DELAY(BW212,AW212,AG212,AH212,AP212,AQ212,AN212,L212,FALSE)</f>
        <v>1.3031949216072376</v>
      </c>
      <c r="CQ212" s="126">
        <f t="shared" si="286"/>
        <v>30.5</v>
      </c>
      <c r="CR212" s="126">
        <f t="shared" si="287"/>
        <v>78.5</v>
      </c>
      <c r="CS212" s="126">
        <f t="shared" si="288"/>
        <v>54.5</v>
      </c>
      <c r="CT212" s="304">
        <f t="shared" si="289"/>
        <v>33.698687732910557</v>
      </c>
      <c r="CU212" s="126">
        <f t="shared" si="300"/>
        <v>1.3031949216072376</v>
      </c>
      <c r="CV212" s="126">
        <f t="shared" si="290"/>
        <v>0</v>
      </c>
      <c r="CW212" s="127">
        <f t="shared" si="291"/>
        <v>0</v>
      </c>
      <c r="CX212" s="124">
        <f t="shared" si="292"/>
        <v>12</v>
      </c>
      <c r="CY212" s="124">
        <f t="shared" si="301"/>
        <v>0.6825</v>
      </c>
      <c r="CZ212" s="124">
        <f t="shared" si="302"/>
        <v>0.10619237145520014</v>
      </c>
      <c r="DA212" s="125">
        <f t="shared" si="293"/>
        <v>-2.2515000000000001</v>
      </c>
      <c r="DB212" s="125">
        <f t="shared" si="294"/>
        <v>0.69299999999999995</v>
      </c>
      <c r="DC212" s="125">
        <f t="shared" si="295"/>
        <v>2.5738999999999992</v>
      </c>
      <c r="DD212" s="125">
        <f t="shared" si="303"/>
        <v>1.3625923714552002</v>
      </c>
      <c r="DE212" s="298" t="str">
        <f t="shared" si="296"/>
        <v>B</v>
      </c>
    </row>
    <row r="213" spans="1:109" x14ac:dyDescent="0.25">
      <c r="A213" s="23">
        <v>400</v>
      </c>
      <c r="B213" s="23">
        <v>25</v>
      </c>
      <c r="C213" s="23">
        <v>1</v>
      </c>
      <c r="D213" s="23" t="s">
        <v>266</v>
      </c>
      <c r="E213" s="312">
        <f t="shared" si="228"/>
        <v>2.2475999999999998</v>
      </c>
      <c r="F213" s="287" t="str">
        <f t="shared" si="229"/>
        <v>B</v>
      </c>
      <c r="G213" s="312">
        <f t="shared" si="230"/>
        <v>2.8048999999999999</v>
      </c>
      <c r="H213" s="312">
        <f t="shared" si="230"/>
        <v>1.9630484020062782</v>
      </c>
      <c r="I213" s="287" t="str">
        <f t="shared" si="231"/>
        <v>C</v>
      </c>
      <c r="J213" s="320">
        <f t="shared" si="297"/>
        <v>1</v>
      </c>
      <c r="K213" s="80">
        <f t="shared" si="298"/>
        <v>1</v>
      </c>
      <c r="L213" s="82">
        <f t="shared" si="299"/>
        <v>1</v>
      </c>
      <c r="M213" s="80">
        <f t="shared" si="232"/>
        <v>25</v>
      </c>
      <c r="N213" s="80">
        <f t="shared" si="233"/>
        <v>80</v>
      </c>
      <c r="O213" s="80">
        <f t="shared" si="234"/>
        <v>80</v>
      </c>
      <c r="P213" s="80">
        <f t="shared" si="235"/>
        <v>400</v>
      </c>
      <c r="Q213" s="80">
        <f t="shared" si="236"/>
        <v>1120</v>
      </c>
      <c r="R213" s="80">
        <f t="shared" si="237"/>
        <v>1120</v>
      </c>
      <c r="S213" s="80">
        <f t="shared" si="238"/>
        <v>40</v>
      </c>
      <c r="T213" s="80">
        <f>0</f>
        <v>0</v>
      </c>
      <c r="U213" s="80">
        <f>'Int. Sens. Plot'!$B$2</f>
        <v>100</v>
      </c>
      <c r="V213" s="80">
        <f>'Int. Sens. Plot'!$B$3</f>
        <v>25</v>
      </c>
      <c r="W213" s="80">
        <f t="shared" si="239"/>
        <v>5</v>
      </c>
      <c r="X213" s="80">
        <f t="shared" si="240"/>
        <v>5</v>
      </c>
      <c r="Y213" s="225">
        <v>0.5</v>
      </c>
      <c r="Z213" s="80">
        <v>0</v>
      </c>
      <c r="AA213" s="86">
        <v>45</v>
      </c>
      <c r="AB213" s="86">
        <v>5</v>
      </c>
      <c r="AC213" s="80">
        <v>90</v>
      </c>
      <c r="AD213" s="80">
        <v>45</v>
      </c>
      <c r="AE213" s="80">
        <v>12</v>
      </c>
      <c r="AF213" s="80">
        <f t="shared" si="241"/>
        <v>21</v>
      </c>
      <c r="AG213" s="80">
        <f t="shared" si="242"/>
        <v>21</v>
      </c>
      <c r="AH213" s="86">
        <v>0</v>
      </c>
      <c r="AI213" s="86">
        <v>12</v>
      </c>
      <c r="AJ213" s="40">
        <v>193.9</v>
      </c>
      <c r="AK213" s="86">
        <v>9</v>
      </c>
      <c r="AL213" s="86">
        <v>0</v>
      </c>
      <c r="AM213" s="91">
        <v>1</v>
      </c>
      <c r="AN213" s="91">
        <v>0.1</v>
      </c>
      <c r="AO213" s="122">
        <v>3.5</v>
      </c>
      <c r="AP213" s="122">
        <v>10</v>
      </c>
      <c r="AQ213" s="122">
        <v>3</v>
      </c>
      <c r="AR213" s="122">
        <v>3</v>
      </c>
      <c r="AS213" s="122" t="str">
        <f t="shared" si="243"/>
        <v>Stop</v>
      </c>
      <c r="AT213" s="119" t="s">
        <v>74</v>
      </c>
      <c r="AU213" s="321" t="s">
        <v>74</v>
      </c>
      <c r="AV213" s="306">
        <f t="shared" si="244"/>
        <v>9</v>
      </c>
      <c r="AW213" s="276">
        <f t="shared" si="245"/>
        <v>0.31111111111111112</v>
      </c>
      <c r="AX213" s="276">
        <f t="shared" si="246"/>
        <v>2.7777777777777776E-2</v>
      </c>
      <c r="AY213" s="125">
        <f t="shared" si="247"/>
        <v>1.3752576798632117</v>
      </c>
      <c r="AZ213" s="125">
        <f t="shared" si="248"/>
        <v>2.0628865197948176</v>
      </c>
      <c r="BA213" s="125">
        <f t="shared" si="249"/>
        <v>9.7505153597264229</v>
      </c>
      <c r="BB213" s="125">
        <f t="shared" si="250"/>
        <v>0.9518528661268606</v>
      </c>
      <c r="BC213" s="125">
        <f t="shared" si="251"/>
        <v>0.9518528661268606</v>
      </c>
      <c r="BD213" s="326" t="str">
        <f t="shared" si="252"/>
        <v>-</v>
      </c>
      <c r="BE213" s="125" t="str">
        <f t="shared" si="253"/>
        <v>-</v>
      </c>
      <c r="BF213" s="125">
        <f t="shared" si="254"/>
        <v>3.0477925202658476</v>
      </c>
      <c r="BG213" s="125">
        <f t="shared" si="255"/>
        <v>0.68100000000000005</v>
      </c>
      <c r="BH213" s="127">
        <f t="shared" si="256"/>
        <v>280</v>
      </c>
      <c r="BI213" s="125">
        <f t="shared" si="257"/>
        <v>0.90999999999999992</v>
      </c>
      <c r="BJ213" s="125">
        <f t="shared" si="258"/>
        <v>5.6899999999999999E-2</v>
      </c>
      <c r="BK213" s="127">
        <f t="shared" si="259"/>
        <v>49</v>
      </c>
      <c r="BL213" s="126">
        <f>IF(AS213="Signalized",(AC213-BK213)^2/(2*AC213),IF(AS213="Free",PEDBIKE_DELAY(AX213,AW213,AF213,AE213,AO213,AR213,AM213,L213,TRUE),IF(AS213="Stop",1,"Control N/A!")))</f>
        <v>1</v>
      </c>
      <c r="BM213" s="125">
        <f t="shared" si="260"/>
        <v>0</v>
      </c>
      <c r="BN213" s="125">
        <f t="shared" si="261"/>
        <v>2.2475999999999998</v>
      </c>
      <c r="BO213" s="124" t="str">
        <f t="shared" si="262"/>
        <v>B</v>
      </c>
      <c r="BP213" s="310"/>
      <c r="BQ213" s="302">
        <f t="shared" si="263"/>
        <v>1500</v>
      </c>
      <c r="BR213" s="126">
        <v>198</v>
      </c>
      <c r="BS213" s="127">
        <f t="shared" si="264"/>
        <v>9.2080049273013262</v>
      </c>
      <c r="BT213" s="126">
        <f t="shared" si="265"/>
        <v>22.5</v>
      </c>
      <c r="BU213" s="303">
        <f t="shared" si="266"/>
        <v>5.0999999999999996</v>
      </c>
      <c r="BV213" s="276">
        <f t="shared" si="267"/>
        <v>0.31111111111111112</v>
      </c>
      <c r="BW213" s="276">
        <f t="shared" si="268"/>
        <v>6.9444444444444441E-3</v>
      </c>
      <c r="BX213" s="125">
        <f t="shared" si="269"/>
        <v>1</v>
      </c>
      <c r="BY213" s="125">
        <f t="shared" si="270"/>
        <v>5.9205976937800733E-2</v>
      </c>
      <c r="BZ213" s="125">
        <f t="shared" si="271"/>
        <v>5.0999999999999996</v>
      </c>
      <c r="CA213" s="125">
        <f t="shared" si="272"/>
        <v>7.2771783575625637E-2</v>
      </c>
      <c r="CB213" s="125">
        <f t="shared" si="273"/>
        <v>0.79539350204675763</v>
      </c>
      <c r="CC213" s="125">
        <f t="shared" si="274"/>
        <v>9.2976768053657644</v>
      </c>
      <c r="CD213" s="125">
        <f t="shared" si="275"/>
        <v>1.9023650902469802</v>
      </c>
      <c r="CE213" s="125">
        <f t="shared" si="276"/>
        <v>5</v>
      </c>
      <c r="CF213" s="304" cm="1">
        <f t="array" ref="CF213">PEDBIKE_DELAY(BW213,BV213,AG213,AH213,AP213,AQ213,AN213,L213,FALSE)</f>
        <v>1.8567431255546865</v>
      </c>
      <c r="CG213" s="306">
        <f t="shared" si="277"/>
        <v>5.0999999999999996</v>
      </c>
      <c r="CH213" s="125">
        <f t="shared" si="278"/>
        <v>1</v>
      </c>
      <c r="CI213" s="125">
        <f t="shared" si="279"/>
        <v>5.9205976937800733E-2</v>
      </c>
      <c r="CJ213" s="125">
        <f t="shared" si="280"/>
        <v>5.0999999999999996</v>
      </c>
      <c r="CK213" s="125">
        <f t="shared" si="281"/>
        <v>0.79539350204675752</v>
      </c>
      <c r="CL213" s="125">
        <f t="shared" si="282"/>
        <v>0.99999999999999667</v>
      </c>
      <c r="CM213" s="125">
        <f t="shared" si="283"/>
        <v>7.3953117151188099</v>
      </c>
      <c r="CN213" s="125">
        <f t="shared" si="284"/>
        <v>1.9023650902469802</v>
      </c>
      <c r="CO213" s="127">
        <f t="shared" si="285"/>
        <v>5</v>
      </c>
      <c r="CP213" s="125" cm="1">
        <f t="array" ref="CP213">PEDBIKE_DELAY(BW213,AW213,AG213,AH213,AP213,AQ213,AN213,L213,FALSE)</f>
        <v>1.8567431255546865</v>
      </c>
      <c r="CQ213" s="126">
        <f t="shared" si="286"/>
        <v>30.5</v>
      </c>
      <c r="CR213" s="126">
        <f t="shared" si="287"/>
        <v>78.5</v>
      </c>
      <c r="CS213" s="126">
        <f t="shared" si="288"/>
        <v>54.5</v>
      </c>
      <c r="CT213" s="304">
        <f t="shared" si="289"/>
        <v>35.950000000000003</v>
      </c>
      <c r="CU213" s="126">
        <f t="shared" si="300"/>
        <v>1.8567431255546865</v>
      </c>
      <c r="CV213" s="126">
        <f t="shared" si="290"/>
        <v>0</v>
      </c>
      <c r="CW213" s="127">
        <f t="shared" si="291"/>
        <v>0</v>
      </c>
      <c r="CX213" s="124">
        <f t="shared" si="292"/>
        <v>12</v>
      </c>
      <c r="CY213" s="124">
        <f t="shared" si="301"/>
        <v>0.90999999999999992</v>
      </c>
      <c r="CZ213" s="124">
        <f t="shared" si="302"/>
        <v>0.24814840200627827</v>
      </c>
      <c r="DA213" s="125">
        <f t="shared" si="293"/>
        <v>-2.2515000000000001</v>
      </c>
      <c r="DB213" s="125">
        <f t="shared" si="294"/>
        <v>0.92400000000000004</v>
      </c>
      <c r="DC213" s="125">
        <f t="shared" si="295"/>
        <v>2.8048999999999999</v>
      </c>
      <c r="DD213" s="125">
        <f t="shared" si="303"/>
        <v>1.9630484020062782</v>
      </c>
      <c r="DE213" s="298" t="str">
        <f t="shared" si="296"/>
        <v>C</v>
      </c>
    </row>
    <row r="214" spans="1:109" x14ac:dyDescent="0.25">
      <c r="A214" s="23">
        <v>500</v>
      </c>
      <c r="B214" s="23">
        <v>25</v>
      </c>
      <c r="C214" s="23">
        <v>1</v>
      </c>
      <c r="D214" s="23" t="s">
        <v>266</v>
      </c>
      <c r="E214" s="312">
        <f t="shared" si="228"/>
        <v>2.4893249999999996</v>
      </c>
      <c r="F214" s="287" t="str">
        <f t="shared" si="229"/>
        <v>B</v>
      </c>
      <c r="G214" s="312">
        <f t="shared" si="230"/>
        <v>3.0358999999999998</v>
      </c>
      <c r="H214" s="312">
        <f t="shared" si="230"/>
        <v>2.534717532511666</v>
      </c>
      <c r="I214" s="287" t="str">
        <f t="shared" si="231"/>
        <v>C</v>
      </c>
      <c r="J214" s="320">
        <f t="shared" si="297"/>
        <v>1</v>
      </c>
      <c r="K214" s="80">
        <f t="shared" si="298"/>
        <v>1</v>
      </c>
      <c r="L214" s="82">
        <f t="shared" si="299"/>
        <v>1</v>
      </c>
      <c r="M214" s="80">
        <f t="shared" si="232"/>
        <v>25</v>
      </c>
      <c r="N214" s="80">
        <f t="shared" si="233"/>
        <v>100</v>
      </c>
      <c r="O214" s="80">
        <f t="shared" si="234"/>
        <v>100</v>
      </c>
      <c r="P214" s="80">
        <f t="shared" si="235"/>
        <v>500</v>
      </c>
      <c r="Q214" s="80">
        <f t="shared" si="236"/>
        <v>1400</v>
      </c>
      <c r="R214" s="80">
        <f t="shared" si="237"/>
        <v>1400</v>
      </c>
      <c r="S214" s="80">
        <f t="shared" si="238"/>
        <v>50</v>
      </c>
      <c r="T214" s="80">
        <f>0</f>
        <v>0</v>
      </c>
      <c r="U214" s="80">
        <f>'Int. Sens. Plot'!$B$2</f>
        <v>100</v>
      </c>
      <c r="V214" s="80">
        <f>'Int. Sens. Plot'!$B$3</f>
        <v>25</v>
      </c>
      <c r="W214" s="80">
        <f t="shared" si="239"/>
        <v>5</v>
      </c>
      <c r="X214" s="80">
        <f t="shared" si="240"/>
        <v>5</v>
      </c>
      <c r="Y214" s="225">
        <v>0.5</v>
      </c>
      <c r="Z214" s="80">
        <v>0</v>
      </c>
      <c r="AA214" s="86">
        <v>45</v>
      </c>
      <c r="AB214" s="86">
        <v>5</v>
      </c>
      <c r="AC214" s="80">
        <v>90</v>
      </c>
      <c r="AD214" s="80">
        <v>45</v>
      </c>
      <c r="AE214" s="80">
        <v>12</v>
      </c>
      <c r="AF214" s="80">
        <f t="shared" si="241"/>
        <v>21</v>
      </c>
      <c r="AG214" s="80">
        <f t="shared" si="242"/>
        <v>21</v>
      </c>
      <c r="AH214" s="86">
        <v>0</v>
      </c>
      <c r="AI214" s="86">
        <v>12</v>
      </c>
      <c r="AJ214" s="40">
        <v>194.9</v>
      </c>
      <c r="AK214" s="86">
        <v>9</v>
      </c>
      <c r="AL214" s="86">
        <v>0</v>
      </c>
      <c r="AM214" s="91">
        <v>1</v>
      </c>
      <c r="AN214" s="91">
        <v>0.1</v>
      </c>
      <c r="AO214" s="122">
        <v>3.5</v>
      </c>
      <c r="AP214" s="122">
        <v>10</v>
      </c>
      <c r="AQ214" s="122">
        <v>3</v>
      </c>
      <c r="AR214" s="122">
        <v>3</v>
      </c>
      <c r="AS214" s="122" t="str">
        <f t="shared" si="243"/>
        <v>Stop</v>
      </c>
      <c r="AT214" s="119" t="s">
        <v>74</v>
      </c>
      <c r="AU214" s="321" t="s">
        <v>74</v>
      </c>
      <c r="AV214" s="306">
        <f t="shared" si="244"/>
        <v>9</v>
      </c>
      <c r="AW214" s="276">
        <f t="shared" si="245"/>
        <v>0.3888888888888889</v>
      </c>
      <c r="AX214" s="276">
        <f t="shared" si="246"/>
        <v>2.7777777777777776E-2</v>
      </c>
      <c r="AY214" s="125">
        <f t="shared" si="247"/>
        <v>1.9563850187418657</v>
      </c>
      <c r="AZ214" s="125">
        <f t="shared" si="248"/>
        <v>2.9345775281127984</v>
      </c>
      <c r="BA214" s="125">
        <f t="shared" si="249"/>
        <v>10.912770037483732</v>
      </c>
      <c r="BB214" s="125">
        <f t="shared" si="250"/>
        <v>0.98564784271429728</v>
      </c>
      <c r="BC214" s="125">
        <f t="shared" si="251"/>
        <v>0.98564784271429728</v>
      </c>
      <c r="BD214" s="326" t="str">
        <f t="shared" si="252"/>
        <v>-</v>
      </c>
      <c r="BE214" s="125" t="str">
        <f t="shared" si="253"/>
        <v>-</v>
      </c>
      <c r="BF214" s="125">
        <f t="shared" si="254"/>
        <v>2.4513261714342005</v>
      </c>
      <c r="BG214" s="125">
        <f t="shared" si="255"/>
        <v>0.68100000000000005</v>
      </c>
      <c r="BH214" s="127">
        <f t="shared" si="256"/>
        <v>350</v>
      </c>
      <c r="BI214" s="125">
        <f t="shared" si="257"/>
        <v>1.1375</v>
      </c>
      <c r="BJ214" s="125">
        <f t="shared" si="258"/>
        <v>7.1124999999999994E-2</v>
      </c>
      <c r="BK214" s="127">
        <f t="shared" si="259"/>
        <v>49</v>
      </c>
      <c r="BL214" s="126">
        <f>IF(AS214="Signalized",(AC214-BK214)^2/(2*AC214),IF(AS214="Free",PEDBIKE_DELAY(AX214,AW214,AF214,AE214,AO214,AR214,AM214,L214,TRUE),IF(AS214="Stop",1,"Control N/A!")))</f>
        <v>1</v>
      </c>
      <c r="BM214" s="125">
        <f t="shared" si="260"/>
        <v>0</v>
      </c>
      <c r="BN214" s="125">
        <f t="shared" si="261"/>
        <v>2.4893249999999996</v>
      </c>
      <c r="BO214" s="124" t="str">
        <f t="shared" si="262"/>
        <v>B</v>
      </c>
      <c r="BP214" s="310"/>
      <c r="BQ214" s="302">
        <f t="shared" si="263"/>
        <v>1500</v>
      </c>
      <c r="BR214" s="126">
        <v>199</v>
      </c>
      <c r="BS214" s="127">
        <f t="shared" si="264"/>
        <v>2.9811091485010275</v>
      </c>
      <c r="BT214" s="126">
        <f t="shared" si="265"/>
        <v>22.5</v>
      </c>
      <c r="BU214" s="303">
        <f t="shared" si="266"/>
        <v>5.0999999999999996</v>
      </c>
      <c r="BV214" s="276">
        <f t="shared" si="267"/>
        <v>0.3888888888888889</v>
      </c>
      <c r="BW214" s="276">
        <f t="shared" si="268"/>
        <v>6.9444444444444441E-3</v>
      </c>
      <c r="BX214" s="125">
        <f t="shared" si="269"/>
        <v>1</v>
      </c>
      <c r="BY214" s="125">
        <f t="shared" si="270"/>
        <v>4.4060761636868735E-2</v>
      </c>
      <c r="BZ214" s="125">
        <f t="shared" si="271"/>
        <v>5.0999999999999996</v>
      </c>
      <c r="CA214" s="125">
        <f t="shared" si="272"/>
        <v>9.0121717984631866E-2</v>
      </c>
      <c r="CB214" s="125">
        <f t="shared" si="273"/>
        <v>0.86239022728039449</v>
      </c>
      <c r="CC214" s="125">
        <f t="shared" si="274"/>
        <v>12.772584341360405</v>
      </c>
      <c r="CD214" s="125">
        <f t="shared" si="275"/>
        <v>1.7576324282565967</v>
      </c>
      <c r="CE214" s="125">
        <f t="shared" si="276"/>
        <v>7</v>
      </c>
      <c r="CF214" s="304" cm="1">
        <f t="array" ref="CF214">PEDBIKE_DELAY(BW214,BV214,AG214,AH214,AP214,AQ214,AN214,L214,FALSE)</f>
        <v>2.4621654530581898</v>
      </c>
      <c r="CG214" s="306">
        <f t="shared" si="277"/>
        <v>5.0999999999999996</v>
      </c>
      <c r="CH214" s="125">
        <f t="shared" si="278"/>
        <v>1</v>
      </c>
      <c r="CI214" s="125">
        <f t="shared" si="279"/>
        <v>4.4060761636868735E-2</v>
      </c>
      <c r="CJ214" s="125">
        <f t="shared" si="280"/>
        <v>5.0999999999999996</v>
      </c>
      <c r="CK214" s="125">
        <f t="shared" si="281"/>
        <v>0.86239022728039461</v>
      </c>
      <c r="CL214" s="125">
        <f t="shared" si="282"/>
        <v>1</v>
      </c>
      <c r="CM214" s="125">
        <f t="shared" si="283"/>
        <v>11.014951913103808</v>
      </c>
      <c r="CN214" s="125">
        <f t="shared" si="284"/>
        <v>1.7576324282565967</v>
      </c>
      <c r="CO214" s="127">
        <f t="shared" si="285"/>
        <v>7</v>
      </c>
      <c r="CP214" s="125" cm="1">
        <f t="array" ref="CP214">PEDBIKE_DELAY(BW214,AW214,AG214,AH214,AP214,AQ214,AN214,L214,FALSE)</f>
        <v>2.4621654530581898</v>
      </c>
      <c r="CQ214" s="126">
        <f t="shared" si="286"/>
        <v>30.5</v>
      </c>
      <c r="CR214" s="126">
        <f t="shared" si="287"/>
        <v>78.5</v>
      </c>
      <c r="CS214" s="126">
        <f t="shared" si="288"/>
        <v>54.5</v>
      </c>
      <c r="CT214" s="304">
        <f t="shared" si="289"/>
        <v>35.950000000000003</v>
      </c>
      <c r="CU214" s="126">
        <f t="shared" si="300"/>
        <v>2.4621654530581898</v>
      </c>
      <c r="CV214" s="126">
        <f t="shared" si="290"/>
        <v>0</v>
      </c>
      <c r="CW214" s="127">
        <f t="shared" si="291"/>
        <v>0</v>
      </c>
      <c r="CX214" s="124">
        <f t="shared" si="292"/>
        <v>12</v>
      </c>
      <c r="CY214" s="124">
        <f t="shared" si="301"/>
        <v>1.1375</v>
      </c>
      <c r="CZ214" s="124">
        <f t="shared" si="302"/>
        <v>0.36131753251166615</v>
      </c>
      <c r="DA214" s="125">
        <f t="shared" si="293"/>
        <v>-2.2515000000000001</v>
      </c>
      <c r="DB214" s="125">
        <f t="shared" si="294"/>
        <v>1.155</v>
      </c>
      <c r="DC214" s="125">
        <f t="shared" si="295"/>
        <v>3.0358999999999998</v>
      </c>
      <c r="DD214" s="125">
        <f t="shared" si="303"/>
        <v>2.534717532511666</v>
      </c>
      <c r="DE214" s="298" t="str">
        <f t="shared" si="296"/>
        <v>C</v>
      </c>
    </row>
    <row r="215" spans="1:109" x14ac:dyDescent="0.25">
      <c r="A215" s="23">
        <v>600</v>
      </c>
      <c r="B215" s="23">
        <v>25</v>
      </c>
      <c r="C215" s="23">
        <v>1</v>
      </c>
      <c r="D215" s="23" t="s">
        <v>266</v>
      </c>
      <c r="E215" s="312">
        <f t="shared" si="228"/>
        <v>2.7310499999999998</v>
      </c>
      <c r="F215" s="287" t="str">
        <f t="shared" si="229"/>
        <v>B</v>
      </c>
      <c r="G215" s="312">
        <f t="shared" si="230"/>
        <v>3.2668999999999997</v>
      </c>
      <c r="H215" s="312">
        <f t="shared" si="230"/>
        <v>3.0879107894058127</v>
      </c>
      <c r="I215" s="287" t="str">
        <f t="shared" si="231"/>
        <v>C</v>
      </c>
      <c r="J215" s="320">
        <f t="shared" si="297"/>
        <v>1</v>
      </c>
      <c r="K215" s="80">
        <f t="shared" si="298"/>
        <v>1</v>
      </c>
      <c r="L215" s="82">
        <f t="shared" si="299"/>
        <v>1</v>
      </c>
      <c r="M215" s="80">
        <f t="shared" si="232"/>
        <v>25</v>
      </c>
      <c r="N215" s="80">
        <f t="shared" si="233"/>
        <v>120</v>
      </c>
      <c r="O215" s="80">
        <f t="shared" si="234"/>
        <v>120</v>
      </c>
      <c r="P215" s="80">
        <f t="shared" si="235"/>
        <v>600</v>
      </c>
      <c r="Q215" s="80">
        <f t="shared" si="236"/>
        <v>1680</v>
      </c>
      <c r="R215" s="80">
        <f t="shared" si="237"/>
        <v>1680</v>
      </c>
      <c r="S215" s="80">
        <f t="shared" si="238"/>
        <v>60</v>
      </c>
      <c r="T215" s="80">
        <f>0</f>
        <v>0</v>
      </c>
      <c r="U215" s="80">
        <f>'Int. Sens. Plot'!$B$2</f>
        <v>100</v>
      </c>
      <c r="V215" s="80">
        <f>'Int. Sens. Plot'!$B$3</f>
        <v>25</v>
      </c>
      <c r="W215" s="80">
        <f t="shared" si="239"/>
        <v>5</v>
      </c>
      <c r="X215" s="80">
        <f t="shared" si="240"/>
        <v>5</v>
      </c>
      <c r="Y215" s="225">
        <v>0.5</v>
      </c>
      <c r="Z215" s="80">
        <v>0</v>
      </c>
      <c r="AA215" s="86">
        <v>45</v>
      </c>
      <c r="AB215" s="86">
        <v>5</v>
      </c>
      <c r="AC215" s="80">
        <v>90</v>
      </c>
      <c r="AD215" s="80">
        <v>45</v>
      </c>
      <c r="AE215" s="80">
        <v>12</v>
      </c>
      <c r="AF215" s="80">
        <f t="shared" si="241"/>
        <v>21</v>
      </c>
      <c r="AG215" s="80">
        <f t="shared" si="242"/>
        <v>21</v>
      </c>
      <c r="AH215" s="86">
        <v>0</v>
      </c>
      <c r="AI215" s="86">
        <v>12</v>
      </c>
      <c r="AJ215" s="40">
        <v>195.9</v>
      </c>
      <c r="AK215" s="86">
        <v>9</v>
      </c>
      <c r="AL215" s="86">
        <v>0</v>
      </c>
      <c r="AM215" s="91">
        <v>1</v>
      </c>
      <c r="AN215" s="91">
        <v>0.1</v>
      </c>
      <c r="AO215" s="122">
        <v>3.5</v>
      </c>
      <c r="AP215" s="122">
        <v>10</v>
      </c>
      <c r="AQ215" s="122">
        <v>3</v>
      </c>
      <c r="AR215" s="122">
        <v>3</v>
      </c>
      <c r="AS215" s="122" t="str">
        <f t="shared" si="243"/>
        <v>Stop</v>
      </c>
      <c r="AT215" s="119" t="s">
        <v>74</v>
      </c>
      <c r="AU215" s="321" t="s">
        <v>74</v>
      </c>
      <c r="AV215" s="306">
        <f t="shared" si="244"/>
        <v>9</v>
      </c>
      <c r="AW215" s="276">
        <f t="shared" si="245"/>
        <v>0.46666666666666667</v>
      </c>
      <c r="AX215" s="276">
        <f t="shared" si="246"/>
        <v>2.7777777777777776E-2</v>
      </c>
      <c r="AY215" s="125">
        <f t="shared" si="247"/>
        <v>2.987647348184447</v>
      </c>
      <c r="AZ215" s="125">
        <f t="shared" si="248"/>
        <v>4.4814710222766703</v>
      </c>
      <c r="BA215" s="125">
        <f t="shared" si="249"/>
        <v>12.975294696368895</v>
      </c>
      <c r="BB215" s="125">
        <f t="shared" si="250"/>
        <v>0.9976542205047717</v>
      </c>
      <c r="BC215" s="125">
        <f t="shared" si="251"/>
        <v>0.9976542205047717</v>
      </c>
      <c r="BD215" s="326" t="str">
        <f t="shared" si="252"/>
        <v>-</v>
      </c>
      <c r="BE215" s="125" t="str">
        <f t="shared" si="253"/>
        <v>-</v>
      </c>
      <c r="BF215" s="125">
        <f t="shared" si="254"/>
        <v>2.0710874818092679</v>
      </c>
      <c r="BG215" s="125">
        <f t="shared" si="255"/>
        <v>0.68100000000000005</v>
      </c>
      <c r="BH215" s="127">
        <f t="shared" si="256"/>
        <v>420</v>
      </c>
      <c r="BI215" s="125">
        <f t="shared" si="257"/>
        <v>1.365</v>
      </c>
      <c r="BJ215" s="125">
        <f t="shared" si="258"/>
        <v>8.5349999999999995E-2</v>
      </c>
      <c r="BK215" s="127">
        <f t="shared" si="259"/>
        <v>49</v>
      </c>
      <c r="BL215" s="126">
        <f>IF(AS215="Signalized",(AC215-BK215)^2/(2*AC215),IF(AS215="Free",PEDBIKE_DELAY(AX215,AW215,AF215,AE215,AO215,AR215,AM215,L215,TRUE),IF(AS215="Stop",1,"Control N/A!")))</f>
        <v>1</v>
      </c>
      <c r="BM215" s="125">
        <f t="shared" si="260"/>
        <v>0</v>
      </c>
      <c r="BN215" s="125">
        <f t="shared" si="261"/>
        <v>2.7310499999999998</v>
      </c>
      <c r="BO215" s="124" t="str">
        <f t="shared" si="262"/>
        <v>B</v>
      </c>
      <c r="BP215" s="310"/>
      <c r="BQ215" s="302">
        <f t="shared" si="263"/>
        <v>1500</v>
      </c>
      <c r="BR215" s="126">
        <v>200</v>
      </c>
      <c r="BS215" s="127">
        <f t="shared" si="264"/>
        <v>0.95447535100485592</v>
      </c>
      <c r="BT215" s="126">
        <f t="shared" si="265"/>
        <v>22.5</v>
      </c>
      <c r="BU215" s="303">
        <f t="shared" si="266"/>
        <v>5.0999999999999996</v>
      </c>
      <c r="BV215" s="276">
        <f t="shared" si="267"/>
        <v>0.46666666666666667</v>
      </c>
      <c r="BW215" s="276">
        <f t="shared" si="268"/>
        <v>6.9444444444444441E-3</v>
      </c>
      <c r="BX215" s="125">
        <f t="shared" si="269"/>
        <v>1</v>
      </c>
      <c r="BY215" s="125">
        <f t="shared" si="270"/>
        <v>3.3034263911740261E-2</v>
      </c>
      <c r="BZ215" s="125">
        <f t="shared" si="271"/>
        <v>5.0999999999999996</v>
      </c>
      <c r="CA215" s="125">
        <f t="shared" si="272"/>
        <v>0.10714700715672154</v>
      </c>
      <c r="CB215" s="125">
        <f t="shared" si="273"/>
        <v>0.90744942248965677</v>
      </c>
      <c r="CC215" s="125">
        <f t="shared" si="274"/>
        <v>17.533215342562965</v>
      </c>
      <c r="CD215" s="125">
        <f t="shared" si="275"/>
        <v>1.6227092055674137</v>
      </c>
      <c r="CE215" s="125">
        <f t="shared" si="276"/>
        <v>11</v>
      </c>
      <c r="CF215" s="304" cm="1">
        <f t="array" ref="CF215">PEDBIKE_DELAY(BW215,BV215,AG215,AH215,AP215,AQ215,AN215,L215,FALSE)</f>
        <v>3.1179758132852857</v>
      </c>
      <c r="CG215" s="306">
        <f t="shared" si="277"/>
        <v>5.0999999999999996</v>
      </c>
      <c r="CH215" s="125">
        <f t="shared" si="278"/>
        <v>1</v>
      </c>
      <c r="CI215" s="125">
        <f t="shared" si="279"/>
        <v>3.3034263911740261E-2</v>
      </c>
      <c r="CJ215" s="125">
        <f t="shared" si="280"/>
        <v>5.0999999999999996</v>
      </c>
      <c r="CK215" s="125">
        <f t="shared" si="281"/>
        <v>0.90744942248965677</v>
      </c>
      <c r="CL215" s="125">
        <f t="shared" si="282"/>
        <v>1</v>
      </c>
      <c r="CM215" s="125">
        <f t="shared" si="283"/>
        <v>15.910506136995552</v>
      </c>
      <c r="CN215" s="125">
        <f t="shared" si="284"/>
        <v>1.6227092055674137</v>
      </c>
      <c r="CO215" s="127">
        <f t="shared" si="285"/>
        <v>11</v>
      </c>
      <c r="CP215" s="125" cm="1">
        <f t="array" ref="CP215">PEDBIKE_DELAY(BW215,AW215,AG215,AH215,AP215,AQ215,AN215,L215,FALSE)</f>
        <v>3.1179758132852857</v>
      </c>
      <c r="CQ215" s="126">
        <f t="shared" si="286"/>
        <v>30.5</v>
      </c>
      <c r="CR215" s="126">
        <f t="shared" si="287"/>
        <v>78.5</v>
      </c>
      <c r="CS215" s="126">
        <f t="shared" si="288"/>
        <v>54.5</v>
      </c>
      <c r="CT215" s="304">
        <f t="shared" si="289"/>
        <v>35.950000000000003</v>
      </c>
      <c r="CU215" s="126">
        <f t="shared" si="300"/>
        <v>3.1179758132852857</v>
      </c>
      <c r="CV215" s="126">
        <f t="shared" si="290"/>
        <v>0</v>
      </c>
      <c r="CW215" s="127">
        <f t="shared" si="291"/>
        <v>0</v>
      </c>
      <c r="CX215" s="124">
        <f t="shared" si="292"/>
        <v>12</v>
      </c>
      <c r="CY215" s="124">
        <f t="shared" si="301"/>
        <v>1.365</v>
      </c>
      <c r="CZ215" s="124">
        <f t="shared" si="302"/>
        <v>0.45601078940581291</v>
      </c>
      <c r="DA215" s="125">
        <f t="shared" si="293"/>
        <v>-2.2515000000000001</v>
      </c>
      <c r="DB215" s="125">
        <f t="shared" si="294"/>
        <v>1.3859999999999999</v>
      </c>
      <c r="DC215" s="125">
        <f t="shared" si="295"/>
        <v>3.2668999999999997</v>
      </c>
      <c r="DD215" s="125">
        <f t="shared" si="303"/>
        <v>3.0879107894058127</v>
      </c>
      <c r="DE215" s="298" t="str">
        <f t="shared" si="296"/>
        <v>C</v>
      </c>
    </row>
    <row r="216" spans="1:109" x14ac:dyDescent="0.25">
      <c r="A216" s="23">
        <v>700</v>
      </c>
      <c r="B216" s="23">
        <v>25</v>
      </c>
      <c r="C216" s="23">
        <v>1</v>
      </c>
      <c r="D216" s="23" t="s">
        <v>266</v>
      </c>
      <c r="E216" s="312">
        <f t="shared" si="228"/>
        <v>2.9727749999999999</v>
      </c>
      <c r="F216" s="287" t="str">
        <f t="shared" si="229"/>
        <v>C</v>
      </c>
      <c r="G216" s="312">
        <f t="shared" si="230"/>
        <v>3.4978999999999996</v>
      </c>
      <c r="H216" s="312">
        <f t="shared" si="230"/>
        <v>3.6274305815139414</v>
      </c>
      <c r="I216" s="287" t="str">
        <f t="shared" si="231"/>
        <v>C</v>
      </c>
      <c r="J216" s="320">
        <f t="shared" si="297"/>
        <v>1</v>
      </c>
      <c r="K216" s="80">
        <f t="shared" si="298"/>
        <v>1</v>
      </c>
      <c r="L216" s="82">
        <f t="shared" si="299"/>
        <v>1</v>
      </c>
      <c r="M216" s="80">
        <f t="shared" si="232"/>
        <v>25</v>
      </c>
      <c r="N216" s="80">
        <f t="shared" si="233"/>
        <v>140</v>
      </c>
      <c r="O216" s="80">
        <f t="shared" si="234"/>
        <v>140</v>
      </c>
      <c r="P216" s="80">
        <f t="shared" si="235"/>
        <v>700</v>
      </c>
      <c r="Q216" s="80">
        <f t="shared" si="236"/>
        <v>1960</v>
      </c>
      <c r="R216" s="80">
        <f t="shared" si="237"/>
        <v>1960</v>
      </c>
      <c r="S216" s="80">
        <f t="shared" si="238"/>
        <v>70</v>
      </c>
      <c r="T216" s="80">
        <f>0</f>
        <v>0</v>
      </c>
      <c r="U216" s="80">
        <f>'Int. Sens. Plot'!$B$2</f>
        <v>100</v>
      </c>
      <c r="V216" s="80">
        <f>'Int. Sens. Plot'!$B$3</f>
        <v>25</v>
      </c>
      <c r="W216" s="80">
        <f t="shared" si="239"/>
        <v>5</v>
      </c>
      <c r="X216" s="80">
        <f t="shared" si="240"/>
        <v>5</v>
      </c>
      <c r="Y216" s="225">
        <v>0.5</v>
      </c>
      <c r="Z216" s="80">
        <v>0</v>
      </c>
      <c r="AA216" s="86">
        <v>45</v>
      </c>
      <c r="AB216" s="86">
        <v>5</v>
      </c>
      <c r="AC216" s="80">
        <v>90</v>
      </c>
      <c r="AD216" s="80">
        <v>45</v>
      </c>
      <c r="AE216" s="80">
        <v>12</v>
      </c>
      <c r="AF216" s="80">
        <f t="shared" si="241"/>
        <v>21</v>
      </c>
      <c r="AG216" s="80">
        <f t="shared" si="242"/>
        <v>21</v>
      </c>
      <c r="AH216" s="86">
        <v>0</v>
      </c>
      <c r="AI216" s="86">
        <v>12</v>
      </c>
      <c r="AJ216" s="40">
        <v>196.9</v>
      </c>
      <c r="AK216" s="86">
        <v>9</v>
      </c>
      <c r="AL216" s="86">
        <v>0</v>
      </c>
      <c r="AM216" s="91">
        <v>1</v>
      </c>
      <c r="AN216" s="91">
        <v>0.1</v>
      </c>
      <c r="AO216" s="122">
        <v>3.5</v>
      </c>
      <c r="AP216" s="122">
        <v>10</v>
      </c>
      <c r="AQ216" s="122">
        <v>3</v>
      </c>
      <c r="AR216" s="122">
        <v>3</v>
      </c>
      <c r="AS216" s="122" t="str">
        <f t="shared" si="243"/>
        <v>Stop</v>
      </c>
      <c r="AT216" s="119" t="s">
        <v>74</v>
      </c>
      <c r="AU216" s="321" t="s">
        <v>74</v>
      </c>
      <c r="AV216" s="306">
        <f t="shared" si="244"/>
        <v>9</v>
      </c>
      <c r="AW216" s="276">
        <f t="shared" si="245"/>
        <v>0.5444444444444444</v>
      </c>
      <c r="AX216" s="276">
        <f t="shared" si="246"/>
        <v>2.7777777777777776E-2</v>
      </c>
      <c r="AY216" s="125">
        <f t="shared" si="247"/>
        <v>4.8399441758296087</v>
      </c>
      <c r="AZ216" s="125">
        <f t="shared" si="248"/>
        <v>7.2599162637444135</v>
      </c>
      <c r="BA216" s="125">
        <f t="shared" si="249"/>
        <v>16.679888351659216</v>
      </c>
      <c r="BB216" s="125">
        <f t="shared" si="250"/>
        <v>0.99988622327094279</v>
      </c>
      <c r="BC216" s="125">
        <f t="shared" si="251"/>
        <v>0.99988622327094279</v>
      </c>
      <c r="BD216" s="326" t="str">
        <f t="shared" si="252"/>
        <v>-</v>
      </c>
      <c r="BE216" s="125" t="str">
        <f t="shared" si="253"/>
        <v>-</v>
      </c>
      <c r="BF216" s="125">
        <f t="shared" si="254"/>
        <v>1.7967726605931125</v>
      </c>
      <c r="BG216" s="125">
        <f t="shared" si="255"/>
        <v>0.68100000000000005</v>
      </c>
      <c r="BH216" s="127">
        <f t="shared" si="256"/>
        <v>490</v>
      </c>
      <c r="BI216" s="125">
        <f t="shared" si="257"/>
        <v>1.5924999999999998</v>
      </c>
      <c r="BJ216" s="125">
        <f t="shared" si="258"/>
        <v>9.9574999999999997E-2</v>
      </c>
      <c r="BK216" s="127">
        <f t="shared" si="259"/>
        <v>49</v>
      </c>
      <c r="BL216" s="126">
        <f>IF(AS216="Signalized",(AC216-BK216)^2/(2*AC216),IF(AS216="Free",PEDBIKE_DELAY(AX216,AW216,AF216,AE216,AO216,AR216,AM216,L216,TRUE),IF(AS216="Stop",1,"Control N/A!")))</f>
        <v>1</v>
      </c>
      <c r="BM216" s="125">
        <f t="shared" si="260"/>
        <v>0</v>
      </c>
      <c r="BN216" s="125">
        <f t="shared" si="261"/>
        <v>2.9727749999999999</v>
      </c>
      <c r="BO216" s="124" t="str">
        <f t="shared" si="262"/>
        <v>C</v>
      </c>
      <c r="BP216" s="310"/>
      <c r="BQ216" s="302">
        <f t="shared" si="263"/>
        <v>1500</v>
      </c>
      <c r="BR216" s="126">
        <v>201</v>
      </c>
      <c r="BS216" s="127">
        <f t="shared" si="264"/>
        <v>0.30222199159411561</v>
      </c>
      <c r="BT216" s="126">
        <f t="shared" si="265"/>
        <v>22.5</v>
      </c>
      <c r="BU216" s="303">
        <f t="shared" si="266"/>
        <v>5.0999999999999996</v>
      </c>
      <c r="BV216" s="276">
        <f t="shared" si="267"/>
        <v>0.5444444444444444</v>
      </c>
      <c r="BW216" s="276">
        <f t="shared" si="268"/>
        <v>6.9444444444444441E-3</v>
      </c>
      <c r="BX216" s="125">
        <f t="shared" si="269"/>
        <v>1</v>
      </c>
      <c r="BY216" s="125">
        <f t="shared" si="270"/>
        <v>2.5007993669979085E-2</v>
      </c>
      <c r="BZ216" s="125">
        <f t="shared" si="271"/>
        <v>5.0999999999999996</v>
      </c>
      <c r="CA216" s="125">
        <f t="shared" si="272"/>
        <v>0.12385372572753117</v>
      </c>
      <c r="CB216" s="125">
        <f t="shared" si="273"/>
        <v>0.93775435255640316</v>
      </c>
      <c r="CC216" s="125">
        <f t="shared" si="274"/>
        <v>24.069316943205806</v>
      </c>
      <c r="CD216" s="125">
        <f t="shared" si="275"/>
        <v>1.4982102166549829</v>
      </c>
      <c r="CE216" s="125">
        <f t="shared" si="276"/>
        <v>16</v>
      </c>
      <c r="CF216" s="304" cm="1">
        <f t="array" ref="CF216">PEDBIKE_DELAY(BW216,BV216,AG216,AH216,AP216,AQ216,AN216,L216,FALSE)</f>
        <v>3.8160978024397934</v>
      </c>
      <c r="CG216" s="306">
        <f t="shared" si="277"/>
        <v>5.0999999999999996</v>
      </c>
      <c r="CH216" s="125">
        <f t="shared" si="278"/>
        <v>1</v>
      </c>
      <c r="CI216" s="125">
        <f t="shared" si="279"/>
        <v>2.5007993669979085E-2</v>
      </c>
      <c r="CJ216" s="125">
        <f t="shared" si="280"/>
        <v>5.0999999999999996</v>
      </c>
      <c r="CK216" s="125">
        <f t="shared" si="281"/>
        <v>0.93775435255640305</v>
      </c>
      <c r="CL216" s="125">
        <f t="shared" si="282"/>
        <v>1</v>
      </c>
      <c r="CM216" s="125">
        <f t="shared" si="283"/>
        <v>22.571106726550823</v>
      </c>
      <c r="CN216" s="125">
        <f t="shared" si="284"/>
        <v>1.4982102166549829</v>
      </c>
      <c r="CO216" s="127">
        <f t="shared" si="285"/>
        <v>16</v>
      </c>
      <c r="CP216" s="125" cm="1">
        <f t="array" ref="CP216">PEDBIKE_DELAY(BW216,AW216,AG216,AH216,AP216,AQ216,AN216,L216,FALSE)</f>
        <v>3.8160978024397934</v>
      </c>
      <c r="CQ216" s="126">
        <f t="shared" si="286"/>
        <v>30.5</v>
      </c>
      <c r="CR216" s="126">
        <f t="shared" si="287"/>
        <v>78.5</v>
      </c>
      <c r="CS216" s="126">
        <f t="shared" si="288"/>
        <v>54.5</v>
      </c>
      <c r="CT216" s="304">
        <f t="shared" si="289"/>
        <v>35.950000000000003</v>
      </c>
      <c r="CU216" s="126">
        <f t="shared" si="300"/>
        <v>3.8160978024397934</v>
      </c>
      <c r="CV216" s="126">
        <f t="shared" si="290"/>
        <v>0</v>
      </c>
      <c r="CW216" s="127">
        <f t="shared" si="291"/>
        <v>0</v>
      </c>
      <c r="CX216" s="124">
        <f t="shared" si="292"/>
        <v>12</v>
      </c>
      <c r="CY216" s="124">
        <f t="shared" si="301"/>
        <v>1.5924999999999998</v>
      </c>
      <c r="CZ216" s="124">
        <f t="shared" si="302"/>
        <v>0.53703058151394167</v>
      </c>
      <c r="DA216" s="125">
        <f t="shared" si="293"/>
        <v>-2.2515000000000001</v>
      </c>
      <c r="DB216" s="125">
        <f t="shared" si="294"/>
        <v>1.617</v>
      </c>
      <c r="DC216" s="125">
        <f t="shared" si="295"/>
        <v>3.4978999999999996</v>
      </c>
      <c r="DD216" s="125">
        <f t="shared" si="303"/>
        <v>3.6274305815139414</v>
      </c>
      <c r="DE216" s="298" t="str">
        <f t="shared" si="296"/>
        <v>C</v>
      </c>
    </row>
    <row r="217" spans="1:109" x14ac:dyDescent="0.25">
      <c r="A217" s="23">
        <v>800</v>
      </c>
      <c r="B217" s="23">
        <v>25</v>
      </c>
      <c r="C217" s="23">
        <v>1</v>
      </c>
      <c r="D217" s="23" t="s">
        <v>266</v>
      </c>
      <c r="E217" s="312">
        <f t="shared" si="228"/>
        <v>3.2144999999999997</v>
      </c>
      <c r="F217" s="287" t="str">
        <f t="shared" si="229"/>
        <v>C</v>
      </c>
      <c r="G217" s="312">
        <f t="shared" si="230"/>
        <v>3.7288999999999994</v>
      </c>
      <c r="H217" s="312">
        <f t="shared" si="230"/>
        <v>4.1540911833425138</v>
      </c>
      <c r="I217" s="287" t="str">
        <f t="shared" si="231"/>
        <v>D</v>
      </c>
      <c r="J217" s="320">
        <f t="shared" si="297"/>
        <v>1</v>
      </c>
      <c r="K217" s="80">
        <f t="shared" si="298"/>
        <v>1</v>
      </c>
      <c r="L217" s="82">
        <f t="shared" si="299"/>
        <v>1</v>
      </c>
      <c r="M217" s="80">
        <f t="shared" si="232"/>
        <v>25</v>
      </c>
      <c r="N217" s="80">
        <f t="shared" si="233"/>
        <v>160</v>
      </c>
      <c r="O217" s="80">
        <f t="shared" si="234"/>
        <v>160</v>
      </c>
      <c r="P217" s="80">
        <f t="shared" si="235"/>
        <v>800</v>
      </c>
      <c r="Q217" s="80">
        <f t="shared" si="236"/>
        <v>2240</v>
      </c>
      <c r="R217" s="80">
        <f t="shared" si="237"/>
        <v>2240</v>
      </c>
      <c r="S217" s="80">
        <f t="shared" si="238"/>
        <v>80</v>
      </c>
      <c r="T217" s="80">
        <f>0</f>
        <v>0</v>
      </c>
      <c r="U217" s="80">
        <f>'Int. Sens. Plot'!$B$2</f>
        <v>100</v>
      </c>
      <c r="V217" s="80">
        <f>'Int. Sens. Plot'!$B$3</f>
        <v>25</v>
      </c>
      <c r="W217" s="80">
        <f t="shared" si="239"/>
        <v>5</v>
      </c>
      <c r="X217" s="80">
        <f t="shared" si="240"/>
        <v>5</v>
      </c>
      <c r="Y217" s="225">
        <v>0.5</v>
      </c>
      <c r="Z217" s="80">
        <v>0</v>
      </c>
      <c r="AA217" s="86">
        <v>45</v>
      </c>
      <c r="AB217" s="86">
        <v>5</v>
      </c>
      <c r="AC217" s="80">
        <v>90</v>
      </c>
      <c r="AD217" s="80">
        <v>45</v>
      </c>
      <c r="AE217" s="80">
        <v>12</v>
      </c>
      <c r="AF217" s="80">
        <f t="shared" si="241"/>
        <v>21</v>
      </c>
      <c r="AG217" s="80">
        <f t="shared" si="242"/>
        <v>21</v>
      </c>
      <c r="AH217" s="86">
        <v>0</v>
      </c>
      <c r="AI217" s="86">
        <v>12</v>
      </c>
      <c r="AJ217" s="40">
        <v>197.9</v>
      </c>
      <c r="AK217" s="86">
        <v>9</v>
      </c>
      <c r="AL217" s="86">
        <v>0</v>
      </c>
      <c r="AM217" s="91">
        <v>1</v>
      </c>
      <c r="AN217" s="91">
        <v>0.1</v>
      </c>
      <c r="AO217" s="122">
        <v>3.5</v>
      </c>
      <c r="AP217" s="122">
        <v>10</v>
      </c>
      <c r="AQ217" s="122">
        <v>3</v>
      </c>
      <c r="AR217" s="122">
        <v>3</v>
      </c>
      <c r="AS217" s="122" t="str">
        <f t="shared" si="243"/>
        <v>Stop</v>
      </c>
      <c r="AT217" s="119" t="s">
        <v>74</v>
      </c>
      <c r="AU217" s="321" t="s">
        <v>74</v>
      </c>
      <c r="AV217" s="306">
        <f t="shared" si="244"/>
        <v>9</v>
      </c>
      <c r="AW217" s="276">
        <f t="shared" si="245"/>
        <v>0.62222222222222223</v>
      </c>
      <c r="AX217" s="276">
        <f t="shared" si="246"/>
        <v>2.7777777777777776E-2</v>
      </c>
      <c r="AY217" s="125">
        <f t="shared" si="247"/>
        <v>8.201468517576977</v>
      </c>
      <c r="AZ217" s="125">
        <f t="shared" si="248"/>
        <v>12.302202776365466</v>
      </c>
      <c r="BA217" s="125">
        <f t="shared" si="249"/>
        <v>23.402937035153954</v>
      </c>
      <c r="BB217" s="125">
        <f t="shared" si="250"/>
        <v>0.99999952589048069</v>
      </c>
      <c r="BC217" s="125">
        <f t="shared" si="251"/>
        <v>0.99999952589048069</v>
      </c>
      <c r="BD217" s="326" t="str">
        <f t="shared" si="252"/>
        <v>-</v>
      </c>
      <c r="BE217" s="125" t="str">
        <f t="shared" si="253"/>
        <v>-</v>
      </c>
      <c r="BF217" s="125">
        <f t="shared" si="254"/>
        <v>1.5856686655779488</v>
      </c>
      <c r="BG217" s="125">
        <f t="shared" si="255"/>
        <v>0.68100000000000005</v>
      </c>
      <c r="BH217" s="127">
        <f t="shared" si="256"/>
        <v>560</v>
      </c>
      <c r="BI217" s="125">
        <f t="shared" si="257"/>
        <v>1.8199999999999998</v>
      </c>
      <c r="BJ217" s="125">
        <f t="shared" si="258"/>
        <v>0.1138</v>
      </c>
      <c r="BK217" s="127">
        <f t="shared" si="259"/>
        <v>49</v>
      </c>
      <c r="BL217" s="126">
        <f>IF(AS217="Signalized",(AC217-BK217)^2/(2*AC217),IF(AS217="Free",PEDBIKE_DELAY(AX217,AW217,AF217,AE217,AO217,AR217,AM217,L217,TRUE),IF(AS217="Stop",1,"Control N/A!")))</f>
        <v>1</v>
      </c>
      <c r="BM217" s="125">
        <f t="shared" si="260"/>
        <v>0</v>
      </c>
      <c r="BN217" s="125">
        <f t="shared" si="261"/>
        <v>3.2144999999999997</v>
      </c>
      <c r="BO217" s="124" t="str">
        <f t="shared" si="262"/>
        <v>C</v>
      </c>
      <c r="BP217" s="310"/>
      <c r="BQ217" s="302">
        <f t="shared" si="263"/>
        <v>1500</v>
      </c>
      <c r="BR217" s="126">
        <v>202</v>
      </c>
      <c r="BS217" s="127">
        <f t="shared" si="264"/>
        <v>9.4637207031645396E-2</v>
      </c>
      <c r="BT217" s="126">
        <f t="shared" si="265"/>
        <v>22.5</v>
      </c>
      <c r="BU217" s="303">
        <f t="shared" si="266"/>
        <v>5.0999999999999996</v>
      </c>
      <c r="BV217" s="276">
        <f t="shared" si="267"/>
        <v>0.62222222222222223</v>
      </c>
      <c r="BW217" s="276">
        <f t="shared" si="268"/>
        <v>6.9444444444444441E-3</v>
      </c>
      <c r="BX217" s="125">
        <f t="shared" si="269"/>
        <v>1</v>
      </c>
      <c r="BY217" s="125">
        <f t="shared" si="270"/>
        <v>1.9168198021168942E-2</v>
      </c>
      <c r="BZ217" s="125">
        <f t="shared" si="271"/>
        <v>5.0999999999999996</v>
      </c>
      <c r="CA217" s="125">
        <f t="shared" si="272"/>
        <v>0.14024783466647361</v>
      </c>
      <c r="CB217" s="125">
        <f t="shared" si="273"/>
        <v>0.95813618099530984</v>
      </c>
      <c r="CC217" s="125">
        <f t="shared" si="274"/>
        <v>33.066947161825624</v>
      </c>
      <c r="CD217" s="125">
        <f t="shared" si="275"/>
        <v>1.3843086910203222</v>
      </c>
      <c r="CE217" s="125">
        <f t="shared" si="276"/>
        <v>24</v>
      </c>
      <c r="CF217" s="304" cm="1">
        <f t="array" ref="CF217">PEDBIKE_DELAY(BW217,BV217,AG217,AH217,AP217,AQ217,AN217,L217,FALSE)</f>
        <v>4.5231332291687547</v>
      </c>
      <c r="CG217" s="306">
        <f t="shared" si="277"/>
        <v>5.0999999999999996</v>
      </c>
      <c r="CH217" s="125">
        <f t="shared" si="278"/>
        <v>1</v>
      </c>
      <c r="CI217" s="125">
        <f t="shared" si="279"/>
        <v>1.9168198021168942E-2</v>
      </c>
      <c r="CJ217" s="125">
        <f t="shared" si="280"/>
        <v>5.0999999999999996</v>
      </c>
      <c r="CK217" s="125">
        <f t="shared" si="281"/>
        <v>0.95813618099530984</v>
      </c>
      <c r="CL217" s="125">
        <f t="shared" si="282"/>
        <v>1</v>
      </c>
      <c r="CM217" s="125">
        <f t="shared" si="283"/>
        <v>31.682638470805301</v>
      </c>
      <c r="CN217" s="125">
        <f t="shared" si="284"/>
        <v>1.3843086910203222</v>
      </c>
      <c r="CO217" s="127">
        <f t="shared" si="285"/>
        <v>24</v>
      </c>
      <c r="CP217" s="125" cm="1">
        <f t="array" ref="CP217">PEDBIKE_DELAY(BW217,AW217,AG217,AH217,AP217,AQ217,AN217,L217,FALSE)</f>
        <v>4.5231332291687547</v>
      </c>
      <c r="CQ217" s="126">
        <f t="shared" si="286"/>
        <v>30.5</v>
      </c>
      <c r="CR217" s="126">
        <f t="shared" si="287"/>
        <v>78.5</v>
      </c>
      <c r="CS217" s="126">
        <f t="shared" si="288"/>
        <v>54.5</v>
      </c>
      <c r="CT217" s="304">
        <f t="shared" si="289"/>
        <v>35.950000000000003</v>
      </c>
      <c r="CU217" s="126">
        <f t="shared" si="300"/>
        <v>4.5231332291687547</v>
      </c>
      <c r="CV217" s="126">
        <f t="shared" si="290"/>
        <v>0</v>
      </c>
      <c r="CW217" s="127">
        <f t="shared" si="291"/>
        <v>0</v>
      </c>
      <c r="CX217" s="124">
        <f t="shared" si="292"/>
        <v>12</v>
      </c>
      <c r="CY217" s="124">
        <f t="shared" si="301"/>
        <v>1.8199999999999998</v>
      </c>
      <c r="CZ217" s="124">
        <f t="shared" si="302"/>
        <v>0.60519118334251376</v>
      </c>
      <c r="DA217" s="125">
        <f t="shared" si="293"/>
        <v>-2.2515000000000001</v>
      </c>
      <c r="DB217" s="125">
        <f t="shared" si="294"/>
        <v>1.8480000000000001</v>
      </c>
      <c r="DC217" s="125">
        <f t="shared" si="295"/>
        <v>3.7288999999999994</v>
      </c>
      <c r="DD217" s="125">
        <f t="shared" si="303"/>
        <v>4.1540911833425138</v>
      </c>
      <c r="DE217" s="298" t="str">
        <f t="shared" si="296"/>
        <v>D</v>
      </c>
    </row>
    <row r="218" spans="1:109" x14ac:dyDescent="0.25">
      <c r="A218" s="23">
        <v>900</v>
      </c>
      <c r="B218" s="23">
        <v>25</v>
      </c>
      <c r="C218" s="23">
        <v>1</v>
      </c>
      <c r="D218" s="23" t="s">
        <v>266</v>
      </c>
      <c r="E218" s="312">
        <f t="shared" si="228"/>
        <v>3.4562249999999999</v>
      </c>
      <c r="F218" s="287" t="str">
        <f t="shared" si="229"/>
        <v>C</v>
      </c>
      <c r="G218" s="312">
        <f t="shared" si="230"/>
        <v>3.9598999999999993</v>
      </c>
      <c r="H218" s="312">
        <f t="shared" si="230"/>
        <v>4.6699883031242866</v>
      </c>
      <c r="I218" s="287" t="str">
        <f t="shared" si="231"/>
        <v>D</v>
      </c>
      <c r="J218" s="320">
        <f t="shared" si="297"/>
        <v>1</v>
      </c>
      <c r="K218" s="80">
        <f t="shared" si="298"/>
        <v>1</v>
      </c>
      <c r="L218" s="82">
        <f t="shared" si="299"/>
        <v>1</v>
      </c>
      <c r="M218" s="80">
        <f t="shared" si="232"/>
        <v>25</v>
      </c>
      <c r="N218" s="80">
        <f t="shared" si="233"/>
        <v>180</v>
      </c>
      <c r="O218" s="80">
        <f t="shared" si="234"/>
        <v>180</v>
      </c>
      <c r="P218" s="80">
        <f t="shared" si="235"/>
        <v>900</v>
      </c>
      <c r="Q218" s="80">
        <f t="shared" si="236"/>
        <v>2520</v>
      </c>
      <c r="R218" s="80">
        <f t="shared" si="237"/>
        <v>2520</v>
      </c>
      <c r="S218" s="80">
        <f t="shared" si="238"/>
        <v>90</v>
      </c>
      <c r="T218" s="80">
        <f>0</f>
        <v>0</v>
      </c>
      <c r="U218" s="80">
        <f>'Int. Sens. Plot'!$B$2</f>
        <v>100</v>
      </c>
      <c r="V218" s="80">
        <f>'Int. Sens. Plot'!$B$3</f>
        <v>25</v>
      </c>
      <c r="W218" s="80">
        <f t="shared" si="239"/>
        <v>5</v>
      </c>
      <c r="X218" s="80">
        <f t="shared" si="240"/>
        <v>5</v>
      </c>
      <c r="Y218" s="225">
        <v>0.5</v>
      </c>
      <c r="Z218" s="80">
        <v>0</v>
      </c>
      <c r="AA218" s="86">
        <v>45</v>
      </c>
      <c r="AB218" s="86">
        <v>5</v>
      </c>
      <c r="AC218" s="80">
        <v>90</v>
      </c>
      <c r="AD218" s="80">
        <v>45</v>
      </c>
      <c r="AE218" s="80">
        <v>12</v>
      </c>
      <c r="AF218" s="80">
        <f t="shared" si="241"/>
        <v>21</v>
      </c>
      <c r="AG218" s="80">
        <f t="shared" si="242"/>
        <v>21</v>
      </c>
      <c r="AH218" s="86">
        <v>0</v>
      </c>
      <c r="AI218" s="86">
        <v>12</v>
      </c>
      <c r="AJ218" s="40">
        <v>198.9</v>
      </c>
      <c r="AK218" s="86">
        <v>9</v>
      </c>
      <c r="AL218" s="86">
        <v>0</v>
      </c>
      <c r="AM218" s="91">
        <v>1</v>
      </c>
      <c r="AN218" s="91">
        <v>0.1</v>
      </c>
      <c r="AO218" s="122">
        <v>3.5</v>
      </c>
      <c r="AP218" s="122">
        <v>10</v>
      </c>
      <c r="AQ218" s="122">
        <v>3</v>
      </c>
      <c r="AR218" s="122">
        <v>3</v>
      </c>
      <c r="AS218" s="122" t="str">
        <f t="shared" si="243"/>
        <v>Stop</v>
      </c>
      <c r="AT218" s="119" t="s">
        <v>74</v>
      </c>
      <c r="AU218" s="321" t="s">
        <v>74</v>
      </c>
      <c r="AV218" s="306">
        <f t="shared" si="244"/>
        <v>9</v>
      </c>
      <c r="AW218" s="276">
        <f t="shared" si="245"/>
        <v>0.7</v>
      </c>
      <c r="AX218" s="276">
        <f t="shared" si="246"/>
        <v>2.7777777777777776E-2</v>
      </c>
      <c r="AY218" s="125">
        <f t="shared" si="247"/>
        <v>14.356175314486721</v>
      </c>
      <c r="AZ218" s="125">
        <f t="shared" si="248"/>
        <v>21.534262971730083</v>
      </c>
      <c r="BA218" s="125">
        <f t="shared" si="249"/>
        <v>35.712350628973439</v>
      </c>
      <c r="BB218" s="125">
        <f t="shared" si="250"/>
        <v>0.99999999998609324</v>
      </c>
      <c r="BC218" s="125">
        <f t="shared" si="251"/>
        <v>0.99999999998609324</v>
      </c>
      <c r="BD218" s="326" t="str">
        <f t="shared" si="252"/>
        <v>-</v>
      </c>
      <c r="BE218" s="125" t="str">
        <f t="shared" si="253"/>
        <v>-</v>
      </c>
      <c r="BF218" s="125">
        <f t="shared" si="254"/>
        <v>1.4172705187406869</v>
      </c>
      <c r="BG218" s="125">
        <f t="shared" si="255"/>
        <v>0.68100000000000005</v>
      </c>
      <c r="BH218" s="127">
        <f t="shared" si="256"/>
        <v>630</v>
      </c>
      <c r="BI218" s="125">
        <f t="shared" si="257"/>
        <v>2.0474999999999999</v>
      </c>
      <c r="BJ218" s="125">
        <f t="shared" si="258"/>
        <v>0.128025</v>
      </c>
      <c r="BK218" s="127">
        <f t="shared" si="259"/>
        <v>49</v>
      </c>
      <c r="BL218" s="126">
        <f>IF(AS218="Signalized",(AC218-BK218)^2/(2*AC218),IF(AS218="Free",PEDBIKE_DELAY(AX218,AW218,AF218,AE218,AO218,AR218,AM218,L218,TRUE),IF(AS218="Stop",1,"Control N/A!")))</f>
        <v>1</v>
      </c>
      <c r="BM218" s="125">
        <f t="shared" si="260"/>
        <v>0</v>
      </c>
      <c r="BN218" s="125">
        <f t="shared" si="261"/>
        <v>3.4562249999999999</v>
      </c>
      <c r="BO218" s="124" t="str">
        <f t="shared" si="262"/>
        <v>C</v>
      </c>
      <c r="BP218" s="310"/>
      <c r="BQ218" s="302">
        <f t="shared" si="263"/>
        <v>1500</v>
      </c>
      <c r="BR218" s="126">
        <v>203</v>
      </c>
      <c r="BS218" s="127">
        <f t="shared" si="264"/>
        <v>2.9307061256781057E-2</v>
      </c>
      <c r="BT218" s="126">
        <f t="shared" si="265"/>
        <v>22.5</v>
      </c>
      <c r="BU218" s="303">
        <f t="shared" si="266"/>
        <v>5.0999999999999996</v>
      </c>
      <c r="BV218" s="276">
        <f t="shared" si="267"/>
        <v>0.7</v>
      </c>
      <c r="BW218" s="276">
        <f t="shared" si="268"/>
        <v>6.9444444444444441E-3</v>
      </c>
      <c r="BX218" s="125">
        <f t="shared" si="269"/>
        <v>1</v>
      </c>
      <c r="BY218" s="125">
        <f t="shared" si="270"/>
        <v>1.4922787488370323E-2</v>
      </c>
      <c r="BZ218" s="125">
        <f t="shared" si="271"/>
        <v>5.0999999999999996</v>
      </c>
      <c r="CA218" s="125">
        <f t="shared" si="272"/>
        <v>0.1563351834036163</v>
      </c>
      <c r="CB218" s="125">
        <f t="shared" si="273"/>
        <v>0.97184414631969984</v>
      </c>
      <c r="CC218" s="125">
        <f t="shared" si="274"/>
        <v>45.490235194046669</v>
      </c>
      <c r="CD218" s="125">
        <f t="shared" si="275"/>
        <v>1.280816406006017</v>
      </c>
      <c r="CE218" s="125">
        <f t="shared" si="276"/>
        <v>36</v>
      </c>
      <c r="CF218" s="304" cm="1">
        <f t="array" ref="CF218">PEDBIKE_DELAY(BW218,BV218,AG218,AH218,AP218,AQ218,AN218,L218,FALSE)</f>
        <v>5.2191779468183306</v>
      </c>
      <c r="CG218" s="306">
        <f t="shared" si="277"/>
        <v>5.0999999999999996</v>
      </c>
      <c r="CH218" s="125">
        <f t="shared" si="278"/>
        <v>1</v>
      </c>
      <c r="CI218" s="125">
        <f t="shared" si="279"/>
        <v>1.4922787488370323E-2</v>
      </c>
      <c r="CJ218" s="125">
        <f t="shared" si="280"/>
        <v>5.0999999999999996</v>
      </c>
      <c r="CK218" s="125">
        <f t="shared" si="281"/>
        <v>0.97184414631969984</v>
      </c>
      <c r="CL218" s="125">
        <f t="shared" si="282"/>
        <v>1</v>
      </c>
      <c r="CM218" s="125">
        <f t="shared" si="283"/>
        <v>44.209418788040651</v>
      </c>
      <c r="CN218" s="125">
        <f t="shared" si="284"/>
        <v>1.280816406006017</v>
      </c>
      <c r="CO218" s="127">
        <f t="shared" si="285"/>
        <v>36</v>
      </c>
      <c r="CP218" s="125" cm="1">
        <f t="array" ref="CP218">PEDBIKE_DELAY(BW218,AW218,AG218,AH218,AP218,AQ218,AN218,L218,FALSE)</f>
        <v>5.2191779468183306</v>
      </c>
      <c r="CQ218" s="126">
        <f t="shared" si="286"/>
        <v>30.5</v>
      </c>
      <c r="CR218" s="126">
        <f t="shared" si="287"/>
        <v>78.5</v>
      </c>
      <c r="CS218" s="126">
        <f t="shared" si="288"/>
        <v>54.5</v>
      </c>
      <c r="CT218" s="304">
        <f t="shared" si="289"/>
        <v>35.950000000000003</v>
      </c>
      <c r="CU218" s="126">
        <f t="shared" si="300"/>
        <v>5.2191779468183306</v>
      </c>
      <c r="CV218" s="126">
        <f t="shared" si="290"/>
        <v>0</v>
      </c>
      <c r="CW218" s="127">
        <f t="shared" si="291"/>
        <v>0</v>
      </c>
      <c r="CX218" s="124">
        <f t="shared" si="292"/>
        <v>12</v>
      </c>
      <c r="CY218" s="124">
        <f t="shared" si="301"/>
        <v>2.0474999999999999</v>
      </c>
      <c r="CZ218" s="124">
        <f t="shared" si="302"/>
        <v>0.6625883031242864</v>
      </c>
      <c r="DA218" s="125">
        <f t="shared" si="293"/>
        <v>-2.2515000000000001</v>
      </c>
      <c r="DB218" s="125">
        <f t="shared" si="294"/>
        <v>2.0790000000000002</v>
      </c>
      <c r="DC218" s="125">
        <f t="shared" si="295"/>
        <v>3.9598999999999993</v>
      </c>
      <c r="DD218" s="125">
        <f t="shared" si="303"/>
        <v>4.6699883031242866</v>
      </c>
      <c r="DE218" s="298" t="str">
        <f t="shared" si="296"/>
        <v>D</v>
      </c>
    </row>
    <row r="219" spans="1:109" x14ac:dyDescent="0.25">
      <c r="A219" s="23">
        <v>1000</v>
      </c>
      <c r="B219" s="23">
        <v>25</v>
      </c>
      <c r="C219" s="23">
        <v>1</v>
      </c>
      <c r="D219" s="23" t="s">
        <v>266</v>
      </c>
      <c r="E219" s="312">
        <f t="shared" si="228"/>
        <v>3.6979499999999996</v>
      </c>
      <c r="F219" s="287" t="str">
        <f t="shared" si="229"/>
        <v>D</v>
      </c>
      <c r="G219" s="312">
        <f t="shared" si="230"/>
        <v>4.1908999999999992</v>
      </c>
      <c r="H219" s="312">
        <f t="shared" si="230"/>
        <v>5.1747470782830707</v>
      </c>
      <c r="I219" s="287" t="str">
        <f t="shared" si="231"/>
        <v>D</v>
      </c>
      <c r="J219" s="320">
        <f t="shared" si="297"/>
        <v>1</v>
      </c>
      <c r="K219" s="80">
        <f t="shared" si="298"/>
        <v>1</v>
      </c>
      <c r="L219" s="82">
        <f t="shared" si="299"/>
        <v>1</v>
      </c>
      <c r="M219" s="80">
        <f t="shared" si="232"/>
        <v>25</v>
      </c>
      <c r="N219" s="80">
        <f t="shared" si="233"/>
        <v>200</v>
      </c>
      <c r="O219" s="80">
        <f t="shared" si="234"/>
        <v>200</v>
      </c>
      <c r="P219" s="80">
        <f t="shared" si="235"/>
        <v>1000</v>
      </c>
      <c r="Q219" s="80">
        <f t="shared" si="236"/>
        <v>2800</v>
      </c>
      <c r="R219" s="80">
        <f t="shared" si="237"/>
        <v>2800</v>
      </c>
      <c r="S219" s="80">
        <f t="shared" si="238"/>
        <v>100</v>
      </c>
      <c r="T219" s="80">
        <f>0</f>
        <v>0</v>
      </c>
      <c r="U219" s="80">
        <f>'Int. Sens. Plot'!$B$2</f>
        <v>100</v>
      </c>
      <c r="V219" s="80">
        <f>'Int. Sens. Plot'!$B$3</f>
        <v>25</v>
      </c>
      <c r="W219" s="80">
        <f t="shared" si="239"/>
        <v>5</v>
      </c>
      <c r="X219" s="80">
        <f t="shared" si="240"/>
        <v>5</v>
      </c>
      <c r="Y219" s="225">
        <v>0.5</v>
      </c>
      <c r="Z219" s="80">
        <v>0</v>
      </c>
      <c r="AA219" s="86">
        <v>45</v>
      </c>
      <c r="AB219" s="86">
        <v>5</v>
      </c>
      <c r="AC219" s="80">
        <v>90</v>
      </c>
      <c r="AD219" s="80">
        <v>45</v>
      </c>
      <c r="AE219" s="80">
        <v>12</v>
      </c>
      <c r="AF219" s="80">
        <f t="shared" si="241"/>
        <v>21</v>
      </c>
      <c r="AG219" s="80">
        <f t="shared" si="242"/>
        <v>21</v>
      </c>
      <c r="AH219" s="86">
        <v>0</v>
      </c>
      <c r="AI219" s="86">
        <v>12</v>
      </c>
      <c r="AJ219" s="40">
        <v>199.9</v>
      </c>
      <c r="AK219" s="86">
        <v>9</v>
      </c>
      <c r="AL219" s="86">
        <v>0</v>
      </c>
      <c r="AM219" s="91">
        <v>1</v>
      </c>
      <c r="AN219" s="91">
        <v>0.1</v>
      </c>
      <c r="AO219" s="122">
        <v>3.5</v>
      </c>
      <c r="AP219" s="122">
        <v>10</v>
      </c>
      <c r="AQ219" s="122">
        <v>3</v>
      </c>
      <c r="AR219" s="122">
        <v>3</v>
      </c>
      <c r="AS219" s="122" t="str">
        <f t="shared" si="243"/>
        <v>Stop</v>
      </c>
      <c r="AT219" s="119" t="s">
        <v>74</v>
      </c>
      <c r="AU219" s="321" t="s">
        <v>74</v>
      </c>
      <c r="AV219" s="306">
        <f t="shared" si="244"/>
        <v>9</v>
      </c>
      <c r="AW219" s="276">
        <f t="shared" si="245"/>
        <v>0.77777777777777779</v>
      </c>
      <c r="AX219" s="276">
        <f t="shared" si="246"/>
        <v>2.7777777777777776E-2</v>
      </c>
      <c r="AY219" s="125">
        <f t="shared" si="247"/>
        <v>25.711254720792127</v>
      </c>
      <c r="AZ219" s="125">
        <f t="shared" si="248"/>
        <v>38.56688208118819</v>
      </c>
      <c r="BA219" s="125">
        <f t="shared" si="249"/>
        <v>58.422509441584253</v>
      </c>
      <c r="BB219" s="125">
        <f t="shared" si="250"/>
        <v>1</v>
      </c>
      <c r="BC219" s="125">
        <f t="shared" si="251"/>
        <v>1</v>
      </c>
      <c r="BD219" s="326" t="str">
        <f t="shared" si="252"/>
        <v>-</v>
      </c>
      <c r="BE219" s="125" t="str">
        <f t="shared" si="253"/>
        <v>-</v>
      </c>
      <c r="BF219" s="125">
        <f t="shared" si="254"/>
        <v>1.2798468369435743</v>
      </c>
      <c r="BG219" s="125">
        <f t="shared" si="255"/>
        <v>0.68100000000000005</v>
      </c>
      <c r="BH219" s="127">
        <f t="shared" si="256"/>
        <v>700</v>
      </c>
      <c r="BI219" s="125">
        <f t="shared" si="257"/>
        <v>2.2749999999999999</v>
      </c>
      <c r="BJ219" s="125">
        <f t="shared" si="258"/>
        <v>0.14224999999999999</v>
      </c>
      <c r="BK219" s="127">
        <f t="shared" si="259"/>
        <v>49</v>
      </c>
      <c r="BL219" s="126">
        <f>IF(AS219="Signalized",(AC219-BK219)^2/(2*AC219),IF(AS219="Free",PEDBIKE_DELAY(AX219,AW219,AF219,AE219,AO219,AR219,AM219,L219,TRUE),IF(AS219="Stop",1,"Control N/A!")))</f>
        <v>1</v>
      </c>
      <c r="BM219" s="125">
        <f t="shared" si="260"/>
        <v>0</v>
      </c>
      <c r="BN219" s="125">
        <f t="shared" si="261"/>
        <v>3.6979499999999996</v>
      </c>
      <c r="BO219" s="124" t="str">
        <f t="shared" si="262"/>
        <v>D</v>
      </c>
      <c r="BP219" s="310"/>
      <c r="BQ219" s="302">
        <f t="shared" si="263"/>
        <v>1500</v>
      </c>
      <c r="BR219" s="126">
        <v>204</v>
      </c>
      <c r="BS219" s="127">
        <f t="shared" si="264"/>
        <v>8.9754686670345217E-3</v>
      </c>
      <c r="BT219" s="126">
        <f t="shared" si="265"/>
        <v>22.5</v>
      </c>
      <c r="BU219" s="303">
        <f t="shared" si="266"/>
        <v>5.0999999999999996</v>
      </c>
      <c r="BV219" s="276">
        <f t="shared" si="267"/>
        <v>0.77777777777777779</v>
      </c>
      <c r="BW219" s="276">
        <f t="shared" si="268"/>
        <v>6.9444444444444441E-3</v>
      </c>
      <c r="BX219" s="125">
        <f t="shared" si="269"/>
        <v>1</v>
      </c>
      <c r="BY219" s="125">
        <f t="shared" si="270"/>
        <v>1.1840921412535196E-2</v>
      </c>
      <c r="BZ219" s="125">
        <f t="shared" si="271"/>
        <v>5.0999999999999996</v>
      </c>
      <c r="CA219" s="125">
        <f t="shared" si="272"/>
        <v>0.17212151191676217</v>
      </c>
      <c r="CB219" s="125">
        <f t="shared" si="273"/>
        <v>0.98106355045205851</v>
      </c>
      <c r="CC219" s="125">
        <f t="shared" si="274"/>
        <v>62.697829705745896</v>
      </c>
      <c r="CD219" s="125">
        <f t="shared" si="275"/>
        <v>1.1872742889882826</v>
      </c>
      <c r="CE219" s="125">
        <f t="shared" si="276"/>
        <v>53</v>
      </c>
      <c r="CF219" s="304" cm="1">
        <f t="array" ref="CF219">PEDBIKE_DELAY(BW219,BV219,AG219,AH219,AP219,AQ219,AN219,L219,FALSE)</f>
        <v>5.8573568338118411</v>
      </c>
      <c r="CG219" s="306">
        <f t="shared" si="277"/>
        <v>5.0999999999999996</v>
      </c>
      <c r="CH219" s="125">
        <f t="shared" si="278"/>
        <v>1</v>
      </c>
      <c r="CI219" s="125">
        <f t="shared" si="279"/>
        <v>1.1840921412535196E-2</v>
      </c>
      <c r="CJ219" s="125">
        <f t="shared" si="280"/>
        <v>5.0999999999999996</v>
      </c>
      <c r="CK219" s="125">
        <f t="shared" si="281"/>
        <v>0.98106355045205851</v>
      </c>
      <c r="CL219" s="125">
        <f t="shared" si="282"/>
        <v>1</v>
      </c>
      <c r="CM219" s="125">
        <f t="shared" si="283"/>
        <v>61.510555416757612</v>
      </c>
      <c r="CN219" s="125">
        <f t="shared" si="284"/>
        <v>1.1872742889882826</v>
      </c>
      <c r="CO219" s="127">
        <f t="shared" si="285"/>
        <v>53</v>
      </c>
      <c r="CP219" s="125" cm="1">
        <f t="array" ref="CP219">PEDBIKE_DELAY(BW219,AW219,AG219,AH219,AP219,AQ219,AN219,L219,FALSE)</f>
        <v>5.8573568338118411</v>
      </c>
      <c r="CQ219" s="126">
        <f t="shared" si="286"/>
        <v>30.5</v>
      </c>
      <c r="CR219" s="126">
        <f t="shared" si="287"/>
        <v>78.5</v>
      </c>
      <c r="CS219" s="126">
        <f t="shared" si="288"/>
        <v>54.5</v>
      </c>
      <c r="CT219" s="304">
        <f t="shared" si="289"/>
        <v>35.950000000000003</v>
      </c>
      <c r="CU219" s="126">
        <f t="shared" si="300"/>
        <v>5.8573568338118411</v>
      </c>
      <c r="CV219" s="126">
        <f t="shared" si="290"/>
        <v>0</v>
      </c>
      <c r="CW219" s="127">
        <f t="shared" si="291"/>
        <v>0</v>
      </c>
      <c r="CX219" s="124">
        <f t="shared" si="292"/>
        <v>12</v>
      </c>
      <c r="CY219" s="124">
        <f t="shared" si="301"/>
        <v>2.2749999999999999</v>
      </c>
      <c r="CZ219" s="124">
        <f t="shared" si="302"/>
        <v>0.70884707828307048</v>
      </c>
      <c r="DA219" s="125">
        <f t="shared" si="293"/>
        <v>-2.2515000000000001</v>
      </c>
      <c r="DB219" s="125">
        <f t="shared" si="294"/>
        <v>2.31</v>
      </c>
      <c r="DC219" s="125">
        <f t="shared" si="295"/>
        <v>4.1908999999999992</v>
      </c>
      <c r="DD219" s="125">
        <f t="shared" si="303"/>
        <v>5.1747470782830707</v>
      </c>
      <c r="DE219" s="298" t="str">
        <f t="shared" si="296"/>
        <v>D</v>
      </c>
    </row>
    <row r="220" spans="1:109" x14ac:dyDescent="0.25">
      <c r="A220" s="23">
        <v>1100</v>
      </c>
      <c r="B220" s="23">
        <v>25</v>
      </c>
      <c r="C220" s="23">
        <v>1</v>
      </c>
      <c r="D220" s="23" t="s">
        <v>266</v>
      </c>
      <c r="E220" s="312">
        <f t="shared" si="228"/>
        <v>3.9396749999999998</v>
      </c>
      <c r="F220" s="287" t="str">
        <f t="shared" si="229"/>
        <v>D</v>
      </c>
      <c r="G220" s="312">
        <f t="shared" si="230"/>
        <v>4.4218999999999991</v>
      </c>
      <c r="H220" s="312">
        <f t="shared" si="230"/>
        <v>5.6685060896461881</v>
      </c>
      <c r="I220" s="287" t="str">
        <f t="shared" si="231"/>
        <v>E</v>
      </c>
      <c r="J220" s="320">
        <f t="shared" si="297"/>
        <v>1</v>
      </c>
      <c r="K220" s="80">
        <f t="shared" si="298"/>
        <v>1</v>
      </c>
      <c r="L220" s="82">
        <f t="shared" si="299"/>
        <v>1</v>
      </c>
      <c r="M220" s="80">
        <f t="shared" si="232"/>
        <v>25</v>
      </c>
      <c r="N220" s="80">
        <f t="shared" si="233"/>
        <v>220</v>
      </c>
      <c r="O220" s="80">
        <f t="shared" si="234"/>
        <v>220</v>
      </c>
      <c r="P220" s="80">
        <f t="shared" si="235"/>
        <v>1100</v>
      </c>
      <c r="Q220" s="80">
        <f t="shared" si="236"/>
        <v>3080</v>
      </c>
      <c r="R220" s="80">
        <f t="shared" si="237"/>
        <v>3080</v>
      </c>
      <c r="S220" s="80">
        <f t="shared" si="238"/>
        <v>110</v>
      </c>
      <c r="T220" s="80">
        <f>0</f>
        <v>0</v>
      </c>
      <c r="U220" s="80">
        <f>'Int. Sens. Plot'!$B$2</f>
        <v>100</v>
      </c>
      <c r="V220" s="80">
        <f>'Int. Sens. Plot'!$B$3</f>
        <v>25</v>
      </c>
      <c r="W220" s="80">
        <f t="shared" si="239"/>
        <v>5</v>
      </c>
      <c r="X220" s="80">
        <f t="shared" si="240"/>
        <v>5</v>
      </c>
      <c r="Y220" s="225">
        <v>0.5</v>
      </c>
      <c r="Z220" s="80">
        <v>0</v>
      </c>
      <c r="AA220" s="86">
        <v>45</v>
      </c>
      <c r="AB220" s="86">
        <v>5</v>
      </c>
      <c r="AC220" s="80">
        <v>90</v>
      </c>
      <c r="AD220" s="80">
        <v>45</v>
      </c>
      <c r="AE220" s="80">
        <v>12</v>
      </c>
      <c r="AF220" s="80">
        <f t="shared" si="241"/>
        <v>21</v>
      </c>
      <c r="AG220" s="80">
        <f t="shared" si="242"/>
        <v>21</v>
      </c>
      <c r="AH220" s="86">
        <v>0</v>
      </c>
      <c r="AI220" s="86">
        <v>12</v>
      </c>
      <c r="AJ220" s="40">
        <v>200.9</v>
      </c>
      <c r="AK220" s="86">
        <v>9</v>
      </c>
      <c r="AL220" s="86">
        <v>0</v>
      </c>
      <c r="AM220" s="91">
        <v>1</v>
      </c>
      <c r="AN220" s="91">
        <v>0.1</v>
      </c>
      <c r="AO220" s="122">
        <v>3.5</v>
      </c>
      <c r="AP220" s="122">
        <v>10</v>
      </c>
      <c r="AQ220" s="122">
        <v>3</v>
      </c>
      <c r="AR220" s="122">
        <v>3</v>
      </c>
      <c r="AS220" s="122" t="str">
        <f t="shared" si="243"/>
        <v>Stop</v>
      </c>
      <c r="AT220" s="119" t="s">
        <v>74</v>
      </c>
      <c r="AU220" s="321" t="s">
        <v>74</v>
      </c>
      <c r="AV220" s="306">
        <f t="shared" si="244"/>
        <v>9</v>
      </c>
      <c r="AW220" s="276">
        <f t="shared" si="245"/>
        <v>0.85555555555555551</v>
      </c>
      <c r="AX220" s="276">
        <f t="shared" si="246"/>
        <v>2.7777777777777776E-2</v>
      </c>
      <c r="AY220" s="125">
        <f t="shared" si="247"/>
        <v>46.799477065111233</v>
      </c>
      <c r="AZ220" s="125">
        <f t="shared" si="248"/>
        <v>70.19921559766685</v>
      </c>
      <c r="BA220" s="125">
        <f t="shared" si="249"/>
        <v>100.59895413022247</v>
      </c>
      <c r="BB220" s="125">
        <f t="shared" si="250"/>
        <v>1</v>
      </c>
      <c r="BC220" s="125">
        <f t="shared" si="251"/>
        <v>1</v>
      </c>
      <c r="BD220" s="326" t="str">
        <f t="shared" si="252"/>
        <v>-</v>
      </c>
      <c r="BE220" s="125" t="str">
        <f t="shared" si="253"/>
        <v>-</v>
      </c>
      <c r="BF220" s="125">
        <f t="shared" si="254"/>
        <v>1.1658129144884806</v>
      </c>
      <c r="BG220" s="125">
        <f t="shared" si="255"/>
        <v>0.68100000000000005</v>
      </c>
      <c r="BH220" s="127">
        <f t="shared" si="256"/>
        <v>770</v>
      </c>
      <c r="BI220" s="125">
        <f t="shared" si="257"/>
        <v>2.5024999999999999</v>
      </c>
      <c r="BJ220" s="125">
        <f t="shared" si="258"/>
        <v>0.156475</v>
      </c>
      <c r="BK220" s="127">
        <f t="shared" si="259"/>
        <v>49</v>
      </c>
      <c r="BL220" s="126">
        <f>IF(AS220="Signalized",(AC220-BK220)^2/(2*AC220),IF(AS220="Free",PEDBIKE_DELAY(AX220,AW220,AF220,AE220,AO220,AR220,AM220,L220,TRUE),IF(AS220="Stop",1,"Control N/A!")))</f>
        <v>1</v>
      </c>
      <c r="BM220" s="125">
        <f t="shared" si="260"/>
        <v>0</v>
      </c>
      <c r="BN220" s="125">
        <f t="shared" si="261"/>
        <v>3.9396749999999998</v>
      </c>
      <c r="BO220" s="124" t="str">
        <f t="shared" si="262"/>
        <v>D</v>
      </c>
      <c r="BP220" s="310"/>
      <c r="BQ220" s="302">
        <f t="shared" si="263"/>
        <v>1500</v>
      </c>
      <c r="BR220" s="126">
        <v>205</v>
      </c>
      <c r="BS220" s="127">
        <f t="shared" si="264"/>
        <v>2.7184196698676701E-3</v>
      </c>
      <c r="BT220" s="126">
        <f t="shared" si="265"/>
        <v>22.5</v>
      </c>
      <c r="BU220" s="303">
        <f t="shared" si="266"/>
        <v>5.0999999999999996</v>
      </c>
      <c r="BV220" s="276">
        <f t="shared" si="267"/>
        <v>0.85555555555555551</v>
      </c>
      <c r="BW220" s="276">
        <f t="shared" si="268"/>
        <v>6.9444444444444441E-3</v>
      </c>
      <c r="BX220" s="125">
        <f t="shared" si="269"/>
        <v>1</v>
      </c>
      <c r="BY220" s="125">
        <f t="shared" si="270"/>
        <v>9.6090703770673712E-3</v>
      </c>
      <c r="BZ220" s="125">
        <f t="shared" si="271"/>
        <v>5.0999999999999996</v>
      </c>
      <c r="CA220" s="125">
        <f t="shared" si="272"/>
        <v>0.18761245277947791</v>
      </c>
      <c r="CB220" s="125">
        <f t="shared" si="273"/>
        <v>0.98726413606373342</v>
      </c>
      <c r="CC220" s="125">
        <f t="shared" si="274"/>
        <v>86.608993742877331</v>
      </c>
      <c r="CD220" s="125">
        <f t="shared" si="275"/>
        <v>1.1030403599662488</v>
      </c>
      <c r="CE220" s="125">
        <f t="shared" si="276"/>
        <v>79</v>
      </c>
      <c r="CF220" s="304" cm="1">
        <f t="array" ref="CF220">PEDBIKE_DELAY(BW220,BV220,AG220,AH220,AP220,AQ220,AN220,L220,FALSE)</f>
        <v>6.3957017214809344</v>
      </c>
      <c r="CG220" s="306">
        <f t="shared" si="277"/>
        <v>5.0999999999999996</v>
      </c>
      <c r="CH220" s="125">
        <f t="shared" si="278"/>
        <v>1</v>
      </c>
      <c r="CI220" s="125">
        <f t="shared" si="279"/>
        <v>9.6090703770673712E-3</v>
      </c>
      <c r="CJ220" s="125">
        <f t="shared" si="280"/>
        <v>5.0999999999999996</v>
      </c>
      <c r="CK220" s="125">
        <f t="shared" si="281"/>
        <v>0.98726413606373342</v>
      </c>
      <c r="CL220" s="125">
        <f t="shared" si="282"/>
        <v>1</v>
      </c>
      <c r="CM220" s="125">
        <f t="shared" si="283"/>
        <v>85.505953382911088</v>
      </c>
      <c r="CN220" s="125">
        <f t="shared" si="284"/>
        <v>1.1030403599662488</v>
      </c>
      <c r="CO220" s="127">
        <f t="shared" si="285"/>
        <v>79</v>
      </c>
      <c r="CP220" s="125" cm="1">
        <f t="array" ref="CP220">PEDBIKE_DELAY(BW220,AW220,AG220,AH220,AP220,AQ220,AN220,L220,FALSE)</f>
        <v>6.3957017214809344</v>
      </c>
      <c r="CQ220" s="126">
        <f t="shared" si="286"/>
        <v>30.5</v>
      </c>
      <c r="CR220" s="126">
        <f t="shared" si="287"/>
        <v>78.5</v>
      </c>
      <c r="CS220" s="126">
        <f t="shared" si="288"/>
        <v>54.5</v>
      </c>
      <c r="CT220" s="304">
        <f t="shared" si="289"/>
        <v>35.950000000000003</v>
      </c>
      <c r="CU220" s="126">
        <f t="shared" si="300"/>
        <v>6.3957017214809344</v>
      </c>
      <c r="CV220" s="126">
        <f t="shared" si="290"/>
        <v>0</v>
      </c>
      <c r="CW220" s="127">
        <f t="shared" si="291"/>
        <v>0</v>
      </c>
      <c r="CX220" s="124">
        <f t="shared" si="292"/>
        <v>12</v>
      </c>
      <c r="CY220" s="124">
        <f t="shared" si="301"/>
        <v>2.5024999999999999</v>
      </c>
      <c r="CZ220" s="124">
        <f t="shared" si="302"/>
        <v>0.74410608964618763</v>
      </c>
      <c r="DA220" s="125">
        <f t="shared" si="293"/>
        <v>-2.2515000000000001</v>
      </c>
      <c r="DB220" s="125">
        <f t="shared" si="294"/>
        <v>2.5409999999999999</v>
      </c>
      <c r="DC220" s="125">
        <f t="shared" si="295"/>
        <v>4.4218999999999991</v>
      </c>
      <c r="DD220" s="125">
        <f t="shared" si="303"/>
        <v>5.6685060896461881</v>
      </c>
      <c r="DE220" s="298" t="str">
        <f t="shared" si="296"/>
        <v>E</v>
      </c>
    </row>
    <row r="221" spans="1:109" x14ac:dyDescent="0.25">
      <c r="A221" s="23">
        <v>1200</v>
      </c>
      <c r="B221" s="23">
        <v>25</v>
      </c>
      <c r="C221" s="23">
        <v>1</v>
      </c>
      <c r="D221" s="23" t="s">
        <v>266</v>
      </c>
      <c r="E221" s="312">
        <f t="shared" si="228"/>
        <v>4.1814</v>
      </c>
      <c r="F221" s="287" t="str">
        <f t="shared" si="229"/>
        <v>D</v>
      </c>
      <c r="G221" s="312">
        <f t="shared" si="230"/>
        <v>4.6528999999999989</v>
      </c>
      <c r="H221" s="312">
        <f t="shared" si="230"/>
        <v>6.1511109099584216</v>
      </c>
      <c r="I221" s="287" t="str">
        <f t="shared" si="231"/>
        <v>E</v>
      </c>
      <c r="J221" s="320">
        <f t="shared" si="297"/>
        <v>1</v>
      </c>
      <c r="K221" s="80">
        <f t="shared" si="298"/>
        <v>1</v>
      </c>
      <c r="L221" s="82">
        <f t="shared" si="299"/>
        <v>1</v>
      </c>
      <c r="M221" s="80">
        <f t="shared" si="232"/>
        <v>25</v>
      </c>
      <c r="N221" s="80">
        <f t="shared" si="233"/>
        <v>240</v>
      </c>
      <c r="O221" s="80">
        <f t="shared" si="234"/>
        <v>240</v>
      </c>
      <c r="P221" s="80">
        <f t="shared" si="235"/>
        <v>1200</v>
      </c>
      <c r="Q221" s="80">
        <f t="shared" si="236"/>
        <v>3360</v>
      </c>
      <c r="R221" s="80">
        <f t="shared" si="237"/>
        <v>3360</v>
      </c>
      <c r="S221" s="80">
        <f t="shared" si="238"/>
        <v>120</v>
      </c>
      <c r="T221" s="80">
        <f>0</f>
        <v>0</v>
      </c>
      <c r="U221" s="80">
        <f>'Int. Sens. Plot'!$B$2</f>
        <v>100</v>
      </c>
      <c r="V221" s="80">
        <f>'Int. Sens. Plot'!$B$3</f>
        <v>25</v>
      </c>
      <c r="W221" s="80">
        <f t="shared" si="239"/>
        <v>5</v>
      </c>
      <c r="X221" s="80">
        <f t="shared" si="240"/>
        <v>5</v>
      </c>
      <c r="Y221" s="225">
        <v>0.5</v>
      </c>
      <c r="Z221" s="80">
        <v>0</v>
      </c>
      <c r="AA221" s="86">
        <v>45</v>
      </c>
      <c r="AB221" s="86">
        <v>5</v>
      </c>
      <c r="AC221" s="80">
        <v>90</v>
      </c>
      <c r="AD221" s="80">
        <v>45</v>
      </c>
      <c r="AE221" s="80">
        <v>12</v>
      </c>
      <c r="AF221" s="80">
        <f t="shared" si="241"/>
        <v>21</v>
      </c>
      <c r="AG221" s="80">
        <f t="shared" si="242"/>
        <v>21</v>
      </c>
      <c r="AH221" s="86">
        <v>0</v>
      </c>
      <c r="AI221" s="86">
        <v>12</v>
      </c>
      <c r="AJ221" s="40">
        <v>201.9</v>
      </c>
      <c r="AK221" s="86">
        <v>9</v>
      </c>
      <c r="AL221" s="86">
        <v>0</v>
      </c>
      <c r="AM221" s="91">
        <v>1</v>
      </c>
      <c r="AN221" s="91">
        <v>0.1</v>
      </c>
      <c r="AO221" s="122">
        <v>3.5</v>
      </c>
      <c r="AP221" s="122">
        <v>10</v>
      </c>
      <c r="AQ221" s="122">
        <v>3</v>
      </c>
      <c r="AR221" s="122">
        <v>3</v>
      </c>
      <c r="AS221" s="122" t="str">
        <f t="shared" si="243"/>
        <v>Stop</v>
      </c>
      <c r="AT221" s="119" t="s">
        <v>74</v>
      </c>
      <c r="AU221" s="321" t="s">
        <v>74</v>
      </c>
      <c r="AV221" s="306">
        <f t="shared" si="244"/>
        <v>9</v>
      </c>
      <c r="AW221" s="276">
        <f t="shared" si="245"/>
        <v>0.93333333333333335</v>
      </c>
      <c r="AX221" s="276">
        <f t="shared" si="246"/>
        <v>2.7777777777777776E-2</v>
      </c>
      <c r="AY221" s="125">
        <f t="shared" si="247"/>
        <v>86.189488516590657</v>
      </c>
      <c r="AZ221" s="125">
        <f t="shared" si="248"/>
        <v>129.28423277488599</v>
      </c>
      <c r="BA221" s="125">
        <f t="shared" si="249"/>
        <v>179.37897703318131</v>
      </c>
      <c r="BB221" s="125">
        <f t="shared" si="250"/>
        <v>1</v>
      </c>
      <c r="BC221" s="125">
        <f t="shared" si="251"/>
        <v>1</v>
      </c>
      <c r="BD221" s="326" t="str">
        <f t="shared" si="252"/>
        <v>-</v>
      </c>
      <c r="BE221" s="125" t="str">
        <f t="shared" si="253"/>
        <v>-</v>
      </c>
      <c r="BF221" s="125">
        <f t="shared" si="254"/>
        <v>1.069886277251209</v>
      </c>
      <c r="BG221" s="125">
        <f t="shared" si="255"/>
        <v>0.68100000000000005</v>
      </c>
      <c r="BH221" s="127">
        <f t="shared" si="256"/>
        <v>840</v>
      </c>
      <c r="BI221" s="125">
        <f t="shared" si="257"/>
        <v>2.73</v>
      </c>
      <c r="BJ221" s="125">
        <f t="shared" si="258"/>
        <v>0.17069999999999999</v>
      </c>
      <c r="BK221" s="127">
        <f t="shared" si="259"/>
        <v>49</v>
      </c>
      <c r="BL221" s="126">
        <f>IF(AS221="Signalized",(AC221-BK221)^2/(2*AC221),IF(AS221="Free",PEDBIKE_DELAY(AX221,AW221,AF221,AE221,AO221,AR221,AM221,L221,TRUE),IF(AS221="Stop",1,"Control N/A!")))</f>
        <v>1</v>
      </c>
      <c r="BM221" s="125">
        <f t="shared" si="260"/>
        <v>0</v>
      </c>
      <c r="BN221" s="125">
        <f t="shared" si="261"/>
        <v>4.1814</v>
      </c>
      <c r="BO221" s="124" t="str">
        <f t="shared" si="262"/>
        <v>D</v>
      </c>
      <c r="BP221" s="310"/>
      <c r="BQ221" s="302">
        <f t="shared" si="263"/>
        <v>1500</v>
      </c>
      <c r="BR221" s="126">
        <v>206</v>
      </c>
      <c r="BS221" s="127">
        <f t="shared" si="264"/>
        <v>8.1423614728662287E-4</v>
      </c>
      <c r="BT221" s="126">
        <f t="shared" si="265"/>
        <v>22.5</v>
      </c>
      <c r="BU221" s="303">
        <f t="shared" si="266"/>
        <v>5.0999999999999996</v>
      </c>
      <c r="BV221" s="276">
        <f t="shared" si="267"/>
        <v>0.93333333333333335</v>
      </c>
      <c r="BW221" s="276">
        <f t="shared" si="268"/>
        <v>6.9444444444444441E-3</v>
      </c>
      <c r="BX221" s="125">
        <f t="shared" si="269"/>
        <v>1</v>
      </c>
      <c r="BY221" s="125">
        <f t="shared" si="270"/>
        <v>7.9990605003022602E-3</v>
      </c>
      <c r="BZ221" s="125">
        <f t="shared" si="271"/>
        <v>5.0999999999999996</v>
      </c>
      <c r="CA221" s="125">
        <f t="shared" si="272"/>
        <v>0.20281353317080053</v>
      </c>
      <c r="CB221" s="125">
        <f t="shared" si="273"/>
        <v>0.99143439060250194</v>
      </c>
      <c r="CC221" s="125">
        <f t="shared" si="274"/>
        <v>119.94085858002911</v>
      </c>
      <c r="CD221" s="125">
        <f t="shared" si="275"/>
        <v>1.0273665453970833</v>
      </c>
      <c r="CE221" s="125">
        <f t="shared" si="276"/>
        <v>117</v>
      </c>
      <c r="CF221" s="304" cm="1">
        <f t="array" ref="CF221">PEDBIKE_DELAY(BW221,BV221,AG221,AH221,AP221,AQ221,AN221,L221,FALSE)</f>
        <v>6.7919489315639456</v>
      </c>
      <c r="CG221" s="306">
        <f t="shared" si="277"/>
        <v>5.0999999999999996</v>
      </c>
      <c r="CH221" s="125">
        <f t="shared" si="278"/>
        <v>1</v>
      </c>
      <c r="CI221" s="125">
        <f t="shared" si="279"/>
        <v>7.9990605003022602E-3</v>
      </c>
      <c r="CJ221" s="125">
        <f t="shared" si="280"/>
        <v>5.0999999999999996</v>
      </c>
      <c r="CK221" s="125">
        <f t="shared" si="281"/>
        <v>0.99143439060250194</v>
      </c>
      <c r="CL221" s="125">
        <f t="shared" si="282"/>
        <v>1</v>
      </c>
      <c r="CM221" s="125">
        <f t="shared" si="283"/>
        <v>118.91349203463203</v>
      </c>
      <c r="CN221" s="125">
        <f t="shared" si="284"/>
        <v>1.0273665453970833</v>
      </c>
      <c r="CO221" s="127">
        <f t="shared" si="285"/>
        <v>117</v>
      </c>
      <c r="CP221" s="125" cm="1">
        <f t="array" ref="CP221">PEDBIKE_DELAY(BW221,AW221,AG221,AH221,AP221,AQ221,AN221,L221,FALSE)</f>
        <v>6.7919489315639456</v>
      </c>
      <c r="CQ221" s="126">
        <f t="shared" si="286"/>
        <v>30.5</v>
      </c>
      <c r="CR221" s="126">
        <f t="shared" si="287"/>
        <v>78.5</v>
      </c>
      <c r="CS221" s="126">
        <f t="shared" si="288"/>
        <v>54.5</v>
      </c>
      <c r="CT221" s="304">
        <f t="shared" si="289"/>
        <v>35.950000000000003</v>
      </c>
      <c r="CU221" s="126">
        <f t="shared" si="300"/>
        <v>6.7919489315639456</v>
      </c>
      <c r="CV221" s="126">
        <f t="shared" si="290"/>
        <v>0</v>
      </c>
      <c r="CW221" s="127">
        <f t="shared" si="291"/>
        <v>0</v>
      </c>
      <c r="CX221" s="124">
        <f t="shared" si="292"/>
        <v>12</v>
      </c>
      <c r="CY221" s="124">
        <f t="shared" si="301"/>
        <v>2.73</v>
      </c>
      <c r="CZ221" s="124">
        <f t="shared" si="302"/>
        <v>0.76821090995842167</v>
      </c>
      <c r="DA221" s="125">
        <f t="shared" si="293"/>
        <v>-2.2515000000000001</v>
      </c>
      <c r="DB221" s="125">
        <f t="shared" si="294"/>
        <v>2.7719999999999998</v>
      </c>
      <c r="DC221" s="125">
        <f t="shared" si="295"/>
        <v>4.6528999999999989</v>
      </c>
      <c r="DD221" s="125">
        <f t="shared" si="303"/>
        <v>6.1511109099584216</v>
      </c>
      <c r="DE221" s="298" t="str">
        <f t="shared" si="296"/>
        <v>E</v>
      </c>
    </row>
    <row r="222" spans="1:109" x14ac:dyDescent="0.25">
      <c r="A222" s="23">
        <v>100</v>
      </c>
      <c r="B222" s="23">
        <v>35</v>
      </c>
      <c r="C222" s="23">
        <v>1</v>
      </c>
      <c r="D222" s="23" t="s">
        <v>266</v>
      </c>
      <c r="E222" s="312">
        <f t="shared" si="228"/>
        <v>1.6134249999999999</v>
      </c>
      <c r="F222" s="287" t="str">
        <f t="shared" si="229"/>
        <v>A</v>
      </c>
      <c r="G222" s="312">
        <f t="shared" si="230"/>
        <v>2.1118999999999994</v>
      </c>
      <c r="H222" s="312">
        <f t="shared" si="230"/>
        <v>0.43039999999999984</v>
      </c>
      <c r="I222" s="287" t="str">
        <f t="shared" si="231"/>
        <v>B</v>
      </c>
      <c r="J222" s="320">
        <f t="shared" si="297"/>
        <v>1</v>
      </c>
      <c r="K222" s="80">
        <f t="shared" si="298"/>
        <v>1</v>
      </c>
      <c r="L222" s="82">
        <f t="shared" si="299"/>
        <v>1</v>
      </c>
      <c r="M222" s="80">
        <f t="shared" si="232"/>
        <v>35</v>
      </c>
      <c r="N222" s="80">
        <f t="shared" si="233"/>
        <v>20</v>
      </c>
      <c r="O222" s="80">
        <f t="shared" si="234"/>
        <v>20</v>
      </c>
      <c r="P222" s="80">
        <f t="shared" si="235"/>
        <v>100</v>
      </c>
      <c r="Q222" s="80">
        <f t="shared" si="236"/>
        <v>280</v>
      </c>
      <c r="R222" s="80">
        <f t="shared" si="237"/>
        <v>280</v>
      </c>
      <c r="S222" s="80">
        <f t="shared" si="238"/>
        <v>10</v>
      </c>
      <c r="T222" s="80">
        <f>0</f>
        <v>0</v>
      </c>
      <c r="U222" s="80">
        <f>'Int. Sens. Plot'!$B$2</f>
        <v>100</v>
      </c>
      <c r="V222" s="80">
        <f>'Int. Sens. Plot'!$B$3</f>
        <v>25</v>
      </c>
      <c r="W222" s="80">
        <f t="shared" si="239"/>
        <v>5</v>
      </c>
      <c r="X222" s="80">
        <f t="shared" si="240"/>
        <v>5</v>
      </c>
      <c r="Y222" s="225">
        <v>0.5</v>
      </c>
      <c r="Z222" s="80">
        <v>0</v>
      </c>
      <c r="AA222" s="86">
        <v>45</v>
      </c>
      <c r="AB222" s="86">
        <v>5</v>
      </c>
      <c r="AC222" s="80">
        <v>90</v>
      </c>
      <c r="AD222" s="80">
        <v>45</v>
      </c>
      <c r="AE222" s="80">
        <v>12</v>
      </c>
      <c r="AF222" s="80">
        <f t="shared" si="241"/>
        <v>21</v>
      </c>
      <c r="AG222" s="80">
        <f t="shared" si="242"/>
        <v>21</v>
      </c>
      <c r="AH222" s="86">
        <v>0</v>
      </c>
      <c r="AI222" s="86">
        <v>12</v>
      </c>
      <c r="AJ222" s="40">
        <v>202.9</v>
      </c>
      <c r="AK222" s="86">
        <v>9</v>
      </c>
      <c r="AL222" s="86">
        <v>0</v>
      </c>
      <c r="AM222" s="91">
        <v>1</v>
      </c>
      <c r="AN222" s="91">
        <v>0.1</v>
      </c>
      <c r="AO222" s="122">
        <v>3.5</v>
      </c>
      <c r="AP222" s="122">
        <v>10</v>
      </c>
      <c r="AQ222" s="122">
        <v>3</v>
      </c>
      <c r="AR222" s="122">
        <v>3</v>
      </c>
      <c r="AS222" s="122" t="str">
        <f t="shared" si="243"/>
        <v>Stop</v>
      </c>
      <c r="AT222" s="119" t="s">
        <v>74</v>
      </c>
      <c r="AU222" s="321" t="s">
        <v>74</v>
      </c>
      <c r="AV222" s="306">
        <f t="shared" si="244"/>
        <v>9</v>
      </c>
      <c r="AW222" s="276">
        <f t="shared" si="245"/>
        <v>7.7777777777777779E-2</v>
      </c>
      <c r="AX222" s="276">
        <f t="shared" si="246"/>
        <v>2.7777777777777776E-2</v>
      </c>
      <c r="AY222" s="125">
        <f t="shared" si="247"/>
        <v>1</v>
      </c>
      <c r="AZ222" s="125">
        <f t="shared" si="248"/>
        <v>1.1037881315974762</v>
      </c>
      <c r="BA222" s="125">
        <f t="shared" si="249"/>
        <v>9</v>
      </c>
      <c r="BB222" s="125">
        <f t="shared" si="250"/>
        <v>0.50341469620859047</v>
      </c>
      <c r="BC222" s="125">
        <f t="shared" si="251"/>
        <v>0.50341469620859047</v>
      </c>
      <c r="BD222" s="326" t="str">
        <f t="shared" si="252"/>
        <v>-</v>
      </c>
      <c r="BE222" s="125" t="str">
        <f t="shared" si="253"/>
        <v>-</v>
      </c>
      <c r="BF222" s="125">
        <f t="shared" si="254"/>
        <v>29.344680292176033</v>
      </c>
      <c r="BG222" s="125">
        <f t="shared" si="255"/>
        <v>0.68100000000000005</v>
      </c>
      <c r="BH222" s="127">
        <f t="shared" si="256"/>
        <v>70</v>
      </c>
      <c r="BI222" s="125">
        <f t="shared" si="257"/>
        <v>0.31849999999999995</v>
      </c>
      <c r="BJ222" s="125">
        <f t="shared" si="258"/>
        <v>1.4225E-2</v>
      </c>
      <c r="BK222" s="127">
        <f t="shared" si="259"/>
        <v>49</v>
      </c>
      <c r="BL222" s="126">
        <f>IF(AS222="Signalized",(AC222-BK222)^2/(2*AC222),IF(AS222="Free",PEDBIKE_DELAY(AX222,AW222,AF222,AE222,AO222,AR222,AM222,L222,TRUE),IF(AS222="Stop",1,"Control N/A!")))</f>
        <v>1</v>
      </c>
      <c r="BM222" s="125">
        <f t="shared" si="260"/>
        <v>0</v>
      </c>
      <c r="BN222" s="125">
        <f t="shared" si="261"/>
        <v>1.6134249999999999</v>
      </c>
      <c r="BO222" s="124" t="str">
        <f t="shared" si="262"/>
        <v>A</v>
      </c>
      <c r="BP222" s="310"/>
      <c r="BQ222" s="302">
        <f t="shared" si="263"/>
        <v>1500</v>
      </c>
      <c r="BR222" s="126">
        <v>207</v>
      </c>
      <c r="BS222" s="127">
        <f t="shared" si="264"/>
        <v>237.47757703428988</v>
      </c>
      <c r="BT222" s="126">
        <f t="shared" si="265"/>
        <v>11.875062292223756</v>
      </c>
      <c r="BU222" s="303">
        <f t="shared" si="266"/>
        <v>5.0999999999999996</v>
      </c>
      <c r="BV222" s="276">
        <f t="shared" si="267"/>
        <v>7.7777777777777779E-2</v>
      </c>
      <c r="BW222" s="276">
        <f t="shared" si="268"/>
        <v>6.9444444444444441E-3</v>
      </c>
      <c r="BX222" s="125">
        <f t="shared" si="269"/>
        <v>1</v>
      </c>
      <c r="BY222" s="125">
        <f t="shared" si="270"/>
        <v>0.14782490273109056</v>
      </c>
      <c r="BZ222" s="125">
        <f t="shared" si="271"/>
        <v>5.0999999999999996</v>
      </c>
      <c r="CA222" s="125">
        <f t="shared" si="272"/>
        <v>1.8711611771168868E-2</v>
      </c>
      <c r="CB222" s="125">
        <f t="shared" si="273"/>
        <v>0.32744182566942437</v>
      </c>
      <c r="CC222" s="125">
        <f t="shared" si="274"/>
        <v>3.5414886057891568</v>
      </c>
      <c r="CD222" s="125">
        <f t="shared" si="275"/>
        <v>2.3818571111220983</v>
      </c>
      <c r="CE222" s="125">
        <f t="shared" si="276"/>
        <v>1</v>
      </c>
      <c r="CF222" s="304" cm="1">
        <f t="array" ref="CF222">PEDBIKE_DELAY(BW222,BV222,AG222,AH222,AP222,AQ222,AN222,L222,FALSE)</f>
        <v>0.38103133335505995</v>
      </c>
      <c r="CG222" s="306">
        <f t="shared" si="277"/>
        <v>5.0999999999999996</v>
      </c>
      <c r="CH222" s="125">
        <f t="shared" si="278"/>
        <v>1</v>
      </c>
      <c r="CI222" s="125">
        <f t="shared" si="279"/>
        <v>0.14782490273109056</v>
      </c>
      <c r="CJ222" s="125">
        <f t="shared" si="280"/>
        <v>5.0999999999999996</v>
      </c>
      <c r="CK222" s="125">
        <f t="shared" si="281"/>
        <v>0.32744182566942426</v>
      </c>
      <c r="CL222" s="125">
        <f t="shared" si="282"/>
        <v>0.99975882795512139</v>
      </c>
      <c r="CM222" s="125">
        <f t="shared" si="283"/>
        <v>1.1599112328309653</v>
      </c>
      <c r="CN222" s="125">
        <f t="shared" si="284"/>
        <v>2.3818571111220983</v>
      </c>
      <c r="CO222" s="127">
        <f t="shared" si="285"/>
        <v>1</v>
      </c>
      <c r="CP222" s="125" cm="1">
        <f t="array" ref="CP222">PEDBIKE_DELAY(BW222,AW222,AG222,AH222,AP222,AQ222,AN222,L222,FALSE)</f>
        <v>0.38103133335505995</v>
      </c>
      <c r="CQ222" s="126">
        <f t="shared" si="286"/>
        <v>30.5</v>
      </c>
      <c r="CR222" s="126">
        <f t="shared" si="287"/>
        <v>78.5</v>
      </c>
      <c r="CS222" s="126">
        <f t="shared" si="288"/>
        <v>54.5</v>
      </c>
      <c r="CT222" s="304">
        <f t="shared" si="289"/>
        <v>25.325062292223755</v>
      </c>
      <c r="CU222" s="126">
        <f t="shared" si="300"/>
        <v>0.38103133335505995</v>
      </c>
      <c r="CV222" s="126">
        <f t="shared" si="290"/>
        <v>0</v>
      </c>
      <c r="CW222" s="127">
        <f t="shared" si="291"/>
        <v>0</v>
      </c>
      <c r="CX222" s="124">
        <f t="shared" si="292"/>
        <v>12</v>
      </c>
      <c r="CY222" s="124">
        <f t="shared" si="301"/>
        <v>0.31849999999999995</v>
      </c>
      <c r="CZ222" s="124">
        <f t="shared" si="302"/>
        <v>0</v>
      </c>
      <c r="DA222" s="125">
        <f t="shared" si="293"/>
        <v>-2.2515000000000001</v>
      </c>
      <c r="DB222" s="125">
        <f t="shared" si="294"/>
        <v>0.23100000000000001</v>
      </c>
      <c r="DC222" s="125">
        <f t="shared" si="295"/>
        <v>2.1118999999999994</v>
      </c>
      <c r="DD222" s="125">
        <f t="shared" si="303"/>
        <v>0.43039999999999984</v>
      </c>
      <c r="DE222" s="298" t="str">
        <f t="shared" si="296"/>
        <v>B</v>
      </c>
    </row>
    <row r="223" spans="1:109" x14ac:dyDescent="0.25">
      <c r="A223" s="23">
        <v>200</v>
      </c>
      <c r="B223" s="23">
        <v>35</v>
      </c>
      <c r="C223" s="23">
        <v>1</v>
      </c>
      <c r="D223" s="23" t="s">
        <v>266</v>
      </c>
      <c r="E223" s="312">
        <f t="shared" si="228"/>
        <v>1.94615</v>
      </c>
      <c r="F223" s="287" t="str">
        <f t="shared" si="229"/>
        <v>A</v>
      </c>
      <c r="G223" s="312">
        <f t="shared" si="230"/>
        <v>2.3428999999999993</v>
      </c>
      <c r="H223" s="312">
        <f t="shared" si="230"/>
        <v>0.9799000000000001</v>
      </c>
      <c r="I223" s="287" t="str">
        <f t="shared" si="231"/>
        <v>B</v>
      </c>
      <c r="J223" s="320">
        <f t="shared" si="297"/>
        <v>1</v>
      </c>
      <c r="K223" s="80">
        <f t="shared" si="298"/>
        <v>1</v>
      </c>
      <c r="L223" s="82">
        <f t="shared" si="299"/>
        <v>1</v>
      </c>
      <c r="M223" s="80">
        <f t="shared" si="232"/>
        <v>35</v>
      </c>
      <c r="N223" s="80">
        <f t="shared" si="233"/>
        <v>40</v>
      </c>
      <c r="O223" s="80">
        <f t="shared" si="234"/>
        <v>40</v>
      </c>
      <c r="P223" s="80">
        <f t="shared" si="235"/>
        <v>200</v>
      </c>
      <c r="Q223" s="80">
        <f t="shared" si="236"/>
        <v>560</v>
      </c>
      <c r="R223" s="80">
        <f t="shared" si="237"/>
        <v>560</v>
      </c>
      <c r="S223" s="80">
        <f t="shared" si="238"/>
        <v>20</v>
      </c>
      <c r="T223" s="80">
        <f>0</f>
        <v>0</v>
      </c>
      <c r="U223" s="80">
        <f>'Int. Sens. Plot'!$B$2</f>
        <v>100</v>
      </c>
      <c r="V223" s="80">
        <f>'Int. Sens. Plot'!$B$3</f>
        <v>25</v>
      </c>
      <c r="W223" s="80">
        <f t="shared" si="239"/>
        <v>5</v>
      </c>
      <c r="X223" s="80">
        <f t="shared" si="240"/>
        <v>5</v>
      </c>
      <c r="Y223" s="225">
        <v>0.5</v>
      </c>
      <c r="Z223" s="80">
        <v>0</v>
      </c>
      <c r="AA223" s="86">
        <v>45</v>
      </c>
      <c r="AB223" s="86">
        <v>5</v>
      </c>
      <c r="AC223" s="80">
        <v>90</v>
      </c>
      <c r="AD223" s="80">
        <v>45</v>
      </c>
      <c r="AE223" s="80">
        <v>12</v>
      </c>
      <c r="AF223" s="80">
        <f t="shared" si="241"/>
        <v>21</v>
      </c>
      <c r="AG223" s="80">
        <f t="shared" si="242"/>
        <v>21</v>
      </c>
      <c r="AH223" s="86">
        <v>0</v>
      </c>
      <c r="AI223" s="86">
        <v>12</v>
      </c>
      <c r="AJ223" s="40">
        <v>203.9</v>
      </c>
      <c r="AK223" s="86">
        <v>9</v>
      </c>
      <c r="AL223" s="86">
        <v>0</v>
      </c>
      <c r="AM223" s="91">
        <v>1</v>
      </c>
      <c r="AN223" s="91">
        <v>0.1</v>
      </c>
      <c r="AO223" s="122">
        <v>3.5</v>
      </c>
      <c r="AP223" s="122">
        <v>10</v>
      </c>
      <c r="AQ223" s="122">
        <v>3</v>
      </c>
      <c r="AR223" s="122">
        <v>3</v>
      </c>
      <c r="AS223" s="122" t="str">
        <f t="shared" si="243"/>
        <v>Stop</v>
      </c>
      <c r="AT223" s="119" t="s">
        <v>74</v>
      </c>
      <c r="AU223" s="321" t="s">
        <v>74</v>
      </c>
      <c r="AV223" s="306">
        <f t="shared" si="244"/>
        <v>9</v>
      </c>
      <c r="AW223" s="276">
        <f t="shared" si="245"/>
        <v>0.15555555555555556</v>
      </c>
      <c r="AX223" s="276">
        <f t="shared" si="246"/>
        <v>2.7777777777777776E-2</v>
      </c>
      <c r="AY223" s="125">
        <f t="shared" si="247"/>
        <v>1</v>
      </c>
      <c r="AZ223" s="125">
        <f t="shared" si="248"/>
        <v>1.2752249018249304</v>
      </c>
      <c r="BA223" s="125">
        <f t="shared" si="249"/>
        <v>9</v>
      </c>
      <c r="BB223" s="125">
        <f t="shared" si="250"/>
        <v>0.75340303605839354</v>
      </c>
      <c r="BC223" s="125">
        <f t="shared" si="251"/>
        <v>0.75340303605839354</v>
      </c>
      <c r="BD223" s="326" t="str">
        <f t="shared" si="252"/>
        <v>-</v>
      </c>
      <c r="BE223" s="125" t="str">
        <f t="shared" si="253"/>
        <v>-</v>
      </c>
      <c r="BF223" s="125">
        <f t="shared" si="254"/>
        <v>7.6910560119050713</v>
      </c>
      <c r="BG223" s="125">
        <f t="shared" si="255"/>
        <v>0.68100000000000005</v>
      </c>
      <c r="BH223" s="127">
        <f t="shared" si="256"/>
        <v>140</v>
      </c>
      <c r="BI223" s="125">
        <f t="shared" si="257"/>
        <v>0.6369999999999999</v>
      </c>
      <c r="BJ223" s="125">
        <f t="shared" si="258"/>
        <v>2.845E-2</v>
      </c>
      <c r="BK223" s="127">
        <f t="shared" si="259"/>
        <v>49</v>
      </c>
      <c r="BL223" s="126">
        <f>IF(AS223="Signalized",(AC223-BK223)^2/(2*AC223),IF(AS223="Free",PEDBIKE_DELAY(AX223,AW223,AF223,AE223,AO223,AR223,AM223,L223,TRUE),IF(AS223="Stop",1,"Control N/A!")))</f>
        <v>1</v>
      </c>
      <c r="BM223" s="125">
        <f t="shared" si="260"/>
        <v>0</v>
      </c>
      <c r="BN223" s="125">
        <f t="shared" si="261"/>
        <v>1.94615</v>
      </c>
      <c r="BO223" s="124" t="str">
        <f t="shared" si="262"/>
        <v>A</v>
      </c>
      <c r="BP223" s="310"/>
      <c r="BQ223" s="302">
        <f t="shared" si="263"/>
        <v>1500</v>
      </c>
      <c r="BR223" s="126">
        <v>208</v>
      </c>
      <c r="BS223" s="127">
        <f t="shared" si="264"/>
        <v>74.363266897368945</v>
      </c>
      <c r="BT223" s="126">
        <f t="shared" si="265"/>
        <v>13.523158322422523</v>
      </c>
      <c r="BU223" s="303">
        <f t="shared" si="266"/>
        <v>5.0999999999999996</v>
      </c>
      <c r="BV223" s="276">
        <f t="shared" si="267"/>
        <v>0.15555555555555556</v>
      </c>
      <c r="BW223" s="276">
        <f t="shared" si="268"/>
        <v>6.9444444444444441E-3</v>
      </c>
      <c r="BX223" s="125">
        <f t="shared" si="269"/>
        <v>1</v>
      </c>
      <c r="BY223" s="125">
        <f t="shared" si="270"/>
        <v>0.10857847474827272</v>
      </c>
      <c r="BZ223" s="125">
        <f t="shared" si="271"/>
        <v>5.0999999999999996</v>
      </c>
      <c r="CA223" s="125">
        <f t="shared" si="272"/>
        <v>3.7073099127262754E-2</v>
      </c>
      <c r="CB223" s="125">
        <f t="shared" si="273"/>
        <v>0.54766550214112308</v>
      </c>
      <c r="CC223" s="125">
        <f t="shared" si="274"/>
        <v>4.8997322097653022</v>
      </c>
      <c r="CD223" s="125">
        <f t="shared" si="275"/>
        <v>2.2163179087471558</v>
      </c>
      <c r="CE223" s="125">
        <f t="shared" si="276"/>
        <v>2</v>
      </c>
      <c r="CF223" s="304" cm="1">
        <f t="array" ref="CF223">PEDBIKE_DELAY(BW223,BV223,AG223,AH223,AP223,AQ223,AN223,L223,FALSE)</f>
        <v>0.81663296669681418</v>
      </c>
      <c r="CG223" s="306">
        <f t="shared" si="277"/>
        <v>5.0999999999999996</v>
      </c>
      <c r="CH223" s="125">
        <f t="shared" si="278"/>
        <v>1</v>
      </c>
      <c r="CI223" s="125">
        <f t="shared" si="279"/>
        <v>0.10857847474827272</v>
      </c>
      <c r="CJ223" s="125">
        <f t="shared" si="280"/>
        <v>5.0999999999999996</v>
      </c>
      <c r="CK223" s="125">
        <f t="shared" si="281"/>
        <v>0.54766550214112297</v>
      </c>
      <c r="CL223" s="125">
        <f t="shared" si="282"/>
        <v>0.99999994183604479</v>
      </c>
      <c r="CM223" s="125">
        <f t="shared" si="283"/>
        <v>2.6834144570961471</v>
      </c>
      <c r="CN223" s="125">
        <f t="shared" si="284"/>
        <v>2.2163179087471558</v>
      </c>
      <c r="CO223" s="127">
        <f t="shared" si="285"/>
        <v>2</v>
      </c>
      <c r="CP223" s="125" cm="1">
        <f t="array" ref="CP223">PEDBIKE_DELAY(BW223,AW223,AG223,AH223,AP223,AQ223,AN223,L223,FALSE)</f>
        <v>0.81663296669681418</v>
      </c>
      <c r="CQ223" s="126">
        <f t="shared" si="286"/>
        <v>30.5</v>
      </c>
      <c r="CR223" s="126">
        <f t="shared" si="287"/>
        <v>78.5</v>
      </c>
      <c r="CS223" s="126">
        <f t="shared" si="288"/>
        <v>54.5</v>
      </c>
      <c r="CT223" s="304">
        <f t="shared" si="289"/>
        <v>26.973158322422524</v>
      </c>
      <c r="CU223" s="126">
        <f t="shared" si="300"/>
        <v>0.81663296669681418</v>
      </c>
      <c r="CV223" s="126">
        <f t="shared" si="290"/>
        <v>0</v>
      </c>
      <c r="CW223" s="127">
        <f t="shared" si="291"/>
        <v>0</v>
      </c>
      <c r="CX223" s="124">
        <f t="shared" si="292"/>
        <v>12</v>
      </c>
      <c r="CY223" s="124">
        <f t="shared" si="301"/>
        <v>0.6369999999999999</v>
      </c>
      <c r="CZ223" s="124">
        <f t="shared" si="302"/>
        <v>0</v>
      </c>
      <c r="DA223" s="125">
        <f t="shared" si="293"/>
        <v>-2.2515000000000001</v>
      </c>
      <c r="DB223" s="125">
        <f t="shared" si="294"/>
        <v>0.46200000000000002</v>
      </c>
      <c r="DC223" s="125">
        <f t="shared" si="295"/>
        <v>2.3428999999999993</v>
      </c>
      <c r="DD223" s="125">
        <f t="shared" si="303"/>
        <v>0.9799000000000001</v>
      </c>
      <c r="DE223" s="298" t="str">
        <f t="shared" si="296"/>
        <v>B</v>
      </c>
    </row>
    <row r="224" spans="1:109" x14ac:dyDescent="0.25">
      <c r="A224" s="23">
        <v>300</v>
      </c>
      <c r="B224" s="23">
        <v>35</v>
      </c>
      <c r="C224" s="23">
        <v>1</v>
      </c>
      <c r="D224" s="23" t="s">
        <v>266</v>
      </c>
      <c r="E224" s="312">
        <f t="shared" si="228"/>
        <v>2.2788749999999998</v>
      </c>
      <c r="F224" s="287" t="str">
        <f t="shared" si="229"/>
        <v>B</v>
      </c>
      <c r="G224" s="312">
        <f t="shared" si="230"/>
        <v>2.5738999999999992</v>
      </c>
      <c r="H224" s="312">
        <f t="shared" si="230"/>
        <v>1.6355923714552001</v>
      </c>
      <c r="I224" s="287" t="str">
        <f t="shared" si="231"/>
        <v>B</v>
      </c>
      <c r="J224" s="320">
        <f t="shared" si="297"/>
        <v>1</v>
      </c>
      <c r="K224" s="80">
        <f t="shared" si="298"/>
        <v>1</v>
      </c>
      <c r="L224" s="82">
        <f t="shared" si="299"/>
        <v>1</v>
      </c>
      <c r="M224" s="80">
        <f t="shared" si="232"/>
        <v>35</v>
      </c>
      <c r="N224" s="80">
        <f t="shared" si="233"/>
        <v>60</v>
      </c>
      <c r="O224" s="80">
        <f t="shared" si="234"/>
        <v>60</v>
      </c>
      <c r="P224" s="80">
        <f t="shared" si="235"/>
        <v>300</v>
      </c>
      <c r="Q224" s="80">
        <f t="shared" si="236"/>
        <v>840</v>
      </c>
      <c r="R224" s="80">
        <f t="shared" si="237"/>
        <v>840</v>
      </c>
      <c r="S224" s="80">
        <f t="shared" si="238"/>
        <v>30</v>
      </c>
      <c r="T224" s="80">
        <f>0</f>
        <v>0</v>
      </c>
      <c r="U224" s="80">
        <f>'Int. Sens. Plot'!$B$2</f>
        <v>100</v>
      </c>
      <c r="V224" s="80">
        <f>'Int. Sens. Plot'!$B$3</f>
        <v>25</v>
      </c>
      <c r="W224" s="80">
        <f t="shared" si="239"/>
        <v>5</v>
      </c>
      <c r="X224" s="80">
        <f t="shared" si="240"/>
        <v>5</v>
      </c>
      <c r="Y224" s="225">
        <v>0.5</v>
      </c>
      <c r="Z224" s="80">
        <v>0</v>
      </c>
      <c r="AA224" s="86">
        <v>45</v>
      </c>
      <c r="AB224" s="86">
        <v>5</v>
      </c>
      <c r="AC224" s="80">
        <v>90</v>
      </c>
      <c r="AD224" s="80">
        <v>45</v>
      </c>
      <c r="AE224" s="80">
        <v>12</v>
      </c>
      <c r="AF224" s="80">
        <f t="shared" si="241"/>
        <v>21</v>
      </c>
      <c r="AG224" s="80">
        <f t="shared" si="242"/>
        <v>21</v>
      </c>
      <c r="AH224" s="86">
        <v>0</v>
      </c>
      <c r="AI224" s="86">
        <v>12</v>
      </c>
      <c r="AJ224" s="40">
        <v>204.9</v>
      </c>
      <c r="AK224" s="86">
        <v>9</v>
      </c>
      <c r="AL224" s="86">
        <v>0</v>
      </c>
      <c r="AM224" s="91">
        <v>1</v>
      </c>
      <c r="AN224" s="91">
        <v>0.1</v>
      </c>
      <c r="AO224" s="122">
        <v>3.5</v>
      </c>
      <c r="AP224" s="122">
        <v>10</v>
      </c>
      <c r="AQ224" s="122">
        <v>3</v>
      </c>
      <c r="AR224" s="122">
        <v>3</v>
      </c>
      <c r="AS224" s="122" t="str">
        <f t="shared" si="243"/>
        <v>Stop</v>
      </c>
      <c r="AT224" s="119" t="s">
        <v>74</v>
      </c>
      <c r="AU224" s="321" t="s">
        <v>74</v>
      </c>
      <c r="AV224" s="306">
        <f t="shared" si="244"/>
        <v>9</v>
      </c>
      <c r="AW224" s="276">
        <f t="shared" si="245"/>
        <v>0.23333333333333334</v>
      </c>
      <c r="AX224" s="276">
        <f t="shared" si="246"/>
        <v>2.7777777777777776E-2</v>
      </c>
      <c r="AY224" s="125">
        <f t="shared" si="247"/>
        <v>1.0431274106643578</v>
      </c>
      <c r="AZ224" s="125">
        <f t="shared" si="248"/>
        <v>1.5646911159965367</v>
      </c>
      <c r="BA224" s="125">
        <f t="shared" si="249"/>
        <v>9.0862548213287155</v>
      </c>
      <c r="BB224" s="125">
        <f t="shared" si="250"/>
        <v>0.87998350952023063</v>
      </c>
      <c r="BC224" s="125">
        <f t="shared" si="251"/>
        <v>0.87998350952023063</v>
      </c>
      <c r="BD224" s="326" t="str">
        <f t="shared" si="252"/>
        <v>-</v>
      </c>
      <c r="BE224" s="125" t="str">
        <f t="shared" si="253"/>
        <v>-</v>
      </c>
      <c r="BF224" s="125">
        <f t="shared" si="254"/>
        <v>4.2259094759204485</v>
      </c>
      <c r="BG224" s="125">
        <f t="shared" si="255"/>
        <v>0.68100000000000005</v>
      </c>
      <c r="BH224" s="127">
        <f t="shared" si="256"/>
        <v>210</v>
      </c>
      <c r="BI224" s="125">
        <f t="shared" si="257"/>
        <v>0.9554999999999999</v>
      </c>
      <c r="BJ224" s="125">
        <f t="shared" si="258"/>
        <v>4.2674999999999998E-2</v>
      </c>
      <c r="BK224" s="127">
        <f t="shared" si="259"/>
        <v>49</v>
      </c>
      <c r="BL224" s="126">
        <f>IF(AS224="Signalized",(AC224-BK224)^2/(2*AC224),IF(AS224="Free",PEDBIKE_DELAY(AX224,AW224,AF224,AE224,AO224,AR224,AM224,L224,TRUE),IF(AS224="Stop",1,"Control N/A!")))</f>
        <v>1</v>
      </c>
      <c r="BM224" s="125">
        <f t="shared" si="260"/>
        <v>0</v>
      </c>
      <c r="BN224" s="125">
        <f t="shared" si="261"/>
        <v>2.2788749999999998</v>
      </c>
      <c r="BO224" s="124" t="str">
        <f t="shared" si="262"/>
        <v>B</v>
      </c>
      <c r="BP224" s="310"/>
      <c r="BQ224" s="302">
        <f t="shared" si="263"/>
        <v>1500</v>
      </c>
      <c r="BR224" s="126">
        <v>209</v>
      </c>
      <c r="BS224" s="127">
        <f t="shared" si="264"/>
        <v>23.028667968685937</v>
      </c>
      <c r="BT224" s="126">
        <f t="shared" si="265"/>
        <v>22.5</v>
      </c>
      <c r="BU224" s="303">
        <f t="shared" si="266"/>
        <v>5.0999999999999996</v>
      </c>
      <c r="BV224" s="276">
        <f t="shared" si="267"/>
        <v>0.23333333333333334</v>
      </c>
      <c r="BW224" s="276">
        <f t="shared" si="268"/>
        <v>6.9444444444444441E-3</v>
      </c>
      <c r="BX224" s="125">
        <f t="shared" si="269"/>
        <v>1</v>
      </c>
      <c r="BY224" s="125">
        <f t="shared" si="270"/>
        <v>8.0007372554138312E-2</v>
      </c>
      <c r="BZ224" s="125">
        <f t="shared" si="271"/>
        <v>5.0999999999999996</v>
      </c>
      <c r="CA224" s="125">
        <f t="shared" si="272"/>
        <v>5.5091013460408234E-2</v>
      </c>
      <c r="CB224" s="125">
        <f t="shared" si="273"/>
        <v>0.69577873593329587</v>
      </c>
      <c r="CC224" s="125">
        <f t="shared" si="274"/>
        <v>6.7575744417709016</v>
      </c>
      <c r="CD224" s="125">
        <f t="shared" si="275"/>
        <v>2.0557978387003959</v>
      </c>
      <c r="CE224" s="125">
        <f t="shared" si="276"/>
        <v>3</v>
      </c>
      <c r="CF224" s="304" cm="1">
        <f t="array" ref="CF224">PEDBIKE_DELAY(BW224,BV224,AG224,AH224,AP224,AQ224,AN224,L224,FALSE)</f>
        <v>1.3031949216072376</v>
      </c>
      <c r="CG224" s="306">
        <f t="shared" si="277"/>
        <v>5.0999999999999996</v>
      </c>
      <c r="CH224" s="125">
        <f t="shared" si="278"/>
        <v>1</v>
      </c>
      <c r="CI224" s="125">
        <f t="shared" si="279"/>
        <v>8.0007372554138312E-2</v>
      </c>
      <c r="CJ224" s="125">
        <f t="shared" si="280"/>
        <v>5.0999999999999996</v>
      </c>
      <c r="CK224" s="125">
        <f t="shared" si="281"/>
        <v>0.69577873593329587</v>
      </c>
      <c r="CL224" s="125">
        <f t="shared" si="282"/>
        <v>0.99999999998597244</v>
      </c>
      <c r="CM224" s="125">
        <f t="shared" si="283"/>
        <v>4.7017766031364596</v>
      </c>
      <c r="CN224" s="125">
        <f t="shared" si="284"/>
        <v>2.0557978387003959</v>
      </c>
      <c r="CO224" s="127">
        <f t="shared" si="285"/>
        <v>3</v>
      </c>
      <c r="CP224" s="125" cm="1">
        <f t="array" ref="CP224">PEDBIKE_DELAY(BW224,AW224,AG224,AH224,AP224,AQ224,AN224,L224,FALSE)</f>
        <v>1.3031949216072376</v>
      </c>
      <c r="CQ224" s="126">
        <f t="shared" si="286"/>
        <v>30.5</v>
      </c>
      <c r="CR224" s="126">
        <f t="shared" si="287"/>
        <v>78.5</v>
      </c>
      <c r="CS224" s="126">
        <f t="shared" si="288"/>
        <v>54.5</v>
      </c>
      <c r="CT224" s="304">
        <f t="shared" si="289"/>
        <v>35.950000000000003</v>
      </c>
      <c r="CU224" s="126">
        <f t="shared" si="300"/>
        <v>1.3031949216072376</v>
      </c>
      <c r="CV224" s="126">
        <f t="shared" si="290"/>
        <v>0</v>
      </c>
      <c r="CW224" s="127">
        <f t="shared" si="291"/>
        <v>0</v>
      </c>
      <c r="CX224" s="124">
        <f t="shared" si="292"/>
        <v>12</v>
      </c>
      <c r="CY224" s="124">
        <f t="shared" si="301"/>
        <v>0.9554999999999999</v>
      </c>
      <c r="CZ224" s="124">
        <f t="shared" si="302"/>
        <v>0.10619237145520014</v>
      </c>
      <c r="DA224" s="125">
        <f t="shared" si="293"/>
        <v>-2.2515000000000001</v>
      </c>
      <c r="DB224" s="125">
        <f t="shared" si="294"/>
        <v>0.69299999999999995</v>
      </c>
      <c r="DC224" s="125">
        <f t="shared" si="295"/>
        <v>2.5738999999999992</v>
      </c>
      <c r="DD224" s="125">
        <f t="shared" si="303"/>
        <v>1.6355923714552001</v>
      </c>
      <c r="DE224" s="298" t="str">
        <f t="shared" si="296"/>
        <v>B</v>
      </c>
    </row>
    <row r="225" spans="1:109" x14ac:dyDescent="0.25">
      <c r="A225" s="23">
        <v>400</v>
      </c>
      <c r="B225" s="23">
        <v>35</v>
      </c>
      <c r="C225" s="23">
        <v>1</v>
      </c>
      <c r="D225" s="23" t="s">
        <v>266</v>
      </c>
      <c r="E225" s="312">
        <f t="shared" si="228"/>
        <v>2.6115999999999997</v>
      </c>
      <c r="F225" s="287" t="str">
        <f t="shared" si="229"/>
        <v>B</v>
      </c>
      <c r="G225" s="312">
        <f t="shared" si="230"/>
        <v>2.8048999999999999</v>
      </c>
      <c r="H225" s="312">
        <f t="shared" si="230"/>
        <v>2.327048402006278</v>
      </c>
      <c r="I225" s="287" t="str">
        <f t="shared" si="231"/>
        <v>C</v>
      </c>
      <c r="J225" s="320">
        <f t="shared" si="297"/>
        <v>1</v>
      </c>
      <c r="K225" s="80">
        <f t="shared" si="298"/>
        <v>1</v>
      </c>
      <c r="L225" s="82">
        <f t="shared" si="299"/>
        <v>1</v>
      </c>
      <c r="M225" s="80">
        <f t="shared" si="232"/>
        <v>35</v>
      </c>
      <c r="N225" s="80">
        <f t="shared" si="233"/>
        <v>80</v>
      </c>
      <c r="O225" s="80">
        <f t="shared" si="234"/>
        <v>80</v>
      </c>
      <c r="P225" s="80">
        <f t="shared" si="235"/>
        <v>400</v>
      </c>
      <c r="Q225" s="80">
        <f t="shared" si="236"/>
        <v>1120</v>
      </c>
      <c r="R225" s="80">
        <f t="shared" si="237"/>
        <v>1120</v>
      </c>
      <c r="S225" s="80">
        <f t="shared" si="238"/>
        <v>40</v>
      </c>
      <c r="T225" s="80">
        <f>0</f>
        <v>0</v>
      </c>
      <c r="U225" s="80">
        <f>'Int. Sens. Plot'!$B$2</f>
        <v>100</v>
      </c>
      <c r="V225" s="80">
        <f>'Int. Sens. Plot'!$B$3</f>
        <v>25</v>
      </c>
      <c r="W225" s="80">
        <f t="shared" si="239"/>
        <v>5</v>
      </c>
      <c r="X225" s="80">
        <f t="shared" si="240"/>
        <v>5</v>
      </c>
      <c r="Y225" s="225">
        <v>0.5</v>
      </c>
      <c r="Z225" s="80">
        <v>0</v>
      </c>
      <c r="AA225" s="86">
        <v>45</v>
      </c>
      <c r="AB225" s="86">
        <v>5</v>
      </c>
      <c r="AC225" s="80">
        <v>90</v>
      </c>
      <c r="AD225" s="80">
        <v>45</v>
      </c>
      <c r="AE225" s="80">
        <v>12</v>
      </c>
      <c r="AF225" s="80">
        <f t="shared" si="241"/>
        <v>21</v>
      </c>
      <c r="AG225" s="80">
        <f t="shared" si="242"/>
        <v>21</v>
      </c>
      <c r="AH225" s="86">
        <v>0</v>
      </c>
      <c r="AI225" s="86">
        <v>12</v>
      </c>
      <c r="AJ225" s="40">
        <v>205.9</v>
      </c>
      <c r="AK225" s="86">
        <v>9</v>
      </c>
      <c r="AL225" s="86">
        <v>0</v>
      </c>
      <c r="AM225" s="91">
        <v>1</v>
      </c>
      <c r="AN225" s="91">
        <v>0.1</v>
      </c>
      <c r="AO225" s="122">
        <v>3.5</v>
      </c>
      <c r="AP225" s="122">
        <v>10</v>
      </c>
      <c r="AQ225" s="122">
        <v>3</v>
      </c>
      <c r="AR225" s="122">
        <v>3</v>
      </c>
      <c r="AS225" s="122" t="str">
        <f t="shared" si="243"/>
        <v>Stop</v>
      </c>
      <c r="AT225" s="119" t="s">
        <v>74</v>
      </c>
      <c r="AU225" s="321" t="s">
        <v>74</v>
      </c>
      <c r="AV225" s="306">
        <f t="shared" si="244"/>
        <v>9</v>
      </c>
      <c r="AW225" s="276">
        <f t="shared" si="245"/>
        <v>0.31111111111111112</v>
      </c>
      <c r="AX225" s="276">
        <f t="shared" si="246"/>
        <v>2.7777777777777776E-2</v>
      </c>
      <c r="AY225" s="125">
        <f t="shared" si="247"/>
        <v>1.3752576798632117</v>
      </c>
      <c r="AZ225" s="125">
        <f t="shared" si="248"/>
        <v>2.0628865197948176</v>
      </c>
      <c r="BA225" s="125">
        <f t="shared" si="249"/>
        <v>9.7505153597264229</v>
      </c>
      <c r="BB225" s="125">
        <f t="shared" si="250"/>
        <v>0.9518528661268606</v>
      </c>
      <c r="BC225" s="125">
        <f t="shared" si="251"/>
        <v>0.9518528661268606</v>
      </c>
      <c r="BD225" s="326" t="str">
        <f t="shared" si="252"/>
        <v>-</v>
      </c>
      <c r="BE225" s="125" t="str">
        <f t="shared" si="253"/>
        <v>-</v>
      </c>
      <c r="BF225" s="125">
        <f t="shared" si="254"/>
        <v>3.0477925202658476</v>
      </c>
      <c r="BG225" s="125">
        <f t="shared" si="255"/>
        <v>0.68100000000000005</v>
      </c>
      <c r="BH225" s="127">
        <f t="shared" si="256"/>
        <v>280</v>
      </c>
      <c r="BI225" s="125">
        <f t="shared" si="257"/>
        <v>1.2739999999999998</v>
      </c>
      <c r="BJ225" s="125">
        <f t="shared" si="258"/>
        <v>5.6899999999999999E-2</v>
      </c>
      <c r="BK225" s="127">
        <f t="shared" si="259"/>
        <v>49</v>
      </c>
      <c r="BL225" s="126">
        <f>IF(AS225="Signalized",(AC225-BK225)^2/(2*AC225),IF(AS225="Free",PEDBIKE_DELAY(AX225,AW225,AF225,AE225,AO225,AR225,AM225,L225,TRUE),IF(AS225="Stop",1,"Control N/A!")))</f>
        <v>1</v>
      </c>
      <c r="BM225" s="125">
        <f t="shared" si="260"/>
        <v>0</v>
      </c>
      <c r="BN225" s="125">
        <f t="shared" si="261"/>
        <v>2.6115999999999997</v>
      </c>
      <c r="BO225" s="124" t="str">
        <f t="shared" si="262"/>
        <v>B</v>
      </c>
      <c r="BP225" s="310"/>
      <c r="BQ225" s="302">
        <f t="shared" si="263"/>
        <v>1500</v>
      </c>
      <c r="BR225" s="126">
        <v>210</v>
      </c>
      <c r="BS225" s="127">
        <f t="shared" si="264"/>
        <v>7.0526719136214044</v>
      </c>
      <c r="BT225" s="126">
        <f t="shared" si="265"/>
        <v>22.5</v>
      </c>
      <c r="BU225" s="303">
        <f t="shared" si="266"/>
        <v>5.0999999999999996</v>
      </c>
      <c r="BV225" s="276">
        <f t="shared" si="267"/>
        <v>0.31111111111111112</v>
      </c>
      <c r="BW225" s="276">
        <f t="shared" si="268"/>
        <v>6.9444444444444441E-3</v>
      </c>
      <c r="BX225" s="125">
        <f t="shared" si="269"/>
        <v>1</v>
      </c>
      <c r="BY225" s="125">
        <f t="shared" si="270"/>
        <v>5.9205976937800733E-2</v>
      </c>
      <c r="BZ225" s="125">
        <f t="shared" si="271"/>
        <v>5.0999999999999996</v>
      </c>
      <c r="CA225" s="125">
        <f t="shared" si="272"/>
        <v>7.2771783575625637E-2</v>
      </c>
      <c r="CB225" s="125">
        <f t="shared" si="273"/>
        <v>0.79539350204675763</v>
      </c>
      <c r="CC225" s="125">
        <f t="shared" si="274"/>
        <v>9.2976768053657644</v>
      </c>
      <c r="CD225" s="125">
        <f t="shared" si="275"/>
        <v>1.9023650902469802</v>
      </c>
      <c r="CE225" s="125">
        <f t="shared" si="276"/>
        <v>5</v>
      </c>
      <c r="CF225" s="304" cm="1">
        <f t="array" ref="CF225">PEDBIKE_DELAY(BW225,BV225,AG225,AH225,AP225,AQ225,AN225,L225,FALSE)</f>
        <v>1.8567431255546865</v>
      </c>
      <c r="CG225" s="306">
        <f t="shared" si="277"/>
        <v>5.0999999999999996</v>
      </c>
      <c r="CH225" s="125">
        <f t="shared" si="278"/>
        <v>1</v>
      </c>
      <c r="CI225" s="125">
        <f t="shared" si="279"/>
        <v>5.9205976937800733E-2</v>
      </c>
      <c r="CJ225" s="125">
        <f t="shared" si="280"/>
        <v>5.0999999999999996</v>
      </c>
      <c r="CK225" s="125">
        <f t="shared" si="281"/>
        <v>0.79539350204675752</v>
      </c>
      <c r="CL225" s="125">
        <f t="shared" si="282"/>
        <v>0.99999999999999667</v>
      </c>
      <c r="CM225" s="125">
        <f t="shared" si="283"/>
        <v>7.3953117151188099</v>
      </c>
      <c r="CN225" s="125">
        <f t="shared" si="284"/>
        <v>1.9023650902469802</v>
      </c>
      <c r="CO225" s="127">
        <f t="shared" si="285"/>
        <v>5</v>
      </c>
      <c r="CP225" s="125" cm="1">
        <f t="array" ref="CP225">PEDBIKE_DELAY(BW225,AW225,AG225,AH225,AP225,AQ225,AN225,L225,FALSE)</f>
        <v>1.8567431255546865</v>
      </c>
      <c r="CQ225" s="126">
        <f t="shared" si="286"/>
        <v>30.5</v>
      </c>
      <c r="CR225" s="126">
        <f t="shared" si="287"/>
        <v>78.5</v>
      </c>
      <c r="CS225" s="126">
        <f t="shared" si="288"/>
        <v>54.5</v>
      </c>
      <c r="CT225" s="304">
        <f t="shared" si="289"/>
        <v>35.950000000000003</v>
      </c>
      <c r="CU225" s="126">
        <f t="shared" si="300"/>
        <v>1.8567431255546865</v>
      </c>
      <c r="CV225" s="126">
        <f t="shared" si="290"/>
        <v>0</v>
      </c>
      <c r="CW225" s="127">
        <f t="shared" si="291"/>
        <v>0</v>
      </c>
      <c r="CX225" s="124">
        <f t="shared" si="292"/>
        <v>12</v>
      </c>
      <c r="CY225" s="124">
        <f t="shared" si="301"/>
        <v>1.2739999999999998</v>
      </c>
      <c r="CZ225" s="124">
        <f t="shared" si="302"/>
        <v>0.24814840200627827</v>
      </c>
      <c r="DA225" s="125">
        <f t="shared" si="293"/>
        <v>-2.2515000000000001</v>
      </c>
      <c r="DB225" s="125">
        <f t="shared" si="294"/>
        <v>0.92400000000000004</v>
      </c>
      <c r="DC225" s="125">
        <f t="shared" si="295"/>
        <v>2.8048999999999999</v>
      </c>
      <c r="DD225" s="125">
        <f t="shared" si="303"/>
        <v>2.327048402006278</v>
      </c>
      <c r="DE225" s="298" t="str">
        <f t="shared" si="296"/>
        <v>C</v>
      </c>
    </row>
    <row r="226" spans="1:109" x14ac:dyDescent="0.25">
      <c r="A226" s="23">
        <v>500</v>
      </c>
      <c r="B226" s="23">
        <v>35</v>
      </c>
      <c r="C226" s="23">
        <v>1</v>
      </c>
      <c r="D226" s="23" t="s">
        <v>266</v>
      </c>
      <c r="E226" s="312">
        <f t="shared" si="228"/>
        <v>2.9443249999999996</v>
      </c>
      <c r="F226" s="287" t="str">
        <f t="shared" si="229"/>
        <v>C</v>
      </c>
      <c r="G226" s="312">
        <f t="shared" si="230"/>
        <v>3.0358999999999998</v>
      </c>
      <c r="H226" s="312">
        <f t="shared" si="230"/>
        <v>2.9897175325116661</v>
      </c>
      <c r="I226" s="287" t="str">
        <f t="shared" si="231"/>
        <v>C</v>
      </c>
      <c r="J226" s="320">
        <f t="shared" si="297"/>
        <v>1</v>
      </c>
      <c r="K226" s="80">
        <f t="shared" si="298"/>
        <v>1</v>
      </c>
      <c r="L226" s="82">
        <f t="shared" si="299"/>
        <v>1</v>
      </c>
      <c r="M226" s="80">
        <f t="shared" si="232"/>
        <v>35</v>
      </c>
      <c r="N226" s="80">
        <f t="shared" si="233"/>
        <v>100</v>
      </c>
      <c r="O226" s="80">
        <f t="shared" si="234"/>
        <v>100</v>
      </c>
      <c r="P226" s="80">
        <f t="shared" si="235"/>
        <v>500</v>
      </c>
      <c r="Q226" s="80">
        <f t="shared" si="236"/>
        <v>1400</v>
      </c>
      <c r="R226" s="80">
        <f t="shared" si="237"/>
        <v>1400</v>
      </c>
      <c r="S226" s="80">
        <f t="shared" si="238"/>
        <v>50</v>
      </c>
      <c r="T226" s="80">
        <f>0</f>
        <v>0</v>
      </c>
      <c r="U226" s="80">
        <f>'Int. Sens. Plot'!$B$2</f>
        <v>100</v>
      </c>
      <c r="V226" s="80">
        <f>'Int. Sens. Plot'!$B$3</f>
        <v>25</v>
      </c>
      <c r="W226" s="80">
        <f t="shared" si="239"/>
        <v>5</v>
      </c>
      <c r="X226" s="80">
        <f t="shared" si="240"/>
        <v>5</v>
      </c>
      <c r="Y226" s="225">
        <v>0.5</v>
      </c>
      <c r="Z226" s="80">
        <v>0</v>
      </c>
      <c r="AA226" s="86">
        <v>45</v>
      </c>
      <c r="AB226" s="86">
        <v>5</v>
      </c>
      <c r="AC226" s="80">
        <v>90</v>
      </c>
      <c r="AD226" s="80">
        <v>45</v>
      </c>
      <c r="AE226" s="80">
        <v>12</v>
      </c>
      <c r="AF226" s="80">
        <f t="shared" si="241"/>
        <v>21</v>
      </c>
      <c r="AG226" s="80">
        <f t="shared" si="242"/>
        <v>21</v>
      </c>
      <c r="AH226" s="86">
        <v>0</v>
      </c>
      <c r="AI226" s="86">
        <v>12</v>
      </c>
      <c r="AJ226" s="40">
        <v>206.9</v>
      </c>
      <c r="AK226" s="86">
        <v>9</v>
      </c>
      <c r="AL226" s="86">
        <v>0</v>
      </c>
      <c r="AM226" s="91">
        <v>1</v>
      </c>
      <c r="AN226" s="91">
        <v>0.1</v>
      </c>
      <c r="AO226" s="122">
        <v>3.5</v>
      </c>
      <c r="AP226" s="122">
        <v>10</v>
      </c>
      <c r="AQ226" s="122">
        <v>3</v>
      </c>
      <c r="AR226" s="122">
        <v>3</v>
      </c>
      <c r="AS226" s="122" t="str">
        <f t="shared" si="243"/>
        <v>Stop</v>
      </c>
      <c r="AT226" s="119" t="s">
        <v>74</v>
      </c>
      <c r="AU226" s="321" t="s">
        <v>74</v>
      </c>
      <c r="AV226" s="306">
        <f t="shared" si="244"/>
        <v>9</v>
      </c>
      <c r="AW226" s="276">
        <f t="shared" si="245"/>
        <v>0.3888888888888889</v>
      </c>
      <c r="AX226" s="276">
        <f t="shared" si="246"/>
        <v>2.7777777777777776E-2</v>
      </c>
      <c r="AY226" s="125">
        <f t="shared" si="247"/>
        <v>1.9563850187418657</v>
      </c>
      <c r="AZ226" s="125">
        <f t="shared" si="248"/>
        <v>2.9345775281127984</v>
      </c>
      <c r="BA226" s="125">
        <f t="shared" si="249"/>
        <v>10.912770037483732</v>
      </c>
      <c r="BB226" s="125">
        <f t="shared" si="250"/>
        <v>0.98564784271429728</v>
      </c>
      <c r="BC226" s="125">
        <f t="shared" si="251"/>
        <v>0.98564784271429728</v>
      </c>
      <c r="BD226" s="326" t="str">
        <f t="shared" si="252"/>
        <v>-</v>
      </c>
      <c r="BE226" s="125" t="str">
        <f t="shared" si="253"/>
        <v>-</v>
      </c>
      <c r="BF226" s="125">
        <f t="shared" si="254"/>
        <v>2.4513261714342005</v>
      </c>
      <c r="BG226" s="125">
        <f t="shared" si="255"/>
        <v>0.68100000000000005</v>
      </c>
      <c r="BH226" s="127">
        <f t="shared" si="256"/>
        <v>350</v>
      </c>
      <c r="BI226" s="125">
        <f t="shared" si="257"/>
        <v>1.5925</v>
      </c>
      <c r="BJ226" s="125">
        <f t="shared" si="258"/>
        <v>7.1124999999999994E-2</v>
      </c>
      <c r="BK226" s="127">
        <f t="shared" si="259"/>
        <v>49</v>
      </c>
      <c r="BL226" s="126">
        <f>IF(AS226="Signalized",(AC226-BK226)^2/(2*AC226),IF(AS226="Free",PEDBIKE_DELAY(AX226,AW226,AF226,AE226,AO226,AR226,AM226,L226,TRUE),IF(AS226="Stop",1,"Control N/A!")))</f>
        <v>1</v>
      </c>
      <c r="BM226" s="125">
        <f t="shared" si="260"/>
        <v>0</v>
      </c>
      <c r="BN226" s="125">
        <f t="shared" si="261"/>
        <v>2.9443249999999996</v>
      </c>
      <c r="BO226" s="124" t="str">
        <f t="shared" si="262"/>
        <v>C</v>
      </c>
      <c r="BP226" s="310"/>
      <c r="BQ226" s="302">
        <f t="shared" si="263"/>
        <v>1500</v>
      </c>
      <c r="BR226" s="126">
        <v>211</v>
      </c>
      <c r="BS226" s="127">
        <f t="shared" si="264"/>
        <v>2.1360580451389555</v>
      </c>
      <c r="BT226" s="126">
        <f t="shared" si="265"/>
        <v>22.5</v>
      </c>
      <c r="BU226" s="303">
        <f t="shared" si="266"/>
        <v>5.0999999999999996</v>
      </c>
      <c r="BV226" s="276">
        <f t="shared" si="267"/>
        <v>0.3888888888888889</v>
      </c>
      <c r="BW226" s="276">
        <f t="shared" si="268"/>
        <v>6.9444444444444441E-3</v>
      </c>
      <c r="BX226" s="125">
        <f t="shared" si="269"/>
        <v>1</v>
      </c>
      <c r="BY226" s="125">
        <f t="shared" si="270"/>
        <v>4.4060761636868735E-2</v>
      </c>
      <c r="BZ226" s="125">
        <f t="shared" si="271"/>
        <v>5.0999999999999996</v>
      </c>
      <c r="CA226" s="125">
        <f t="shared" si="272"/>
        <v>9.0121717984631866E-2</v>
      </c>
      <c r="CB226" s="125">
        <f t="shared" si="273"/>
        <v>0.86239022728039449</v>
      </c>
      <c r="CC226" s="125">
        <f t="shared" si="274"/>
        <v>12.772584341360405</v>
      </c>
      <c r="CD226" s="125">
        <f t="shared" si="275"/>
        <v>1.7576324282565967</v>
      </c>
      <c r="CE226" s="125">
        <f t="shared" si="276"/>
        <v>7</v>
      </c>
      <c r="CF226" s="304" cm="1">
        <f t="array" ref="CF226">PEDBIKE_DELAY(BW226,BV226,AG226,AH226,AP226,AQ226,AN226,L226,FALSE)</f>
        <v>2.4621654530581898</v>
      </c>
      <c r="CG226" s="306">
        <f t="shared" si="277"/>
        <v>5.0999999999999996</v>
      </c>
      <c r="CH226" s="125">
        <f t="shared" si="278"/>
        <v>1</v>
      </c>
      <c r="CI226" s="125">
        <f t="shared" si="279"/>
        <v>4.4060761636868735E-2</v>
      </c>
      <c r="CJ226" s="125">
        <f t="shared" si="280"/>
        <v>5.0999999999999996</v>
      </c>
      <c r="CK226" s="125">
        <f t="shared" si="281"/>
        <v>0.86239022728039461</v>
      </c>
      <c r="CL226" s="125">
        <f t="shared" si="282"/>
        <v>1</v>
      </c>
      <c r="CM226" s="125">
        <f t="shared" si="283"/>
        <v>11.014951913103808</v>
      </c>
      <c r="CN226" s="125">
        <f t="shared" si="284"/>
        <v>1.7576324282565967</v>
      </c>
      <c r="CO226" s="127">
        <f t="shared" si="285"/>
        <v>7</v>
      </c>
      <c r="CP226" s="125" cm="1">
        <f t="array" ref="CP226">PEDBIKE_DELAY(BW226,AW226,AG226,AH226,AP226,AQ226,AN226,L226,FALSE)</f>
        <v>2.4621654530581898</v>
      </c>
      <c r="CQ226" s="126">
        <f t="shared" si="286"/>
        <v>30.5</v>
      </c>
      <c r="CR226" s="126">
        <f t="shared" si="287"/>
        <v>78.5</v>
      </c>
      <c r="CS226" s="126">
        <f t="shared" si="288"/>
        <v>54.5</v>
      </c>
      <c r="CT226" s="304">
        <f t="shared" si="289"/>
        <v>35.950000000000003</v>
      </c>
      <c r="CU226" s="126">
        <f t="shared" si="300"/>
        <v>2.4621654530581898</v>
      </c>
      <c r="CV226" s="126">
        <f t="shared" si="290"/>
        <v>0</v>
      </c>
      <c r="CW226" s="127">
        <f t="shared" si="291"/>
        <v>0</v>
      </c>
      <c r="CX226" s="124">
        <f t="shared" si="292"/>
        <v>12</v>
      </c>
      <c r="CY226" s="124">
        <f t="shared" si="301"/>
        <v>1.5925</v>
      </c>
      <c r="CZ226" s="124">
        <f t="shared" si="302"/>
        <v>0.36131753251166615</v>
      </c>
      <c r="DA226" s="125">
        <f t="shared" si="293"/>
        <v>-2.2515000000000001</v>
      </c>
      <c r="DB226" s="125">
        <f t="shared" si="294"/>
        <v>1.155</v>
      </c>
      <c r="DC226" s="125">
        <f t="shared" si="295"/>
        <v>3.0358999999999998</v>
      </c>
      <c r="DD226" s="125">
        <f t="shared" si="303"/>
        <v>2.9897175325116661</v>
      </c>
      <c r="DE226" s="298" t="str">
        <f t="shared" si="296"/>
        <v>C</v>
      </c>
    </row>
    <row r="227" spans="1:109" x14ac:dyDescent="0.25">
      <c r="A227" s="23">
        <v>600</v>
      </c>
      <c r="B227" s="23">
        <v>35</v>
      </c>
      <c r="C227" s="23">
        <v>1</v>
      </c>
      <c r="D227" s="23" t="s">
        <v>266</v>
      </c>
      <c r="E227" s="312">
        <f t="shared" si="228"/>
        <v>3.27705</v>
      </c>
      <c r="F227" s="287" t="str">
        <f t="shared" si="229"/>
        <v>C</v>
      </c>
      <c r="G227" s="312">
        <f t="shared" si="230"/>
        <v>3.2668999999999997</v>
      </c>
      <c r="H227" s="312">
        <f t="shared" si="230"/>
        <v>3.6339107894058125</v>
      </c>
      <c r="I227" s="287" t="str">
        <f t="shared" si="231"/>
        <v>C</v>
      </c>
      <c r="J227" s="320">
        <f t="shared" si="297"/>
        <v>1</v>
      </c>
      <c r="K227" s="80">
        <f t="shared" si="298"/>
        <v>1</v>
      </c>
      <c r="L227" s="82">
        <f t="shared" si="299"/>
        <v>1</v>
      </c>
      <c r="M227" s="80">
        <f t="shared" si="232"/>
        <v>35</v>
      </c>
      <c r="N227" s="80">
        <f t="shared" si="233"/>
        <v>120</v>
      </c>
      <c r="O227" s="80">
        <f t="shared" si="234"/>
        <v>120</v>
      </c>
      <c r="P227" s="80">
        <f t="shared" si="235"/>
        <v>600</v>
      </c>
      <c r="Q227" s="80">
        <f t="shared" si="236"/>
        <v>1680</v>
      </c>
      <c r="R227" s="80">
        <f t="shared" si="237"/>
        <v>1680</v>
      </c>
      <c r="S227" s="80">
        <f t="shared" si="238"/>
        <v>60</v>
      </c>
      <c r="T227" s="80">
        <f>0</f>
        <v>0</v>
      </c>
      <c r="U227" s="80">
        <f>'Int. Sens. Plot'!$B$2</f>
        <v>100</v>
      </c>
      <c r="V227" s="80">
        <f>'Int. Sens. Plot'!$B$3</f>
        <v>25</v>
      </c>
      <c r="W227" s="80">
        <f t="shared" si="239"/>
        <v>5</v>
      </c>
      <c r="X227" s="80">
        <f t="shared" si="240"/>
        <v>5</v>
      </c>
      <c r="Y227" s="225">
        <v>0.5</v>
      </c>
      <c r="Z227" s="80">
        <v>0</v>
      </c>
      <c r="AA227" s="86">
        <v>45</v>
      </c>
      <c r="AB227" s="86">
        <v>5</v>
      </c>
      <c r="AC227" s="80">
        <v>90</v>
      </c>
      <c r="AD227" s="80">
        <v>45</v>
      </c>
      <c r="AE227" s="80">
        <v>12</v>
      </c>
      <c r="AF227" s="80">
        <f t="shared" si="241"/>
        <v>21</v>
      </c>
      <c r="AG227" s="80">
        <f t="shared" si="242"/>
        <v>21</v>
      </c>
      <c r="AH227" s="86">
        <v>0</v>
      </c>
      <c r="AI227" s="86">
        <v>12</v>
      </c>
      <c r="AJ227" s="40">
        <v>207.9</v>
      </c>
      <c r="AK227" s="86">
        <v>9</v>
      </c>
      <c r="AL227" s="86">
        <v>0</v>
      </c>
      <c r="AM227" s="91">
        <v>1</v>
      </c>
      <c r="AN227" s="91">
        <v>0.1</v>
      </c>
      <c r="AO227" s="122">
        <v>3.5</v>
      </c>
      <c r="AP227" s="122">
        <v>10</v>
      </c>
      <c r="AQ227" s="122">
        <v>3</v>
      </c>
      <c r="AR227" s="122">
        <v>3</v>
      </c>
      <c r="AS227" s="122" t="str">
        <f t="shared" si="243"/>
        <v>Stop</v>
      </c>
      <c r="AT227" s="119" t="s">
        <v>74</v>
      </c>
      <c r="AU227" s="321" t="s">
        <v>74</v>
      </c>
      <c r="AV227" s="306">
        <f t="shared" si="244"/>
        <v>9</v>
      </c>
      <c r="AW227" s="276">
        <f t="shared" si="245"/>
        <v>0.46666666666666667</v>
      </c>
      <c r="AX227" s="276">
        <f t="shared" si="246"/>
        <v>2.7777777777777776E-2</v>
      </c>
      <c r="AY227" s="125">
        <f t="shared" si="247"/>
        <v>2.987647348184447</v>
      </c>
      <c r="AZ227" s="125">
        <f t="shared" si="248"/>
        <v>4.4814710222766703</v>
      </c>
      <c r="BA227" s="125">
        <f t="shared" si="249"/>
        <v>12.975294696368895</v>
      </c>
      <c r="BB227" s="125">
        <f t="shared" si="250"/>
        <v>0.9976542205047717</v>
      </c>
      <c r="BC227" s="125">
        <f t="shared" si="251"/>
        <v>0.9976542205047717</v>
      </c>
      <c r="BD227" s="326" t="str">
        <f t="shared" si="252"/>
        <v>-</v>
      </c>
      <c r="BE227" s="125" t="str">
        <f t="shared" si="253"/>
        <v>-</v>
      </c>
      <c r="BF227" s="125">
        <f t="shared" si="254"/>
        <v>2.0710874818092679</v>
      </c>
      <c r="BG227" s="125">
        <f t="shared" si="255"/>
        <v>0.68100000000000005</v>
      </c>
      <c r="BH227" s="127">
        <f t="shared" si="256"/>
        <v>420</v>
      </c>
      <c r="BI227" s="125">
        <f t="shared" si="257"/>
        <v>1.9109999999999998</v>
      </c>
      <c r="BJ227" s="125">
        <f t="shared" si="258"/>
        <v>8.5349999999999995E-2</v>
      </c>
      <c r="BK227" s="127">
        <f t="shared" si="259"/>
        <v>49</v>
      </c>
      <c r="BL227" s="126">
        <f>IF(AS227="Signalized",(AC227-BK227)^2/(2*AC227),IF(AS227="Free",PEDBIKE_DELAY(AX227,AW227,AF227,AE227,AO227,AR227,AM227,L227,TRUE),IF(AS227="Stop",1,"Control N/A!")))</f>
        <v>1</v>
      </c>
      <c r="BM227" s="125">
        <f t="shared" si="260"/>
        <v>0</v>
      </c>
      <c r="BN227" s="125">
        <f t="shared" si="261"/>
        <v>3.27705</v>
      </c>
      <c r="BO227" s="124" t="str">
        <f t="shared" si="262"/>
        <v>C</v>
      </c>
      <c r="BP227" s="310"/>
      <c r="BQ227" s="302">
        <f t="shared" si="263"/>
        <v>1500</v>
      </c>
      <c r="BR227" s="126">
        <v>212</v>
      </c>
      <c r="BS227" s="127">
        <f t="shared" si="264"/>
        <v>0.63980396122545835</v>
      </c>
      <c r="BT227" s="126">
        <f t="shared" si="265"/>
        <v>22.5</v>
      </c>
      <c r="BU227" s="303">
        <f t="shared" si="266"/>
        <v>5.0999999999999996</v>
      </c>
      <c r="BV227" s="276">
        <f t="shared" si="267"/>
        <v>0.46666666666666667</v>
      </c>
      <c r="BW227" s="276">
        <f t="shared" si="268"/>
        <v>6.9444444444444441E-3</v>
      </c>
      <c r="BX227" s="125">
        <f t="shared" si="269"/>
        <v>1</v>
      </c>
      <c r="BY227" s="125">
        <f t="shared" si="270"/>
        <v>3.3034263911740261E-2</v>
      </c>
      <c r="BZ227" s="125">
        <f t="shared" si="271"/>
        <v>5.0999999999999996</v>
      </c>
      <c r="CA227" s="125">
        <f t="shared" si="272"/>
        <v>0.10714700715672154</v>
      </c>
      <c r="CB227" s="125">
        <f t="shared" si="273"/>
        <v>0.90744942248965677</v>
      </c>
      <c r="CC227" s="125">
        <f t="shared" si="274"/>
        <v>17.533215342562965</v>
      </c>
      <c r="CD227" s="125">
        <f t="shared" si="275"/>
        <v>1.6227092055674137</v>
      </c>
      <c r="CE227" s="125">
        <f t="shared" si="276"/>
        <v>11</v>
      </c>
      <c r="CF227" s="304" cm="1">
        <f t="array" ref="CF227">PEDBIKE_DELAY(BW227,BV227,AG227,AH227,AP227,AQ227,AN227,L227,FALSE)</f>
        <v>3.1179758132852857</v>
      </c>
      <c r="CG227" s="306">
        <f t="shared" si="277"/>
        <v>5.0999999999999996</v>
      </c>
      <c r="CH227" s="125">
        <f t="shared" si="278"/>
        <v>1</v>
      </c>
      <c r="CI227" s="125">
        <f t="shared" si="279"/>
        <v>3.3034263911740261E-2</v>
      </c>
      <c r="CJ227" s="125">
        <f t="shared" si="280"/>
        <v>5.0999999999999996</v>
      </c>
      <c r="CK227" s="125">
        <f t="shared" si="281"/>
        <v>0.90744942248965677</v>
      </c>
      <c r="CL227" s="125">
        <f t="shared" si="282"/>
        <v>1</v>
      </c>
      <c r="CM227" s="125">
        <f t="shared" si="283"/>
        <v>15.910506136995552</v>
      </c>
      <c r="CN227" s="125">
        <f t="shared" si="284"/>
        <v>1.6227092055674137</v>
      </c>
      <c r="CO227" s="127">
        <f t="shared" si="285"/>
        <v>11</v>
      </c>
      <c r="CP227" s="125" cm="1">
        <f t="array" ref="CP227">PEDBIKE_DELAY(BW227,AW227,AG227,AH227,AP227,AQ227,AN227,L227,FALSE)</f>
        <v>3.1179758132852857</v>
      </c>
      <c r="CQ227" s="126">
        <f t="shared" si="286"/>
        <v>30.5</v>
      </c>
      <c r="CR227" s="126">
        <f t="shared" si="287"/>
        <v>78.5</v>
      </c>
      <c r="CS227" s="126">
        <f t="shared" si="288"/>
        <v>54.5</v>
      </c>
      <c r="CT227" s="304">
        <f t="shared" si="289"/>
        <v>35.950000000000003</v>
      </c>
      <c r="CU227" s="126">
        <f t="shared" si="300"/>
        <v>3.1179758132852857</v>
      </c>
      <c r="CV227" s="126">
        <f t="shared" si="290"/>
        <v>0</v>
      </c>
      <c r="CW227" s="127">
        <f t="shared" si="291"/>
        <v>0</v>
      </c>
      <c r="CX227" s="124">
        <f t="shared" si="292"/>
        <v>12</v>
      </c>
      <c r="CY227" s="124">
        <f t="shared" si="301"/>
        <v>1.9109999999999998</v>
      </c>
      <c r="CZ227" s="124">
        <f t="shared" si="302"/>
        <v>0.45601078940581291</v>
      </c>
      <c r="DA227" s="125">
        <f t="shared" si="293"/>
        <v>-2.2515000000000001</v>
      </c>
      <c r="DB227" s="125">
        <f t="shared" si="294"/>
        <v>1.3859999999999999</v>
      </c>
      <c r="DC227" s="125">
        <f t="shared" si="295"/>
        <v>3.2668999999999997</v>
      </c>
      <c r="DD227" s="125">
        <f t="shared" si="303"/>
        <v>3.6339107894058125</v>
      </c>
      <c r="DE227" s="298" t="str">
        <f t="shared" si="296"/>
        <v>C</v>
      </c>
    </row>
    <row r="228" spans="1:109" x14ac:dyDescent="0.25">
      <c r="A228" s="23">
        <v>700</v>
      </c>
      <c r="B228" s="23">
        <v>35</v>
      </c>
      <c r="C228" s="23">
        <v>1</v>
      </c>
      <c r="D228" s="23" t="s">
        <v>266</v>
      </c>
      <c r="E228" s="312">
        <f t="shared" si="228"/>
        <v>3.609775</v>
      </c>
      <c r="F228" s="287" t="str">
        <f t="shared" si="229"/>
        <v>D</v>
      </c>
      <c r="G228" s="312">
        <f t="shared" si="230"/>
        <v>3.4978999999999996</v>
      </c>
      <c r="H228" s="312">
        <f t="shared" si="230"/>
        <v>4.2644305815139418</v>
      </c>
      <c r="I228" s="287" t="str">
        <f t="shared" si="231"/>
        <v>C</v>
      </c>
      <c r="J228" s="320">
        <f t="shared" si="297"/>
        <v>1</v>
      </c>
      <c r="K228" s="80">
        <f t="shared" si="298"/>
        <v>1</v>
      </c>
      <c r="L228" s="82">
        <f t="shared" si="299"/>
        <v>1</v>
      </c>
      <c r="M228" s="80">
        <f t="shared" si="232"/>
        <v>35</v>
      </c>
      <c r="N228" s="80">
        <f t="shared" si="233"/>
        <v>140</v>
      </c>
      <c r="O228" s="80">
        <f t="shared" si="234"/>
        <v>140</v>
      </c>
      <c r="P228" s="80">
        <f t="shared" si="235"/>
        <v>700</v>
      </c>
      <c r="Q228" s="80">
        <f t="shared" si="236"/>
        <v>1960</v>
      </c>
      <c r="R228" s="80">
        <f t="shared" si="237"/>
        <v>1960</v>
      </c>
      <c r="S228" s="80">
        <f t="shared" si="238"/>
        <v>70</v>
      </c>
      <c r="T228" s="80">
        <f>0</f>
        <v>0</v>
      </c>
      <c r="U228" s="80">
        <f>'Int. Sens. Plot'!$B$2</f>
        <v>100</v>
      </c>
      <c r="V228" s="80">
        <f>'Int. Sens. Plot'!$B$3</f>
        <v>25</v>
      </c>
      <c r="W228" s="80">
        <f t="shared" si="239"/>
        <v>5</v>
      </c>
      <c r="X228" s="80">
        <f t="shared" si="240"/>
        <v>5</v>
      </c>
      <c r="Y228" s="225">
        <v>0.5</v>
      </c>
      <c r="Z228" s="80">
        <v>0</v>
      </c>
      <c r="AA228" s="86">
        <v>45</v>
      </c>
      <c r="AB228" s="86">
        <v>5</v>
      </c>
      <c r="AC228" s="80">
        <v>90</v>
      </c>
      <c r="AD228" s="80">
        <v>45</v>
      </c>
      <c r="AE228" s="80">
        <v>12</v>
      </c>
      <c r="AF228" s="80">
        <f t="shared" si="241"/>
        <v>21</v>
      </c>
      <c r="AG228" s="80">
        <f t="shared" si="242"/>
        <v>21</v>
      </c>
      <c r="AH228" s="86">
        <v>0</v>
      </c>
      <c r="AI228" s="86">
        <v>12</v>
      </c>
      <c r="AJ228" s="40">
        <v>208.9</v>
      </c>
      <c r="AK228" s="86">
        <v>9</v>
      </c>
      <c r="AL228" s="86">
        <v>0</v>
      </c>
      <c r="AM228" s="91">
        <v>1</v>
      </c>
      <c r="AN228" s="91">
        <v>0.1</v>
      </c>
      <c r="AO228" s="122">
        <v>3.5</v>
      </c>
      <c r="AP228" s="122">
        <v>10</v>
      </c>
      <c r="AQ228" s="122">
        <v>3</v>
      </c>
      <c r="AR228" s="122">
        <v>3</v>
      </c>
      <c r="AS228" s="122" t="str">
        <f t="shared" si="243"/>
        <v>Stop</v>
      </c>
      <c r="AT228" s="119" t="s">
        <v>74</v>
      </c>
      <c r="AU228" s="321" t="s">
        <v>74</v>
      </c>
      <c r="AV228" s="306">
        <f t="shared" si="244"/>
        <v>9</v>
      </c>
      <c r="AW228" s="276">
        <f t="shared" si="245"/>
        <v>0.5444444444444444</v>
      </c>
      <c r="AX228" s="276">
        <f t="shared" si="246"/>
        <v>2.7777777777777776E-2</v>
      </c>
      <c r="AY228" s="125">
        <f t="shared" si="247"/>
        <v>4.8399441758296087</v>
      </c>
      <c r="AZ228" s="125">
        <f t="shared" si="248"/>
        <v>7.2599162637444135</v>
      </c>
      <c r="BA228" s="125">
        <f t="shared" si="249"/>
        <v>16.679888351659216</v>
      </c>
      <c r="BB228" s="125">
        <f t="shared" si="250"/>
        <v>0.99988622327094279</v>
      </c>
      <c r="BC228" s="125">
        <f t="shared" si="251"/>
        <v>0.99988622327094279</v>
      </c>
      <c r="BD228" s="326" t="str">
        <f t="shared" si="252"/>
        <v>-</v>
      </c>
      <c r="BE228" s="125" t="str">
        <f t="shared" si="253"/>
        <v>-</v>
      </c>
      <c r="BF228" s="125">
        <f t="shared" si="254"/>
        <v>1.7967726605931125</v>
      </c>
      <c r="BG228" s="125">
        <f t="shared" si="255"/>
        <v>0.68100000000000005</v>
      </c>
      <c r="BH228" s="127">
        <f t="shared" si="256"/>
        <v>490</v>
      </c>
      <c r="BI228" s="125">
        <f t="shared" si="257"/>
        <v>2.2294999999999998</v>
      </c>
      <c r="BJ228" s="125">
        <f t="shared" si="258"/>
        <v>9.9574999999999997E-2</v>
      </c>
      <c r="BK228" s="127">
        <f t="shared" si="259"/>
        <v>49</v>
      </c>
      <c r="BL228" s="126">
        <f>IF(AS228="Signalized",(AC228-BK228)^2/(2*AC228),IF(AS228="Free",PEDBIKE_DELAY(AX228,AW228,AF228,AE228,AO228,AR228,AM228,L228,TRUE),IF(AS228="Stop",1,"Control N/A!")))</f>
        <v>1</v>
      </c>
      <c r="BM228" s="125">
        <f t="shared" si="260"/>
        <v>0</v>
      </c>
      <c r="BN228" s="125">
        <f t="shared" si="261"/>
        <v>3.609775</v>
      </c>
      <c r="BO228" s="124" t="str">
        <f t="shared" si="262"/>
        <v>D</v>
      </c>
      <c r="BP228" s="310"/>
      <c r="BQ228" s="302">
        <f t="shared" si="263"/>
        <v>1500</v>
      </c>
      <c r="BR228" s="126">
        <v>213</v>
      </c>
      <c r="BS228" s="127">
        <f t="shared" si="264"/>
        <v>0.18952011225815518</v>
      </c>
      <c r="BT228" s="126">
        <f t="shared" si="265"/>
        <v>22.5</v>
      </c>
      <c r="BU228" s="303">
        <f t="shared" si="266"/>
        <v>5.0999999999999996</v>
      </c>
      <c r="BV228" s="276">
        <f t="shared" si="267"/>
        <v>0.5444444444444444</v>
      </c>
      <c r="BW228" s="276">
        <f t="shared" si="268"/>
        <v>6.9444444444444441E-3</v>
      </c>
      <c r="BX228" s="125">
        <f t="shared" si="269"/>
        <v>1</v>
      </c>
      <c r="BY228" s="125">
        <f t="shared" si="270"/>
        <v>2.5007993669979085E-2</v>
      </c>
      <c r="BZ228" s="125">
        <f t="shared" si="271"/>
        <v>5.0999999999999996</v>
      </c>
      <c r="CA228" s="125">
        <f t="shared" si="272"/>
        <v>0.12385372572753117</v>
      </c>
      <c r="CB228" s="125">
        <f t="shared" si="273"/>
        <v>0.93775435255640316</v>
      </c>
      <c r="CC228" s="125">
        <f t="shared" si="274"/>
        <v>24.069316943205806</v>
      </c>
      <c r="CD228" s="125">
        <f t="shared" si="275"/>
        <v>1.4982102166549829</v>
      </c>
      <c r="CE228" s="125">
        <f t="shared" si="276"/>
        <v>16</v>
      </c>
      <c r="CF228" s="304" cm="1">
        <f t="array" ref="CF228">PEDBIKE_DELAY(BW228,BV228,AG228,AH228,AP228,AQ228,AN228,L228,FALSE)</f>
        <v>3.8160978024397934</v>
      </c>
      <c r="CG228" s="306">
        <f t="shared" si="277"/>
        <v>5.0999999999999996</v>
      </c>
      <c r="CH228" s="125">
        <f t="shared" si="278"/>
        <v>1</v>
      </c>
      <c r="CI228" s="125">
        <f t="shared" si="279"/>
        <v>2.5007993669979085E-2</v>
      </c>
      <c r="CJ228" s="125">
        <f t="shared" si="280"/>
        <v>5.0999999999999996</v>
      </c>
      <c r="CK228" s="125">
        <f t="shared" si="281"/>
        <v>0.93775435255640305</v>
      </c>
      <c r="CL228" s="125">
        <f t="shared" si="282"/>
        <v>1</v>
      </c>
      <c r="CM228" s="125">
        <f t="shared" si="283"/>
        <v>22.571106726550823</v>
      </c>
      <c r="CN228" s="125">
        <f t="shared" si="284"/>
        <v>1.4982102166549829</v>
      </c>
      <c r="CO228" s="127">
        <f t="shared" si="285"/>
        <v>16</v>
      </c>
      <c r="CP228" s="125" cm="1">
        <f t="array" ref="CP228">PEDBIKE_DELAY(BW228,AW228,AG228,AH228,AP228,AQ228,AN228,L228,FALSE)</f>
        <v>3.8160978024397934</v>
      </c>
      <c r="CQ228" s="126">
        <f t="shared" si="286"/>
        <v>30.5</v>
      </c>
      <c r="CR228" s="126">
        <f t="shared" si="287"/>
        <v>78.5</v>
      </c>
      <c r="CS228" s="126">
        <f t="shared" si="288"/>
        <v>54.5</v>
      </c>
      <c r="CT228" s="304">
        <f t="shared" si="289"/>
        <v>35.950000000000003</v>
      </c>
      <c r="CU228" s="126">
        <f t="shared" si="300"/>
        <v>3.8160978024397934</v>
      </c>
      <c r="CV228" s="126">
        <f t="shared" si="290"/>
        <v>0</v>
      </c>
      <c r="CW228" s="127">
        <f t="shared" si="291"/>
        <v>0</v>
      </c>
      <c r="CX228" s="124">
        <f t="shared" si="292"/>
        <v>12</v>
      </c>
      <c r="CY228" s="124">
        <f t="shared" si="301"/>
        <v>2.2294999999999998</v>
      </c>
      <c r="CZ228" s="124">
        <f t="shared" si="302"/>
        <v>0.53703058151394167</v>
      </c>
      <c r="DA228" s="125">
        <f t="shared" si="293"/>
        <v>-2.2515000000000001</v>
      </c>
      <c r="DB228" s="125">
        <f t="shared" si="294"/>
        <v>1.617</v>
      </c>
      <c r="DC228" s="125">
        <f t="shared" si="295"/>
        <v>3.4978999999999996</v>
      </c>
      <c r="DD228" s="125">
        <f t="shared" si="303"/>
        <v>4.2644305815139418</v>
      </c>
      <c r="DE228" s="298" t="str">
        <f t="shared" si="296"/>
        <v>C</v>
      </c>
    </row>
    <row r="229" spans="1:109" x14ac:dyDescent="0.25">
      <c r="A229" s="23">
        <v>800</v>
      </c>
      <c r="B229" s="23">
        <v>35</v>
      </c>
      <c r="C229" s="23">
        <v>1</v>
      </c>
      <c r="D229" s="23" t="s">
        <v>266</v>
      </c>
      <c r="E229" s="312">
        <f t="shared" si="228"/>
        <v>3.9424999999999994</v>
      </c>
      <c r="F229" s="287" t="str">
        <f t="shared" si="229"/>
        <v>D</v>
      </c>
      <c r="G229" s="312">
        <f t="shared" si="230"/>
        <v>3.7288999999999994</v>
      </c>
      <c r="H229" s="312">
        <f t="shared" si="230"/>
        <v>4.8820911833425136</v>
      </c>
      <c r="I229" s="287" t="str">
        <f t="shared" si="231"/>
        <v>D</v>
      </c>
      <c r="J229" s="320">
        <f t="shared" si="297"/>
        <v>1</v>
      </c>
      <c r="K229" s="80">
        <f t="shared" si="298"/>
        <v>1</v>
      </c>
      <c r="L229" s="82">
        <f t="shared" si="299"/>
        <v>1</v>
      </c>
      <c r="M229" s="80">
        <f t="shared" si="232"/>
        <v>35</v>
      </c>
      <c r="N229" s="80">
        <f t="shared" si="233"/>
        <v>160</v>
      </c>
      <c r="O229" s="80">
        <f t="shared" si="234"/>
        <v>160</v>
      </c>
      <c r="P229" s="80">
        <f t="shared" si="235"/>
        <v>800</v>
      </c>
      <c r="Q229" s="80">
        <f t="shared" si="236"/>
        <v>2240</v>
      </c>
      <c r="R229" s="80">
        <f t="shared" si="237"/>
        <v>2240</v>
      </c>
      <c r="S229" s="80">
        <f t="shared" si="238"/>
        <v>80</v>
      </c>
      <c r="T229" s="80">
        <f>0</f>
        <v>0</v>
      </c>
      <c r="U229" s="80">
        <f>'Int. Sens. Plot'!$B$2</f>
        <v>100</v>
      </c>
      <c r="V229" s="80">
        <f>'Int. Sens. Plot'!$B$3</f>
        <v>25</v>
      </c>
      <c r="W229" s="80">
        <f t="shared" si="239"/>
        <v>5</v>
      </c>
      <c r="X229" s="80">
        <f t="shared" si="240"/>
        <v>5</v>
      </c>
      <c r="Y229" s="225">
        <v>0.5</v>
      </c>
      <c r="Z229" s="80">
        <v>0</v>
      </c>
      <c r="AA229" s="86">
        <v>45</v>
      </c>
      <c r="AB229" s="86">
        <v>5</v>
      </c>
      <c r="AC229" s="80">
        <v>90</v>
      </c>
      <c r="AD229" s="80">
        <v>45</v>
      </c>
      <c r="AE229" s="80">
        <v>12</v>
      </c>
      <c r="AF229" s="80">
        <f t="shared" si="241"/>
        <v>21</v>
      </c>
      <c r="AG229" s="80">
        <f t="shared" si="242"/>
        <v>21</v>
      </c>
      <c r="AH229" s="86">
        <v>0</v>
      </c>
      <c r="AI229" s="86">
        <v>12</v>
      </c>
      <c r="AJ229" s="40">
        <v>209.9</v>
      </c>
      <c r="AK229" s="86">
        <v>9</v>
      </c>
      <c r="AL229" s="86">
        <v>0</v>
      </c>
      <c r="AM229" s="91">
        <v>1</v>
      </c>
      <c r="AN229" s="91">
        <v>0.1</v>
      </c>
      <c r="AO229" s="122">
        <v>3.5</v>
      </c>
      <c r="AP229" s="122">
        <v>10</v>
      </c>
      <c r="AQ229" s="122">
        <v>3</v>
      </c>
      <c r="AR229" s="122">
        <v>3</v>
      </c>
      <c r="AS229" s="122" t="str">
        <f t="shared" si="243"/>
        <v>Stop</v>
      </c>
      <c r="AT229" s="119" t="s">
        <v>74</v>
      </c>
      <c r="AU229" s="321" t="s">
        <v>74</v>
      </c>
      <c r="AV229" s="306">
        <f t="shared" si="244"/>
        <v>9</v>
      </c>
      <c r="AW229" s="276">
        <f t="shared" si="245"/>
        <v>0.62222222222222223</v>
      </c>
      <c r="AX229" s="276">
        <f t="shared" si="246"/>
        <v>2.7777777777777776E-2</v>
      </c>
      <c r="AY229" s="125">
        <f t="shared" si="247"/>
        <v>8.201468517576977</v>
      </c>
      <c r="AZ229" s="125">
        <f t="shared" si="248"/>
        <v>12.302202776365466</v>
      </c>
      <c r="BA229" s="125">
        <f t="shared" si="249"/>
        <v>23.402937035153954</v>
      </c>
      <c r="BB229" s="125">
        <f t="shared" si="250"/>
        <v>0.99999952589048069</v>
      </c>
      <c r="BC229" s="125">
        <f t="shared" si="251"/>
        <v>0.99999952589048069</v>
      </c>
      <c r="BD229" s="326" t="str">
        <f t="shared" si="252"/>
        <v>-</v>
      </c>
      <c r="BE229" s="125" t="str">
        <f t="shared" si="253"/>
        <v>-</v>
      </c>
      <c r="BF229" s="125">
        <f t="shared" si="254"/>
        <v>1.5856686655779488</v>
      </c>
      <c r="BG229" s="125">
        <f t="shared" si="255"/>
        <v>0.68100000000000005</v>
      </c>
      <c r="BH229" s="127">
        <f t="shared" si="256"/>
        <v>560</v>
      </c>
      <c r="BI229" s="125">
        <f t="shared" si="257"/>
        <v>2.5479999999999996</v>
      </c>
      <c r="BJ229" s="125">
        <f t="shared" si="258"/>
        <v>0.1138</v>
      </c>
      <c r="BK229" s="127">
        <f t="shared" si="259"/>
        <v>49</v>
      </c>
      <c r="BL229" s="126">
        <f>IF(AS229="Signalized",(AC229-BK229)^2/(2*AC229),IF(AS229="Free",PEDBIKE_DELAY(AX229,AW229,AF229,AE229,AO229,AR229,AM229,L229,TRUE),IF(AS229="Stop",1,"Control N/A!")))</f>
        <v>1</v>
      </c>
      <c r="BM229" s="125">
        <f t="shared" si="260"/>
        <v>0</v>
      </c>
      <c r="BN229" s="125">
        <f t="shared" si="261"/>
        <v>3.9424999999999994</v>
      </c>
      <c r="BO229" s="124" t="str">
        <f t="shared" si="262"/>
        <v>D</v>
      </c>
      <c r="BP229" s="310"/>
      <c r="BQ229" s="302">
        <f t="shared" si="263"/>
        <v>1500</v>
      </c>
      <c r="BR229" s="126">
        <v>214</v>
      </c>
      <c r="BS229" s="127">
        <f t="shared" si="264"/>
        <v>5.5518559730102959E-2</v>
      </c>
      <c r="BT229" s="126">
        <f t="shared" si="265"/>
        <v>22.5</v>
      </c>
      <c r="BU229" s="303">
        <f t="shared" si="266"/>
        <v>5.0999999999999996</v>
      </c>
      <c r="BV229" s="276">
        <f t="shared" si="267"/>
        <v>0.62222222222222223</v>
      </c>
      <c r="BW229" s="276">
        <f t="shared" si="268"/>
        <v>6.9444444444444441E-3</v>
      </c>
      <c r="BX229" s="125">
        <f t="shared" si="269"/>
        <v>1</v>
      </c>
      <c r="BY229" s="125">
        <f t="shared" si="270"/>
        <v>1.9168198021168942E-2</v>
      </c>
      <c r="BZ229" s="125">
        <f t="shared" si="271"/>
        <v>5.0999999999999996</v>
      </c>
      <c r="CA229" s="125">
        <f t="shared" si="272"/>
        <v>0.14024783466647361</v>
      </c>
      <c r="CB229" s="125">
        <f t="shared" si="273"/>
        <v>0.95813618099530984</v>
      </c>
      <c r="CC229" s="125">
        <f t="shared" si="274"/>
        <v>33.066947161825624</v>
      </c>
      <c r="CD229" s="125">
        <f t="shared" si="275"/>
        <v>1.3843086910203222</v>
      </c>
      <c r="CE229" s="125">
        <f t="shared" si="276"/>
        <v>24</v>
      </c>
      <c r="CF229" s="304" cm="1">
        <f t="array" ref="CF229">PEDBIKE_DELAY(BW229,BV229,AG229,AH229,AP229,AQ229,AN229,L229,FALSE)</f>
        <v>4.5231332291687547</v>
      </c>
      <c r="CG229" s="306">
        <f t="shared" si="277"/>
        <v>5.0999999999999996</v>
      </c>
      <c r="CH229" s="125">
        <f t="shared" si="278"/>
        <v>1</v>
      </c>
      <c r="CI229" s="125">
        <f t="shared" si="279"/>
        <v>1.9168198021168942E-2</v>
      </c>
      <c r="CJ229" s="125">
        <f t="shared" si="280"/>
        <v>5.0999999999999996</v>
      </c>
      <c r="CK229" s="125">
        <f t="shared" si="281"/>
        <v>0.95813618099530984</v>
      </c>
      <c r="CL229" s="125">
        <f t="shared" si="282"/>
        <v>1</v>
      </c>
      <c r="CM229" s="125">
        <f t="shared" si="283"/>
        <v>31.682638470805301</v>
      </c>
      <c r="CN229" s="125">
        <f t="shared" si="284"/>
        <v>1.3843086910203222</v>
      </c>
      <c r="CO229" s="127">
        <f t="shared" si="285"/>
        <v>24</v>
      </c>
      <c r="CP229" s="125" cm="1">
        <f t="array" ref="CP229">PEDBIKE_DELAY(BW229,AW229,AG229,AH229,AP229,AQ229,AN229,L229,FALSE)</f>
        <v>4.5231332291687547</v>
      </c>
      <c r="CQ229" s="126">
        <f t="shared" si="286"/>
        <v>30.5</v>
      </c>
      <c r="CR229" s="126">
        <f t="shared" si="287"/>
        <v>78.5</v>
      </c>
      <c r="CS229" s="126">
        <f t="shared" si="288"/>
        <v>54.5</v>
      </c>
      <c r="CT229" s="304">
        <f t="shared" si="289"/>
        <v>35.950000000000003</v>
      </c>
      <c r="CU229" s="126">
        <f t="shared" si="300"/>
        <v>4.5231332291687547</v>
      </c>
      <c r="CV229" s="126">
        <f t="shared" si="290"/>
        <v>0</v>
      </c>
      <c r="CW229" s="127">
        <f t="shared" si="291"/>
        <v>0</v>
      </c>
      <c r="CX229" s="124">
        <f t="shared" si="292"/>
        <v>12</v>
      </c>
      <c r="CY229" s="124">
        <f t="shared" si="301"/>
        <v>2.5479999999999996</v>
      </c>
      <c r="CZ229" s="124">
        <f t="shared" si="302"/>
        <v>0.60519118334251376</v>
      </c>
      <c r="DA229" s="125">
        <f t="shared" si="293"/>
        <v>-2.2515000000000001</v>
      </c>
      <c r="DB229" s="125">
        <f t="shared" si="294"/>
        <v>1.8480000000000001</v>
      </c>
      <c r="DC229" s="125">
        <f t="shared" si="295"/>
        <v>3.7288999999999994</v>
      </c>
      <c r="DD229" s="125">
        <f t="shared" si="303"/>
        <v>4.8820911833425136</v>
      </c>
      <c r="DE229" s="298" t="str">
        <f t="shared" si="296"/>
        <v>D</v>
      </c>
    </row>
    <row r="230" spans="1:109" x14ac:dyDescent="0.25">
      <c r="A230" s="23">
        <v>900</v>
      </c>
      <c r="B230" s="23">
        <v>35</v>
      </c>
      <c r="C230" s="23">
        <v>1</v>
      </c>
      <c r="D230" s="23" t="s">
        <v>266</v>
      </c>
      <c r="E230" s="312">
        <f t="shared" si="228"/>
        <v>4.2752249999999998</v>
      </c>
      <c r="F230" s="287" t="str">
        <f t="shared" si="229"/>
        <v>E</v>
      </c>
      <c r="G230" s="312">
        <f t="shared" si="230"/>
        <v>3.9598999999999993</v>
      </c>
      <c r="H230" s="312">
        <f t="shared" si="230"/>
        <v>5.4889883031242857</v>
      </c>
      <c r="I230" s="287" t="str">
        <f t="shared" si="231"/>
        <v>D</v>
      </c>
      <c r="J230" s="320">
        <f t="shared" si="297"/>
        <v>1</v>
      </c>
      <c r="K230" s="80">
        <f t="shared" si="298"/>
        <v>1</v>
      </c>
      <c r="L230" s="82">
        <f t="shared" si="299"/>
        <v>1</v>
      </c>
      <c r="M230" s="80">
        <f t="shared" si="232"/>
        <v>35</v>
      </c>
      <c r="N230" s="80">
        <f t="shared" si="233"/>
        <v>180</v>
      </c>
      <c r="O230" s="80">
        <f t="shared" si="234"/>
        <v>180</v>
      </c>
      <c r="P230" s="80">
        <f t="shared" si="235"/>
        <v>900</v>
      </c>
      <c r="Q230" s="80">
        <f t="shared" si="236"/>
        <v>2520</v>
      </c>
      <c r="R230" s="80">
        <f t="shared" si="237"/>
        <v>2520</v>
      </c>
      <c r="S230" s="80">
        <f t="shared" si="238"/>
        <v>90</v>
      </c>
      <c r="T230" s="80">
        <f>0</f>
        <v>0</v>
      </c>
      <c r="U230" s="80">
        <f>'Int. Sens. Plot'!$B$2</f>
        <v>100</v>
      </c>
      <c r="V230" s="80">
        <f>'Int. Sens. Plot'!$B$3</f>
        <v>25</v>
      </c>
      <c r="W230" s="80">
        <f t="shared" si="239"/>
        <v>5</v>
      </c>
      <c r="X230" s="80">
        <f t="shared" si="240"/>
        <v>5</v>
      </c>
      <c r="Y230" s="225">
        <v>0.5</v>
      </c>
      <c r="Z230" s="80">
        <v>0</v>
      </c>
      <c r="AA230" s="86">
        <v>45</v>
      </c>
      <c r="AB230" s="86">
        <v>5</v>
      </c>
      <c r="AC230" s="80">
        <v>90</v>
      </c>
      <c r="AD230" s="80">
        <v>45</v>
      </c>
      <c r="AE230" s="80">
        <v>12</v>
      </c>
      <c r="AF230" s="80">
        <f t="shared" si="241"/>
        <v>21</v>
      </c>
      <c r="AG230" s="80">
        <f t="shared" si="242"/>
        <v>21</v>
      </c>
      <c r="AH230" s="86">
        <v>0</v>
      </c>
      <c r="AI230" s="86">
        <v>12</v>
      </c>
      <c r="AJ230" s="40">
        <v>210.9</v>
      </c>
      <c r="AK230" s="86">
        <v>9</v>
      </c>
      <c r="AL230" s="86">
        <v>0</v>
      </c>
      <c r="AM230" s="91">
        <v>1</v>
      </c>
      <c r="AN230" s="91">
        <v>0.1</v>
      </c>
      <c r="AO230" s="122">
        <v>3.5</v>
      </c>
      <c r="AP230" s="122">
        <v>10</v>
      </c>
      <c r="AQ230" s="122">
        <v>3</v>
      </c>
      <c r="AR230" s="122">
        <v>3</v>
      </c>
      <c r="AS230" s="122" t="str">
        <f t="shared" si="243"/>
        <v>Stop</v>
      </c>
      <c r="AT230" s="119" t="s">
        <v>74</v>
      </c>
      <c r="AU230" s="321" t="s">
        <v>74</v>
      </c>
      <c r="AV230" s="306">
        <f t="shared" si="244"/>
        <v>9</v>
      </c>
      <c r="AW230" s="276">
        <f t="shared" si="245"/>
        <v>0.7</v>
      </c>
      <c r="AX230" s="276">
        <f t="shared" si="246"/>
        <v>2.7777777777777776E-2</v>
      </c>
      <c r="AY230" s="125">
        <f t="shared" si="247"/>
        <v>14.356175314486721</v>
      </c>
      <c r="AZ230" s="125">
        <f t="shared" si="248"/>
        <v>21.534262971730083</v>
      </c>
      <c r="BA230" s="125">
        <f t="shared" si="249"/>
        <v>35.712350628973439</v>
      </c>
      <c r="BB230" s="125">
        <f t="shared" si="250"/>
        <v>0.99999999998609324</v>
      </c>
      <c r="BC230" s="125">
        <f t="shared" si="251"/>
        <v>0.99999999998609324</v>
      </c>
      <c r="BD230" s="326" t="str">
        <f t="shared" si="252"/>
        <v>-</v>
      </c>
      <c r="BE230" s="125" t="str">
        <f t="shared" si="253"/>
        <v>-</v>
      </c>
      <c r="BF230" s="125">
        <f t="shared" si="254"/>
        <v>1.4172705187406869</v>
      </c>
      <c r="BG230" s="125">
        <f t="shared" si="255"/>
        <v>0.68100000000000005</v>
      </c>
      <c r="BH230" s="127">
        <f t="shared" si="256"/>
        <v>630</v>
      </c>
      <c r="BI230" s="125">
        <f t="shared" si="257"/>
        <v>2.8664999999999994</v>
      </c>
      <c r="BJ230" s="125">
        <f t="shared" si="258"/>
        <v>0.128025</v>
      </c>
      <c r="BK230" s="127">
        <f t="shared" si="259"/>
        <v>49</v>
      </c>
      <c r="BL230" s="126">
        <f>IF(AS230="Signalized",(AC230-BK230)^2/(2*AC230),IF(AS230="Free",PEDBIKE_DELAY(AX230,AW230,AF230,AE230,AO230,AR230,AM230,L230,TRUE),IF(AS230="Stop",1,"Control N/A!")))</f>
        <v>1</v>
      </c>
      <c r="BM230" s="125">
        <f t="shared" si="260"/>
        <v>0</v>
      </c>
      <c r="BN230" s="125">
        <f t="shared" si="261"/>
        <v>4.2752249999999998</v>
      </c>
      <c r="BO230" s="124" t="str">
        <f t="shared" si="262"/>
        <v>E</v>
      </c>
      <c r="BP230" s="310"/>
      <c r="BQ230" s="302">
        <f t="shared" si="263"/>
        <v>1500</v>
      </c>
      <c r="BR230" s="126">
        <v>215</v>
      </c>
      <c r="BS230" s="127">
        <f t="shared" si="264"/>
        <v>1.6084056237441871E-2</v>
      </c>
      <c r="BT230" s="126">
        <f t="shared" si="265"/>
        <v>22.5</v>
      </c>
      <c r="BU230" s="303">
        <f t="shared" si="266"/>
        <v>5.0999999999999996</v>
      </c>
      <c r="BV230" s="276">
        <f t="shared" si="267"/>
        <v>0.7</v>
      </c>
      <c r="BW230" s="276">
        <f t="shared" si="268"/>
        <v>6.9444444444444441E-3</v>
      </c>
      <c r="BX230" s="125">
        <f t="shared" si="269"/>
        <v>1</v>
      </c>
      <c r="BY230" s="125">
        <f t="shared" si="270"/>
        <v>1.4922787488370323E-2</v>
      </c>
      <c r="BZ230" s="125">
        <f t="shared" si="271"/>
        <v>5.0999999999999996</v>
      </c>
      <c r="CA230" s="125">
        <f t="shared" si="272"/>
        <v>0.1563351834036163</v>
      </c>
      <c r="CB230" s="125">
        <f t="shared" si="273"/>
        <v>0.97184414631969984</v>
      </c>
      <c r="CC230" s="125">
        <f t="shared" si="274"/>
        <v>45.490235194046669</v>
      </c>
      <c r="CD230" s="125">
        <f t="shared" si="275"/>
        <v>1.280816406006017</v>
      </c>
      <c r="CE230" s="125">
        <f t="shared" si="276"/>
        <v>36</v>
      </c>
      <c r="CF230" s="304" cm="1">
        <f t="array" ref="CF230">PEDBIKE_DELAY(BW230,BV230,AG230,AH230,AP230,AQ230,AN230,L230,FALSE)</f>
        <v>5.2191779468183306</v>
      </c>
      <c r="CG230" s="306">
        <f t="shared" si="277"/>
        <v>5.0999999999999996</v>
      </c>
      <c r="CH230" s="125">
        <f t="shared" si="278"/>
        <v>1</v>
      </c>
      <c r="CI230" s="125">
        <f t="shared" si="279"/>
        <v>1.4922787488370323E-2</v>
      </c>
      <c r="CJ230" s="125">
        <f t="shared" si="280"/>
        <v>5.0999999999999996</v>
      </c>
      <c r="CK230" s="125">
        <f t="shared" si="281"/>
        <v>0.97184414631969984</v>
      </c>
      <c r="CL230" s="125">
        <f t="shared" si="282"/>
        <v>1</v>
      </c>
      <c r="CM230" s="125">
        <f t="shared" si="283"/>
        <v>44.209418788040651</v>
      </c>
      <c r="CN230" s="125">
        <f t="shared" si="284"/>
        <v>1.280816406006017</v>
      </c>
      <c r="CO230" s="127">
        <f t="shared" si="285"/>
        <v>36</v>
      </c>
      <c r="CP230" s="125" cm="1">
        <f t="array" ref="CP230">PEDBIKE_DELAY(BW230,AW230,AG230,AH230,AP230,AQ230,AN230,L230,FALSE)</f>
        <v>5.2191779468183306</v>
      </c>
      <c r="CQ230" s="126">
        <f t="shared" si="286"/>
        <v>30.5</v>
      </c>
      <c r="CR230" s="126">
        <f t="shared" si="287"/>
        <v>78.5</v>
      </c>
      <c r="CS230" s="126">
        <f t="shared" si="288"/>
        <v>54.5</v>
      </c>
      <c r="CT230" s="304">
        <f t="shared" si="289"/>
        <v>35.950000000000003</v>
      </c>
      <c r="CU230" s="126">
        <f t="shared" si="300"/>
        <v>5.2191779468183306</v>
      </c>
      <c r="CV230" s="126">
        <f t="shared" si="290"/>
        <v>0</v>
      </c>
      <c r="CW230" s="127">
        <f t="shared" si="291"/>
        <v>0</v>
      </c>
      <c r="CX230" s="124">
        <f t="shared" si="292"/>
        <v>12</v>
      </c>
      <c r="CY230" s="124">
        <f t="shared" si="301"/>
        <v>2.8664999999999994</v>
      </c>
      <c r="CZ230" s="124">
        <f t="shared" si="302"/>
        <v>0.6625883031242864</v>
      </c>
      <c r="DA230" s="125">
        <f t="shared" si="293"/>
        <v>-2.2515000000000001</v>
      </c>
      <c r="DB230" s="125">
        <f t="shared" si="294"/>
        <v>2.0790000000000002</v>
      </c>
      <c r="DC230" s="125">
        <f t="shared" si="295"/>
        <v>3.9598999999999993</v>
      </c>
      <c r="DD230" s="125">
        <f t="shared" si="303"/>
        <v>5.4889883031242857</v>
      </c>
      <c r="DE230" s="298" t="str">
        <f t="shared" si="296"/>
        <v>D</v>
      </c>
    </row>
    <row r="231" spans="1:109" x14ac:dyDescent="0.25">
      <c r="A231" s="23">
        <v>1000</v>
      </c>
      <c r="B231" s="23">
        <v>35</v>
      </c>
      <c r="C231" s="23">
        <v>1</v>
      </c>
      <c r="D231" s="23" t="s">
        <v>266</v>
      </c>
      <c r="E231" s="312">
        <f t="shared" si="228"/>
        <v>4.6079499999999998</v>
      </c>
      <c r="F231" s="287" t="str">
        <f t="shared" si="229"/>
        <v>E</v>
      </c>
      <c r="G231" s="312">
        <f t="shared" si="230"/>
        <v>4.1908999999999992</v>
      </c>
      <c r="H231" s="312">
        <f t="shared" si="230"/>
        <v>6.0847470782830708</v>
      </c>
      <c r="I231" s="287" t="str">
        <f t="shared" si="231"/>
        <v>D</v>
      </c>
      <c r="J231" s="320">
        <f t="shared" si="297"/>
        <v>1</v>
      </c>
      <c r="K231" s="80">
        <f t="shared" si="298"/>
        <v>1</v>
      </c>
      <c r="L231" s="82">
        <f t="shared" si="299"/>
        <v>1</v>
      </c>
      <c r="M231" s="80">
        <f t="shared" si="232"/>
        <v>35</v>
      </c>
      <c r="N231" s="80">
        <f t="shared" si="233"/>
        <v>200</v>
      </c>
      <c r="O231" s="80">
        <f t="shared" si="234"/>
        <v>200</v>
      </c>
      <c r="P231" s="80">
        <f t="shared" si="235"/>
        <v>1000</v>
      </c>
      <c r="Q231" s="80">
        <f t="shared" si="236"/>
        <v>2800</v>
      </c>
      <c r="R231" s="80">
        <f t="shared" si="237"/>
        <v>2800</v>
      </c>
      <c r="S231" s="80">
        <f t="shared" si="238"/>
        <v>100</v>
      </c>
      <c r="T231" s="80">
        <f>0</f>
        <v>0</v>
      </c>
      <c r="U231" s="80">
        <f>'Int. Sens. Plot'!$B$2</f>
        <v>100</v>
      </c>
      <c r="V231" s="80">
        <f>'Int. Sens. Plot'!$B$3</f>
        <v>25</v>
      </c>
      <c r="W231" s="80">
        <f t="shared" si="239"/>
        <v>5</v>
      </c>
      <c r="X231" s="80">
        <f t="shared" si="240"/>
        <v>5</v>
      </c>
      <c r="Y231" s="225">
        <v>0.5</v>
      </c>
      <c r="Z231" s="80">
        <v>0</v>
      </c>
      <c r="AA231" s="86">
        <v>45</v>
      </c>
      <c r="AB231" s="86">
        <v>5</v>
      </c>
      <c r="AC231" s="80">
        <v>90</v>
      </c>
      <c r="AD231" s="80">
        <v>45</v>
      </c>
      <c r="AE231" s="80">
        <v>12</v>
      </c>
      <c r="AF231" s="80">
        <f t="shared" si="241"/>
        <v>21</v>
      </c>
      <c r="AG231" s="80">
        <f t="shared" si="242"/>
        <v>21</v>
      </c>
      <c r="AH231" s="86">
        <v>0</v>
      </c>
      <c r="AI231" s="86">
        <v>12</v>
      </c>
      <c r="AJ231" s="40">
        <v>211.9</v>
      </c>
      <c r="AK231" s="86">
        <v>9</v>
      </c>
      <c r="AL231" s="86">
        <v>0</v>
      </c>
      <c r="AM231" s="91">
        <v>1</v>
      </c>
      <c r="AN231" s="91">
        <v>0.1</v>
      </c>
      <c r="AO231" s="122">
        <v>3.5</v>
      </c>
      <c r="AP231" s="122">
        <v>10</v>
      </c>
      <c r="AQ231" s="122">
        <v>3</v>
      </c>
      <c r="AR231" s="122">
        <v>3</v>
      </c>
      <c r="AS231" s="122" t="str">
        <f t="shared" si="243"/>
        <v>Stop</v>
      </c>
      <c r="AT231" s="119" t="s">
        <v>74</v>
      </c>
      <c r="AU231" s="321" t="s">
        <v>74</v>
      </c>
      <c r="AV231" s="306">
        <f t="shared" si="244"/>
        <v>9</v>
      </c>
      <c r="AW231" s="276">
        <f t="shared" si="245"/>
        <v>0.77777777777777779</v>
      </c>
      <c r="AX231" s="276">
        <f t="shared" si="246"/>
        <v>2.7777777777777776E-2</v>
      </c>
      <c r="AY231" s="125">
        <f t="shared" si="247"/>
        <v>25.711254720792127</v>
      </c>
      <c r="AZ231" s="125">
        <f t="shared" si="248"/>
        <v>38.56688208118819</v>
      </c>
      <c r="BA231" s="125">
        <f t="shared" si="249"/>
        <v>58.422509441584253</v>
      </c>
      <c r="BB231" s="125">
        <f t="shared" si="250"/>
        <v>1</v>
      </c>
      <c r="BC231" s="125">
        <f t="shared" si="251"/>
        <v>1</v>
      </c>
      <c r="BD231" s="326" t="str">
        <f t="shared" si="252"/>
        <v>-</v>
      </c>
      <c r="BE231" s="125" t="str">
        <f t="shared" si="253"/>
        <v>-</v>
      </c>
      <c r="BF231" s="125">
        <f t="shared" si="254"/>
        <v>1.2798468369435743</v>
      </c>
      <c r="BG231" s="125">
        <f t="shared" si="255"/>
        <v>0.68100000000000005</v>
      </c>
      <c r="BH231" s="127">
        <f t="shared" si="256"/>
        <v>700</v>
      </c>
      <c r="BI231" s="125">
        <f t="shared" si="257"/>
        <v>3.1850000000000001</v>
      </c>
      <c r="BJ231" s="125">
        <f t="shared" si="258"/>
        <v>0.14224999999999999</v>
      </c>
      <c r="BK231" s="127">
        <f t="shared" si="259"/>
        <v>49</v>
      </c>
      <c r="BL231" s="126">
        <f>IF(AS231="Signalized",(AC231-BK231)^2/(2*AC231),IF(AS231="Free",PEDBIKE_DELAY(AX231,AW231,AF231,AE231,AO231,AR231,AM231,L231,TRUE),IF(AS231="Stop",1,"Control N/A!")))</f>
        <v>1</v>
      </c>
      <c r="BM231" s="125">
        <f t="shared" si="260"/>
        <v>0</v>
      </c>
      <c r="BN231" s="125">
        <f t="shared" si="261"/>
        <v>4.6079499999999998</v>
      </c>
      <c r="BO231" s="124" t="str">
        <f t="shared" si="262"/>
        <v>E</v>
      </c>
      <c r="BP231" s="310"/>
      <c r="BQ231" s="302">
        <f t="shared" si="263"/>
        <v>1500</v>
      </c>
      <c r="BR231" s="126">
        <v>216</v>
      </c>
      <c r="BS231" s="127">
        <f t="shared" si="264"/>
        <v>4.6081592649961575E-3</v>
      </c>
      <c r="BT231" s="126">
        <f t="shared" si="265"/>
        <v>22.5</v>
      </c>
      <c r="BU231" s="303">
        <f t="shared" si="266"/>
        <v>5.0999999999999996</v>
      </c>
      <c r="BV231" s="276">
        <f t="shared" si="267"/>
        <v>0.77777777777777779</v>
      </c>
      <c r="BW231" s="276">
        <f t="shared" si="268"/>
        <v>6.9444444444444441E-3</v>
      </c>
      <c r="BX231" s="125">
        <f t="shared" si="269"/>
        <v>1</v>
      </c>
      <c r="BY231" s="125">
        <f t="shared" si="270"/>
        <v>1.1840921412535196E-2</v>
      </c>
      <c r="BZ231" s="125">
        <f t="shared" si="271"/>
        <v>5.0999999999999996</v>
      </c>
      <c r="CA231" s="125">
        <f t="shared" si="272"/>
        <v>0.17212151191676217</v>
      </c>
      <c r="CB231" s="125">
        <f t="shared" si="273"/>
        <v>0.98106355045205851</v>
      </c>
      <c r="CC231" s="125">
        <f t="shared" si="274"/>
        <v>62.697829705745896</v>
      </c>
      <c r="CD231" s="125">
        <f t="shared" si="275"/>
        <v>1.1872742889882826</v>
      </c>
      <c r="CE231" s="125">
        <f t="shared" si="276"/>
        <v>53</v>
      </c>
      <c r="CF231" s="304" cm="1">
        <f t="array" ref="CF231">PEDBIKE_DELAY(BW231,BV231,AG231,AH231,AP231,AQ231,AN231,L231,FALSE)</f>
        <v>5.8573568338118411</v>
      </c>
      <c r="CG231" s="306">
        <f t="shared" si="277"/>
        <v>5.0999999999999996</v>
      </c>
      <c r="CH231" s="125">
        <f t="shared" si="278"/>
        <v>1</v>
      </c>
      <c r="CI231" s="125">
        <f t="shared" si="279"/>
        <v>1.1840921412535196E-2</v>
      </c>
      <c r="CJ231" s="125">
        <f t="shared" si="280"/>
        <v>5.0999999999999996</v>
      </c>
      <c r="CK231" s="125">
        <f t="shared" si="281"/>
        <v>0.98106355045205851</v>
      </c>
      <c r="CL231" s="125">
        <f t="shared" si="282"/>
        <v>1</v>
      </c>
      <c r="CM231" s="125">
        <f t="shared" si="283"/>
        <v>61.510555416757612</v>
      </c>
      <c r="CN231" s="125">
        <f t="shared" si="284"/>
        <v>1.1872742889882826</v>
      </c>
      <c r="CO231" s="127">
        <f t="shared" si="285"/>
        <v>53</v>
      </c>
      <c r="CP231" s="125" cm="1">
        <f t="array" ref="CP231">PEDBIKE_DELAY(BW231,AW231,AG231,AH231,AP231,AQ231,AN231,L231,FALSE)</f>
        <v>5.8573568338118411</v>
      </c>
      <c r="CQ231" s="126">
        <f t="shared" si="286"/>
        <v>30.5</v>
      </c>
      <c r="CR231" s="126">
        <f t="shared" si="287"/>
        <v>78.5</v>
      </c>
      <c r="CS231" s="126">
        <f t="shared" si="288"/>
        <v>54.5</v>
      </c>
      <c r="CT231" s="304">
        <f t="shared" si="289"/>
        <v>35.950000000000003</v>
      </c>
      <c r="CU231" s="126">
        <f t="shared" si="300"/>
        <v>5.8573568338118411</v>
      </c>
      <c r="CV231" s="126">
        <f t="shared" si="290"/>
        <v>0</v>
      </c>
      <c r="CW231" s="127">
        <f t="shared" si="291"/>
        <v>0</v>
      </c>
      <c r="CX231" s="124">
        <f t="shared" si="292"/>
        <v>12</v>
      </c>
      <c r="CY231" s="124">
        <f t="shared" si="301"/>
        <v>3.1850000000000001</v>
      </c>
      <c r="CZ231" s="124">
        <f t="shared" si="302"/>
        <v>0.70884707828307048</v>
      </c>
      <c r="DA231" s="125">
        <f t="shared" si="293"/>
        <v>-2.2515000000000001</v>
      </c>
      <c r="DB231" s="125">
        <f t="shared" si="294"/>
        <v>2.31</v>
      </c>
      <c r="DC231" s="125">
        <f t="shared" si="295"/>
        <v>4.1908999999999992</v>
      </c>
      <c r="DD231" s="125">
        <f t="shared" si="303"/>
        <v>6.0847470782830708</v>
      </c>
      <c r="DE231" s="298" t="str">
        <f t="shared" si="296"/>
        <v>D</v>
      </c>
    </row>
    <row r="232" spans="1:109" x14ac:dyDescent="0.25">
      <c r="A232" s="23">
        <v>1100</v>
      </c>
      <c r="B232" s="23">
        <v>35</v>
      </c>
      <c r="C232" s="23">
        <v>1</v>
      </c>
      <c r="D232" s="23" t="s">
        <v>266</v>
      </c>
      <c r="E232" s="312">
        <f t="shared" si="228"/>
        <v>4.9406750000000006</v>
      </c>
      <c r="F232" s="287" t="str">
        <f t="shared" si="229"/>
        <v>E</v>
      </c>
      <c r="G232" s="312">
        <f t="shared" si="230"/>
        <v>4.4218999999999991</v>
      </c>
      <c r="H232" s="312">
        <f t="shared" si="230"/>
        <v>6.6695060896461875</v>
      </c>
      <c r="I232" s="287" t="str">
        <f t="shared" si="231"/>
        <v>E</v>
      </c>
      <c r="J232" s="320">
        <f t="shared" si="297"/>
        <v>1</v>
      </c>
      <c r="K232" s="80">
        <f t="shared" si="298"/>
        <v>1</v>
      </c>
      <c r="L232" s="82">
        <f t="shared" si="299"/>
        <v>1</v>
      </c>
      <c r="M232" s="80">
        <f t="shared" si="232"/>
        <v>35</v>
      </c>
      <c r="N232" s="80">
        <f t="shared" si="233"/>
        <v>220</v>
      </c>
      <c r="O232" s="80">
        <f t="shared" si="234"/>
        <v>220</v>
      </c>
      <c r="P232" s="80">
        <f t="shared" si="235"/>
        <v>1100</v>
      </c>
      <c r="Q232" s="80">
        <f t="shared" si="236"/>
        <v>3080</v>
      </c>
      <c r="R232" s="80">
        <f t="shared" si="237"/>
        <v>3080</v>
      </c>
      <c r="S232" s="80">
        <f t="shared" si="238"/>
        <v>110</v>
      </c>
      <c r="T232" s="80">
        <f>0</f>
        <v>0</v>
      </c>
      <c r="U232" s="80">
        <f>'Int. Sens. Plot'!$B$2</f>
        <v>100</v>
      </c>
      <c r="V232" s="80">
        <f>'Int. Sens. Plot'!$B$3</f>
        <v>25</v>
      </c>
      <c r="W232" s="80">
        <f t="shared" si="239"/>
        <v>5</v>
      </c>
      <c r="X232" s="80">
        <f t="shared" si="240"/>
        <v>5</v>
      </c>
      <c r="Y232" s="225">
        <v>0.5</v>
      </c>
      <c r="Z232" s="80">
        <v>0</v>
      </c>
      <c r="AA232" s="86">
        <v>45</v>
      </c>
      <c r="AB232" s="86">
        <v>5</v>
      </c>
      <c r="AC232" s="80">
        <v>90</v>
      </c>
      <c r="AD232" s="80">
        <v>45</v>
      </c>
      <c r="AE232" s="80">
        <v>12</v>
      </c>
      <c r="AF232" s="80">
        <f t="shared" si="241"/>
        <v>21</v>
      </c>
      <c r="AG232" s="80">
        <f t="shared" si="242"/>
        <v>21</v>
      </c>
      <c r="AH232" s="86">
        <v>0</v>
      </c>
      <c r="AI232" s="86">
        <v>12</v>
      </c>
      <c r="AJ232" s="40">
        <v>212.9</v>
      </c>
      <c r="AK232" s="86">
        <v>9</v>
      </c>
      <c r="AL232" s="86">
        <v>0</v>
      </c>
      <c r="AM232" s="91">
        <v>1</v>
      </c>
      <c r="AN232" s="91">
        <v>0.1</v>
      </c>
      <c r="AO232" s="122">
        <v>3.5</v>
      </c>
      <c r="AP232" s="122">
        <v>10</v>
      </c>
      <c r="AQ232" s="122">
        <v>3</v>
      </c>
      <c r="AR232" s="122">
        <v>3</v>
      </c>
      <c r="AS232" s="122" t="str">
        <f t="shared" si="243"/>
        <v>Stop</v>
      </c>
      <c r="AT232" s="119" t="s">
        <v>74</v>
      </c>
      <c r="AU232" s="321" t="s">
        <v>74</v>
      </c>
      <c r="AV232" s="306">
        <f t="shared" si="244"/>
        <v>9</v>
      </c>
      <c r="AW232" s="276">
        <f t="shared" si="245"/>
        <v>0.85555555555555551</v>
      </c>
      <c r="AX232" s="276">
        <f t="shared" si="246"/>
        <v>2.7777777777777776E-2</v>
      </c>
      <c r="AY232" s="125">
        <f t="shared" si="247"/>
        <v>46.799477065111233</v>
      </c>
      <c r="AZ232" s="125">
        <f t="shared" si="248"/>
        <v>70.19921559766685</v>
      </c>
      <c r="BA232" s="125">
        <f t="shared" si="249"/>
        <v>100.59895413022247</v>
      </c>
      <c r="BB232" s="125">
        <f t="shared" si="250"/>
        <v>1</v>
      </c>
      <c r="BC232" s="125">
        <f t="shared" si="251"/>
        <v>1</v>
      </c>
      <c r="BD232" s="326" t="str">
        <f t="shared" si="252"/>
        <v>-</v>
      </c>
      <c r="BE232" s="125" t="str">
        <f t="shared" si="253"/>
        <v>-</v>
      </c>
      <c r="BF232" s="125">
        <f t="shared" si="254"/>
        <v>1.1658129144884806</v>
      </c>
      <c r="BG232" s="125">
        <f t="shared" si="255"/>
        <v>0.68100000000000005</v>
      </c>
      <c r="BH232" s="127">
        <f t="shared" si="256"/>
        <v>770</v>
      </c>
      <c r="BI232" s="125">
        <f t="shared" si="257"/>
        <v>3.5034999999999998</v>
      </c>
      <c r="BJ232" s="125">
        <f t="shared" si="258"/>
        <v>0.156475</v>
      </c>
      <c r="BK232" s="127">
        <f t="shared" si="259"/>
        <v>49</v>
      </c>
      <c r="BL232" s="126">
        <f>IF(AS232="Signalized",(AC232-BK232)^2/(2*AC232),IF(AS232="Free",PEDBIKE_DELAY(AX232,AW232,AF232,AE232,AO232,AR232,AM232,L232,TRUE),IF(AS232="Stop",1,"Control N/A!")))</f>
        <v>1</v>
      </c>
      <c r="BM232" s="125">
        <f t="shared" si="260"/>
        <v>0</v>
      </c>
      <c r="BN232" s="125">
        <f t="shared" si="261"/>
        <v>4.9406750000000006</v>
      </c>
      <c r="BO232" s="124" t="str">
        <f t="shared" si="262"/>
        <v>E</v>
      </c>
      <c r="BP232" s="310"/>
      <c r="BQ232" s="302">
        <f t="shared" si="263"/>
        <v>1500</v>
      </c>
      <c r="BR232" s="126">
        <v>217</v>
      </c>
      <c r="BS232" s="127">
        <f t="shared" si="264"/>
        <v>1.305671378024223E-3</v>
      </c>
      <c r="BT232" s="126">
        <f t="shared" si="265"/>
        <v>22.5</v>
      </c>
      <c r="BU232" s="303">
        <f t="shared" si="266"/>
        <v>5.0999999999999996</v>
      </c>
      <c r="BV232" s="276">
        <f t="shared" si="267"/>
        <v>0.85555555555555551</v>
      </c>
      <c r="BW232" s="276">
        <f t="shared" si="268"/>
        <v>6.9444444444444441E-3</v>
      </c>
      <c r="BX232" s="125">
        <f t="shared" si="269"/>
        <v>1</v>
      </c>
      <c r="BY232" s="125">
        <f t="shared" si="270"/>
        <v>9.6090703770673712E-3</v>
      </c>
      <c r="BZ232" s="125">
        <f t="shared" si="271"/>
        <v>5.0999999999999996</v>
      </c>
      <c r="CA232" s="125">
        <f t="shared" si="272"/>
        <v>0.18761245277947791</v>
      </c>
      <c r="CB232" s="125">
        <f t="shared" si="273"/>
        <v>0.98726413606373342</v>
      </c>
      <c r="CC232" s="125">
        <f t="shared" si="274"/>
        <v>86.608993742877331</v>
      </c>
      <c r="CD232" s="125">
        <f t="shared" si="275"/>
        <v>1.1030403599662488</v>
      </c>
      <c r="CE232" s="125">
        <f t="shared" si="276"/>
        <v>79</v>
      </c>
      <c r="CF232" s="304" cm="1">
        <f t="array" ref="CF232">PEDBIKE_DELAY(BW232,BV232,AG232,AH232,AP232,AQ232,AN232,L232,FALSE)</f>
        <v>6.3957017214809344</v>
      </c>
      <c r="CG232" s="306">
        <f t="shared" si="277"/>
        <v>5.0999999999999996</v>
      </c>
      <c r="CH232" s="125">
        <f t="shared" si="278"/>
        <v>1</v>
      </c>
      <c r="CI232" s="125">
        <f t="shared" si="279"/>
        <v>9.6090703770673712E-3</v>
      </c>
      <c r="CJ232" s="125">
        <f t="shared" si="280"/>
        <v>5.0999999999999996</v>
      </c>
      <c r="CK232" s="125">
        <f t="shared" si="281"/>
        <v>0.98726413606373342</v>
      </c>
      <c r="CL232" s="125">
        <f t="shared" si="282"/>
        <v>1</v>
      </c>
      <c r="CM232" s="125">
        <f t="shared" si="283"/>
        <v>85.505953382911088</v>
      </c>
      <c r="CN232" s="125">
        <f t="shared" si="284"/>
        <v>1.1030403599662488</v>
      </c>
      <c r="CO232" s="127">
        <f t="shared" si="285"/>
        <v>79</v>
      </c>
      <c r="CP232" s="125" cm="1">
        <f t="array" ref="CP232">PEDBIKE_DELAY(BW232,AW232,AG232,AH232,AP232,AQ232,AN232,L232,FALSE)</f>
        <v>6.3957017214809344</v>
      </c>
      <c r="CQ232" s="126">
        <f t="shared" si="286"/>
        <v>30.5</v>
      </c>
      <c r="CR232" s="126">
        <f t="shared" si="287"/>
        <v>78.5</v>
      </c>
      <c r="CS232" s="126">
        <f t="shared" si="288"/>
        <v>54.5</v>
      </c>
      <c r="CT232" s="304">
        <f t="shared" si="289"/>
        <v>35.950000000000003</v>
      </c>
      <c r="CU232" s="126">
        <f t="shared" si="300"/>
        <v>6.3957017214809344</v>
      </c>
      <c r="CV232" s="126">
        <f t="shared" si="290"/>
        <v>0</v>
      </c>
      <c r="CW232" s="127">
        <f t="shared" si="291"/>
        <v>0</v>
      </c>
      <c r="CX232" s="124">
        <f t="shared" si="292"/>
        <v>12</v>
      </c>
      <c r="CY232" s="124">
        <f t="shared" si="301"/>
        <v>3.5034999999999998</v>
      </c>
      <c r="CZ232" s="124">
        <f t="shared" si="302"/>
        <v>0.74410608964618763</v>
      </c>
      <c r="DA232" s="125">
        <f t="shared" si="293"/>
        <v>-2.2515000000000001</v>
      </c>
      <c r="DB232" s="125">
        <f t="shared" si="294"/>
        <v>2.5409999999999999</v>
      </c>
      <c r="DC232" s="125">
        <f t="shared" si="295"/>
        <v>4.4218999999999991</v>
      </c>
      <c r="DD232" s="125">
        <f t="shared" si="303"/>
        <v>6.6695060896461875</v>
      </c>
      <c r="DE232" s="298" t="str">
        <f t="shared" si="296"/>
        <v>E</v>
      </c>
    </row>
    <row r="233" spans="1:109" x14ac:dyDescent="0.25">
      <c r="A233" s="23">
        <v>1200</v>
      </c>
      <c r="B233" s="23">
        <v>35</v>
      </c>
      <c r="C233" s="23">
        <v>1</v>
      </c>
      <c r="D233" s="23" t="s">
        <v>266</v>
      </c>
      <c r="E233" s="312">
        <f t="shared" si="228"/>
        <v>5.2733999999999996</v>
      </c>
      <c r="F233" s="287" t="str">
        <f t="shared" si="229"/>
        <v>F</v>
      </c>
      <c r="G233" s="312">
        <f t="shared" si="230"/>
        <v>4.6528999999999989</v>
      </c>
      <c r="H233" s="312">
        <f t="shared" si="230"/>
        <v>7.2431109099584212</v>
      </c>
      <c r="I233" s="287" t="str">
        <f t="shared" si="231"/>
        <v>E</v>
      </c>
      <c r="J233" s="320">
        <f t="shared" si="297"/>
        <v>1</v>
      </c>
      <c r="K233" s="80">
        <f t="shared" si="298"/>
        <v>1</v>
      </c>
      <c r="L233" s="82">
        <f t="shared" si="299"/>
        <v>1</v>
      </c>
      <c r="M233" s="80">
        <f t="shared" si="232"/>
        <v>35</v>
      </c>
      <c r="N233" s="80">
        <f t="shared" si="233"/>
        <v>240</v>
      </c>
      <c r="O233" s="80">
        <f t="shared" si="234"/>
        <v>240</v>
      </c>
      <c r="P233" s="80">
        <f t="shared" si="235"/>
        <v>1200</v>
      </c>
      <c r="Q233" s="80">
        <f t="shared" si="236"/>
        <v>3360</v>
      </c>
      <c r="R233" s="80">
        <f t="shared" si="237"/>
        <v>3360</v>
      </c>
      <c r="S233" s="80">
        <f t="shared" si="238"/>
        <v>120</v>
      </c>
      <c r="T233" s="80">
        <f>0</f>
        <v>0</v>
      </c>
      <c r="U233" s="80">
        <f>'Int. Sens. Plot'!$B$2</f>
        <v>100</v>
      </c>
      <c r="V233" s="80">
        <f>'Int. Sens. Plot'!$B$3</f>
        <v>25</v>
      </c>
      <c r="W233" s="80">
        <f t="shared" si="239"/>
        <v>5</v>
      </c>
      <c r="X233" s="80">
        <f t="shared" si="240"/>
        <v>5</v>
      </c>
      <c r="Y233" s="225">
        <v>0.5</v>
      </c>
      <c r="Z233" s="80">
        <v>0</v>
      </c>
      <c r="AA233" s="86">
        <v>45</v>
      </c>
      <c r="AB233" s="86">
        <v>5</v>
      </c>
      <c r="AC233" s="80">
        <v>90</v>
      </c>
      <c r="AD233" s="80">
        <v>45</v>
      </c>
      <c r="AE233" s="80">
        <v>12</v>
      </c>
      <c r="AF233" s="80">
        <f t="shared" si="241"/>
        <v>21</v>
      </c>
      <c r="AG233" s="80">
        <f t="shared" si="242"/>
        <v>21</v>
      </c>
      <c r="AH233" s="86">
        <v>0</v>
      </c>
      <c r="AI233" s="86">
        <v>12</v>
      </c>
      <c r="AJ233" s="40">
        <v>213.9</v>
      </c>
      <c r="AK233" s="86">
        <v>9</v>
      </c>
      <c r="AL233" s="86">
        <v>0</v>
      </c>
      <c r="AM233" s="91">
        <v>1</v>
      </c>
      <c r="AN233" s="91">
        <v>0.1</v>
      </c>
      <c r="AO233" s="122">
        <v>3.5</v>
      </c>
      <c r="AP233" s="122">
        <v>10</v>
      </c>
      <c r="AQ233" s="122">
        <v>3</v>
      </c>
      <c r="AR233" s="122">
        <v>3</v>
      </c>
      <c r="AS233" s="122" t="str">
        <f t="shared" si="243"/>
        <v>Stop</v>
      </c>
      <c r="AT233" s="119" t="s">
        <v>74</v>
      </c>
      <c r="AU233" s="321" t="s">
        <v>74</v>
      </c>
      <c r="AV233" s="306">
        <f t="shared" si="244"/>
        <v>9</v>
      </c>
      <c r="AW233" s="276">
        <f t="shared" si="245"/>
        <v>0.93333333333333335</v>
      </c>
      <c r="AX233" s="276">
        <f t="shared" si="246"/>
        <v>2.7777777777777776E-2</v>
      </c>
      <c r="AY233" s="125">
        <f t="shared" si="247"/>
        <v>86.189488516590657</v>
      </c>
      <c r="AZ233" s="125">
        <f t="shared" si="248"/>
        <v>129.28423277488599</v>
      </c>
      <c r="BA233" s="125">
        <f t="shared" si="249"/>
        <v>179.37897703318131</v>
      </c>
      <c r="BB233" s="125">
        <f t="shared" si="250"/>
        <v>1</v>
      </c>
      <c r="BC233" s="125">
        <f t="shared" si="251"/>
        <v>1</v>
      </c>
      <c r="BD233" s="326" t="str">
        <f t="shared" si="252"/>
        <v>-</v>
      </c>
      <c r="BE233" s="125" t="str">
        <f t="shared" si="253"/>
        <v>-</v>
      </c>
      <c r="BF233" s="125">
        <f t="shared" si="254"/>
        <v>1.069886277251209</v>
      </c>
      <c r="BG233" s="125">
        <f t="shared" si="255"/>
        <v>0.68100000000000005</v>
      </c>
      <c r="BH233" s="127">
        <f t="shared" si="256"/>
        <v>840</v>
      </c>
      <c r="BI233" s="125">
        <f t="shared" si="257"/>
        <v>3.8219999999999996</v>
      </c>
      <c r="BJ233" s="125">
        <f t="shared" si="258"/>
        <v>0.17069999999999999</v>
      </c>
      <c r="BK233" s="127">
        <f t="shared" si="259"/>
        <v>49</v>
      </c>
      <c r="BL233" s="126">
        <f>IF(AS233="Signalized",(AC233-BK233)^2/(2*AC233),IF(AS233="Free",PEDBIKE_DELAY(AX233,AW233,AF233,AE233,AO233,AR233,AM233,L233,TRUE),IF(AS233="Stop",1,"Control N/A!")))</f>
        <v>1</v>
      </c>
      <c r="BM233" s="125">
        <f t="shared" si="260"/>
        <v>0</v>
      </c>
      <c r="BN233" s="125">
        <f t="shared" si="261"/>
        <v>5.2733999999999996</v>
      </c>
      <c r="BO233" s="124" t="str">
        <f t="shared" si="262"/>
        <v>F</v>
      </c>
      <c r="BP233" s="310"/>
      <c r="BQ233" s="302">
        <f t="shared" si="263"/>
        <v>1500</v>
      </c>
      <c r="BR233" s="126">
        <v>218</v>
      </c>
      <c r="BS233" s="127">
        <f t="shared" si="264"/>
        <v>3.6585988460709554E-4</v>
      </c>
      <c r="BT233" s="126">
        <f t="shared" si="265"/>
        <v>22.5</v>
      </c>
      <c r="BU233" s="303">
        <f t="shared" si="266"/>
        <v>5.0999999999999996</v>
      </c>
      <c r="BV233" s="276">
        <f t="shared" si="267"/>
        <v>0.93333333333333335</v>
      </c>
      <c r="BW233" s="276">
        <f t="shared" si="268"/>
        <v>6.9444444444444441E-3</v>
      </c>
      <c r="BX233" s="125">
        <f t="shared" si="269"/>
        <v>1</v>
      </c>
      <c r="BY233" s="125">
        <f t="shared" si="270"/>
        <v>7.9990605003022602E-3</v>
      </c>
      <c r="BZ233" s="125">
        <f t="shared" si="271"/>
        <v>5.0999999999999996</v>
      </c>
      <c r="CA233" s="125">
        <f t="shared" si="272"/>
        <v>0.20281353317080053</v>
      </c>
      <c r="CB233" s="125">
        <f t="shared" si="273"/>
        <v>0.99143439060250194</v>
      </c>
      <c r="CC233" s="125">
        <f t="shared" si="274"/>
        <v>119.94085858002911</v>
      </c>
      <c r="CD233" s="125">
        <f t="shared" si="275"/>
        <v>1.0273665453970833</v>
      </c>
      <c r="CE233" s="125">
        <f t="shared" si="276"/>
        <v>117</v>
      </c>
      <c r="CF233" s="304" cm="1">
        <f t="array" ref="CF233">PEDBIKE_DELAY(BW233,BV233,AG233,AH233,AP233,AQ233,AN233,L233,FALSE)</f>
        <v>6.7919489315639456</v>
      </c>
      <c r="CG233" s="306">
        <f t="shared" si="277"/>
        <v>5.0999999999999996</v>
      </c>
      <c r="CH233" s="125">
        <f t="shared" si="278"/>
        <v>1</v>
      </c>
      <c r="CI233" s="125">
        <f t="shared" si="279"/>
        <v>7.9990605003022602E-3</v>
      </c>
      <c r="CJ233" s="125">
        <f t="shared" si="280"/>
        <v>5.0999999999999996</v>
      </c>
      <c r="CK233" s="125">
        <f t="shared" si="281"/>
        <v>0.99143439060250194</v>
      </c>
      <c r="CL233" s="125">
        <f t="shared" si="282"/>
        <v>1</v>
      </c>
      <c r="CM233" s="125">
        <f t="shared" si="283"/>
        <v>118.91349203463203</v>
      </c>
      <c r="CN233" s="125">
        <f t="shared" si="284"/>
        <v>1.0273665453970833</v>
      </c>
      <c r="CO233" s="127">
        <f t="shared" si="285"/>
        <v>117</v>
      </c>
      <c r="CP233" s="125" cm="1">
        <f t="array" ref="CP233">PEDBIKE_DELAY(BW233,AW233,AG233,AH233,AP233,AQ233,AN233,L233,FALSE)</f>
        <v>6.7919489315639456</v>
      </c>
      <c r="CQ233" s="126">
        <f t="shared" si="286"/>
        <v>30.5</v>
      </c>
      <c r="CR233" s="126">
        <f t="shared" si="287"/>
        <v>78.5</v>
      </c>
      <c r="CS233" s="126">
        <f t="shared" si="288"/>
        <v>54.5</v>
      </c>
      <c r="CT233" s="304">
        <f t="shared" si="289"/>
        <v>35.950000000000003</v>
      </c>
      <c r="CU233" s="126">
        <f t="shared" si="300"/>
        <v>6.7919489315639456</v>
      </c>
      <c r="CV233" s="126">
        <f t="shared" si="290"/>
        <v>0</v>
      </c>
      <c r="CW233" s="127">
        <f t="shared" si="291"/>
        <v>0</v>
      </c>
      <c r="CX233" s="124">
        <f t="shared" si="292"/>
        <v>12</v>
      </c>
      <c r="CY233" s="124">
        <f t="shared" si="301"/>
        <v>3.8219999999999996</v>
      </c>
      <c r="CZ233" s="124">
        <f t="shared" si="302"/>
        <v>0.76821090995842167</v>
      </c>
      <c r="DA233" s="125">
        <f t="shared" si="293"/>
        <v>-2.2515000000000001</v>
      </c>
      <c r="DB233" s="125">
        <f t="shared" si="294"/>
        <v>2.7719999999999998</v>
      </c>
      <c r="DC233" s="125">
        <f t="shared" si="295"/>
        <v>4.6528999999999989</v>
      </c>
      <c r="DD233" s="125">
        <f t="shared" si="303"/>
        <v>7.2431109099584212</v>
      </c>
      <c r="DE233" s="298" t="str">
        <f t="shared" si="296"/>
        <v>E</v>
      </c>
    </row>
    <row r="234" spans="1:109" x14ac:dyDescent="0.25">
      <c r="A234" s="23">
        <v>100</v>
      </c>
      <c r="B234" s="23">
        <v>45</v>
      </c>
      <c r="C234" s="23">
        <v>1</v>
      </c>
      <c r="D234" s="23" t="s">
        <v>266</v>
      </c>
      <c r="E234" s="312">
        <f t="shared" si="228"/>
        <v>1.7044249999999999</v>
      </c>
      <c r="F234" s="287" t="str">
        <f t="shared" si="229"/>
        <v>A</v>
      </c>
      <c r="G234" s="312">
        <f t="shared" si="230"/>
        <v>2.1118999999999994</v>
      </c>
      <c r="H234" s="312">
        <f t="shared" si="230"/>
        <v>0.52139999999999986</v>
      </c>
      <c r="I234" s="287" t="str">
        <f t="shared" si="231"/>
        <v>B</v>
      </c>
      <c r="J234" s="320">
        <f t="shared" si="297"/>
        <v>1</v>
      </c>
      <c r="K234" s="80">
        <f t="shared" si="298"/>
        <v>1</v>
      </c>
      <c r="L234" s="82">
        <f t="shared" si="299"/>
        <v>1</v>
      </c>
      <c r="M234" s="80">
        <f t="shared" si="232"/>
        <v>45</v>
      </c>
      <c r="N234" s="80">
        <f t="shared" si="233"/>
        <v>20</v>
      </c>
      <c r="O234" s="80">
        <f t="shared" si="234"/>
        <v>20</v>
      </c>
      <c r="P234" s="80">
        <f t="shared" si="235"/>
        <v>100</v>
      </c>
      <c r="Q234" s="80">
        <f t="shared" si="236"/>
        <v>280</v>
      </c>
      <c r="R234" s="80">
        <f t="shared" si="237"/>
        <v>280</v>
      </c>
      <c r="S234" s="80">
        <f t="shared" si="238"/>
        <v>10</v>
      </c>
      <c r="T234" s="80">
        <f>0</f>
        <v>0</v>
      </c>
      <c r="U234" s="80">
        <f>'Int. Sens. Plot'!$B$2</f>
        <v>100</v>
      </c>
      <c r="V234" s="80">
        <f>'Int. Sens. Plot'!$B$3</f>
        <v>25</v>
      </c>
      <c r="W234" s="80">
        <f t="shared" si="239"/>
        <v>5</v>
      </c>
      <c r="X234" s="80">
        <f t="shared" si="240"/>
        <v>5</v>
      </c>
      <c r="Y234" s="225">
        <v>0.5</v>
      </c>
      <c r="Z234" s="80">
        <v>0</v>
      </c>
      <c r="AA234" s="86">
        <v>45</v>
      </c>
      <c r="AB234" s="86">
        <v>5</v>
      </c>
      <c r="AC234" s="80">
        <v>90</v>
      </c>
      <c r="AD234" s="80">
        <v>45</v>
      </c>
      <c r="AE234" s="80">
        <v>12</v>
      </c>
      <c r="AF234" s="80">
        <f t="shared" si="241"/>
        <v>21</v>
      </c>
      <c r="AG234" s="80">
        <f t="shared" si="242"/>
        <v>21</v>
      </c>
      <c r="AH234" s="86">
        <v>0</v>
      </c>
      <c r="AI234" s="86">
        <v>12</v>
      </c>
      <c r="AJ234" s="40">
        <v>214.9</v>
      </c>
      <c r="AK234" s="86">
        <v>9</v>
      </c>
      <c r="AL234" s="86">
        <v>0</v>
      </c>
      <c r="AM234" s="91">
        <v>1</v>
      </c>
      <c r="AN234" s="91">
        <v>0.1</v>
      </c>
      <c r="AO234" s="122">
        <v>3.5</v>
      </c>
      <c r="AP234" s="122">
        <v>10</v>
      </c>
      <c r="AQ234" s="122">
        <v>3</v>
      </c>
      <c r="AR234" s="122">
        <v>3</v>
      </c>
      <c r="AS234" s="122" t="str">
        <f t="shared" si="243"/>
        <v>Stop</v>
      </c>
      <c r="AT234" s="119" t="s">
        <v>74</v>
      </c>
      <c r="AU234" s="321" t="s">
        <v>74</v>
      </c>
      <c r="AV234" s="306">
        <f t="shared" si="244"/>
        <v>9</v>
      </c>
      <c r="AW234" s="276">
        <f t="shared" si="245"/>
        <v>7.7777777777777779E-2</v>
      </c>
      <c r="AX234" s="276">
        <f t="shared" si="246"/>
        <v>2.7777777777777776E-2</v>
      </c>
      <c r="AY234" s="125">
        <f t="shared" si="247"/>
        <v>1</v>
      </c>
      <c r="AZ234" s="125">
        <f t="shared" si="248"/>
        <v>1.1037881315974762</v>
      </c>
      <c r="BA234" s="125">
        <f t="shared" si="249"/>
        <v>9</v>
      </c>
      <c r="BB234" s="125">
        <f t="shared" si="250"/>
        <v>0.50341469620859047</v>
      </c>
      <c r="BC234" s="125">
        <f t="shared" si="251"/>
        <v>0.50341469620859047</v>
      </c>
      <c r="BD234" s="326" t="str">
        <f t="shared" si="252"/>
        <v>-</v>
      </c>
      <c r="BE234" s="125" t="str">
        <f t="shared" si="253"/>
        <v>-</v>
      </c>
      <c r="BF234" s="125">
        <f t="shared" si="254"/>
        <v>29.344680292176033</v>
      </c>
      <c r="BG234" s="125">
        <f t="shared" si="255"/>
        <v>0.68100000000000005</v>
      </c>
      <c r="BH234" s="127">
        <f t="shared" si="256"/>
        <v>70</v>
      </c>
      <c r="BI234" s="125">
        <f t="shared" si="257"/>
        <v>0.40949999999999992</v>
      </c>
      <c r="BJ234" s="125">
        <f t="shared" si="258"/>
        <v>1.4225E-2</v>
      </c>
      <c r="BK234" s="127">
        <f t="shared" si="259"/>
        <v>49</v>
      </c>
      <c r="BL234" s="126">
        <f>IF(AS234="Signalized",(AC234-BK234)^2/(2*AC234),IF(AS234="Free",PEDBIKE_DELAY(AX234,AW234,AF234,AE234,AO234,AR234,AM234,L234,TRUE),IF(AS234="Stop",1,"Control N/A!")))</f>
        <v>1</v>
      </c>
      <c r="BM234" s="125">
        <f t="shared" si="260"/>
        <v>0</v>
      </c>
      <c r="BN234" s="125">
        <f t="shared" si="261"/>
        <v>1.7044249999999999</v>
      </c>
      <c r="BO234" s="124" t="str">
        <f t="shared" si="262"/>
        <v>A</v>
      </c>
      <c r="BP234" s="310"/>
      <c r="BQ234" s="302">
        <f t="shared" si="263"/>
        <v>1500</v>
      </c>
      <c r="BR234" s="126">
        <v>219</v>
      </c>
      <c r="BS234" s="127">
        <f t="shared" si="264"/>
        <v>222.16193210396227</v>
      </c>
      <c r="BT234" s="126">
        <f t="shared" si="265"/>
        <v>11.920722618020472</v>
      </c>
      <c r="BU234" s="303">
        <f t="shared" si="266"/>
        <v>5.0999999999999996</v>
      </c>
      <c r="BV234" s="276">
        <f t="shared" si="267"/>
        <v>7.7777777777777779E-2</v>
      </c>
      <c r="BW234" s="276">
        <f t="shared" si="268"/>
        <v>6.9444444444444441E-3</v>
      </c>
      <c r="BX234" s="125">
        <f t="shared" si="269"/>
        <v>1</v>
      </c>
      <c r="BY234" s="125">
        <f t="shared" si="270"/>
        <v>0.14782490273109056</v>
      </c>
      <c r="BZ234" s="125">
        <f t="shared" si="271"/>
        <v>5.0999999999999996</v>
      </c>
      <c r="CA234" s="125">
        <f t="shared" si="272"/>
        <v>1.8711611771168868E-2</v>
      </c>
      <c r="CB234" s="125">
        <f t="shared" si="273"/>
        <v>0.32744182566942437</v>
      </c>
      <c r="CC234" s="125">
        <f t="shared" si="274"/>
        <v>3.5414886057891568</v>
      </c>
      <c r="CD234" s="125">
        <f t="shared" si="275"/>
        <v>2.3818571111220983</v>
      </c>
      <c r="CE234" s="125">
        <f t="shared" si="276"/>
        <v>1</v>
      </c>
      <c r="CF234" s="304" cm="1">
        <f t="array" ref="CF234">PEDBIKE_DELAY(BW234,BV234,AG234,AH234,AP234,AQ234,AN234,L234,FALSE)</f>
        <v>0.38103133335505995</v>
      </c>
      <c r="CG234" s="306">
        <f t="shared" si="277"/>
        <v>5.0999999999999996</v>
      </c>
      <c r="CH234" s="125">
        <f t="shared" si="278"/>
        <v>1</v>
      </c>
      <c r="CI234" s="125">
        <f t="shared" si="279"/>
        <v>0.14782490273109056</v>
      </c>
      <c r="CJ234" s="125">
        <f t="shared" si="280"/>
        <v>5.0999999999999996</v>
      </c>
      <c r="CK234" s="125">
        <f t="shared" si="281"/>
        <v>0.32744182566942426</v>
      </c>
      <c r="CL234" s="125">
        <f t="shared" si="282"/>
        <v>0.99975882795512139</v>
      </c>
      <c r="CM234" s="125">
        <f t="shared" si="283"/>
        <v>1.1599112328309653</v>
      </c>
      <c r="CN234" s="125">
        <f t="shared" si="284"/>
        <v>2.3818571111220983</v>
      </c>
      <c r="CO234" s="127">
        <f t="shared" si="285"/>
        <v>1</v>
      </c>
      <c r="CP234" s="125" cm="1">
        <f t="array" ref="CP234">PEDBIKE_DELAY(BW234,AW234,AG234,AH234,AP234,AQ234,AN234,L234,FALSE)</f>
        <v>0.38103133335505995</v>
      </c>
      <c r="CQ234" s="126">
        <f t="shared" si="286"/>
        <v>30.5</v>
      </c>
      <c r="CR234" s="126">
        <f t="shared" si="287"/>
        <v>78.5</v>
      </c>
      <c r="CS234" s="126">
        <f t="shared" si="288"/>
        <v>54.5</v>
      </c>
      <c r="CT234" s="304">
        <f t="shared" si="289"/>
        <v>25.370722618020473</v>
      </c>
      <c r="CU234" s="126">
        <f t="shared" si="300"/>
        <v>0.38103133335505995</v>
      </c>
      <c r="CV234" s="126">
        <f t="shared" si="290"/>
        <v>0</v>
      </c>
      <c r="CW234" s="127">
        <f t="shared" si="291"/>
        <v>0</v>
      </c>
      <c r="CX234" s="124">
        <f t="shared" si="292"/>
        <v>12</v>
      </c>
      <c r="CY234" s="124">
        <f t="shared" si="301"/>
        <v>0.40949999999999992</v>
      </c>
      <c r="CZ234" s="124">
        <f t="shared" si="302"/>
        <v>0</v>
      </c>
      <c r="DA234" s="125">
        <f t="shared" si="293"/>
        <v>-2.2515000000000001</v>
      </c>
      <c r="DB234" s="125">
        <f t="shared" si="294"/>
        <v>0.23100000000000001</v>
      </c>
      <c r="DC234" s="125">
        <f t="shared" si="295"/>
        <v>2.1118999999999994</v>
      </c>
      <c r="DD234" s="125">
        <f t="shared" si="303"/>
        <v>0.52139999999999986</v>
      </c>
      <c r="DE234" s="298" t="str">
        <f t="shared" si="296"/>
        <v>B</v>
      </c>
    </row>
    <row r="235" spans="1:109" x14ac:dyDescent="0.25">
      <c r="A235" s="23">
        <v>200</v>
      </c>
      <c r="B235" s="23">
        <v>45</v>
      </c>
      <c r="C235" s="23">
        <v>1</v>
      </c>
      <c r="D235" s="23" t="s">
        <v>266</v>
      </c>
      <c r="E235" s="312">
        <f t="shared" si="228"/>
        <v>2.1281499999999998</v>
      </c>
      <c r="F235" s="287" t="str">
        <f t="shared" si="229"/>
        <v>B</v>
      </c>
      <c r="G235" s="312">
        <f t="shared" si="230"/>
        <v>2.3428999999999993</v>
      </c>
      <c r="H235" s="312">
        <f t="shared" si="230"/>
        <v>1.1619000000000002</v>
      </c>
      <c r="I235" s="287" t="str">
        <f t="shared" si="231"/>
        <v>B</v>
      </c>
      <c r="J235" s="320">
        <f t="shared" si="297"/>
        <v>1</v>
      </c>
      <c r="K235" s="80">
        <f t="shared" si="298"/>
        <v>1</v>
      </c>
      <c r="L235" s="82">
        <f t="shared" si="299"/>
        <v>1</v>
      </c>
      <c r="M235" s="80">
        <f t="shared" si="232"/>
        <v>45</v>
      </c>
      <c r="N235" s="80">
        <f t="shared" si="233"/>
        <v>40</v>
      </c>
      <c r="O235" s="80">
        <f t="shared" si="234"/>
        <v>40</v>
      </c>
      <c r="P235" s="80">
        <f t="shared" si="235"/>
        <v>200</v>
      </c>
      <c r="Q235" s="80">
        <f t="shared" si="236"/>
        <v>560</v>
      </c>
      <c r="R235" s="80">
        <f t="shared" si="237"/>
        <v>560</v>
      </c>
      <c r="S235" s="80">
        <f t="shared" si="238"/>
        <v>20</v>
      </c>
      <c r="T235" s="80">
        <f>0</f>
        <v>0</v>
      </c>
      <c r="U235" s="80">
        <f>'Int. Sens. Plot'!$B$2</f>
        <v>100</v>
      </c>
      <c r="V235" s="80">
        <f>'Int. Sens. Plot'!$B$3</f>
        <v>25</v>
      </c>
      <c r="W235" s="80">
        <f t="shared" si="239"/>
        <v>5</v>
      </c>
      <c r="X235" s="80">
        <f t="shared" si="240"/>
        <v>5</v>
      </c>
      <c r="Y235" s="225">
        <v>0.5</v>
      </c>
      <c r="Z235" s="80">
        <v>0</v>
      </c>
      <c r="AA235" s="86">
        <v>45</v>
      </c>
      <c r="AB235" s="86">
        <v>5</v>
      </c>
      <c r="AC235" s="80">
        <v>90</v>
      </c>
      <c r="AD235" s="80">
        <v>45</v>
      </c>
      <c r="AE235" s="80">
        <v>12</v>
      </c>
      <c r="AF235" s="80">
        <f t="shared" si="241"/>
        <v>21</v>
      </c>
      <c r="AG235" s="80">
        <f t="shared" si="242"/>
        <v>21</v>
      </c>
      <c r="AH235" s="86">
        <v>0</v>
      </c>
      <c r="AI235" s="86">
        <v>12</v>
      </c>
      <c r="AJ235" s="40">
        <v>215.9</v>
      </c>
      <c r="AK235" s="86">
        <v>9</v>
      </c>
      <c r="AL235" s="86">
        <v>0</v>
      </c>
      <c r="AM235" s="91">
        <v>1</v>
      </c>
      <c r="AN235" s="91">
        <v>0.1</v>
      </c>
      <c r="AO235" s="122">
        <v>3.5</v>
      </c>
      <c r="AP235" s="122">
        <v>10</v>
      </c>
      <c r="AQ235" s="122">
        <v>3</v>
      </c>
      <c r="AR235" s="122">
        <v>3</v>
      </c>
      <c r="AS235" s="122" t="str">
        <f t="shared" si="243"/>
        <v>Stop</v>
      </c>
      <c r="AT235" s="119" t="s">
        <v>74</v>
      </c>
      <c r="AU235" s="321" t="s">
        <v>74</v>
      </c>
      <c r="AV235" s="306">
        <f t="shared" si="244"/>
        <v>9</v>
      </c>
      <c r="AW235" s="276">
        <f t="shared" si="245"/>
        <v>0.15555555555555556</v>
      </c>
      <c r="AX235" s="276">
        <f t="shared" si="246"/>
        <v>2.7777777777777776E-2</v>
      </c>
      <c r="AY235" s="125">
        <f t="shared" si="247"/>
        <v>1</v>
      </c>
      <c r="AZ235" s="125">
        <f t="shared" si="248"/>
        <v>1.2752249018249304</v>
      </c>
      <c r="BA235" s="125">
        <f t="shared" si="249"/>
        <v>9</v>
      </c>
      <c r="BB235" s="125">
        <f t="shared" si="250"/>
        <v>0.75340303605839354</v>
      </c>
      <c r="BC235" s="125">
        <f t="shared" si="251"/>
        <v>0.75340303605839354</v>
      </c>
      <c r="BD235" s="326" t="str">
        <f t="shared" si="252"/>
        <v>-</v>
      </c>
      <c r="BE235" s="125" t="str">
        <f t="shared" si="253"/>
        <v>-</v>
      </c>
      <c r="BF235" s="125">
        <f t="shared" si="254"/>
        <v>7.6910560119050713</v>
      </c>
      <c r="BG235" s="125">
        <f t="shared" si="255"/>
        <v>0.68100000000000005</v>
      </c>
      <c r="BH235" s="127">
        <f t="shared" si="256"/>
        <v>140</v>
      </c>
      <c r="BI235" s="125">
        <f t="shared" si="257"/>
        <v>0.81899999999999984</v>
      </c>
      <c r="BJ235" s="125">
        <f t="shared" si="258"/>
        <v>2.845E-2</v>
      </c>
      <c r="BK235" s="127">
        <f t="shared" si="259"/>
        <v>49</v>
      </c>
      <c r="BL235" s="126">
        <f>IF(AS235="Signalized",(AC235-BK235)^2/(2*AC235),IF(AS235="Free",PEDBIKE_DELAY(AX235,AW235,AF235,AE235,AO235,AR235,AM235,L235,TRUE),IF(AS235="Stop",1,"Control N/A!")))</f>
        <v>1</v>
      </c>
      <c r="BM235" s="125">
        <f t="shared" si="260"/>
        <v>0</v>
      </c>
      <c r="BN235" s="125">
        <f t="shared" si="261"/>
        <v>2.1281499999999998</v>
      </c>
      <c r="BO235" s="124" t="str">
        <f t="shared" si="262"/>
        <v>B</v>
      </c>
      <c r="BP235" s="310"/>
      <c r="BQ235" s="302">
        <f t="shared" si="263"/>
        <v>1500</v>
      </c>
      <c r="BR235" s="126">
        <v>220</v>
      </c>
      <c r="BS235" s="127">
        <f t="shared" si="264"/>
        <v>65.080747105446918</v>
      </c>
      <c r="BT235" s="126">
        <f t="shared" si="265"/>
        <v>13.924458004904089</v>
      </c>
      <c r="BU235" s="303">
        <f t="shared" si="266"/>
        <v>5.0999999999999996</v>
      </c>
      <c r="BV235" s="276">
        <f t="shared" si="267"/>
        <v>0.15555555555555556</v>
      </c>
      <c r="BW235" s="276">
        <f t="shared" si="268"/>
        <v>6.9444444444444441E-3</v>
      </c>
      <c r="BX235" s="125">
        <f t="shared" si="269"/>
        <v>1</v>
      </c>
      <c r="BY235" s="125">
        <f t="shared" si="270"/>
        <v>0.10857847474827272</v>
      </c>
      <c r="BZ235" s="125">
        <f t="shared" si="271"/>
        <v>5.0999999999999996</v>
      </c>
      <c r="CA235" s="125">
        <f t="shared" si="272"/>
        <v>3.7073099127262754E-2</v>
      </c>
      <c r="CB235" s="125">
        <f t="shared" si="273"/>
        <v>0.54766550214112308</v>
      </c>
      <c r="CC235" s="125">
        <f t="shared" si="274"/>
        <v>4.8997322097653022</v>
      </c>
      <c r="CD235" s="125">
        <f t="shared" si="275"/>
        <v>2.2163179087471558</v>
      </c>
      <c r="CE235" s="125">
        <f t="shared" si="276"/>
        <v>2</v>
      </c>
      <c r="CF235" s="304" cm="1">
        <f t="array" ref="CF235">PEDBIKE_DELAY(BW235,BV235,AG235,AH235,AP235,AQ235,AN235,L235,FALSE)</f>
        <v>0.81663296669681418</v>
      </c>
      <c r="CG235" s="306">
        <f t="shared" si="277"/>
        <v>5.0999999999999996</v>
      </c>
      <c r="CH235" s="125">
        <f t="shared" si="278"/>
        <v>1</v>
      </c>
      <c r="CI235" s="125">
        <f t="shared" si="279"/>
        <v>0.10857847474827272</v>
      </c>
      <c r="CJ235" s="125">
        <f t="shared" si="280"/>
        <v>5.0999999999999996</v>
      </c>
      <c r="CK235" s="125">
        <f t="shared" si="281"/>
        <v>0.54766550214112297</v>
      </c>
      <c r="CL235" s="125">
        <f t="shared" si="282"/>
        <v>0.99999994183604479</v>
      </c>
      <c r="CM235" s="125">
        <f t="shared" si="283"/>
        <v>2.6834144570961471</v>
      </c>
      <c r="CN235" s="125">
        <f t="shared" si="284"/>
        <v>2.2163179087471558</v>
      </c>
      <c r="CO235" s="127">
        <f t="shared" si="285"/>
        <v>2</v>
      </c>
      <c r="CP235" s="125" cm="1">
        <f t="array" ref="CP235">PEDBIKE_DELAY(BW235,AW235,AG235,AH235,AP235,AQ235,AN235,L235,FALSE)</f>
        <v>0.81663296669681418</v>
      </c>
      <c r="CQ235" s="126">
        <f t="shared" si="286"/>
        <v>30.5</v>
      </c>
      <c r="CR235" s="126">
        <f t="shared" si="287"/>
        <v>78.5</v>
      </c>
      <c r="CS235" s="126">
        <f t="shared" si="288"/>
        <v>54.5</v>
      </c>
      <c r="CT235" s="304">
        <f t="shared" si="289"/>
        <v>27.374458004904092</v>
      </c>
      <c r="CU235" s="126">
        <f t="shared" si="300"/>
        <v>0.81663296669681418</v>
      </c>
      <c r="CV235" s="126">
        <f t="shared" si="290"/>
        <v>0</v>
      </c>
      <c r="CW235" s="127">
        <f t="shared" si="291"/>
        <v>0</v>
      </c>
      <c r="CX235" s="124">
        <f t="shared" si="292"/>
        <v>12</v>
      </c>
      <c r="CY235" s="124">
        <f t="shared" si="301"/>
        <v>0.81899999999999984</v>
      </c>
      <c r="CZ235" s="124">
        <f t="shared" si="302"/>
        <v>0</v>
      </c>
      <c r="DA235" s="125">
        <f t="shared" si="293"/>
        <v>-2.2515000000000001</v>
      </c>
      <c r="DB235" s="125">
        <f t="shared" si="294"/>
        <v>0.46200000000000002</v>
      </c>
      <c r="DC235" s="125">
        <f t="shared" si="295"/>
        <v>2.3428999999999993</v>
      </c>
      <c r="DD235" s="125">
        <f t="shared" si="303"/>
        <v>1.1619000000000002</v>
      </c>
      <c r="DE235" s="298" t="str">
        <f t="shared" si="296"/>
        <v>B</v>
      </c>
    </row>
    <row r="236" spans="1:109" x14ac:dyDescent="0.25">
      <c r="A236" s="23">
        <v>300</v>
      </c>
      <c r="B236" s="23">
        <v>45</v>
      </c>
      <c r="C236" s="23">
        <v>1</v>
      </c>
      <c r="D236" s="23" t="s">
        <v>266</v>
      </c>
      <c r="E236" s="312">
        <f t="shared" si="228"/>
        <v>2.5518749999999999</v>
      </c>
      <c r="F236" s="287" t="str">
        <f t="shared" si="229"/>
        <v>B</v>
      </c>
      <c r="G236" s="312">
        <f t="shared" si="230"/>
        <v>2.5738999999999992</v>
      </c>
      <c r="H236" s="312">
        <f t="shared" si="230"/>
        <v>1.9085923714552</v>
      </c>
      <c r="I236" s="287" t="str">
        <f t="shared" si="231"/>
        <v>B</v>
      </c>
      <c r="J236" s="320">
        <f t="shared" si="297"/>
        <v>1</v>
      </c>
      <c r="K236" s="80">
        <f t="shared" si="298"/>
        <v>1</v>
      </c>
      <c r="L236" s="82">
        <f t="shared" si="299"/>
        <v>1</v>
      </c>
      <c r="M236" s="80">
        <f t="shared" si="232"/>
        <v>45</v>
      </c>
      <c r="N236" s="80">
        <f t="shared" si="233"/>
        <v>60</v>
      </c>
      <c r="O236" s="80">
        <f t="shared" si="234"/>
        <v>60</v>
      </c>
      <c r="P236" s="80">
        <f t="shared" si="235"/>
        <v>300</v>
      </c>
      <c r="Q236" s="80">
        <f t="shared" si="236"/>
        <v>840</v>
      </c>
      <c r="R236" s="80">
        <f t="shared" si="237"/>
        <v>840</v>
      </c>
      <c r="S236" s="80">
        <f t="shared" si="238"/>
        <v>30</v>
      </c>
      <c r="T236" s="80">
        <f>0</f>
        <v>0</v>
      </c>
      <c r="U236" s="80">
        <f>'Int. Sens. Plot'!$B$2</f>
        <v>100</v>
      </c>
      <c r="V236" s="80">
        <f>'Int. Sens. Plot'!$B$3</f>
        <v>25</v>
      </c>
      <c r="W236" s="80">
        <f t="shared" si="239"/>
        <v>5</v>
      </c>
      <c r="X236" s="80">
        <f t="shared" si="240"/>
        <v>5</v>
      </c>
      <c r="Y236" s="225">
        <v>0.5</v>
      </c>
      <c r="Z236" s="80">
        <v>0</v>
      </c>
      <c r="AA236" s="86">
        <v>45</v>
      </c>
      <c r="AB236" s="86">
        <v>5</v>
      </c>
      <c r="AC236" s="80">
        <v>90</v>
      </c>
      <c r="AD236" s="80">
        <v>45</v>
      </c>
      <c r="AE236" s="80">
        <v>12</v>
      </c>
      <c r="AF236" s="80">
        <f t="shared" si="241"/>
        <v>21</v>
      </c>
      <c r="AG236" s="80">
        <f t="shared" si="242"/>
        <v>21</v>
      </c>
      <c r="AH236" s="86">
        <v>0</v>
      </c>
      <c r="AI236" s="86">
        <v>12</v>
      </c>
      <c r="AJ236" s="40">
        <v>216.9</v>
      </c>
      <c r="AK236" s="86">
        <v>9</v>
      </c>
      <c r="AL236" s="86">
        <v>0</v>
      </c>
      <c r="AM236" s="91">
        <v>1</v>
      </c>
      <c r="AN236" s="91">
        <v>0.1</v>
      </c>
      <c r="AO236" s="122">
        <v>3.5</v>
      </c>
      <c r="AP236" s="122">
        <v>10</v>
      </c>
      <c r="AQ236" s="122">
        <v>3</v>
      </c>
      <c r="AR236" s="122">
        <v>3</v>
      </c>
      <c r="AS236" s="122" t="str">
        <f t="shared" si="243"/>
        <v>Stop</v>
      </c>
      <c r="AT236" s="119" t="s">
        <v>74</v>
      </c>
      <c r="AU236" s="321" t="s">
        <v>74</v>
      </c>
      <c r="AV236" s="306">
        <f t="shared" si="244"/>
        <v>9</v>
      </c>
      <c r="AW236" s="276">
        <f t="shared" si="245"/>
        <v>0.23333333333333334</v>
      </c>
      <c r="AX236" s="276">
        <f t="shared" si="246"/>
        <v>2.7777777777777776E-2</v>
      </c>
      <c r="AY236" s="125">
        <f t="shared" si="247"/>
        <v>1.0431274106643578</v>
      </c>
      <c r="AZ236" s="125">
        <f t="shared" si="248"/>
        <v>1.5646911159965367</v>
      </c>
      <c r="BA236" s="125">
        <f t="shared" si="249"/>
        <v>9.0862548213287155</v>
      </c>
      <c r="BB236" s="125">
        <f t="shared" si="250"/>
        <v>0.87998350952023063</v>
      </c>
      <c r="BC236" s="125">
        <f t="shared" si="251"/>
        <v>0.87998350952023063</v>
      </c>
      <c r="BD236" s="326" t="str">
        <f t="shared" si="252"/>
        <v>-</v>
      </c>
      <c r="BE236" s="125" t="str">
        <f t="shared" si="253"/>
        <v>-</v>
      </c>
      <c r="BF236" s="125">
        <f t="shared" si="254"/>
        <v>4.2259094759204485</v>
      </c>
      <c r="BG236" s="125">
        <f t="shared" si="255"/>
        <v>0.68100000000000005</v>
      </c>
      <c r="BH236" s="127">
        <f t="shared" si="256"/>
        <v>210</v>
      </c>
      <c r="BI236" s="125">
        <f t="shared" si="257"/>
        <v>1.2284999999999999</v>
      </c>
      <c r="BJ236" s="125">
        <f t="shared" si="258"/>
        <v>4.2674999999999998E-2</v>
      </c>
      <c r="BK236" s="127">
        <f t="shared" si="259"/>
        <v>49</v>
      </c>
      <c r="BL236" s="126">
        <f>IF(AS236="Signalized",(AC236-BK236)^2/(2*AC236),IF(AS236="Free",PEDBIKE_DELAY(AX236,AW236,AF236,AE236,AO236,AR236,AM236,L236,TRUE),IF(AS236="Stop",1,"Control N/A!")))</f>
        <v>1</v>
      </c>
      <c r="BM236" s="125">
        <f t="shared" si="260"/>
        <v>0</v>
      </c>
      <c r="BN236" s="125">
        <f t="shared" si="261"/>
        <v>2.5518749999999999</v>
      </c>
      <c r="BO236" s="124" t="str">
        <f t="shared" si="262"/>
        <v>B</v>
      </c>
      <c r="BP236" s="310"/>
      <c r="BQ236" s="302">
        <f t="shared" si="263"/>
        <v>1500</v>
      </c>
      <c r="BR236" s="126">
        <v>221</v>
      </c>
      <c r="BS236" s="127">
        <f t="shared" si="264"/>
        <v>18.854278668385042</v>
      </c>
      <c r="BT236" s="126">
        <f t="shared" si="265"/>
        <v>22.5</v>
      </c>
      <c r="BU236" s="303">
        <f t="shared" si="266"/>
        <v>5.0999999999999996</v>
      </c>
      <c r="BV236" s="276">
        <f t="shared" si="267"/>
        <v>0.23333333333333334</v>
      </c>
      <c r="BW236" s="276">
        <f t="shared" si="268"/>
        <v>6.9444444444444441E-3</v>
      </c>
      <c r="BX236" s="125">
        <f t="shared" si="269"/>
        <v>1</v>
      </c>
      <c r="BY236" s="125">
        <f t="shared" si="270"/>
        <v>8.0007372554138312E-2</v>
      </c>
      <c r="BZ236" s="125">
        <f t="shared" si="271"/>
        <v>5.0999999999999996</v>
      </c>
      <c r="CA236" s="125">
        <f t="shared" si="272"/>
        <v>5.5091013460408234E-2</v>
      </c>
      <c r="CB236" s="125">
        <f t="shared" si="273"/>
        <v>0.69577873593329587</v>
      </c>
      <c r="CC236" s="125">
        <f t="shared" si="274"/>
        <v>6.7575744417709016</v>
      </c>
      <c r="CD236" s="125">
        <f t="shared" si="275"/>
        <v>2.0557978387003959</v>
      </c>
      <c r="CE236" s="125">
        <f t="shared" si="276"/>
        <v>3</v>
      </c>
      <c r="CF236" s="304" cm="1">
        <f t="array" ref="CF236">PEDBIKE_DELAY(BW236,BV236,AG236,AH236,AP236,AQ236,AN236,L236,FALSE)</f>
        <v>1.3031949216072376</v>
      </c>
      <c r="CG236" s="306">
        <f t="shared" si="277"/>
        <v>5.0999999999999996</v>
      </c>
      <c r="CH236" s="125">
        <f t="shared" si="278"/>
        <v>1</v>
      </c>
      <c r="CI236" s="125">
        <f t="shared" si="279"/>
        <v>8.0007372554138312E-2</v>
      </c>
      <c r="CJ236" s="125">
        <f t="shared" si="280"/>
        <v>5.0999999999999996</v>
      </c>
      <c r="CK236" s="125">
        <f t="shared" si="281"/>
        <v>0.69577873593329587</v>
      </c>
      <c r="CL236" s="125">
        <f t="shared" si="282"/>
        <v>0.99999999998597244</v>
      </c>
      <c r="CM236" s="125">
        <f t="shared" si="283"/>
        <v>4.7017766031364596</v>
      </c>
      <c r="CN236" s="125">
        <f t="shared" si="284"/>
        <v>2.0557978387003959</v>
      </c>
      <c r="CO236" s="127">
        <f t="shared" si="285"/>
        <v>3</v>
      </c>
      <c r="CP236" s="125" cm="1">
        <f t="array" ref="CP236">PEDBIKE_DELAY(BW236,AW236,AG236,AH236,AP236,AQ236,AN236,L236,FALSE)</f>
        <v>1.3031949216072376</v>
      </c>
      <c r="CQ236" s="126">
        <f t="shared" si="286"/>
        <v>30.5</v>
      </c>
      <c r="CR236" s="126">
        <f t="shared" si="287"/>
        <v>78.5</v>
      </c>
      <c r="CS236" s="126">
        <f t="shared" si="288"/>
        <v>54.5</v>
      </c>
      <c r="CT236" s="304">
        <f t="shared" si="289"/>
        <v>35.950000000000003</v>
      </c>
      <c r="CU236" s="126">
        <f t="shared" si="300"/>
        <v>1.3031949216072376</v>
      </c>
      <c r="CV236" s="126">
        <f t="shared" si="290"/>
        <v>0</v>
      </c>
      <c r="CW236" s="127">
        <f t="shared" si="291"/>
        <v>0</v>
      </c>
      <c r="CX236" s="124">
        <f t="shared" si="292"/>
        <v>12</v>
      </c>
      <c r="CY236" s="124">
        <f t="shared" si="301"/>
        <v>1.2284999999999999</v>
      </c>
      <c r="CZ236" s="124">
        <f t="shared" si="302"/>
        <v>0.10619237145520014</v>
      </c>
      <c r="DA236" s="125">
        <f t="shared" si="293"/>
        <v>-2.2515000000000001</v>
      </c>
      <c r="DB236" s="125">
        <f t="shared" si="294"/>
        <v>0.69299999999999995</v>
      </c>
      <c r="DC236" s="125">
        <f t="shared" si="295"/>
        <v>2.5738999999999992</v>
      </c>
      <c r="DD236" s="125">
        <f t="shared" si="303"/>
        <v>1.9085923714552</v>
      </c>
      <c r="DE236" s="298" t="str">
        <f t="shared" si="296"/>
        <v>B</v>
      </c>
    </row>
    <row r="237" spans="1:109" x14ac:dyDescent="0.25">
      <c r="A237" s="23">
        <v>400</v>
      </c>
      <c r="B237" s="23">
        <v>45</v>
      </c>
      <c r="C237" s="23">
        <v>1</v>
      </c>
      <c r="D237" s="23" t="s">
        <v>266</v>
      </c>
      <c r="E237" s="312">
        <f t="shared" si="228"/>
        <v>2.9755999999999996</v>
      </c>
      <c r="F237" s="287" t="str">
        <f t="shared" si="229"/>
        <v>C</v>
      </c>
      <c r="G237" s="312">
        <f t="shared" si="230"/>
        <v>2.8048999999999999</v>
      </c>
      <c r="H237" s="312">
        <f t="shared" si="230"/>
        <v>2.6910484020062779</v>
      </c>
      <c r="I237" s="287" t="str">
        <f t="shared" si="231"/>
        <v>C</v>
      </c>
      <c r="J237" s="320">
        <f t="shared" si="297"/>
        <v>1</v>
      </c>
      <c r="K237" s="80">
        <f t="shared" si="298"/>
        <v>1</v>
      </c>
      <c r="L237" s="82">
        <f t="shared" si="299"/>
        <v>1</v>
      </c>
      <c r="M237" s="80">
        <f t="shared" si="232"/>
        <v>45</v>
      </c>
      <c r="N237" s="80">
        <f t="shared" si="233"/>
        <v>80</v>
      </c>
      <c r="O237" s="80">
        <f t="shared" si="234"/>
        <v>80</v>
      </c>
      <c r="P237" s="80">
        <f t="shared" si="235"/>
        <v>400</v>
      </c>
      <c r="Q237" s="80">
        <f t="shared" si="236"/>
        <v>1120</v>
      </c>
      <c r="R237" s="80">
        <f t="shared" si="237"/>
        <v>1120</v>
      </c>
      <c r="S237" s="80">
        <f t="shared" si="238"/>
        <v>40</v>
      </c>
      <c r="T237" s="80">
        <f>0</f>
        <v>0</v>
      </c>
      <c r="U237" s="80">
        <f>'Int. Sens. Plot'!$B$2</f>
        <v>100</v>
      </c>
      <c r="V237" s="80">
        <f>'Int. Sens. Plot'!$B$3</f>
        <v>25</v>
      </c>
      <c r="W237" s="80">
        <f t="shared" si="239"/>
        <v>5</v>
      </c>
      <c r="X237" s="80">
        <f t="shared" si="240"/>
        <v>5</v>
      </c>
      <c r="Y237" s="225">
        <v>0.5</v>
      </c>
      <c r="Z237" s="80">
        <v>0</v>
      </c>
      <c r="AA237" s="86">
        <v>45</v>
      </c>
      <c r="AB237" s="86">
        <v>5</v>
      </c>
      <c r="AC237" s="80">
        <v>90</v>
      </c>
      <c r="AD237" s="80">
        <v>45</v>
      </c>
      <c r="AE237" s="80">
        <v>12</v>
      </c>
      <c r="AF237" s="80">
        <f t="shared" si="241"/>
        <v>21</v>
      </c>
      <c r="AG237" s="80">
        <f t="shared" si="242"/>
        <v>21</v>
      </c>
      <c r="AH237" s="86">
        <v>0</v>
      </c>
      <c r="AI237" s="86">
        <v>12</v>
      </c>
      <c r="AJ237" s="40">
        <v>217.9</v>
      </c>
      <c r="AK237" s="86">
        <v>9</v>
      </c>
      <c r="AL237" s="86">
        <v>0</v>
      </c>
      <c r="AM237" s="91">
        <v>1</v>
      </c>
      <c r="AN237" s="91">
        <v>0.1</v>
      </c>
      <c r="AO237" s="122">
        <v>3.5</v>
      </c>
      <c r="AP237" s="122">
        <v>10</v>
      </c>
      <c r="AQ237" s="122">
        <v>3</v>
      </c>
      <c r="AR237" s="122">
        <v>3</v>
      </c>
      <c r="AS237" s="122" t="str">
        <f t="shared" si="243"/>
        <v>Stop</v>
      </c>
      <c r="AT237" s="119" t="s">
        <v>74</v>
      </c>
      <c r="AU237" s="321" t="s">
        <v>74</v>
      </c>
      <c r="AV237" s="306">
        <f t="shared" si="244"/>
        <v>9</v>
      </c>
      <c r="AW237" s="276">
        <f t="shared" si="245"/>
        <v>0.31111111111111112</v>
      </c>
      <c r="AX237" s="276">
        <f t="shared" si="246"/>
        <v>2.7777777777777776E-2</v>
      </c>
      <c r="AY237" s="125">
        <f t="shared" si="247"/>
        <v>1.3752576798632117</v>
      </c>
      <c r="AZ237" s="125">
        <f t="shared" si="248"/>
        <v>2.0628865197948176</v>
      </c>
      <c r="BA237" s="125">
        <f t="shared" si="249"/>
        <v>9.7505153597264229</v>
      </c>
      <c r="BB237" s="125">
        <f t="shared" si="250"/>
        <v>0.9518528661268606</v>
      </c>
      <c r="BC237" s="125">
        <f t="shared" si="251"/>
        <v>0.9518528661268606</v>
      </c>
      <c r="BD237" s="326" t="str">
        <f t="shared" si="252"/>
        <v>-</v>
      </c>
      <c r="BE237" s="125" t="str">
        <f t="shared" si="253"/>
        <v>-</v>
      </c>
      <c r="BF237" s="125">
        <f t="shared" si="254"/>
        <v>3.0477925202658476</v>
      </c>
      <c r="BG237" s="125">
        <f t="shared" si="255"/>
        <v>0.68100000000000005</v>
      </c>
      <c r="BH237" s="127">
        <f t="shared" si="256"/>
        <v>280</v>
      </c>
      <c r="BI237" s="125">
        <f t="shared" si="257"/>
        <v>1.6379999999999997</v>
      </c>
      <c r="BJ237" s="125">
        <f t="shared" si="258"/>
        <v>5.6899999999999999E-2</v>
      </c>
      <c r="BK237" s="127">
        <f t="shared" si="259"/>
        <v>49</v>
      </c>
      <c r="BL237" s="126">
        <f>IF(AS237="Signalized",(AC237-BK237)^2/(2*AC237),IF(AS237="Free",PEDBIKE_DELAY(AX237,AW237,AF237,AE237,AO237,AR237,AM237,L237,TRUE),IF(AS237="Stop",1,"Control N/A!")))</f>
        <v>1</v>
      </c>
      <c r="BM237" s="125">
        <f t="shared" si="260"/>
        <v>0</v>
      </c>
      <c r="BN237" s="125">
        <f t="shared" si="261"/>
        <v>2.9755999999999996</v>
      </c>
      <c r="BO237" s="124" t="str">
        <f t="shared" si="262"/>
        <v>C</v>
      </c>
      <c r="BP237" s="310"/>
      <c r="BQ237" s="302">
        <f t="shared" si="263"/>
        <v>1500</v>
      </c>
      <c r="BR237" s="126">
        <v>222</v>
      </c>
      <c r="BS237" s="127">
        <f t="shared" si="264"/>
        <v>5.4018412798310695</v>
      </c>
      <c r="BT237" s="126">
        <f t="shared" si="265"/>
        <v>22.5</v>
      </c>
      <c r="BU237" s="303">
        <f t="shared" si="266"/>
        <v>5.0999999999999996</v>
      </c>
      <c r="BV237" s="276">
        <f t="shared" si="267"/>
        <v>0.31111111111111112</v>
      </c>
      <c r="BW237" s="276">
        <f t="shared" si="268"/>
        <v>6.9444444444444441E-3</v>
      </c>
      <c r="BX237" s="125">
        <f t="shared" si="269"/>
        <v>1</v>
      </c>
      <c r="BY237" s="125">
        <f t="shared" si="270"/>
        <v>5.9205976937800733E-2</v>
      </c>
      <c r="BZ237" s="125">
        <f t="shared" si="271"/>
        <v>5.0999999999999996</v>
      </c>
      <c r="CA237" s="125">
        <f t="shared" si="272"/>
        <v>7.2771783575625637E-2</v>
      </c>
      <c r="CB237" s="125">
        <f t="shared" si="273"/>
        <v>0.79539350204675763</v>
      </c>
      <c r="CC237" s="125">
        <f t="shared" si="274"/>
        <v>9.2976768053657644</v>
      </c>
      <c r="CD237" s="125">
        <f t="shared" si="275"/>
        <v>1.9023650902469802</v>
      </c>
      <c r="CE237" s="125">
        <f t="shared" si="276"/>
        <v>5</v>
      </c>
      <c r="CF237" s="304" cm="1">
        <f t="array" ref="CF237">PEDBIKE_DELAY(BW237,BV237,AG237,AH237,AP237,AQ237,AN237,L237,FALSE)</f>
        <v>1.8567431255546865</v>
      </c>
      <c r="CG237" s="306">
        <f t="shared" si="277"/>
        <v>5.0999999999999996</v>
      </c>
      <c r="CH237" s="125">
        <f t="shared" si="278"/>
        <v>1</v>
      </c>
      <c r="CI237" s="125">
        <f t="shared" si="279"/>
        <v>5.9205976937800733E-2</v>
      </c>
      <c r="CJ237" s="125">
        <f t="shared" si="280"/>
        <v>5.0999999999999996</v>
      </c>
      <c r="CK237" s="125">
        <f t="shared" si="281"/>
        <v>0.79539350204675752</v>
      </c>
      <c r="CL237" s="125">
        <f t="shared" si="282"/>
        <v>0.99999999999999667</v>
      </c>
      <c r="CM237" s="125">
        <f t="shared" si="283"/>
        <v>7.3953117151188099</v>
      </c>
      <c r="CN237" s="125">
        <f t="shared" si="284"/>
        <v>1.9023650902469802</v>
      </c>
      <c r="CO237" s="127">
        <f t="shared" si="285"/>
        <v>5</v>
      </c>
      <c r="CP237" s="125" cm="1">
        <f t="array" ref="CP237">PEDBIKE_DELAY(BW237,AW237,AG237,AH237,AP237,AQ237,AN237,L237,FALSE)</f>
        <v>1.8567431255546865</v>
      </c>
      <c r="CQ237" s="126">
        <f t="shared" si="286"/>
        <v>30.5</v>
      </c>
      <c r="CR237" s="126">
        <f t="shared" si="287"/>
        <v>78.5</v>
      </c>
      <c r="CS237" s="126">
        <f t="shared" si="288"/>
        <v>54.5</v>
      </c>
      <c r="CT237" s="304">
        <f t="shared" si="289"/>
        <v>35.950000000000003</v>
      </c>
      <c r="CU237" s="126">
        <f t="shared" si="300"/>
        <v>1.8567431255546865</v>
      </c>
      <c r="CV237" s="126">
        <f t="shared" si="290"/>
        <v>0</v>
      </c>
      <c r="CW237" s="127">
        <f t="shared" si="291"/>
        <v>0</v>
      </c>
      <c r="CX237" s="124">
        <f t="shared" si="292"/>
        <v>12</v>
      </c>
      <c r="CY237" s="124">
        <f t="shared" si="301"/>
        <v>1.6379999999999997</v>
      </c>
      <c r="CZ237" s="124">
        <f t="shared" si="302"/>
        <v>0.24814840200627827</v>
      </c>
      <c r="DA237" s="125">
        <f t="shared" si="293"/>
        <v>-2.2515000000000001</v>
      </c>
      <c r="DB237" s="125">
        <f t="shared" si="294"/>
        <v>0.92400000000000004</v>
      </c>
      <c r="DC237" s="125">
        <f t="shared" si="295"/>
        <v>2.8048999999999999</v>
      </c>
      <c r="DD237" s="125">
        <f t="shared" si="303"/>
        <v>2.6910484020062779</v>
      </c>
      <c r="DE237" s="298" t="str">
        <f t="shared" si="296"/>
        <v>C</v>
      </c>
    </row>
    <row r="238" spans="1:109" x14ac:dyDescent="0.25">
      <c r="A238" s="23">
        <v>500</v>
      </c>
      <c r="B238" s="23">
        <v>45</v>
      </c>
      <c r="C238" s="23">
        <v>1</v>
      </c>
      <c r="D238" s="23" t="s">
        <v>266</v>
      </c>
      <c r="E238" s="312">
        <f t="shared" si="228"/>
        <v>3.3993249999999997</v>
      </c>
      <c r="F238" s="287" t="str">
        <f t="shared" si="229"/>
        <v>C</v>
      </c>
      <c r="G238" s="312">
        <f t="shared" si="230"/>
        <v>3.0358999999999998</v>
      </c>
      <c r="H238" s="312">
        <f t="shared" si="230"/>
        <v>3.4447175325116657</v>
      </c>
      <c r="I238" s="287" t="str">
        <f t="shared" si="231"/>
        <v>C</v>
      </c>
      <c r="J238" s="320">
        <f t="shared" si="297"/>
        <v>1</v>
      </c>
      <c r="K238" s="80">
        <f t="shared" si="298"/>
        <v>1</v>
      </c>
      <c r="L238" s="82">
        <f t="shared" si="299"/>
        <v>1</v>
      </c>
      <c r="M238" s="80">
        <f t="shared" si="232"/>
        <v>45</v>
      </c>
      <c r="N238" s="80">
        <f t="shared" si="233"/>
        <v>100</v>
      </c>
      <c r="O238" s="80">
        <f t="shared" si="234"/>
        <v>100</v>
      </c>
      <c r="P238" s="80">
        <f t="shared" si="235"/>
        <v>500</v>
      </c>
      <c r="Q238" s="80">
        <f t="shared" si="236"/>
        <v>1400</v>
      </c>
      <c r="R238" s="80">
        <f t="shared" si="237"/>
        <v>1400</v>
      </c>
      <c r="S238" s="80">
        <f t="shared" si="238"/>
        <v>50</v>
      </c>
      <c r="T238" s="80">
        <f>0</f>
        <v>0</v>
      </c>
      <c r="U238" s="80">
        <f>'Int. Sens. Plot'!$B$2</f>
        <v>100</v>
      </c>
      <c r="V238" s="80">
        <f>'Int. Sens. Plot'!$B$3</f>
        <v>25</v>
      </c>
      <c r="W238" s="80">
        <f t="shared" si="239"/>
        <v>5</v>
      </c>
      <c r="X238" s="80">
        <f t="shared" si="240"/>
        <v>5</v>
      </c>
      <c r="Y238" s="225">
        <v>0.5</v>
      </c>
      <c r="Z238" s="80">
        <v>0</v>
      </c>
      <c r="AA238" s="86">
        <v>45</v>
      </c>
      <c r="AB238" s="86">
        <v>5</v>
      </c>
      <c r="AC238" s="80">
        <v>90</v>
      </c>
      <c r="AD238" s="80">
        <v>45</v>
      </c>
      <c r="AE238" s="80">
        <v>12</v>
      </c>
      <c r="AF238" s="80">
        <f t="shared" si="241"/>
        <v>21</v>
      </c>
      <c r="AG238" s="80">
        <f t="shared" si="242"/>
        <v>21</v>
      </c>
      <c r="AH238" s="86">
        <v>0</v>
      </c>
      <c r="AI238" s="86">
        <v>12</v>
      </c>
      <c r="AJ238" s="40">
        <v>218.9</v>
      </c>
      <c r="AK238" s="86">
        <v>9</v>
      </c>
      <c r="AL238" s="86">
        <v>0</v>
      </c>
      <c r="AM238" s="91">
        <v>1</v>
      </c>
      <c r="AN238" s="91">
        <v>0.1</v>
      </c>
      <c r="AO238" s="122">
        <v>3.5</v>
      </c>
      <c r="AP238" s="122">
        <v>10</v>
      </c>
      <c r="AQ238" s="122">
        <v>3</v>
      </c>
      <c r="AR238" s="122">
        <v>3</v>
      </c>
      <c r="AS238" s="122" t="str">
        <f t="shared" si="243"/>
        <v>Stop</v>
      </c>
      <c r="AT238" s="119" t="s">
        <v>74</v>
      </c>
      <c r="AU238" s="321" t="s">
        <v>74</v>
      </c>
      <c r="AV238" s="306">
        <f t="shared" si="244"/>
        <v>9</v>
      </c>
      <c r="AW238" s="276">
        <f t="shared" si="245"/>
        <v>0.3888888888888889</v>
      </c>
      <c r="AX238" s="276">
        <f t="shared" si="246"/>
        <v>2.7777777777777776E-2</v>
      </c>
      <c r="AY238" s="125">
        <f t="shared" si="247"/>
        <v>1.9563850187418657</v>
      </c>
      <c r="AZ238" s="125">
        <f t="shared" si="248"/>
        <v>2.9345775281127984</v>
      </c>
      <c r="BA238" s="125">
        <f t="shared" si="249"/>
        <v>10.912770037483732</v>
      </c>
      <c r="BB238" s="125">
        <f t="shared" si="250"/>
        <v>0.98564784271429728</v>
      </c>
      <c r="BC238" s="125">
        <f t="shared" si="251"/>
        <v>0.98564784271429728</v>
      </c>
      <c r="BD238" s="326" t="str">
        <f t="shared" si="252"/>
        <v>-</v>
      </c>
      <c r="BE238" s="125" t="str">
        <f t="shared" si="253"/>
        <v>-</v>
      </c>
      <c r="BF238" s="125">
        <f t="shared" si="254"/>
        <v>2.4513261714342005</v>
      </c>
      <c r="BG238" s="125">
        <f t="shared" si="255"/>
        <v>0.68100000000000005</v>
      </c>
      <c r="BH238" s="127">
        <f t="shared" si="256"/>
        <v>350</v>
      </c>
      <c r="BI238" s="125">
        <f t="shared" si="257"/>
        <v>2.0474999999999999</v>
      </c>
      <c r="BJ238" s="125">
        <f t="shared" si="258"/>
        <v>7.1124999999999994E-2</v>
      </c>
      <c r="BK238" s="127">
        <f t="shared" si="259"/>
        <v>49</v>
      </c>
      <c r="BL238" s="126">
        <f>IF(AS238="Signalized",(AC238-BK238)^2/(2*AC238),IF(AS238="Free",PEDBIKE_DELAY(AX238,AW238,AF238,AE238,AO238,AR238,AM238,L238,TRUE),IF(AS238="Stop",1,"Control N/A!")))</f>
        <v>1</v>
      </c>
      <c r="BM238" s="125">
        <f t="shared" si="260"/>
        <v>0</v>
      </c>
      <c r="BN238" s="125">
        <f t="shared" si="261"/>
        <v>3.3993249999999997</v>
      </c>
      <c r="BO238" s="124" t="str">
        <f t="shared" si="262"/>
        <v>C</v>
      </c>
      <c r="BP238" s="310"/>
      <c r="BQ238" s="302">
        <f t="shared" si="263"/>
        <v>1500</v>
      </c>
      <c r="BR238" s="126">
        <v>223</v>
      </c>
      <c r="BS238" s="127">
        <f t="shared" si="264"/>
        <v>1.5305524705451026</v>
      </c>
      <c r="BT238" s="126">
        <f t="shared" si="265"/>
        <v>22.5</v>
      </c>
      <c r="BU238" s="303">
        <f t="shared" si="266"/>
        <v>5.0999999999999996</v>
      </c>
      <c r="BV238" s="276">
        <f t="shared" si="267"/>
        <v>0.3888888888888889</v>
      </c>
      <c r="BW238" s="276">
        <f t="shared" si="268"/>
        <v>6.9444444444444441E-3</v>
      </c>
      <c r="BX238" s="125">
        <f t="shared" si="269"/>
        <v>1</v>
      </c>
      <c r="BY238" s="125">
        <f t="shared" si="270"/>
        <v>4.4060761636868735E-2</v>
      </c>
      <c r="BZ238" s="125">
        <f t="shared" si="271"/>
        <v>5.0999999999999996</v>
      </c>
      <c r="CA238" s="125">
        <f t="shared" si="272"/>
        <v>9.0121717984631866E-2</v>
      </c>
      <c r="CB238" s="125">
        <f t="shared" si="273"/>
        <v>0.86239022728039449</v>
      </c>
      <c r="CC238" s="125">
        <f t="shared" si="274"/>
        <v>12.772584341360405</v>
      </c>
      <c r="CD238" s="125">
        <f t="shared" si="275"/>
        <v>1.7576324282565967</v>
      </c>
      <c r="CE238" s="125">
        <f t="shared" si="276"/>
        <v>7</v>
      </c>
      <c r="CF238" s="304" cm="1">
        <f t="array" ref="CF238">PEDBIKE_DELAY(BW238,BV238,AG238,AH238,AP238,AQ238,AN238,L238,FALSE)</f>
        <v>2.4621654530581898</v>
      </c>
      <c r="CG238" s="306">
        <f t="shared" si="277"/>
        <v>5.0999999999999996</v>
      </c>
      <c r="CH238" s="125">
        <f t="shared" si="278"/>
        <v>1</v>
      </c>
      <c r="CI238" s="125">
        <f t="shared" si="279"/>
        <v>4.4060761636868735E-2</v>
      </c>
      <c r="CJ238" s="125">
        <f t="shared" si="280"/>
        <v>5.0999999999999996</v>
      </c>
      <c r="CK238" s="125">
        <f t="shared" si="281"/>
        <v>0.86239022728039461</v>
      </c>
      <c r="CL238" s="125">
        <f t="shared" si="282"/>
        <v>1</v>
      </c>
      <c r="CM238" s="125">
        <f t="shared" si="283"/>
        <v>11.014951913103808</v>
      </c>
      <c r="CN238" s="125">
        <f t="shared" si="284"/>
        <v>1.7576324282565967</v>
      </c>
      <c r="CO238" s="127">
        <f t="shared" si="285"/>
        <v>7</v>
      </c>
      <c r="CP238" s="125" cm="1">
        <f t="array" ref="CP238">PEDBIKE_DELAY(BW238,AW238,AG238,AH238,AP238,AQ238,AN238,L238,FALSE)</f>
        <v>2.4621654530581898</v>
      </c>
      <c r="CQ238" s="126">
        <f t="shared" si="286"/>
        <v>30.5</v>
      </c>
      <c r="CR238" s="126">
        <f t="shared" si="287"/>
        <v>78.5</v>
      </c>
      <c r="CS238" s="126">
        <f t="shared" si="288"/>
        <v>54.5</v>
      </c>
      <c r="CT238" s="304">
        <f t="shared" si="289"/>
        <v>35.950000000000003</v>
      </c>
      <c r="CU238" s="126">
        <f t="shared" si="300"/>
        <v>2.4621654530581898</v>
      </c>
      <c r="CV238" s="126">
        <f t="shared" si="290"/>
        <v>0</v>
      </c>
      <c r="CW238" s="127">
        <f t="shared" si="291"/>
        <v>0</v>
      </c>
      <c r="CX238" s="124">
        <f t="shared" si="292"/>
        <v>12</v>
      </c>
      <c r="CY238" s="124">
        <f t="shared" si="301"/>
        <v>2.0474999999999999</v>
      </c>
      <c r="CZ238" s="124">
        <f t="shared" si="302"/>
        <v>0.36131753251166615</v>
      </c>
      <c r="DA238" s="125">
        <f t="shared" si="293"/>
        <v>-2.2515000000000001</v>
      </c>
      <c r="DB238" s="125">
        <f t="shared" si="294"/>
        <v>1.155</v>
      </c>
      <c r="DC238" s="125">
        <f t="shared" si="295"/>
        <v>3.0358999999999998</v>
      </c>
      <c r="DD238" s="125">
        <f t="shared" si="303"/>
        <v>3.4447175325116657</v>
      </c>
      <c r="DE238" s="298" t="str">
        <f t="shared" si="296"/>
        <v>C</v>
      </c>
    </row>
    <row r="239" spans="1:109" x14ac:dyDescent="0.25">
      <c r="A239" s="23">
        <v>600</v>
      </c>
      <c r="B239" s="23">
        <v>45</v>
      </c>
      <c r="C239" s="23">
        <v>1</v>
      </c>
      <c r="D239" s="23" t="s">
        <v>266</v>
      </c>
      <c r="E239" s="312">
        <f t="shared" si="228"/>
        <v>3.8230499999999998</v>
      </c>
      <c r="F239" s="287" t="str">
        <f t="shared" si="229"/>
        <v>D</v>
      </c>
      <c r="G239" s="312">
        <f t="shared" si="230"/>
        <v>3.2668999999999997</v>
      </c>
      <c r="H239" s="312">
        <f t="shared" si="230"/>
        <v>4.1799107894058123</v>
      </c>
      <c r="I239" s="287" t="str">
        <f t="shared" si="231"/>
        <v>C</v>
      </c>
      <c r="J239" s="320">
        <f t="shared" si="297"/>
        <v>1</v>
      </c>
      <c r="K239" s="80">
        <f t="shared" si="298"/>
        <v>1</v>
      </c>
      <c r="L239" s="82">
        <f t="shared" si="299"/>
        <v>1</v>
      </c>
      <c r="M239" s="80">
        <f t="shared" si="232"/>
        <v>45</v>
      </c>
      <c r="N239" s="80">
        <f t="shared" si="233"/>
        <v>120</v>
      </c>
      <c r="O239" s="80">
        <f t="shared" si="234"/>
        <v>120</v>
      </c>
      <c r="P239" s="80">
        <f t="shared" si="235"/>
        <v>600</v>
      </c>
      <c r="Q239" s="80">
        <f t="shared" si="236"/>
        <v>1680</v>
      </c>
      <c r="R239" s="80">
        <f t="shared" si="237"/>
        <v>1680</v>
      </c>
      <c r="S239" s="80">
        <f t="shared" si="238"/>
        <v>60</v>
      </c>
      <c r="T239" s="80">
        <f>0</f>
        <v>0</v>
      </c>
      <c r="U239" s="80">
        <f>'Int. Sens. Plot'!$B$2</f>
        <v>100</v>
      </c>
      <c r="V239" s="80">
        <f>'Int. Sens. Plot'!$B$3</f>
        <v>25</v>
      </c>
      <c r="W239" s="80">
        <f t="shared" si="239"/>
        <v>5</v>
      </c>
      <c r="X239" s="80">
        <f t="shared" si="240"/>
        <v>5</v>
      </c>
      <c r="Y239" s="225">
        <v>0.5</v>
      </c>
      <c r="Z239" s="80">
        <v>0</v>
      </c>
      <c r="AA239" s="86">
        <v>45</v>
      </c>
      <c r="AB239" s="86">
        <v>5</v>
      </c>
      <c r="AC239" s="80">
        <v>90</v>
      </c>
      <c r="AD239" s="80">
        <v>45</v>
      </c>
      <c r="AE239" s="80">
        <v>12</v>
      </c>
      <c r="AF239" s="80">
        <f t="shared" si="241"/>
        <v>21</v>
      </c>
      <c r="AG239" s="80">
        <f t="shared" si="242"/>
        <v>21</v>
      </c>
      <c r="AH239" s="86">
        <v>0</v>
      </c>
      <c r="AI239" s="86">
        <v>12</v>
      </c>
      <c r="AJ239" s="40">
        <v>219.9</v>
      </c>
      <c r="AK239" s="86">
        <v>9</v>
      </c>
      <c r="AL239" s="86">
        <v>0</v>
      </c>
      <c r="AM239" s="91">
        <v>1</v>
      </c>
      <c r="AN239" s="91">
        <v>0.1</v>
      </c>
      <c r="AO239" s="122">
        <v>3.5</v>
      </c>
      <c r="AP239" s="122">
        <v>10</v>
      </c>
      <c r="AQ239" s="122">
        <v>3</v>
      </c>
      <c r="AR239" s="122">
        <v>3</v>
      </c>
      <c r="AS239" s="122" t="str">
        <f t="shared" si="243"/>
        <v>Stop</v>
      </c>
      <c r="AT239" s="119" t="s">
        <v>74</v>
      </c>
      <c r="AU239" s="321" t="s">
        <v>74</v>
      </c>
      <c r="AV239" s="306">
        <f t="shared" si="244"/>
        <v>9</v>
      </c>
      <c r="AW239" s="276">
        <f t="shared" si="245"/>
        <v>0.46666666666666667</v>
      </c>
      <c r="AX239" s="276">
        <f t="shared" si="246"/>
        <v>2.7777777777777776E-2</v>
      </c>
      <c r="AY239" s="125">
        <f t="shared" si="247"/>
        <v>2.987647348184447</v>
      </c>
      <c r="AZ239" s="125">
        <f t="shared" si="248"/>
        <v>4.4814710222766703</v>
      </c>
      <c r="BA239" s="125">
        <f t="shared" si="249"/>
        <v>12.975294696368895</v>
      </c>
      <c r="BB239" s="125">
        <f t="shared" si="250"/>
        <v>0.9976542205047717</v>
      </c>
      <c r="BC239" s="125">
        <f t="shared" si="251"/>
        <v>0.9976542205047717</v>
      </c>
      <c r="BD239" s="326" t="str">
        <f t="shared" si="252"/>
        <v>-</v>
      </c>
      <c r="BE239" s="125" t="str">
        <f t="shared" si="253"/>
        <v>-</v>
      </c>
      <c r="BF239" s="125">
        <f t="shared" si="254"/>
        <v>2.0710874818092679</v>
      </c>
      <c r="BG239" s="125">
        <f t="shared" si="255"/>
        <v>0.68100000000000005</v>
      </c>
      <c r="BH239" s="127">
        <f t="shared" si="256"/>
        <v>420</v>
      </c>
      <c r="BI239" s="125">
        <f t="shared" si="257"/>
        <v>2.4569999999999999</v>
      </c>
      <c r="BJ239" s="125">
        <f t="shared" si="258"/>
        <v>8.5349999999999995E-2</v>
      </c>
      <c r="BK239" s="127">
        <f t="shared" si="259"/>
        <v>49</v>
      </c>
      <c r="BL239" s="126">
        <f>IF(AS239="Signalized",(AC239-BK239)^2/(2*AC239),IF(AS239="Free",PEDBIKE_DELAY(AX239,AW239,AF239,AE239,AO239,AR239,AM239,L239,TRUE),IF(AS239="Stop",1,"Control N/A!")))</f>
        <v>1</v>
      </c>
      <c r="BM239" s="125">
        <f t="shared" si="260"/>
        <v>0</v>
      </c>
      <c r="BN239" s="125">
        <f t="shared" si="261"/>
        <v>3.8230499999999998</v>
      </c>
      <c r="BO239" s="124" t="str">
        <f t="shared" si="262"/>
        <v>D</v>
      </c>
      <c r="BP239" s="310"/>
      <c r="BQ239" s="302">
        <f t="shared" si="263"/>
        <v>1500</v>
      </c>
      <c r="BR239" s="126">
        <v>224</v>
      </c>
      <c r="BS239" s="127">
        <f t="shared" si="264"/>
        <v>0.42887342074243351</v>
      </c>
      <c r="BT239" s="126">
        <f t="shared" si="265"/>
        <v>22.5</v>
      </c>
      <c r="BU239" s="303">
        <f t="shared" si="266"/>
        <v>5.0999999999999996</v>
      </c>
      <c r="BV239" s="276">
        <f t="shared" si="267"/>
        <v>0.46666666666666667</v>
      </c>
      <c r="BW239" s="276">
        <f t="shared" si="268"/>
        <v>6.9444444444444441E-3</v>
      </c>
      <c r="BX239" s="125">
        <f t="shared" si="269"/>
        <v>1</v>
      </c>
      <c r="BY239" s="125">
        <f t="shared" si="270"/>
        <v>3.3034263911740261E-2</v>
      </c>
      <c r="BZ239" s="125">
        <f t="shared" si="271"/>
        <v>5.0999999999999996</v>
      </c>
      <c r="CA239" s="125">
        <f t="shared" si="272"/>
        <v>0.10714700715672154</v>
      </c>
      <c r="CB239" s="125">
        <f t="shared" si="273"/>
        <v>0.90744942248965677</v>
      </c>
      <c r="CC239" s="125">
        <f t="shared" si="274"/>
        <v>17.533215342562965</v>
      </c>
      <c r="CD239" s="125">
        <f t="shared" si="275"/>
        <v>1.6227092055674137</v>
      </c>
      <c r="CE239" s="125">
        <f t="shared" si="276"/>
        <v>11</v>
      </c>
      <c r="CF239" s="304" cm="1">
        <f t="array" ref="CF239">PEDBIKE_DELAY(BW239,BV239,AG239,AH239,AP239,AQ239,AN239,L239,FALSE)</f>
        <v>3.1179758132852857</v>
      </c>
      <c r="CG239" s="306">
        <f t="shared" si="277"/>
        <v>5.0999999999999996</v>
      </c>
      <c r="CH239" s="125">
        <f t="shared" si="278"/>
        <v>1</v>
      </c>
      <c r="CI239" s="125">
        <f t="shared" si="279"/>
        <v>3.3034263911740261E-2</v>
      </c>
      <c r="CJ239" s="125">
        <f t="shared" si="280"/>
        <v>5.0999999999999996</v>
      </c>
      <c r="CK239" s="125">
        <f t="shared" si="281"/>
        <v>0.90744942248965677</v>
      </c>
      <c r="CL239" s="125">
        <f t="shared" si="282"/>
        <v>1</v>
      </c>
      <c r="CM239" s="125">
        <f t="shared" si="283"/>
        <v>15.910506136995552</v>
      </c>
      <c r="CN239" s="125">
        <f t="shared" si="284"/>
        <v>1.6227092055674137</v>
      </c>
      <c r="CO239" s="127">
        <f t="shared" si="285"/>
        <v>11</v>
      </c>
      <c r="CP239" s="125" cm="1">
        <f t="array" ref="CP239">PEDBIKE_DELAY(BW239,AW239,AG239,AH239,AP239,AQ239,AN239,L239,FALSE)</f>
        <v>3.1179758132852857</v>
      </c>
      <c r="CQ239" s="126">
        <f t="shared" si="286"/>
        <v>30.5</v>
      </c>
      <c r="CR239" s="126">
        <f t="shared" si="287"/>
        <v>78.5</v>
      </c>
      <c r="CS239" s="126">
        <f t="shared" si="288"/>
        <v>54.5</v>
      </c>
      <c r="CT239" s="304">
        <f t="shared" si="289"/>
        <v>35.950000000000003</v>
      </c>
      <c r="CU239" s="126">
        <f t="shared" si="300"/>
        <v>3.1179758132852857</v>
      </c>
      <c r="CV239" s="126">
        <f t="shared" si="290"/>
        <v>0</v>
      </c>
      <c r="CW239" s="127">
        <f t="shared" si="291"/>
        <v>0</v>
      </c>
      <c r="CX239" s="124">
        <f t="shared" si="292"/>
        <v>12</v>
      </c>
      <c r="CY239" s="124">
        <f t="shared" si="301"/>
        <v>2.4569999999999999</v>
      </c>
      <c r="CZ239" s="124">
        <f t="shared" si="302"/>
        <v>0.45601078940581291</v>
      </c>
      <c r="DA239" s="125">
        <f t="shared" si="293"/>
        <v>-2.2515000000000001</v>
      </c>
      <c r="DB239" s="125">
        <f t="shared" si="294"/>
        <v>1.3859999999999999</v>
      </c>
      <c r="DC239" s="125">
        <f t="shared" si="295"/>
        <v>3.2668999999999997</v>
      </c>
      <c r="DD239" s="125">
        <f t="shared" si="303"/>
        <v>4.1799107894058123</v>
      </c>
      <c r="DE239" s="298" t="str">
        <f t="shared" si="296"/>
        <v>C</v>
      </c>
    </row>
    <row r="240" spans="1:109" x14ac:dyDescent="0.25">
      <c r="A240" s="23">
        <v>700</v>
      </c>
      <c r="B240" s="23">
        <v>45</v>
      </c>
      <c r="C240" s="23">
        <v>1</v>
      </c>
      <c r="D240" s="23" t="s">
        <v>266</v>
      </c>
      <c r="E240" s="312">
        <f t="shared" si="228"/>
        <v>4.2467749999999995</v>
      </c>
      <c r="F240" s="287" t="str">
        <f t="shared" si="229"/>
        <v>D</v>
      </c>
      <c r="G240" s="312">
        <f t="shared" si="230"/>
        <v>3.4978999999999996</v>
      </c>
      <c r="H240" s="312">
        <f t="shared" si="230"/>
        <v>4.9014305815139414</v>
      </c>
      <c r="I240" s="287" t="str">
        <f t="shared" si="231"/>
        <v>C</v>
      </c>
      <c r="J240" s="320">
        <f t="shared" si="297"/>
        <v>1</v>
      </c>
      <c r="K240" s="80">
        <f t="shared" si="298"/>
        <v>1</v>
      </c>
      <c r="L240" s="82">
        <f t="shared" si="299"/>
        <v>1</v>
      </c>
      <c r="M240" s="80">
        <f t="shared" si="232"/>
        <v>45</v>
      </c>
      <c r="N240" s="80">
        <f t="shared" si="233"/>
        <v>140</v>
      </c>
      <c r="O240" s="80">
        <f t="shared" si="234"/>
        <v>140</v>
      </c>
      <c r="P240" s="80">
        <f t="shared" si="235"/>
        <v>700</v>
      </c>
      <c r="Q240" s="80">
        <f t="shared" si="236"/>
        <v>1960</v>
      </c>
      <c r="R240" s="80">
        <f t="shared" si="237"/>
        <v>1960</v>
      </c>
      <c r="S240" s="80">
        <f t="shared" si="238"/>
        <v>70</v>
      </c>
      <c r="T240" s="80">
        <f>0</f>
        <v>0</v>
      </c>
      <c r="U240" s="80">
        <f>'Int. Sens. Plot'!$B$2</f>
        <v>100</v>
      </c>
      <c r="V240" s="80">
        <f>'Int. Sens. Plot'!$B$3</f>
        <v>25</v>
      </c>
      <c r="W240" s="80">
        <f t="shared" si="239"/>
        <v>5</v>
      </c>
      <c r="X240" s="80">
        <f t="shared" si="240"/>
        <v>5</v>
      </c>
      <c r="Y240" s="225">
        <v>0.5</v>
      </c>
      <c r="Z240" s="80">
        <v>0</v>
      </c>
      <c r="AA240" s="86">
        <v>45</v>
      </c>
      <c r="AB240" s="86">
        <v>5</v>
      </c>
      <c r="AC240" s="80">
        <v>90</v>
      </c>
      <c r="AD240" s="80">
        <v>45</v>
      </c>
      <c r="AE240" s="80">
        <v>12</v>
      </c>
      <c r="AF240" s="80">
        <f t="shared" si="241"/>
        <v>21</v>
      </c>
      <c r="AG240" s="80">
        <f t="shared" si="242"/>
        <v>21</v>
      </c>
      <c r="AH240" s="86">
        <v>0</v>
      </c>
      <c r="AI240" s="86">
        <v>12</v>
      </c>
      <c r="AJ240" s="40">
        <v>220.9</v>
      </c>
      <c r="AK240" s="86">
        <v>9</v>
      </c>
      <c r="AL240" s="86">
        <v>0</v>
      </c>
      <c r="AM240" s="91">
        <v>1</v>
      </c>
      <c r="AN240" s="91">
        <v>0.1</v>
      </c>
      <c r="AO240" s="122">
        <v>3.5</v>
      </c>
      <c r="AP240" s="122">
        <v>10</v>
      </c>
      <c r="AQ240" s="122">
        <v>3</v>
      </c>
      <c r="AR240" s="122">
        <v>3</v>
      </c>
      <c r="AS240" s="122" t="str">
        <f t="shared" si="243"/>
        <v>Stop</v>
      </c>
      <c r="AT240" s="119" t="s">
        <v>74</v>
      </c>
      <c r="AU240" s="321" t="s">
        <v>74</v>
      </c>
      <c r="AV240" s="306">
        <f t="shared" si="244"/>
        <v>9</v>
      </c>
      <c r="AW240" s="276">
        <f t="shared" si="245"/>
        <v>0.5444444444444444</v>
      </c>
      <c r="AX240" s="276">
        <f t="shared" si="246"/>
        <v>2.7777777777777776E-2</v>
      </c>
      <c r="AY240" s="125">
        <f t="shared" si="247"/>
        <v>4.8399441758296087</v>
      </c>
      <c r="AZ240" s="125">
        <f t="shared" si="248"/>
        <v>7.2599162637444135</v>
      </c>
      <c r="BA240" s="125">
        <f t="shared" si="249"/>
        <v>16.679888351659216</v>
      </c>
      <c r="BB240" s="125">
        <f t="shared" si="250"/>
        <v>0.99988622327094279</v>
      </c>
      <c r="BC240" s="125">
        <f t="shared" si="251"/>
        <v>0.99988622327094279</v>
      </c>
      <c r="BD240" s="326" t="str">
        <f t="shared" si="252"/>
        <v>-</v>
      </c>
      <c r="BE240" s="125" t="str">
        <f t="shared" si="253"/>
        <v>-</v>
      </c>
      <c r="BF240" s="125">
        <f t="shared" si="254"/>
        <v>1.7967726605931125</v>
      </c>
      <c r="BG240" s="125">
        <f t="shared" si="255"/>
        <v>0.68100000000000005</v>
      </c>
      <c r="BH240" s="127">
        <f t="shared" si="256"/>
        <v>490</v>
      </c>
      <c r="BI240" s="125">
        <f t="shared" si="257"/>
        <v>2.8664999999999998</v>
      </c>
      <c r="BJ240" s="125">
        <f t="shared" si="258"/>
        <v>9.9574999999999997E-2</v>
      </c>
      <c r="BK240" s="127">
        <f t="shared" si="259"/>
        <v>49</v>
      </c>
      <c r="BL240" s="126">
        <f>IF(AS240="Signalized",(AC240-BK240)^2/(2*AC240),IF(AS240="Free",PEDBIKE_DELAY(AX240,AW240,AF240,AE240,AO240,AR240,AM240,L240,TRUE),IF(AS240="Stop",1,"Control N/A!")))</f>
        <v>1</v>
      </c>
      <c r="BM240" s="125">
        <f t="shared" si="260"/>
        <v>0</v>
      </c>
      <c r="BN240" s="125">
        <f t="shared" si="261"/>
        <v>4.2467749999999995</v>
      </c>
      <c r="BO240" s="124" t="str">
        <f t="shared" si="262"/>
        <v>D</v>
      </c>
      <c r="BP240" s="310"/>
      <c r="BQ240" s="302">
        <f t="shared" si="263"/>
        <v>1500</v>
      </c>
      <c r="BR240" s="126">
        <v>225</v>
      </c>
      <c r="BS240" s="127">
        <f t="shared" si="264"/>
        <v>0.11884599383681343</v>
      </c>
      <c r="BT240" s="126">
        <f t="shared" si="265"/>
        <v>22.5</v>
      </c>
      <c r="BU240" s="303">
        <f t="shared" si="266"/>
        <v>5.0999999999999996</v>
      </c>
      <c r="BV240" s="276">
        <f t="shared" si="267"/>
        <v>0.5444444444444444</v>
      </c>
      <c r="BW240" s="276">
        <f t="shared" si="268"/>
        <v>6.9444444444444441E-3</v>
      </c>
      <c r="BX240" s="125">
        <f t="shared" si="269"/>
        <v>1</v>
      </c>
      <c r="BY240" s="125">
        <f t="shared" si="270"/>
        <v>2.5007993669979085E-2</v>
      </c>
      <c r="BZ240" s="125">
        <f t="shared" si="271"/>
        <v>5.0999999999999996</v>
      </c>
      <c r="CA240" s="125">
        <f t="shared" si="272"/>
        <v>0.12385372572753117</v>
      </c>
      <c r="CB240" s="125">
        <f t="shared" si="273"/>
        <v>0.93775435255640316</v>
      </c>
      <c r="CC240" s="125">
        <f t="shared" si="274"/>
        <v>24.069316943205806</v>
      </c>
      <c r="CD240" s="125">
        <f t="shared" si="275"/>
        <v>1.4982102166549829</v>
      </c>
      <c r="CE240" s="125">
        <f t="shared" si="276"/>
        <v>16</v>
      </c>
      <c r="CF240" s="304" cm="1">
        <f t="array" ref="CF240">PEDBIKE_DELAY(BW240,BV240,AG240,AH240,AP240,AQ240,AN240,L240,FALSE)</f>
        <v>3.8160978024397934</v>
      </c>
      <c r="CG240" s="306">
        <f t="shared" si="277"/>
        <v>5.0999999999999996</v>
      </c>
      <c r="CH240" s="125">
        <f t="shared" si="278"/>
        <v>1</v>
      </c>
      <c r="CI240" s="125">
        <f t="shared" si="279"/>
        <v>2.5007993669979085E-2</v>
      </c>
      <c r="CJ240" s="125">
        <f t="shared" si="280"/>
        <v>5.0999999999999996</v>
      </c>
      <c r="CK240" s="125">
        <f t="shared" si="281"/>
        <v>0.93775435255640305</v>
      </c>
      <c r="CL240" s="125">
        <f t="shared" si="282"/>
        <v>1</v>
      </c>
      <c r="CM240" s="125">
        <f t="shared" si="283"/>
        <v>22.571106726550823</v>
      </c>
      <c r="CN240" s="125">
        <f t="shared" si="284"/>
        <v>1.4982102166549829</v>
      </c>
      <c r="CO240" s="127">
        <f t="shared" si="285"/>
        <v>16</v>
      </c>
      <c r="CP240" s="125" cm="1">
        <f t="array" ref="CP240">PEDBIKE_DELAY(BW240,AW240,AG240,AH240,AP240,AQ240,AN240,L240,FALSE)</f>
        <v>3.8160978024397934</v>
      </c>
      <c r="CQ240" s="126">
        <f t="shared" si="286"/>
        <v>30.5</v>
      </c>
      <c r="CR240" s="126">
        <f t="shared" si="287"/>
        <v>78.5</v>
      </c>
      <c r="CS240" s="126">
        <f t="shared" si="288"/>
        <v>54.5</v>
      </c>
      <c r="CT240" s="304">
        <f t="shared" si="289"/>
        <v>35.950000000000003</v>
      </c>
      <c r="CU240" s="126">
        <f t="shared" si="300"/>
        <v>3.8160978024397934</v>
      </c>
      <c r="CV240" s="126">
        <f t="shared" si="290"/>
        <v>0</v>
      </c>
      <c r="CW240" s="127">
        <f t="shared" si="291"/>
        <v>0</v>
      </c>
      <c r="CX240" s="124">
        <f t="shared" si="292"/>
        <v>12</v>
      </c>
      <c r="CY240" s="124">
        <f t="shared" si="301"/>
        <v>2.8664999999999998</v>
      </c>
      <c r="CZ240" s="124">
        <f t="shared" si="302"/>
        <v>0.53703058151394167</v>
      </c>
      <c r="DA240" s="125">
        <f t="shared" si="293"/>
        <v>-2.2515000000000001</v>
      </c>
      <c r="DB240" s="125">
        <f t="shared" si="294"/>
        <v>1.617</v>
      </c>
      <c r="DC240" s="125">
        <f t="shared" si="295"/>
        <v>3.4978999999999996</v>
      </c>
      <c r="DD240" s="125">
        <f t="shared" si="303"/>
        <v>4.9014305815139414</v>
      </c>
      <c r="DE240" s="298" t="str">
        <f t="shared" si="296"/>
        <v>C</v>
      </c>
    </row>
    <row r="241" spans="1:109" x14ac:dyDescent="0.25">
      <c r="A241" s="23">
        <v>800</v>
      </c>
      <c r="B241" s="23">
        <v>45</v>
      </c>
      <c r="C241" s="23">
        <v>1</v>
      </c>
      <c r="D241" s="23" t="s">
        <v>266</v>
      </c>
      <c r="E241" s="312">
        <f t="shared" si="228"/>
        <v>4.6704999999999997</v>
      </c>
      <c r="F241" s="287" t="str">
        <f t="shared" si="229"/>
        <v>E</v>
      </c>
      <c r="G241" s="312">
        <f t="shared" si="230"/>
        <v>3.7288999999999994</v>
      </c>
      <c r="H241" s="312">
        <f t="shared" si="230"/>
        <v>5.6100911833425133</v>
      </c>
      <c r="I241" s="287" t="str">
        <f t="shared" si="231"/>
        <v>D</v>
      </c>
      <c r="J241" s="320">
        <f t="shared" si="297"/>
        <v>1</v>
      </c>
      <c r="K241" s="80">
        <f t="shared" si="298"/>
        <v>1</v>
      </c>
      <c r="L241" s="82">
        <f t="shared" si="299"/>
        <v>1</v>
      </c>
      <c r="M241" s="80">
        <f t="shared" si="232"/>
        <v>45</v>
      </c>
      <c r="N241" s="80">
        <f t="shared" si="233"/>
        <v>160</v>
      </c>
      <c r="O241" s="80">
        <f t="shared" si="234"/>
        <v>160</v>
      </c>
      <c r="P241" s="80">
        <f t="shared" si="235"/>
        <v>800</v>
      </c>
      <c r="Q241" s="80">
        <f t="shared" si="236"/>
        <v>2240</v>
      </c>
      <c r="R241" s="80">
        <f t="shared" si="237"/>
        <v>2240</v>
      </c>
      <c r="S241" s="80">
        <f t="shared" si="238"/>
        <v>80</v>
      </c>
      <c r="T241" s="80">
        <f>0</f>
        <v>0</v>
      </c>
      <c r="U241" s="80">
        <f>'Int. Sens. Plot'!$B$2</f>
        <v>100</v>
      </c>
      <c r="V241" s="80">
        <f>'Int. Sens. Plot'!$B$3</f>
        <v>25</v>
      </c>
      <c r="W241" s="80">
        <f t="shared" si="239"/>
        <v>5</v>
      </c>
      <c r="X241" s="80">
        <f t="shared" si="240"/>
        <v>5</v>
      </c>
      <c r="Y241" s="225">
        <v>0.5</v>
      </c>
      <c r="Z241" s="80">
        <v>0</v>
      </c>
      <c r="AA241" s="86">
        <v>45</v>
      </c>
      <c r="AB241" s="86">
        <v>5</v>
      </c>
      <c r="AC241" s="80">
        <v>90</v>
      </c>
      <c r="AD241" s="80">
        <v>45</v>
      </c>
      <c r="AE241" s="80">
        <v>12</v>
      </c>
      <c r="AF241" s="80">
        <f t="shared" si="241"/>
        <v>21</v>
      </c>
      <c r="AG241" s="80">
        <f t="shared" si="242"/>
        <v>21</v>
      </c>
      <c r="AH241" s="86">
        <v>0</v>
      </c>
      <c r="AI241" s="86">
        <v>12</v>
      </c>
      <c r="AJ241" s="40">
        <v>221.9</v>
      </c>
      <c r="AK241" s="86">
        <v>9</v>
      </c>
      <c r="AL241" s="86">
        <v>0</v>
      </c>
      <c r="AM241" s="91">
        <v>1</v>
      </c>
      <c r="AN241" s="91">
        <v>0.1</v>
      </c>
      <c r="AO241" s="122">
        <v>3.5</v>
      </c>
      <c r="AP241" s="122">
        <v>10</v>
      </c>
      <c r="AQ241" s="122">
        <v>3</v>
      </c>
      <c r="AR241" s="122">
        <v>3</v>
      </c>
      <c r="AS241" s="122" t="str">
        <f t="shared" si="243"/>
        <v>Stop</v>
      </c>
      <c r="AT241" s="119" t="s">
        <v>74</v>
      </c>
      <c r="AU241" s="321" t="s">
        <v>74</v>
      </c>
      <c r="AV241" s="306">
        <f t="shared" si="244"/>
        <v>9</v>
      </c>
      <c r="AW241" s="276">
        <f t="shared" si="245"/>
        <v>0.62222222222222223</v>
      </c>
      <c r="AX241" s="276">
        <f t="shared" si="246"/>
        <v>2.7777777777777776E-2</v>
      </c>
      <c r="AY241" s="125">
        <f t="shared" si="247"/>
        <v>8.201468517576977</v>
      </c>
      <c r="AZ241" s="125">
        <f t="shared" si="248"/>
        <v>12.302202776365466</v>
      </c>
      <c r="BA241" s="125">
        <f t="shared" si="249"/>
        <v>23.402937035153954</v>
      </c>
      <c r="BB241" s="125">
        <f t="shared" si="250"/>
        <v>0.99999952589048069</v>
      </c>
      <c r="BC241" s="125">
        <f t="shared" si="251"/>
        <v>0.99999952589048069</v>
      </c>
      <c r="BD241" s="326" t="str">
        <f t="shared" si="252"/>
        <v>-</v>
      </c>
      <c r="BE241" s="125" t="str">
        <f t="shared" si="253"/>
        <v>-</v>
      </c>
      <c r="BF241" s="125">
        <f t="shared" si="254"/>
        <v>1.5856686655779488</v>
      </c>
      <c r="BG241" s="125">
        <f t="shared" si="255"/>
        <v>0.68100000000000005</v>
      </c>
      <c r="BH241" s="127">
        <f t="shared" si="256"/>
        <v>560</v>
      </c>
      <c r="BI241" s="125">
        <f t="shared" si="257"/>
        <v>3.2759999999999994</v>
      </c>
      <c r="BJ241" s="125">
        <f t="shared" si="258"/>
        <v>0.1138</v>
      </c>
      <c r="BK241" s="127">
        <f t="shared" si="259"/>
        <v>49</v>
      </c>
      <c r="BL241" s="126">
        <f>IF(AS241="Signalized",(AC241-BK241)^2/(2*AC241),IF(AS241="Free",PEDBIKE_DELAY(AX241,AW241,AF241,AE241,AO241,AR241,AM241,L241,TRUE),IF(AS241="Stop",1,"Control N/A!")))</f>
        <v>1</v>
      </c>
      <c r="BM241" s="125">
        <f t="shared" si="260"/>
        <v>0</v>
      </c>
      <c r="BN241" s="125">
        <f t="shared" si="261"/>
        <v>4.6704999999999997</v>
      </c>
      <c r="BO241" s="124" t="str">
        <f t="shared" si="262"/>
        <v>E</v>
      </c>
      <c r="BP241" s="310"/>
      <c r="BQ241" s="302">
        <f t="shared" si="263"/>
        <v>1500</v>
      </c>
      <c r="BR241" s="126">
        <v>226</v>
      </c>
      <c r="BS241" s="127">
        <f t="shared" si="264"/>
        <v>3.25697531783068E-2</v>
      </c>
      <c r="BT241" s="126">
        <f t="shared" si="265"/>
        <v>22.5</v>
      </c>
      <c r="BU241" s="303">
        <f t="shared" si="266"/>
        <v>5.0999999999999996</v>
      </c>
      <c r="BV241" s="276">
        <f t="shared" si="267"/>
        <v>0.62222222222222223</v>
      </c>
      <c r="BW241" s="276">
        <f t="shared" si="268"/>
        <v>6.9444444444444441E-3</v>
      </c>
      <c r="BX241" s="125">
        <f t="shared" si="269"/>
        <v>1</v>
      </c>
      <c r="BY241" s="125">
        <f t="shared" si="270"/>
        <v>1.9168198021168942E-2</v>
      </c>
      <c r="BZ241" s="125">
        <f t="shared" si="271"/>
        <v>5.0999999999999996</v>
      </c>
      <c r="CA241" s="125">
        <f t="shared" si="272"/>
        <v>0.14024783466647361</v>
      </c>
      <c r="CB241" s="125">
        <f t="shared" si="273"/>
        <v>0.95813618099530984</v>
      </c>
      <c r="CC241" s="125">
        <f t="shared" si="274"/>
        <v>33.066947161825624</v>
      </c>
      <c r="CD241" s="125">
        <f t="shared" si="275"/>
        <v>1.3843086910203222</v>
      </c>
      <c r="CE241" s="125">
        <f t="shared" si="276"/>
        <v>24</v>
      </c>
      <c r="CF241" s="304" cm="1">
        <f t="array" ref="CF241">PEDBIKE_DELAY(BW241,BV241,AG241,AH241,AP241,AQ241,AN241,L241,FALSE)</f>
        <v>4.5231332291687547</v>
      </c>
      <c r="CG241" s="306">
        <f t="shared" si="277"/>
        <v>5.0999999999999996</v>
      </c>
      <c r="CH241" s="125">
        <f t="shared" si="278"/>
        <v>1</v>
      </c>
      <c r="CI241" s="125">
        <f t="shared" si="279"/>
        <v>1.9168198021168942E-2</v>
      </c>
      <c r="CJ241" s="125">
        <f t="shared" si="280"/>
        <v>5.0999999999999996</v>
      </c>
      <c r="CK241" s="125">
        <f t="shared" si="281"/>
        <v>0.95813618099530984</v>
      </c>
      <c r="CL241" s="125">
        <f t="shared" si="282"/>
        <v>1</v>
      </c>
      <c r="CM241" s="125">
        <f t="shared" si="283"/>
        <v>31.682638470805301</v>
      </c>
      <c r="CN241" s="125">
        <f t="shared" si="284"/>
        <v>1.3843086910203222</v>
      </c>
      <c r="CO241" s="127">
        <f t="shared" si="285"/>
        <v>24</v>
      </c>
      <c r="CP241" s="125" cm="1">
        <f t="array" ref="CP241">PEDBIKE_DELAY(BW241,AW241,AG241,AH241,AP241,AQ241,AN241,L241,FALSE)</f>
        <v>4.5231332291687547</v>
      </c>
      <c r="CQ241" s="126">
        <f t="shared" si="286"/>
        <v>30.5</v>
      </c>
      <c r="CR241" s="126">
        <f t="shared" si="287"/>
        <v>78.5</v>
      </c>
      <c r="CS241" s="126">
        <f t="shared" si="288"/>
        <v>54.5</v>
      </c>
      <c r="CT241" s="304">
        <f t="shared" si="289"/>
        <v>35.950000000000003</v>
      </c>
      <c r="CU241" s="126">
        <f t="shared" si="300"/>
        <v>4.5231332291687547</v>
      </c>
      <c r="CV241" s="126">
        <f t="shared" si="290"/>
        <v>0</v>
      </c>
      <c r="CW241" s="127">
        <f t="shared" si="291"/>
        <v>0</v>
      </c>
      <c r="CX241" s="124">
        <f t="shared" si="292"/>
        <v>12</v>
      </c>
      <c r="CY241" s="124">
        <f t="shared" si="301"/>
        <v>3.2759999999999994</v>
      </c>
      <c r="CZ241" s="124">
        <f t="shared" si="302"/>
        <v>0.60519118334251376</v>
      </c>
      <c r="DA241" s="125">
        <f t="shared" si="293"/>
        <v>-2.2515000000000001</v>
      </c>
      <c r="DB241" s="125">
        <f t="shared" si="294"/>
        <v>1.8480000000000001</v>
      </c>
      <c r="DC241" s="125">
        <f t="shared" si="295"/>
        <v>3.7288999999999994</v>
      </c>
      <c r="DD241" s="125">
        <f t="shared" si="303"/>
        <v>5.6100911833425133</v>
      </c>
      <c r="DE241" s="298" t="str">
        <f t="shared" si="296"/>
        <v>D</v>
      </c>
    </row>
    <row r="242" spans="1:109" x14ac:dyDescent="0.25">
      <c r="A242" s="23">
        <v>900</v>
      </c>
      <c r="B242" s="23">
        <v>45</v>
      </c>
      <c r="C242" s="23">
        <v>1</v>
      </c>
      <c r="D242" s="23" t="s">
        <v>266</v>
      </c>
      <c r="E242" s="312">
        <f t="shared" si="228"/>
        <v>5.0942249999999989</v>
      </c>
      <c r="F242" s="287" t="str">
        <f t="shared" si="229"/>
        <v>F</v>
      </c>
      <c r="G242" s="312">
        <f t="shared" si="230"/>
        <v>3.9598999999999993</v>
      </c>
      <c r="H242" s="312">
        <f t="shared" si="230"/>
        <v>6.3079883031242865</v>
      </c>
      <c r="I242" s="287" t="str">
        <f t="shared" si="231"/>
        <v>D</v>
      </c>
      <c r="J242" s="320">
        <f t="shared" si="297"/>
        <v>1</v>
      </c>
      <c r="K242" s="80">
        <f t="shared" si="298"/>
        <v>1</v>
      </c>
      <c r="L242" s="82">
        <f t="shared" si="299"/>
        <v>1</v>
      </c>
      <c r="M242" s="80">
        <f t="shared" si="232"/>
        <v>45</v>
      </c>
      <c r="N242" s="80">
        <f t="shared" si="233"/>
        <v>180</v>
      </c>
      <c r="O242" s="80">
        <f t="shared" si="234"/>
        <v>180</v>
      </c>
      <c r="P242" s="80">
        <f t="shared" si="235"/>
        <v>900</v>
      </c>
      <c r="Q242" s="80">
        <f t="shared" si="236"/>
        <v>2520</v>
      </c>
      <c r="R242" s="80">
        <f t="shared" si="237"/>
        <v>2520</v>
      </c>
      <c r="S242" s="80">
        <f t="shared" si="238"/>
        <v>90</v>
      </c>
      <c r="T242" s="80">
        <f>0</f>
        <v>0</v>
      </c>
      <c r="U242" s="80">
        <f>'Int. Sens. Plot'!$B$2</f>
        <v>100</v>
      </c>
      <c r="V242" s="80">
        <f>'Int. Sens. Plot'!$B$3</f>
        <v>25</v>
      </c>
      <c r="W242" s="80">
        <f t="shared" si="239"/>
        <v>5</v>
      </c>
      <c r="X242" s="80">
        <f t="shared" si="240"/>
        <v>5</v>
      </c>
      <c r="Y242" s="225">
        <v>0.5</v>
      </c>
      <c r="Z242" s="80">
        <v>0</v>
      </c>
      <c r="AA242" s="86">
        <v>45</v>
      </c>
      <c r="AB242" s="86">
        <v>5</v>
      </c>
      <c r="AC242" s="80">
        <v>90</v>
      </c>
      <c r="AD242" s="80">
        <v>45</v>
      </c>
      <c r="AE242" s="80">
        <v>12</v>
      </c>
      <c r="AF242" s="80">
        <f t="shared" si="241"/>
        <v>21</v>
      </c>
      <c r="AG242" s="80">
        <f t="shared" si="242"/>
        <v>21</v>
      </c>
      <c r="AH242" s="86">
        <v>0</v>
      </c>
      <c r="AI242" s="86">
        <v>12</v>
      </c>
      <c r="AJ242" s="40">
        <v>222.9</v>
      </c>
      <c r="AK242" s="86">
        <v>9</v>
      </c>
      <c r="AL242" s="86">
        <v>0</v>
      </c>
      <c r="AM242" s="91">
        <v>1</v>
      </c>
      <c r="AN242" s="91">
        <v>0.1</v>
      </c>
      <c r="AO242" s="122">
        <v>3.5</v>
      </c>
      <c r="AP242" s="122">
        <v>10</v>
      </c>
      <c r="AQ242" s="122">
        <v>3</v>
      </c>
      <c r="AR242" s="122">
        <v>3</v>
      </c>
      <c r="AS242" s="122" t="str">
        <f t="shared" si="243"/>
        <v>Stop</v>
      </c>
      <c r="AT242" s="119" t="s">
        <v>74</v>
      </c>
      <c r="AU242" s="321" t="s">
        <v>74</v>
      </c>
      <c r="AV242" s="306">
        <f t="shared" si="244"/>
        <v>9</v>
      </c>
      <c r="AW242" s="276">
        <f t="shared" si="245"/>
        <v>0.7</v>
      </c>
      <c r="AX242" s="276">
        <f t="shared" si="246"/>
        <v>2.7777777777777776E-2</v>
      </c>
      <c r="AY242" s="125">
        <f t="shared" si="247"/>
        <v>14.356175314486721</v>
      </c>
      <c r="AZ242" s="125">
        <f t="shared" si="248"/>
        <v>21.534262971730083</v>
      </c>
      <c r="BA242" s="125">
        <f t="shared" si="249"/>
        <v>35.712350628973439</v>
      </c>
      <c r="BB242" s="125">
        <f t="shared" si="250"/>
        <v>0.99999999998609324</v>
      </c>
      <c r="BC242" s="125">
        <f t="shared" si="251"/>
        <v>0.99999999998609324</v>
      </c>
      <c r="BD242" s="326" t="str">
        <f t="shared" si="252"/>
        <v>-</v>
      </c>
      <c r="BE242" s="125" t="str">
        <f t="shared" si="253"/>
        <v>-</v>
      </c>
      <c r="BF242" s="125">
        <f t="shared" si="254"/>
        <v>1.4172705187406869</v>
      </c>
      <c r="BG242" s="125">
        <f t="shared" si="255"/>
        <v>0.68100000000000005</v>
      </c>
      <c r="BH242" s="127">
        <f t="shared" si="256"/>
        <v>630</v>
      </c>
      <c r="BI242" s="125">
        <f t="shared" si="257"/>
        <v>3.6854999999999993</v>
      </c>
      <c r="BJ242" s="125">
        <f t="shared" si="258"/>
        <v>0.128025</v>
      </c>
      <c r="BK242" s="127">
        <f t="shared" si="259"/>
        <v>49</v>
      </c>
      <c r="BL242" s="126">
        <f>IF(AS242="Signalized",(AC242-BK242)^2/(2*AC242),IF(AS242="Free",PEDBIKE_DELAY(AX242,AW242,AF242,AE242,AO242,AR242,AM242,L242,TRUE),IF(AS242="Stop",1,"Control N/A!")))</f>
        <v>1</v>
      </c>
      <c r="BM242" s="125">
        <f t="shared" si="260"/>
        <v>0</v>
      </c>
      <c r="BN242" s="125">
        <f t="shared" si="261"/>
        <v>5.0942249999999989</v>
      </c>
      <c r="BO242" s="124" t="str">
        <f t="shared" si="262"/>
        <v>F</v>
      </c>
      <c r="BP242" s="310"/>
      <c r="BQ242" s="302">
        <f t="shared" si="263"/>
        <v>1500</v>
      </c>
      <c r="BR242" s="126">
        <v>227</v>
      </c>
      <c r="BS242" s="127">
        <f t="shared" si="264"/>
        <v>8.8271172186987924E-3</v>
      </c>
      <c r="BT242" s="126">
        <f t="shared" si="265"/>
        <v>22.5</v>
      </c>
      <c r="BU242" s="303">
        <f t="shared" si="266"/>
        <v>5.0999999999999996</v>
      </c>
      <c r="BV242" s="276">
        <f t="shared" si="267"/>
        <v>0.7</v>
      </c>
      <c r="BW242" s="276">
        <f t="shared" si="268"/>
        <v>6.9444444444444441E-3</v>
      </c>
      <c r="BX242" s="125">
        <f t="shared" si="269"/>
        <v>1</v>
      </c>
      <c r="BY242" s="125">
        <f t="shared" si="270"/>
        <v>1.4922787488370323E-2</v>
      </c>
      <c r="BZ242" s="125">
        <f t="shared" si="271"/>
        <v>5.0999999999999996</v>
      </c>
      <c r="CA242" s="125">
        <f t="shared" si="272"/>
        <v>0.1563351834036163</v>
      </c>
      <c r="CB242" s="125">
        <f t="shared" si="273"/>
        <v>0.97184414631969984</v>
      </c>
      <c r="CC242" s="125">
        <f t="shared" si="274"/>
        <v>45.490235194046669</v>
      </c>
      <c r="CD242" s="125">
        <f t="shared" si="275"/>
        <v>1.280816406006017</v>
      </c>
      <c r="CE242" s="125">
        <f t="shared" si="276"/>
        <v>36</v>
      </c>
      <c r="CF242" s="304" cm="1">
        <f t="array" ref="CF242">PEDBIKE_DELAY(BW242,BV242,AG242,AH242,AP242,AQ242,AN242,L242,FALSE)</f>
        <v>5.2191779468183306</v>
      </c>
      <c r="CG242" s="306">
        <f t="shared" si="277"/>
        <v>5.0999999999999996</v>
      </c>
      <c r="CH242" s="125">
        <f t="shared" si="278"/>
        <v>1</v>
      </c>
      <c r="CI242" s="125">
        <f t="shared" si="279"/>
        <v>1.4922787488370323E-2</v>
      </c>
      <c r="CJ242" s="125">
        <f t="shared" si="280"/>
        <v>5.0999999999999996</v>
      </c>
      <c r="CK242" s="125">
        <f t="shared" si="281"/>
        <v>0.97184414631969984</v>
      </c>
      <c r="CL242" s="125">
        <f t="shared" si="282"/>
        <v>1</v>
      </c>
      <c r="CM242" s="125">
        <f t="shared" si="283"/>
        <v>44.209418788040651</v>
      </c>
      <c r="CN242" s="125">
        <f t="shared" si="284"/>
        <v>1.280816406006017</v>
      </c>
      <c r="CO242" s="127">
        <f t="shared" si="285"/>
        <v>36</v>
      </c>
      <c r="CP242" s="125" cm="1">
        <f t="array" ref="CP242">PEDBIKE_DELAY(BW242,AW242,AG242,AH242,AP242,AQ242,AN242,L242,FALSE)</f>
        <v>5.2191779468183306</v>
      </c>
      <c r="CQ242" s="126">
        <f t="shared" si="286"/>
        <v>30.5</v>
      </c>
      <c r="CR242" s="126">
        <f t="shared" si="287"/>
        <v>78.5</v>
      </c>
      <c r="CS242" s="126">
        <f t="shared" si="288"/>
        <v>54.5</v>
      </c>
      <c r="CT242" s="304">
        <f t="shared" si="289"/>
        <v>35.950000000000003</v>
      </c>
      <c r="CU242" s="126">
        <f t="shared" si="300"/>
        <v>5.2191779468183306</v>
      </c>
      <c r="CV242" s="126">
        <f t="shared" si="290"/>
        <v>0</v>
      </c>
      <c r="CW242" s="127">
        <f t="shared" si="291"/>
        <v>0</v>
      </c>
      <c r="CX242" s="124">
        <f t="shared" si="292"/>
        <v>12</v>
      </c>
      <c r="CY242" s="124">
        <f t="shared" si="301"/>
        <v>3.6854999999999993</v>
      </c>
      <c r="CZ242" s="124">
        <f t="shared" si="302"/>
        <v>0.6625883031242864</v>
      </c>
      <c r="DA242" s="125">
        <f t="shared" si="293"/>
        <v>-2.2515000000000001</v>
      </c>
      <c r="DB242" s="125">
        <f t="shared" si="294"/>
        <v>2.0790000000000002</v>
      </c>
      <c r="DC242" s="125">
        <f t="shared" si="295"/>
        <v>3.9598999999999993</v>
      </c>
      <c r="DD242" s="125">
        <f t="shared" si="303"/>
        <v>6.3079883031242865</v>
      </c>
      <c r="DE242" s="298" t="str">
        <f t="shared" si="296"/>
        <v>D</v>
      </c>
    </row>
    <row r="243" spans="1:109" x14ac:dyDescent="0.25">
      <c r="A243" s="23">
        <v>1000</v>
      </c>
      <c r="B243" s="23">
        <v>45</v>
      </c>
      <c r="C243" s="23">
        <v>1</v>
      </c>
      <c r="D243" s="23" t="s">
        <v>266</v>
      </c>
      <c r="E243" s="312">
        <f t="shared" si="228"/>
        <v>5.5179499999999999</v>
      </c>
      <c r="F243" s="287" t="str">
        <f t="shared" si="229"/>
        <v>F</v>
      </c>
      <c r="G243" s="312">
        <f t="shared" si="230"/>
        <v>4.1908999999999992</v>
      </c>
      <c r="H243" s="312">
        <f t="shared" si="230"/>
        <v>6.9947470782830701</v>
      </c>
      <c r="I243" s="287" t="str">
        <f t="shared" si="231"/>
        <v>D</v>
      </c>
      <c r="J243" s="320">
        <f t="shared" si="297"/>
        <v>1</v>
      </c>
      <c r="K243" s="80">
        <f t="shared" si="298"/>
        <v>1</v>
      </c>
      <c r="L243" s="82">
        <f t="shared" si="299"/>
        <v>1</v>
      </c>
      <c r="M243" s="80">
        <f t="shared" si="232"/>
        <v>45</v>
      </c>
      <c r="N243" s="80">
        <f t="shared" si="233"/>
        <v>200</v>
      </c>
      <c r="O243" s="80">
        <f t="shared" si="234"/>
        <v>200</v>
      </c>
      <c r="P243" s="80">
        <f t="shared" si="235"/>
        <v>1000</v>
      </c>
      <c r="Q243" s="80">
        <f t="shared" si="236"/>
        <v>2800</v>
      </c>
      <c r="R243" s="80">
        <f t="shared" si="237"/>
        <v>2800</v>
      </c>
      <c r="S243" s="80">
        <f t="shared" si="238"/>
        <v>100</v>
      </c>
      <c r="T243" s="80">
        <f>0</f>
        <v>0</v>
      </c>
      <c r="U243" s="80">
        <f>'Int. Sens. Plot'!$B$2</f>
        <v>100</v>
      </c>
      <c r="V243" s="80">
        <f>'Int. Sens. Plot'!$B$3</f>
        <v>25</v>
      </c>
      <c r="W243" s="80">
        <f t="shared" si="239"/>
        <v>5</v>
      </c>
      <c r="X243" s="80">
        <f t="shared" si="240"/>
        <v>5</v>
      </c>
      <c r="Y243" s="225">
        <v>0.5</v>
      </c>
      <c r="Z243" s="80">
        <v>0</v>
      </c>
      <c r="AA243" s="86">
        <v>45</v>
      </c>
      <c r="AB243" s="86">
        <v>5</v>
      </c>
      <c r="AC243" s="80">
        <v>90</v>
      </c>
      <c r="AD243" s="80">
        <v>45</v>
      </c>
      <c r="AE243" s="80">
        <v>12</v>
      </c>
      <c r="AF243" s="80">
        <f t="shared" si="241"/>
        <v>21</v>
      </c>
      <c r="AG243" s="80">
        <f t="shared" si="242"/>
        <v>21</v>
      </c>
      <c r="AH243" s="86">
        <v>0</v>
      </c>
      <c r="AI243" s="86">
        <v>12</v>
      </c>
      <c r="AJ243" s="40">
        <v>223.9</v>
      </c>
      <c r="AK243" s="86">
        <v>9</v>
      </c>
      <c r="AL243" s="86">
        <v>0</v>
      </c>
      <c r="AM243" s="91">
        <v>1</v>
      </c>
      <c r="AN243" s="91">
        <v>0.1</v>
      </c>
      <c r="AO243" s="122">
        <v>3.5</v>
      </c>
      <c r="AP243" s="122">
        <v>10</v>
      </c>
      <c r="AQ243" s="122">
        <v>3</v>
      </c>
      <c r="AR243" s="122">
        <v>3</v>
      </c>
      <c r="AS243" s="122" t="str">
        <f t="shared" si="243"/>
        <v>Stop</v>
      </c>
      <c r="AT243" s="119" t="s">
        <v>74</v>
      </c>
      <c r="AU243" s="321" t="s">
        <v>74</v>
      </c>
      <c r="AV243" s="306">
        <f t="shared" si="244"/>
        <v>9</v>
      </c>
      <c r="AW243" s="276">
        <f t="shared" si="245"/>
        <v>0.77777777777777779</v>
      </c>
      <c r="AX243" s="276">
        <f t="shared" si="246"/>
        <v>2.7777777777777776E-2</v>
      </c>
      <c r="AY243" s="125">
        <f t="shared" si="247"/>
        <v>25.711254720792127</v>
      </c>
      <c r="AZ243" s="125">
        <f t="shared" si="248"/>
        <v>38.56688208118819</v>
      </c>
      <c r="BA243" s="125">
        <f t="shared" si="249"/>
        <v>58.422509441584253</v>
      </c>
      <c r="BB243" s="125">
        <f t="shared" si="250"/>
        <v>1</v>
      </c>
      <c r="BC243" s="125">
        <f t="shared" si="251"/>
        <v>1</v>
      </c>
      <c r="BD243" s="326" t="str">
        <f t="shared" si="252"/>
        <v>-</v>
      </c>
      <c r="BE243" s="125" t="str">
        <f t="shared" si="253"/>
        <v>-</v>
      </c>
      <c r="BF243" s="125">
        <f t="shared" si="254"/>
        <v>1.2798468369435743</v>
      </c>
      <c r="BG243" s="125">
        <f t="shared" si="255"/>
        <v>0.68100000000000005</v>
      </c>
      <c r="BH243" s="127">
        <f t="shared" si="256"/>
        <v>700</v>
      </c>
      <c r="BI243" s="125">
        <f t="shared" si="257"/>
        <v>4.0949999999999998</v>
      </c>
      <c r="BJ243" s="125">
        <f t="shared" si="258"/>
        <v>0.14224999999999999</v>
      </c>
      <c r="BK243" s="127">
        <f t="shared" si="259"/>
        <v>49</v>
      </c>
      <c r="BL243" s="126">
        <f>IF(AS243="Signalized",(AC243-BK243)^2/(2*AC243),IF(AS243="Free",PEDBIKE_DELAY(AX243,AW243,AF243,AE243,AO243,AR243,AM243,L243,TRUE),IF(AS243="Stop",1,"Control N/A!")))</f>
        <v>1</v>
      </c>
      <c r="BM243" s="125">
        <f t="shared" si="260"/>
        <v>0</v>
      </c>
      <c r="BN243" s="125">
        <f t="shared" si="261"/>
        <v>5.5179499999999999</v>
      </c>
      <c r="BO243" s="124" t="str">
        <f t="shared" si="262"/>
        <v>F</v>
      </c>
      <c r="BP243" s="310"/>
      <c r="BQ243" s="302">
        <f t="shared" si="263"/>
        <v>1500</v>
      </c>
      <c r="BR243" s="126">
        <v>228</v>
      </c>
      <c r="BS243" s="127">
        <f t="shared" si="264"/>
        <v>2.3659078538776752E-3</v>
      </c>
      <c r="BT243" s="126">
        <f t="shared" si="265"/>
        <v>22.5</v>
      </c>
      <c r="BU243" s="303">
        <f t="shared" si="266"/>
        <v>5.0999999999999996</v>
      </c>
      <c r="BV243" s="276">
        <f t="shared" si="267"/>
        <v>0.77777777777777779</v>
      </c>
      <c r="BW243" s="276">
        <f t="shared" si="268"/>
        <v>6.9444444444444441E-3</v>
      </c>
      <c r="BX243" s="125">
        <f t="shared" si="269"/>
        <v>1</v>
      </c>
      <c r="BY243" s="125">
        <f t="shared" si="270"/>
        <v>1.1840921412535196E-2</v>
      </c>
      <c r="BZ243" s="125">
        <f t="shared" si="271"/>
        <v>5.0999999999999996</v>
      </c>
      <c r="CA243" s="125">
        <f t="shared" si="272"/>
        <v>0.17212151191676217</v>
      </c>
      <c r="CB243" s="125">
        <f t="shared" si="273"/>
        <v>0.98106355045205851</v>
      </c>
      <c r="CC243" s="125">
        <f t="shared" si="274"/>
        <v>62.697829705745896</v>
      </c>
      <c r="CD243" s="125">
        <f t="shared" si="275"/>
        <v>1.1872742889882826</v>
      </c>
      <c r="CE243" s="125">
        <f t="shared" si="276"/>
        <v>53</v>
      </c>
      <c r="CF243" s="304" cm="1">
        <f t="array" ref="CF243">PEDBIKE_DELAY(BW243,BV243,AG243,AH243,AP243,AQ243,AN243,L243,FALSE)</f>
        <v>5.8573568338118411</v>
      </c>
      <c r="CG243" s="306">
        <f t="shared" si="277"/>
        <v>5.0999999999999996</v>
      </c>
      <c r="CH243" s="125">
        <f t="shared" si="278"/>
        <v>1</v>
      </c>
      <c r="CI243" s="125">
        <f t="shared" si="279"/>
        <v>1.1840921412535196E-2</v>
      </c>
      <c r="CJ243" s="125">
        <f t="shared" si="280"/>
        <v>5.0999999999999996</v>
      </c>
      <c r="CK243" s="125">
        <f t="shared" si="281"/>
        <v>0.98106355045205851</v>
      </c>
      <c r="CL243" s="125">
        <f t="shared" si="282"/>
        <v>1</v>
      </c>
      <c r="CM243" s="125">
        <f t="shared" si="283"/>
        <v>61.510555416757612</v>
      </c>
      <c r="CN243" s="125">
        <f t="shared" si="284"/>
        <v>1.1872742889882826</v>
      </c>
      <c r="CO243" s="127">
        <f t="shared" si="285"/>
        <v>53</v>
      </c>
      <c r="CP243" s="125" cm="1">
        <f t="array" ref="CP243">PEDBIKE_DELAY(BW243,AW243,AG243,AH243,AP243,AQ243,AN243,L243,FALSE)</f>
        <v>5.8573568338118411</v>
      </c>
      <c r="CQ243" s="126">
        <f t="shared" si="286"/>
        <v>30.5</v>
      </c>
      <c r="CR243" s="126">
        <f t="shared" si="287"/>
        <v>78.5</v>
      </c>
      <c r="CS243" s="126">
        <f t="shared" si="288"/>
        <v>54.5</v>
      </c>
      <c r="CT243" s="304">
        <f t="shared" si="289"/>
        <v>35.950000000000003</v>
      </c>
      <c r="CU243" s="126">
        <f t="shared" si="300"/>
        <v>5.8573568338118411</v>
      </c>
      <c r="CV243" s="126">
        <f t="shared" si="290"/>
        <v>0</v>
      </c>
      <c r="CW243" s="127">
        <f t="shared" si="291"/>
        <v>0</v>
      </c>
      <c r="CX243" s="124">
        <f t="shared" si="292"/>
        <v>12</v>
      </c>
      <c r="CY243" s="124">
        <f t="shared" si="301"/>
        <v>4.0949999999999998</v>
      </c>
      <c r="CZ243" s="124">
        <f t="shared" si="302"/>
        <v>0.70884707828307048</v>
      </c>
      <c r="DA243" s="125">
        <f t="shared" si="293"/>
        <v>-2.2515000000000001</v>
      </c>
      <c r="DB243" s="125">
        <f t="shared" si="294"/>
        <v>2.31</v>
      </c>
      <c r="DC243" s="125">
        <f t="shared" si="295"/>
        <v>4.1908999999999992</v>
      </c>
      <c r="DD243" s="125">
        <f t="shared" si="303"/>
        <v>6.9947470782830701</v>
      </c>
      <c r="DE243" s="298" t="str">
        <f t="shared" si="296"/>
        <v>D</v>
      </c>
    </row>
    <row r="244" spans="1:109" x14ac:dyDescent="0.25">
      <c r="A244" s="23">
        <v>1100</v>
      </c>
      <c r="B244" s="23">
        <v>45</v>
      </c>
      <c r="C244" s="23">
        <v>1</v>
      </c>
      <c r="D244" s="23" t="s">
        <v>266</v>
      </c>
      <c r="E244" s="312">
        <f t="shared" si="228"/>
        <v>5.941675</v>
      </c>
      <c r="F244" s="287" t="str">
        <f t="shared" si="229"/>
        <v>F</v>
      </c>
      <c r="G244" s="312">
        <f t="shared" si="230"/>
        <v>4.4218999999999991</v>
      </c>
      <c r="H244" s="312">
        <f t="shared" si="230"/>
        <v>7.6705060896461879</v>
      </c>
      <c r="I244" s="287" t="str">
        <f t="shared" si="231"/>
        <v>E</v>
      </c>
      <c r="J244" s="320">
        <f t="shared" si="297"/>
        <v>1</v>
      </c>
      <c r="K244" s="80">
        <f t="shared" si="298"/>
        <v>1</v>
      </c>
      <c r="L244" s="82">
        <f t="shared" si="299"/>
        <v>1</v>
      </c>
      <c r="M244" s="80">
        <f t="shared" si="232"/>
        <v>45</v>
      </c>
      <c r="N244" s="80">
        <f t="shared" si="233"/>
        <v>220</v>
      </c>
      <c r="O244" s="80">
        <f t="shared" si="234"/>
        <v>220</v>
      </c>
      <c r="P244" s="80">
        <f t="shared" si="235"/>
        <v>1100</v>
      </c>
      <c r="Q244" s="80">
        <f t="shared" si="236"/>
        <v>3080</v>
      </c>
      <c r="R244" s="80">
        <f t="shared" si="237"/>
        <v>3080</v>
      </c>
      <c r="S244" s="80">
        <f t="shared" si="238"/>
        <v>110</v>
      </c>
      <c r="T244" s="80">
        <f>0</f>
        <v>0</v>
      </c>
      <c r="U244" s="80">
        <f>'Int. Sens. Plot'!$B$2</f>
        <v>100</v>
      </c>
      <c r="V244" s="80">
        <f>'Int. Sens. Plot'!$B$3</f>
        <v>25</v>
      </c>
      <c r="W244" s="80">
        <f t="shared" si="239"/>
        <v>5</v>
      </c>
      <c r="X244" s="80">
        <f t="shared" si="240"/>
        <v>5</v>
      </c>
      <c r="Y244" s="225">
        <v>0.5</v>
      </c>
      <c r="Z244" s="80">
        <v>0</v>
      </c>
      <c r="AA244" s="86">
        <v>45</v>
      </c>
      <c r="AB244" s="86">
        <v>5</v>
      </c>
      <c r="AC244" s="80">
        <v>90</v>
      </c>
      <c r="AD244" s="80">
        <v>45</v>
      </c>
      <c r="AE244" s="80">
        <v>12</v>
      </c>
      <c r="AF244" s="80">
        <f t="shared" si="241"/>
        <v>21</v>
      </c>
      <c r="AG244" s="80">
        <f t="shared" si="242"/>
        <v>21</v>
      </c>
      <c r="AH244" s="86">
        <v>0</v>
      </c>
      <c r="AI244" s="86">
        <v>12</v>
      </c>
      <c r="AJ244" s="40">
        <v>224.9</v>
      </c>
      <c r="AK244" s="86">
        <v>9</v>
      </c>
      <c r="AL244" s="86">
        <v>0</v>
      </c>
      <c r="AM244" s="91">
        <v>1</v>
      </c>
      <c r="AN244" s="91">
        <v>0.1</v>
      </c>
      <c r="AO244" s="122">
        <v>3.5</v>
      </c>
      <c r="AP244" s="122">
        <v>10</v>
      </c>
      <c r="AQ244" s="122">
        <v>3</v>
      </c>
      <c r="AR244" s="122">
        <v>3</v>
      </c>
      <c r="AS244" s="122" t="str">
        <f t="shared" si="243"/>
        <v>Stop</v>
      </c>
      <c r="AT244" s="119" t="s">
        <v>74</v>
      </c>
      <c r="AU244" s="321" t="s">
        <v>74</v>
      </c>
      <c r="AV244" s="306">
        <f t="shared" si="244"/>
        <v>9</v>
      </c>
      <c r="AW244" s="276">
        <f t="shared" si="245"/>
        <v>0.85555555555555551</v>
      </c>
      <c r="AX244" s="276">
        <f t="shared" si="246"/>
        <v>2.7777777777777776E-2</v>
      </c>
      <c r="AY244" s="125">
        <f t="shared" si="247"/>
        <v>46.799477065111233</v>
      </c>
      <c r="AZ244" s="125">
        <f t="shared" si="248"/>
        <v>70.19921559766685</v>
      </c>
      <c r="BA244" s="125">
        <f t="shared" si="249"/>
        <v>100.59895413022247</v>
      </c>
      <c r="BB244" s="125">
        <f t="shared" si="250"/>
        <v>1</v>
      </c>
      <c r="BC244" s="125">
        <f t="shared" si="251"/>
        <v>1</v>
      </c>
      <c r="BD244" s="326" t="str">
        <f t="shared" si="252"/>
        <v>-</v>
      </c>
      <c r="BE244" s="125" t="str">
        <f t="shared" si="253"/>
        <v>-</v>
      </c>
      <c r="BF244" s="125">
        <f t="shared" si="254"/>
        <v>1.1658129144884806</v>
      </c>
      <c r="BG244" s="125">
        <f t="shared" si="255"/>
        <v>0.68100000000000005</v>
      </c>
      <c r="BH244" s="127">
        <f t="shared" si="256"/>
        <v>770</v>
      </c>
      <c r="BI244" s="125">
        <f t="shared" si="257"/>
        <v>4.5045000000000002</v>
      </c>
      <c r="BJ244" s="125">
        <f t="shared" si="258"/>
        <v>0.156475</v>
      </c>
      <c r="BK244" s="127">
        <f t="shared" si="259"/>
        <v>49</v>
      </c>
      <c r="BL244" s="126">
        <f>IF(AS244="Signalized",(AC244-BK244)^2/(2*AC244),IF(AS244="Free",PEDBIKE_DELAY(AX244,AW244,AF244,AE244,AO244,AR244,AM244,L244,TRUE),IF(AS244="Stop",1,"Control N/A!")))</f>
        <v>1</v>
      </c>
      <c r="BM244" s="125">
        <f t="shared" si="260"/>
        <v>0</v>
      </c>
      <c r="BN244" s="125">
        <f t="shared" si="261"/>
        <v>5.941675</v>
      </c>
      <c r="BO244" s="124" t="str">
        <f t="shared" si="262"/>
        <v>F</v>
      </c>
      <c r="BP244" s="310"/>
      <c r="BQ244" s="302">
        <f t="shared" si="263"/>
        <v>1500</v>
      </c>
      <c r="BR244" s="126">
        <v>229</v>
      </c>
      <c r="BS244" s="127">
        <f t="shared" si="264"/>
        <v>6.2712088434625833E-4</v>
      </c>
      <c r="BT244" s="126">
        <f t="shared" si="265"/>
        <v>22.5</v>
      </c>
      <c r="BU244" s="303">
        <f t="shared" si="266"/>
        <v>5.0999999999999996</v>
      </c>
      <c r="BV244" s="276">
        <f t="shared" si="267"/>
        <v>0.85555555555555551</v>
      </c>
      <c r="BW244" s="276">
        <f t="shared" si="268"/>
        <v>6.9444444444444441E-3</v>
      </c>
      <c r="BX244" s="125">
        <f t="shared" si="269"/>
        <v>1</v>
      </c>
      <c r="BY244" s="125">
        <f t="shared" si="270"/>
        <v>9.6090703770673712E-3</v>
      </c>
      <c r="BZ244" s="125">
        <f t="shared" si="271"/>
        <v>5.0999999999999996</v>
      </c>
      <c r="CA244" s="125">
        <f t="shared" si="272"/>
        <v>0.18761245277947791</v>
      </c>
      <c r="CB244" s="125">
        <f t="shared" si="273"/>
        <v>0.98726413606373342</v>
      </c>
      <c r="CC244" s="125">
        <f t="shared" si="274"/>
        <v>86.608993742877331</v>
      </c>
      <c r="CD244" s="125">
        <f t="shared" si="275"/>
        <v>1.1030403599662488</v>
      </c>
      <c r="CE244" s="125">
        <f t="shared" si="276"/>
        <v>79</v>
      </c>
      <c r="CF244" s="304" cm="1">
        <f t="array" ref="CF244">PEDBIKE_DELAY(BW244,BV244,AG244,AH244,AP244,AQ244,AN244,L244,FALSE)</f>
        <v>6.3957017214809344</v>
      </c>
      <c r="CG244" s="306">
        <f t="shared" si="277"/>
        <v>5.0999999999999996</v>
      </c>
      <c r="CH244" s="125">
        <f t="shared" si="278"/>
        <v>1</v>
      </c>
      <c r="CI244" s="125">
        <f t="shared" si="279"/>
        <v>9.6090703770673712E-3</v>
      </c>
      <c r="CJ244" s="125">
        <f t="shared" si="280"/>
        <v>5.0999999999999996</v>
      </c>
      <c r="CK244" s="125">
        <f t="shared" si="281"/>
        <v>0.98726413606373342</v>
      </c>
      <c r="CL244" s="125">
        <f t="shared" si="282"/>
        <v>1</v>
      </c>
      <c r="CM244" s="125">
        <f t="shared" si="283"/>
        <v>85.505953382911088</v>
      </c>
      <c r="CN244" s="125">
        <f t="shared" si="284"/>
        <v>1.1030403599662488</v>
      </c>
      <c r="CO244" s="127">
        <f t="shared" si="285"/>
        <v>79</v>
      </c>
      <c r="CP244" s="125" cm="1">
        <f t="array" ref="CP244">PEDBIKE_DELAY(BW244,AW244,AG244,AH244,AP244,AQ244,AN244,L244,FALSE)</f>
        <v>6.3957017214809344</v>
      </c>
      <c r="CQ244" s="126">
        <f t="shared" si="286"/>
        <v>30.5</v>
      </c>
      <c r="CR244" s="126">
        <f t="shared" si="287"/>
        <v>78.5</v>
      </c>
      <c r="CS244" s="126">
        <f t="shared" si="288"/>
        <v>54.5</v>
      </c>
      <c r="CT244" s="304">
        <f t="shared" si="289"/>
        <v>35.950000000000003</v>
      </c>
      <c r="CU244" s="126">
        <f t="shared" si="300"/>
        <v>6.3957017214809344</v>
      </c>
      <c r="CV244" s="126">
        <f t="shared" si="290"/>
        <v>0</v>
      </c>
      <c r="CW244" s="127">
        <f t="shared" si="291"/>
        <v>0</v>
      </c>
      <c r="CX244" s="124">
        <f t="shared" si="292"/>
        <v>12</v>
      </c>
      <c r="CY244" s="124">
        <f t="shared" si="301"/>
        <v>4.5045000000000002</v>
      </c>
      <c r="CZ244" s="124">
        <f t="shared" si="302"/>
        <v>0.74410608964618763</v>
      </c>
      <c r="DA244" s="125">
        <f t="shared" si="293"/>
        <v>-2.2515000000000001</v>
      </c>
      <c r="DB244" s="125">
        <f t="shared" si="294"/>
        <v>2.5409999999999999</v>
      </c>
      <c r="DC244" s="125">
        <f t="shared" si="295"/>
        <v>4.4218999999999991</v>
      </c>
      <c r="DD244" s="125">
        <f t="shared" si="303"/>
        <v>7.6705060896461879</v>
      </c>
      <c r="DE244" s="298" t="str">
        <f t="shared" si="296"/>
        <v>E</v>
      </c>
    </row>
    <row r="245" spans="1:109" x14ac:dyDescent="0.25">
      <c r="A245" s="23">
        <v>1200</v>
      </c>
      <c r="B245" s="23">
        <v>45</v>
      </c>
      <c r="C245" s="23">
        <v>1</v>
      </c>
      <c r="D245" s="23" t="s">
        <v>266</v>
      </c>
      <c r="E245" s="312">
        <f t="shared" si="228"/>
        <v>6.3653999999999993</v>
      </c>
      <c r="F245" s="287" t="str">
        <f t="shared" si="229"/>
        <v>F</v>
      </c>
      <c r="G245" s="312">
        <f t="shared" si="230"/>
        <v>4.6528999999999989</v>
      </c>
      <c r="H245" s="312">
        <f t="shared" si="230"/>
        <v>8.3351109099584217</v>
      </c>
      <c r="I245" s="287" t="str">
        <f t="shared" si="231"/>
        <v>E</v>
      </c>
      <c r="J245" s="320">
        <f t="shared" si="297"/>
        <v>1</v>
      </c>
      <c r="K245" s="80">
        <f t="shared" si="298"/>
        <v>1</v>
      </c>
      <c r="L245" s="82">
        <f t="shared" si="299"/>
        <v>1</v>
      </c>
      <c r="M245" s="80">
        <f t="shared" si="232"/>
        <v>45</v>
      </c>
      <c r="N245" s="80">
        <f t="shared" si="233"/>
        <v>240</v>
      </c>
      <c r="O245" s="80">
        <f t="shared" si="234"/>
        <v>240</v>
      </c>
      <c r="P245" s="80">
        <f t="shared" si="235"/>
        <v>1200</v>
      </c>
      <c r="Q245" s="80">
        <f t="shared" si="236"/>
        <v>3360</v>
      </c>
      <c r="R245" s="80">
        <f t="shared" si="237"/>
        <v>3360</v>
      </c>
      <c r="S245" s="80">
        <f t="shared" si="238"/>
        <v>120</v>
      </c>
      <c r="T245" s="80">
        <f>0</f>
        <v>0</v>
      </c>
      <c r="U245" s="80">
        <f>'Int. Sens. Plot'!$B$2</f>
        <v>100</v>
      </c>
      <c r="V245" s="80">
        <f>'Int. Sens. Plot'!$B$3</f>
        <v>25</v>
      </c>
      <c r="W245" s="80">
        <f t="shared" si="239"/>
        <v>5</v>
      </c>
      <c r="X245" s="80">
        <f t="shared" si="240"/>
        <v>5</v>
      </c>
      <c r="Y245" s="225">
        <v>0.5</v>
      </c>
      <c r="Z245" s="80">
        <v>0</v>
      </c>
      <c r="AA245" s="86">
        <v>45</v>
      </c>
      <c r="AB245" s="86">
        <v>5</v>
      </c>
      <c r="AC245" s="80">
        <v>90</v>
      </c>
      <c r="AD245" s="80">
        <v>45</v>
      </c>
      <c r="AE245" s="80">
        <v>12</v>
      </c>
      <c r="AF245" s="80">
        <f t="shared" si="241"/>
        <v>21</v>
      </c>
      <c r="AG245" s="80">
        <f t="shared" si="242"/>
        <v>21</v>
      </c>
      <c r="AH245" s="86">
        <v>0</v>
      </c>
      <c r="AI245" s="86">
        <v>12</v>
      </c>
      <c r="AJ245" s="40">
        <v>225.9</v>
      </c>
      <c r="AK245" s="86">
        <v>9</v>
      </c>
      <c r="AL245" s="86">
        <v>0</v>
      </c>
      <c r="AM245" s="91">
        <v>1</v>
      </c>
      <c r="AN245" s="91">
        <v>0.1</v>
      </c>
      <c r="AO245" s="122">
        <v>3.5</v>
      </c>
      <c r="AP245" s="122">
        <v>10</v>
      </c>
      <c r="AQ245" s="122">
        <v>3</v>
      </c>
      <c r="AR245" s="122">
        <v>3</v>
      </c>
      <c r="AS245" s="122" t="str">
        <f t="shared" si="243"/>
        <v>Stop</v>
      </c>
      <c r="AT245" s="119" t="s">
        <v>74</v>
      </c>
      <c r="AU245" s="321" t="s">
        <v>74</v>
      </c>
      <c r="AV245" s="306">
        <f t="shared" si="244"/>
        <v>9</v>
      </c>
      <c r="AW245" s="276">
        <f t="shared" si="245"/>
        <v>0.93333333333333335</v>
      </c>
      <c r="AX245" s="276">
        <f t="shared" si="246"/>
        <v>2.7777777777777776E-2</v>
      </c>
      <c r="AY245" s="125">
        <f t="shared" si="247"/>
        <v>86.189488516590657</v>
      </c>
      <c r="AZ245" s="125">
        <f t="shared" si="248"/>
        <v>129.28423277488599</v>
      </c>
      <c r="BA245" s="125">
        <f t="shared" si="249"/>
        <v>179.37897703318131</v>
      </c>
      <c r="BB245" s="125">
        <f t="shared" si="250"/>
        <v>1</v>
      </c>
      <c r="BC245" s="125">
        <f t="shared" si="251"/>
        <v>1</v>
      </c>
      <c r="BD245" s="326" t="str">
        <f t="shared" si="252"/>
        <v>-</v>
      </c>
      <c r="BE245" s="125" t="str">
        <f t="shared" si="253"/>
        <v>-</v>
      </c>
      <c r="BF245" s="125">
        <f t="shared" si="254"/>
        <v>1.069886277251209</v>
      </c>
      <c r="BG245" s="125">
        <f t="shared" si="255"/>
        <v>0.68100000000000005</v>
      </c>
      <c r="BH245" s="127">
        <f t="shared" si="256"/>
        <v>840</v>
      </c>
      <c r="BI245" s="125">
        <f t="shared" si="257"/>
        <v>4.9139999999999997</v>
      </c>
      <c r="BJ245" s="125">
        <f t="shared" si="258"/>
        <v>0.17069999999999999</v>
      </c>
      <c r="BK245" s="127">
        <f t="shared" si="259"/>
        <v>49</v>
      </c>
      <c r="BL245" s="126">
        <f>IF(AS245="Signalized",(AC245-BK245)^2/(2*AC245),IF(AS245="Free",PEDBIKE_DELAY(AX245,AW245,AF245,AE245,AO245,AR245,AM245,L245,TRUE),IF(AS245="Stop",1,"Control N/A!")))</f>
        <v>1</v>
      </c>
      <c r="BM245" s="125">
        <f t="shared" si="260"/>
        <v>0</v>
      </c>
      <c r="BN245" s="125">
        <f t="shared" si="261"/>
        <v>6.3653999999999993</v>
      </c>
      <c r="BO245" s="124" t="str">
        <f t="shared" si="262"/>
        <v>F</v>
      </c>
      <c r="BP245" s="310"/>
      <c r="BQ245" s="302">
        <f t="shared" si="263"/>
        <v>1500</v>
      </c>
      <c r="BR245" s="126">
        <v>230</v>
      </c>
      <c r="BS245" s="127">
        <f t="shared" si="264"/>
        <v>1.6439144296255233E-4</v>
      </c>
      <c r="BT245" s="126">
        <f t="shared" si="265"/>
        <v>22.5</v>
      </c>
      <c r="BU245" s="303">
        <f t="shared" si="266"/>
        <v>5.0999999999999996</v>
      </c>
      <c r="BV245" s="276">
        <f t="shared" si="267"/>
        <v>0.93333333333333335</v>
      </c>
      <c r="BW245" s="276">
        <f t="shared" si="268"/>
        <v>6.9444444444444441E-3</v>
      </c>
      <c r="BX245" s="125">
        <f t="shared" si="269"/>
        <v>1</v>
      </c>
      <c r="BY245" s="125">
        <f t="shared" si="270"/>
        <v>7.9990605003022602E-3</v>
      </c>
      <c r="BZ245" s="125">
        <f t="shared" si="271"/>
        <v>5.0999999999999996</v>
      </c>
      <c r="CA245" s="125">
        <f t="shared" si="272"/>
        <v>0.20281353317080053</v>
      </c>
      <c r="CB245" s="125">
        <f t="shared" si="273"/>
        <v>0.99143439060250194</v>
      </c>
      <c r="CC245" s="125">
        <f t="shared" si="274"/>
        <v>119.94085858002911</v>
      </c>
      <c r="CD245" s="125">
        <f t="shared" si="275"/>
        <v>1.0273665453970833</v>
      </c>
      <c r="CE245" s="125">
        <f t="shared" si="276"/>
        <v>117</v>
      </c>
      <c r="CF245" s="304" cm="1">
        <f t="array" ref="CF245">PEDBIKE_DELAY(BW245,BV245,AG245,AH245,AP245,AQ245,AN245,L245,FALSE)</f>
        <v>6.7919489315639456</v>
      </c>
      <c r="CG245" s="306">
        <f t="shared" si="277"/>
        <v>5.0999999999999996</v>
      </c>
      <c r="CH245" s="125">
        <f t="shared" si="278"/>
        <v>1</v>
      </c>
      <c r="CI245" s="125">
        <f t="shared" si="279"/>
        <v>7.9990605003022602E-3</v>
      </c>
      <c r="CJ245" s="125">
        <f t="shared" si="280"/>
        <v>5.0999999999999996</v>
      </c>
      <c r="CK245" s="125">
        <f t="shared" si="281"/>
        <v>0.99143439060250194</v>
      </c>
      <c r="CL245" s="125">
        <f t="shared" si="282"/>
        <v>1</v>
      </c>
      <c r="CM245" s="125">
        <f t="shared" si="283"/>
        <v>118.91349203463203</v>
      </c>
      <c r="CN245" s="125">
        <f t="shared" si="284"/>
        <v>1.0273665453970833</v>
      </c>
      <c r="CO245" s="127">
        <f t="shared" si="285"/>
        <v>117</v>
      </c>
      <c r="CP245" s="125" cm="1">
        <f t="array" ref="CP245">PEDBIKE_DELAY(BW245,AW245,AG245,AH245,AP245,AQ245,AN245,L245,FALSE)</f>
        <v>6.7919489315639456</v>
      </c>
      <c r="CQ245" s="126">
        <f t="shared" si="286"/>
        <v>30.5</v>
      </c>
      <c r="CR245" s="126">
        <f t="shared" si="287"/>
        <v>78.5</v>
      </c>
      <c r="CS245" s="126">
        <f t="shared" si="288"/>
        <v>54.5</v>
      </c>
      <c r="CT245" s="304">
        <f t="shared" si="289"/>
        <v>35.950000000000003</v>
      </c>
      <c r="CU245" s="126">
        <f t="shared" si="300"/>
        <v>6.7919489315639456</v>
      </c>
      <c r="CV245" s="126">
        <f t="shared" si="290"/>
        <v>0</v>
      </c>
      <c r="CW245" s="127">
        <f t="shared" si="291"/>
        <v>0</v>
      </c>
      <c r="CX245" s="124">
        <f t="shared" si="292"/>
        <v>12</v>
      </c>
      <c r="CY245" s="124">
        <f t="shared" si="301"/>
        <v>4.9139999999999997</v>
      </c>
      <c r="CZ245" s="124">
        <f t="shared" si="302"/>
        <v>0.76821090995842167</v>
      </c>
      <c r="DA245" s="125">
        <f t="shared" si="293"/>
        <v>-2.2515000000000001</v>
      </c>
      <c r="DB245" s="125">
        <f t="shared" si="294"/>
        <v>2.7719999999999998</v>
      </c>
      <c r="DC245" s="125">
        <f t="shared" si="295"/>
        <v>4.6528999999999989</v>
      </c>
      <c r="DD245" s="125">
        <f t="shared" si="303"/>
        <v>8.3351109099584217</v>
      </c>
      <c r="DE245" s="298" t="str">
        <f t="shared" si="296"/>
        <v>E</v>
      </c>
    </row>
    <row r="246" spans="1:109" x14ac:dyDescent="0.25">
      <c r="A246" s="23">
        <v>100</v>
      </c>
      <c r="B246" s="23">
        <v>15</v>
      </c>
      <c r="C246" s="23">
        <v>2</v>
      </c>
      <c r="D246" s="23" t="s">
        <v>266</v>
      </c>
      <c r="E246" s="312">
        <f t="shared" si="228"/>
        <v>1.6546457101655287</v>
      </c>
      <c r="F246" s="287" t="str">
        <f t="shared" si="229"/>
        <v>A</v>
      </c>
      <c r="G246" s="312">
        <f t="shared" si="230"/>
        <v>2.1799999999999997</v>
      </c>
      <c r="H246" s="312">
        <f t="shared" si="230"/>
        <v>0.31650000000000011</v>
      </c>
      <c r="I246" s="287" t="str">
        <f t="shared" si="231"/>
        <v>B</v>
      </c>
      <c r="J246" s="320">
        <f t="shared" si="297"/>
        <v>2</v>
      </c>
      <c r="K246" s="80">
        <f t="shared" si="298"/>
        <v>2</v>
      </c>
      <c r="L246" s="82">
        <f t="shared" si="299"/>
        <v>2</v>
      </c>
      <c r="M246" s="80">
        <f t="shared" si="232"/>
        <v>15</v>
      </c>
      <c r="N246" s="80">
        <f t="shared" si="233"/>
        <v>20</v>
      </c>
      <c r="O246" s="80">
        <f t="shared" si="234"/>
        <v>20</v>
      </c>
      <c r="P246" s="80">
        <f t="shared" si="235"/>
        <v>100</v>
      </c>
      <c r="Q246" s="80">
        <f t="shared" si="236"/>
        <v>280</v>
      </c>
      <c r="R246" s="80">
        <f t="shared" si="237"/>
        <v>280</v>
      </c>
      <c r="S246" s="80">
        <f t="shared" si="238"/>
        <v>10</v>
      </c>
      <c r="T246" s="80">
        <f>0</f>
        <v>0</v>
      </c>
      <c r="U246" s="80">
        <f>'Int. Sens. Plot'!$B$2</f>
        <v>100</v>
      </c>
      <c r="V246" s="80">
        <f>'Int. Sens. Plot'!$B$3</f>
        <v>25</v>
      </c>
      <c r="W246" s="80">
        <f t="shared" si="239"/>
        <v>5</v>
      </c>
      <c r="X246" s="80">
        <f t="shared" si="240"/>
        <v>5</v>
      </c>
      <c r="Y246" s="225">
        <v>0.5</v>
      </c>
      <c r="Z246" s="80">
        <v>0</v>
      </c>
      <c r="AA246" s="86">
        <v>45</v>
      </c>
      <c r="AB246" s="86">
        <v>5</v>
      </c>
      <c r="AC246" s="80">
        <v>90</v>
      </c>
      <c r="AD246" s="80">
        <v>45</v>
      </c>
      <c r="AE246" s="80">
        <v>12</v>
      </c>
      <c r="AF246" s="80">
        <f t="shared" si="241"/>
        <v>33</v>
      </c>
      <c r="AG246" s="80">
        <f t="shared" si="242"/>
        <v>33</v>
      </c>
      <c r="AH246" s="86">
        <v>0</v>
      </c>
      <c r="AI246" s="86">
        <v>12</v>
      </c>
      <c r="AJ246" s="40">
        <v>226.9</v>
      </c>
      <c r="AK246" s="86">
        <v>9</v>
      </c>
      <c r="AL246" s="86">
        <v>0</v>
      </c>
      <c r="AM246" s="91">
        <v>1</v>
      </c>
      <c r="AN246" s="91">
        <v>0.1</v>
      </c>
      <c r="AO246" s="122">
        <v>3.5</v>
      </c>
      <c r="AP246" s="122">
        <v>10</v>
      </c>
      <c r="AQ246" s="122">
        <v>3</v>
      </c>
      <c r="AR246" s="122">
        <v>3</v>
      </c>
      <c r="AS246" s="122" t="str">
        <f t="shared" si="243"/>
        <v>Stop</v>
      </c>
      <c r="AT246" s="119" t="s">
        <v>74</v>
      </c>
      <c r="AU246" s="321" t="s">
        <v>74</v>
      </c>
      <c r="AV246" s="306">
        <f t="shared" si="244"/>
        <v>12.428571428571429</v>
      </c>
      <c r="AW246" s="276">
        <f t="shared" si="245"/>
        <v>7.7777777777777779E-2</v>
      </c>
      <c r="AX246" s="276">
        <f t="shared" si="246"/>
        <v>2.7777777777777776E-2</v>
      </c>
      <c r="AY246" s="125">
        <f t="shared" si="247"/>
        <v>1</v>
      </c>
      <c r="AZ246" s="125">
        <f t="shared" si="248"/>
        <v>1.2136081181958649</v>
      </c>
      <c r="BA246" s="125">
        <f t="shared" si="249"/>
        <v>12.428571428571429</v>
      </c>
      <c r="BB246" s="125">
        <f t="shared" si="250"/>
        <v>0.38327578563083919</v>
      </c>
      <c r="BC246" s="125">
        <f t="shared" si="251"/>
        <v>0.6196512434107414</v>
      </c>
      <c r="BD246" s="326" t="str">
        <f t="shared" si="252"/>
        <v>-</v>
      </c>
      <c r="BE246" s="125" t="str">
        <f t="shared" si="253"/>
        <v>-</v>
      </c>
      <c r="BF246" s="125">
        <f t="shared" si="254"/>
        <v>88.46869197245654</v>
      </c>
      <c r="BG246" s="125">
        <f t="shared" si="255"/>
        <v>0.97247071016552877</v>
      </c>
      <c r="BH246" s="127">
        <f t="shared" si="256"/>
        <v>35</v>
      </c>
      <c r="BI246" s="125">
        <f t="shared" si="257"/>
        <v>6.8249999999999991E-2</v>
      </c>
      <c r="BJ246" s="125">
        <f t="shared" si="258"/>
        <v>1.4225E-2</v>
      </c>
      <c r="BK246" s="127">
        <f t="shared" si="259"/>
        <v>49</v>
      </c>
      <c r="BL246" s="126">
        <f>IF(AS246="Signalized",(AC246-BK246)^2/(2*AC246),IF(AS246="Free",PEDBIKE_DELAY(AX246,AW246,AF246,AE246,AO246,AR246,AM246,L246,TRUE),IF(AS246="Stop",1,"Control N/A!")))</f>
        <v>1</v>
      </c>
      <c r="BM246" s="125">
        <f t="shared" si="260"/>
        <v>0</v>
      </c>
      <c r="BN246" s="125">
        <f t="shared" si="261"/>
        <v>1.6546457101655287</v>
      </c>
      <c r="BO246" s="124" t="str">
        <f t="shared" si="262"/>
        <v>A</v>
      </c>
      <c r="BP246" s="310"/>
      <c r="BQ246" s="302">
        <f t="shared" si="263"/>
        <v>1500</v>
      </c>
      <c r="BR246" s="126">
        <v>231</v>
      </c>
      <c r="BS246" s="127">
        <f t="shared" si="264"/>
        <v>207.83403929137671</v>
      </c>
      <c r="BT246" s="126">
        <f t="shared" si="265"/>
        <v>11.969920606311897</v>
      </c>
      <c r="BU246" s="303">
        <f t="shared" si="266"/>
        <v>6.3</v>
      </c>
      <c r="BV246" s="276">
        <f t="shared" si="267"/>
        <v>7.7777777777777779E-2</v>
      </c>
      <c r="BW246" s="276">
        <f t="shared" si="268"/>
        <v>6.9444444444444441E-3</v>
      </c>
      <c r="BX246" s="125">
        <f t="shared" si="269"/>
        <v>1</v>
      </c>
      <c r="BY246" s="125">
        <f t="shared" si="270"/>
        <v>0.1104145909768824</v>
      </c>
      <c r="BZ246" s="125">
        <f t="shared" si="271"/>
        <v>6.3</v>
      </c>
      <c r="CA246" s="125">
        <f t="shared" si="272"/>
        <v>1.4738789704048738E-2</v>
      </c>
      <c r="CB246" s="125">
        <f t="shared" si="273"/>
        <v>0.38737360581558478</v>
      </c>
      <c r="CC246" s="125">
        <f t="shared" si="274"/>
        <v>4.7235535498150769</v>
      </c>
      <c r="CD246" s="125">
        <f t="shared" si="275"/>
        <v>2.8937735789602139</v>
      </c>
      <c r="CE246" s="125">
        <f t="shared" si="276"/>
        <v>2</v>
      </c>
      <c r="CF246" s="304" cm="1">
        <f t="array" ref="CF246">PEDBIKE_DELAY(BW246,BV246,AG246,AH246,AP246,AQ246,AN246,L246,FALSE)</f>
        <v>0.75850019629464838</v>
      </c>
      <c r="CG246" s="306">
        <f t="shared" si="277"/>
        <v>6.3</v>
      </c>
      <c r="CH246" s="125">
        <f t="shared" si="278"/>
        <v>1</v>
      </c>
      <c r="CI246" s="125">
        <f t="shared" si="279"/>
        <v>0.1104145909768824</v>
      </c>
      <c r="CJ246" s="125">
        <f t="shared" si="280"/>
        <v>6.3</v>
      </c>
      <c r="CK246" s="125">
        <f t="shared" si="281"/>
        <v>0.38737360581558389</v>
      </c>
      <c r="CL246" s="125">
        <f t="shared" si="282"/>
        <v>0.99999990505803249</v>
      </c>
      <c r="CM246" s="125">
        <f t="shared" si="283"/>
        <v>1.8297801445777986</v>
      </c>
      <c r="CN246" s="125">
        <f t="shared" si="284"/>
        <v>2.8937735789602139</v>
      </c>
      <c r="CO246" s="127">
        <f t="shared" si="285"/>
        <v>2</v>
      </c>
      <c r="CP246" s="125" cm="1">
        <f t="array" ref="CP246">PEDBIKE_DELAY(BW246,AW246,AG246,AH246,AP246,AQ246,AN246,L246,FALSE)</f>
        <v>0.75850019629464838</v>
      </c>
      <c r="CQ246" s="126">
        <f t="shared" si="286"/>
        <v>30.5</v>
      </c>
      <c r="CR246" s="126">
        <f t="shared" si="287"/>
        <v>78.5</v>
      </c>
      <c r="CS246" s="126">
        <f t="shared" si="288"/>
        <v>54.5</v>
      </c>
      <c r="CT246" s="304">
        <f t="shared" si="289"/>
        <v>25.419920606311898</v>
      </c>
      <c r="CU246" s="126">
        <f t="shared" si="300"/>
        <v>0.75850019629464838</v>
      </c>
      <c r="CV246" s="126">
        <f t="shared" si="290"/>
        <v>0</v>
      </c>
      <c r="CW246" s="127">
        <f t="shared" si="291"/>
        <v>0</v>
      </c>
      <c r="CX246" s="124">
        <f t="shared" si="292"/>
        <v>12</v>
      </c>
      <c r="CY246" s="124">
        <f t="shared" si="301"/>
        <v>0.13649999999999998</v>
      </c>
      <c r="CZ246" s="124">
        <f t="shared" si="302"/>
        <v>0</v>
      </c>
      <c r="DA246" s="125">
        <f t="shared" si="293"/>
        <v>-2.0678999999999998</v>
      </c>
      <c r="DB246" s="125">
        <f t="shared" si="294"/>
        <v>0.11550000000000001</v>
      </c>
      <c r="DC246" s="125">
        <f t="shared" si="295"/>
        <v>2.1799999999999997</v>
      </c>
      <c r="DD246" s="125">
        <f t="shared" si="303"/>
        <v>0.31650000000000011</v>
      </c>
      <c r="DE246" s="298" t="str">
        <f t="shared" si="296"/>
        <v>B</v>
      </c>
    </row>
    <row r="247" spans="1:109" x14ac:dyDescent="0.25">
      <c r="A247" s="23">
        <v>200</v>
      </c>
      <c r="B247" s="23">
        <v>15</v>
      </c>
      <c r="C247" s="23">
        <v>2</v>
      </c>
      <c r="D247" s="23" t="s">
        <v>266</v>
      </c>
      <c r="E247" s="312">
        <f t="shared" si="228"/>
        <v>1.737120710165529</v>
      </c>
      <c r="F247" s="287" t="str">
        <f t="shared" si="229"/>
        <v>A</v>
      </c>
      <c r="G247" s="312">
        <f t="shared" si="230"/>
        <v>2.2954999999999997</v>
      </c>
      <c r="H247" s="312">
        <f t="shared" si="230"/>
        <v>0.77471557674418912</v>
      </c>
      <c r="I247" s="287" t="str">
        <f t="shared" si="231"/>
        <v>B</v>
      </c>
      <c r="J247" s="320">
        <f t="shared" si="297"/>
        <v>2</v>
      </c>
      <c r="K247" s="80">
        <f t="shared" si="298"/>
        <v>2</v>
      </c>
      <c r="L247" s="82">
        <f t="shared" si="299"/>
        <v>2</v>
      </c>
      <c r="M247" s="80">
        <f t="shared" si="232"/>
        <v>15</v>
      </c>
      <c r="N247" s="80">
        <f t="shared" si="233"/>
        <v>40</v>
      </c>
      <c r="O247" s="80">
        <f t="shared" si="234"/>
        <v>40</v>
      </c>
      <c r="P247" s="80">
        <f t="shared" si="235"/>
        <v>200</v>
      </c>
      <c r="Q247" s="80">
        <f t="shared" si="236"/>
        <v>560</v>
      </c>
      <c r="R247" s="80">
        <f t="shared" si="237"/>
        <v>560</v>
      </c>
      <c r="S247" s="80">
        <f t="shared" si="238"/>
        <v>20</v>
      </c>
      <c r="T247" s="80">
        <f>0</f>
        <v>0</v>
      </c>
      <c r="U247" s="80">
        <f>'Int. Sens. Plot'!$B$2</f>
        <v>100</v>
      </c>
      <c r="V247" s="80">
        <f>'Int. Sens. Plot'!$B$3</f>
        <v>25</v>
      </c>
      <c r="W247" s="80">
        <f t="shared" si="239"/>
        <v>5</v>
      </c>
      <c r="X247" s="80">
        <f t="shared" si="240"/>
        <v>5</v>
      </c>
      <c r="Y247" s="225">
        <v>0.5</v>
      </c>
      <c r="Z247" s="80">
        <v>0</v>
      </c>
      <c r="AA247" s="86">
        <v>45</v>
      </c>
      <c r="AB247" s="86">
        <v>5</v>
      </c>
      <c r="AC247" s="80">
        <v>90</v>
      </c>
      <c r="AD247" s="80">
        <v>45</v>
      </c>
      <c r="AE247" s="80">
        <v>12</v>
      </c>
      <c r="AF247" s="80">
        <f t="shared" si="241"/>
        <v>33</v>
      </c>
      <c r="AG247" s="80">
        <f t="shared" si="242"/>
        <v>33</v>
      </c>
      <c r="AH247" s="86">
        <v>0</v>
      </c>
      <c r="AI247" s="86">
        <v>12</v>
      </c>
      <c r="AJ247" s="40">
        <v>227.9</v>
      </c>
      <c r="AK247" s="86">
        <v>9</v>
      </c>
      <c r="AL247" s="86">
        <v>0</v>
      </c>
      <c r="AM247" s="91">
        <v>1</v>
      </c>
      <c r="AN247" s="91">
        <v>0.1</v>
      </c>
      <c r="AO247" s="122">
        <v>3.5</v>
      </c>
      <c r="AP247" s="122">
        <v>10</v>
      </c>
      <c r="AQ247" s="122">
        <v>3</v>
      </c>
      <c r="AR247" s="122">
        <v>3</v>
      </c>
      <c r="AS247" s="122" t="str">
        <f t="shared" si="243"/>
        <v>Stop</v>
      </c>
      <c r="AT247" s="119" t="s">
        <v>74</v>
      </c>
      <c r="AU247" s="321" t="s">
        <v>74</v>
      </c>
      <c r="AV247" s="306">
        <f t="shared" si="244"/>
        <v>12.428571428571429</v>
      </c>
      <c r="AW247" s="276">
        <f t="shared" si="245"/>
        <v>0.15555555555555556</v>
      </c>
      <c r="AX247" s="276">
        <f t="shared" si="246"/>
        <v>2.7777777777777776E-2</v>
      </c>
      <c r="AY247" s="125">
        <f t="shared" si="247"/>
        <v>1.0987478173093093</v>
      </c>
      <c r="AZ247" s="125">
        <f t="shared" si="248"/>
        <v>1.6481217259639638</v>
      </c>
      <c r="BA247" s="125">
        <f t="shared" si="249"/>
        <v>12.626067063190048</v>
      </c>
      <c r="BB247" s="125">
        <f t="shared" si="250"/>
        <v>0.62544905038715037</v>
      </c>
      <c r="BC247" s="125">
        <f t="shared" si="251"/>
        <v>0.85971158614411258</v>
      </c>
      <c r="BD247" s="326" t="str">
        <f t="shared" si="252"/>
        <v>-</v>
      </c>
      <c r="BE247" s="125" t="str">
        <f t="shared" si="253"/>
        <v>-</v>
      </c>
      <c r="BF247" s="125">
        <f t="shared" si="254"/>
        <v>21.012060583374247</v>
      </c>
      <c r="BG247" s="125">
        <f t="shared" si="255"/>
        <v>0.97247071016552877</v>
      </c>
      <c r="BH247" s="127">
        <f t="shared" si="256"/>
        <v>70</v>
      </c>
      <c r="BI247" s="125">
        <f t="shared" si="257"/>
        <v>0.13649999999999998</v>
      </c>
      <c r="BJ247" s="125">
        <f t="shared" si="258"/>
        <v>2.845E-2</v>
      </c>
      <c r="BK247" s="127">
        <f t="shared" si="259"/>
        <v>49</v>
      </c>
      <c r="BL247" s="126">
        <f>IF(AS247="Signalized",(AC247-BK247)^2/(2*AC247),IF(AS247="Free",PEDBIKE_DELAY(AX247,AW247,AF247,AE247,AO247,AR247,AM247,L247,TRUE),IF(AS247="Stop",1,"Control N/A!")))</f>
        <v>1</v>
      </c>
      <c r="BM247" s="125">
        <f t="shared" si="260"/>
        <v>0</v>
      </c>
      <c r="BN247" s="125">
        <f t="shared" si="261"/>
        <v>1.737120710165529</v>
      </c>
      <c r="BO247" s="124" t="str">
        <f t="shared" si="262"/>
        <v>A</v>
      </c>
      <c r="BP247" s="310"/>
      <c r="BQ247" s="302">
        <f t="shared" si="263"/>
        <v>1500</v>
      </c>
      <c r="BR247" s="126">
        <v>232</v>
      </c>
      <c r="BS247" s="127">
        <f t="shared" si="264"/>
        <v>56.956933450068675</v>
      </c>
      <c r="BT247" s="126">
        <f t="shared" si="265"/>
        <v>14.41317363989897</v>
      </c>
      <c r="BU247" s="303">
        <f t="shared" si="266"/>
        <v>6.3</v>
      </c>
      <c r="BV247" s="276">
        <f t="shared" si="267"/>
        <v>0.15555555555555556</v>
      </c>
      <c r="BW247" s="276">
        <f t="shared" si="268"/>
        <v>6.9444444444444441E-3</v>
      </c>
      <c r="BX247" s="125">
        <f t="shared" si="269"/>
        <v>1</v>
      </c>
      <c r="BY247" s="125">
        <f t="shared" si="270"/>
        <v>7.4386484845519102E-2</v>
      </c>
      <c r="BZ247" s="125">
        <f t="shared" si="271"/>
        <v>6.3</v>
      </c>
      <c r="CA247" s="125">
        <f t="shared" si="272"/>
        <v>2.9260347486157245E-2</v>
      </c>
      <c r="CB247" s="125">
        <f t="shared" si="273"/>
        <v>0.62468890114859987</v>
      </c>
      <c r="CC247" s="125">
        <f t="shared" si="274"/>
        <v>7.0436273685742039</v>
      </c>
      <c r="CD247" s="125">
        <f t="shared" si="275"/>
        <v>2.6435515275993744</v>
      </c>
      <c r="CE247" s="125">
        <f t="shared" si="276"/>
        <v>3</v>
      </c>
      <c r="CF247" s="304" cm="1">
        <f t="array" ref="CF247">PEDBIKE_DELAY(BW247,BV247,AG247,AH247,AP247,AQ247,AN247,L247,FALSE)</f>
        <v>1.6723892767539661</v>
      </c>
      <c r="CG247" s="306">
        <f t="shared" si="277"/>
        <v>6.3</v>
      </c>
      <c r="CH247" s="125">
        <f t="shared" si="278"/>
        <v>1</v>
      </c>
      <c r="CI247" s="125">
        <f t="shared" si="279"/>
        <v>7.4386484845519102E-2</v>
      </c>
      <c r="CJ247" s="125">
        <f t="shared" si="280"/>
        <v>6.3</v>
      </c>
      <c r="CK247" s="125">
        <f t="shared" si="281"/>
        <v>0.62468890114860043</v>
      </c>
      <c r="CL247" s="125">
        <f t="shared" si="282"/>
        <v>0.99999999999999101</v>
      </c>
      <c r="CM247" s="125">
        <f t="shared" si="283"/>
        <v>4.4000758409748633</v>
      </c>
      <c r="CN247" s="125">
        <f t="shared" si="284"/>
        <v>2.6435515275993744</v>
      </c>
      <c r="CO247" s="127">
        <f t="shared" si="285"/>
        <v>3</v>
      </c>
      <c r="CP247" s="125" cm="1">
        <f t="array" ref="CP247">PEDBIKE_DELAY(BW247,AW247,AG247,AH247,AP247,AQ247,AN247,L247,FALSE)</f>
        <v>1.6723892767539661</v>
      </c>
      <c r="CQ247" s="126">
        <f t="shared" si="286"/>
        <v>30.5</v>
      </c>
      <c r="CR247" s="126">
        <f t="shared" si="287"/>
        <v>78.5</v>
      </c>
      <c r="CS247" s="126">
        <f t="shared" si="288"/>
        <v>54.5</v>
      </c>
      <c r="CT247" s="304">
        <f t="shared" si="289"/>
        <v>27.863173639898971</v>
      </c>
      <c r="CU247" s="126">
        <f t="shared" si="300"/>
        <v>1.6723892767539661</v>
      </c>
      <c r="CV247" s="126">
        <f t="shared" si="290"/>
        <v>0</v>
      </c>
      <c r="CW247" s="127">
        <f t="shared" si="291"/>
        <v>0</v>
      </c>
      <c r="CX247" s="124">
        <f t="shared" si="292"/>
        <v>12</v>
      </c>
      <c r="CY247" s="124">
        <f t="shared" si="301"/>
        <v>0.27299999999999996</v>
      </c>
      <c r="CZ247" s="124">
        <f t="shared" si="302"/>
        <v>0.20621557674418914</v>
      </c>
      <c r="DA247" s="125">
        <f t="shared" si="293"/>
        <v>-2.0678999999999998</v>
      </c>
      <c r="DB247" s="125">
        <f t="shared" si="294"/>
        <v>0.23100000000000001</v>
      </c>
      <c r="DC247" s="125">
        <f t="shared" si="295"/>
        <v>2.2954999999999997</v>
      </c>
      <c r="DD247" s="125">
        <f t="shared" si="303"/>
        <v>0.77471557674418912</v>
      </c>
      <c r="DE247" s="298" t="str">
        <f t="shared" si="296"/>
        <v>B</v>
      </c>
    </row>
    <row r="248" spans="1:109" x14ac:dyDescent="0.25">
      <c r="A248" s="23">
        <v>300</v>
      </c>
      <c r="B248" s="23">
        <v>15</v>
      </c>
      <c r="C248" s="23">
        <v>2</v>
      </c>
      <c r="D248" s="23" t="s">
        <v>266</v>
      </c>
      <c r="E248" s="312">
        <f t="shared" si="228"/>
        <v>1.8195957101655289</v>
      </c>
      <c r="F248" s="287" t="str">
        <f t="shared" si="229"/>
        <v>A</v>
      </c>
      <c r="G248" s="312">
        <f t="shared" si="230"/>
        <v>2.4109999999999996</v>
      </c>
      <c r="H248" s="312">
        <f t="shared" si="230"/>
        <v>1.2316794505887969</v>
      </c>
      <c r="I248" s="287" t="str">
        <f t="shared" si="231"/>
        <v>B</v>
      </c>
      <c r="J248" s="320">
        <f t="shared" si="297"/>
        <v>2</v>
      </c>
      <c r="K248" s="80">
        <f t="shared" si="298"/>
        <v>2</v>
      </c>
      <c r="L248" s="82">
        <f t="shared" si="299"/>
        <v>2</v>
      </c>
      <c r="M248" s="80">
        <f t="shared" si="232"/>
        <v>15</v>
      </c>
      <c r="N248" s="80">
        <f t="shared" si="233"/>
        <v>60</v>
      </c>
      <c r="O248" s="80">
        <f t="shared" si="234"/>
        <v>60</v>
      </c>
      <c r="P248" s="80">
        <f t="shared" si="235"/>
        <v>300</v>
      </c>
      <c r="Q248" s="80">
        <f t="shared" si="236"/>
        <v>840</v>
      </c>
      <c r="R248" s="80">
        <f t="shared" si="237"/>
        <v>840</v>
      </c>
      <c r="S248" s="80">
        <f t="shared" si="238"/>
        <v>30</v>
      </c>
      <c r="T248" s="80">
        <f>0</f>
        <v>0</v>
      </c>
      <c r="U248" s="80">
        <f>'Int. Sens. Plot'!$B$2</f>
        <v>100</v>
      </c>
      <c r="V248" s="80">
        <f>'Int. Sens. Plot'!$B$3</f>
        <v>25</v>
      </c>
      <c r="W248" s="80">
        <f t="shared" si="239"/>
        <v>5</v>
      </c>
      <c r="X248" s="80">
        <f t="shared" si="240"/>
        <v>5</v>
      </c>
      <c r="Y248" s="225">
        <v>0.5</v>
      </c>
      <c r="Z248" s="80">
        <v>0</v>
      </c>
      <c r="AA248" s="86">
        <v>45</v>
      </c>
      <c r="AB248" s="86">
        <v>5</v>
      </c>
      <c r="AC248" s="80">
        <v>90</v>
      </c>
      <c r="AD248" s="80">
        <v>45</v>
      </c>
      <c r="AE248" s="80">
        <v>12</v>
      </c>
      <c r="AF248" s="80">
        <f t="shared" si="241"/>
        <v>33</v>
      </c>
      <c r="AG248" s="80">
        <f t="shared" si="242"/>
        <v>33</v>
      </c>
      <c r="AH248" s="86">
        <v>0</v>
      </c>
      <c r="AI248" s="86">
        <v>12</v>
      </c>
      <c r="AJ248" s="40">
        <v>228.9</v>
      </c>
      <c r="AK248" s="86">
        <v>9</v>
      </c>
      <c r="AL248" s="86">
        <v>0</v>
      </c>
      <c r="AM248" s="91">
        <v>1</v>
      </c>
      <c r="AN248" s="91">
        <v>0.1</v>
      </c>
      <c r="AO248" s="122">
        <v>3.5</v>
      </c>
      <c r="AP248" s="122">
        <v>10</v>
      </c>
      <c r="AQ248" s="122">
        <v>3</v>
      </c>
      <c r="AR248" s="122">
        <v>3</v>
      </c>
      <c r="AS248" s="122" t="str">
        <f t="shared" si="243"/>
        <v>Stop</v>
      </c>
      <c r="AT248" s="119" t="s">
        <v>74</v>
      </c>
      <c r="AU248" s="321" t="s">
        <v>74</v>
      </c>
      <c r="AV248" s="306">
        <f t="shared" si="244"/>
        <v>12.428571428571429</v>
      </c>
      <c r="AW248" s="276">
        <f t="shared" si="245"/>
        <v>0.23333333333333334</v>
      </c>
      <c r="AX248" s="276">
        <f t="shared" si="246"/>
        <v>2.7777777777777776E-2</v>
      </c>
      <c r="AY248" s="125">
        <f t="shared" si="247"/>
        <v>1.7107645437217129</v>
      </c>
      <c r="AZ248" s="125">
        <f t="shared" si="248"/>
        <v>2.5661468155825693</v>
      </c>
      <c r="BA248" s="125">
        <f t="shared" si="249"/>
        <v>13.850100516014855</v>
      </c>
      <c r="BB248" s="125">
        <f t="shared" si="250"/>
        <v>0.80127733315269256</v>
      </c>
      <c r="BC248" s="125">
        <f t="shared" si="251"/>
        <v>0.96050930168109405</v>
      </c>
      <c r="BD248" s="326" t="str">
        <f t="shared" si="252"/>
        <v>-</v>
      </c>
      <c r="BE248" s="125" t="str">
        <f t="shared" si="253"/>
        <v>-</v>
      </c>
      <c r="BF248" s="125">
        <f t="shared" si="254"/>
        <v>10.016148237983645</v>
      </c>
      <c r="BG248" s="125">
        <f t="shared" si="255"/>
        <v>0.97247071016552877</v>
      </c>
      <c r="BH248" s="127">
        <f t="shared" si="256"/>
        <v>105</v>
      </c>
      <c r="BI248" s="125">
        <f t="shared" si="257"/>
        <v>0.20474999999999999</v>
      </c>
      <c r="BJ248" s="125">
        <f t="shared" si="258"/>
        <v>4.2674999999999998E-2</v>
      </c>
      <c r="BK248" s="127">
        <f t="shared" si="259"/>
        <v>49</v>
      </c>
      <c r="BL248" s="126">
        <f>IF(AS248="Signalized",(AC248-BK248)^2/(2*AC248),IF(AS248="Free",PEDBIKE_DELAY(AX248,AW248,AF248,AE248,AO248,AR248,AM248,L248,TRUE),IF(AS248="Stop",1,"Control N/A!")))</f>
        <v>1</v>
      </c>
      <c r="BM248" s="125">
        <f t="shared" si="260"/>
        <v>0</v>
      </c>
      <c r="BN248" s="125">
        <f t="shared" si="261"/>
        <v>1.8195957101655289</v>
      </c>
      <c r="BO248" s="124" t="str">
        <f t="shared" si="262"/>
        <v>A</v>
      </c>
      <c r="BP248" s="310"/>
      <c r="BQ248" s="302">
        <f t="shared" si="263"/>
        <v>1500</v>
      </c>
      <c r="BR248" s="126">
        <v>233</v>
      </c>
      <c r="BS248" s="127">
        <f t="shared" si="264"/>
        <v>15.436577772909011</v>
      </c>
      <c r="BT248" s="126">
        <f t="shared" si="265"/>
        <v>22.5</v>
      </c>
      <c r="BU248" s="303">
        <f t="shared" si="266"/>
        <v>6.3</v>
      </c>
      <c r="BV248" s="276">
        <f t="shared" si="267"/>
        <v>0.23333333333333334</v>
      </c>
      <c r="BW248" s="276">
        <f t="shared" si="268"/>
        <v>6.9444444444444441E-3</v>
      </c>
      <c r="BX248" s="125">
        <f t="shared" si="269"/>
        <v>1</v>
      </c>
      <c r="BY248" s="125">
        <f t="shared" si="270"/>
        <v>5.0456039518253067E-2</v>
      </c>
      <c r="BZ248" s="125">
        <f t="shared" si="271"/>
        <v>6.3</v>
      </c>
      <c r="CA248" s="125">
        <f t="shared" si="272"/>
        <v>4.3567875081940155E-2</v>
      </c>
      <c r="CB248" s="125">
        <f t="shared" si="273"/>
        <v>0.77007451481327605</v>
      </c>
      <c r="CC248" s="125">
        <f t="shared" si="274"/>
        <v>10.458552692425815</v>
      </c>
      <c r="CD248" s="125">
        <f t="shared" si="275"/>
        <v>2.4046878021569218</v>
      </c>
      <c r="CE248" s="125">
        <f t="shared" si="276"/>
        <v>4</v>
      </c>
      <c r="CF248" s="304" cm="1">
        <f t="array" ref="CF248">PEDBIKE_DELAY(BW248,BV248,AG248,AH248,AP248,AQ248,AN248,L248,FALSE)</f>
        <v>2.7881691549448013</v>
      </c>
      <c r="CG248" s="306">
        <f t="shared" si="277"/>
        <v>6.3</v>
      </c>
      <c r="CH248" s="125">
        <f t="shared" si="278"/>
        <v>1</v>
      </c>
      <c r="CI248" s="125">
        <f t="shared" si="279"/>
        <v>5.0456039518253067E-2</v>
      </c>
      <c r="CJ248" s="125">
        <f t="shared" si="280"/>
        <v>6.3</v>
      </c>
      <c r="CK248" s="125">
        <f t="shared" si="281"/>
        <v>0.77007451481327616</v>
      </c>
      <c r="CL248" s="125">
        <f t="shared" si="282"/>
        <v>1</v>
      </c>
      <c r="CM248" s="125">
        <f t="shared" si="283"/>
        <v>8.0538648902688923</v>
      </c>
      <c r="CN248" s="125">
        <f t="shared" si="284"/>
        <v>2.4046878021569218</v>
      </c>
      <c r="CO248" s="127">
        <f t="shared" si="285"/>
        <v>4</v>
      </c>
      <c r="CP248" s="125" cm="1">
        <f t="array" ref="CP248">PEDBIKE_DELAY(BW248,AW248,AG248,AH248,AP248,AQ248,AN248,L248,FALSE)</f>
        <v>2.7881691549448013</v>
      </c>
      <c r="CQ248" s="126">
        <f t="shared" si="286"/>
        <v>30.5</v>
      </c>
      <c r="CR248" s="126">
        <f t="shared" si="287"/>
        <v>78.5</v>
      </c>
      <c r="CS248" s="126">
        <f t="shared" si="288"/>
        <v>54.5</v>
      </c>
      <c r="CT248" s="304">
        <f t="shared" si="289"/>
        <v>35.950000000000003</v>
      </c>
      <c r="CU248" s="126">
        <f t="shared" si="300"/>
        <v>2.7881691549448013</v>
      </c>
      <c r="CV248" s="126">
        <f t="shared" si="290"/>
        <v>0</v>
      </c>
      <c r="CW248" s="127">
        <f t="shared" si="291"/>
        <v>0</v>
      </c>
      <c r="CX248" s="124">
        <f t="shared" si="292"/>
        <v>12</v>
      </c>
      <c r="CY248" s="124">
        <f t="shared" si="301"/>
        <v>0.40949999999999998</v>
      </c>
      <c r="CZ248" s="124">
        <f t="shared" si="302"/>
        <v>0.41117945058879685</v>
      </c>
      <c r="DA248" s="125">
        <f t="shared" si="293"/>
        <v>-2.0678999999999998</v>
      </c>
      <c r="DB248" s="125">
        <f t="shared" si="294"/>
        <v>0.34649999999999997</v>
      </c>
      <c r="DC248" s="125">
        <f t="shared" si="295"/>
        <v>2.4109999999999996</v>
      </c>
      <c r="DD248" s="125">
        <f t="shared" si="303"/>
        <v>1.2316794505887969</v>
      </c>
      <c r="DE248" s="298" t="str">
        <f t="shared" si="296"/>
        <v>B</v>
      </c>
    </row>
    <row r="249" spans="1:109" x14ac:dyDescent="0.25">
      <c r="A249" s="23">
        <v>400</v>
      </c>
      <c r="B249" s="23">
        <v>15</v>
      </c>
      <c r="C249" s="23">
        <v>2</v>
      </c>
      <c r="D249" s="23" t="s">
        <v>266</v>
      </c>
      <c r="E249" s="312">
        <f t="shared" si="228"/>
        <v>1.9020707101655288</v>
      </c>
      <c r="F249" s="287" t="str">
        <f t="shared" si="229"/>
        <v>A</v>
      </c>
      <c r="G249" s="312">
        <f t="shared" si="230"/>
        <v>2.5264999999999995</v>
      </c>
      <c r="H249" s="312">
        <f t="shared" si="230"/>
        <v>1.6413357439510716</v>
      </c>
      <c r="I249" s="287" t="str">
        <f t="shared" si="231"/>
        <v>B</v>
      </c>
      <c r="J249" s="320">
        <f t="shared" si="297"/>
        <v>2</v>
      </c>
      <c r="K249" s="80">
        <f t="shared" si="298"/>
        <v>2</v>
      </c>
      <c r="L249" s="82">
        <f t="shared" si="299"/>
        <v>2</v>
      </c>
      <c r="M249" s="80">
        <f t="shared" si="232"/>
        <v>15</v>
      </c>
      <c r="N249" s="80">
        <f t="shared" si="233"/>
        <v>80</v>
      </c>
      <c r="O249" s="80">
        <f t="shared" si="234"/>
        <v>80</v>
      </c>
      <c r="P249" s="80">
        <f t="shared" si="235"/>
        <v>400</v>
      </c>
      <c r="Q249" s="80">
        <f t="shared" si="236"/>
        <v>1120</v>
      </c>
      <c r="R249" s="80">
        <f t="shared" si="237"/>
        <v>1120</v>
      </c>
      <c r="S249" s="80">
        <f t="shared" si="238"/>
        <v>40</v>
      </c>
      <c r="T249" s="80">
        <f>0</f>
        <v>0</v>
      </c>
      <c r="U249" s="80">
        <f>'Int. Sens. Plot'!$B$2</f>
        <v>100</v>
      </c>
      <c r="V249" s="80">
        <f>'Int. Sens. Plot'!$B$3</f>
        <v>25</v>
      </c>
      <c r="W249" s="80">
        <f t="shared" si="239"/>
        <v>5</v>
      </c>
      <c r="X249" s="80">
        <f t="shared" si="240"/>
        <v>5</v>
      </c>
      <c r="Y249" s="225">
        <v>0.5</v>
      </c>
      <c r="Z249" s="80">
        <v>0</v>
      </c>
      <c r="AA249" s="86">
        <v>45</v>
      </c>
      <c r="AB249" s="86">
        <v>5</v>
      </c>
      <c r="AC249" s="80">
        <v>90</v>
      </c>
      <c r="AD249" s="80">
        <v>45</v>
      </c>
      <c r="AE249" s="80">
        <v>12</v>
      </c>
      <c r="AF249" s="80">
        <f t="shared" si="241"/>
        <v>33</v>
      </c>
      <c r="AG249" s="80">
        <f t="shared" si="242"/>
        <v>33</v>
      </c>
      <c r="AH249" s="86">
        <v>0</v>
      </c>
      <c r="AI249" s="86">
        <v>12</v>
      </c>
      <c r="AJ249" s="40">
        <v>229.9</v>
      </c>
      <c r="AK249" s="86">
        <v>9</v>
      </c>
      <c r="AL249" s="86">
        <v>0</v>
      </c>
      <c r="AM249" s="91">
        <v>1</v>
      </c>
      <c r="AN249" s="91">
        <v>0.1</v>
      </c>
      <c r="AO249" s="122">
        <v>3.5</v>
      </c>
      <c r="AP249" s="122">
        <v>10</v>
      </c>
      <c r="AQ249" s="122">
        <v>3</v>
      </c>
      <c r="AR249" s="122">
        <v>3</v>
      </c>
      <c r="AS249" s="122" t="str">
        <f t="shared" si="243"/>
        <v>Stop</v>
      </c>
      <c r="AT249" s="119" t="s">
        <v>74</v>
      </c>
      <c r="AU249" s="321" t="s">
        <v>74</v>
      </c>
      <c r="AV249" s="306">
        <f t="shared" si="244"/>
        <v>12.428571428571429</v>
      </c>
      <c r="AW249" s="276">
        <f t="shared" si="245"/>
        <v>0.31111111111111112</v>
      </c>
      <c r="AX249" s="276">
        <f t="shared" si="246"/>
        <v>2.7777777777777776E-2</v>
      </c>
      <c r="AY249" s="125">
        <f t="shared" si="247"/>
        <v>3.0444275286423914</v>
      </c>
      <c r="AZ249" s="125">
        <f t="shared" si="248"/>
        <v>4.5666412929635873</v>
      </c>
      <c r="BA249" s="125">
        <f t="shared" si="249"/>
        <v>16.517426485856213</v>
      </c>
      <c r="BB249" s="125">
        <f t="shared" si="250"/>
        <v>0.92341679279479139</v>
      </c>
      <c r="BC249" s="125">
        <f t="shared" si="251"/>
        <v>0.99413501237416413</v>
      </c>
      <c r="BD249" s="326" t="str">
        <f t="shared" si="252"/>
        <v>-</v>
      </c>
      <c r="BE249" s="125" t="str">
        <f t="shared" si="253"/>
        <v>-</v>
      </c>
      <c r="BF249" s="125">
        <f t="shared" si="254"/>
        <v>6.5010569158021339</v>
      </c>
      <c r="BG249" s="125">
        <f t="shared" si="255"/>
        <v>0.97247071016552877</v>
      </c>
      <c r="BH249" s="127">
        <f t="shared" si="256"/>
        <v>140</v>
      </c>
      <c r="BI249" s="125">
        <f t="shared" si="257"/>
        <v>0.27299999999999996</v>
      </c>
      <c r="BJ249" s="125">
        <f t="shared" si="258"/>
        <v>5.6899999999999999E-2</v>
      </c>
      <c r="BK249" s="127">
        <f t="shared" si="259"/>
        <v>49</v>
      </c>
      <c r="BL249" s="126">
        <f>IF(AS249="Signalized",(AC249-BK249)^2/(2*AC249),IF(AS249="Free",PEDBIKE_DELAY(AX249,AW249,AF249,AE249,AO249,AR249,AM249,L249,TRUE),IF(AS249="Stop",1,"Control N/A!")))</f>
        <v>1</v>
      </c>
      <c r="BM249" s="125">
        <f t="shared" si="260"/>
        <v>0</v>
      </c>
      <c r="BN249" s="125">
        <f t="shared" si="261"/>
        <v>1.9020707101655288</v>
      </c>
      <c r="BO249" s="124" t="str">
        <f t="shared" si="262"/>
        <v>A</v>
      </c>
      <c r="BP249" s="310"/>
      <c r="BQ249" s="302">
        <f t="shared" si="263"/>
        <v>1500</v>
      </c>
      <c r="BR249" s="126">
        <v>234</v>
      </c>
      <c r="BS249" s="127">
        <f t="shared" si="264"/>
        <v>4.1374233155705786</v>
      </c>
      <c r="BT249" s="126">
        <f t="shared" si="265"/>
        <v>22.5</v>
      </c>
      <c r="BU249" s="303">
        <f t="shared" si="266"/>
        <v>6.3</v>
      </c>
      <c r="BV249" s="276">
        <f t="shared" si="267"/>
        <v>0.31111111111111112</v>
      </c>
      <c r="BW249" s="276">
        <f t="shared" si="268"/>
        <v>6.9444444444444441E-3</v>
      </c>
      <c r="BX249" s="125">
        <f t="shared" si="269"/>
        <v>1</v>
      </c>
      <c r="BY249" s="125">
        <f t="shared" si="270"/>
        <v>3.455294655580711E-2</v>
      </c>
      <c r="BZ249" s="125">
        <f t="shared" si="271"/>
        <v>6.3</v>
      </c>
      <c r="CA249" s="125">
        <f t="shared" si="272"/>
        <v>5.7664527037303959E-2</v>
      </c>
      <c r="CB249" s="125">
        <f t="shared" si="273"/>
        <v>0.85914157907895516</v>
      </c>
      <c r="CC249" s="125">
        <f t="shared" si="274"/>
        <v>15.486364734614304</v>
      </c>
      <c r="CD249" s="125">
        <f t="shared" si="275"/>
        <v>2.1813848823251294</v>
      </c>
      <c r="CE249" s="125">
        <f t="shared" si="276"/>
        <v>7</v>
      </c>
      <c r="CF249" s="304" cm="1">
        <f t="array" ref="CF249">PEDBIKE_DELAY(BW249,BV249,AG249,AH249,AP249,AQ249,AN249,L249,FALSE)</f>
        <v>4.1310970546769639</v>
      </c>
      <c r="CG249" s="306">
        <f t="shared" si="277"/>
        <v>6.3</v>
      </c>
      <c r="CH249" s="125">
        <f t="shared" si="278"/>
        <v>1</v>
      </c>
      <c r="CI249" s="125">
        <f t="shared" si="279"/>
        <v>3.455294655580711E-2</v>
      </c>
      <c r="CJ249" s="125">
        <f t="shared" si="280"/>
        <v>6.3</v>
      </c>
      <c r="CK249" s="125">
        <f t="shared" si="281"/>
        <v>0.85914157907895494</v>
      </c>
      <c r="CL249" s="125">
        <f t="shared" si="282"/>
        <v>1</v>
      </c>
      <c r="CM249" s="125">
        <f t="shared" si="283"/>
        <v>13.304979852289177</v>
      </c>
      <c r="CN249" s="125">
        <f t="shared" si="284"/>
        <v>2.1813848823251294</v>
      </c>
      <c r="CO249" s="127">
        <f t="shared" si="285"/>
        <v>7</v>
      </c>
      <c r="CP249" s="125" cm="1">
        <f t="array" ref="CP249">PEDBIKE_DELAY(BW249,AW249,AG249,AH249,AP249,AQ249,AN249,L249,FALSE)</f>
        <v>4.1310970546769639</v>
      </c>
      <c r="CQ249" s="126">
        <f t="shared" si="286"/>
        <v>30.5</v>
      </c>
      <c r="CR249" s="126">
        <f t="shared" si="287"/>
        <v>78.5</v>
      </c>
      <c r="CS249" s="126">
        <f t="shared" si="288"/>
        <v>54.5</v>
      </c>
      <c r="CT249" s="304">
        <f t="shared" si="289"/>
        <v>35.950000000000003</v>
      </c>
      <c r="CU249" s="126">
        <f t="shared" si="300"/>
        <v>4.1310970546769639</v>
      </c>
      <c r="CV249" s="126">
        <f t="shared" si="290"/>
        <v>0</v>
      </c>
      <c r="CW249" s="127">
        <f t="shared" si="291"/>
        <v>0</v>
      </c>
      <c r="CX249" s="124">
        <f t="shared" si="292"/>
        <v>12</v>
      </c>
      <c r="CY249" s="124">
        <f t="shared" si="301"/>
        <v>0.54599999999999993</v>
      </c>
      <c r="CZ249" s="124">
        <f t="shared" si="302"/>
        <v>0.56883574395107139</v>
      </c>
      <c r="DA249" s="125">
        <f t="shared" si="293"/>
        <v>-2.0678999999999998</v>
      </c>
      <c r="DB249" s="125">
        <f t="shared" si="294"/>
        <v>0.46200000000000002</v>
      </c>
      <c r="DC249" s="125">
        <f t="shared" si="295"/>
        <v>2.5264999999999995</v>
      </c>
      <c r="DD249" s="125">
        <f t="shared" si="303"/>
        <v>1.6413357439510716</v>
      </c>
      <c r="DE249" s="298" t="str">
        <f t="shared" si="296"/>
        <v>B</v>
      </c>
    </row>
    <row r="250" spans="1:109" x14ac:dyDescent="0.25">
      <c r="A250" s="23">
        <v>500</v>
      </c>
      <c r="B250" s="23">
        <v>15</v>
      </c>
      <c r="C250" s="23">
        <v>2</v>
      </c>
      <c r="D250" s="23" t="s">
        <v>266</v>
      </c>
      <c r="E250" s="312">
        <f t="shared" si="228"/>
        <v>1.9845457101655288</v>
      </c>
      <c r="F250" s="287" t="str">
        <f t="shared" si="229"/>
        <v>A</v>
      </c>
      <c r="G250" s="312">
        <f t="shared" si="230"/>
        <v>2.6419999999999995</v>
      </c>
      <c r="H250" s="312">
        <f t="shared" si="230"/>
        <v>2.0256702476113357</v>
      </c>
      <c r="I250" s="287" t="str">
        <f t="shared" si="231"/>
        <v>B</v>
      </c>
      <c r="J250" s="320">
        <f t="shared" si="297"/>
        <v>2</v>
      </c>
      <c r="K250" s="80">
        <f t="shared" si="298"/>
        <v>2</v>
      </c>
      <c r="L250" s="82">
        <f t="shared" si="299"/>
        <v>2</v>
      </c>
      <c r="M250" s="80">
        <f t="shared" si="232"/>
        <v>15</v>
      </c>
      <c r="N250" s="80">
        <f t="shared" si="233"/>
        <v>100</v>
      </c>
      <c r="O250" s="80">
        <f t="shared" si="234"/>
        <v>100</v>
      </c>
      <c r="P250" s="80">
        <f t="shared" si="235"/>
        <v>500</v>
      </c>
      <c r="Q250" s="80">
        <f t="shared" si="236"/>
        <v>1400</v>
      </c>
      <c r="R250" s="80">
        <f t="shared" si="237"/>
        <v>1400</v>
      </c>
      <c r="S250" s="80">
        <f t="shared" si="238"/>
        <v>50</v>
      </c>
      <c r="T250" s="80">
        <f>0</f>
        <v>0</v>
      </c>
      <c r="U250" s="80">
        <f>'Int. Sens. Plot'!$B$2</f>
        <v>100</v>
      </c>
      <c r="V250" s="80">
        <f>'Int. Sens. Plot'!$B$3</f>
        <v>25</v>
      </c>
      <c r="W250" s="80">
        <f t="shared" si="239"/>
        <v>5</v>
      </c>
      <c r="X250" s="80">
        <f t="shared" si="240"/>
        <v>5</v>
      </c>
      <c r="Y250" s="225">
        <v>0.5</v>
      </c>
      <c r="Z250" s="80">
        <v>0</v>
      </c>
      <c r="AA250" s="86">
        <v>45</v>
      </c>
      <c r="AB250" s="86">
        <v>5</v>
      </c>
      <c r="AC250" s="80">
        <v>90</v>
      </c>
      <c r="AD250" s="80">
        <v>45</v>
      </c>
      <c r="AE250" s="80">
        <v>12</v>
      </c>
      <c r="AF250" s="80">
        <f t="shared" si="241"/>
        <v>33</v>
      </c>
      <c r="AG250" s="80">
        <f t="shared" si="242"/>
        <v>33</v>
      </c>
      <c r="AH250" s="86">
        <v>0</v>
      </c>
      <c r="AI250" s="86">
        <v>12</v>
      </c>
      <c r="AJ250" s="40">
        <v>230.9</v>
      </c>
      <c r="AK250" s="86">
        <v>9</v>
      </c>
      <c r="AL250" s="86">
        <v>0</v>
      </c>
      <c r="AM250" s="91">
        <v>1</v>
      </c>
      <c r="AN250" s="91">
        <v>0.1</v>
      </c>
      <c r="AO250" s="122">
        <v>3.5</v>
      </c>
      <c r="AP250" s="122">
        <v>10</v>
      </c>
      <c r="AQ250" s="122">
        <v>3</v>
      </c>
      <c r="AR250" s="122">
        <v>3</v>
      </c>
      <c r="AS250" s="122" t="str">
        <f t="shared" si="243"/>
        <v>Stop</v>
      </c>
      <c r="AT250" s="119" t="s">
        <v>74</v>
      </c>
      <c r="AU250" s="321" t="s">
        <v>74</v>
      </c>
      <c r="AV250" s="306">
        <f t="shared" si="244"/>
        <v>12.428571428571429</v>
      </c>
      <c r="AW250" s="276">
        <f t="shared" si="245"/>
        <v>0.3888888888888889</v>
      </c>
      <c r="AX250" s="276">
        <f t="shared" si="246"/>
        <v>2.7777777777777776E-2</v>
      </c>
      <c r="AY250" s="125">
        <f t="shared" si="247"/>
        <v>6.0240778403853037</v>
      </c>
      <c r="AZ250" s="125">
        <f t="shared" si="248"/>
        <v>9.036116760577956</v>
      </c>
      <c r="BA250" s="125">
        <f t="shared" si="249"/>
        <v>22.476727109342036</v>
      </c>
      <c r="BB250" s="125">
        <f t="shared" si="250"/>
        <v>0.98735476374930042</v>
      </c>
      <c r="BC250" s="125">
        <f t="shared" si="251"/>
        <v>0.99984009800016405</v>
      </c>
      <c r="BD250" s="326" t="str">
        <f t="shared" si="252"/>
        <v>-</v>
      </c>
      <c r="BE250" s="125" t="str">
        <f t="shared" si="253"/>
        <v>-</v>
      </c>
      <c r="BF250" s="125">
        <f t="shared" si="254"/>
        <v>4.9329467077418672</v>
      </c>
      <c r="BG250" s="125">
        <f t="shared" si="255"/>
        <v>0.97247071016552877</v>
      </c>
      <c r="BH250" s="127">
        <f t="shared" si="256"/>
        <v>175</v>
      </c>
      <c r="BI250" s="125">
        <f t="shared" si="257"/>
        <v>0.34125</v>
      </c>
      <c r="BJ250" s="125">
        <f t="shared" si="258"/>
        <v>7.1124999999999994E-2</v>
      </c>
      <c r="BK250" s="127">
        <f t="shared" si="259"/>
        <v>49</v>
      </c>
      <c r="BL250" s="126">
        <f>IF(AS250="Signalized",(AC250-BK250)^2/(2*AC250),IF(AS250="Free",PEDBIKE_DELAY(AX250,AW250,AF250,AE250,AO250,AR250,AM250,L250,TRUE),IF(AS250="Stop",1,"Control N/A!")))</f>
        <v>1</v>
      </c>
      <c r="BM250" s="125">
        <f t="shared" si="260"/>
        <v>0</v>
      </c>
      <c r="BN250" s="125">
        <f t="shared" si="261"/>
        <v>1.9845457101655288</v>
      </c>
      <c r="BO250" s="124" t="str">
        <f t="shared" si="262"/>
        <v>A</v>
      </c>
      <c r="BP250" s="310"/>
      <c r="BQ250" s="302">
        <f t="shared" si="263"/>
        <v>1500</v>
      </c>
      <c r="BR250" s="126">
        <v>235</v>
      </c>
      <c r="BS250" s="127">
        <f t="shared" si="264"/>
        <v>1.0966887676216326</v>
      </c>
      <c r="BT250" s="126">
        <f t="shared" si="265"/>
        <v>22.5</v>
      </c>
      <c r="BU250" s="303">
        <f t="shared" si="266"/>
        <v>6.3</v>
      </c>
      <c r="BV250" s="276">
        <f t="shared" si="267"/>
        <v>0.3888888888888889</v>
      </c>
      <c r="BW250" s="276">
        <f t="shared" si="268"/>
        <v>6.9444444444444441E-3</v>
      </c>
      <c r="BX250" s="125">
        <f t="shared" si="269"/>
        <v>1</v>
      </c>
      <c r="BY250" s="125">
        <f t="shared" si="270"/>
        <v>2.3978864874429108E-2</v>
      </c>
      <c r="BZ250" s="125">
        <f t="shared" si="271"/>
        <v>6.3</v>
      </c>
      <c r="CA250" s="125">
        <f t="shared" si="272"/>
        <v>7.1553411403966427E-2</v>
      </c>
      <c r="CB250" s="125">
        <f t="shared" si="273"/>
        <v>0.91370641350062964</v>
      </c>
      <c r="CC250" s="125">
        <f t="shared" si="274"/>
        <v>22.903612110837599</v>
      </c>
      <c r="CD250" s="125">
        <f t="shared" si="275"/>
        <v>1.9764348328345938</v>
      </c>
      <c r="CE250" s="125">
        <f t="shared" si="276"/>
        <v>12</v>
      </c>
      <c r="CF250" s="304" cm="1">
        <f t="array" ref="CF250">PEDBIKE_DELAY(BW250,BV250,AG250,AH250,AP250,AQ250,AN250,L250,FALSE)</f>
        <v>5.7462888752735477</v>
      </c>
      <c r="CG250" s="306">
        <f t="shared" si="277"/>
        <v>6.3</v>
      </c>
      <c r="CH250" s="125">
        <f t="shared" si="278"/>
        <v>1</v>
      </c>
      <c r="CI250" s="125">
        <f t="shared" si="279"/>
        <v>2.3978864874429108E-2</v>
      </c>
      <c r="CJ250" s="125">
        <f t="shared" si="280"/>
        <v>6.3</v>
      </c>
      <c r="CK250" s="125">
        <f t="shared" si="281"/>
        <v>0.91370641350062953</v>
      </c>
      <c r="CL250" s="125">
        <f t="shared" si="282"/>
        <v>1</v>
      </c>
      <c r="CM250" s="125">
        <f t="shared" si="283"/>
        <v>20.927177278003008</v>
      </c>
      <c r="CN250" s="125">
        <f t="shared" si="284"/>
        <v>1.9764348328345938</v>
      </c>
      <c r="CO250" s="127">
        <f t="shared" si="285"/>
        <v>12</v>
      </c>
      <c r="CP250" s="125" cm="1">
        <f t="array" ref="CP250">PEDBIKE_DELAY(BW250,AW250,AG250,AH250,AP250,AQ250,AN250,L250,FALSE)</f>
        <v>5.7462888752735477</v>
      </c>
      <c r="CQ250" s="126">
        <f t="shared" si="286"/>
        <v>30.5</v>
      </c>
      <c r="CR250" s="126">
        <f t="shared" si="287"/>
        <v>78.5</v>
      </c>
      <c r="CS250" s="126">
        <f t="shared" si="288"/>
        <v>54.5</v>
      </c>
      <c r="CT250" s="304">
        <f t="shared" si="289"/>
        <v>35.950000000000003</v>
      </c>
      <c r="CU250" s="126">
        <f t="shared" si="300"/>
        <v>5.7462888752735477</v>
      </c>
      <c r="CV250" s="126">
        <f t="shared" si="290"/>
        <v>0</v>
      </c>
      <c r="CW250" s="127">
        <f t="shared" si="291"/>
        <v>0</v>
      </c>
      <c r="CX250" s="124">
        <f t="shared" si="292"/>
        <v>12</v>
      </c>
      <c r="CY250" s="124">
        <f t="shared" si="301"/>
        <v>0.6825</v>
      </c>
      <c r="CZ250" s="124">
        <f t="shared" si="302"/>
        <v>0.70117024761133517</v>
      </c>
      <c r="DA250" s="125">
        <f t="shared" si="293"/>
        <v>-2.0678999999999998</v>
      </c>
      <c r="DB250" s="125">
        <f t="shared" si="294"/>
        <v>0.57750000000000001</v>
      </c>
      <c r="DC250" s="125">
        <f t="shared" si="295"/>
        <v>2.6419999999999995</v>
      </c>
      <c r="DD250" s="125">
        <f t="shared" si="303"/>
        <v>2.0256702476113357</v>
      </c>
      <c r="DE250" s="298" t="str">
        <f t="shared" si="296"/>
        <v>B</v>
      </c>
    </row>
    <row r="251" spans="1:109" x14ac:dyDescent="0.25">
      <c r="A251" s="23">
        <v>600</v>
      </c>
      <c r="B251" s="23">
        <v>15</v>
      </c>
      <c r="C251" s="23">
        <v>2</v>
      </c>
      <c r="D251" s="23" t="s">
        <v>266</v>
      </c>
      <c r="E251" s="312">
        <f t="shared" si="228"/>
        <v>2.0670207101655289</v>
      </c>
      <c r="F251" s="287" t="str">
        <f t="shared" si="229"/>
        <v>B</v>
      </c>
      <c r="G251" s="312">
        <f t="shared" si="230"/>
        <v>2.7574999999999994</v>
      </c>
      <c r="H251" s="312">
        <f t="shared" si="230"/>
        <v>2.3932519660121718</v>
      </c>
      <c r="I251" s="287" t="str">
        <f t="shared" si="231"/>
        <v>C</v>
      </c>
      <c r="J251" s="320">
        <f t="shared" si="297"/>
        <v>2</v>
      </c>
      <c r="K251" s="80">
        <f t="shared" si="298"/>
        <v>2</v>
      </c>
      <c r="L251" s="82">
        <f t="shared" si="299"/>
        <v>2</v>
      </c>
      <c r="M251" s="80">
        <f t="shared" si="232"/>
        <v>15</v>
      </c>
      <c r="N251" s="80">
        <f t="shared" si="233"/>
        <v>120</v>
      </c>
      <c r="O251" s="80">
        <f t="shared" si="234"/>
        <v>120</v>
      </c>
      <c r="P251" s="80">
        <f t="shared" si="235"/>
        <v>600</v>
      </c>
      <c r="Q251" s="80">
        <f t="shared" si="236"/>
        <v>1680</v>
      </c>
      <c r="R251" s="80">
        <f t="shared" si="237"/>
        <v>1680</v>
      </c>
      <c r="S251" s="80">
        <f t="shared" si="238"/>
        <v>60</v>
      </c>
      <c r="T251" s="80">
        <f>0</f>
        <v>0</v>
      </c>
      <c r="U251" s="80">
        <f>'Int. Sens. Plot'!$B$2</f>
        <v>100</v>
      </c>
      <c r="V251" s="80">
        <f>'Int. Sens. Plot'!$B$3</f>
        <v>25</v>
      </c>
      <c r="W251" s="80">
        <f t="shared" si="239"/>
        <v>5</v>
      </c>
      <c r="X251" s="80">
        <f t="shared" si="240"/>
        <v>5</v>
      </c>
      <c r="Y251" s="225">
        <v>0.5</v>
      </c>
      <c r="Z251" s="80">
        <v>0</v>
      </c>
      <c r="AA251" s="86">
        <v>45</v>
      </c>
      <c r="AB251" s="86">
        <v>5</v>
      </c>
      <c r="AC251" s="80">
        <v>90</v>
      </c>
      <c r="AD251" s="80">
        <v>45</v>
      </c>
      <c r="AE251" s="80">
        <v>12</v>
      </c>
      <c r="AF251" s="80">
        <f t="shared" si="241"/>
        <v>33</v>
      </c>
      <c r="AG251" s="80">
        <f t="shared" si="242"/>
        <v>33</v>
      </c>
      <c r="AH251" s="86">
        <v>0</v>
      </c>
      <c r="AI251" s="86">
        <v>12</v>
      </c>
      <c r="AJ251" s="40">
        <v>231.9</v>
      </c>
      <c r="AK251" s="86">
        <v>9</v>
      </c>
      <c r="AL251" s="86">
        <v>0</v>
      </c>
      <c r="AM251" s="91">
        <v>1</v>
      </c>
      <c r="AN251" s="91">
        <v>0.1</v>
      </c>
      <c r="AO251" s="122">
        <v>3.5</v>
      </c>
      <c r="AP251" s="122">
        <v>10</v>
      </c>
      <c r="AQ251" s="122">
        <v>3</v>
      </c>
      <c r="AR251" s="122">
        <v>3</v>
      </c>
      <c r="AS251" s="122" t="str">
        <f t="shared" si="243"/>
        <v>Stop</v>
      </c>
      <c r="AT251" s="119" t="s">
        <v>74</v>
      </c>
      <c r="AU251" s="321" t="s">
        <v>74</v>
      </c>
      <c r="AV251" s="306">
        <f t="shared" si="244"/>
        <v>12.428571428571429</v>
      </c>
      <c r="AW251" s="276">
        <f t="shared" si="245"/>
        <v>0.46666666666666667</v>
      </c>
      <c r="AX251" s="276">
        <f t="shared" si="246"/>
        <v>2.7777777777777776E-2</v>
      </c>
      <c r="AY251" s="125">
        <f t="shared" si="247"/>
        <v>12.816285741712166</v>
      </c>
      <c r="AZ251" s="125">
        <f t="shared" si="248"/>
        <v>19.22442861256825</v>
      </c>
      <c r="BA251" s="125">
        <f t="shared" si="249"/>
        <v>36.061142911995759</v>
      </c>
      <c r="BB251" s="125">
        <f t="shared" si="250"/>
        <v>0.99977831800976047</v>
      </c>
      <c r="BC251" s="125">
        <f t="shared" si="251"/>
        <v>0.99999995085709525</v>
      </c>
      <c r="BD251" s="326" t="str">
        <f t="shared" si="252"/>
        <v>-</v>
      </c>
      <c r="BE251" s="125" t="str">
        <f t="shared" si="253"/>
        <v>-</v>
      </c>
      <c r="BF251" s="125">
        <f t="shared" si="254"/>
        <v>4.0611241955427166</v>
      </c>
      <c r="BG251" s="125">
        <f t="shared" si="255"/>
        <v>0.97247071016552877</v>
      </c>
      <c r="BH251" s="127">
        <f t="shared" si="256"/>
        <v>210</v>
      </c>
      <c r="BI251" s="125">
        <f t="shared" si="257"/>
        <v>0.40949999999999998</v>
      </c>
      <c r="BJ251" s="125">
        <f t="shared" si="258"/>
        <v>8.5349999999999995E-2</v>
      </c>
      <c r="BK251" s="127">
        <f t="shared" si="259"/>
        <v>49</v>
      </c>
      <c r="BL251" s="126">
        <f>IF(AS251="Signalized",(AC251-BK251)^2/(2*AC251),IF(AS251="Free",PEDBIKE_DELAY(AX251,AW251,AF251,AE251,AO251,AR251,AM251,L251,TRUE),IF(AS251="Stop",1,"Control N/A!")))</f>
        <v>1</v>
      </c>
      <c r="BM251" s="125">
        <f t="shared" si="260"/>
        <v>0</v>
      </c>
      <c r="BN251" s="125">
        <f t="shared" si="261"/>
        <v>2.0670207101655289</v>
      </c>
      <c r="BO251" s="124" t="str">
        <f t="shared" si="262"/>
        <v>B</v>
      </c>
      <c r="BP251" s="310"/>
      <c r="BQ251" s="302">
        <f t="shared" si="263"/>
        <v>1500</v>
      </c>
      <c r="BR251" s="126">
        <v>236</v>
      </c>
      <c r="BS251" s="127">
        <f t="shared" si="264"/>
        <v>0.28748245113553028</v>
      </c>
      <c r="BT251" s="126">
        <f t="shared" si="265"/>
        <v>22.5</v>
      </c>
      <c r="BU251" s="303">
        <f t="shared" si="266"/>
        <v>6.3</v>
      </c>
      <c r="BV251" s="276">
        <f t="shared" si="267"/>
        <v>0.46666666666666667</v>
      </c>
      <c r="BW251" s="276">
        <f t="shared" si="268"/>
        <v>6.9444444444444441E-3</v>
      </c>
      <c r="BX251" s="125">
        <f t="shared" si="269"/>
        <v>1</v>
      </c>
      <c r="BY251" s="125">
        <f t="shared" si="270"/>
        <v>1.6944648600332877E-2</v>
      </c>
      <c r="BZ251" s="125">
        <f t="shared" si="271"/>
        <v>6.3</v>
      </c>
      <c r="CA251" s="125">
        <f t="shared" si="272"/>
        <v>8.5237590424724785E-2</v>
      </c>
      <c r="CB251" s="125">
        <f t="shared" si="273"/>
        <v>0.94713427126164962</v>
      </c>
      <c r="CC251" s="125">
        <f t="shared" si="274"/>
        <v>33.882312375624316</v>
      </c>
      <c r="CD251" s="125">
        <f t="shared" si="275"/>
        <v>1.7912131350778067</v>
      </c>
      <c r="CE251" s="125">
        <f t="shared" si="276"/>
        <v>19</v>
      </c>
      <c r="CF251" s="304" cm="1">
        <f t="array" ref="CF251">PEDBIKE_DELAY(BW251,BV251,AG251,AH251,AP251,AQ251,AN251,L251,FALSE)</f>
        <v>7.6659461711403045</v>
      </c>
      <c r="CG251" s="306">
        <f t="shared" si="277"/>
        <v>6.3</v>
      </c>
      <c r="CH251" s="125">
        <f t="shared" si="278"/>
        <v>1</v>
      </c>
      <c r="CI251" s="125">
        <f t="shared" si="279"/>
        <v>1.6944648600332877E-2</v>
      </c>
      <c r="CJ251" s="125">
        <f t="shared" si="280"/>
        <v>6.3</v>
      </c>
      <c r="CK251" s="125">
        <f t="shared" si="281"/>
        <v>0.94713427126164962</v>
      </c>
      <c r="CL251" s="125">
        <f t="shared" si="282"/>
        <v>1</v>
      </c>
      <c r="CM251" s="125">
        <f t="shared" si="283"/>
        <v>32.091099240546512</v>
      </c>
      <c r="CN251" s="125">
        <f t="shared" si="284"/>
        <v>1.7912131350778067</v>
      </c>
      <c r="CO251" s="127">
        <f t="shared" si="285"/>
        <v>19</v>
      </c>
      <c r="CP251" s="125" cm="1">
        <f t="array" ref="CP251">PEDBIKE_DELAY(BW251,AW251,AG251,AH251,AP251,AQ251,AN251,L251,FALSE)</f>
        <v>7.6659461711403045</v>
      </c>
      <c r="CQ251" s="126">
        <f t="shared" si="286"/>
        <v>30.5</v>
      </c>
      <c r="CR251" s="126">
        <f t="shared" si="287"/>
        <v>78.5</v>
      </c>
      <c r="CS251" s="126">
        <f t="shared" si="288"/>
        <v>54.5</v>
      </c>
      <c r="CT251" s="304">
        <f t="shared" si="289"/>
        <v>35.950000000000003</v>
      </c>
      <c r="CU251" s="126">
        <f t="shared" si="300"/>
        <v>7.6659461711403045</v>
      </c>
      <c r="CV251" s="126">
        <f t="shared" si="290"/>
        <v>0</v>
      </c>
      <c r="CW251" s="127">
        <f t="shared" si="291"/>
        <v>0</v>
      </c>
      <c r="CX251" s="124">
        <f t="shared" si="292"/>
        <v>12</v>
      </c>
      <c r="CY251" s="124">
        <f t="shared" si="301"/>
        <v>0.81899999999999995</v>
      </c>
      <c r="CZ251" s="124">
        <f t="shared" si="302"/>
        <v>0.81675196601217148</v>
      </c>
      <c r="DA251" s="125">
        <f t="shared" si="293"/>
        <v>-2.0678999999999998</v>
      </c>
      <c r="DB251" s="125">
        <f t="shared" si="294"/>
        <v>0.69299999999999995</v>
      </c>
      <c r="DC251" s="125">
        <f t="shared" si="295"/>
        <v>2.7574999999999994</v>
      </c>
      <c r="DD251" s="125">
        <f t="shared" si="303"/>
        <v>2.3932519660121718</v>
      </c>
      <c r="DE251" s="298" t="str">
        <f t="shared" si="296"/>
        <v>C</v>
      </c>
    </row>
    <row r="252" spans="1:109" x14ac:dyDescent="0.25">
      <c r="A252" s="23">
        <v>700</v>
      </c>
      <c r="B252" s="23">
        <v>15</v>
      </c>
      <c r="C252" s="23">
        <v>2</v>
      </c>
      <c r="D252" s="23" t="s">
        <v>266</v>
      </c>
      <c r="E252" s="312">
        <f t="shared" si="228"/>
        <v>2.149495710165529</v>
      </c>
      <c r="F252" s="287" t="str">
        <f t="shared" si="229"/>
        <v>B</v>
      </c>
      <c r="G252" s="312">
        <f t="shared" si="230"/>
        <v>2.8729999999999993</v>
      </c>
      <c r="H252" s="312">
        <f t="shared" si="230"/>
        <v>2.7484094312590877</v>
      </c>
      <c r="I252" s="287" t="str">
        <f t="shared" si="231"/>
        <v>C</v>
      </c>
      <c r="J252" s="320">
        <f t="shared" si="297"/>
        <v>2</v>
      </c>
      <c r="K252" s="80">
        <f t="shared" si="298"/>
        <v>2</v>
      </c>
      <c r="L252" s="82">
        <f t="shared" si="299"/>
        <v>2</v>
      </c>
      <c r="M252" s="80">
        <f t="shared" si="232"/>
        <v>15</v>
      </c>
      <c r="N252" s="80">
        <f t="shared" si="233"/>
        <v>140</v>
      </c>
      <c r="O252" s="80">
        <f t="shared" si="234"/>
        <v>140</v>
      </c>
      <c r="P252" s="80">
        <f t="shared" si="235"/>
        <v>700</v>
      </c>
      <c r="Q252" s="80">
        <f t="shared" si="236"/>
        <v>1960</v>
      </c>
      <c r="R252" s="80">
        <f t="shared" si="237"/>
        <v>1960</v>
      </c>
      <c r="S252" s="80">
        <f t="shared" si="238"/>
        <v>70</v>
      </c>
      <c r="T252" s="80">
        <f>0</f>
        <v>0</v>
      </c>
      <c r="U252" s="80">
        <f>'Int. Sens. Plot'!$B$2</f>
        <v>100</v>
      </c>
      <c r="V252" s="80">
        <f>'Int. Sens. Plot'!$B$3</f>
        <v>25</v>
      </c>
      <c r="W252" s="80">
        <f t="shared" si="239"/>
        <v>5</v>
      </c>
      <c r="X252" s="80">
        <f t="shared" si="240"/>
        <v>5</v>
      </c>
      <c r="Y252" s="225">
        <v>0.5</v>
      </c>
      <c r="Z252" s="80">
        <v>0</v>
      </c>
      <c r="AA252" s="86">
        <v>45</v>
      </c>
      <c r="AB252" s="86">
        <v>5</v>
      </c>
      <c r="AC252" s="80">
        <v>90</v>
      </c>
      <c r="AD252" s="80">
        <v>45</v>
      </c>
      <c r="AE252" s="80">
        <v>12</v>
      </c>
      <c r="AF252" s="80">
        <f t="shared" si="241"/>
        <v>33</v>
      </c>
      <c r="AG252" s="80">
        <f t="shared" si="242"/>
        <v>33</v>
      </c>
      <c r="AH252" s="86">
        <v>0</v>
      </c>
      <c r="AI252" s="86">
        <v>12</v>
      </c>
      <c r="AJ252" s="40">
        <v>232.9</v>
      </c>
      <c r="AK252" s="86">
        <v>9</v>
      </c>
      <c r="AL252" s="86">
        <v>0</v>
      </c>
      <c r="AM252" s="91">
        <v>1</v>
      </c>
      <c r="AN252" s="91">
        <v>0.1</v>
      </c>
      <c r="AO252" s="122">
        <v>3.5</v>
      </c>
      <c r="AP252" s="122">
        <v>10</v>
      </c>
      <c r="AQ252" s="122">
        <v>3</v>
      </c>
      <c r="AR252" s="122">
        <v>3</v>
      </c>
      <c r="AS252" s="122" t="str">
        <f t="shared" si="243"/>
        <v>Stop</v>
      </c>
      <c r="AT252" s="119" t="s">
        <v>74</v>
      </c>
      <c r="AU252" s="321" t="s">
        <v>74</v>
      </c>
      <c r="AV252" s="306">
        <f t="shared" si="244"/>
        <v>12.428571428571429</v>
      </c>
      <c r="AW252" s="276">
        <f t="shared" si="245"/>
        <v>0.5444444444444444</v>
      </c>
      <c r="AX252" s="276">
        <f t="shared" si="246"/>
        <v>2.7777777777777776E-2</v>
      </c>
      <c r="AY252" s="125">
        <f t="shared" si="247"/>
        <v>28.553079953123753</v>
      </c>
      <c r="AZ252" s="125">
        <f t="shared" si="248"/>
        <v>42.829619929685627</v>
      </c>
      <c r="BA252" s="125">
        <f t="shared" si="249"/>
        <v>67.534731334818929</v>
      </c>
      <c r="BB252" s="125">
        <f t="shared" si="250"/>
        <v>0.99999998963109737</v>
      </c>
      <c r="BC252" s="125">
        <f t="shared" si="251"/>
        <v>0.99999999999999989</v>
      </c>
      <c r="BD252" s="326" t="str">
        <f t="shared" si="252"/>
        <v>-</v>
      </c>
      <c r="BE252" s="125" t="str">
        <f t="shared" si="253"/>
        <v>-</v>
      </c>
      <c r="BF252" s="125">
        <f t="shared" si="254"/>
        <v>3.4949713111872818</v>
      </c>
      <c r="BG252" s="125">
        <f t="shared" si="255"/>
        <v>0.97247071016552877</v>
      </c>
      <c r="BH252" s="127">
        <f t="shared" si="256"/>
        <v>245</v>
      </c>
      <c r="BI252" s="125">
        <f t="shared" si="257"/>
        <v>0.47774999999999995</v>
      </c>
      <c r="BJ252" s="125">
        <f t="shared" si="258"/>
        <v>9.9574999999999997E-2</v>
      </c>
      <c r="BK252" s="127">
        <f t="shared" si="259"/>
        <v>49</v>
      </c>
      <c r="BL252" s="126">
        <f>IF(AS252="Signalized",(AC252-BK252)^2/(2*AC252),IF(AS252="Free",PEDBIKE_DELAY(AX252,AW252,AF252,AE252,AO252,AR252,AM252,L252,TRUE),IF(AS252="Stop",1,"Control N/A!")))</f>
        <v>1</v>
      </c>
      <c r="BM252" s="125">
        <f t="shared" si="260"/>
        <v>0</v>
      </c>
      <c r="BN252" s="125">
        <f t="shared" si="261"/>
        <v>2.149495710165529</v>
      </c>
      <c r="BO252" s="124" t="str">
        <f t="shared" si="262"/>
        <v>B</v>
      </c>
      <c r="BP252" s="310"/>
      <c r="BQ252" s="302">
        <f t="shared" si="263"/>
        <v>1500</v>
      </c>
      <c r="BR252" s="126">
        <v>237</v>
      </c>
      <c r="BS252" s="127">
        <f t="shared" si="264"/>
        <v>7.4527025563494595E-2</v>
      </c>
      <c r="BT252" s="126">
        <f t="shared" si="265"/>
        <v>22.5</v>
      </c>
      <c r="BU252" s="303">
        <f t="shared" si="266"/>
        <v>6.3</v>
      </c>
      <c r="BV252" s="276">
        <f t="shared" si="267"/>
        <v>0.5444444444444444</v>
      </c>
      <c r="BW252" s="276">
        <f t="shared" si="268"/>
        <v>6.9444444444444441E-3</v>
      </c>
      <c r="BX252" s="125">
        <f t="shared" si="269"/>
        <v>1</v>
      </c>
      <c r="BY252" s="125">
        <f t="shared" si="270"/>
        <v>1.2263740175549561E-2</v>
      </c>
      <c r="BZ252" s="125">
        <f t="shared" si="271"/>
        <v>6.3</v>
      </c>
      <c r="CA252" s="125">
        <f t="shared" si="272"/>
        <v>9.8720081208623633E-2</v>
      </c>
      <c r="CB252" s="125">
        <f t="shared" si="273"/>
        <v>0.96761305922709295</v>
      </c>
      <c r="CC252" s="125">
        <f t="shared" si="274"/>
        <v>50.201333902746178</v>
      </c>
      <c r="CD252" s="125">
        <f t="shared" si="275"/>
        <v>1.6258676278291713</v>
      </c>
      <c r="CE252" s="125">
        <f t="shared" si="276"/>
        <v>31</v>
      </c>
      <c r="CF252" s="304" cm="1">
        <f t="array" ref="CF252">PEDBIKE_DELAY(BW252,BV252,AG252,AH252,AP252,AQ252,AN252,L252,FALSE)</f>
        <v>9.9148980740373833</v>
      </c>
      <c r="CG252" s="306">
        <f t="shared" si="277"/>
        <v>6.3</v>
      </c>
      <c r="CH252" s="125">
        <f t="shared" si="278"/>
        <v>1</v>
      </c>
      <c r="CI252" s="125">
        <f t="shared" si="279"/>
        <v>1.2263740175549561E-2</v>
      </c>
      <c r="CJ252" s="125">
        <f t="shared" si="280"/>
        <v>6.3</v>
      </c>
      <c r="CK252" s="125">
        <f t="shared" si="281"/>
        <v>0.96761305922709295</v>
      </c>
      <c r="CL252" s="125">
        <f t="shared" si="282"/>
        <v>1</v>
      </c>
      <c r="CM252" s="125">
        <f t="shared" si="283"/>
        <v>48.575466274917005</v>
      </c>
      <c r="CN252" s="125">
        <f t="shared" si="284"/>
        <v>1.6258676278291713</v>
      </c>
      <c r="CO252" s="127">
        <f t="shared" si="285"/>
        <v>31</v>
      </c>
      <c r="CP252" s="125" cm="1">
        <f t="array" ref="CP252">PEDBIKE_DELAY(BW252,AW252,AG252,AH252,AP252,AQ252,AN252,L252,FALSE)</f>
        <v>9.9148980740373833</v>
      </c>
      <c r="CQ252" s="126">
        <f t="shared" si="286"/>
        <v>30.5</v>
      </c>
      <c r="CR252" s="126">
        <f t="shared" si="287"/>
        <v>78.5</v>
      </c>
      <c r="CS252" s="126">
        <f t="shared" si="288"/>
        <v>54.5</v>
      </c>
      <c r="CT252" s="304">
        <f t="shared" si="289"/>
        <v>35.950000000000003</v>
      </c>
      <c r="CU252" s="126">
        <f t="shared" si="300"/>
        <v>9.9148980740373833</v>
      </c>
      <c r="CV252" s="126">
        <f t="shared" si="290"/>
        <v>0</v>
      </c>
      <c r="CW252" s="127">
        <f t="shared" si="291"/>
        <v>0</v>
      </c>
      <c r="CX252" s="124">
        <f t="shared" si="292"/>
        <v>12</v>
      </c>
      <c r="CY252" s="124">
        <f t="shared" si="301"/>
        <v>0.9554999999999999</v>
      </c>
      <c r="CZ252" s="124">
        <f t="shared" si="302"/>
        <v>0.91990943125908753</v>
      </c>
      <c r="DA252" s="125">
        <f t="shared" si="293"/>
        <v>-2.0678999999999998</v>
      </c>
      <c r="DB252" s="125">
        <f t="shared" si="294"/>
        <v>0.8085</v>
      </c>
      <c r="DC252" s="125">
        <f t="shared" si="295"/>
        <v>2.8729999999999993</v>
      </c>
      <c r="DD252" s="125">
        <f t="shared" si="303"/>
        <v>2.7484094312590877</v>
      </c>
      <c r="DE252" s="298" t="str">
        <f t="shared" si="296"/>
        <v>C</v>
      </c>
    </row>
    <row r="253" spans="1:109" x14ac:dyDescent="0.25">
      <c r="A253" s="23">
        <v>800</v>
      </c>
      <c r="B253" s="23">
        <v>15</v>
      </c>
      <c r="C253" s="23">
        <v>2</v>
      </c>
      <c r="D253" s="23" t="s">
        <v>266</v>
      </c>
      <c r="E253" s="312">
        <f t="shared" si="228"/>
        <v>2.2319707101655286</v>
      </c>
      <c r="F253" s="287" t="str">
        <f t="shared" si="229"/>
        <v>B</v>
      </c>
      <c r="G253" s="312">
        <f t="shared" si="230"/>
        <v>2.9885000000000002</v>
      </c>
      <c r="H253" s="312">
        <f t="shared" si="230"/>
        <v>3.0936529725639632</v>
      </c>
      <c r="I253" s="287" t="str">
        <f t="shared" si="231"/>
        <v>C</v>
      </c>
      <c r="J253" s="320">
        <f t="shared" si="297"/>
        <v>2</v>
      </c>
      <c r="K253" s="80">
        <f t="shared" si="298"/>
        <v>2</v>
      </c>
      <c r="L253" s="82">
        <f t="shared" si="299"/>
        <v>2</v>
      </c>
      <c r="M253" s="80">
        <f t="shared" si="232"/>
        <v>15</v>
      </c>
      <c r="N253" s="80">
        <f t="shared" si="233"/>
        <v>160</v>
      </c>
      <c r="O253" s="80">
        <f t="shared" si="234"/>
        <v>160</v>
      </c>
      <c r="P253" s="80">
        <f t="shared" si="235"/>
        <v>800</v>
      </c>
      <c r="Q253" s="80">
        <f t="shared" si="236"/>
        <v>2240</v>
      </c>
      <c r="R253" s="80">
        <f t="shared" si="237"/>
        <v>2240</v>
      </c>
      <c r="S253" s="80">
        <f t="shared" si="238"/>
        <v>80</v>
      </c>
      <c r="T253" s="80">
        <f>0</f>
        <v>0</v>
      </c>
      <c r="U253" s="80">
        <f>'Int. Sens. Plot'!$B$2</f>
        <v>100</v>
      </c>
      <c r="V253" s="80">
        <f>'Int. Sens. Plot'!$B$3</f>
        <v>25</v>
      </c>
      <c r="W253" s="80">
        <f t="shared" si="239"/>
        <v>5</v>
      </c>
      <c r="X253" s="80">
        <f t="shared" si="240"/>
        <v>5</v>
      </c>
      <c r="Y253" s="225">
        <v>0.5</v>
      </c>
      <c r="Z253" s="80">
        <v>0</v>
      </c>
      <c r="AA253" s="86">
        <v>45</v>
      </c>
      <c r="AB253" s="86">
        <v>5</v>
      </c>
      <c r="AC253" s="80">
        <v>90</v>
      </c>
      <c r="AD253" s="80">
        <v>45</v>
      </c>
      <c r="AE253" s="80">
        <v>12</v>
      </c>
      <c r="AF253" s="80">
        <f t="shared" si="241"/>
        <v>33</v>
      </c>
      <c r="AG253" s="80">
        <f t="shared" si="242"/>
        <v>33</v>
      </c>
      <c r="AH253" s="86">
        <v>0</v>
      </c>
      <c r="AI253" s="86">
        <v>12</v>
      </c>
      <c r="AJ253" s="40">
        <v>233.9</v>
      </c>
      <c r="AK253" s="86">
        <v>9</v>
      </c>
      <c r="AL253" s="86">
        <v>0</v>
      </c>
      <c r="AM253" s="91">
        <v>1</v>
      </c>
      <c r="AN253" s="91">
        <v>0.1</v>
      </c>
      <c r="AO253" s="122">
        <v>3.5</v>
      </c>
      <c r="AP253" s="122">
        <v>10</v>
      </c>
      <c r="AQ253" s="122">
        <v>3</v>
      </c>
      <c r="AR253" s="122">
        <v>3</v>
      </c>
      <c r="AS253" s="122" t="str">
        <f t="shared" si="243"/>
        <v>Stop</v>
      </c>
      <c r="AT253" s="119" t="s">
        <v>74</v>
      </c>
      <c r="AU253" s="321" t="s">
        <v>74</v>
      </c>
      <c r="AV253" s="306">
        <f t="shared" si="244"/>
        <v>12.428571428571429</v>
      </c>
      <c r="AW253" s="276">
        <f t="shared" si="245"/>
        <v>0.62222222222222223</v>
      </c>
      <c r="AX253" s="276">
        <f t="shared" si="246"/>
        <v>2.7777777777777776E-2</v>
      </c>
      <c r="AY253" s="125">
        <f t="shared" si="247"/>
        <v>65.500300767572313</v>
      </c>
      <c r="AZ253" s="125">
        <f t="shared" si="248"/>
        <v>98.250451151358462</v>
      </c>
      <c r="BA253" s="125">
        <f t="shared" si="249"/>
        <v>141.42917296371604</v>
      </c>
      <c r="BB253" s="125">
        <f t="shared" si="250"/>
        <v>1</v>
      </c>
      <c r="BC253" s="125">
        <f t="shared" si="251"/>
        <v>1</v>
      </c>
      <c r="BD253" s="326" t="str">
        <f t="shared" si="252"/>
        <v>-</v>
      </c>
      <c r="BE253" s="125" t="str">
        <f t="shared" si="253"/>
        <v>-</v>
      </c>
      <c r="BF253" s="125">
        <f t="shared" si="254"/>
        <v>3.0860335717448124</v>
      </c>
      <c r="BG253" s="125">
        <f t="shared" si="255"/>
        <v>0.97247071016552877</v>
      </c>
      <c r="BH253" s="127">
        <f t="shared" si="256"/>
        <v>280</v>
      </c>
      <c r="BI253" s="125">
        <f t="shared" si="257"/>
        <v>0.54599999999999993</v>
      </c>
      <c r="BJ253" s="125">
        <f t="shared" si="258"/>
        <v>0.1138</v>
      </c>
      <c r="BK253" s="127">
        <f t="shared" si="259"/>
        <v>49</v>
      </c>
      <c r="BL253" s="126">
        <f>IF(AS253="Signalized",(AC253-BK253)^2/(2*AC253),IF(AS253="Free",PEDBIKE_DELAY(AX253,AW253,AF253,AE253,AO253,AR253,AM253,L253,TRUE),IF(AS253="Stop",1,"Control N/A!")))</f>
        <v>1</v>
      </c>
      <c r="BM253" s="125">
        <f t="shared" si="260"/>
        <v>0</v>
      </c>
      <c r="BN253" s="125">
        <f t="shared" si="261"/>
        <v>2.2319707101655286</v>
      </c>
      <c r="BO253" s="124" t="str">
        <f t="shared" si="262"/>
        <v>B</v>
      </c>
      <c r="BP253" s="310"/>
      <c r="BQ253" s="302">
        <f t="shared" si="263"/>
        <v>1500</v>
      </c>
      <c r="BR253" s="126">
        <v>238</v>
      </c>
      <c r="BS253" s="127">
        <f t="shared" si="264"/>
        <v>1.910692257242853E-2</v>
      </c>
      <c r="BT253" s="126">
        <f t="shared" si="265"/>
        <v>22.5</v>
      </c>
      <c r="BU253" s="303">
        <f t="shared" si="266"/>
        <v>6.3</v>
      </c>
      <c r="BV253" s="276">
        <f t="shared" si="267"/>
        <v>0.62222222222222223</v>
      </c>
      <c r="BW253" s="276">
        <f t="shared" si="268"/>
        <v>6.9444444444444441E-3</v>
      </c>
      <c r="BX253" s="125">
        <f t="shared" si="269"/>
        <v>1</v>
      </c>
      <c r="BY253" s="125">
        <f t="shared" si="270"/>
        <v>9.1490155759144029E-3</v>
      </c>
      <c r="BZ253" s="125">
        <f t="shared" si="271"/>
        <v>6.3</v>
      </c>
      <c r="CA253" s="125">
        <f t="shared" si="272"/>
        <v>0.11200385639617194</v>
      </c>
      <c r="CB253" s="125">
        <f t="shared" si="273"/>
        <v>0.98015890525562976</v>
      </c>
      <c r="CC253" s="125">
        <f t="shared" si="274"/>
        <v>74.573185605741116</v>
      </c>
      <c r="CD253" s="125">
        <f t="shared" si="275"/>
        <v>1.4796136409930203</v>
      </c>
      <c r="CE253" s="125">
        <f t="shared" si="276"/>
        <v>50</v>
      </c>
      <c r="CF253" s="304" cm="1">
        <f t="array" ref="CF253">PEDBIKE_DELAY(BW253,BV253,AG253,AH253,AP253,AQ253,AN253,L253,FALSE)</f>
        <v>12.510471534432419</v>
      </c>
      <c r="CG253" s="306">
        <f t="shared" si="277"/>
        <v>6.3</v>
      </c>
      <c r="CH253" s="125">
        <f t="shared" si="278"/>
        <v>1</v>
      </c>
      <c r="CI253" s="125">
        <f t="shared" si="279"/>
        <v>9.1490155759144029E-3</v>
      </c>
      <c r="CJ253" s="125">
        <f t="shared" si="280"/>
        <v>6.3</v>
      </c>
      <c r="CK253" s="125">
        <f t="shared" si="281"/>
        <v>0.98015890525562976</v>
      </c>
      <c r="CL253" s="125">
        <f t="shared" si="282"/>
        <v>1</v>
      </c>
      <c r="CM253" s="125">
        <f t="shared" si="283"/>
        <v>73.093571964748094</v>
      </c>
      <c r="CN253" s="125">
        <f t="shared" si="284"/>
        <v>1.4796136409930203</v>
      </c>
      <c r="CO253" s="127">
        <f t="shared" si="285"/>
        <v>50</v>
      </c>
      <c r="CP253" s="125" cm="1">
        <f t="array" ref="CP253">PEDBIKE_DELAY(BW253,AW253,AG253,AH253,AP253,AQ253,AN253,L253,FALSE)</f>
        <v>12.510471534432419</v>
      </c>
      <c r="CQ253" s="126">
        <f t="shared" si="286"/>
        <v>30.5</v>
      </c>
      <c r="CR253" s="126">
        <f t="shared" si="287"/>
        <v>78.5</v>
      </c>
      <c r="CS253" s="126">
        <f t="shared" si="288"/>
        <v>54.5</v>
      </c>
      <c r="CT253" s="304">
        <f t="shared" si="289"/>
        <v>35.950000000000003</v>
      </c>
      <c r="CU253" s="126">
        <f t="shared" si="300"/>
        <v>12.510471534432419</v>
      </c>
      <c r="CV253" s="126">
        <f t="shared" si="290"/>
        <v>0</v>
      </c>
      <c r="CW253" s="127">
        <f t="shared" si="291"/>
        <v>0</v>
      </c>
      <c r="CX253" s="124">
        <f t="shared" si="292"/>
        <v>12</v>
      </c>
      <c r="CY253" s="124">
        <f t="shared" si="301"/>
        <v>1.0919999999999999</v>
      </c>
      <c r="CZ253" s="124">
        <f t="shared" si="302"/>
        <v>1.013152972563963</v>
      </c>
      <c r="DA253" s="125">
        <f t="shared" si="293"/>
        <v>-2.0678999999999998</v>
      </c>
      <c r="DB253" s="125">
        <f t="shared" si="294"/>
        <v>0.92400000000000004</v>
      </c>
      <c r="DC253" s="125">
        <f t="shared" si="295"/>
        <v>2.9885000000000002</v>
      </c>
      <c r="DD253" s="125">
        <f t="shared" si="303"/>
        <v>3.0936529725639632</v>
      </c>
      <c r="DE253" s="298" t="str">
        <f t="shared" si="296"/>
        <v>C</v>
      </c>
    </row>
    <row r="254" spans="1:109" x14ac:dyDescent="0.25">
      <c r="A254" s="23">
        <v>900</v>
      </c>
      <c r="B254" s="23">
        <v>15</v>
      </c>
      <c r="C254" s="23">
        <v>2</v>
      </c>
      <c r="D254" s="23" t="s">
        <v>266</v>
      </c>
      <c r="E254" s="312">
        <f t="shared" si="228"/>
        <v>2.3144457101655287</v>
      </c>
      <c r="F254" s="287" t="str">
        <f t="shared" si="229"/>
        <v>B</v>
      </c>
      <c r="G254" s="312">
        <f t="shared" si="230"/>
        <v>3.1040000000000001</v>
      </c>
      <c r="H254" s="312">
        <f t="shared" si="230"/>
        <v>3.4298098146165676</v>
      </c>
      <c r="I254" s="287" t="str">
        <f t="shared" si="231"/>
        <v>C</v>
      </c>
      <c r="J254" s="320">
        <f t="shared" si="297"/>
        <v>2</v>
      </c>
      <c r="K254" s="80">
        <f t="shared" si="298"/>
        <v>2</v>
      </c>
      <c r="L254" s="82">
        <f t="shared" si="299"/>
        <v>2</v>
      </c>
      <c r="M254" s="80">
        <f t="shared" si="232"/>
        <v>15</v>
      </c>
      <c r="N254" s="80">
        <f t="shared" si="233"/>
        <v>180</v>
      </c>
      <c r="O254" s="80">
        <f t="shared" si="234"/>
        <v>180</v>
      </c>
      <c r="P254" s="80">
        <f t="shared" si="235"/>
        <v>900</v>
      </c>
      <c r="Q254" s="80">
        <f t="shared" si="236"/>
        <v>2520</v>
      </c>
      <c r="R254" s="80">
        <f t="shared" si="237"/>
        <v>2520</v>
      </c>
      <c r="S254" s="80">
        <f t="shared" si="238"/>
        <v>90</v>
      </c>
      <c r="T254" s="80">
        <f>0</f>
        <v>0</v>
      </c>
      <c r="U254" s="80">
        <f>'Int. Sens. Plot'!$B$2</f>
        <v>100</v>
      </c>
      <c r="V254" s="80">
        <f>'Int. Sens. Plot'!$B$3</f>
        <v>25</v>
      </c>
      <c r="W254" s="80">
        <f t="shared" si="239"/>
        <v>5</v>
      </c>
      <c r="X254" s="80">
        <f t="shared" si="240"/>
        <v>5</v>
      </c>
      <c r="Y254" s="225">
        <v>0.5</v>
      </c>
      <c r="Z254" s="80">
        <v>0</v>
      </c>
      <c r="AA254" s="86">
        <v>45</v>
      </c>
      <c r="AB254" s="86">
        <v>5</v>
      </c>
      <c r="AC254" s="80">
        <v>90</v>
      </c>
      <c r="AD254" s="80">
        <v>45</v>
      </c>
      <c r="AE254" s="80">
        <v>12</v>
      </c>
      <c r="AF254" s="80">
        <f t="shared" si="241"/>
        <v>33</v>
      </c>
      <c r="AG254" s="80">
        <f t="shared" si="242"/>
        <v>33</v>
      </c>
      <c r="AH254" s="86">
        <v>0</v>
      </c>
      <c r="AI254" s="86">
        <v>12</v>
      </c>
      <c r="AJ254" s="40">
        <v>234.9</v>
      </c>
      <c r="AK254" s="86">
        <v>9</v>
      </c>
      <c r="AL254" s="86">
        <v>0</v>
      </c>
      <c r="AM254" s="91">
        <v>1</v>
      </c>
      <c r="AN254" s="91">
        <v>0.1</v>
      </c>
      <c r="AO254" s="122">
        <v>3.5</v>
      </c>
      <c r="AP254" s="122">
        <v>10</v>
      </c>
      <c r="AQ254" s="122">
        <v>3</v>
      </c>
      <c r="AR254" s="122">
        <v>3</v>
      </c>
      <c r="AS254" s="122" t="str">
        <f t="shared" si="243"/>
        <v>Stop</v>
      </c>
      <c r="AT254" s="119" t="s">
        <v>74</v>
      </c>
      <c r="AU254" s="321" t="s">
        <v>74</v>
      </c>
      <c r="AV254" s="306">
        <f t="shared" si="244"/>
        <v>12.428571428571429</v>
      </c>
      <c r="AW254" s="276">
        <f t="shared" si="245"/>
        <v>0.7</v>
      </c>
      <c r="AX254" s="276">
        <f t="shared" si="246"/>
        <v>2.7777777777777776E-2</v>
      </c>
      <c r="AY254" s="125">
        <f t="shared" si="247"/>
        <v>153.19987586137708</v>
      </c>
      <c r="AZ254" s="125">
        <f t="shared" si="248"/>
        <v>229.79981379206561</v>
      </c>
      <c r="BA254" s="125">
        <f t="shared" si="249"/>
        <v>316.82832315132561</v>
      </c>
      <c r="BB254" s="125">
        <f t="shared" si="250"/>
        <v>1</v>
      </c>
      <c r="BC254" s="125">
        <f t="shared" si="251"/>
        <v>1</v>
      </c>
      <c r="BD254" s="326" t="str">
        <f t="shared" si="252"/>
        <v>-</v>
      </c>
      <c r="BE254" s="125" t="str">
        <f t="shared" si="253"/>
        <v>-</v>
      </c>
      <c r="BF254" s="125">
        <f t="shared" si="254"/>
        <v>2.7693496999915777</v>
      </c>
      <c r="BG254" s="125">
        <f t="shared" si="255"/>
        <v>0.97247071016552877</v>
      </c>
      <c r="BH254" s="127">
        <f t="shared" si="256"/>
        <v>315</v>
      </c>
      <c r="BI254" s="125">
        <f t="shared" si="257"/>
        <v>0.61424999999999985</v>
      </c>
      <c r="BJ254" s="125">
        <f t="shared" si="258"/>
        <v>0.128025</v>
      </c>
      <c r="BK254" s="127">
        <f t="shared" si="259"/>
        <v>49</v>
      </c>
      <c r="BL254" s="126">
        <f>IF(AS254="Signalized",(AC254-BK254)^2/(2*AC254),IF(AS254="Free",PEDBIKE_DELAY(AX254,AW254,AF254,AE254,AO254,AR254,AM254,L254,TRUE),IF(AS254="Stop",1,"Control N/A!")))</f>
        <v>1</v>
      </c>
      <c r="BM254" s="125">
        <f t="shared" si="260"/>
        <v>0</v>
      </c>
      <c r="BN254" s="125">
        <f t="shared" si="261"/>
        <v>2.3144457101655287</v>
      </c>
      <c r="BO254" s="124" t="str">
        <f t="shared" si="262"/>
        <v>B</v>
      </c>
      <c r="BP254" s="310"/>
      <c r="BQ254" s="302">
        <f t="shared" si="263"/>
        <v>1500</v>
      </c>
      <c r="BR254" s="126">
        <v>239</v>
      </c>
      <c r="BS254" s="127">
        <f t="shared" si="264"/>
        <v>4.8444246427878385E-3</v>
      </c>
      <c r="BT254" s="126">
        <f t="shared" si="265"/>
        <v>22.5</v>
      </c>
      <c r="BU254" s="303">
        <f t="shared" si="266"/>
        <v>6.3</v>
      </c>
      <c r="BV254" s="276">
        <f t="shared" si="267"/>
        <v>0.7</v>
      </c>
      <c r="BW254" s="276">
        <f t="shared" si="268"/>
        <v>6.9444444444444441E-3</v>
      </c>
      <c r="BX254" s="125">
        <f t="shared" si="269"/>
        <v>1</v>
      </c>
      <c r="BY254" s="125">
        <f t="shared" si="270"/>
        <v>7.0781649102053508E-3</v>
      </c>
      <c r="BZ254" s="125">
        <f t="shared" si="271"/>
        <v>6.3</v>
      </c>
      <c r="CA254" s="125">
        <f t="shared" si="272"/>
        <v>0.12509184481475499</v>
      </c>
      <c r="CB254" s="125">
        <f t="shared" si="273"/>
        <v>0.98784482167008503</v>
      </c>
      <c r="CC254" s="125">
        <f t="shared" si="274"/>
        <v>111.15028511441753</v>
      </c>
      <c r="CD254" s="125">
        <f t="shared" si="275"/>
        <v>1.3510515369866356</v>
      </c>
      <c r="CE254" s="125">
        <f t="shared" si="276"/>
        <v>82</v>
      </c>
      <c r="CF254" s="304" cm="1">
        <f t="array" ref="CF254">PEDBIKE_DELAY(BW254,BV254,AG254,AH254,AP254,AQ254,AN254,L254,FALSE)</f>
        <v>15.431848416926329</v>
      </c>
      <c r="CG254" s="306">
        <f t="shared" si="277"/>
        <v>6.3</v>
      </c>
      <c r="CH254" s="125">
        <f t="shared" si="278"/>
        <v>1</v>
      </c>
      <c r="CI254" s="125">
        <f t="shared" si="279"/>
        <v>7.0781649102053508E-3</v>
      </c>
      <c r="CJ254" s="125">
        <f t="shared" si="280"/>
        <v>6.3</v>
      </c>
      <c r="CK254" s="125">
        <f t="shared" si="281"/>
        <v>0.98784482167008503</v>
      </c>
      <c r="CL254" s="125">
        <f t="shared" si="282"/>
        <v>1</v>
      </c>
      <c r="CM254" s="125">
        <f t="shared" si="283"/>
        <v>109.79923357743088</v>
      </c>
      <c r="CN254" s="125">
        <f t="shared" si="284"/>
        <v>1.3510515369866356</v>
      </c>
      <c r="CO254" s="127">
        <f t="shared" si="285"/>
        <v>82</v>
      </c>
      <c r="CP254" s="125" cm="1">
        <f t="array" ref="CP254">PEDBIKE_DELAY(BW254,AW254,AG254,AH254,AP254,AQ254,AN254,L254,FALSE)</f>
        <v>15.431848416926329</v>
      </c>
      <c r="CQ254" s="126">
        <f t="shared" si="286"/>
        <v>30.5</v>
      </c>
      <c r="CR254" s="126">
        <f t="shared" si="287"/>
        <v>78.5</v>
      </c>
      <c r="CS254" s="126">
        <f t="shared" si="288"/>
        <v>54.5</v>
      </c>
      <c r="CT254" s="304">
        <f t="shared" si="289"/>
        <v>35.950000000000003</v>
      </c>
      <c r="CU254" s="126">
        <f t="shared" si="300"/>
        <v>15.431848416926329</v>
      </c>
      <c r="CV254" s="126">
        <f t="shared" si="290"/>
        <v>0</v>
      </c>
      <c r="CW254" s="127">
        <f t="shared" si="291"/>
        <v>0</v>
      </c>
      <c r="CX254" s="124">
        <f t="shared" si="292"/>
        <v>12</v>
      </c>
      <c r="CY254" s="124">
        <f t="shared" si="301"/>
        <v>1.2284999999999997</v>
      </c>
      <c r="CZ254" s="124">
        <f t="shared" si="302"/>
        <v>1.0973098146165678</v>
      </c>
      <c r="DA254" s="125">
        <f t="shared" si="293"/>
        <v>-2.0678999999999998</v>
      </c>
      <c r="DB254" s="125">
        <f t="shared" si="294"/>
        <v>1.0395000000000001</v>
      </c>
      <c r="DC254" s="125">
        <f t="shared" si="295"/>
        <v>3.1040000000000001</v>
      </c>
      <c r="DD254" s="125">
        <f t="shared" si="303"/>
        <v>3.4298098146165676</v>
      </c>
      <c r="DE254" s="298" t="str">
        <f t="shared" si="296"/>
        <v>C</v>
      </c>
    </row>
    <row r="255" spans="1:109" x14ac:dyDescent="0.25">
      <c r="A255" s="23">
        <v>1000</v>
      </c>
      <c r="B255" s="23">
        <v>15</v>
      </c>
      <c r="C255" s="23">
        <v>2</v>
      </c>
      <c r="D255" s="23" t="s">
        <v>266</v>
      </c>
      <c r="E255" s="312">
        <f t="shared" si="228"/>
        <v>2.3969207101655288</v>
      </c>
      <c r="F255" s="287" t="str">
        <f t="shared" si="229"/>
        <v>B</v>
      </c>
      <c r="G255" s="312">
        <f t="shared" si="230"/>
        <v>3.2195</v>
      </c>
      <c r="H255" s="312">
        <f t="shared" si="230"/>
        <v>3.7572891568967846</v>
      </c>
      <c r="I255" s="287" t="str">
        <f t="shared" si="231"/>
        <v>C</v>
      </c>
      <c r="J255" s="320">
        <f t="shared" si="297"/>
        <v>2</v>
      </c>
      <c r="K255" s="80">
        <f t="shared" si="298"/>
        <v>2</v>
      </c>
      <c r="L255" s="82">
        <f t="shared" si="299"/>
        <v>2</v>
      </c>
      <c r="M255" s="80">
        <f t="shared" si="232"/>
        <v>15</v>
      </c>
      <c r="N255" s="80">
        <f t="shared" si="233"/>
        <v>200</v>
      </c>
      <c r="O255" s="80">
        <f t="shared" si="234"/>
        <v>200</v>
      </c>
      <c r="P255" s="80">
        <f t="shared" si="235"/>
        <v>1000</v>
      </c>
      <c r="Q255" s="80">
        <f t="shared" si="236"/>
        <v>2800</v>
      </c>
      <c r="R255" s="80">
        <f t="shared" si="237"/>
        <v>2800</v>
      </c>
      <c r="S255" s="80">
        <f t="shared" si="238"/>
        <v>100</v>
      </c>
      <c r="T255" s="80">
        <f>0</f>
        <v>0</v>
      </c>
      <c r="U255" s="80">
        <f>'Int. Sens. Plot'!$B$2</f>
        <v>100</v>
      </c>
      <c r="V255" s="80">
        <f>'Int. Sens. Plot'!$B$3</f>
        <v>25</v>
      </c>
      <c r="W255" s="80">
        <f t="shared" si="239"/>
        <v>5</v>
      </c>
      <c r="X255" s="80">
        <f t="shared" si="240"/>
        <v>5</v>
      </c>
      <c r="Y255" s="225">
        <v>0.5</v>
      </c>
      <c r="Z255" s="80">
        <v>0</v>
      </c>
      <c r="AA255" s="86">
        <v>45</v>
      </c>
      <c r="AB255" s="86">
        <v>5</v>
      </c>
      <c r="AC255" s="80">
        <v>90</v>
      </c>
      <c r="AD255" s="80">
        <v>45</v>
      </c>
      <c r="AE255" s="80">
        <v>12</v>
      </c>
      <c r="AF255" s="80">
        <f t="shared" si="241"/>
        <v>33</v>
      </c>
      <c r="AG255" s="80">
        <f t="shared" si="242"/>
        <v>33</v>
      </c>
      <c r="AH255" s="86">
        <v>0</v>
      </c>
      <c r="AI255" s="86">
        <v>12</v>
      </c>
      <c r="AJ255" s="40">
        <v>235.9</v>
      </c>
      <c r="AK255" s="86">
        <v>9</v>
      </c>
      <c r="AL255" s="86">
        <v>0</v>
      </c>
      <c r="AM255" s="91">
        <v>1</v>
      </c>
      <c r="AN255" s="91">
        <v>0.1</v>
      </c>
      <c r="AO255" s="122">
        <v>3.5</v>
      </c>
      <c r="AP255" s="122">
        <v>10</v>
      </c>
      <c r="AQ255" s="122">
        <v>3</v>
      </c>
      <c r="AR255" s="122">
        <v>3</v>
      </c>
      <c r="AS255" s="122" t="str">
        <f t="shared" si="243"/>
        <v>Stop</v>
      </c>
      <c r="AT255" s="119" t="s">
        <v>74</v>
      </c>
      <c r="AU255" s="321" t="s">
        <v>74</v>
      </c>
      <c r="AV255" s="306">
        <f t="shared" si="244"/>
        <v>12.428571428571429</v>
      </c>
      <c r="AW255" s="276">
        <f t="shared" si="245"/>
        <v>0.77777777777777779</v>
      </c>
      <c r="AX255" s="276">
        <f t="shared" si="246"/>
        <v>2.7777777777777776E-2</v>
      </c>
      <c r="AY255" s="125">
        <f t="shared" si="247"/>
        <v>363.27535292532644</v>
      </c>
      <c r="AZ255" s="125">
        <f t="shared" si="248"/>
        <v>544.9130293879897</v>
      </c>
      <c r="BA255" s="125">
        <f t="shared" si="249"/>
        <v>736.97927727922433</v>
      </c>
      <c r="BB255" s="125">
        <f t="shared" si="250"/>
        <v>1</v>
      </c>
      <c r="BC255" s="125">
        <f t="shared" si="251"/>
        <v>1</v>
      </c>
      <c r="BD255" s="326" t="str">
        <f t="shared" si="252"/>
        <v>-</v>
      </c>
      <c r="BE255" s="125" t="str">
        <f t="shared" si="253"/>
        <v>-</v>
      </c>
      <c r="BF255" s="125">
        <f t="shared" si="254"/>
        <v>2.5129693627984313</v>
      </c>
      <c r="BG255" s="125">
        <f t="shared" si="255"/>
        <v>0.97247071016552877</v>
      </c>
      <c r="BH255" s="127">
        <f t="shared" si="256"/>
        <v>350</v>
      </c>
      <c r="BI255" s="125">
        <f t="shared" si="257"/>
        <v>0.6825</v>
      </c>
      <c r="BJ255" s="125">
        <f t="shared" si="258"/>
        <v>0.14224999999999999</v>
      </c>
      <c r="BK255" s="127">
        <f t="shared" si="259"/>
        <v>49</v>
      </c>
      <c r="BL255" s="126">
        <f>IF(AS255="Signalized",(AC255-BK255)^2/(2*AC255),IF(AS255="Free",PEDBIKE_DELAY(AX255,AW255,AF255,AE255,AO255,AR255,AM255,L255,TRUE),IF(AS255="Stop",1,"Control N/A!")))</f>
        <v>1</v>
      </c>
      <c r="BM255" s="125">
        <f t="shared" si="260"/>
        <v>0</v>
      </c>
      <c r="BN255" s="125">
        <f t="shared" si="261"/>
        <v>2.3969207101655288</v>
      </c>
      <c r="BO255" s="124" t="str">
        <f t="shared" si="262"/>
        <v>B</v>
      </c>
      <c r="BP255" s="310"/>
      <c r="BQ255" s="302">
        <f t="shared" si="263"/>
        <v>1500</v>
      </c>
      <c r="BR255" s="126">
        <v>240</v>
      </c>
      <c r="BS255" s="127">
        <f t="shared" si="264"/>
        <v>1.2146975942344594E-3</v>
      </c>
      <c r="BT255" s="126">
        <f t="shared" si="265"/>
        <v>22.5</v>
      </c>
      <c r="BU255" s="303">
        <f t="shared" si="266"/>
        <v>6.3</v>
      </c>
      <c r="BV255" s="276">
        <f t="shared" si="267"/>
        <v>0.77777777777777779</v>
      </c>
      <c r="BW255" s="276">
        <f t="shared" si="268"/>
        <v>6.9444444444444441E-3</v>
      </c>
      <c r="BX255" s="125">
        <f t="shared" si="269"/>
        <v>1</v>
      </c>
      <c r="BY255" s="125">
        <f t="shared" si="270"/>
        <v>5.7044790949202489E-3</v>
      </c>
      <c r="BZ255" s="125">
        <f t="shared" si="271"/>
        <v>6.3</v>
      </c>
      <c r="CA255" s="125">
        <f t="shared" si="272"/>
        <v>0.13798693212438751</v>
      </c>
      <c r="CB255" s="125">
        <f t="shared" si="273"/>
        <v>0.99255341692907562</v>
      </c>
      <c r="CC255" s="125">
        <f t="shared" si="274"/>
        <v>166.31102272697819</v>
      </c>
      <c r="CD255" s="125">
        <f t="shared" si="275"/>
        <v>1.2384488463468286</v>
      </c>
      <c r="CE255" s="125">
        <f t="shared" si="276"/>
        <v>134</v>
      </c>
      <c r="CF255" s="304" cm="1">
        <f t="array" ref="CF255">PEDBIKE_DELAY(BW255,BV255,AG255,AH255,AP255,AQ255,AN255,L255,FALSE)</f>
        <v>18.627914572634406</v>
      </c>
      <c r="CG255" s="306">
        <f t="shared" si="277"/>
        <v>6.3</v>
      </c>
      <c r="CH255" s="125">
        <f t="shared" si="278"/>
        <v>1</v>
      </c>
      <c r="CI255" s="125">
        <f t="shared" si="279"/>
        <v>5.7044790949202489E-3</v>
      </c>
      <c r="CJ255" s="125">
        <f t="shared" si="280"/>
        <v>6.3</v>
      </c>
      <c r="CK255" s="125">
        <f t="shared" si="281"/>
        <v>0.99255341692907562</v>
      </c>
      <c r="CL255" s="125">
        <f t="shared" si="282"/>
        <v>1</v>
      </c>
      <c r="CM255" s="125">
        <f t="shared" si="283"/>
        <v>165.07257388063135</v>
      </c>
      <c r="CN255" s="125">
        <f t="shared" si="284"/>
        <v>1.2384488463468286</v>
      </c>
      <c r="CO255" s="127">
        <f t="shared" si="285"/>
        <v>134</v>
      </c>
      <c r="CP255" s="125" cm="1">
        <f t="array" ref="CP255">PEDBIKE_DELAY(BW255,AW255,AG255,AH255,AP255,AQ255,AN255,L255,FALSE)</f>
        <v>18.627914572634406</v>
      </c>
      <c r="CQ255" s="126">
        <f t="shared" si="286"/>
        <v>30.5</v>
      </c>
      <c r="CR255" s="126">
        <f t="shared" si="287"/>
        <v>78.5</v>
      </c>
      <c r="CS255" s="126">
        <f t="shared" si="288"/>
        <v>54.5</v>
      </c>
      <c r="CT255" s="304">
        <f t="shared" si="289"/>
        <v>35.950000000000003</v>
      </c>
      <c r="CU255" s="126">
        <f t="shared" si="300"/>
        <v>18.627914572634406</v>
      </c>
      <c r="CV255" s="126">
        <f t="shared" si="290"/>
        <v>0</v>
      </c>
      <c r="CW255" s="127">
        <f t="shared" si="291"/>
        <v>0</v>
      </c>
      <c r="CX255" s="124">
        <f t="shared" si="292"/>
        <v>12</v>
      </c>
      <c r="CY255" s="124">
        <f t="shared" si="301"/>
        <v>1.365</v>
      </c>
      <c r="CZ255" s="124">
        <f t="shared" si="302"/>
        <v>1.1727891568967848</v>
      </c>
      <c r="DA255" s="125">
        <f t="shared" si="293"/>
        <v>-2.0678999999999998</v>
      </c>
      <c r="DB255" s="125">
        <f t="shared" si="294"/>
        <v>1.155</v>
      </c>
      <c r="DC255" s="125">
        <f t="shared" si="295"/>
        <v>3.2195</v>
      </c>
      <c r="DD255" s="125">
        <f t="shared" si="303"/>
        <v>3.7572891568967846</v>
      </c>
      <c r="DE255" s="298" t="str">
        <f t="shared" si="296"/>
        <v>C</v>
      </c>
    </row>
    <row r="256" spans="1:109" x14ac:dyDescent="0.25">
      <c r="A256" s="23">
        <v>1100</v>
      </c>
      <c r="B256" s="23">
        <v>15</v>
      </c>
      <c r="C256" s="23">
        <v>2</v>
      </c>
      <c r="D256" s="23" t="s">
        <v>266</v>
      </c>
      <c r="E256" s="312">
        <f t="shared" si="228"/>
        <v>2.4793957101655288</v>
      </c>
      <c r="F256" s="287" t="str">
        <f t="shared" si="229"/>
        <v>B</v>
      </c>
      <c r="G256" s="312">
        <f t="shared" si="230"/>
        <v>3.335</v>
      </c>
      <c r="H256" s="312">
        <f t="shared" si="230"/>
        <v>4.0757949509488123</v>
      </c>
      <c r="I256" s="287" t="str">
        <f t="shared" si="231"/>
        <v>C</v>
      </c>
      <c r="J256" s="320">
        <f t="shared" si="297"/>
        <v>2</v>
      </c>
      <c r="K256" s="80">
        <f t="shared" si="298"/>
        <v>2</v>
      </c>
      <c r="L256" s="82">
        <f t="shared" si="299"/>
        <v>2</v>
      </c>
      <c r="M256" s="80">
        <f t="shared" si="232"/>
        <v>15</v>
      </c>
      <c r="N256" s="80">
        <f t="shared" si="233"/>
        <v>220</v>
      </c>
      <c r="O256" s="80">
        <f t="shared" si="234"/>
        <v>220</v>
      </c>
      <c r="P256" s="80">
        <f t="shared" si="235"/>
        <v>1100</v>
      </c>
      <c r="Q256" s="80">
        <f t="shared" si="236"/>
        <v>3080</v>
      </c>
      <c r="R256" s="80">
        <f t="shared" si="237"/>
        <v>3080</v>
      </c>
      <c r="S256" s="80">
        <f t="shared" si="238"/>
        <v>110</v>
      </c>
      <c r="T256" s="80">
        <f>0</f>
        <v>0</v>
      </c>
      <c r="U256" s="80">
        <f>'Int. Sens. Plot'!$B$2</f>
        <v>100</v>
      </c>
      <c r="V256" s="80">
        <f>'Int. Sens. Plot'!$B$3</f>
        <v>25</v>
      </c>
      <c r="W256" s="80">
        <f t="shared" si="239"/>
        <v>5</v>
      </c>
      <c r="X256" s="80">
        <f t="shared" si="240"/>
        <v>5</v>
      </c>
      <c r="Y256" s="225">
        <v>0.5</v>
      </c>
      <c r="Z256" s="80">
        <v>0</v>
      </c>
      <c r="AA256" s="86">
        <v>45</v>
      </c>
      <c r="AB256" s="86">
        <v>5</v>
      </c>
      <c r="AC256" s="80">
        <v>90</v>
      </c>
      <c r="AD256" s="80">
        <v>45</v>
      </c>
      <c r="AE256" s="80">
        <v>12</v>
      </c>
      <c r="AF256" s="80">
        <f t="shared" si="241"/>
        <v>33</v>
      </c>
      <c r="AG256" s="80">
        <f t="shared" si="242"/>
        <v>33</v>
      </c>
      <c r="AH256" s="86">
        <v>0</v>
      </c>
      <c r="AI256" s="86">
        <v>12</v>
      </c>
      <c r="AJ256" s="40">
        <v>236.9</v>
      </c>
      <c r="AK256" s="86">
        <v>9</v>
      </c>
      <c r="AL256" s="86">
        <v>0</v>
      </c>
      <c r="AM256" s="91">
        <v>1</v>
      </c>
      <c r="AN256" s="91">
        <v>0.1</v>
      </c>
      <c r="AO256" s="122">
        <v>3.5</v>
      </c>
      <c r="AP256" s="122">
        <v>10</v>
      </c>
      <c r="AQ256" s="122">
        <v>3</v>
      </c>
      <c r="AR256" s="122">
        <v>3</v>
      </c>
      <c r="AS256" s="122" t="str">
        <f t="shared" si="243"/>
        <v>Stop</v>
      </c>
      <c r="AT256" s="119" t="s">
        <v>74</v>
      </c>
      <c r="AU256" s="321" t="s">
        <v>74</v>
      </c>
      <c r="AV256" s="306">
        <f t="shared" si="244"/>
        <v>12.428571428571429</v>
      </c>
      <c r="AW256" s="276">
        <f t="shared" si="245"/>
        <v>0.85555555555555551</v>
      </c>
      <c r="AX256" s="276">
        <f t="shared" si="246"/>
        <v>2.7777777777777776E-2</v>
      </c>
      <c r="AY256" s="125">
        <f t="shared" si="247"/>
        <v>870.37778396925114</v>
      </c>
      <c r="AZ256" s="125">
        <f t="shared" si="248"/>
        <v>1305.5666759538767</v>
      </c>
      <c r="BA256" s="125">
        <f t="shared" si="249"/>
        <v>1751.1841393670736</v>
      </c>
      <c r="BB256" s="125">
        <f t="shared" si="250"/>
        <v>1</v>
      </c>
      <c r="BC256" s="125">
        <f t="shared" si="251"/>
        <v>1</v>
      </c>
      <c r="BD256" s="326" t="str">
        <f t="shared" si="252"/>
        <v>-</v>
      </c>
      <c r="BE256" s="125" t="str">
        <f t="shared" si="253"/>
        <v>-</v>
      </c>
      <c r="BF256" s="125">
        <f t="shared" si="254"/>
        <v>2.2994131821035446</v>
      </c>
      <c r="BG256" s="125">
        <f t="shared" si="255"/>
        <v>0.97247071016552877</v>
      </c>
      <c r="BH256" s="127">
        <f t="shared" si="256"/>
        <v>385</v>
      </c>
      <c r="BI256" s="125">
        <f t="shared" si="257"/>
        <v>0.75074999999999992</v>
      </c>
      <c r="BJ256" s="125">
        <f t="shared" si="258"/>
        <v>0.156475</v>
      </c>
      <c r="BK256" s="127">
        <f t="shared" si="259"/>
        <v>49</v>
      </c>
      <c r="BL256" s="126">
        <f>IF(AS256="Signalized",(AC256-BK256)^2/(2*AC256),IF(AS256="Free",PEDBIKE_DELAY(AX256,AW256,AF256,AE256,AO256,AR256,AM256,L256,TRUE),IF(AS256="Stop",1,"Control N/A!")))</f>
        <v>1</v>
      </c>
      <c r="BM256" s="125">
        <f t="shared" si="260"/>
        <v>0</v>
      </c>
      <c r="BN256" s="125">
        <f t="shared" si="261"/>
        <v>2.4793957101655288</v>
      </c>
      <c r="BO256" s="124" t="str">
        <f t="shared" si="262"/>
        <v>B</v>
      </c>
      <c r="BP256" s="310"/>
      <c r="BQ256" s="302">
        <f t="shared" si="263"/>
        <v>1500</v>
      </c>
      <c r="BR256" s="126">
        <v>241</v>
      </c>
      <c r="BS256" s="127">
        <f t="shared" si="264"/>
        <v>3.0120948517563056E-4</v>
      </c>
      <c r="BT256" s="126">
        <f t="shared" si="265"/>
        <v>22.5</v>
      </c>
      <c r="BU256" s="303">
        <f t="shared" si="266"/>
        <v>6.3</v>
      </c>
      <c r="BV256" s="276">
        <f t="shared" si="267"/>
        <v>0.85555555555555551</v>
      </c>
      <c r="BW256" s="276">
        <f t="shared" si="268"/>
        <v>6.9444444444444441E-3</v>
      </c>
      <c r="BX256" s="125">
        <f t="shared" si="269"/>
        <v>1</v>
      </c>
      <c r="BY256" s="125">
        <f t="shared" si="270"/>
        <v>4.7977208709593204E-3</v>
      </c>
      <c r="BZ256" s="125">
        <f t="shared" si="271"/>
        <v>6.3</v>
      </c>
      <c r="CA256" s="125">
        <f t="shared" si="272"/>
        <v>0.15069196145394803</v>
      </c>
      <c r="CB256" s="125">
        <f t="shared" si="273"/>
        <v>0.99543802666426484</v>
      </c>
      <c r="CC256" s="125">
        <f t="shared" si="274"/>
        <v>249.8828772028028</v>
      </c>
      <c r="CD256" s="125">
        <f t="shared" si="275"/>
        <v>1.1399590228559535</v>
      </c>
      <c r="CE256" s="125">
        <f t="shared" si="276"/>
        <v>219</v>
      </c>
      <c r="CF256" s="304" cm="1">
        <f t="array" ref="CF256">PEDBIKE_DELAY(BW256,BV256,AG256,AH256,AP256,AQ256,AN256,L256,FALSE)</f>
        <v>21.988313322977184</v>
      </c>
      <c r="CG256" s="306">
        <f t="shared" si="277"/>
        <v>6.3</v>
      </c>
      <c r="CH256" s="125">
        <f t="shared" si="278"/>
        <v>1</v>
      </c>
      <c r="CI256" s="125">
        <f t="shared" si="279"/>
        <v>4.7977208709593204E-3</v>
      </c>
      <c r="CJ256" s="125">
        <f t="shared" si="280"/>
        <v>6.3</v>
      </c>
      <c r="CK256" s="125">
        <f t="shared" si="281"/>
        <v>0.99543802666426495</v>
      </c>
      <c r="CL256" s="125">
        <f t="shared" si="282"/>
        <v>1</v>
      </c>
      <c r="CM256" s="125">
        <f t="shared" si="283"/>
        <v>248.74291817994683</v>
      </c>
      <c r="CN256" s="125">
        <f t="shared" si="284"/>
        <v>1.1399590228559535</v>
      </c>
      <c r="CO256" s="127">
        <f t="shared" si="285"/>
        <v>219</v>
      </c>
      <c r="CP256" s="125" cm="1">
        <f t="array" ref="CP256">PEDBIKE_DELAY(BW256,AW256,AG256,AH256,AP256,AQ256,AN256,L256,FALSE)</f>
        <v>21.988313322977184</v>
      </c>
      <c r="CQ256" s="126">
        <f t="shared" si="286"/>
        <v>30.5</v>
      </c>
      <c r="CR256" s="126">
        <f t="shared" si="287"/>
        <v>78.5</v>
      </c>
      <c r="CS256" s="126">
        <f t="shared" si="288"/>
        <v>54.5</v>
      </c>
      <c r="CT256" s="304">
        <f t="shared" si="289"/>
        <v>35.950000000000003</v>
      </c>
      <c r="CU256" s="126">
        <f t="shared" si="300"/>
        <v>21.988313322977184</v>
      </c>
      <c r="CV256" s="126">
        <f t="shared" si="290"/>
        <v>0</v>
      </c>
      <c r="CW256" s="127">
        <f t="shared" si="291"/>
        <v>0</v>
      </c>
      <c r="CX256" s="124">
        <f t="shared" si="292"/>
        <v>12</v>
      </c>
      <c r="CY256" s="124">
        <f t="shared" si="301"/>
        <v>1.5014999999999998</v>
      </c>
      <c r="CZ256" s="124">
        <f t="shared" si="302"/>
        <v>1.2392949509488125</v>
      </c>
      <c r="DA256" s="125">
        <f t="shared" si="293"/>
        <v>-2.0678999999999998</v>
      </c>
      <c r="DB256" s="125">
        <f t="shared" si="294"/>
        <v>1.2705</v>
      </c>
      <c r="DC256" s="125">
        <f t="shared" si="295"/>
        <v>3.335</v>
      </c>
      <c r="DD256" s="125">
        <f t="shared" si="303"/>
        <v>4.0757949509488123</v>
      </c>
      <c r="DE256" s="298" t="str">
        <f t="shared" si="296"/>
        <v>C</v>
      </c>
    </row>
    <row r="257" spans="1:109" x14ac:dyDescent="0.25">
      <c r="A257" s="23">
        <v>1200</v>
      </c>
      <c r="B257" s="23">
        <v>15</v>
      </c>
      <c r="C257" s="23">
        <v>2</v>
      </c>
      <c r="D257" s="23" t="s">
        <v>266</v>
      </c>
      <c r="E257" s="312">
        <f t="shared" si="228"/>
        <v>2.5618707101655289</v>
      </c>
      <c r="F257" s="287" t="str">
        <f t="shared" si="229"/>
        <v>B</v>
      </c>
      <c r="G257" s="312">
        <f t="shared" si="230"/>
        <v>3.4504999999999999</v>
      </c>
      <c r="H257" s="312">
        <f t="shared" si="230"/>
        <v>4.3848786436136384</v>
      </c>
      <c r="I257" s="287" t="str">
        <f t="shared" si="231"/>
        <v>C</v>
      </c>
      <c r="J257" s="320">
        <f t="shared" si="297"/>
        <v>2</v>
      </c>
      <c r="K257" s="80">
        <f t="shared" si="298"/>
        <v>2</v>
      </c>
      <c r="L257" s="82">
        <f t="shared" si="299"/>
        <v>2</v>
      </c>
      <c r="M257" s="80">
        <f t="shared" si="232"/>
        <v>15</v>
      </c>
      <c r="N257" s="80">
        <f t="shared" si="233"/>
        <v>240</v>
      </c>
      <c r="O257" s="80">
        <f t="shared" si="234"/>
        <v>240</v>
      </c>
      <c r="P257" s="80">
        <f t="shared" si="235"/>
        <v>1200</v>
      </c>
      <c r="Q257" s="80">
        <f t="shared" si="236"/>
        <v>3360</v>
      </c>
      <c r="R257" s="80">
        <f t="shared" si="237"/>
        <v>3360</v>
      </c>
      <c r="S257" s="80">
        <f t="shared" si="238"/>
        <v>120</v>
      </c>
      <c r="T257" s="80">
        <f>0</f>
        <v>0</v>
      </c>
      <c r="U257" s="80">
        <f>'Int. Sens. Plot'!$B$2</f>
        <v>100</v>
      </c>
      <c r="V257" s="80">
        <f>'Int. Sens. Plot'!$B$3</f>
        <v>25</v>
      </c>
      <c r="W257" s="80">
        <f t="shared" si="239"/>
        <v>5</v>
      </c>
      <c r="X257" s="80">
        <f t="shared" si="240"/>
        <v>5</v>
      </c>
      <c r="Y257" s="225">
        <v>0.5</v>
      </c>
      <c r="Z257" s="80">
        <v>0</v>
      </c>
      <c r="AA257" s="86">
        <v>45</v>
      </c>
      <c r="AB257" s="86">
        <v>5</v>
      </c>
      <c r="AC257" s="80">
        <v>90</v>
      </c>
      <c r="AD257" s="80">
        <v>45</v>
      </c>
      <c r="AE257" s="80">
        <v>12</v>
      </c>
      <c r="AF257" s="80">
        <f t="shared" si="241"/>
        <v>33</v>
      </c>
      <c r="AG257" s="80">
        <f t="shared" si="242"/>
        <v>33</v>
      </c>
      <c r="AH257" s="86">
        <v>0</v>
      </c>
      <c r="AI257" s="86">
        <v>12</v>
      </c>
      <c r="AJ257" s="40">
        <v>237.9</v>
      </c>
      <c r="AK257" s="86">
        <v>9</v>
      </c>
      <c r="AL257" s="86">
        <v>0</v>
      </c>
      <c r="AM257" s="91">
        <v>1</v>
      </c>
      <c r="AN257" s="91">
        <v>0.1</v>
      </c>
      <c r="AO257" s="122">
        <v>3.5</v>
      </c>
      <c r="AP257" s="122">
        <v>10</v>
      </c>
      <c r="AQ257" s="122">
        <v>3</v>
      </c>
      <c r="AR257" s="122">
        <v>3</v>
      </c>
      <c r="AS257" s="122" t="str">
        <f t="shared" si="243"/>
        <v>Stop</v>
      </c>
      <c r="AT257" s="119" t="s">
        <v>74</v>
      </c>
      <c r="AU257" s="321" t="s">
        <v>74</v>
      </c>
      <c r="AV257" s="306">
        <f t="shared" si="244"/>
        <v>12.428571428571429</v>
      </c>
      <c r="AW257" s="276">
        <f t="shared" si="245"/>
        <v>0.93333333333333335</v>
      </c>
      <c r="AX257" s="276">
        <f t="shared" si="246"/>
        <v>2.7777777777777776E-2</v>
      </c>
      <c r="AY257" s="125">
        <f t="shared" si="247"/>
        <v>2102.5354492349848</v>
      </c>
      <c r="AZ257" s="125">
        <f t="shared" si="248"/>
        <v>3153.8031738524769</v>
      </c>
      <c r="BA257" s="125">
        <f t="shared" si="249"/>
        <v>4215.4994698985411</v>
      </c>
      <c r="BB257" s="125">
        <f t="shared" si="250"/>
        <v>1</v>
      </c>
      <c r="BC257" s="125">
        <f t="shared" si="251"/>
        <v>1</v>
      </c>
      <c r="BD257" s="326" t="str">
        <f t="shared" si="252"/>
        <v>-</v>
      </c>
      <c r="BE257" s="125" t="str">
        <f t="shared" si="253"/>
        <v>-</v>
      </c>
      <c r="BF257" s="125">
        <f t="shared" si="254"/>
        <v>2.1181293322730919</v>
      </c>
      <c r="BG257" s="125">
        <f t="shared" si="255"/>
        <v>0.97247071016552877</v>
      </c>
      <c r="BH257" s="127">
        <f t="shared" si="256"/>
        <v>420</v>
      </c>
      <c r="BI257" s="125">
        <f t="shared" si="257"/>
        <v>0.81899999999999995</v>
      </c>
      <c r="BJ257" s="125">
        <f t="shared" si="258"/>
        <v>0.17069999999999999</v>
      </c>
      <c r="BK257" s="127">
        <f t="shared" si="259"/>
        <v>49</v>
      </c>
      <c r="BL257" s="126">
        <f>IF(AS257="Signalized",(AC257-BK257)^2/(2*AC257),IF(AS257="Free",PEDBIKE_DELAY(AX257,AW257,AF257,AE257,AO257,AR257,AM257,L257,TRUE),IF(AS257="Stop",1,"Control N/A!")))</f>
        <v>1</v>
      </c>
      <c r="BM257" s="125">
        <f t="shared" si="260"/>
        <v>0</v>
      </c>
      <c r="BN257" s="125">
        <f t="shared" si="261"/>
        <v>2.5618707101655289</v>
      </c>
      <c r="BO257" s="124" t="str">
        <f t="shared" si="262"/>
        <v>B</v>
      </c>
      <c r="BP257" s="310"/>
      <c r="BQ257" s="302">
        <f t="shared" si="263"/>
        <v>1500</v>
      </c>
      <c r="BR257" s="126">
        <v>242</v>
      </c>
      <c r="BS257" s="127">
        <f t="shared" si="264"/>
        <v>7.3865836776099025E-5</v>
      </c>
      <c r="BT257" s="126">
        <f t="shared" si="265"/>
        <v>22.5</v>
      </c>
      <c r="BU257" s="303">
        <f t="shared" si="266"/>
        <v>6.3</v>
      </c>
      <c r="BV257" s="276">
        <f t="shared" si="267"/>
        <v>0.93333333333333335</v>
      </c>
      <c r="BW257" s="276">
        <f t="shared" si="268"/>
        <v>6.9444444444444441E-3</v>
      </c>
      <c r="BX257" s="125">
        <f t="shared" si="269"/>
        <v>1</v>
      </c>
      <c r="BY257" s="125">
        <f t="shared" si="270"/>
        <v>4.2049300265776255E-3</v>
      </c>
      <c r="BZ257" s="125">
        <f t="shared" si="271"/>
        <v>6.3</v>
      </c>
      <c r="CA257" s="125">
        <f t="shared" si="272"/>
        <v>0.16320973402803651</v>
      </c>
      <c r="CB257" s="125">
        <f t="shared" si="273"/>
        <v>0.99720521472496315</v>
      </c>
      <c r="CC257" s="125">
        <f t="shared" si="274"/>
        <v>377.04938819471596</v>
      </c>
      <c r="CD257" s="125">
        <f t="shared" si="275"/>
        <v>1.0537720780882429</v>
      </c>
      <c r="CE257" s="125">
        <f t="shared" si="276"/>
        <v>358</v>
      </c>
      <c r="CF257" s="304" cm="1">
        <f t="array" ref="CF257">PEDBIKE_DELAY(BW257,BV257,AG257,AH257,AP257,AQ257,AN257,L257,FALSE)</f>
        <v>25.352173041317855</v>
      </c>
      <c r="CG257" s="306">
        <f t="shared" si="277"/>
        <v>6.3</v>
      </c>
      <c r="CH257" s="125">
        <f t="shared" si="278"/>
        <v>1</v>
      </c>
      <c r="CI257" s="125">
        <f t="shared" si="279"/>
        <v>4.2049300265776255E-3</v>
      </c>
      <c r="CJ257" s="125">
        <f t="shared" si="280"/>
        <v>6.3</v>
      </c>
      <c r="CK257" s="125">
        <f t="shared" si="281"/>
        <v>0.99720521472496315</v>
      </c>
      <c r="CL257" s="125">
        <f t="shared" si="282"/>
        <v>1</v>
      </c>
      <c r="CM257" s="125">
        <f t="shared" si="283"/>
        <v>375.99561611662773</v>
      </c>
      <c r="CN257" s="125">
        <f t="shared" si="284"/>
        <v>1.0537720780882429</v>
      </c>
      <c r="CO257" s="127">
        <f t="shared" si="285"/>
        <v>358</v>
      </c>
      <c r="CP257" s="125" cm="1">
        <f t="array" ref="CP257">PEDBIKE_DELAY(BW257,AW257,AG257,AH257,AP257,AQ257,AN257,L257,FALSE)</f>
        <v>25.352173041317855</v>
      </c>
      <c r="CQ257" s="126">
        <f t="shared" si="286"/>
        <v>30.5</v>
      </c>
      <c r="CR257" s="126">
        <f t="shared" si="287"/>
        <v>78.5</v>
      </c>
      <c r="CS257" s="126">
        <f t="shared" si="288"/>
        <v>54.5</v>
      </c>
      <c r="CT257" s="304">
        <f t="shared" si="289"/>
        <v>35.950000000000003</v>
      </c>
      <c r="CU257" s="126">
        <f t="shared" si="300"/>
        <v>25.352173041317855</v>
      </c>
      <c r="CV257" s="126">
        <f t="shared" si="290"/>
        <v>0</v>
      </c>
      <c r="CW257" s="127">
        <f t="shared" si="291"/>
        <v>0</v>
      </c>
      <c r="CX257" s="124">
        <f t="shared" si="292"/>
        <v>12</v>
      </c>
      <c r="CY257" s="124">
        <f t="shared" si="301"/>
        <v>1.6379999999999999</v>
      </c>
      <c r="CZ257" s="124">
        <f t="shared" si="302"/>
        <v>1.2963786436136384</v>
      </c>
      <c r="DA257" s="125">
        <f t="shared" si="293"/>
        <v>-2.0678999999999998</v>
      </c>
      <c r="DB257" s="125">
        <f t="shared" si="294"/>
        <v>1.3859999999999999</v>
      </c>
      <c r="DC257" s="125">
        <f t="shared" si="295"/>
        <v>3.4504999999999999</v>
      </c>
      <c r="DD257" s="125">
        <f t="shared" si="303"/>
        <v>4.3848786436136384</v>
      </c>
      <c r="DE257" s="298" t="str">
        <f t="shared" si="296"/>
        <v>C</v>
      </c>
    </row>
    <row r="258" spans="1:109" x14ac:dyDescent="0.25">
      <c r="A258" s="23">
        <v>100</v>
      </c>
      <c r="B258" s="23">
        <v>25</v>
      </c>
      <c r="C258" s="23">
        <v>2</v>
      </c>
      <c r="D258" s="23" t="s">
        <v>266</v>
      </c>
      <c r="E258" s="312">
        <f t="shared" si="228"/>
        <v>1.7001457101655288</v>
      </c>
      <c r="F258" s="287" t="str">
        <f t="shared" si="229"/>
        <v>A</v>
      </c>
      <c r="G258" s="312">
        <f t="shared" si="230"/>
        <v>2.1799999999999997</v>
      </c>
      <c r="H258" s="312">
        <f t="shared" si="230"/>
        <v>0.40750000000000014</v>
      </c>
      <c r="I258" s="287" t="str">
        <f t="shared" si="231"/>
        <v>B</v>
      </c>
      <c r="J258" s="320">
        <f t="shared" si="297"/>
        <v>2</v>
      </c>
      <c r="K258" s="80">
        <f t="shared" si="298"/>
        <v>2</v>
      </c>
      <c r="L258" s="82">
        <f t="shared" si="299"/>
        <v>2</v>
      </c>
      <c r="M258" s="80">
        <f t="shared" si="232"/>
        <v>25</v>
      </c>
      <c r="N258" s="80">
        <f t="shared" si="233"/>
        <v>20</v>
      </c>
      <c r="O258" s="80">
        <f t="shared" si="234"/>
        <v>20</v>
      </c>
      <c r="P258" s="80">
        <f t="shared" si="235"/>
        <v>100</v>
      </c>
      <c r="Q258" s="80">
        <f t="shared" si="236"/>
        <v>280</v>
      </c>
      <c r="R258" s="80">
        <f t="shared" si="237"/>
        <v>280</v>
      </c>
      <c r="S258" s="80">
        <f t="shared" si="238"/>
        <v>10</v>
      </c>
      <c r="T258" s="80">
        <f>0</f>
        <v>0</v>
      </c>
      <c r="U258" s="80">
        <f>'Int. Sens. Plot'!$B$2</f>
        <v>100</v>
      </c>
      <c r="V258" s="80">
        <f>'Int. Sens. Plot'!$B$3</f>
        <v>25</v>
      </c>
      <c r="W258" s="80">
        <f t="shared" si="239"/>
        <v>5</v>
      </c>
      <c r="X258" s="80">
        <f t="shared" si="240"/>
        <v>5</v>
      </c>
      <c r="Y258" s="225">
        <v>0.5</v>
      </c>
      <c r="Z258" s="80">
        <v>0</v>
      </c>
      <c r="AA258" s="86">
        <v>45</v>
      </c>
      <c r="AB258" s="86">
        <v>5</v>
      </c>
      <c r="AC258" s="80">
        <v>90</v>
      </c>
      <c r="AD258" s="80">
        <v>45</v>
      </c>
      <c r="AE258" s="80">
        <v>12</v>
      </c>
      <c r="AF258" s="80">
        <f t="shared" si="241"/>
        <v>33</v>
      </c>
      <c r="AG258" s="80">
        <f t="shared" si="242"/>
        <v>33</v>
      </c>
      <c r="AH258" s="86">
        <v>0</v>
      </c>
      <c r="AI258" s="86">
        <v>12</v>
      </c>
      <c r="AJ258" s="40">
        <v>238.9</v>
      </c>
      <c r="AK258" s="86">
        <v>9</v>
      </c>
      <c r="AL258" s="86">
        <v>0</v>
      </c>
      <c r="AM258" s="91">
        <v>1</v>
      </c>
      <c r="AN258" s="91">
        <v>0.1</v>
      </c>
      <c r="AO258" s="122">
        <v>3.5</v>
      </c>
      <c r="AP258" s="122">
        <v>10</v>
      </c>
      <c r="AQ258" s="122">
        <v>3</v>
      </c>
      <c r="AR258" s="122">
        <v>3</v>
      </c>
      <c r="AS258" s="122" t="str">
        <f t="shared" si="243"/>
        <v>Stop</v>
      </c>
      <c r="AT258" s="119" t="s">
        <v>74</v>
      </c>
      <c r="AU258" s="321" t="s">
        <v>74</v>
      </c>
      <c r="AV258" s="306">
        <f t="shared" si="244"/>
        <v>12.428571428571429</v>
      </c>
      <c r="AW258" s="276">
        <f t="shared" si="245"/>
        <v>7.7777777777777779E-2</v>
      </c>
      <c r="AX258" s="276">
        <f t="shared" si="246"/>
        <v>2.7777777777777776E-2</v>
      </c>
      <c r="AY258" s="125">
        <f t="shared" si="247"/>
        <v>1</v>
      </c>
      <c r="AZ258" s="125">
        <f t="shared" si="248"/>
        <v>1.2136081181958649</v>
      </c>
      <c r="BA258" s="125">
        <f t="shared" si="249"/>
        <v>12.428571428571429</v>
      </c>
      <c r="BB258" s="125">
        <f t="shared" si="250"/>
        <v>0.38327578563083919</v>
      </c>
      <c r="BC258" s="125">
        <f t="shared" si="251"/>
        <v>0.6196512434107414</v>
      </c>
      <c r="BD258" s="326" t="str">
        <f t="shared" si="252"/>
        <v>-</v>
      </c>
      <c r="BE258" s="125" t="str">
        <f t="shared" si="253"/>
        <v>-</v>
      </c>
      <c r="BF258" s="125">
        <f t="shared" si="254"/>
        <v>88.46869197245654</v>
      </c>
      <c r="BG258" s="125">
        <f t="shared" si="255"/>
        <v>0.97247071016552877</v>
      </c>
      <c r="BH258" s="127">
        <f t="shared" si="256"/>
        <v>35</v>
      </c>
      <c r="BI258" s="125">
        <f t="shared" si="257"/>
        <v>0.11374999999999999</v>
      </c>
      <c r="BJ258" s="125">
        <f t="shared" si="258"/>
        <v>1.4225E-2</v>
      </c>
      <c r="BK258" s="127">
        <f t="shared" si="259"/>
        <v>49</v>
      </c>
      <c r="BL258" s="126">
        <f>IF(AS258="Signalized",(AC258-BK258)^2/(2*AC258),IF(AS258="Free",PEDBIKE_DELAY(AX258,AW258,AF258,AE258,AO258,AR258,AM258,L258,TRUE),IF(AS258="Stop",1,"Control N/A!")))</f>
        <v>1</v>
      </c>
      <c r="BM258" s="125">
        <f t="shared" si="260"/>
        <v>0</v>
      </c>
      <c r="BN258" s="125">
        <f t="shared" si="261"/>
        <v>1.7001457101655288</v>
      </c>
      <c r="BO258" s="124" t="str">
        <f t="shared" si="262"/>
        <v>A</v>
      </c>
      <c r="BP258" s="310"/>
      <c r="BQ258" s="302">
        <f t="shared" si="263"/>
        <v>1500</v>
      </c>
      <c r="BR258" s="126">
        <v>243</v>
      </c>
      <c r="BS258" s="127">
        <f t="shared" si="264"/>
        <v>194.43019548441865</v>
      </c>
      <c r="BT258" s="126">
        <f t="shared" si="265"/>
        <v>12.022961297741494</v>
      </c>
      <c r="BU258" s="303">
        <f t="shared" si="266"/>
        <v>6.3</v>
      </c>
      <c r="BV258" s="276">
        <f t="shared" si="267"/>
        <v>7.7777777777777779E-2</v>
      </c>
      <c r="BW258" s="276">
        <f t="shared" si="268"/>
        <v>6.9444444444444441E-3</v>
      </c>
      <c r="BX258" s="125">
        <f t="shared" si="269"/>
        <v>1</v>
      </c>
      <c r="BY258" s="125">
        <f t="shared" si="270"/>
        <v>0.1104145909768824</v>
      </c>
      <c r="BZ258" s="125">
        <f t="shared" si="271"/>
        <v>6.3</v>
      </c>
      <c r="CA258" s="125">
        <f t="shared" si="272"/>
        <v>1.4738789704048738E-2</v>
      </c>
      <c r="CB258" s="125">
        <f t="shared" si="273"/>
        <v>0.38737360581558478</v>
      </c>
      <c r="CC258" s="125">
        <f t="shared" si="274"/>
        <v>4.7235535498150769</v>
      </c>
      <c r="CD258" s="125">
        <f t="shared" si="275"/>
        <v>2.8937735789602139</v>
      </c>
      <c r="CE258" s="125">
        <f t="shared" si="276"/>
        <v>2</v>
      </c>
      <c r="CF258" s="304" cm="1">
        <f t="array" ref="CF258">PEDBIKE_DELAY(BW258,BV258,AG258,AH258,AP258,AQ258,AN258,L258,FALSE)</f>
        <v>0.75850019629464838</v>
      </c>
      <c r="CG258" s="306">
        <f t="shared" si="277"/>
        <v>6.3</v>
      </c>
      <c r="CH258" s="125">
        <f t="shared" si="278"/>
        <v>1</v>
      </c>
      <c r="CI258" s="125">
        <f t="shared" si="279"/>
        <v>0.1104145909768824</v>
      </c>
      <c r="CJ258" s="125">
        <f t="shared" si="280"/>
        <v>6.3</v>
      </c>
      <c r="CK258" s="125">
        <f t="shared" si="281"/>
        <v>0.38737360581558389</v>
      </c>
      <c r="CL258" s="125">
        <f t="shared" si="282"/>
        <v>0.99999990505803249</v>
      </c>
      <c r="CM258" s="125">
        <f t="shared" si="283"/>
        <v>1.8297801445777986</v>
      </c>
      <c r="CN258" s="125">
        <f t="shared" si="284"/>
        <v>2.8937735789602139</v>
      </c>
      <c r="CO258" s="127">
        <f t="shared" si="285"/>
        <v>2</v>
      </c>
      <c r="CP258" s="125" cm="1">
        <f t="array" ref="CP258">PEDBIKE_DELAY(BW258,AW258,AG258,AH258,AP258,AQ258,AN258,L258,FALSE)</f>
        <v>0.75850019629464838</v>
      </c>
      <c r="CQ258" s="126">
        <f t="shared" si="286"/>
        <v>30.5</v>
      </c>
      <c r="CR258" s="126">
        <f t="shared" si="287"/>
        <v>78.5</v>
      </c>
      <c r="CS258" s="126">
        <f t="shared" si="288"/>
        <v>54.5</v>
      </c>
      <c r="CT258" s="304">
        <f t="shared" si="289"/>
        <v>25.472961297741495</v>
      </c>
      <c r="CU258" s="126">
        <f t="shared" si="300"/>
        <v>0.75850019629464838</v>
      </c>
      <c r="CV258" s="126">
        <f t="shared" si="290"/>
        <v>0</v>
      </c>
      <c r="CW258" s="127">
        <f t="shared" si="291"/>
        <v>0</v>
      </c>
      <c r="CX258" s="124">
        <f t="shared" si="292"/>
        <v>12</v>
      </c>
      <c r="CY258" s="124">
        <f t="shared" si="301"/>
        <v>0.22749999999999998</v>
      </c>
      <c r="CZ258" s="124">
        <f t="shared" si="302"/>
        <v>0</v>
      </c>
      <c r="DA258" s="125">
        <f t="shared" si="293"/>
        <v>-2.0678999999999998</v>
      </c>
      <c r="DB258" s="125">
        <f t="shared" si="294"/>
        <v>0.11550000000000001</v>
      </c>
      <c r="DC258" s="125">
        <f t="shared" si="295"/>
        <v>2.1799999999999997</v>
      </c>
      <c r="DD258" s="125">
        <f t="shared" si="303"/>
        <v>0.40750000000000014</v>
      </c>
      <c r="DE258" s="298" t="str">
        <f t="shared" si="296"/>
        <v>B</v>
      </c>
    </row>
    <row r="259" spans="1:109" x14ac:dyDescent="0.25">
      <c r="A259" s="23">
        <v>200</v>
      </c>
      <c r="B259" s="23">
        <v>25</v>
      </c>
      <c r="C259" s="23">
        <v>2</v>
      </c>
      <c r="D259" s="23" t="s">
        <v>266</v>
      </c>
      <c r="E259" s="312">
        <f t="shared" si="228"/>
        <v>1.828120710165529</v>
      </c>
      <c r="F259" s="287" t="str">
        <f t="shared" si="229"/>
        <v>A</v>
      </c>
      <c r="G259" s="312">
        <f t="shared" si="230"/>
        <v>2.2954999999999997</v>
      </c>
      <c r="H259" s="312">
        <f t="shared" si="230"/>
        <v>0.95671557674418917</v>
      </c>
      <c r="I259" s="287" t="str">
        <f t="shared" si="231"/>
        <v>B</v>
      </c>
      <c r="J259" s="320">
        <f t="shared" si="297"/>
        <v>2</v>
      </c>
      <c r="K259" s="80">
        <f t="shared" si="298"/>
        <v>2</v>
      </c>
      <c r="L259" s="82">
        <f t="shared" si="299"/>
        <v>2</v>
      </c>
      <c r="M259" s="80">
        <f t="shared" si="232"/>
        <v>25</v>
      </c>
      <c r="N259" s="80">
        <f t="shared" si="233"/>
        <v>40</v>
      </c>
      <c r="O259" s="80">
        <f t="shared" si="234"/>
        <v>40</v>
      </c>
      <c r="P259" s="80">
        <f t="shared" si="235"/>
        <v>200</v>
      </c>
      <c r="Q259" s="80">
        <f t="shared" si="236"/>
        <v>560</v>
      </c>
      <c r="R259" s="80">
        <f t="shared" si="237"/>
        <v>560</v>
      </c>
      <c r="S259" s="80">
        <f t="shared" si="238"/>
        <v>20</v>
      </c>
      <c r="T259" s="80">
        <f>0</f>
        <v>0</v>
      </c>
      <c r="U259" s="80">
        <f>'Int. Sens. Plot'!$B$2</f>
        <v>100</v>
      </c>
      <c r="V259" s="80">
        <f>'Int. Sens. Plot'!$B$3</f>
        <v>25</v>
      </c>
      <c r="W259" s="80">
        <f t="shared" si="239"/>
        <v>5</v>
      </c>
      <c r="X259" s="80">
        <f t="shared" si="240"/>
        <v>5</v>
      </c>
      <c r="Y259" s="225">
        <v>0.5</v>
      </c>
      <c r="Z259" s="80">
        <v>0</v>
      </c>
      <c r="AA259" s="86">
        <v>45</v>
      </c>
      <c r="AB259" s="86">
        <v>5</v>
      </c>
      <c r="AC259" s="80">
        <v>90</v>
      </c>
      <c r="AD259" s="80">
        <v>45</v>
      </c>
      <c r="AE259" s="80">
        <v>12</v>
      </c>
      <c r="AF259" s="80">
        <f t="shared" si="241"/>
        <v>33</v>
      </c>
      <c r="AG259" s="80">
        <f t="shared" si="242"/>
        <v>33</v>
      </c>
      <c r="AH259" s="86">
        <v>0</v>
      </c>
      <c r="AI259" s="86">
        <v>12</v>
      </c>
      <c r="AJ259" s="40">
        <v>239.9</v>
      </c>
      <c r="AK259" s="86">
        <v>9</v>
      </c>
      <c r="AL259" s="86">
        <v>0</v>
      </c>
      <c r="AM259" s="91">
        <v>1</v>
      </c>
      <c r="AN259" s="91">
        <v>0.1</v>
      </c>
      <c r="AO259" s="122">
        <v>3.5</v>
      </c>
      <c r="AP259" s="122">
        <v>10</v>
      </c>
      <c r="AQ259" s="122">
        <v>3</v>
      </c>
      <c r="AR259" s="122">
        <v>3</v>
      </c>
      <c r="AS259" s="122" t="str">
        <f t="shared" si="243"/>
        <v>Stop</v>
      </c>
      <c r="AT259" s="119" t="s">
        <v>74</v>
      </c>
      <c r="AU259" s="321" t="s">
        <v>74</v>
      </c>
      <c r="AV259" s="306">
        <f t="shared" si="244"/>
        <v>12.428571428571429</v>
      </c>
      <c r="AW259" s="276">
        <f t="shared" si="245"/>
        <v>0.15555555555555556</v>
      </c>
      <c r="AX259" s="276">
        <f t="shared" si="246"/>
        <v>2.7777777777777776E-2</v>
      </c>
      <c r="AY259" s="125">
        <f t="shared" si="247"/>
        <v>1.0987478173093093</v>
      </c>
      <c r="AZ259" s="125">
        <f t="shared" si="248"/>
        <v>1.6481217259639638</v>
      </c>
      <c r="BA259" s="125">
        <f t="shared" si="249"/>
        <v>12.626067063190048</v>
      </c>
      <c r="BB259" s="125">
        <f t="shared" si="250"/>
        <v>0.62544905038715037</v>
      </c>
      <c r="BC259" s="125">
        <f t="shared" si="251"/>
        <v>0.85971158614411258</v>
      </c>
      <c r="BD259" s="326" t="str">
        <f t="shared" si="252"/>
        <v>-</v>
      </c>
      <c r="BE259" s="125" t="str">
        <f t="shared" si="253"/>
        <v>-</v>
      </c>
      <c r="BF259" s="125">
        <f t="shared" si="254"/>
        <v>21.012060583374247</v>
      </c>
      <c r="BG259" s="125">
        <f t="shared" si="255"/>
        <v>0.97247071016552877</v>
      </c>
      <c r="BH259" s="127">
        <f t="shared" si="256"/>
        <v>70</v>
      </c>
      <c r="BI259" s="125">
        <f t="shared" si="257"/>
        <v>0.22749999999999998</v>
      </c>
      <c r="BJ259" s="125">
        <f t="shared" si="258"/>
        <v>2.845E-2</v>
      </c>
      <c r="BK259" s="127">
        <f t="shared" si="259"/>
        <v>49</v>
      </c>
      <c r="BL259" s="126">
        <f>IF(AS259="Signalized",(AC259-BK259)^2/(2*AC259),IF(AS259="Free",PEDBIKE_DELAY(AX259,AW259,AF259,AE259,AO259,AR259,AM259,L259,TRUE),IF(AS259="Stop",1,"Control N/A!")))</f>
        <v>1</v>
      </c>
      <c r="BM259" s="125">
        <f t="shared" si="260"/>
        <v>0</v>
      </c>
      <c r="BN259" s="125">
        <f t="shared" si="261"/>
        <v>1.828120710165529</v>
      </c>
      <c r="BO259" s="124" t="str">
        <f t="shared" si="262"/>
        <v>A</v>
      </c>
      <c r="BP259" s="310"/>
      <c r="BQ259" s="302">
        <f t="shared" si="263"/>
        <v>1500</v>
      </c>
      <c r="BR259" s="126">
        <v>244</v>
      </c>
      <c r="BS259" s="127">
        <f t="shared" si="264"/>
        <v>49.847188490004889</v>
      </c>
      <c r="BT259" s="126">
        <f t="shared" si="265"/>
        <v>15.015343676074441</v>
      </c>
      <c r="BU259" s="303">
        <f t="shared" si="266"/>
        <v>6.3</v>
      </c>
      <c r="BV259" s="276">
        <f t="shared" si="267"/>
        <v>0.15555555555555556</v>
      </c>
      <c r="BW259" s="276">
        <f t="shared" si="268"/>
        <v>6.9444444444444441E-3</v>
      </c>
      <c r="BX259" s="125">
        <f t="shared" si="269"/>
        <v>1</v>
      </c>
      <c r="BY259" s="125">
        <f t="shared" si="270"/>
        <v>7.4386484845519102E-2</v>
      </c>
      <c r="BZ259" s="125">
        <f t="shared" si="271"/>
        <v>6.3</v>
      </c>
      <c r="CA259" s="125">
        <f t="shared" si="272"/>
        <v>2.9260347486157245E-2</v>
      </c>
      <c r="CB259" s="125">
        <f t="shared" si="273"/>
        <v>0.62468890114859987</v>
      </c>
      <c r="CC259" s="125">
        <f t="shared" si="274"/>
        <v>7.0436273685742039</v>
      </c>
      <c r="CD259" s="125">
        <f t="shared" si="275"/>
        <v>2.6435515275993744</v>
      </c>
      <c r="CE259" s="125">
        <f t="shared" si="276"/>
        <v>3</v>
      </c>
      <c r="CF259" s="304" cm="1">
        <f t="array" ref="CF259">PEDBIKE_DELAY(BW259,BV259,AG259,AH259,AP259,AQ259,AN259,L259,FALSE)</f>
        <v>1.6723892767539661</v>
      </c>
      <c r="CG259" s="306">
        <f t="shared" si="277"/>
        <v>6.3</v>
      </c>
      <c r="CH259" s="125">
        <f t="shared" si="278"/>
        <v>1</v>
      </c>
      <c r="CI259" s="125">
        <f t="shared" si="279"/>
        <v>7.4386484845519102E-2</v>
      </c>
      <c r="CJ259" s="125">
        <f t="shared" si="280"/>
        <v>6.3</v>
      </c>
      <c r="CK259" s="125">
        <f t="shared" si="281"/>
        <v>0.62468890114860043</v>
      </c>
      <c r="CL259" s="125">
        <f t="shared" si="282"/>
        <v>0.99999999999999101</v>
      </c>
      <c r="CM259" s="125">
        <f t="shared" si="283"/>
        <v>4.4000758409748633</v>
      </c>
      <c r="CN259" s="125">
        <f t="shared" si="284"/>
        <v>2.6435515275993744</v>
      </c>
      <c r="CO259" s="127">
        <f t="shared" si="285"/>
        <v>3</v>
      </c>
      <c r="CP259" s="125" cm="1">
        <f t="array" ref="CP259">PEDBIKE_DELAY(BW259,AW259,AG259,AH259,AP259,AQ259,AN259,L259,FALSE)</f>
        <v>1.6723892767539661</v>
      </c>
      <c r="CQ259" s="126">
        <f t="shared" si="286"/>
        <v>30.5</v>
      </c>
      <c r="CR259" s="126">
        <f t="shared" si="287"/>
        <v>78.5</v>
      </c>
      <c r="CS259" s="126">
        <f t="shared" si="288"/>
        <v>54.5</v>
      </c>
      <c r="CT259" s="304">
        <f t="shared" si="289"/>
        <v>28.46534367607444</v>
      </c>
      <c r="CU259" s="126">
        <f t="shared" si="300"/>
        <v>1.6723892767539661</v>
      </c>
      <c r="CV259" s="126">
        <f t="shared" si="290"/>
        <v>0</v>
      </c>
      <c r="CW259" s="127">
        <f t="shared" si="291"/>
        <v>0</v>
      </c>
      <c r="CX259" s="124">
        <f t="shared" si="292"/>
        <v>12</v>
      </c>
      <c r="CY259" s="124">
        <f t="shared" si="301"/>
        <v>0.45499999999999996</v>
      </c>
      <c r="CZ259" s="124">
        <f t="shared" si="302"/>
        <v>0.20621557674418914</v>
      </c>
      <c r="DA259" s="125">
        <f t="shared" si="293"/>
        <v>-2.0678999999999998</v>
      </c>
      <c r="DB259" s="125">
        <f t="shared" si="294"/>
        <v>0.23100000000000001</v>
      </c>
      <c r="DC259" s="125">
        <f t="shared" si="295"/>
        <v>2.2954999999999997</v>
      </c>
      <c r="DD259" s="125">
        <f t="shared" si="303"/>
        <v>0.95671557674418917</v>
      </c>
      <c r="DE259" s="298" t="str">
        <f t="shared" si="296"/>
        <v>B</v>
      </c>
    </row>
    <row r="260" spans="1:109" x14ac:dyDescent="0.25">
      <c r="A260" s="23">
        <v>300</v>
      </c>
      <c r="B260" s="23">
        <v>25</v>
      </c>
      <c r="C260" s="23">
        <v>2</v>
      </c>
      <c r="D260" s="23" t="s">
        <v>266</v>
      </c>
      <c r="E260" s="312">
        <f t="shared" si="228"/>
        <v>1.956095710165529</v>
      </c>
      <c r="F260" s="287" t="str">
        <f t="shared" si="229"/>
        <v>A</v>
      </c>
      <c r="G260" s="312">
        <f t="shared" si="230"/>
        <v>2.4109999999999996</v>
      </c>
      <c r="H260" s="312">
        <f t="shared" si="230"/>
        <v>1.5046794505887968</v>
      </c>
      <c r="I260" s="287" t="str">
        <f t="shared" si="231"/>
        <v>B</v>
      </c>
      <c r="J260" s="320">
        <f t="shared" si="297"/>
        <v>2</v>
      </c>
      <c r="K260" s="80">
        <f t="shared" si="298"/>
        <v>2</v>
      </c>
      <c r="L260" s="82">
        <f t="shared" si="299"/>
        <v>2</v>
      </c>
      <c r="M260" s="80">
        <f t="shared" si="232"/>
        <v>25</v>
      </c>
      <c r="N260" s="80">
        <f t="shared" si="233"/>
        <v>60</v>
      </c>
      <c r="O260" s="80">
        <f t="shared" si="234"/>
        <v>60</v>
      </c>
      <c r="P260" s="80">
        <f t="shared" si="235"/>
        <v>300</v>
      </c>
      <c r="Q260" s="80">
        <f t="shared" si="236"/>
        <v>840</v>
      </c>
      <c r="R260" s="80">
        <f t="shared" si="237"/>
        <v>840</v>
      </c>
      <c r="S260" s="80">
        <f t="shared" si="238"/>
        <v>30</v>
      </c>
      <c r="T260" s="80">
        <f>0</f>
        <v>0</v>
      </c>
      <c r="U260" s="80">
        <f>'Int. Sens. Plot'!$B$2</f>
        <v>100</v>
      </c>
      <c r="V260" s="80">
        <f>'Int. Sens. Plot'!$B$3</f>
        <v>25</v>
      </c>
      <c r="W260" s="80">
        <f t="shared" si="239"/>
        <v>5</v>
      </c>
      <c r="X260" s="80">
        <f t="shared" si="240"/>
        <v>5</v>
      </c>
      <c r="Y260" s="225">
        <v>0.5</v>
      </c>
      <c r="Z260" s="80">
        <v>0</v>
      </c>
      <c r="AA260" s="86">
        <v>45</v>
      </c>
      <c r="AB260" s="86">
        <v>5</v>
      </c>
      <c r="AC260" s="80">
        <v>90</v>
      </c>
      <c r="AD260" s="80">
        <v>45</v>
      </c>
      <c r="AE260" s="80">
        <v>12</v>
      </c>
      <c r="AF260" s="80">
        <f t="shared" si="241"/>
        <v>33</v>
      </c>
      <c r="AG260" s="80">
        <f t="shared" si="242"/>
        <v>33</v>
      </c>
      <c r="AH260" s="86">
        <v>0</v>
      </c>
      <c r="AI260" s="86">
        <v>12</v>
      </c>
      <c r="AJ260" s="40">
        <v>240.9</v>
      </c>
      <c r="AK260" s="86">
        <v>9</v>
      </c>
      <c r="AL260" s="86">
        <v>0</v>
      </c>
      <c r="AM260" s="91">
        <v>1</v>
      </c>
      <c r="AN260" s="91">
        <v>0.1</v>
      </c>
      <c r="AO260" s="122">
        <v>3.5</v>
      </c>
      <c r="AP260" s="122">
        <v>10</v>
      </c>
      <c r="AQ260" s="122">
        <v>3</v>
      </c>
      <c r="AR260" s="122">
        <v>3</v>
      </c>
      <c r="AS260" s="122" t="str">
        <f t="shared" si="243"/>
        <v>Stop</v>
      </c>
      <c r="AT260" s="119" t="s">
        <v>74</v>
      </c>
      <c r="AU260" s="321" t="s">
        <v>74</v>
      </c>
      <c r="AV260" s="306">
        <f t="shared" si="244"/>
        <v>12.428571428571429</v>
      </c>
      <c r="AW260" s="276">
        <f t="shared" si="245"/>
        <v>0.23333333333333334</v>
      </c>
      <c r="AX260" s="276">
        <f t="shared" si="246"/>
        <v>2.7777777777777776E-2</v>
      </c>
      <c r="AY260" s="125">
        <f t="shared" si="247"/>
        <v>1.7107645437217129</v>
      </c>
      <c r="AZ260" s="125">
        <f t="shared" si="248"/>
        <v>2.5661468155825693</v>
      </c>
      <c r="BA260" s="125">
        <f t="shared" si="249"/>
        <v>13.850100516014855</v>
      </c>
      <c r="BB260" s="125">
        <f t="shared" si="250"/>
        <v>0.80127733315269256</v>
      </c>
      <c r="BC260" s="125">
        <f t="shared" si="251"/>
        <v>0.96050930168109405</v>
      </c>
      <c r="BD260" s="326" t="str">
        <f t="shared" si="252"/>
        <v>-</v>
      </c>
      <c r="BE260" s="125" t="str">
        <f t="shared" si="253"/>
        <v>-</v>
      </c>
      <c r="BF260" s="125">
        <f t="shared" si="254"/>
        <v>10.016148237983645</v>
      </c>
      <c r="BG260" s="125">
        <f t="shared" si="255"/>
        <v>0.97247071016552877</v>
      </c>
      <c r="BH260" s="127">
        <f t="shared" si="256"/>
        <v>105</v>
      </c>
      <c r="BI260" s="125">
        <f t="shared" si="257"/>
        <v>0.34125</v>
      </c>
      <c r="BJ260" s="125">
        <f t="shared" si="258"/>
        <v>4.2674999999999998E-2</v>
      </c>
      <c r="BK260" s="127">
        <f t="shared" si="259"/>
        <v>49</v>
      </c>
      <c r="BL260" s="126">
        <f>IF(AS260="Signalized",(AC260-BK260)^2/(2*AC260),IF(AS260="Free",PEDBIKE_DELAY(AX260,AW260,AF260,AE260,AO260,AR260,AM260,L260,TRUE),IF(AS260="Stop",1,"Control N/A!")))</f>
        <v>1</v>
      </c>
      <c r="BM260" s="125">
        <f t="shared" si="260"/>
        <v>0</v>
      </c>
      <c r="BN260" s="125">
        <f t="shared" si="261"/>
        <v>1.956095710165529</v>
      </c>
      <c r="BO260" s="124" t="str">
        <f t="shared" si="262"/>
        <v>A</v>
      </c>
      <c r="BP260" s="310"/>
      <c r="BQ260" s="302">
        <f t="shared" si="263"/>
        <v>1500</v>
      </c>
      <c r="BR260" s="126">
        <v>245</v>
      </c>
      <c r="BS260" s="127">
        <f t="shared" si="264"/>
        <v>12.638400944960633</v>
      </c>
      <c r="BT260" s="126">
        <f t="shared" si="265"/>
        <v>22.5</v>
      </c>
      <c r="BU260" s="303">
        <f t="shared" si="266"/>
        <v>6.3</v>
      </c>
      <c r="BV260" s="276">
        <f t="shared" si="267"/>
        <v>0.23333333333333334</v>
      </c>
      <c r="BW260" s="276">
        <f t="shared" si="268"/>
        <v>6.9444444444444441E-3</v>
      </c>
      <c r="BX260" s="125">
        <f t="shared" si="269"/>
        <v>1</v>
      </c>
      <c r="BY260" s="125">
        <f t="shared" si="270"/>
        <v>5.0456039518253067E-2</v>
      </c>
      <c r="BZ260" s="125">
        <f t="shared" si="271"/>
        <v>6.3</v>
      </c>
      <c r="CA260" s="125">
        <f t="shared" si="272"/>
        <v>4.3567875081940155E-2</v>
      </c>
      <c r="CB260" s="125">
        <f t="shared" si="273"/>
        <v>0.77007451481327605</v>
      </c>
      <c r="CC260" s="125">
        <f t="shared" si="274"/>
        <v>10.458552692425815</v>
      </c>
      <c r="CD260" s="125">
        <f t="shared" si="275"/>
        <v>2.4046878021569218</v>
      </c>
      <c r="CE260" s="125">
        <f t="shared" si="276"/>
        <v>4</v>
      </c>
      <c r="CF260" s="304" cm="1">
        <f t="array" ref="CF260">PEDBIKE_DELAY(BW260,BV260,AG260,AH260,AP260,AQ260,AN260,L260,FALSE)</f>
        <v>2.7881691549448013</v>
      </c>
      <c r="CG260" s="306">
        <f t="shared" si="277"/>
        <v>6.3</v>
      </c>
      <c r="CH260" s="125">
        <f t="shared" si="278"/>
        <v>1</v>
      </c>
      <c r="CI260" s="125">
        <f t="shared" si="279"/>
        <v>5.0456039518253067E-2</v>
      </c>
      <c r="CJ260" s="125">
        <f t="shared" si="280"/>
        <v>6.3</v>
      </c>
      <c r="CK260" s="125">
        <f t="shared" si="281"/>
        <v>0.77007451481327616</v>
      </c>
      <c r="CL260" s="125">
        <f t="shared" si="282"/>
        <v>1</v>
      </c>
      <c r="CM260" s="125">
        <f t="shared" si="283"/>
        <v>8.0538648902688923</v>
      </c>
      <c r="CN260" s="125">
        <f t="shared" si="284"/>
        <v>2.4046878021569218</v>
      </c>
      <c r="CO260" s="127">
        <f t="shared" si="285"/>
        <v>4</v>
      </c>
      <c r="CP260" s="125" cm="1">
        <f t="array" ref="CP260">PEDBIKE_DELAY(BW260,AW260,AG260,AH260,AP260,AQ260,AN260,L260,FALSE)</f>
        <v>2.7881691549448013</v>
      </c>
      <c r="CQ260" s="126">
        <f t="shared" si="286"/>
        <v>30.5</v>
      </c>
      <c r="CR260" s="126">
        <f t="shared" si="287"/>
        <v>78.5</v>
      </c>
      <c r="CS260" s="126">
        <f t="shared" si="288"/>
        <v>54.5</v>
      </c>
      <c r="CT260" s="304">
        <f t="shared" si="289"/>
        <v>35.950000000000003</v>
      </c>
      <c r="CU260" s="126">
        <f t="shared" si="300"/>
        <v>2.7881691549448013</v>
      </c>
      <c r="CV260" s="126">
        <f t="shared" si="290"/>
        <v>0</v>
      </c>
      <c r="CW260" s="127">
        <f t="shared" si="291"/>
        <v>0</v>
      </c>
      <c r="CX260" s="124">
        <f t="shared" si="292"/>
        <v>12</v>
      </c>
      <c r="CY260" s="124">
        <f t="shared" si="301"/>
        <v>0.6825</v>
      </c>
      <c r="CZ260" s="124">
        <f t="shared" si="302"/>
        <v>0.41117945058879685</v>
      </c>
      <c r="DA260" s="125">
        <f t="shared" si="293"/>
        <v>-2.0678999999999998</v>
      </c>
      <c r="DB260" s="125">
        <f t="shared" si="294"/>
        <v>0.34649999999999997</v>
      </c>
      <c r="DC260" s="125">
        <f t="shared" si="295"/>
        <v>2.4109999999999996</v>
      </c>
      <c r="DD260" s="125">
        <f t="shared" si="303"/>
        <v>1.5046794505887968</v>
      </c>
      <c r="DE260" s="298" t="str">
        <f t="shared" si="296"/>
        <v>B</v>
      </c>
    </row>
    <row r="261" spans="1:109" x14ac:dyDescent="0.25">
      <c r="A261" s="23">
        <v>400</v>
      </c>
      <c r="B261" s="23">
        <v>25</v>
      </c>
      <c r="C261" s="23">
        <v>2</v>
      </c>
      <c r="D261" s="23" t="s">
        <v>266</v>
      </c>
      <c r="E261" s="312">
        <f t="shared" si="228"/>
        <v>2.0840707101655291</v>
      </c>
      <c r="F261" s="287" t="str">
        <f t="shared" si="229"/>
        <v>B</v>
      </c>
      <c r="G261" s="312">
        <f t="shared" si="230"/>
        <v>2.5264999999999995</v>
      </c>
      <c r="H261" s="312">
        <f t="shared" si="230"/>
        <v>2.0053357439510719</v>
      </c>
      <c r="I261" s="287" t="str">
        <f t="shared" si="231"/>
        <v>B</v>
      </c>
      <c r="J261" s="320">
        <f t="shared" si="297"/>
        <v>2</v>
      </c>
      <c r="K261" s="80">
        <f t="shared" si="298"/>
        <v>2</v>
      </c>
      <c r="L261" s="82">
        <f t="shared" si="299"/>
        <v>2</v>
      </c>
      <c r="M261" s="80">
        <f t="shared" si="232"/>
        <v>25</v>
      </c>
      <c r="N261" s="80">
        <f t="shared" si="233"/>
        <v>80</v>
      </c>
      <c r="O261" s="80">
        <f t="shared" si="234"/>
        <v>80</v>
      </c>
      <c r="P261" s="80">
        <f t="shared" si="235"/>
        <v>400</v>
      </c>
      <c r="Q261" s="80">
        <f t="shared" si="236"/>
        <v>1120</v>
      </c>
      <c r="R261" s="80">
        <f t="shared" si="237"/>
        <v>1120</v>
      </c>
      <c r="S261" s="80">
        <f t="shared" si="238"/>
        <v>40</v>
      </c>
      <c r="T261" s="80">
        <f>0</f>
        <v>0</v>
      </c>
      <c r="U261" s="80">
        <f>'Int. Sens. Plot'!$B$2</f>
        <v>100</v>
      </c>
      <c r="V261" s="80">
        <f>'Int. Sens. Plot'!$B$3</f>
        <v>25</v>
      </c>
      <c r="W261" s="80">
        <f t="shared" si="239"/>
        <v>5</v>
      </c>
      <c r="X261" s="80">
        <f t="shared" si="240"/>
        <v>5</v>
      </c>
      <c r="Y261" s="225">
        <v>0.5</v>
      </c>
      <c r="Z261" s="80">
        <v>0</v>
      </c>
      <c r="AA261" s="86">
        <v>45</v>
      </c>
      <c r="AB261" s="86">
        <v>5</v>
      </c>
      <c r="AC261" s="80">
        <v>90</v>
      </c>
      <c r="AD261" s="80">
        <v>45</v>
      </c>
      <c r="AE261" s="80">
        <v>12</v>
      </c>
      <c r="AF261" s="80">
        <f t="shared" si="241"/>
        <v>33</v>
      </c>
      <c r="AG261" s="80">
        <f t="shared" si="242"/>
        <v>33</v>
      </c>
      <c r="AH261" s="86">
        <v>0</v>
      </c>
      <c r="AI261" s="86">
        <v>12</v>
      </c>
      <c r="AJ261" s="40">
        <v>241.9</v>
      </c>
      <c r="AK261" s="86">
        <v>9</v>
      </c>
      <c r="AL261" s="86">
        <v>0</v>
      </c>
      <c r="AM261" s="91">
        <v>1</v>
      </c>
      <c r="AN261" s="91">
        <v>0.1</v>
      </c>
      <c r="AO261" s="122">
        <v>3.5</v>
      </c>
      <c r="AP261" s="122">
        <v>10</v>
      </c>
      <c r="AQ261" s="122">
        <v>3</v>
      </c>
      <c r="AR261" s="122">
        <v>3</v>
      </c>
      <c r="AS261" s="122" t="str">
        <f t="shared" si="243"/>
        <v>Stop</v>
      </c>
      <c r="AT261" s="119" t="s">
        <v>74</v>
      </c>
      <c r="AU261" s="321" t="s">
        <v>74</v>
      </c>
      <c r="AV261" s="306">
        <f t="shared" si="244"/>
        <v>12.428571428571429</v>
      </c>
      <c r="AW261" s="276">
        <f t="shared" si="245"/>
        <v>0.31111111111111112</v>
      </c>
      <c r="AX261" s="276">
        <f t="shared" si="246"/>
        <v>2.7777777777777776E-2</v>
      </c>
      <c r="AY261" s="125">
        <f t="shared" si="247"/>
        <v>3.0444275286423914</v>
      </c>
      <c r="AZ261" s="125">
        <f t="shared" si="248"/>
        <v>4.5666412929635873</v>
      </c>
      <c r="BA261" s="125">
        <f t="shared" si="249"/>
        <v>16.517426485856213</v>
      </c>
      <c r="BB261" s="125">
        <f t="shared" si="250"/>
        <v>0.92341679279479139</v>
      </c>
      <c r="BC261" s="125">
        <f t="shared" si="251"/>
        <v>0.99413501237416413</v>
      </c>
      <c r="BD261" s="326" t="str">
        <f t="shared" si="252"/>
        <v>-</v>
      </c>
      <c r="BE261" s="125" t="str">
        <f t="shared" si="253"/>
        <v>-</v>
      </c>
      <c r="BF261" s="125">
        <f t="shared" si="254"/>
        <v>6.5010569158021339</v>
      </c>
      <c r="BG261" s="125">
        <f t="shared" si="255"/>
        <v>0.97247071016552877</v>
      </c>
      <c r="BH261" s="127">
        <f t="shared" si="256"/>
        <v>140</v>
      </c>
      <c r="BI261" s="125">
        <f t="shared" si="257"/>
        <v>0.45499999999999996</v>
      </c>
      <c r="BJ261" s="125">
        <f t="shared" si="258"/>
        <v>5.6899999999999999E-2</v>
      </c>
      <c r="BK261" s="127">
        <f t="shared" si="259"/>
        <v>49</v>
      </c>
      <c r="BL261" s="126">
        <f>IF(AS261="Signalized",(AC261-BK261)^2/(2*AC261),IF(AS261="Free",PEDBIKE_DELAY(AX261,AW261,AF261,AE261,AO261,AR261,AM261,L261,TRUE),IF(AS261="Stop",1,"Control N/A!")))</f>
        <v>1</v>
      </c>
      <c r="BM261" s="125">
        <f t="shared" si="260"/>
        <v>0</v>
      </c>
      <c r="BN261" s="125">
        <f t="shared" si="261"/>
        <v>2.0840707101655291</v>
      </c>
      <c r="BO261" s="124" t="str">
        <f t="shared" si="262"/>
        <v>B</v>
      </c>
      <c r="BP261" s="310"/>
      <c r="BQ261" s="302">
        <f t="shared" si="263"/>
        <v>1500</v>
      </c>
      <c r="BR261" s="126">
        <v>246</v>
      </c>
      <c r="BS261" s="127">
        <f t="shared" si="264"/>
        <v>3.1689697652061288</v>
      </c>
      <c r="BT261" s="126">
        <f t="shared" si="265"/>
        <v>22.5</v>
      </c>
      <c r="BU261" s="303">
        <f t="shared" si="266"/>
        <v>6.3</v>
      </c>
      <c r="BV261" s="276">
        <f t="shared" si="267"/>
        <v>0.31111111111111112</v>
      </c>
      <c r="BW261" s="276">
        <f t="shared" si="268"/>
        <v>6.9444444444444441E-3</v>
      </c>
      <c r="BX261" s="125">
        <f t="shared" si="269"/>
        <v>1</v>
      </c>
      <c r="BY261" s="125">
        <f t="shared" si="270"/>
        <v>3.455294655580711E-2</v>
      </c>
      <c r="BZ261" s="125">
        <f t="shared" si="271"/>
        <v>6.3</v>
      </c>
      <c r="CA261" s="125">
        <f t="shared" si="272"/>
        <v>5.7664527037303959E-2</v>
      </c>
      <c r="CB261" s="125">
        <f t="shared" si="273"/>
        <v>0.85914157907895516</v>
      </c>
      <c r="CC261" s="125">
        <f t="shared" si="274"/>
        <v>15.486364734614304</v>
      </c>
      <c r="CD261" s="125">
        <f t="shared" si="275"/>
        <v>2.1813848823251294</v>
      </c>
      <c r="CE261" s="125">
        <f t="shared" si="276"/>
        <v>7</v>
      </c>
      <c r="CF261" s="304" cm="1">
        <f t="array" ref="CF261">PEDBIKE_DELAY(BW261,BV261,AG261,AH261,AP261,AQ261,AN261,L261,FALSE)</f>
        <v>4.1310970546769639</v>
      </c>
      <c r="CG261" s="306">
        <f t="shared" si="277"/>
        <v>6.3</v>
      </c>
      <c r="CH261" s="125">
        <f t="shared" si="278"/>
        <v>1</v>
      </c>
      <c r="CI261" s="125">
        <f t="shared" si="279"/>
        <v>3.455294655580711E-2</v>
      </c>
      <c r="CJ261" s="125">
        <f t="shared" si="280"/>
        <v>6.3</v>
      </c>
      <c r="CK261" s="125">
        <f t="shared" si="281"/>
        <v>0.85914157907895494</v>
      </c>
      <c r="CL261" s="125">
        <f t="shared" si="282"/>
        <v>1</v>
      </c>
      <c r="CM261" s="125">
        <f t="shared" si="283"/>
        <v>13.304979852289177</v>
      </c>
      <c r="CN261" s="125">
        <f t="shared" si="284"/>
        <v>2.1813848823251294</v>
      </c>
      <c r="CO261" s="127">
        <f t="shared" si="285"/>
        <v>7</v>
      </c>
      <c r="CP261" s="125" cm="1">
        <f t="array" ref="CP261">PEDBIKE_DELAY(BW261,AW261,AG261,AH261,AP261,AQ261,AN261,L261,FALSE)</f>
        <v>4.1310970546769639</v>
      </c>
      <c r="CQ261" s="126">
        <f t="shared" si="286"/>
        <v>30.5</v>
      </c>
      <c r="CR261" s="126">
        <f t="shared" si="287"/>
        <v>78.5</v>
      </c>
      <c r="CS261" s="126">
        <f t="shared" si="288"/>
        <v>54.5</v>
      </c>
      <c r="CT261" s="304">
        <f t="shared" si="289"/>
        <v>35.950000000000003</v>
      </c>
      <c r="CU261" s="126">
        <f t="shared" si="300"/>
        <v>4.1310970546769639</v>
      </c>
      <c r="CV261" s="126">
        <f t="shared" si="290"/>
        <v>0</v>
      </c>
      <c r="CW261" s="127">
        <f t="shared" si="291"/>
        <v>0</v>
      </c>
      <c r="CX261" s="124">
        <f t="shared" si="292"/>
        <v>12</v>
      </c>
      <c r="CY261" s="124">
        <f t="shared" si="301"/>
        <v>0.90999999999999992</v>
      </c>
      <c r="CZ261" s="124">
        <f t="shared" si="302"/>
        <v>0.56883574395107139</v>
      </c>
      <c r="DA261" s="125">
        <f t="shared" si="293"/>
        <v>-2.0678999999999998</v>
      </c>
      <c r="DB261" s="125">
        <f t="shared" si="294"/>
        <v>0.46200000000000002</v>
      </c>
      <c r="DC261" s="125">
        <f t="shared" si="295"/>
        <v>2.5264999999999995</v>
      </c>
      <c r="DD261" s="125">
        <f t="shared" si="303"/>
        <v>2.0053357439510719</v>
      </c>
      <c r="DE261" s="298" t="str">
        <f t="shared" si="296"/>
        <v>B</v>
      </c>
    </row>
    <row r="262" spans="1:109" x14ac:dyDescent="0.25">
      <c r="A262" s="23">
        <v>500</v>
      </c>
      <c r="B262" s="23">
        <v>25</v>
      </c>
      <c r="C262" s="23">
        <v>2</v>
      </c>
      <c r="D262" s="23" t="s">
        <v>266</v>
      </c>
      <c r="E262" s="312">
        <f t="shared" ref="E262:E325" si="304">BN262</f>
        <v>2.2120457101655289</v>
      </c>
      <c r="F262" s="287" t="str">
        <f t="shared" ref="F262:F325" si="305">BO262</f>
        <v>B</v>
      </c>
      <c r="G262" s="312">
        <f t="shared" ref="G262:H325" si="306">DC262</f>
        <v>2.6419999999999995</v>
      </c>
      <c r="H262" s="312">
        <f t="shared" si="306"/>
        <v>2.4806702476113358</v>
      </c>
      <c r="I262" s="287" t="str">
        <f t="shared" ref="I262:I325" si="307">DE262</f>
        <v>B</v>
      </c>
      <c r="J262" s="320">
        <f t="shared" si="297"/>
        <v>2</v>
      </c>
      <c r="K262" s="80">
        <f t="shared" si="298"/>
        <v>2</v>
      </c>
      <c r="L262" s="82">
        <f t="shared" si="299"/>
        <v>2</v>
      </c>
      <c r="M262" s="80">
        <f t="shared" ref="M262:M325" si="308">B262</f>
        <v>25</v>
      </c>
      <c r="N262" s="80">
        <f t="shared" ref="N262:N325" si="309">P262*0.2</f>
        <v>100</v>
      </c>
      <c r="O262" s="80">
        <f t="shared" ref="O262:O325" si="310">P262*0.2</f>
        <v>100</v>
      </c>
      <c r="P262" s="80">
        <f t="shared" ref="P262:P325" si="311">A262</f>
        <v>500</v>
      </c>
      <c r="Q262" s="80">
        <f t="shared" ref="Q262:Q325" si="312">2*SUM(N262:P262)</f>
        <v>1400</v>
      </c>
      <c r="R262" s="80">
        <f t="shared" ref="R262:R325" si="313">Q262</f>
        <v>1400</v>
      </c>
      <c r="S262" s="80">
        <f t="shared" ref="S262:S325" si="314">N262*0.5</f>
        <v>50</v>
      </c>
      <c r="T262" s="80">
        <f>0</f>
        <v>0</v>
      </c>
      <c r="U262" s="80">
        <f>'Int. Sens. Plot'!$B$2</f>
        <v>100</v>
      </c>
      <c r="V262" s="80">
        <f>'Int. Sens. Plot'!$B$3</f>
        <v>25</v>
      </c>
      <c r="W262" s="80">
        <f t="shared" ref="W262:W325" si="315">V262*0.2</f>
        <v>5</v>
      </c>
      <c r="X262" s="80">
        <f t="shared" ref="X262:X325" si="316">V262*0.2</f>
        <v>5</v>
      </c>
      <c r="Y262" s="225">
        <v>0.5</v>
      </c>
      <c r="Z262" s="80">
        <v>0</v>
      </c>
      <c r="AA262" s="86">
        <v>45</v>
      </c>
      <c r="AB262" s="86">
        <v>5</v>
      </c>
      <c r="AC262" s="80">
        <v>90</v>
      </c>
      <c r="AD262" s="80">
        <v>45</v>
      </c>
      <c r="AE262" s="80">
        <v>12</v>
      </c>
      <c r="AF262" s="80">
        <f t="shared" ref="AF262:AF325" si="317">12*J262+AK262</f>
        <v>33</v>
      </c>
      <c r="AG262" s="80">
        <f t="shared" ref="AG262:AG325" si="318">12*J262+AK262</f>
        <v>33</v>
      </c>
      <c r="AH262" s="86">
        <v>0</v>
      </c>
      <c r="AI262" s="86">
        <v>12</v>
      </c>
      <c r="AJ262" s="40">
        <v>242.9</v>
      </c>
      <c r="AK262" s="86">
        <v>9</v>
      </c>
      <c r="AL262" s="86">
        <v>0</v>
      </c>
      <c r="AM262" s="91">
        <v>1</v>
      </c>
      <c r="AN262" s="91">
        <v>0.1</v>
      </c>
      <c r="AO262" s="122">
        <v>3.5</v>
      </c>
      <c r="AP262" s="122">
        <v>10</v>
      </c>
      <c r="AQ262" s="122">
        <v>3</v>
      </c>
      <c r="AR262" s="122">
        <v>3</v>
      </c>
      <c r="AS262" s="122" t="str">
        <f t="shared" ref="AS262:AS325" si="319">D262</f>
        <v>Stop</v>
      </c>
      <c r="AT262" s="119" t="s">
        <v>74</v>
      </c>
      <c r="AU262" s="321" t="s">
        <v>74</v>
      </c>
      <c r="AV262" s="306">
        <f t="shared" ref="AV262:AV325" si="320">(AF262/AO262) + 3</f>
        <v>12.428571428571429</v>
      </c>
      <c r="AW262" s="276">
        <f t="shared" ref="AW262:AW325" si="321">Q262/3600</f>
        <v>0.3888888888888889</v>
      </c>
      <c r="AX262" s="276">
        <f t="shared" ref="AX262:AX325" si="322">U262/3600</f>
        <v>2.7777777777777776E-2</v>
      </c>
      <c r="AY262" s="125">
        <f t="shared" ref="AY262:AY325" si="323">MAX(8*AZ262/AE262,1)</f>
        <v>6.0240778403853037</v>
      </c>
      <c r="AZ262" s="125">
        <f t="shared" ref="AZ262:AZ325" si="324">(AX262*EXP(AX262*AV262)+AW262*EXP(-AW262*AV262))/((AX262+AW262)*EXP((AX262-AW262)*AV262))</f>
        <v>9.036116760577956</v>
      </c>
      <c r="BA262" s="125">
        <f t="shared" ref="BA262:BA325" si="325">AV262+2*(AY262-1)</f>
        <v>22.476727109342036</v>
      </c>
      <c r="BB262" s="125">
        <f t="shared" ref="BB262:BB325" si="326">1-EXP(-BA262*AW262/J262)</f>
        <v>0.98735476374930042</v>
      </c>
      <c r="BC262" s="125">
        <f t="shared" ref="BC262:BC325" si="327">1-(1-BB262)^J262</f>
        <v>0.99984009800016405</v>
      </c>
      <c r="BD262" s="326" t="str">
        <f t="shared" ref="BD262:BD325" si="328">IF(AS262="Free", (1/AW262)*(EXP(AW262*BA262)-AW262*BA262-1)/BC262, "-")</f>
        <v>-</v>
      </c>
      <c r="BE262" s="125" t="str">
        <f t="shared" ref="BE262:BE325" si="329">IF(AS262="Free", ROUND(1/EXP(-AW262*AV262),0),"-")</f>
        <v>-</v>
      </c>
      <c r="BF262" s="125">
        <f t="shared" ref="BF262:BF325" si="330">((1/(AW262/J262)) - (AV262-(1/(AW262/J262)))*EXP(-(AW262/J262)*AV262))/(1-EXP(-(AW262/J262)*AV262))</f>
        <v>4.9329467077418672</v>
      </c>
      <c r="BG262" s="125">
        <f t="shared" ref="BG262:BG325" si="331">0.681*J262^0.514</f>
        <v>0.97247071016552877</v>
      </c>
      <c r="BH262" s="127">
        <f t="shared" ref="BH262:BH325" si="332">2*SUM(N262:P262)/(4*J262)</f>
        <v>175</v>
      </c>
      <c r="BI262" s="125">
        <f t="shared" ref="BI262:BI325" si="333">0.00013*BH262*M262</f>
        <v>0.56874999999999998</v>
      </c>
      <c r="BJ262" s="125">
        <f t="shared" ref="BJ262:BJ325" si="334">0.00569*SUM(S262:T262)/4-Z262*(0.0027*BH262-0.1946)</f>
        <v>7.1124999999999994E-2</v>
      </c>
      <c r="BK262" s="127">
        <f t="shared" ref="BK262:BK325" si="335">AD262+4</f>
        <v>49</v>
      </c>
      <c r="BL262" s="126">
        <f>IF(AS262="Signalized",(AC262-BK262)^2/(2*AC262),IF(AS262="Free",PEDBIKE_DELAY(AX262,AW262,AF262,AE262,AO262,AR262,AM262,L262,TRUE),IF(AS262="Stop",1,"Control N/A!")))</f>
        <v>1</v>
      </c>
      <c r="BM262" s="125">
        <f t="shared" ref="BM262:BM325" si="336">0.0401*LN(BL262)</f>
        <v>0</v>
      </c>
      <c r="BN262" s="125">
        <f t="shared" ref="BN262:BN325" si="337">IF(J262&gt;0,0.5997+BG262+BI262+BJ262+BM262,0)</f>
        <v>2.2120457101655289</v>
      </c>
      <c r="BO262" s="124" t="str">
        <f t="shared" ref="BO262:BO325" si="338">IF(BN262&lt;=2,"A",IF(BN262&lt;=2.75,"B",IF(BN262&lt;=3.5,"C",IF(BN262&lt;=4.25,"D",IF(BN262&lt;=5,"E","F")))))</f>
        <v>B</v>
      </c>
      <c r="BP262" s="310"/>
      <c r="BQ262" s="302">
        <f t="shared" ref="BQ262:BQ325" si="339">MAX(1500*ROUNDDOWN(AH262/2.5,0),1500)</f>
        <v>1500</v>
      </c>
      <c r="BR262" s="126">
        <v>247</v>
      </c>
      <c r="BS262" s="127">
        <f t="shared" ref="BS262:BS325" si="340">BQ262*EXP(-(N262/3600)*BR262)*AA262/AC262</f>
        <v>0.78581183995548243</v>
      </c>
      <c r="BT262" s="126">
        <f t="shared" ref="BT262:BT325" si="341">0.5*AC262*(1-AA262/AC262)^2/(1-MIN(V262/BS262,1)*(AA262/AC262))</f>
        <v>22.5</v>
      </c>
      <c r="BU262" s="303">
        <f t="shared" ref="BU262:BU325" si="342">AG262/AP262 +AQ262</f>
        <v>6.3</v>
      </c>
      <c r="BV262" s="276">
        <f t="shared" ref="BV262:BV325" si="343">R262/3600</f>
        <v>0.3888888888888889</v>
      </c>
      <c r="BW262" s="276">
        <f t="shared" ref="BW262:BW325" si="344">V262/3600</f>
        <v>6.9444444444444441E-3</v>
      </c>
      <c r="BX262" s="125">
        <f t="shared" ref="BX262:BX325" si="345">MAX(IF(AH262=0,0,4*BY262/AH262),1)</f>
        <v>1</v>
      </c>
      <c r="BY262" s="125">
        <f t="shared" ref="BY262:BY325" si="346">((V262/3600)*EXP(BU262*V262/3600) + BV262*EXP(-BV262*BU262))/(((V262/3600)+BV262)*EXP(((V262/3600)-BV262))*BU262)</f>
        <v>2.3978864874429108E-2</v>
      </c>
      <c r="BZ262" s="125">
        <f t="shared" ref="BZ262:BZ325" si="347">BU262+2*(BX262-1)</f>
        <v>6.3</v>
      </c>
      <c r="CA262" s="125">
        <f t="shared" ref="CA262:CA325" si="348">1-EXP(-BZ262*BV262/AG262)</f>
        <v>7.1553411403966427E-2</v>
      </c>
      <c r="CB262" s="125">
        <f t="shared" ref="CB262:CB325" si="349">1 - (1-CA262)^AG262</f>
        <v>0.91370641350062964</v>
      </c>
      <c r="CC262" s="125">
        <f t="shared" ref="CC262:CC325" si="350">(1/BV262)*(EXP(BV262*BU262)-AW262*BU262-1)/CB262</f>
        <v>22.903612110837599</v>
      </c>
      <c r="CD262" s="125">
        <f t="shared" ref="CD262:CD325" si="351">((1/BV262) - (CJ262+(1/BV262))*EXP(-BV262*CJ262))/(1-EXP(-BV262*CJ262))</f>
        <v>1.9764348328345938</v>
      </c>
      <c r="CE262" s="125">
        <f t="shared" ref="CE262:CE325" si="352">ROUND(1/EXP(-BV262*BZ262),0)</f>
        <v>12</v>
      </c>
      <c r="CF262" s="304" cm="1">
        <f t="array" ref="CF262">PEDBIKE_DELAY(BW262,BV262,AG262,AH262,AP262,AQ262,AN262,L262,FALSE)</f>
        <v>5.7462888752735477</v>
      </c>
      <c r="CG262" s="306">
        <f t="shared" ref="CG262:CG325" si="353">AF262/AP262 +AQ262</f>
        <v>6.3</v>
      </c>
      <c r="CH262" s="125">
        <f t="shared" ref="CH262:CH325" si="354">MAX(IF(AH262=0,0,4*CI262/AH262),1)</f>
        <v>1</v>
      </c>
      <c r="CI262" s="125">
        <f t="shared" ref="CI262:CI325" si="355">((V262/3600)*EXP(CG262*V262/3600) + AW262*EXP(-AW262*CG262))/(((V262/3600)+AW262)*EXP(((V262/3600)-AW262))*CG262)</f>
        <v>2.3978864874429108E-2</v>
      </c>
      <c r="CJ262" s="125">
        <f t="shared" ref="CJ262:CJ325" si="356">CG262+2*(CH262-1)</f>
        <v>6.3</v>
      </c>
      <c r="CK262" s="125">
        <f t="shared" ref="CK262:CK325" si="357">1-EXP(-CJ262*AW262)</f>
        <v>0.91370641350062953</v>
      </c>
      <c r="CL262" s="125">
        <f t="shared" ref="CL262:CL325" si="358">1-(1-CK262)^AF262</f>
        <v>1</v>
      </c>
      <c r="CM262" s="125">
        <f t="shared" ref="CM262:CM325" si="359">(1/AW262)*(EXP(AW262*CJ262)-AW262*CJ262-1)/CL262</f>
        <v>20.927177278003008</v>
      </c>
      <c r="CN262" s="125">
        <f t="shared" ref="CN262:CN325" si="360">((1/AW262) - (CJ262+(1/AW262))*EXP(-AW262*CJ262))/(1-EXP(-AW262*CJ262))</f>
        <v>1.9764348328345938</v>
      </c>
      <c r="CO262" s="127">
        <f t="shared" ref="CO262:CO325" si="361">ROUND(1/EXP(-AW262*CJ262),0)</f>
        <v>12</v>
      </c>
      <c r="CP262" s="125" cm="1">
        <f t="array" ref="CP262">PEDBIKE_DELAY(BW262,AW262,AG262,AH262,AP262,AQ262,AN262,L262,FALSE)</f>
        <v>5.7462888752735477</v>
      </c>
      <c r="CQ262" s="126">
        <f t="shared" ref="CQ262:CQ325" si="362">(AA262)/2 + AB262 + AQ262</f>
        <v>30.5</v>
      </c>
      <c r="CR262" s="126">
        <f t="shared" ref="CR262:CR325" si="363">((AC262-AA262)/2)+AA262+AB262+2*AQ262</f>
        <v>78.5</v>
      </c>
      <c r="CS262" s="126">
        <f t="shared" ref="CS262:CS325" si="364">(AA262/AC262)*CQ262+((AC262-AA262)/AC262)*CR262</f>
        <v>54.5</v>
      </c>
      <c r="CT262" s="304">
        <f t="shared" ref="CT262:CT325" si="365">BT262+(W262/V262)*((1-Y262)*80 + Y262*CS262)</f>
        <v>35.950000000000003</v>
      </c>
      <c r="CU262" s="126">
        <f t="shared" si="300"/>
        <v>5.7462888752735477</v>
      </c>
      <c r="CV262" s="126">
        <f t="shared" ref="CV262:CV325" si="366">IF(AND(AT262="Yes",(AL262-1.5)&gt;0),AL262-1.5,AL262)</f>
        <v>0</v>
      </c>
      <c r="CW262" s="127">
        <f t="shared" ref="CW262:CW325" si="367">IF(AJ262&gt;0,0,1)</f>
        <v>0</v>
      </c>
      <c r="CX262" s="124">
        <f t="shared" ref="CX262:CX325" si="368">AI262+AH262+CV262+CW262*AK262</f>
        <v>12</v>
      </c>
      <c r="CY262" s="124">
        <f t="shared" si="301"/>
        <v>1.1375</v>
      </c>
      <c r="CZ262" s="124">
        <f t="shared" si="302"/>
        <v>0.70117024761133517</v>
      </c>
      <c r="DA262" s="125">
        <f t="shared" ref="DA262:DA325" si="369">0.0153*AF262-0.2144*CX262</f>
        <v>-2.0678999999999998</v>
      </c>
      <c r="DB262" s="125">
        <f t="shared" ref="DB262:DB325" si="370">0.0066*SUM(N262:P262)/(4*L262)</f>
        <v>0.57750000000000001</v>
      </c>
      <c r="DC262" s="125">
        <f t="shared" ref="DC262:DC325" si="371">IF(J262&gt;0,4.1324+DB262+DA262,0)</f>
        <v>2.6419999999999995</v>
      </c>
      <c r="DD262" s="125">
        <f t="shared" si="303"/>
        <v>2.4806702476113358</v>
      </c>
      <c r="DE262" s="298" t="str">
        <f t="shared" ref="DE262:DE325" si="372">IF(DC262&lt;=2,"A",IF(DC262&lt;=2.75,"B",IF(DC262&lt;=3.5,"C",IF(DC262&lt;=4.25,"D",IF(DC262&lt;=5,"E","F")))))</f>
        <v>B</v>
      </c>
    </row>
    <row r="263" spans="1:109" x14ac:dyDescent="0.25">
      <c r="A263" s="23">
        <v>600</v>
      </c>
      <c r="B263" s="23">
        <v>25</v>
      </c>
      <c r="C263" s="23">
        <v>2</v>
      </c>
      <c r="D263" s="23" t="s">
        <v>266</v>
      </c>
      <c r="E263" s="312">
        <f t="shared" si="304"/>
        <v>2.340020710165529</v>
      </c>
      <c r="F263" s="287" t="str">
        <f t="shared" si="305"/>
        <v>B</v>
      </c>
      <c r="G263" s="312">
        <f t="shared" si="306"/>
        <v>2.7574999999999994</v>
      </c>
      <c r="H263" s="312">
        <f t="shared" si="306"/>
        <v>2.9392519660121721</v>
      </c>
      <c r="I263" s="287" t="str">
        <f t="shared" si="307"/>
        <v>C</v>
      </c>
      <c r="J263" s="320">
        <f t="shared" ref="J263:J326" si="373">C263</f>
        <v>2</v>
      </c>
      <c r="K263" s="80">
        <f t="shared" ref="K263:K326" si="374">C263</f>
        <v>2</v>
      </c>
      <c r="L263" s="82">
        <f t="shared" ref="L263:L326" si="375">C263</f>
        <v>2</v>
      </c>
      <c r="M263" s="80">
        <f t="shared" si="308"/>
        <v>25</v>
      </c>
      <c r="N263" s="80">
        <f t="shared" si="309"/>
        <v>120</v>
      </c>
      <c r="O263" s="80">
        <f t="shared" si="310"/>
        <v>120</v>
      </c>
      <c r="P263" s="80">
        <f t="shared" si="311"/>
        <v>600</v>
      </c>
      <c r="Q263" s="80">
        <f t="shared" si="312"/>
        <v>1680</v>
      </c>
      <c r="R263" s="80">
        <f t="shared" si="313"/>
        <v>1680</v>
      </c>
      <c r="S263" s="80">
        <f t="shared" si="314"/>
        <v>60</v>
      </c>
      <c r="T263" s="80">
        <f>0</f>
        <v>0</v>
      </c>
      <c r="U263" s="80">
        <f>'Int. Sens. Plot'!$B$2</f>
        <v>100</v>
      </c>
      <c r="V263" s="80">
        <f>'Int. Sens. Plot'!$B$3</f>
        <v>25</v>
      </c>
      <c r="W263" s="80">
        <f t="shared" si="315"/>
        <v>5</v>
      </c>
      <c r="X263" s="80">
        <f t="shared" si="316"/>
        <v>5</v>
      </c>
      <c r="Y263" s="225">
        <v>0.5</v>
      </c>
      <c r="Z263" s="80">
        <v>0</v>
      </c>
      <c r="AA263" s="86">
        <v>45</v>
      </c>
      <c r="AB263" s="86">
        <v>5</v>
      </c>
      <c r="AC263" s="80">
        <v>90</v>
      </c>
      <c r="AD263" s="80">
        <v>45</v>
      </c>
      <c r="AE263" s="80">
        <v>12</v>
      </c>
      <c r="AF263" s="80">
        <f t="shared" si="317"/>
        <v>33</v>
      </c>
      <c r="AG263" s="80">
        <f t="shared" si="318"/>
        <v>33</v>
      </c>
      <c r="AH263" s="86">
        <v>0</v>
      </c>
      <c r="AI263" s="86">
        <v>12</v>
      </c>
      <c r="AJ263" s="40">
        <v>243.9</v>
      </c>
      <c r="AK263" s="86">
        <v>9</v>
      </c>
      <c r="AL263" s="86">
        <v>0</v>
      </c>
      <c r="AM263" s="91">
        <v>1</v>
      </c>
      <c r="AN263" s="91">
        <v>0.1</v>
      </c>
      <c r="AO263" s="122">
        <v>3.5</v>
      </c>
      <c r="AP263" s="122">
        <v>10</v>
      </c>
      <c r="AQ263" s="122">
        <v>3</v>
      </c>
      <c r="AR263" s="122">
        <v>3</v>
      </c>
      <c r="AS263" s="122" t="str">
        <f t="shared" si="319"/>
        <v>Stop</v>
      </c>
      <c r="AT263" s="119" t="s">
        <v>74</v>
      </c>
      <c r="AU263" s="321" t="s">
        <v>74</v>
      </c>
      <c r="AV263" s="306">
        <f t="shared" si="320"/>
        <v>12.428571428571429</v>
      </c>
      <c r="AW263" s="276">
        <f t="shared" si="321"/>
        <v>0.46666666666666667</v>
      </c>
      <c r="AX263" s="276">
        <f t="shared" si="322"/>
        <v>2.7777777777777776E-2</v>
      </c>
      <c r="AY263" s="125">
        <f t="shared" si="323"/>
        <v>12.816285741712166</v>
      </c>
      <c r="AZ263" s="125">
        <f t="shared" si="324"/>
        <v>19.22442861256825</v>
      </c>
      <c r="BA263" s="125">
        <f t="shared" si="325"/>
        <v>36.061142911995759</v>
      </c>
      <c r="BB263" s="125">
        <f t="shared" si="326"/>
        <v>0.99977831800976047</v>
      </c>
      <c r="BC263" s="125">
        <f t="shared" si="327"/>
        <v>0.99999995085709525</v>
      </c>
      <c r="BD263" s="326" t="str">
        <f t="shared" si="328"/>
        <v>-</v>
      </c>
      <c r="BE263" s="125" t="str">
        <f t="shared" si="329"/>
        <v>-</v>
      </c>
      <c r="BF263" s="125">
        <f t="shared" si="330"/>
        <v>4.0611241955427166</v>
      </c>
      <c r="BG263" s="125">
        <f t="shared" si="331"/>
        <v>0.97247071016552877</v>
      </c>
      <c r="BH263" s="127">
        <f t="shared" si="332"/>
        <v>210</v>
      </c>
      <c r="BI263" s="125">
        <f t="shared" si="333"/>
        <v>0.6825</v>
      </c>
      <c r="BJ263" s="125">
        <f t="shared" si="334"/>
        <v>8.5349999999999995E-2</v>
      </c>
      <c r="BK263" s="127">
        <f t="shared" si="335"/>
        <v>49</v>
      </c>
      <c r="BL263" s="126">
        <f>IF(AS263="Signalized",(AC263-BK263)^2/(2*AC263),IF(AS263="Free",PEDBIKE_DELAY(AX263,AW263,AF263,AE263,AO263,AR263,AM263,L263,TRUE),IF(AS263="Stop",1,"Control N/A!")))</f>
        <v>1</v>
      </c>
      <c r="BM263" s="125">
        <f t="shared" si="336"/>
        <v>0</v>
      </c>
      <c r="BN263" s="125">
        <f t="shared" si="337"/>
        <v>2.340020710165529</v>
      </c>
      <c r="BO263" s="124" t="str">
        <f t="shared" si="338"/>
        <v>B</v>
      </c>
      <c r="BP263" s="310"/>
      <c r="BQ263" s="302">
        <f t="shared" si="339"/>
        <v>1500</v>
      </c>
      <c r="BR263" s="126">
        <v>248</v>
      </c>
      <c r="BS263" s="127">
        <f t="shared" si="340"/>
        <v>0.19270524987960719</v>
      </c>
      <c r="BT263" s="126">
        <f t="shared" si="341"/>
        <v>22.5</v>
      </c>
      <c r="BU263" s="303">
        <f t="shared" si="342"/>
        <v>6.3</v>
      </c>
      <c r="BV263" s="276">
        <f t="shared" si="343"/>
        <v>0.46666666666666667</v>
      </c>
      <c r="BW263" s="276">
        <f t="shared" si="344"/>
        <v>6.9444444444444441E-3</v>
      </c>
      <c r="BX263" s="125">
        <f t="shared" si="345"/>
        <v>1</v>
      </c>
      <c r="BY263" s="125">
        <f t="shared" si="346"/>
        <v>1.6944648600332877E-2</v>
      </c>
      <c r="BZ263" s="125">
        <f t="shared" si="347"/>
        <v>6.3</v>
      </c>
      <c r="CA263" s="125">
        <f t="shared" si="348"/>
        <v>8.5237590424724785E-2</v>
      </c>
      <c r="CB263" s="125">
        <f t="shared" si="349"/>
        <v>0.94713427126164962</v>
      </c>
      <c r="CC263" s="125">
        <f t="shared" si="350"/>
        <v>33.882312375624316</v>
      </c>
      <c r="CD263" s="125">
        <f t="shared" si="351"/>
        <v>1.7912131350778067</v>
      </c>
      <c r="CE263" s="125">
        <f t="shared" si="352"/>
        <v>19</v>
      </c>
      <c r="CF263" s="304" cm="1">
        <f t="array" ref="CF263">PEDBIKE_DELAY(BW263,BV263,AG263,AH263,AP263,AQ263,AN263,L263,FALSE)</f>
        <v>7.6659461711403045</v>
      </c>
      <c r="CG263" s="306">
        <f t="shared" si="353"/>
        <v>6.3</v>
      </c>
      <c r="CH263" s="125">
        <f t="shared" si="354"/>
        <v>1</v>
      </c>
      <c r="CI263" s="125">
        <f t="shared" si="355"/>
        <v>1.6944648600332877E-2</v>
      </c>
      <c r="CJ263" s="125">
        <f t="shared" si="356"/>
        <v>6.3</v>
      </c>
      <c r="CK263" s="125">
        <f t="shared" si="357"/>
        <v>0.94713427126164962</v>
      </c>
      <c r="CL263" s="125">
        <f t="shared" si="358"/>
        <v>1</v>
      </c>
      <c r="CM263" s="125">
        <f t="shared" si="359"/>
        <v>32.091099240546512</v>
      </c>
      <c r="CN263" s="125">
        <f t="shared" si="360"/>
        <v>1.7912131350778067</v>
      </c>
      <c r="CO263" s="127">
        <f t="shared" si="361"/>
        <v>19</v>
      </c>
      <c r="CP263" s="125" cm="1">
        <f t="array" ref="CP263">PEDBIKE_DELAY(BW263,AW263,AG263,AH263,AP263,AQ263,AN263,L263,FALSE)</f>
        <v>7.6659461711403045</v>
      </c>
      <c r="CQ263" s="126">
        <f t="shared" si="362"/>
        <v>30.5</v>
      </c>
      <c r="CR263" s="126">
        <f t="shared" si="363"/>
        <v>78.5</v>
      </c>
      <c r="CS263" s="126">
        <f t="shared" si="364"/>
        <v>54.5</v>
      </c>
      <c r="CT263" s="304">
        <f t="shared" si="365"/>
        <v>35.950000000000003</v>
      </c>
      <c r="CU263" s="126">
        <f t="shared" ref="CU263:CU326" si="376">IF(AS263="Signalized",CT263,IF(AS263="Free",0,IF(AS263="Stop",CF263,"Control N/A!")))</f>
        <v>7.6659461711403045</v>
      </c>
      <c r="CV263" s="126">
        <f t="shared" si="366"/>
        <v>0</v>
      </c>
      <c r="CW263" s="127">
        <f t="shared" si="367"/>
        <v>0</v>
      </c>
      <c r="CX263" s="124">
        <f t="shared" si="368"/>
        <v>12</v>
      </c>
      <c r="CY263" s="124">
        <f t="shared" ref="CY263:CY326" si="377">(13/100000)*(Q263/4)*M263</f>
        <v>1.365</v>
      </c>
      <c r="CZ263" s="124">
        <f t="shared" ref="CZ263:CZ326" si="378">IF(CU263&gt;1, 0.401*LN(CU263), 0)</f>
        <v>0.81675196601217148</v>
      </c>
      <c r="DA263" s="125">
        <f t="shared" si="369"/>
        <v>-2.0678999999999998</v>
      </c>
      <c r="DB263" s="125">
        <f t="shared" si="370"/>
        <v>0.69299999999999995</v>
      </c>
      <c r="DC263" s="125">
        <f t="shared" si="371"/>
        <v>2.7574999999999994</v>
      </c>
      <c r="DD263" s="125">
        <f t="shared" ref="DD263:DD326" si="379">IF(J263&gt;0,2.1324+DB263+DA263+CZ263+CY263,0)</f>
        <v>2.9392519660121721</v>
      </c>
      <c r="DE263" s="298" t="str">
        <f t="shared" si="372"/>
        <v>C</v>
      </c>
    </row>
    <row r="264" spans="1:109" x14ac:dyDescent="0.25">
      <c r="A264" s="23">
        <v>700</v>
      </c>
      <c r="B264" s="23">
        <v>25</v>
      </c>
      <c r="C264" s="23">
        <v>2</v>
      </c>
      <c r="D264" s="23" t="s">
        <v>266</v>
      </c>
      <c r="E264" s="312">
        <f t="shared" si="304"/>
        <v>2.4679957101655288</v>
      </c>
      <c r="F264" s="287" t="str">
        <f t="shared" si="305"/>
        <v>B</v>
      </c>
      <c r="G264" s="312">
        <f t="shared" si="306"/>
        <v>2.8729999999999993</v>
      </c>
      <c r="H264" s="312">
        <f t="shared" si="306"/>
        <v>3.3854094312590877</v>
      </c>
      <c r="I264" s="287" t="str">
        <f t="shared" si="307"/>
        <v>C</v>
      </c>
      <c r="J264" s="320">
        <f t="shared" si="373"/>
        <v>2</v>
      </c>
      <c r="K264" s="80">
        <f t="shared" si="374"/>
        <v>2</v>
      </c>
      <c r="L264" s="82">
        <f t="shared" si="375"/>
        <v>2</v>
      </c>
      <c r="M264" s="80">
        <f t="shared" si="308"/>
        <v>25</v>
      </c>
      <c r="N264" s="80">
        <f t="shared" si="309"/>
        <v>140</v>
      </c>
      <c r="O264" s="80">
        <f t="shared" si="310"/>
        <v>140</v>
      </c>
      <c r="P264" s="80">
        <f t="shared" si="311"/>
        <v>700</v>
      </c>
      <c r="Q264" s="80">
        <f t="shared" si="312"/>
        <v>1960</v>
      </c>
      <c r="R264" s="80">
        <f t="shared" si="313"/>
        <v>1960</v>
      </c>
      <c r="S264" s="80">
        <f t="shared" si="314"/>
        <v>70</v>
      </c>
      <c r="T264" s="80">
        <f>0</f>
        <v>0</v>
      </c>
      <c r="U264" s="80">
        <f>'Int. Sens. Plot'!$B$2</f>
        <v>100</v>
      </c>
      <c r="V264" s="80">
        <f>'Int. Sens. Plot'!$B$3</f>
        <v>25</v>
      </c>
      <c r="W264" s="80">
        <f t="shared" si="315"/>
        <v>5</v>
      </c>
      <c r="X264" s="80">
        <f t="shared" si="316"/>
        <v>5</v>
      </c>
      <c r="Y264" s="225">
        <v>0.5</v>
      </c>
      <c r="Z264" s="80">
        <v>0</v>
      </c>
      <c r="AA264" s="86">
        <v>45</v>
      </c>
      <c r="AB264" s="86">
        <v>5</v>
      </c>
      <c r="AC264" s="80">
        <v>90</v>
      </c>
      <c r="AD264" s="80">
        <v>45</v>
      </c>
      <c r="AE264" s="80">
        <v>12</v>
      </c>
      <c r="AF264" s="80">
        <f t="shared" si="317"/>
        <v>33</v>
      </c>
      <c r="AG264" s="80">
        <f t="shared" si="318"/>
        <v>33</v>
      </c>
      <c r="AH264" s="86">
        <v>0</v>
      </c>
      <c r="AI264" s="86">
        <v>12</v>
      </c>
      <c r="AJ264" s="40">
        <v>244.9</v>
      </c>
      <c r="AK264" s="86">
        <v>9</v>
      </c>
      <c r="AL264" s="86">
        <v>0</v>
      </c>
      <c r="AM264" s="91">
        <v>1</v>
      </c>
      <c r="AN264" s="91">
        <v>0.1</v>
      </c>
      <c r="AO264" s="122">
        <v>3.5</v>
      </c>
      <c r="AP264" s="122">
        <v>10</v>
      </c>
      <c r="AQ264" s="122">
        <v>3</v>
      </c>
      <c r="AR264" s="122">
        <v>3</v>
      </c>
      <c r="AS264" s="122" t="str">
        <f t="shared" si="319"/>
        <v>Stop</v>
      </c>
      <c r="AT264" s="119" t="s">
        <v>74</v>
      </c>
      <c r="AU264" s="321" t="s">
        <v>74</v>
      </c>
      <c r="AV264" s="306">
        <f t="shared" si="320"/>
        <v>12.428571428571429</v>
      </c>
      <c r="AW264" s="276">
        <f t="shared" si="321"/>
        <v>0.5444444444444444</v>
      </c>
      <c r="AX264" s="276">
        <f t="shared" si="322"/>
        <v>2.7777777777777776E-2</v>
      </c>
      <c r="AY264" s="125">
        <f t="shared" si="323"/>
        <v>28.553079953123753</v>
      </c>
      <c r="AZ264" s="125">
        <f t="shared" si="324"/>
        <v>42.829619929685627</v>
      </c>
      <c r="BA264" s="125">
        <f t="shared" si="325"/>
        <v>67.534731334818929</v>
      </c>
      <c r="BB264" s="125">
        <f t="shared" si="326"/>
        <v>0.99999998963109737</v>
      </c>
      <c r="BC264" s="125">
        <f t="shared" si="327"/>
        <v>0.99999999999999989</v>
      </c>
      <c r="BD264" s="326" t="str">
        <f t="shared" si="328"/>
        <v>-</v>
      </c>
      <c r="BE264" s="125" t="str">
        <f t="shared" si="329"/>
        <v>-</v>
      </c>
      <c r="BF264" s="125">
        <f t="shared" si="330"/>
        <v>3.4949713111872818</v>
      </c>
      <c r="BG264" s="125">
        <f t="shared" si="331"/>
        <v>0.97247071016552877</v>
      </c>
      <c r="BH264" s="127">
        <f t="shared" si="332"/>
        <v>245</v>
      </c>
      <c r="BI264" s="125">
        <f t="shared" si="333"/>
        <v>0.7962499999999999</v>
      </c>
      <c r="BJ264" s="125">
        <f t="shared" si="334"/>
        <v>9.9574999999999997E-2</v>
      </c>
      <c r="BK264" s="127">
        <f t="shared" si="335"/>
        <v>49</v>
      </c>
      <c r="BL264" s="126">
        <f>IF(AS264="Signalized",(AC264-BK264)^2/(2*AC264),IF(AS264="Free",PEDBIKE_DELAY(AX264,AW264,AF264,AE264,AO264,AR264,AM264,L264,TRUE),IF(AS264="Stop",1,"Control N/A!")))</f>
        <v>1</v>
      </c>
      <c r="BM264" s="125">
        <f t="shared" si="336"/>
        <v>0</v>
      </c>
      <c r="BN264" s="125">
        <f t="shared" si="337"/>
        <v>2.4679957101655288</v>
      </c>
      <c r="BO264" s="124" t="str">
        <f t="shared" si="338"/>
        <v>B</v>
      </c>
      <c r="BP264" s="310"/>
      <c r="BQ264" s="302">
        <f t="shared" si="339"/>
        <v>1500</v>
      </c>
      <c r="BR264" s="126">
        <v>249</v>
      </c>
      <c r="BS264" s="127">
        <f t="shared" si="340"/>
        <v>4.6735084288733492E-2</v>
      </c>
      <c r="BT264" s="126">
        <f t="shared" si="341"/>
        <v>22.5</v>
      </c>
      <c r="BU264" s="303">
        <f t="shared" si="342"/>
        <v>6.3</v>
      </c>
      <c r="BV264" s="276">
        <f t="shared" si="343"/>
        <v>0.5444444444444444</v>
      </c>
      <c r="BW264" s="276">
        <f t="shared" si="344"/>
        <v>6.9444444444444441E-3</v>
      </c>
      <c r="BX264" s="125">
        <f t="shared" si="345"/>
        <v>1</v>
      </c>
      <c r="BY264" s="125">
        <f t="shared" si="346"/>
        <v>1.2263740175549561E-2</v>
      </c>
      <c r="BZ264" s="125">
        <f t="shared" si="347"/>
        <v>6.3</v>
      </c>
      <c r="CA264" s="125">
        <f t="shared" si="348"/>
        <v>9.8720081208623633E-2</v>
      </c>
      <c r="CB264" s="125">
        <f t="shared" si="349"/>
        <v>0.96761305922709295</v>
      </c>
      <c r="CC264" s="125">
        <f t="shared" si="350"/>
        <v>50.201333902746178</v>
      </c>
      <c r="CD264" s="125">
        <f t="shared" si="351"/>
        <v>1.6258676278291713</v>
      </c>
      <c r="CE264" s="125">
        <f t="shared" si="352"/>
        <v>31</v>
      </c>
      <c r="CF264" s="304" cm="1">
        <f t="array" ref="CF264">PEDBIKE_DELAY(BW264,BV264,AG264,AH264,AP264,AQ264,AN264,L264,FALSE)</f>
        <v>9.9148980740373833</v>
      </c>
      <c r="CG264" s="306">
        <f t="shared" si="353"/>
        <v>6.3</v>
      </c>
      <c r="CH264" s="125">
        <f t="shared" si="354"/>
        <v>1</v>
      </c>
      <c r="CI264" s="125">
        <f t="shared" si="355"/>
        <v>1.2263740175549561E-2</v>
      </c>
      <c r="CJ264" s="125">
        <f t="shared" si="356"/>
        <v>6.3</v>
      </c>
      <c r="CK264" s="125">
        <f t="shared" si="357"/>
        <v>0.96761305922709295</v>
      </c>
      <c r="CL264" s="125">
        <f t="shared" si="358"/>
        <v>1</v>
      </c>
      <c r="CM264" s="125">
        <f t="shared" si="359"/>
        <v>48.575466274917005</v>
      </c>
      <c r="CN264" s="125">
        <f t="shared" si="360"/>
        <v>1.6258676278291713</v>
      </c>
      <c r="CO264" s="127">
        <f t="shared" si="361"/>
        <v>31</v>
      </c>
      <c r="CP264" s="125" cm="1">
        <f t="array" ref="CP264">PEDBIKE_DELAY(BW264,AW264,AG264,AH264,AP264,AQ264,AN264,L264,FALSE)</f>
        <v>9.9148980740373833</v>
      </c>
      <c r="CQ264" s="126">
        <f t="shared" si="362"/>
        <v>30.5</v>
      </c>
      <c r="CR264" s="126">
        <f t="shared" si="363"/>
        <v>78.5</v>
      </c>
      <c r="CS264" s="126">
        <f t="shared" si="364"/>
        <v>54.5</v>
      </c>
      <c r="CT264" s="304">
        <f t="shared" si="365"/>
        <v>35.950000000000003</v>
      </c>
      <c r="CU264" s="126">
        <f t="shared" si="376"/>
        <v>9.9148980740373833</v>
      </c>
      <c r="CV264" s="126">
        <f t="shared" si="366"/>
        <v>0</v>
      </c>
      <c r="CW264" s="127">
        <f t="shared" si="367"/>
        <v>0</v>
      </c>
      <c r="CX264" s="124">
        <f t="shared" si="368"/>
        <v>12</v>
      </c>
      <c r="CY264" s="124">
        <f t="shared" si="377"/>
        <v>1.5924999999999998</v>
      </c>
      <c r="CZ264" s="124">
        <f t="shared" si="378"/>
        <v>0.91990943125908753</v>
      </c>
      <c r="DA264" s="125">
        <f t="shared" si="369"/>
        <v>-2.0678999999999998</v>
      </c>
      <c r="DB264" s="125">
        <f t="shared" si="370"/>
        <v>0.8085</v>
      </c>
      <c r="DC264" s="125">
        <f t="shared" si="371"/>
        <v>2.8729999999999993</v>
      </c>
      <c r="DD264" s="125">
        <f t="shared" si="379"/>
        <v>3.3854094312590877</v>
      </c>
      <c r="DE264" s="298" t="str">
        <f t="shared" si="372"/>
        <v>C</v>
      </c>
    </row>
    <row r="265" spans="1:109" x14ac:dyDescent="0.25">
      <c r="A265" s="23">
        <v>800</v>
      </c>
      <c r="B265" s="23">
        <v>25</v>
      </c>
      <c r="C265" s="23">
        <v>2</v>
      </c>
      <c r="D265" s="23" t="s">
        <v>266</v>
      </c>
      <c r="E265" s="312">
        <f t="shared" si="304"/>
        <v>2.5959707101655289</v>
      </c>
      <c r="F265" s="287" t="str">
        <f t="shared" si="305"/>
        <v>B</v>
      </c>
      <c r="G265" s="312">
        <f t="shared" si="306"/>
        <v>2.9885000000000002</v>
      </c>
      <c r="H265" s="312">
        <f t="shared" si="306"/>
        <v>3.821652972563963</v>
      </c>
      <c r="I265" s="287" t="str">
        <f t="shared" si="307"/>
        <v>C</v>
      </c>
      <c r="J265" s="320">
        <f t="shared" si="373"/>
        <v>2</v>
      </c>
      <c r="K265" s="80">
        <f t="shared" si="374"/>
        <v>2</v>
      </c>
      <c r="L265" s="82">
        <f t="shared" si="375"/>
        <v>2</v>
      </c>
      <c r="M265" s="80">
        <f t="shared" si="308"/>
        <v>25</v>
      </c>
      <c r="N265" s="80">
        <f t="shared" si="309"/>
        <v>160</v>
      </c>
      <c r="O265" s="80">
        <f t="shared" si="310"/>
        <v>160</v>
      </c>
      <c r="P265" s="80">
        <f t="shared" si="311"/>
        <v>800</v>
      </c>
      <c r="Q265" s="80">
        <f t="shared" si="312"/>
        <v>2240</v>
      </c>
      <c r="R265" s="80">
        <f t="shared" si="313"/>
        <v>2240</v>
      </c>
      <c r="S265" s="80">
        <f t="shared" si="314"/>
        <v>80</v>
      </c>
      <c r="T265" s="80">
        <f>0</f>
        <v>0</v>
      </c>
      <c r="U265" s="80">
        <f>'Int. Sens. Plot'!$B$2</f>
        <v>100</v>
      </c>
      <c r="V265" s="80">
        <f>'Int. Sens. Plot'!$B$3</f>
        <v>25</v>
      </c>
      <c r="W265" s="80">
        <f t="shared" si="315"/>
        <v>5</v>
      </c>
      <c r="X265" s="80">
        <f t="shared" si="316"/>
        <v>5</v>
      </c>
      <c r="Y265" s="225">
        <v>0.5</v>
      </c>
      <c r="Z265" s="80">
        <v>0</v>
      </c>
      <c r="AA265" s="86">
        <v>45</v>
      </c>
      <c r="AB265" s="86">
        <v>5</v>
      </c>
      <c r="AC265" s="80">
        <v>90</v>
      </c>
      <c r="AD265" s="80">
        <v>45</v>
      </c>
      <c r="AE265" s="80">
        <v>12</v>
      </c>
      <c r="AF265" s="80">
        <f t="shared" si="317"/>
        <v>33</v>
      </c>
      <c r="AG265" s="80">
        <f t="shared" si="318"/>
        <v>33</v>
      </c>
      <c r="AH265" s="86">
        <v>0</v>
      </c>
      <c r="AI265" s="86">
        <v>12</v>
      </c>
      <c r="AJ265" s="40">
        <v>245.9</v>
      </c>
      <c r="AK265" s="86">
        <v>9</v>
      </c>
      <c r="AL265" s="86">
        <v>0</v>
      </c>
      <c r="AM265" s="91">
        <v>1</v>
      </c>
      <c r="AN265" s="91">
        <v>0.1</v>
      </c>
      <c r="AO265" s="122">
        <v>3.5</v>
      </c>
      <c r="AP265" s="122">
        <v>10</v>
      </c>
      <c r="AQ265" s="122">
        <v>3</v>
      </c>
      <c r="AR265" s="122">
        <v>3</v>
      </c>
      <c r="AS265" s="122" t="str">
        <f t="shared" si="319"/>
        <v>Stop</v>
      </c>
      <c r="AT265" s="119" t="s">
        <v>74</v>
      </c>
      <c r="AU265" s="321" t="s">
        <v>74</v>
      </c>
      <c r="AV265" s="306">
        <f t="shared" si="320"/>
        <v>12.428571428571429</v>
      </c>
      <c r="AW265" s="276">
        <f t="shared" si="321"/>
        <v>0.62222222222222223</v>
      </c>
      <c r="AX265" s="276">
        <f t="shared" si="322"/>
        <v>2.7777777777777776E-2</v>
      </c>
      <c r="AY265" s="125">
        <f t="shared" si="323"/>
        <v>65.500300767572313</v>
      </c>
      <c r="AZ265" s="125">
        <f t="shared" si="324"/>
        <v>98.250451151358462</v>
      </c>
      <c r="BA265" s="125">
        <f t="shared" si="325"/>
        <v>141.42917296371604</v>
      </c>
      <c r="BB265" s="125">
        <f t="shared" si="326"/>
        <v>1</v>
      </c>
      <c r="BC265" s="125">
        <f t="shared" si="327"/>
        <v>1</v>
      </c>
      <c r="BD265" s="326" t="str">
        <f t="shared" si="328"/>
        <v>-</v>
      </c>
      <c r="BE265" s="125" t="str">
        <f t="shared" si="329"/>
        <v>-</v>
      </c>
      <c r="BF265" s="125">
        <f t="shared" si="330"/>
        <v>3.0860335717448124</v>
      </c>
      <c r="BG265" s="125">
        <f t="shared" si="331"/>
        <v>0.97247071016552877</v>
      </c>
      <c r="BH265" s="127">
        <f t="shared" si="332"/>
        <v>280</v>
      </c>
      <c r="BI265" s="125">
        <f t="shared" si="333"/>
        <v>0.90999999999999992</v>
      </c>
      <c r="BJ265" s="125">
        <f t="shared" si="334"/>
        <v>0.1138</v>
      </c>
      <c r="BK265" s="127">
        <f t="shared" si="335"/>
        <v>49</v>
      </c>
      <c r="BL265" s="126">
        <f>IF(AS265="Signalized",(AC265-BK265)^2/(2*AC265),IF(AS265="Free",PEDBIKE_DELAY(AX265,AW265,AF265,AE265,AO265,AR265,AM265,L265,TRUE),IF(AS265="Stop",1,"Control N/A!")))</f>
        <v>1</v>
      </c>
      <c r="BM265" s="125">
        <f t="shared" si="336"/>
        <v>0</v>
      </c>
      <c r="BN265" s="125">
        <f t="shared" si="337"/>
        <v>2.5959707101655289</v>
      </c>
      <c r="BO265" s="124" t="str">
        <f t="shared" si="338"/>
        <v>B</v>
      </c>
      <c r="BP265" s="310"/>
      <c r="BQ265" s="302">
        <f t="shared" si="339"/>
        <v>1500</v>
      </c>
      <c r="BR265" s="126">
        <v>250</v>
      </c>
      <c r="BS265" s="127">
        <f t="shared" si="340"/>
        <v>1.1209003893586087E-2</v>
      </c>
      <c r="BT265" s="126">
        <f t="shared" si="341"/>
        <v>22.5</v>
      </c>
      <c r="BU265" s="303">
        <f t="shared" si="342"/>
        <v>6.3</v>
      </c>
      <c r="BV265" s="276">
        <f t="shared" si="343"/>
        <v>0.62222222222222223</v>
      </c>
      <c r="BW265" s="276">
        <f t="shared" si="344"/>
        <v>6.9444444444444441E-3</v>
      </c>
      <c r="BX265" s="125">
        <f t="shared" si="345"/>
        <v>1</v>
      </c>
      <c r="BY265" s="125">
        <f t="shared" si="346"/>
        <v>9.1490155759144029E-3</v>
      </c>
      <c r="BZ265" s="125">
        <f t="shared" si="347"/>
        <v>6.3</v>
      </c>
      <c r="CA265" s="125">
        <f t="shared" si="348"/>
        <v>0.11200385639617194</v>
      </c>
      <c r="CB265" s="125">
        <f t="shared" si="349"/>
        <v>0.98015890525562976</v>
      </c>
      <c r="CC265" s="125">
        <f t="shared" si="350"/>
        <v>74.573185605741116</v>
      </c>
      <c r="CD265" s="125">
        <f t="shared" si="351"/>
        <v>1.4796136409930203</v>
      </c>
      <c r="CE265" s="125">
        <f t="shared" si="352"/>
        <v>50</v>
      </c>
      <c r="CF265" s="304" cm="1">
        <f t="array" ref="CF265">PEDBIKE_DELAY(BW265,BV265,AG265,AH265,AP265,AQ265,AN265,L265,FALSE)</f>
        <v>12.510471534432419</v>
      </c>
      <c r="CG265" s="306">
        <f t="shared" si="353"/>
        <v>6.3</v>
      </c>
      <c r="CH265" s="125">
        <f t="shared" si="354"/>
        <v>1</v>
      </c>
      <c r="CI265" s="125">
        <f t="shared" si="355"/>
        <v>9.1490155759144029E-3</v>
      </c>
      <c r="CJ265" s="125">
        <f t="shared" si="356"/>
        <v>6.3</v>
      </c>
      <c r="CK265" s="125">
        <f t="shared" si="357"/>
        <v>0.98015890525562976</v>
      </c>
      <c r="CL265" s="125">
        <f t="shared" si="358"/>
        <v>1</v>
      </c>
      <c r="CM265" s="125">
        <f t="shared" si="359"/>
        <v>73.093571964748094</v>
      </c>
      <c r="CN265" s="125">
        <f t="shared" si="360"/>
        <v>1.4796136409930203</v>
      </c>
      <c r="CO265" s="127">
        <f t="shared" si="361"/>
        <v>50</v>
      </c>
      <c r="CP265" s="125" cm="1">
        <f t="array" ref="CP265">PEDBIKE_DELAY(BW265,AW265,AG265,AH265,AP265,AQ265,AN265,L265,FALSE)</f>
        <v>12.510471534432419</v>
      </c>
      <c r="CQ265" s="126">
        <f t="shared" si="362"/>
        <v>30.5</v>
      </c>
      <c r="CR265" s="126">
        <f t="shared" si="363"/>
        <v>78.5</v>
      </c>
      <c r="CS265" s="126">
        <f t="shared" si="364"/>
        <v>54.5</v>
      </c>
      <c r="CT265" s="304">
        <f t="shared" si="365"/>
        <v>35.950000000000003</v>
      </c>
      <c r="CU265" s="126">
        <f t="shared" si="376"/>
        <v>12.510471534432419</v>
      </c>
      <c r="CV265" s="126">
        <f t="shared" si="366"/>
        <v>0</v>
      </c>
      <c r="CW265" s="127">
        <f t="shared" si="367"/>
        <v>0</v>
      </c>
      <c r="CX265" s="124">
        <f t="shared" si="368"/>
        <v>12</v>
      </c>
      <c r="CY265" s="124">
        <f t="shared" si="377"/>
        <v>1.8199999999999998</v>
      </c>
      <c r="CZ265" s="124">
        <f t="shared" si="378"/>
        <v>1.013152972563963</v>
      </c>
      <c r="DA265" s="125">
        <f t="shared" si="369"/>
        <v>-2.0678999999999998</v>
      </c>
      <c r="DB265" s="125">
        <f t="shared" si="370"/>
        <v>0.92400000000000004</v>
      </c>
      <c r="DC265" s="125">
        <f t="shared" si="371"/>
        <v>2.9885000000000002</v>
      </c>
      <c r="DD265" s="125">
        <f t="shared" si="379"/>
        <v>3.821652972563963</v>
      </c>
      <c r="DE265" s="298" t="str">
        <f t="shared" si="372"/>
        <v>C</v>
      </c>
    </row>
    <row r="266" spans="1:109" x14ac:dyDescent="0.25">
      <c r="A266" s="23">
        <v>900</v>
      </c>
      <c r="B266" s="23">
        <v>25</v>
      </c>
      <c r="C266" s="23">
        <v>2</v>
      </c>
      <c r="D266" s="23" t="s">
        <v>266</v>
      </c>
      <c r="E266" s="312">
        <f t="shared" si="304"/>
        <v>2.7239457101655287</v>
      </c>
      <c r="F266" s="287" t="str">
        <f t="shared" si="305"/>
        <v>B</v>
      </c>
      <c r="G266" s="312">
        <f t="shared" si="306"/>
        <v>3.1040000000000001</v>
      </c>
      <c r="H266" s="312">
        <f t="shared" si="306"/>
        <v>4.2488098146165676</v>
      </c>
      <c r="I266" s="287" t="str">
        <f t="shared" si="307"/>
        <v>C</v>
      </c>
      <c r="J266" s="320">
        <f t="shared" si="373"/>
        <v>2</v>
      </c>
      <c r="K266" s="80">
        <f t="shared" si="374"/>
        <v>2</v>
      </c>
      <c r="L266" s="82">
        <f t="shared" si="375"/>
        <v>2</v>
      </c>
      <c r="M266" s="80">
        <f t="shared" si="308"/>
        <v>25</v>
      </c>
      <c r="N266" s="80">
        <f t="shared" si="309"/>
        <v>180</v>
      </c>
      <c r="O266" s="80">
        <f t="shared" si="310"/>
        <v>180</v>
      </c>
      <c r="P266" s="80">
        <f t="shared" si="311"/>
        <v>900</v>
      </c>
      <c r="Q266" s="80">
        <f t="shared" si="312"/>
        <v>2520</v>
      </c>
      <c r="R266" s="80">
        <f t="shared" si="313"/>
        <v>2520</v>
      </c>
      <c r="S266" s="80">
        <f t="shared" si="314"/>
        <v>90</v>
      </c>
      <c r="T266" s="80">
        <f>0</f>
        <v>0</v>
      </c>
      <c r="U266" s="80">
        <f>'Int. Sens. Plot'!$B$2</f>
        <v>100</v>
      </c>
      <c r="V266" s="80">
        <f>'Int. Sens. Plot'!$B$3</f>
        <v>25</v>
      </c>
      <c r="W266" s="80">
        <f t="shared" si="315"/>
        <v>5</v>
      </c>
      <c r="X266" s="80">
        <f t="shared" si="316"/>
        <v>5</v>
      </c>
      <c r="Y266" s="225">
        <v>0.5</v>
      </c>
      <c r="Z266" s="80">
        <v>0</v>
      </c>
      <c r="AA266" s="86">
        <v>45</v>
      </c>
      <c r="AB266" s="86">
        <v>5</v>
      </c>
      <c r="AC266" s="80">
        <v>90</v>
      </c>
      <c r="AD266" s="80">
        <v>45</v>
      </c>
      <c r="AE266" s="80">
        <v>12</v>
      </c>
      <c r="AF266" s="80">
        <f t="shared" si="317"/>
        <v>33</v>
      </c>
      <c r="AG266" s="80">
        <f t="shared" si="318"/>
        <v>33</v>
      </c>
      <c r="AH266" s="86">
        <v>0</v>
      </c>
      <c r="AI266" s="86">
        <v>12</v>
      </c>
      <c r="AJ266" s="40">
        <v>246.9</v>
      </c>
      <c r="AK266" s="86">
        <v>9</v>
      </c>
      <c r="AL266" s="86">
        <v>0</v>
      </c>
      <c r="AM266" s="91">
        <v>1</v>
      </c>
      <c r="AN266" s="91">
        <v>0.1</v>
      </c>
      <c r="AO266" s="122">
        <v>3.5</v>
      </c>
      <c r="AP266" s="122">
        <v>10</v>
      </c>
      <c r="AQ266" s="122">
        <v>3</v>
      </c>
      <c r="AR266" s="122">
        <v>3</v>
      </c>
      <c r="AS266" s="122" t="str">
        <f t="shared" si="319"/>
        <v>Stop</v>
      </c>
      <c r="AT266" s="119" t="s">
        <v>74</v>
      </c>
      <c r="AU266" s="321" t="s">
        <v>74</v>
      </c>
      <c r="AV266" s="306">
        <f t="shared" si="320"/>
        <v>12.428571428571429</v>
      </c>
      <c r="AW266" s="276">
        <f t="shared" si="321"/>
        <v>0.7</v>
      </c>
      <c r="AX266" s="276">
        <f t="shared" si="322"/>
        <v>2.7777777777777776E-2</v>
      </c>
      <c r="AY266" s="125">
        <f t="shared" si="323"/>
        <v>153.19987586137708</v>
      </c>
      <c r="AZ266" s="125">
        <f t="shared" si="324"/>
        <v>229.79981379206561</v>
      </c>
      <c r="BA266" s="125">
        <f t="shared" si="325"/>
        <v>316.82832315132561</v>
      </c>
      <c r="BB266" s="125">
        <f t="shared" si="326"/>
        <v>1</v>
      </c>
      <c r="BC266" s="125">
        <f t="shared" si="327"/>
        <v>1</v>
      </c>
      <c r="BD266" s="326" t="str">
        <f t="shared" si="328"/>
        <v>-</v>
      </c>
      <c r="BE266" s="125" t="str">
        <f t="shared" si="329"/>
        <v>-</v>
      </c>
      <c r="BF266" s="125">
        <f t="shared" si="330"/>
        <v>2.7693496999915777</v>
      </c>
      <c r="BG266" s="125">
        <f t="shared" si="331"/>
        <v>0.97247071016552877</v>
      </c>
      <c r="BH266" s="127">
        <f t="shared" si="332"/>
        <v>315</v>
      </c>
      <c r="BI266" s="125">
        <f t="shared" si="333"/>
        <v>1.0237499999999999</v>
      </c>
      <c r="BJ266" s="125">
        <f t="shared" si="334"/>
        <v>0.128025</v>
      </c>
      <c r="BK266" s="127">
        <f t="shared" si="335"/>
        <v>49</v>
      </c>
      <c r="BL266" s="126">
        <f>IF(AS266="Signalized",(AC266-BK266)^2/(2*AC266),IF(AS266="Free",PEDBIKE_DELAY(AX266,AW266,AF266,AE266,AO266,AR266,AM266,L266,TRUE),IF(AS266="Stop",1,"Control N/A!")))</f>
        <v>1</v>
      </c>
      <c r="BM266" s="125">
        <f t="shared" si="336"/>
        <v>0</v>
      </c>
      <c r="BN266" s="125">
        <f t="shared" si="337"/>
        <v>2.7239457101655287</v>
      </c>
      <c r="BO266" s="124" t="str">
        <f t="shared" si="338"/>
        <v>B</v>
      </c>
      <c r="BP266" s="310"/>
      <c r="BQ266" s="302">
        <f t="shared" si="339"/>
        <v>1500</v>
      </c>
      <c r="BR266" s="126">
        <v>251</v>
      </c>
      <c r="BS266" s="127">
        <f t="shared" si="340"/>
        <v>2.6586766141426139E-3</v>
      </c>
      <c r="BT266" s="126">
        <f t="shared" si="341"/>
        <v>22.5</v>
      </c>
      <c r="BU266" s="303">
        <f t="shared" si="342"/>
        <v>6.3</v>
      </c>
      <c r="BV266" s="276">
        <f t="shared" si="343"/>
        <v>0.7</v>
      </c>
      <c r="BW266" s="276">
        <f t="shared" si="344"/>
        <v>6.9444444444444441E-3</v>
      </c>
      <c r="BX266" s="125">
        <f t="shared" si="345"/>
        <v>1</v>
      </c>
      <c r="BY266" s="125">
        <f t="shared" si="346"/>
        <v>7.0781649102053508E-3</v>
      </c>
      <c r="BZ266" s="125">
        <f t="shared" si="347"/>
        <v>6.3</v>
      </c>
      <c r="CA266" s="125">
        <f t="shared" si="348"/>
        <v>0.12509184481475499</v>
      </c>
      <c r="CB266" s="125">
        <f t="shared" si="349"/>
        <v>0.98784482167008503</v>
      </c>
      <c r="CC266" s="125">
        <f t="shared" si="350"/>
        <v>111.15028511441753</v>
      </c>
      <c r="CD266" s="125">
        <f t="shared" si="351"/>
        <v>1.3510515369866356</v>
      </c>
      <c r="CE266" s="125">
        <f t="shared" si="352"/>
        <v>82</v>
      </c>
      <c r="CF266" s="304" cm="1">
        <f t="array" ref="CF266">PEDBIKE_DELAY(BW266,BV266,AG266,AH266,AP266,AQ266,AN266,L266,FALSE)</f>
        <v>15.431848416926329</v>
      </c>
      <c r="CG266" s="306">
        <f t="shared" si="353"/>
        <v>6.3</v>
      </c>
      <c r="CH266" s="125">
        <f t="shared" si="354"/>
        <v>1</v>
      </c>
      <c r="CI266" s="125">
        <f t="shared" si="355"/>
        <v>7.0781649102053508E-3</v>
      </c>
      <c r="CJ266" s="125">
        <f t="shared" si="356"/>
        <v>6.3</v>
      </c>
      <c r="CK266" s="125">
        <f t="shared" si="357"/>
        <v>0.98784482167008503</v>
      </c>
      <c r="CL266" s="125">
        <f t="shared" si="358"/>
        <v>1</v>
      </c>
      <c r="CM266" s="125">
        <f t="shared" si="359"/>
        <v>109.79923357743088</v>
      </c>
      <c r="CN266" s="125">
        <f t="shared" si="360"/>
        <v>1.3510515369866356</v>
      </c>
      <c r="CO266" s="127">
        <f t="shared" si="361"/>
        <v>82</v>
      </c>
      <c r="CP266" s="125" cm="1">
        <f t="array" ref="CP266">PEDBIKE_DELAY(BW266,AW266,AG266,AH266,AP266,AQ266,AN266,L266,FALSE)</f>
        <v>15.431848416926329</v>
      </c>
      <c r="CQ266" s="126">
        <f t="shared" si="362"/>
        <v>30.5</v>
      </c>
      <c r="CR266" s="126">
        <f t="shared" si="363"/>
        <v>78.5</v>
      </c>
      <c r="CS266" s="126">
        <f t="shared" si="364"/>
        <v>54.5</v>
      </c>
      <c r="CT266" s="304">
        <f t="shared" si="365"/>
        <v>35.950000000000003</v>
      </c>
      <c r="CU266" s="126">
        <f t="shared" si="376"/>
        <v>15.431848416926329</v>
      </c>
      <c r="CV266" s="126">
        <f t="shared" si="366"/>
        <v>0</v>
      </c>
      <c r="CW266" s="127">
        <f t="shared" si="367"/>
        <v>0</v>
      </c>
      <c r="CX266" s="124">
        <f t="shared" si="368"/>
        <v>12</v>
      </c>
      <c r="CY266" s="124">
        <f t="shared" si="377"/>
        <v>2.0474999999999999</v>
      </c>
      <c r="CZ266" s="124">
        <f t="shared" si="378"/>
        <v>1.0973098146165678</v>
      </c>
      <c r="DA266" s="125">
        <f t="shared" si="369"/>
        <v>-2.0678999999999998</v>
      </c>
      <c r="DB266" s="125">
        <f t="shared" si="370"/>
        <v>1.0395000000000001</v>
      </c>
      <c r="DC266" s="125">
        <f t="shared" si="371"/>
        <v>3.1040000000000001</v>
      </c>
      <c r="DD266" s="125">
        <f t="shared" si="379"/>
        <v>4.2488098146165676</v>
      </c>
      <c r="DE266" s="298" t="str">
        <f t="shared" si="372"/>
        <v>C</v>
      </c>
    </row>
    <row r="267" spans="1:109" x14ac:dyDescent="0.25">
      <c r="A267" s="23">
        <v>1000</v>
      </c>
      <c r="B267" s="23">
        <v>25</v>
      </c>
      <c r="C267" s="23">
        <v>2</v>
      </c>
      <c r="D267" s="23" t="s">
        <v>266</v>
      </c>
      <c r="E267" s="312">
        <f t="shared" si="304"/>
        <v>2.8519207101655288</v>
      </c>
      <c r="F267" s="287" t="str">
        <f t="shared" si="305"/>
        <v>C</v>
      </c>
      <c r="G267" s="312">
        <f t="shared" si="306"/>
        <v>3.2195</v>
      </c>
      <c r="H267" s="312">
        <f t="shared" si="306"/>
        <v>4.6672891568967847</v>
      </c>
      <c r="I267" s="287" t="str">
        <f t="shared" si="307"/>
        <v>C</v>
      </c>
      <c r="J267" s="320">
        <f t="shared" si="373"/>
        <v>2</v>
      </c>
      <c r="K267" s="80">
        <f t="shared" si="374"/>
        <v>2</v>
      </c>
      <c r="L267" s="82">
        <f t="shared" si="375"/>
        <v>2</v>
      </c>
      <c r="M267" s="80">
        <f t="shared" si="308"/>
        <v>25</v>
      </c>
      <c r="N267" s="80">
        <f t="shared" si="309"/>
        <v>200</v>
      </c>
      <c r="O267" s="80">
        <f t="shared" si="310"/>
        <v>200</v>
      </c>
      <c r="P267" s="80">
        <f t="shared" si="311"/>
        <v>1000</v>
      </c>
      <c r="Q267" s="80">
        <f t="shared" si="312"/>
        <v>2800</v>
      </c>
      <c r="R267" s="80">
        <f t="shared" si="313"/>
        <v>2800</v>
      </c>
      <c r="S267" s="80">
        <f t="shared" si="314"/>
        <v>100</v>
      </c>
      <c r="T267" s="80">
        <f>0</f>
        <v>0</v>
      </c>
      <c r="U267" s="80">
        <f>'Int. Sens. Plot'!$B$2</f>
        <v>100</v>
      </c>
      <c r="V267" s="80">
        <f>'Int. Sens. Plot'!$B$3</f>
        <v>25</v>
      </c>
      <c r="W267" s="80">
        <f t="shared" si="315"/>
        <v>5</v>
      </c>
      <c r="X267" s="80">
        <f t="shared" si="316"/>
        <v>5</v>
      </c>
      <c r="Y267" s="225">
        <v>0.5</v>
      </c>
      <c r="Z267" s="80">
        <v>0</v>
      </c>
      <c r="AA267" s="86">
        <v>45</v>
      </c>
      <c r="AB267" s="86">
        <v>5</v>
      </c>
      <c r="AC267" s="80">
        <v>90</v>
      </c>
      <c r="AD267" s="80">
        <v>45</v>
      </c>
      <c r="AE267" s="80">
        <v>12</v>
      </c>
      <c r="AF267" s="80">
        <f t="shared" si="317"/>
        <v>33</v>
      </c>
      <c r="AG267" s="80">
        <f t="shared" si="318"/>
        <v>33</v>
      </c>
      <c r="AH267" s="86">
        <v>0</v>
      </c>
      <c r="AI267" s="86">
        <v>12</v>
      </c>
      <c r="AJ267" s="40">
        <v>247.9</v>
      </c>
      <c r="AK267" s="86">
        <v>9</v>
      </c>
      <c r="AL267" s="86">
        <v>0</v>
      </c>
      <c r="AM267" s="91">
        <v>1</v>
      </c>
      <c r="AN267" s="91">
        <v>0.1</v>
      </c>
      <c r="AO267" s="122">
        <v>3.5</v>
      </c>
      <c r="AP267" s="122">
        <v>10</v>
      </c>
      <c r="AQ267" s="122">
        <v>3</v>
      </c>
      <c r="AR267" s="122">
        <v>3</v>
      </c>
      <c r="AS267" s="122" t="str">
        <f t="shared" si="319"/>
        <v>Stop</v>
      </c>
      <c r="AT267" s="119" t="s">
        <v>74</v>
      </c>
      <c r="AU267" s="321" t="s">
        <v>74</v>
      </c>
      <c r="AV267" s="306">
        <f t="shared" si="320"/>
        <v>12.428571428571429</v>
      </c>
      <c r="AW267" s="276">
        <f t="shared" si="321"/>
        <v>0.77777777777777779</v>
      </c>
      <c r="AX267" s="276">
        <f t="shared" si="322"/>
        <v>2.7777777777777776E-2</v>
      </c>
      <c r="AY267" s="125">
        <f t="shared" si="323"/>
        <v>363.27535292532644</v>
      </c>
      <c r="AZ267" s="125">
        <f t="shared" si="324"/>
        <v>544.9130293879897</v>
      </c>
      <c r="BA267" s="125">
        <f t="shared" si="325"/>
        <v>736.97927727922433</v>
      </c>
      <c r="BB267" s="125">
        <f t="shared" si="326"/>
        <v>1</v>
      </c>
      <c r="BC267" s="125">
        <f t="shared" si="327"/>
        <v>1</v>
      </c>
      <c r="BD267" s="326" t="str">
        <f t="shared" si="328"/>
        <v>-</v>
      </c>
      <c r="BE267" s="125" t="str">
        <f t="shared" si="329"/>
        <v>-</v>
      </c>
      <c r="BF267" s="125">
        <f t="shared" si="330"/>
        <v>2.5129693627984313</v>
      </c>
      <c r="BG267" s="125">
        <f t="shared" si="331"/>
        <v>0.97247071016552877</v>
      </c>
      <c r="BH267" s="127">
        <f t="shared" si="332"/>
        <v>350</v>
      </c>
      <c r="BI267" s="125">
        <f t="shared" si="333"/>
        <v>1.1375</v>
      </c>
      <c r="BJ267" s="125">
        <f t="shared" si="334"/>
        <v>0.14224999999999999</v>
      </c>
      <c r="BK267" s="127">
        <f t="shared" si="335"/>
        <v>49</v>
      </c>
      <c r="BL267" s="126">
        <f>IF(AS267="Signalized",(AC267-BK267)^2/(2*AC267),IF(AS267="Free",PEDBIKE_DELAY(AX267,AW267,AF267,AE267,AO267,AR267,AM267,L267,TRUE),IF(AS267="Stop",1,"Control N/A!")))</f>
        <v>1</v>
      </c>
      <c r="BM267" s="125">
        <f t="shared" si="336"/>
        <v>0</v>
      </c>
      <c r="BN267" s="125">
        <f t="shared" si="337"/>
        <v>2.8519207101655288</v>
      </c>
      <c r="BO267" s="124" t="str">
        <f t="shared" si="338"/>
        <v>C</v>
      </c>
      <c r="BP267" s="310"/>
      <c r="BQ267" s="302">
        <f t="shared" si="339"/>
        <v>1500</v>
      </c>
      <c r="BR267" s="126">
        <v>252</v>
      </c>
      <c r="BS267" s="127">
        <f t="shared" si="340"/>
        <v>6.2364653932767589E-4</v>
      </c>
      <c r="BT267" s="126">
        <f t="shared" si="341"/>
        <v>22.5</v>
      </c>
      <c r="BU267" s="303">
        <f t="shared" si="342"/>
        <v>6.3</v>
      </c>
      <c r="BV267" s="276">
        <f t="shared" si="343"/>
        <v>0.77777777777777779</v>
      </c>
      <c r="BW267" s="276">
        <f t="shared" si="344"/>
        <v>6.9444444444444441E-3</v>
      </c>
      <c r="BX267" s="125">
        <f t="shared" si="345"/>
        <v>1</v>
      </c>
      <c r="BY267" s="125">
        <f t="shared" si="346"/>
        <v>5.7044790949202489E-3</v>
      </c>
      <c r="BZ267" s="125">
        <f t="shared" si="347"/>
        <v>6.3</v>
      </c>
      <c r="CA267" s="125">
        <f t="shared" si="348"/>
        <v>0.13798693212438751</v>
      </c>
      <c r="CB267" s="125">
        <f t="shared" si="349"/>
        <v>0.99255341692907562</v>
      </c>
      <c r="CC267" s="125">
        <f t="shared" si="350"/>
        <v>166.31102272697819</v>
      </c>
      <c r="CD267" s="125">
        <f t="shared" si="351"/>
        <v>1.2384488463468286</v>
      </c>
      <c r="CE267" s="125">
        <f t="shared" si="352"/>
        <v>134</v>
      </c>
      <c r="CF267" s="304" cm="1">
        <f t="array" ref="CF267">PEDBIKE_DELAY(BW267,BV267,AG267,AH267,AP267,AQ267,AN267,L267,FALSE)</f>
        <v>18.627914572634406</v>
      </c>
      <c r="CG267" s="306">
        <f t="shared" si="353"/>
        <v>6.3</v>
      </c>
      <c r="CH267" s="125">
        <f t="shared" si="354"/>
        <v>1</v>
      </c>
      <c r="CI267" s="125">
        <f t="shared" si="355"/>
        <v>5.7044790949202489E-3</v>
      </c>
      <c r="CJ267" s="125">
        <f t="shared" si="356"/>
        <v>6.3</v>
      </c>
      <c r="CK267" s="125">
        <f t="shared" si="357"/>
        <v>0.99255341692907562</v>
      </c>
      <c r="CL267" s="125">
        <f t="shared" si="358"/>
        <v>1</v>
      </c>
      <c r="CM267" s="125">
        <f t="shared" si="359"/>
        <v>165.07257388063135</v>
      </c>
      <c r="CN267" s="125">
        <f t="shared" si="360"/>
        <v>1.2384488463468286</v>
      </c>
      <c r="CO267" s="127">
        <f t="shared" si="361"/>
        <v>134</v>
      </c>
      <c r="CP267" s="125" cm="1">
        <f t="array" ref="CP267">PEDBIKE_DELAY(BW267,AW267,AG267,AH267,AP267,AQ267,AN267,L267,FALSE)</f>
        <v>18.627914572634406</v>
      </c>
      <c r="CQ267" s="126">
        <f t="shared" si="362"/>
        <v>30.5</v>
      </c>
      <c r="CR267" s="126">
        <f t="shared" si="363"/>
        <v>78.5</v>
      </c>
      <c r="CS267" s="126">
        <f t="shared" si="364"/>
        <v>54.5</v>
      </c>
      <c r="CT267" s="304">
        <f t="shared" si="365"/>
        <v>35.950000000000003</v>
      </c>
      <c r="CU267" s="126">
        <f t="shared" si="376"/>
        <v>18.627914572634406</v>
      </c>
      <c r="CV267" s="126">
        <f t="shared" si="366"/>
        <v>0</v>
      </c>
      <c r="CW267" s="127">
        <f t="shared" si="367"/>
        <v>0</v>
      </c>
      <c r="CX267" s="124">
        <f t="shared" si="368"/>
        <v>12</v>
      </c>
      <c r="CY267" s="124">
        <f t="shared" si="377"/>
        <v>2.2749999999999999</v>
      </c>
      <c r="CZ267" s="124">
        <f t="shared" si="378"/>
        <v>1.1727891568967848</v>
      </c>
      <c r="DA267" s="125">
        <f t="shared" si="369"/>
        <v>-2.0678999999999998</v>
      </c>
      <c r="DB267" s="125">
        <f t="shared" si="370"/>
        <v>1.155</v>
      </c>
      <c r="DC267" s="125">
        <f t="shared" si="371"/>
        <v>3.2195</v>
      </c>
      <c r="DD267" s="125">
        <f t="shared" si="379"/>
        <v>4.6672891568967847</v>
      </c>
      <c r="DE267" s="298" t="str">
        <f t="shared" si="372"/>
        <v>C</v>
      </c>
    </row>
    <row r="268" spans="1:109" x14ac:dyDescent="0.25">
      <c r="A268" s="23">
        <v>1100</v>
      </c>
      <c r="B268" s="23">
        <v>25</v>
      </c>
      <c r="C268" s="23">
        <v>2</v>
      </c>
      <c r="D268" s="23" t="s">
        <v>266</v>
      </c>
      <c r="E268" s="312">
        <f t="shared" si="304"/>
        <v>2.9798957101655286</v>
      </c>
      <c r="F268" s="287" t="str">
        <f t="shared" si="305"/>
        <v>C</v>
      </c>
      <c r="G268" s="312">
        <f t="shared" si="306"/>
        <v>3.335</v>
      </c>
      <c r="H268" s="312">
        <f t="shared" si="306"/>
        <v>5.0767949509488126</v>
      </c>
      <c r="I268" s="287" t="str">
        <f t="shared" si="307"/>
        <v>C</v>
      </c>
      <c r="J268" s="320">
        <f t="shared" si="373"/>
        <v>2</v>
      </c>
      <c r="K268" s="80">
        <f t="shared" si="374"/>
        <v>2</v>
      </c>
      <c r="L268" s="82">
        <f t="shared" si="375"/>
        <v>2</v>
      </c>
      <c r="M268" s="80">
        <f t="shared" si="308"/>
        <v>25</v>
      </c>
      <c r="N268" s="80">
        <f t="shared" si="309"/>
        <v>220</v>
      </c>
      <c r="O268" s="80">
        <f t="shared" si="310"/>
        <v>220</v>
      </c>
      <c r="P268" s="80">
        <f t="shared" si="311"/>
        <v>1100</v>
      </c>
      <c r="Q268" s="80">
        <f t="shared" si="312"/>
        <v>3080</v>
      </c>
      <c r="R268" s="80">
        <f t="shared" si="313"/>
        <v>3080</v>
      </c>
      <c r="S268" s="80">
        <f t="shared" si="314"/>
        <v>110</v>
      </c>
      <c r="T268" s="80">
        <f>0</f>
        <v>0</v>
      </c>
      <c r="U268" s="80">
        <f>'Int. Sens. Plot'!$B$2</f>
        <v>100</v>
      </c>
      <c r="V268" s="80">
        <f>'Int. Sens. Plot'!$B$3</f>
        <v>25</v>
      </c>
      <c r="W268" s="80">
        <f t="shared" si="315"/>
        <v>5</v>
      </c>
      <c r="X268" s="80">
        <f t="shared" si="316"/>
        <v>5</v>
      </c>
      <c r="Y268" s="225">
        <v>0.5</v>
      </c>
      <c r="Z268" s="80">
        <v>0</v>
      </c>
      <c r="AA268" s="86">
        <v>45</v>
      </c>
      <c r="AB268" s="86">
        <v>5</v>
      </c>
      <c r="AC268" s="80">
        <v>90</v>
      </c>
      <c r="AD268" s="80">
        <v>45</v>
      </c>
      <c r="AE268" s="80">
        <v>12</v>
      </c>
      <c r="AF268" s="80">
        <f t="shared" si="317"/>
        <v>33</v>
      </c>
      <c r="AG268" s="80">
        <f t="shared" si="318"/>
        <v>33</v>
      </c>
      <c r="AH268" s="86">
        <v>0</v>
      </c>
      <c r="AI268" s="86">
        <v>12</v>
      </c>
      <c r="AJ268" s="40">
        <v>248.9</v>
      </c>
      <c r="AK268" s="86">
        <v>9</v>
      </c>
      <c r="AL268" s="86">
        <v>0</v>
      </c>
      <c r="AM268" s="91">
        <v>1</v>
      </c>
      <c r="AN268" s="91">
        <v>0.1</v>
      </c>
      <c r="AO268" s="122">
        <v>3.5</v>
      </c>
      <c r="AP268" s="122">
        <v>10</v>
      </c>
      <c r="AQ268" s="122">
        <v>3</v>
      </c>
      <c r="AR268" s="122">
        <v>3</v>
      </c>
      <c r="AS268" s="122" t="str">
        <f t="shared" si="319"/>
        <v>Stop</v>
      </c>
      <c r="AT268" s="119" t="s">
        <v>74</v>
      </c>
      <c r="AU268" s="321" t="s">
        <v>74</v>
      </c>
      <c r="AV268" s="306">
        <f t="shared" si="320"/>
        <v>12.428571428571429</v>
      </c>
      <c r="AW268" s="276">
        <f t="shared" si="321"/>
        <v>0.85555555555555551</v>
      </c>
      <c r="AX268" s="276">
        <f t="shared" si="322"/>
        <v>2.7777777777777776E-2</v>
      </c>
      <c r="AY268" s="125">
        <f t="shared" si="323"/>
        <v>870.37778396925114</v>
      </c>
      <c r="AZ268" s="125">
        <f t="shared" si="324"/>
        <v>1305.5666759538767</v>
      </c>
      <c r="BA268" s="125">
        <f t="shared" si="325"/>
        <v>1751.1841393670736</v>
      </c>
      <c r="BB268" s="125">
        <f t="shared" si="326"/>
        <v>1</v>
      </c>
      <c r="BC268" s="125">
        <f t="shared" si="327"/>
        <v>1</v>
      </c>
      <c r="BD268" s="326" t="str">
        <f t="shared" si="328"/>
        <v>-</v>
      </c>
      <c r="BE268" s="125" t="str">
        <f t="shared" si="329"/>
        <v>-</v>
      </c>
      <c r="BF268" s="125">
        <f t="shared" si="330"/>
        <v>2.2994131821035446</v>
      </c>
      <c r="BG268" s="125">
        <f t="shared" si="331"/>
        <v>0.97247071016552877</v>
      </c>
      <c r="BH268" s="127">
        <f t="shared" si="332"/>
        <v>385</v>
      </c>
      <c r="BI268" s="125">
        <f t="shared" si="333"/>
        <v>1.25125</v>
      </c>
      <c r="BJ268" s="125">
        <f t="shared" si="334"/>
        <v>0.156475</v>
      </c>
      <c r="BK268" s="127">
        <f t="shared" si="335"/>
        <v>49</v>
      </c>
      <c r="BL268" s="126">
        <f>IF(AS268="Signalized",(AC268-BK268)^2/(2*AC268),IF(AS268="Free",PEDBIKE_DELAY(AX268,AW268,AF268,AE268,AO268,AR268,AM268,L268,TRUE),IF(AS268="Stop",1,"Control N/A!")))</f>
        <v>1</v>
      </c>
      <c r="BM268" s="125">
        <f t="shared" si="336"/>
        <v>0</v>
      </c>
      <c r="BN268" s="125">
        <f t="shared" si="337"/>
        <v>2.9798957101655286</v>
      </c>
      <c r="BO268" s="124" t="str">
        <f t="shared" si="338"/>
        <v>C</v>
      </c>
      <c r="BP268" s="310"/>
      <c r="BQ268" s="302">
        <f t="shared" si="339"/>
        <v>1500</v>
      </c>
      <c r="BR268" s="126">
        <v>253</v>
      </c>
      <c r="BS268" s="127">
        <f t="shared" si="340"/>
        <v>1.4467251246838483E-4</v>
      </c>
      <c r="BT268" s="126">
        <f t="shared" si="341"/>
        <v>22.5</v>
      </c>
      <c r="BU268" s="303">
        <f t="shared" si="342"/>
        <v>6.3</v>
      </c>
      <c r="BV268" s="276">
        <f t="shared" si="343"/>
        <v>0.85555555555555551</v>
      </c>
      <c r="BW268" s="276">
        <f t="shared" si="344"/>
        <v>6.9444444444444441E-3</v>
      </c>
      <c r="BX268" s="125">
        <f t="shared" si="345"/>
        <v>1</v>
      </c>
      <c r="BY268" s="125">
        <f t="shared" si="346"/>
        <v>4.7977208709593204E-3</v>
      </c>
      <c r="BZ268" s="125">
        <f t="shared" si="347"/>
        <v>6.3</v>
      </c>
      <c r="CA268" s="125">
        <f t="shared" si="348"/>
        <v>0.15069196145394803</v>
      </c>
      <c r="CB268" s="125">
        <f t="shared" si="349"/>
        <v>0.99543802666426484</v>
      </c>
      <c r="CC268" s="125">
        <f t="shared" si="350"/>
        <v>249.8828772028028</v>
      </c>
      <c r="CD268" s="125">
        <f t="shared" si="351"/>
        <v>1.1399590228559535</v>
      </c>
      <c r="CE268" s="125">
        <f t="shared" si="352"/>
        <v>219</v>
      </c>
      <c r="CF268" s="304" cm="1">
        <f t="array" ref="CF268">PEDBIKE_DELAY(BW268,BV268,AG268,AH268,AP268,AQ268,AN268,L268,FALSE)</f>
        <v>21.988313322977184</v>
      </c>
      <c r="CG268" s="306">
        <f t="shared" si="353"/>
        <v>6.3</v>
      </c>
      <c r="CH268" s="125">
        <f t="shared" si="354"/>
        <v>1</v>
      </c>
      <c r="CI268" s="125">
        <f t="shared" si="355"/>
        <v>4.7977208709593204E-3</v>
      </c>
      <c r="CJ268" s="125">
        <f t="shared" si="356"/>
        <v>6.3</v>
      </c>
      <c r="CK268" s="125">
        <f t="shared" si="357"/>
        <v>0.99543802666426495</v>
      </c>
      <c r="CL268" s="125">
        <f t="shared" si="358"/>
        <v>1</v>
      </c>
      <c r="CM268" s="125">
        <f t="shared" si="359"/>
        <v>248.74291817994683</v>
      </c>
      <c r="CN268" s="125">
        <f t="shared" si="360"/>
        <v>1.1399590228559535</v>
      </c>
      <c r="CO268" s="127">
        <f t="shared" si="361"/>
        <v>219</v>
      </c>
      <c r="CP268" s="125" cm="1">
        <f t="array" ref="CP268">PEDBIKE_DELAY(BW268,AW268,AG268,AH268,AP268,AQ268,AN268,L268,FALSE)</f>
        <v>21.988313322977184</v>
      </c>
      <c r="CQ268" s="126">
        <f t="shared" si="362"/>
        <v>30.5</v>
      </c>
      <c r="CR268" s="126">
        <f t="shared" si="363"/>
        <v>78.5</v>
      </c>
      <c r="CS268" s="126">
        <f t="shared" si="364"/>
        <v>54.5</v>
      </c>
      <c r="CT268" s="304">
        <f t="shared" si="365"/>
        <v>35.950000000000003</v>
      </c>
      <c r="CU268" s="126">
        <f t="shared" si="376"/>
        <v>21.988313322977184</v>
      </c>
      <c r="CV268" s="126">
        <f t="shared" si="366"/>
        <v>0</v>
      </c>
      <c r="CW268" s="127">
        <f t="shared" si="367"/>
        <v>0</v>
      </c>
      <c r="CX268" s="124">
        <f t="shared" si="368"/>
        <v>12</v>
      </c>
      <c r="CY268" s="124">
        <f t="shared" si="377"/>
        <v>2.5024999999999999</v>
      </c>
      <c r="CZ268" s="124">
        <f t="shared" si="378"/>
        <v>1.2392949509488125</v>
      </c>
      <c r="DA268" s="125">
        <f t="shared" si="369"/>
        <v>-2.0678999999999998</v>
      </c>
      <c r="DB268" s="125">
        <f t="shared" si="370"/>
        <v>1.2705</v>
      </c>
      <c r="DC268" s="125">
        <f t="shared" si="371"/>
        <v>3.335</v>
      </c>
      <c r="DD268" s="125">
        <f t="shared" si="379"/>
        <v>5.0767949509488126</v>
      </c>
      <c r="DE268" s="298" t="str">
        <f t="shared" si="372"/>
        <v>C</v>
      </c>
    </row>
    <row r="269" spans="1:109" x14ac:dyDescent="0.25">
      <c r="A269" s="23">
        <v>1200</v>
      </c>
      <c r="B269" s="23">
        <v>25</v>
      </c>
      <c r="C269" s="23">
        <v>2</v>
      </c>
      <c r="D269" s="23" t="s">
        <v>266</v>
      </c>
      <c r="E269" s="312">
        <f t="shared" si="304"/>
        <v>3.1078707101655292</v>
      </c>
      <c r="F269" s="287" t="str">
        <f t="shared" si="305"/>
        <v>C</v>
      </c>
      <c r="G269" s="312">
        <f t="shared" si="306"/>
        <v>3.4504999999999999</v>
      </c>
      <c r="H269" s="312">
        <f t="shared" si="306"/>
        <v>5.4768786436136381</v>
      </c>
      <c r="I269" s="287" t="str">
        <f t="shared" si="307"/>
        <v>C</v>
      </c>
      <c r="J269" s="320">
        <f t="shared" si="373"/>
        <v>2</v>
      </c>
      <c r="K269" s="80">
        <f t="shared" si="374"/>
        <v>2</v>
      </c>
      <c r="L269" s="82">
        <f t="shared" si="375"/>
        <v>2</v>
      </c>
      <c r="M269" s="80">
        <f t="shared" si="308"/>
        <v>25</v>
      </c>
      <c r="N269" s="80">
        <f t="shared" si="309"/>
        <v>240</v>
      </c>
      <c r="O269" s="80">
        <f t="shared" si="310"/>
        <v>240</v>
      </c>
      <c r="P269" s="80">
        <f t="shared" si="311"/>
        <v>1200</v>
      </c>
      <c r="Q269" s="80">
        <f t="shared" si="312"/>
        <v>3360</v>
      </c>
      <c r="R269" s="80">
        <f t="shared" si="313"/>
        <v>3360</v>
      </c>
      <c r="S269" s="80">
        <f t="shared" si="314"/>
        <v>120</v>
      </c>
      <c r="T269" s="80">
        <f>0</f>
        <v>0</v>
      </c>
      <c r="U269" s="80">
        <f>'Int. Sens. Plot'!$B$2</f>
        <v>100</v>
      </c>
      <c r="V269" s="80">
        <f>'Int. Sens. Plot'!$B$3</f>
        <v>25</v>
      </c>
      <c r="W269" s="80">
        <f t="shared" si="315"/>
        <v>5</v>
      </c>
      <c r="X269" s="80">
        <f t="shared" si="316"/>
        <v>5</v>
      </c>
      <c r="Y269" s="225">
        <v>0.5</v>
      </c>
      <c r="Z269" s="80">
        <v>0</v>
      </c>
      <c r="AA269" s="86">
        <v>45</v>
      </c>
      <c r="AB269" s="86">
        <v>5</v>
      </c>
      <c r="AC269" s="80">
        <v>90</v>
      </c>
      <c r="AD269" s="80">
        <v>45</v>
      </c>
      <c r="AE269" s="80">
        <v>12</v>
      </c>
      <c r="AF269" s="80">
        <f t="shared" si="317"/>
        <v>33</v>
      </c>
      <c r="AG269" s="80">
        <f t="shared" si="318"/>
        <v>33</v>
      </c>
      <c r="AH269" s="86">
        <v>0</v>
      </c>
      <c r="AI269" s="86">
        <v>12</v>
      </c>
      <c r="AJ269" s="40">
        <v>249.9</v>
      </c>
      <c r="AK269" s="86">
        <v>9</v>
      </c>
      <c r="AL269" s="86">
        <v>0</v>
      </c>
      <c r="AM269" s="91">
        <v>1</v>
      </c>
      <c r="AN269" s="91">
        <v>0.1</v>
      </c>
      <c r="AO269" s="122">
        <v>3.5</v>
      </c>
      <c r="AP269" s="122">
        <v>10</v>
      </c>
      <c r="AQ269" s="122">
        <v>3</v>
      </c>
      <c r="AR269" s="122">
        <v>3</v>
      </c>
      <c r="AS269" s="122" t="str">
        <f t="shared" si="319"/>
        <v>Stop</v>
      </c>
      <c r="AT269" s="119" t="s">
        <v>74</v>
      </c>
      <c r="AU269" s="321" t="s">
        <v>74</v>
      </c>
      <c r="AV269" s="306">
        <f t="shared" si="320"/>
        <v>12.428571428571429</v>
      </c>
      <c r="AW269" s="276">
        <f t="shared" si="321"/>
        <v>0.93333333333333335</v>
      </c>
      <c r="AX269" s="276">
        <f t="shared" si="322"/>
        <v>2.7777777777777776E-2</v>
      </c>
      <c r="AY269" s="125">
        <f t="shared" si="323"/>
        <v>2102.5354492349848</v>
      </c>
      <c r="AZ269" s="125">
        <f t="shared" si="324"/>
        <v>3153.8031738524769</v>
      </c>
      <c r="BA269" s="125">
        <f t="shared" si="325"/>
        <v>4215.4994698985411</v>
      </c>
      <c r="BB269" s="125">
        <f t="shared" si="326"/>
        <v>1</v>
      </c>
      <c r="BC269" s="125">
        <f t="shared" si="327"/>
        <v>1</v>
      </c>
      <c r="BD269" s="326" t="str">
        <f t="shared" si="328"/>
        <v>-</v>
      </c>
      <c r="BE269" s="125" t="str">
        <f t="shared" si="329"/>
        <v>-</v>
      </c>
      <c r="BF269" s="125">
        <f t="shared" si="330"/>
        <v>2.1181293322730919</v>
      </c>
      <c r="BG269" s="125">
        <f t="shared" si="331"/>
        <v>0.97247071016552877</v>
      </c>
      <c r="BH269" s="127">
        <f t="shared" si="332"/>
        <v>420</v>
      </c>
      <c r="BI269" s="125">
        <f t="shared" si="333"/>
        <v>1.365</v>
      </c>
      <c r="BJ269" s="125">
        <f t="shared" si="334"/>
        <v>0.17069999999999999</v>
      </c>
      <c r="BK269" s="127">
        <f t="shared" si="335"/>
        <v>49</v>
      </c>
      <c r="BL269" s="126">
        <f>IF(AS269="Signalized",(AC269-BK269)^2/(2*AC269),IF(AS269="Free",PEDBIKE_DELAY(AX269,AW269,AF269,AE269,AO269,AR269,AM269,L269,TRUE),IF(AS269="Stop",1,"Control N/A!")))</f>
        <v>1</v>
      </c>
      <c r="BM269" s="125">
        <f t="shared" si="336"/>
        <v>0</v>
      </c>
      <c r="BN269" s="125">
        <f t="shared" si="337"/>
        <v>3.1078707101655292</v>
      </c>
      <c r="BO269" s="124" t="str">
        <f t="shared" si="338"/>
        <v>C</v>
      </c>
      <c r="BP269" s="310"/>
      <c r="BQ269" s="302">
        <f t="shared" si="339"/>
        <v>1500</v>
      </c>
      <c r="BR269" s="126">
        <v>254</v>
      </c>
      <c r="BS269" s="127">
        <f t="shared" si="340"/>
        <v>3.3190059922256324E-5</v>
      </c>
      <c r="BT269" s="126">
        <f t="shared" si="341"/>
        <v>22.5</v>
      </c>
      <c r="BU269" s="303">
        <f t="shared" si="342"/>
        <v>6.3</v>
      </c>
      <c r="BV269" s="276">
        <f t="shared" si="343"/>
        <v>0.93333333333333335</v>
      </c>
      <c r="BW269" s="276">
        <f t="shared" si="344"/>
        <v>6.9444444444444441E-3</v>
      </c>
      <c r="BX269" s="125">
        <f t="shared" si="345"/>
        <v>1</v>
      </c>
      <c r="BY269" s="125">
        <f t="shared" si="346"/>
        <v>4.2049300265776255E-3</v>
      </c>
      <c r="BZ269" s="125">
        <f t="shared" si="347"/>
        <v>6.3</v>
      </c>
      <c r="CA269" s="125">
        <f t="shared" si="348"/>
        <v>0.16320973402803651</v>
      </c>
      <c r="CB269" s="125">
        <f t="shared" si="349"/>
        <v>0.99720521472496315</v>
      </c>
      <c r="CC269" s="125">
        <f t="shared" si="350"/>
        <v>377.04938819471596</v>
      </c>
      <c r="CD269" s="125">
        <f t="shared" si="351"/>
        <v>1.0537720780882429</v>
      </c>
      <c r="CE269" s="125">
        <f t="shared" si="352"/>
        <v>358</v>
      </c>
      <c r="CF269" s="304" cm="1">
        <f t="array" ref="CF269">PEDBIKE_DELAY(BW269,BV269,AG269,AH269,AP269,AQ269,AN269,L269,FALSE)</f>
        <v>25.352173041317855</v>
      </c>
      <c r="CG269" s="306">
        <f t="shared" si="353"/>
        <v>6.3</v>
      </c>
      <c r="CH269" s="125">
        <f t="shared" si="354"/>
        <v>1</v>
      </c>
      <c r="CI269" s="125">
        <f t="shared" si="355"/>
        <v>4.2049300265776255E-3</v>
      </c>
      <c r="CJ269" s="125">
        <f t="shared" si="356"/>
        <v>6.3</v>
      </c>
      <c r="CK269" s="125">
        <f t="shared" si="357"/>
        <v>0.99720521472496315</v>
      </c>
      <c r="CL269" s="125">
        <f t="shared" si="358"/>
        <v>1</v>
      </c>
      <c r="CM269" s="125">
        <f t="shared" si="359"/>
        <v>375.99561611662773</v>
      </c>
      <c r="CN269" s="125">
        <f t="shared" si="360"/>
        <v>1.0537720780882429</v>
      </c>
      <c r="CO269" s="127">
        <f t="shared" si="361"/>
        <v>358</v>
      </c>
      <c r="CP269" s="125" cm="1">
        <f t="array" ref="CP269">PEDBIKE_DELAY(BW269,AW269,AG269,AH269,AP269,AQ269,AN269,L269,FALSE)</f>
        <v>25.352173041317855</v>
      </c>
      <c r="CQ269" s="126">
        <f t="shared" si="362"/>
        <v>30.5</v>
      </c>
      <c r="CR269" s="126">
        <f t="shared" si="363"/>
        <v>78.5</v>
      </c>
      <c r="CS269" s="126">
        <f t="shared" si="364"/>
        <v>54.5</v>
      </c>
      <c r="CT269" s="304">
        <f t="shared" si="365"/>
        <v>35.950000000000003</v>
      </c>
      <c r="CU269" s="126">
        <f t="shared" si="376"/>
        <v>25.352173041317855</v>
      </c>
      <c r="CV269" s="126">
        <f t="shared" si="366"/>
        <v>0</v>
      </c>
      <c r="CW269" s="127">
        <f t="shared" si="367"/>
        <v>0</v>
      </c>
      <c r="CX269" s="124">
        <f t="shared" si="368"/>
        <v>12</v>
      </c>
      <c r="CY269" s="124">
        <f t="shared" si="377"/>
        <v>2.73</v>
      </c>
      <c r="CZ269" s="124">
        <f t="shared" si="378"/>
        <v>1.2963786436136384</v>
      </c>
      <c r="DA269" s="125">
        <f t="shared" si="369"/>
        <v>-2.0678999999999998</v>
      </c>
      <c r="DB269" s="125">
        <f t="shared" si="370"/>
        <v>1.3859999999999999</v>
      </c>
      <c r="DC269" s="125">
        <f t="shared" si="371"/>
        <v>3.4504999999999999</v>
      </c>
      <c r="DD269" s="125">
        <f t="shared" si="379"/>
        <v>5.4768786436136381</v>
      </c>
      <c r="DE269" s="298" t="str">
        <f t="shared" si="372"/>
        <v>C</v>
      </c>
    </row>
    <row r="270" spans="1:109" x14ac:dyDescent="0.25">
      <c r="A270" s="23">
        <v>100</v>
      </c>
      <c r="B270" s="23">
        <v>35</v>
      </c>
      <c r="C270" s="23">
        <v>2</v>
      </c>
      <c r="D270" s="23" t="s">
        <v>266</v>
      </c>
      <c r="E270" s="312">
        <f t="shared" si="304"/>
        <v>1.7456457101655287</v>
      </c>
      <c r="F270" s="287" t="str">
        <f t="shared" si="305"/>
        <v>A</v>
      </c>
      <c r="G270" s="312">
        <f t="shared" si="306"/>
        <v>2.1799999999999997</v>
      </c>
      <c r="H270" s="312">
        <f t="shared" si="306"/>
        <v>0.49850000000000011</v>
      </c>
      <c r="I270" s="287" t="str">
        <f t="shared" si="307"/>
        <v>B</v>
      </c>
      <c r="J270" s="320">
        <f t="shared" si="373"/>
        <v>2</v>
      </c>
      <c r="K270" s="80">
        <f t="shared" si="374"/>
        <v>2</v>
      </c>
      <c r="L270" s="82">
        <f t="shared" si="375"/>
        <v>2</v>
      </c>
      <c r="M270" s="80">
        <f t="shared" si="308"/>
        <v>35</v>
      </c>
      <c r="N270" s="80">
        <f t="shared" si="309"/>
        <v>20</v>
      </c>
      <c r="O270" s="80">
        <f t="shared" si="310"/>
        <v>20</v>
      </c>
      <c r="P270" s="80">
        <f t="shared" si="311"/>
        <v>100</v>
      </c>
      <c r="Q270" s="80">
        <f t="shared" si="312"/>
        <v>280</v>
      </c>
      <c r="R270" s="80">
        <f t="shared" si="313"/>
        <v>280</v>
      </c>
      <c r="S270" s="80">
        <f t="shared" si="314"/>
        <v>10</v>
      </c>
      <c r="T270" s="80">
        <f>0</f>
        <v>0</v>
      </c>
      <c r="U270" s="80">
        <f>'Int. Sens. Plot'!$B$2</f>
        <v>100</v>
      </c>
      <c r="V270" s="80">
        <f>'Int. Sens. Plot'!$B$3</f>
        <v>25</v>
      </c>
      <c r="W270" s="80">
        <f t="shared" si="315"/>
        <v>5</v>
      </c>
      <c r="X270" s="80">
        <f t="shared" si="316"/>
        <v>5</v>
      </c>
      <c r="Y270" s="225">
        <v>0.5</v>
      </c>
      <c r="Z270" s="80">
        <v>0</v>
      </c>
      <c r="AA270" s="86">
        <v>45</v>
      </c>
      <c r="AB270" s="86">
        <v>5</v>
      </c>
      <c r="AC270" s="80">
        <v>90</v>
      </c>
      <c r="AD270" s="80">
        <v>45</v>
      </c>
      <c r="AE270" s="80">
        <v>12</v>
      </c>
      <c r="AF270" s="80">
        <f t="shared" si="317"/>
        <v>33</v>
      </c>
      <c r="AG270" s="80">
        <f t="shared" si="318"/>
        <v>33</v>
      </c>
      <c r="AH270" s="86">
        <v>0</v>
      </c>
      <c r="AI270" s="86">
        <v>12</v>
      </c>
      <c r="AJ270" s="40">
        <v>250.9</v>
      </c>
      <c r="AK270" s="86">
        <v>9</v>
      </c>
      <c r="AL270" s="86">
        <v>0</v>
      </c>
      <c r="AM270" s="91">
        <v>1</v>
      </c>
      <c r="AN270" s="91">
        <v>0.1</v>
      </c>
      <c r="AO270" s="122">
        <v>3.5</v>
      </c>
      <c r="AP270" s="122">
        <v>10</v>
      </c>
      <c r="AQ270" s="122">
        <v>3</v>
      </c>
      <c r="AR270" s="122">
        <v>3</v>
      </c>
      <c r="AS270" s="122" t="str">
        <f t="shared" si="319"/>
        <v>Stop</v>
      </c>
      <c r="AT270" s="119" t="s">
        <v>74</v>
      </c>
      <c r="AU270" s="321" t="s">
        <v>74</v>
      </c>
      <c r="AV270" s="306">
        <f t="shared" si="320"/>
        <v>12.428571428571429</v>
      </c>
      <c r="AW270" s="276">
        <f t="shared" si="321"/>
        <v>7.7777777777777779E-2</v>
      </c>
      <c r="AX270" s="276">
        <f t="shared" si="322"/>
        <v>2.7777777777777776E-2</v>
      </c>
      <c r="AY270" s="125">
        <f t="shared" si="323"/>
        <v>1</v>
      </c>
      <c r="AZ270" s="125">
        <f t="shared" si="324"/>
        <v>1.2136081181958649</v>
      </c>
      <c r="BA270" s="125">
        <f t="shared" si="325"/>
        <v>12.428571428571429</v>
      </c>
      <c r="BB270" s="125">
        <f t="shared" si="326"/>
        <v>0.38327578563083919</v>
      </c>
      <c r="BC270" s="125">
        <f t="shared" si="327"/>
        <v>0.6196512434107414</v>
      </c>
      <c r="BD270" s="326" t="str">
        <f t="shared" si="328"/>
        <v>-</v>
      </c>
      <c r="BE270" s="125" t="str">
        <f t="shared" si="329"/>
        <v>-</v>
      </c>
      <c r="BF270" s="125">
        <f t="shared" si="330"/>
        <v>88.46869197245654</v>
      </c>
      <c r="BG270" s="125">
        <f t="shared" si="331"/>
        <v>0.97247071016552877</v>
      </c>
      <c r="BH270" s="127">
        <f t="shared" si="332"/>
        <v>35</v>
      </c>
      <c r="BI270" s="125">
        <f t="shared" si="333"/>
        <v>0.15924999999999997</v>
      </c>
      <c r="BJ270" s="125">
        <f t="shared" si="334"/>
        <v>1.4225E-2</v>
      </c>
      <c r="BK270" s="127">
        <f t="shared" si="335"/>
        <v>49</v>
      </c>
      <c r="BL270" s="126">
        <f>IF(AS270="Signalized",(AC270-BK270)^2/(2*AC270),IF(AS270="Free",PEDBIKE_DELAY(AX270,AW270,AF270,AE270,AO270,AR270,AM270,L270,TRUE),IF(AS270="Stop",1,"Control N/A!")))</f>
        <v>1</v>
      </c>
      <c r="BM270" s="125">
        <f t="shared" si="336"/>
        <v>0</v>
      </c>
      <c r="BN270" s="125">
        <f t="shared" si="337"/>
        <v>1.7456457101655287</v>
      </c>
      <c r="BO270" s="124" t="str">
        <f t="shared" si="338"/>
        <v>A</v>
      </c>
      <c r="BP270" s="310"/>
      <c r="BQ270" s="302">
        <f t="shared" si="339"/>
        <v>1500</v>
      </c>
      <c r="BR270" s="126">
        <v>255</v>
      </c>
      <c r="BS270" s="127">
        <f t="shared" si="340"/>
        <v>181.89080597673652</v>
      </c>
      <c r="BT270" s="126">
        <f t="shared" si="341"/>
        <v>12.080180830589548</v>
      </c>
      <c r="BU270" s="303">
        <f t="shared" si="342"/>
        <v>6.3</v>
      </c>
      <c r="BV270" s="276">
        <f t="shared" si="343"/>
        <v>7.7777777777777779E-2</v>
      </c>
      <c r="BW270" s="276">
        <f t="shared" si="344"/>
        <v>6.9444444444444441E-3</v>
      </c>
      <c r="BX270" s="125">
        <f t="shared" si="345"/>
        <v>1</v>
      </c>
      <c r="BY270" s="125">
        <f t="shared" si="346"/>
        <v>0.1104145909768824</v>
      </c>
      <c r="BZ270" s="125">
        <f t="shared" si="347"/>
        <v>6.3</v>
      </c>
      <c r="CA270" s="125">
        <f t="shared" si="348"/>
        <v>1.4738789704048738E-2</v>
      </c>
      <c r="CB270" s="125">
        <f t="shared" si="349"/>
        <v>0.38737360581558478</v>
      </c>
      <c r="CC270" s="125">
        <f t="shared" si="350"/>
        <v>4.7235535498150769</v>
      </c>
      <c r="CD270" s="125">
        <f t="shared" si="351"/>
        <v>2.8937735789602139</v>
      </c>
      <c r="CE270" s="125">
        <f t="shared" si="352"/>
        <v>2</v>
      </c>
      <c r="CF270" s="304" cm="1">
        <f t="array" ref="CF270">PEDBIKE_DELAY(BW270,BV270,AG270,AH270,AP270,AQ270,AN270,L270,FALSE)</f>
        <v>0.75850019629464838</v>
      </c>
      <c r="CG270" s="306">
        <f t="shared" si="353"/>
        <v>6.3</v>
      </c>
      <c r="CH270" s="125">
        <f t="shared" si="354"/>
        <v>1</v>
      </c>
      <c r="CI270" s="125">
        <f t="shared" si="355"/>
        <v>0.1104145909768824</v>
      </c>
      <c r="CJ270" s="125">
        <f t="shared" si="356"/>
        <v>6.3</v>
      </c>
      <c r="CK270" s="125">
        <f t="shared" si="357"/>
        <v>0.38737360581558389</v>
      </c>
      <c r="CL270" s="125">
        <f t="shared" si="358"/>
        <v>0.99999990505803249</v>
      </c>
      <c r="CM270" s="125">
        <f t="shared" si="359"/>
        <v>1.8297801445777986</v>
      </c>
      <c r="CN270" s="125">
        <f t="shared" si="360"/>
        <v>2.8937735789602139</v>
      </c>
      <c r="CO270" s="127">
        <f t="shared" si="361"/>
        <v>2</v>
      </c>
      <c r="CP270" s="125" cm="1">
        <f t="array" ref="CP270">PEDBIKE_DELAY(BW270,AW270,AG270,AH270,AP270,AQ270,AN270,L270,FALSE)</f>
        <v>0.75850019629464838</v>
      </c>
      <c r="CQ270" s="126">
        <f t="shared" si="362"/>
        <v>30.5</v>
      </c>
      <c r="CR270" s="126">
        <f t="shared" si="363"/>
        <v>78.5</v>
      </c>
      <c r="CS270" s="126">
        <f t="shared" si="364"/>
        <v>54.5</v>
      </c>
      <c r="CT270" s="304">
        <f t="shared" si="365"/>
        <v>25.530180830589551</v>
      </c>
      <c r="CU270" s="126">
        <f t="shared" si="376"/>
        <v>0.75850019629464838</v>
      </c>
      <c r="CV270" s="126">
        <f t="shared" si="366"/>
        <v>0</v>
      </c>
      <c r="CW270" s="127">
        <f t="shared" si="367"/>
        <v>0</v>
      </c>
      <c r="CX270" s="124">
        <f t="shared" si="368"/>
        <v>12</v>
      </c>
      <c r="CY270" s="124">
        <f t="shared" si="377"/>
        <v>0.31849999999999995</v>
      </c>
      <c r="CZ270" s="124">
        <f t="shared" si="378"/>
        <v>0</v>
      </c>
      <c r="DA270" s="125">
        <f t="shared" si="369"/>
        <v>-2.0678999999999998</v>
      </c>
      <c r="DB270" s="125">
        <f t="shared" si="370"/>
        <v>0.11550000000000001</v>
      </c>
      <c r="DC270" s="125">
        <f t="shared" si="371"/>
        <v>2.1799999999999997</v>
      </c>
      <c r="DD270" s="125">
        <f t="shared" si="379"/>
        <v>0.49850000000000011</v>
      </c>
      <c r="DE270" s="298" t="str">
        <f t="shared" si="372"/>
        <v>B</v>
      </c>
    </row>
    <row r="271" spans="1:109" x14ac:dyDescent="0.25">
      <c r="A271" s="23">
        <v>200</v>
      </c>
      <c r="B271" s="23">
        <v>35</v>
      </c>
      <c r="C271" s="23">
        <v>2</v>
      </c>
      <c r="D271" s="23" t="s">
        <v>266</v>
      </c>
      <c r="E271" s="312">
        <f t="shared" si="304"/>
        <v>1.919120710165529</v>
      </c>
      <c r="F271" s="287" t="str">
        <f t="shared" si="305"/>
        <v>A</v>
      </c>
      <c r="G271" s="312">
        <f t="shared" si="306"/>
        <v>2.2954999999999997</v>
      </c>
      <c r="H271" s="312">
        <f t="shared" si="306"/>
        <v>1.1387155767441892</v>
      </c>
      <c r="I271" s="287" t="str">
        <f t="shared" si="307"/>
        <v>B</v>
      </c>
      <c r="J271" s="320">
        <f t="shared" si="373"/>
        <v>2</v>
      </c>
      <c r="K271" s="80">
        <f t="shared" si="374"/>
        <v>2</v>
      </c>
      <c r="L271" s="82">
        <f t="shared" si="375"/>
        <v>2</v>
      </c>
      <c r="M271" s="80">
        <f t="shared" si="308"/>
        <v>35</v>
      </c>
      <c r="N271" s="80">
        <f t="shared" si="309"/>
        <v>40</v>
      </c>
      <c r="O271" s="80">
        <f t="shared" si="310"/>
        <v>40</v>
      </c>
      <c r="P271" s="80">
        <f t="shared" si="311"/>
        <v>200</v>
      </c>
      <c r="Q271" s="80">
        <f t="shared" si="312"/>
        <v>560</v>
      </c>
      <c r="R271" s="80">
        <f t="shared" si="313"/>
        <v>560</v>
      </c>
      <c r="S271" s="80">
        <f t="shared" si="314"/>
        <v>20</v>
      </c>
      <c r="T271" s="80">
        <f>0</f>
        <v>0</v>
      </c>
      <c r="U271" s="80">
        <f>'Int. Sens. Plot'!$B$2</f>
        <v>100</v>
      </c>
      <c r="V271" s="80">
        <f>'Int. Sens. Plot'!$B$3</f>
        <v>25</v>
      </c>
      <c r="W271" s="80">
        <f t="shared" si="315"/>
        <v>5</v>
      </c>
      <c r="X271" s="80">
        <f t="shared" si="316"/>
        <v>5</v>
      </c>
      <c r="Y271" s="225">
        <v>0.5</v>
      </c>
      <c r="Z271" s="80">
        <v>0</v>
      </c>
      <c r="AA271" s="86">
        <v>45</v>
      </c>
      <c r="AB271" s="86">
        <v>5</v>
      </c>
      <c r="AC271" s="80">
        <v>90</v>
      </c>
      <c r="AD271" s="80">
        <v>45</v>
      </c>
      <c r="AE271" s="80">
        <v>12</v>
      </c>
      <c r="AF271" s="80">
        <f t="shared" si="317"/>
        <v>33</v>
      </c>
      <c r="AG271" s="80">
        <f t="shared" si="318"/>
        <v>33</v>
      </c>
      <c r="AH271" s="86">
        <v>0</v>
      </c>
      <c r="AI271" s="86">
        <v>12</v>
      </c>
      <c r="AJ271" s="40">
        <v>251.9</v>
      </c>
      <c r="AK271" s="86">
        <v>9</v>
      </c>
      <c r="AL271" s="86">
        <v>0</v>
      </c>
      <c r="AM271" s="91">
        <v>1</v>
      </c>
      <c r="AN271" s="91">
        <v>0.1</v>
      </c>
      <c r="AO271" s="122">
        <v>3.5</v>
      </c>
      <c r="AP271" s="122">
        <v>10</v>
      </c>
      <c r="AQ271" s="122">
        <v>3</v>
      </c>
      <c r="AR271" s="122">
        <v>3</v>
      </c>
      <c r="AS271" s="122" t="str">
        <f t="shared" si="319"/>
        <v>Stop</v>
      </c>
      <c r="AT271" s="119" t="s">
        <v>74</v>
      </c>
      <c r="AU271" s="321" t="s">
        <v>74</v>
      </c>
      <c r="AV271" s="306">
        <f t="shared" si="320"/>
        <v>12.428571428571429</v>
      </c>
      <c r="AW271" s="276">
        <f t="shared" si="321"/>
        <v>0.15555555555555556</v>
      </c>
      <c r="AX271" s="276">
        <f t="shared" si="322"/>
        <v>2.7777777777777776E-2</v>
      </c>
      <c r="AY271" s="125">
        <f t="shared" si="323"/>
        <v>1.0987478173093093</v>
      </c>
      <c r="AZ271" s="125">
        <f t="shared" si="324"/>
        <v>1.6481217259639638</v>
      </c>
      <c r="BA271" s="125">
        <f t="shared" si="325"/>
        <v>12.626067063190048</v>
      </c>
      <c r="BB271" s="125">
        <f t="shared" si="326"/>
        <v>0.62544905038715037</v>
      </c>
      <c r="BC271" s="125">
        <f t="shared" si="327"/>
        <v>0.85971158614411258</v>
      </c>
      <c r="BD271" s="326" t="str">
        <f t="shared" si="328"/>
        <v>-</v>
      </c>
      <c r="BE271" s="125" t="str">
        <f t="shared" si="329"/>
        <v>-</v>
      </c>
      <c r="BF271" s="125">
        <f t="shared" si="330"/>
        <v>21.012060583374247</v>
      </c>
      <c r="BG271" s="125">
        <f t="shared" si="331"/>
        <v>0.97247071016552877</v>
      </c>
      <c r="BH271" s="127">
        <f t="shared" si="332"/>
        <v>70</v>
      </c>
      <c r="BI271" s="125">
        <f t="shared" si="333"/>
        <v>0.31849999999999995</v>
      </c>
      <c r="BJ271" s="125">
        <f t="shared" si="334"/>
        <v>2.845E-2</v>
      </c>
      <c r="BK271" s="127">
        <f t="shared" si="335"/>
        <v>49</v>
      </c>
      <c r="BL271" s="126">
        <f>IF(AS271="Signalized",(AC271-BK271)^2/(2*AC271),IF(AS271="Free",PEDBIKE_DELAY(AX271,AW271,AF271,AE271,AO271,AR271,AM271,L271,TRUE),IF(AS271="Stop",1,"Control N/A!")))</f>
        <v>1</v>
      </c>
      <c r="BM271" s="125">
        <f t="shared" si="336"/>
        <v>0</v>
      </c>
      <c r="BN271" s="125">
        <f t="shared" si="337"/>
        <v>1.919120710165529</v>
      </c>
      <c r="BO271" s="124" t="str">
        <f t="shared" si="338"/>
        <v>A</v>
      </c>
      <c r="BP271" s="310"/>
      <c r="BQ271" s="302">
        <f t="shared" si="339"/>
        <v>1500</v>
      </c>
      <c r="BR271" s="126">
        <v>256</v>
      </c>
      <c r="BS271" s="127">
        <f t="shared" si="340"/>
        <v>43.624929395756986</v>
      </c>
      <c r="BT271" s="126">
        <f t="shared" si="341"/>
        <v>15.768082538017591</v>
      </c>
      <c r="BU271" s="303">
        <f t="shared" si="342"/>
        <v>6.3</v>
      </c>
      <c r="BV271" s="276">
        <f t="shared" si="343"/>
        <v>0.15555555555555556</v>
      </c>
      <c r="BW271" s="276">
        <f t="shared" si="344"/>
        <v>6.9444444444444441E-3</v>
      </c>
      <c r="BX271" s="125">
        <f t="shared" si="345"/>
        <v>1</v>
      </c>
      <c r="BY271" s="125">
        <f t="shared" si="346"/>
        <v>7.4386484845519102E-2</v>
      </c>
      <c r="BZ271" s="125">
        <f t="shared" si="347"/>
        <v>6.3</v>
      </c>
      <c r="CA271" s="125">
        <f t="shared" si="348"/>
        <v>2.9260347486157245E-2</v>
      </c>
      <c r="CB271" s="125">
        <f t="shared" si="349"/>
        <v>0.62468890114859987</v>
      </c>
      <c r="CC271" s="125">
        <f t="shared" si="350"/>
        <v>7.0436273685742039</v>
      </c>
      <c r="CD271" s="125">
        <f t="shared" si="351"/>
        <v>2.6435515275993744</v>
      </c>
      <c r="CE271" s="125">
        <f t="shared" si="352"/>
        <v>3</v>
      </c>
      <c r="CF271" s="304" cm="1">
        <f t="array" ref="CF271">PEDBIKE_DELAY(BW271,BV271,AG271,AH271,AP271,AQ271,AN271,L271,FALSE)</f>
        <v>1.6723892767539661</v>
      </c>
      <c r="CG271" s="306">
        <f t="shared" si="353"/>
        <v>6.3</v>
      </c>
      <c r="CH271" s="125">
        <f t="shared" si="354"/>
        <v>1</v>
      </c>
      <c r="CI271" s="125">
        <f t="shared" si="355"/>
        <v>7.4386484845519102E-2</v>
      </c>
      <c r="CJ271" s="125">
        <f t="shared" si="356"/>
        <v>6.3</v>
      </c>
      <c r="CK271" s="125">
        <f t="shared" si="357"/>
        <v>0.62468890114860043</v>
      </c>
      <c r="CL271" s="125">
        <f t="shared" si="358"/>
        <v>0.99999999999999101</v>
      </c>
      <c r="CM271" s="125">
        <f t="shared" si="359"/>
        <v>4.4000758409748633</v>
      </c>
      <c r="CN271" s="125">
        <f t="shared" si="360"/>
        <v>2.6435515275993744</v>
      </c>
      <c r="CO271" s="127">
        <f t="shared" si="361"/>
        <v>3</v>
      </c>
      <c r="CP271" s="125" cm="1">
        <f t="array" ref="CP271">PEDBIKE_DELAY(BW271,AW271,AG271,AH271,AP271,AQ271,AN271,L271,FALSE)</f>
        <v>1.6723892767539661</v>
      </c>
      <c r="CQ271" s="126">
        <f t="shared" si="362"/>
        <v>30.5</v>
      </c>
      <c r="CR271" s="126">
        <f t="shared" si="363"/>
        <v>78.5</v>
      </c>
      <c r="CS271" s="126">
        <f t="shared" si="364"/>
        <v>54.5</v>
      </c>
      <c r="CT271" s="304">
        <f t="shared" si="365"/>
        <v>29.21808253801759</v>
      </c>
      <c r="CU271" s="126">
        <f t="shared" si="376"/>
        <v>1.6723892767539661</v>
      </c>
      <c r="CV271" s="126">
        <f t="shared" si="366"/>
        <v>0</v>
      </c>
      <c r="CW271" s="127">
        <f t="shared" si="367"/>
        <v>0</v>
      </c>
      <c r="CX271" s="124">
        <f t="shared" si="368"/>
        <v>12</v>
      </c>
      <c r="CY271" s="124">
        <f t="shared" si="377"/>
        <v>0.6369999999999999</v>
      </c>
      <c r="CZ271" s="124">
        <f t="shared" si="378"/>
        <v>0.20621557674418914</v>
      </c>
      <c r="DA271" s="125">
        <f t="shared" si="369"/>
        <v>-2.0678999999999998</v>
      </c>
      <c r="DB271" s="125">
        <f t="shared" si="370"/>
        <v>0.23100000000000001</v>
      </c>
      <c r="DC271" s="125">
        <f t="shared" si="371"/>
        <v>2.2954999999999997</v>
      </c>
      <c r="DD271" s="125">
        <f t="shared" si="379"/>
        <v>1.1387155767441892</v>
      </c>
      <c r="DE271" s="298" t="str">
        <f t="shared" si="372"/>
        <v>B</v>
      </c>
    </row>
    <row r="272" spans="1:109" x14ac:dyDescent="0.25">
      <c r="A272" s="23">
        <v>300</v>
      </c>
      <c r="B272" s="23">
        <v>35</v>
      </c>
      <c r="C272" s="23">
        <v>2</v>
      </c>
      <c r="D272" s="23" t="s">
        <v>266</v>
      </c>
      <c r="E272" s="312">
        <f t="shared" si="304"/>
        <v>2.0925957101655288</v>
      </c>
      <c r="F272" s="287" t="str">
        <f t="shared" si="305"/>
        <v>B</v>
      </c>
      <c r="G272" s="312">
        <f t="shared" si="306"/>
        <v>2.4109999999999996</v>
      </c>
      <c r="H272" s="312">
        <f t="shared" si="306"/>
        <v>1.7776794505887969</v>
      </c>
      <c r="I272" s="287" t="str">
        <f t="shared" si="307"/>
        <v>B</v>
      </c>
      <c r="J272" s="320">
        <f t="shared" si="373"/>
        <v>2</v>
      </c>
      <c r="K272" s="80">
        <f t="shared" si="374"/>
        <v>2</v>
      </c>
      <c r="L272" s="82">
        <f t="shared" si="375"/>
        <v>2</v>
      </c>
      <c r="M272" s="80">
        <f t="shared" si="308"/>
        <v>35</v>
      </c>
      <c r="N272" s="80">
        <f t="shared" si="309"/>
        <v>60</v>
      </c>
      <c r="O272" s="80">
        <f t="shared" si="310"/>
        <v>60</v>
      </c>
      <c r="P272" s="80">
        <f t="shared" si="311"/>
        <v>300</v>
      </c>
      <c r="Q272" s="80">
        <f t="shared" si="312"/>
        <v>840</v>
      </c>
      <c r="R272" s="80">
        <f t="shared" si="313"/>
        <v>840</v>
      </c>
      <c r="S272" s="80">
        <f t="shared" si="314"/>
        <v>30</v>
      </c>
      <c r="T272" s="80">
        <f>0</f>
        <v>0</v>
      </c>
      <c r="U272" s="80">
        <f>'Int. Sens. Plot'!$B$2</f>
        <v>100</v>
      </c>
      <c r="V272" s="80">
        <f>'Int. Sens. Plot'!$B$3</f>
        <v>25</v>
      </c>
      <c r="W272" s="80">
        <f t="shared" si="315"/>
        <v>5</v>
      </c>
      <c r="X272" s="80">
        <f t="shared" si="316"/>
        <v>5</v>
      </c>
      <c r="Y272" s="225">
        <v>0.5</v>
      </c>
      <c r="Z272" s="80">
        <v>0</v>
      </c>
      <c r="AA272" s="86">
        <v>45</v>
      </c>
      <c r="AB272" s="86">
        <v>5</v>
      </c>
      <c r="AC272" s="80">
        <v>90</v>
      </c>
      <c r="AD272" s="80">
        <v>45</v>
      </c>
      <c r="AE272" s="80">
        <v>12</v>
      </c>
      <c r="AF272" s="80">
        <f t="shared" si="317"/>
        <v>33</v>
      </c>
      <c r="AG272" s="80">
        <f t="shared" si="318"/>
        <v>33</v>
      </c>
      <c r="AH272" s="86">
        <v>0</v>
      </c>
      <c r="AI272" s="86">
        <v>12</v>
      </c>
      <c r="AJ272" s="40">
        <v>252.9</v>
      </c>
      <c r="AK272" s="86">
        <v>9</v>
      </c>
      <c r="AL272" s="86">
        <v>0</v>
      </c>
      <c r="AM272" s="91">
        <v>1</v>
      </c>
      <c r="AN272" s="91">
        <v>0.1</v>
      </c>
      <c r="AO272" s="122">
        <v>3.5</v>
      </c>
      <c r="AP272" s="122">
        <v>10</v>
      </c>
      <c r="AQ272" s="122">
        <v>3</v>
      </c>
      <c r="AR272" s="122">
        <v>3</v>
      </c>
      <c r="AS272" s="122" t="str">
        <f t="shared" si="319"/>
        <v>Stop</v>
      </c>
      <c r="AT272" s="119" t="s">
        <v>74</v>
      </c>
      <c r="AU272" s="321" t="s">
        <v>74</v>
      </c>
      <c r="AV272" s="306">
        <f t="shared" si="320"/>
        <v>12.428571428571429</v>
      </c>
      <c r="AW272" s="276">
        <f t="shared" si="321"/>
        <v>0.23333333333333334</v>
      </c>
      <c r="AX272" s="276">
        <f t="shared" si="322"/>
        <v>2.7777777777777776E-2</v>
      </c>
      <c r="AY272" s="125">
        <f t="shared" si="323"/>
        <v>1.7107645437217129</v>
      </c>
      <c r="AZ272" s="125">
        <f t="shared" si="324"/>
        <v>2.5661468155825693</v>
      </c>
      <c r="BA272" s="125">
        <f t="shared" si="325"/>
        <v>13.850100516014855</v>
      </c>
      <c r="BB272" s="125">
        <f t="shared" si="326"/>
        <v>0.80127733315269256</v>
      </c>
      <c r="BC272" s="125">
        <f t="shared" si="327"/>
        <v>0.96050930168109405</v>
      </c>
      <c r="BD272" s="326" t="str">
        <f t="shared" si="328"/>
        <v>-</v>
      </c>
      <c r="BE272" s="125" t="str">
        <f t="shared" si="329"/>
        <v>-</v>
      </c>
      <c r="BF272" s="125">
        <f t="shared" si="330"/>
        <v>10.016148237983645</v>
      </c>
      <c r="BG272" s="125">
        <f t="shared" si="331"/>
        <v>0.97247071016552877</v>
      </c>
      <c r="BH272" s="127">
        <f t="shared" si="332"/>
        <v>105</v>
      </c>
      <c r="BI272" s="125">
        <f t="shared" si="333"/>
        <v>0.47774999999999995</v>
      </c>
      <c r="BJ272" s="125">
        <f t="shared" si="334"/>
        <v>4.2674999999999998E-2</v>
      </c>
      <c r="BK272" s="127">
        <f t="shared" si="335"/>
        <v>49</v>
      </c>
      <c r="BL272" s="126">
        <f>IF(AS272="Signalized",(AC272-BK272)^2/(2*AC272),IF(AS272="Free",PEDBIKE_DELAY(AX272,AW272,AF272,AE272,AO272,AR272,AM272,L272,TRUE),IF(AS272="Stop",1,"Control N/A!")))</f>
        <v>1</v>
      </c>
      <c r="BM272" s="125">
        <f t="shared" si="336"/>
        <v>0</v>
      </c>
      <c r="BN272" s="125">
        <f t="shared" si="337"/>
        <v>2.0925957101655288</v>
      </c>
      <c r="BO272" s="124" t="str">
        <f t="shared" si="338"/>
        <v>B</v>
      </c>
      <c r="BP272" s="310"/>
      <c r="BQ272" s="302">
        <f t="shared" si="339"/>
        <v>1500</v>
      </c>
      <c r="BR272" s="126">
        <v>257</v>
      </c>
      <c r="BS272" s="127">
        <f t="shared" si="340"/>
        <v>10.347447523369096</v>
      </c>
      <c r="BT272" s="126">
        <f t="shared" si="341"/>
        <v>22.5</v>
      </c>
      <c r="BU272" s="303">
        <f t="shared" si="342"/>
        <v>6.3</v>
      </c>
      <c r="BV272" s="276">
        <f t="shared" si="343"/>
        <v>0.23333333333333334</v>
      </c>
      <c r="BW272" s="276">
        <f t="shared" si="344"/>
        <v>6.9444444444444441E-3</v>
      </c>
      <c r="BX272" s="125">
        <f t="shared" si="345"/>
        <v>1</v>
      </c>
      <c r="BY272" s="125">
        <f t="shared" si="346"/>
        <v>5.0456039518253067E-2</v>
      </c>
      <c r="BZ272" s="125">
        <f t="shared" si="347"/>
        <v>6.3</v>
      </c>
      <c r="CA272" s="125">
        <f t="shared" si="348"/>
        <v>4.3567875081940155E-2</v>
      </c>
      <c r="CB272" s="125">
        <f t="shared" si="349"/>
        <v>0.77007451481327605</v>
      </c>
      <c r="CC272" s="125">
        <f t="shared" si="350"/>
        <v>10.458552692425815</v>
      </c>
      <c r="CD272" s="125">
        <f t="shared" si="351"/>
        <v>2.4046878021569218</v>
      </c>
      <c r="CE272" s="125">
        <f t="shared" si="352"/>
        <v>4</v>
      </c>
      <c r="CF272" s="304" cm="1">
        <f t="array" ref="CF272">PEDBIKE_DELAY(BW272,BV272,AG272,AH272,AP272,AQ272,AN272,L272,FALSE)</f>
        <v>2.7881691549448013</v>
      </c>
      <c r="CG272" s="306">
        <f t="shared" si="353"/>
        <v>6.3</v>
      </c>
      <c r="CH272" s="125">
        <f t="shared" si="354"/>
        <v>1</v>
      </c>
      <c r="CI272" s="125">
        <f t="shared" si="355"/>
        <v>5.0456039518253067E-2</v>
      </c>
      <c r="CJ272" s="125">
        <f t="shared" si="356"/>
        <v>6.3</v>
      </c>
      <c r="CK272" s="125">
        <f t="shared" si="357"/>
        <v>0.77007451481327616</v>
      </c>
      <c r="CL272" s="125">
        <f t="shared" si="358"/>
        <v>1</v>
      </c>
      <c r="CM272" s="125">
        <f t="shared" si="359"/>
        <v>8.0538648902688923</v>
      </c>
      <c r="CN272" s="125">
        <f t="shared" si="360"/>
        <v>2.4046878021569218</v>
      </c>
      <c r="CO272" s="127">
        <f t="shared" si="361"/>
        <v>4</v>
      </c>
      <c r="CP272" s="125" cm="1">
        <f t="array" ref="CP272">PEDBIKE_DELAY(BW272,AW272,AG272,AH272,AP272,AQ272,AN272,L272,FALSE)</f>
        <v>2.7881691549448013</v>
      </c>
      <c r="CQ272" s="126">
        <f t="shared" si="362"/>
        <v>30.5</v>
      </c>
      <c r="CR272" s="126">
        <f t="shared" si="363"/>
        <v>78.5</v>
      </c>
      <c r="CS272" s="126">
        <f t="shared" si="364"/>
        <v>54.5</v>
      </c>
      <c r="CT272" s="304">
        <f t="shared" si="365"/>
        <v>35.950000000000003</v>
      </c>
      <c r="CU272" s="126">
        <f t="shared" si="376"/>
        <v>2.7881691549448013</v>
      </c>
      <c r="CV272" s="126">
        <f t="shared" si="366"/>
        <v>0</v>
      </c>
      <c r="CW272" s="127">
        <f t="shared" si="367"/>
        <v>0</v>
      </c>
      <c r="CX272" s="124">
        <f t="shared" si="368"/>
        <v>12</v>
      </c>
      <c r="CY272" s="124">
        <f t="shared" si="377"/>
        <v>0.9554999999999999</v>
      </c>
      <c r="CZ272" s="124">
        <f t="shared" si="378"/>
        <v>0.41117945058879685</v>
      </c>
      <c r="DA272" s="125">
        <f t="shared" si="369"/>
        <v>-2.0678999999999998</v>
      </c>
      <c r="DB272" s="125">
        <f t="shared" si="370"/>
        <v>0.34649999999999997</v>
      </c>
      <c r="DC272" s="125">
        <f t="shared" si="371"/>
        <v>2.4109999999999996</v>
      </c>
      <c r="DD272" s="125">
        <f t="shared" si="379"/>
        <v>1.7776794505887969</v>
      </c>
      <c r="DE272" s="298" t="str">
        <f t="shared" si="372"/>
        <v>B</v>
      </c>
    </row>
    <row r="273" spans="1:109" x14ac:dyDescent="0.25">
      <c r="A273" s="23">
        <v>400</v>
      </c>
      <c r="B273" s="23">
        <v>35</v>
      </c>
      <c r="C273" s="23">
        <v>2</v>
      </c>
      <c r="D273" s="23" t="s">
        <v>266</v>
      </c>
      <c r="E273" s="312">
        <f t="shared" si="304"/>
        <v>2.2660707101655291</v>
      </c>
      <c r="F273" s="287" t="str">
        <f t="shared" si="305"/>
        <v>B</v>
      </c>
      <c r="G273" s="312">
        <f t="shared" si="306"/>
        <v>2.5264999999999995</v>
      </c>
      <c r="H273" s="312">
        <f t="shared" si="306"/>
        <v>2.3693357439510718</v>
      </c>
      <c r="I273" s="287" t="str">
        <f t="shared" si="307"/>
        <v>B</v>
      </c>
      <c r="J273" s="320">
        <f t="shared" si="373"/>
        <v>2</v>
      </c>
      <c r="K273" s="80">
        <f t="shared" si="374"/>
        <v>2</v>
      </c>
      <c r="L273" s="82">
        <f t="shared" si="375"/>
        <v>2</v>
      </c>
      <c r="M273" s="80">
        <f t="shared" si="308"/>
        <v>35</v>
      </c>
      <c r="N273" s="80">
        <f t="shared" si="309"/>
        <v>80</v>
      </c>
      <c r="O273" s="80">
        <f t="shared" si="310"/>
        <v>80</v>
      </c>
      <c r="P273" s="80">
        <f t="shared" si="311"/>
        <v>400</v>
      </c>
      <c r="Q273" s="80">
        <f t="shared" si="312"/>
        <v>1120</v>
      </c>
      <c r="R273" s="80">
        <f t="shared" si="313"/>
        <v>1120</v>
      </c>
      <c r="S273" s="80">
        <f t="shared" si="314"/>
        <v>40</v>
      </c>
      <c r="T273" s="80">
        <f>0</f>
        <v>0</v>
      </c>
      <c r="U273" s="80">
        <f>'Int. Sens. Plot'!$B$2</f>
        <v>100</v>
      </c>
      <c r="V273" s="80">
        <f>'Int. Sens. Plot'!$B$3</f>
        <v>25</v>
      </c>
      <c r="W273" s="80">
        <f t="shared" si="315"/>
        <v>5</v>
      </c>
      <c r="X273" s="80">
        <f t="shared" si="316"/>
        <v>5</v>
      </c>
      <c r="Y273" s="225">
        <v>0.5</v>
      </c>
      <c r="Z273" s="80">
        <v>0</v>
      </c>
      <c r="AA273" s="86">
        <v>45</v>
      </c>
      <c r="AB273" s="86">
        <v>5</v>
      </c>
      <c r="AC273" s="80">
        <v>90</v>
      </c>
      <c r="AD273" s="80">
        <v>45</v>
      </c>
      <c r="AE273" s="80">
        <v>12</v>
      </c>
      <c r="AF273" s="80">
        <f t="shared" si="317"/>
        <v>33</v>
      </c>
      <c r="AG273" s="80">
        <f t="shared" si="318"/>
        <v>33</v>
      </c>
      <c r="AH273" s="86">
        <v>0</v>
      </c>
      <c r="AI273" s="86">
        <v>12</v>
      </c>
      <c r="AJ273" s="40">
        <v>253.9</v>
      </c>
      <c r="AK273" s="86">
        <v>9</v>
      </c>
      <c r="AL273" s="86">
        <v>0</v>
      </c>
      <c r="AM273" s="91">
        <v>1</v>
      </c>
      <c r="AN273" s="91">
        <v>0.1</v>
      </c>
      <c r="AO273" s="122">
        <v>3.5</v>
      </c>
      <c r="AP273" s="122">
        <v>10</v>
      </c>
      <c r="AQ273" s="122">
        <v>3</v>
      </c>
      <c r="AR273" s="122">
        <v>3</v>
      </c>
      <c r="AS273" s="122" t="str">
        <f t="shared" si="319"/>
        <v>Stop</v>
      </c>
      <c r="AT273" s="119" t="s">
        <v>74</v>
      </c>
      <c r="AU273" s="321" t="s">
        <v>74</v>
      </c>
      <c r="AV273" s="306">
        <f t="shared" si="320"/>
        <v>12.428571428571429</v>
      </c>
      <c r="AW273" s="276">
        <f t="shared" si="321"/>
        <v>0.31111111111111112</v>
      </c>
      <c r="AX273" s="276">
        <f t="shared" si="322"/>
        <v>2.7777777777777776E-2</v>
      </c>
      <c r="AY273" s="125">
        <f t="shared" si="323"/>
        <v>3.0444275286423914</v>
      </c>
      <c r="AZ273" s="125">
        <f t="shared" si="324"/>
        <v>4.5666412929635873</v>
      </c>
      <c r="BA273" s="125">
        <f t="shared" si="325"/>
        <v>16.517426485856213</v>
      </c>
      <c r="BB273" s="125">
        <f t="shared" si="326"/>
        <v>0.92341679279479139</v>
      </c>
      <c r="BC273" s="125">
        <f t="shared" si="327"/>
        <v>0.99413501237416413</v>
      </c>
      <c r="BD273" s="326" t="str">
        <f t="shared" si="328"/>
        <v>-</v>
      </c>
      <c r="BE273" s="125" t="str">
        <f t="shared" si="329"/>
        <v>-</v>
      </c>
      <c r="BF273" s="125">
        <f t="shared" si="330"/>
        <v>6.5010569158021339</v>
      </c>
      <c r="BG273" s="125">
        <f t="shared" si="331"/>
        <v>0.97247071016552877</v>
      </c>
      <c r="BH273" s="127">
        <f t="shared" si="332"/>
        <v>140</v>
      </c>
      <c r="BI273" s="125">
        <f t="shared" si="333"/>
        <v>0.6369999999999999</v>
      </c>
      <c r="BJ273" s="125">
        <f t="shared" si="334"/>
        <v>5.6899999999999999E-2</v>
      </c>
      <c r="BK273" s="127">
        <f t="shared" si="335"/>
        <v>49</v>
      </c>
      <c r="BL273" s="126">
        <f>IF(AS273="Signalized",(AC273-BK273)^2/(2*AC273),IF(AS273="Free",PEDBIKE_DELAY(AX273,AW273,AF273,AE273,AO273,AR273,AM273,L273,TRUE),IF(AS273="Stop",1,"Control N/A!")))</f>
        <v>1</v>
      </c>
      <c r="BM273" s="125">
        <f t="shared" si="336"/>
        <v>0</v>
      </c>
      <c r="BN273" s="125">
        <f t="shared" si="337"/>
        <v>2.2660707101655291</v>
      </c>
      <c r="BO273" s="124" t="str">
        <f t="shared" si="338"/>
        <v>B</v>
      </c>
      <c r="BP273" s="310"/>
      <c r="BQ273" s="302">
        <f t="shared" si="339"/>
        <v>1500</v>
      </c>
      <c r="BR273" s="126">
        <v>258</v>
      </c>
      <c r="BS273" s="127">
        <f t="shared" si="340"/>
        <v>2.4272037465921414</v>
      </c>
      <c r="BT273" s="126">
        <f t="shared" si="341"/>
        <v>22.5</v>
      </c>
      <c r="BU273" s="303">
        <f t="shared" si="342"/>
        <v>6.3</v>
      </c>
      <c r="BV273" s="276">
        <f t="shared" si="343"/>
        <v>0.31111111111111112</v>
      </c>
      <c r="BW273" s="276">
        <f t="shared" si="344"/>
        <v>6.9444444444444441E-3</v>
      </c>
      <c r="BX273" s="125">
        <f t="shared" si="345"/>
        <v>1</v>
      </c>
      <c r="BY273" s="125">
        <f t="shared" si="346"/>
        <v>3.455294655580711E-2</v>
      </c>
      <c r="BZ273" s="125">
        <f t="shared" si="347"/>
        <v>6.3</v>
      </c>
      <c r="CA273" s="125">
        <f t="shared" si="348"/>
        <v>5.7664527037303959E-2</v>
      </c>
      <c r="CB273" s="125">
        <f t="shared" si="349"/>
        <v>0.85914157907895516</v>
      </c>
      <c r="CC273" s="125">
        <f t="shared" si="350"/>
        <v>15.486364734614304</v>
      </c>
      <c r="CD273" s="125">
        <f t="shared" si="351"/>
        <v>2.1813848823251294</v>
      </c>
      <c r="CE273" s="125">
        <f t="shared" si="352"/>
        <v>7</v>
      </c>
      <c r="CF273" s="304" cm="1">
        <f t="array" ref="CF273">PEDBIKE_DELAY(BW273,BV273,AG273,AH273,AP273,AQ273,AN273,L273,FALSE)</f>
        <v>4.1310970546769639</v>
      </c>
      <c r="CG273" s="306">
        <f t="shared" si="353"/>
        <v>6.3</v>
      </c>
      <c r="CH273" s="125">
        <f t="shared" si="354"/>
        <v>1</v>
      </c>
      <c r="CI273" s="125">
        <f t="shared" si="355"/>
        <v>3.455294655580711E-2</v>
      </c>
      <c r="CJ273" s="125">
        <f t="shared" si="356"/>
        <v>6.3</v>
      </c>
      <c r="CK273" s="125">
        <f t="shared" si="357"/>
        <v>0.85914157907895494</v>
      </c>
      <c r="CL273" s="125">
        <f t="shared" si="358"/>
        <v>1</v>
      </c>
      <c r="CM273" s="125">
        <f t="shared" si="359"/>
        <v>13.304979852289177</v>
      </c>
      <c r="CN273" s="125">
        <f t="shared" si="360"/>
        <v>2.1813848823251294</v>
      </c>
      <c r="CO273" s="127">
        <f t="shared" si="361"/>
        <v>7</v>
      </c>
      <c r="CP273" s="125" cm="1">
        <f t="array" ref="CP273">PEDBIKE_DELAY(BW273,AW273,AG273,AH273,AP273,AQ273,AN273,L273,FALSE)</f>
        <v>4.1310970546769639</v>
      </c>
      <c r="CQ273" s="126">
        <f t="shared" si="362"/>
        <v>30.5</v>
      </c>
      <c r="CR273" s="126">
        <f t="shared" si="363"/>
        <v>78.5</v>
      </c>
      <c r="CS273" s="126">
        <f t="shared" si="364"/>
        <v>54.5</v>
      </c>
      <c r="CT273" s="304">
        <f t="shared" si="365"/>
        <v>35.950000000000003</v>
      </c>
      <c r="CU273" s="126">
        <f t="shared" si="376"/>
        <v>4.1310970546769639</v>
      </c>
      <c r="CV273" s="126">
        <f t="shared" si="366"/>
        <v>0</v>
      </c>
      <c r="CW273" s="127">
        <f t="shared" si="367"/>
        <v>0</v>
      </c>
      <c r="CX273" s="124">
        <f t="shared" si="368"/>
        <v>12</v>
      </c>
      <c r="CY273" s="124">
        <f t="shared" si="377"/>
        <v>1.2739999999999998</v>
      </c>
      <c r="CZ273" s="124">
        <f t="shared" si="378"/>
        <v>0.56883574395107139</v>
      </c>
      <c r="DA273" s="125">
        <f t="shared" si="369"/>
        <v>-2.0678999999999998</v>
      </c>
      <c r="DB273" s="125">
        <f t="shared" si="370"/>
        <v>0.46200000000000002</v>
      </c>
      <c r="DC273" s="125">
        <f t="shared" si="371"/>
        <v>2.5264999999999995</v>
      </c>
      <c r="DD273" s="125">
        <f t="shared" si="379"/>
        <v>2.3693357439510718</v>
      </c>
      <c r="DE273" s="298" t="str">
        <f t="shared" si="372"/>
        <v>B</v>
      </c>
    </row>
    <row r="274" spans="1:109" x14ac:dyDescent="0.25">
      <c r="A274" s="23">
        <v>500</v>
      </c>
      <c r="B274" s="23">
        <v>35</v>
      </c>
      <c r="C274" s="23">
        <v>2</v>
      </c>
      <c r="D274" s="23" t="s">
        <v>266</v>
      </c>
      <c r="E274" s="312">
        <f t="shared" si="304"/>
        <v>2.4395457101655289</v>
      </c>
      <c r="F274" s="287" t="str">
        <f t="shared" si="305"/>
        <v>B</v>
      </c>
      <c r="G274" s="312">
        <f t="shared" si="306"/>
        <v>2.6419999999999995</v>
      </c>
      <c r="H274" s="312">
        <f t="shared" si="306"/>
        <v>2.9356702476113359</v>
      </c>
      <c r="I274" s="287" t="str">
        <f t="shared" si="307"/>
        <v>B</v>
      </c>
      <c r="J274" s="320">
        <f t="shared" si="373"/>
        <v>2</v>
      </c>
      <c r="K274" s="80">
        <f t="shared" si="374"/>
        <v>2</v>
      </c>
      <c r="L274" s="82">
        <f t="shared" si="375"/>
        <v>2</v>
      </c>
      <c r="M274" s="80">
        <f t="shared" si="308"/>
        <v>35</v>
      </c>
      <c r="N274" s="80">
        <f t="shared" si="309"/>
        <v>100</v>
      </c>
      <c r="O274" s="80">
        <f t="shared" si="310"/>
        <v>100</v>
      </c>
      <c r="P274" s="80">
        <f t="shared" si="311"/>
        <v>500</v>
      </c>
      <c r="Q274" s="80">
        <f t="shared" si="312"/>
        <v>1400</v>
      </c>
      <c r="R274" s="80">
        <f t="shared" si="313"/>
        <v>1400</v>
      </c>
      <c r="S274" s="80">
        <f t="shared" si="314"/>
        <v>50</v>
      </c>
      <c r="T274" s="80">
        <f>0</f>
        <v>0</v>
      </c>
      <c r="U274" s="80">
        <f>'Int. Sens. Plot'!$B$2</f>
        <v>100</v>
      </c>
      <c r="V274" s="80">
        <f>'Int. Sens. Plot'!$B$3</f>
        <v>25</v>
      </c>
      <c r="W274" s="80">
        <f t="shared" si="315"/>
        <v>5</v>
      </c>
      <c r="X274" s="80">
        <f t="shared" si="316"/>
        <v>5</v>
      </c>
      <c r="Y274" s="225">
        <v>0.5</v>
      </c>
      <c r="Z274" s="80">
        <v>0</v>
      </c>
      <c r="AA274" s="86">
        <v>45</v>
      </c>
      <c r="AB274" s="86">
        <v>5</v>
      </c>
      <c r="AC274" s="80">
        <v>90</v>
      </c>
      <c r="AD274" s="80">
        <v>45</v>
      </c>
      <c r="AE274" s="80">
        <v>12</v>
      </c>
      <c r="AF274" s="80">
        <f t="shared" si="317"/>
        <v>33</v>
      </c>
      <c r="AG274" s="80">
        <f t="shared" si="318"/>
        <v>33</v>
      </c>
      <c r="AH274" s="86">
        <v>0</v>
      </c>
      <c r="AI274" s="86">
        <v>12</v>
      </c>
      <c r="AJ274" s="40">
        <v>254.9</v>
      </c>
      <c r="AK274" s="86">
        <v>9</v>
      </c>
      <c r="AL274" s="86">
        <v>0</v>
      </c>
      <c r="AM274" s="91">
        <v>1</v>
      </c>
      <c r="AN274" s="91">
        <v>0.1</v>
      </c>
      <c r="AO274" s="122">
        <v>3.5</v>
      </c>
      <c r="AP274" s="122">
        <v>10</v>
      </c>
      <c r="AQ274" s="122">
        <v>3</v>
      </c>
      <c r="AR274" s="122">
        <v>3</v>
      </c>
      <c r="AS274" s="122" t="str">
        <f t="shared" si="319"/>
        <v>Stop</v>
      </c>
      <c r="AT274" s="119" t="s">
        <v>74</v>
      </c>
      <c r="AU274" s="321" t="s">
        <v>74</v>
      </c>
      <c r="AV274" s="306">
        <f t="shared" si="320"/>
        <v>12.428571428571429</v>
      </c>
      <c r="AW274" s="276">
        <f t="shared" si="321"/>
        <v>0.3888888888888889</v>
      </c>
      <c r="AX274" s="276">
        <f t="shared" si="322"/>
        <v>2.7777777777777776E-2</v>
      </c>
      <c r="AY274" s="125">
        <f t="shared" si="323"/>
        <v>6.0240778403853037</v>
      </c>
      <c r="AZ274" s="125">
        <f t="shared" si="324"/>
        <v>9.036116760577956</v>
      </c>
      <c r="BA274" s="125">
        <f t="shared" si="325"/>
        <v>22.476727109342036</v>
      </c>
      <c r="BB274" s="125">
        <f t="shared" si="326"/>
        <v>0.98735476374930042</v>
      </c>
      <c r="BC274" s="125">
        <f t="shared" si="327"/>
        <v>0.99984009800016405</v>
      </c>
      <c r="BD274" s="326" t="str">
        <f t="shared" si="328"/>
        <v>-</v>
      </c>
      <c r="BE274" s="125" t="str">
        <f t="shared" si="329"/>
        <v>-</v>
      </c>
      <c r="BF274" s="125">
        <f t="shared" si="330"/>
        <v>4.9329467077418672</v>
      </c>
      <c r="BG274" s="125">
        <f t="shared" si="331"/>
        <v>0.97247071016552877</v>
      </c>
      <c r="BH274" s="127">
        <f t="shared" si="332"/>
        <v>175</v>
      </c>
      <c r="BI274" s="125">
        <f t="shared" si="333"/>
        <v>0.79625000000000001</v>
      </c>
      <c r="BJ274" s="125">
        <f t="shared" si="334"/>
        <v>7.1124999999999994E-2</v>
      </c>
      <c r="BK274" s="127">
        <f t="shared" si="335"/>
        <v>49</v>
      </c>
      <c r="BL274" s="126">
        <f>IF(AS274="Signalized",(AC274-BK274)^2/(2*AC274),IF(AS274="Free",PEDBIKE_DELAY(AX274,AW274,AF274,AE274,AO274,AR274,AM274,L274,TRUE),IF(AS274="Stop",1,"Control N/A!")))</f>
        <v>1</v>
      </c>
      <c r="BM274" s="125">
        <f t="shared" si="336"/>
        <v>0</v>
      </c>
      <c r="BN274" s="125">
        <f t="shared" si="337"/>
        <v>2.4395457101655289</v>
      </c>
      <c r="BO274" s="124" t="str">
        <f t="shared" si="338"/>
        <v>B</v>
      </c>
      <c r="BP274" s="310"/>
      <c r="BQ274" s="302">
        <f t="shared" si="339"/>
        <v>1500</v>
      </c>
      <c r="BR274" s="126">
        <v>259</v>
      </c>
      <c r="BS274" s="127">
        <f t="shared" si="340"/>
        <v>0.56305878754770278</v>
      </c>
      <c r="BT274" s="126">
        <f t="shared" si="341"/>
        <v>22.5</v>
      </c>
      <c r="BU274" s="303">
        <f t="shared" si="342"/>
        <v>6.3</v>
      </c>
      <c r="BV274" s="276">
        <f t="shared" si="343"/>
        <v>0.3888888888888889</v>
      </c>
      <c r="BW274" s="276">
        <f t="shared" si="344"/>
        <v>6.9444444444444441E-3</v>
      </c>
      <c r="BX274" s="125">
        <f t="shared" si="345"/>
        <v>1</v>
      </c>
      <c r="BY274" s="125">
        <f t="shared" si="346"/>
        <v>2.3978864874429108E-2</v>
      </c>
      <c r="BZ274" s="125">
        <f t="shared" si="347"/>
        <v>6.3</v>
      </c>
      <c r="CA274" s="125">
        <f t="shared" si="348"/>
        <v>7.1553411403966427E-2</v>
      </c>
      <c r="CB274" s="125">
        <f t="shared" si="349"/>
        <v>0.91370641350062964</v>
      </c>
      <c r="CC274" s="125">
        <f t="shared" si="350"/>
        <v>22.903612110837599</v>
      </c>
      <c r="CD274" s="125">
        <f t="shared" si="351"/>
        <v>1.9764348328345938</v>
      </c>
      <c r="CE274" s="125">
        <f t="shared" si="352"/>
        <v>12</v>
      </c>
      <c r="CF274" s="304" cm="1">
        <f t="array" ref="CF274">PEDBIKE_DELAY(BW274,BV274,AG274,AH274,AP274,AQ274,AN274,L274,FALSE)</f>
        <v>5.7462888752735477</v>
      </c>
      <c r="CG274" s="306">
        <f t="shared" si="353"/>
        <v>6.3</v>
      </c>
      <c r="CH274" s="125">
        <f t="shared" si="354"/>
        <v>1</v>
      </c>
      <c r="CI274" s="125">
        <f t="shared" si="355"/>
        <v>2.3978864874429108E-2</v>
      </c>
      <c r="CJ274" s="125">
        <f t="shared" si="356"/>
        <v>6.3</v>
      </c>
      <c r="CK274" s="125">
        <f t="shared" si="357"/>
        <v>0.91370641350062953</v>
      </c>
      <c r="CL274" s="125">
        <f t="shared" si="358"/>
        <v>1</v>
      </c>
      <c r="CM274" s="125">
        <f t="shared" si="359"/>
        <v>20.927177278003008</v>
      </c>
      <c r="CN274" s="125">
        <f t="shared" si="360"/>
        <v>1.9764348328345938</v>
      </c>
      <c r="CO274" s="127">
        <f t="shared" si="361"/>
        <v>12</v>
      </c>
      <c r="CP274" s="125" cm="1">
        <f t="array" ref="CP274">PEDBIKE_DELAY(BW274,AW274,AG274,AH274,AP274,AQ274,AN274,L274,FALSE)</f>
        <v>5.7462888752735477</v>
      </c>
      <c r="CQ274" s="126">
        <f t="shared" si="362"/>
        <v>30.5</v>
      </c>
      <c r="CR274" s="126">
        <f t="shared" si="363"/>
        <v>78.5</v>
      </c>
      <c r="CS274" s="126">
        <f t="shared" si="364"/>
        <v>54.5</v>
      </c>
      <c r="CT274" s="304">
        <f t="shared" si="365"/>
        <v>35.950000000000003</v>
      </c>
      <c r="CU274" s="126">
        <f t="shared" si="376"/>
        <v>5.7462888752735477</v>
      </c>
      <c r="CV274" s="126">
        <f t="shared" si="366"/>
        <v>0</v>
      </c>
      <c r="CW274" s="127">
        <f t="shared" si="367"/>
        <v>0</v>
      </c>
      <c r="CX274" s="124">
        <f t="shared" si="368"/>
        <v>12</v>
      </c>
      <c r="CY274" s="124">
        <f t="shared" si="377"/>
        <v>1.5925</v>
      </c>
      <c r="CZ274" s="124">
        <f t="shared" si="378"/>
        <v>0.70117024761133517</v>
      </c>
      <c r="DA274" s="125">
        <f t="shared" si="369"/>
        <v>-2.0678999999999998</v>
      </c>
      <c r="DB274" s="125">
        <f t="shared" si="370"/>
        <v>0.57750000000000001</v>
      </c>
      <c r="DC274" s="125">
        <f t="shared" si="371"/>
        <v>2.6419999999999995</v>
      </c>
      <c r="DD274" s="125">
        <f t="shared" si="379"/>
        <v>2.9356702476113359</v>
      </c>
      <c r="DE274" s="298" t="str">
        <f t="shared" si="372"/>
        <v>B</v>
      </c>
    </row>
    <row r="275" spans="1:109" x14ac:dyDescent="0.25">
      <c r="A275" s="23">
        <v>600</v>
      </c>
      <c r="B275" s="23">
        <v>35</v>
      </c>
      <c r="C275" s="23">
        <v>2</v>
      </c>
      <c r="D275" s="23" t="s">
        <v>266</v>
      </c>
      <c r="E275" s="312">
        <f t="shared" si="304"/>
        <v>2.6130207101655287</v>
      </c>
      <c r="F275" s="287" t="str">
        <f t="shared" si="305"/>
        <v>B</v>
      </c>
      <c r="G275" s="312">
        <f t="shared" si="306"/>
        <v>2.7574999999999994</v>
      </c>
      <c r="H275" s="312">
        <f t="shared" si="306"/>
        <v>3.4852519660121715</v>
      </c>
      <c r="I275" s="287" t="str">
        <f t="shared" si="307"/>
        <v>C</v>
      </c>
      <c r="J275" s="320">
        <f t="shared" si="373"/>
        <v>2</v>
      </c>
      <c r="K275" s="80">
        <f t="shared" si="374"/>
        <v>2</v>
      </c>
      <c r="L275" s="82">
        <f t="shared" si="375"/>
        <v>2</v>
      </c>
      <c r="M275" s="80">
        <f t="shared" si="308"/>
        <v>35</v>
      </c>
      <c r="N275" s="80">
        <f t="shared" si="309"/>
        <v>120</v>
      </c>
      <c r="O275" s="80">
        <f t="shared" si="310"/>
        <v>120</v>
      </c>
      <c r="P275" s="80">
        <f t="shared" si="311"/>
        <v>600</v>
      </c>
      <c r="Q275" s="80">
        <f t="shared" si="312"/>
        <v>1680</v>
      </c>
      <c r="R275" s="80">
        <f t="shared" si="313"/>
        <v>1680</v>
      </c>
      <c r="S275" s="80">
        <f t="shared" si="314"/>
        <v>60</v>
      </c>
      <c r="T275" s="80">
        <f>0</f>
        <v>0</v>
      </c>
      <c r="U275" s="80">
        <f>'Int. Sens. Plot'!$B$2</f>
        <v>100</v>
      </c>
      <c r="V275" s="80">
        <f>'Int. Sens. Plot'!$B$3</f>
        <v>25</v>
      </c>
      <c r="W275" s="80">
        <f t="shared" si="315"/>
        <v>5</v>
      </c>
      <c r="X275" s="80">
        <f t="shared" si="316"/>
        <v>5</v>
      </c>
      <c r="Y275" s="225">
        <v>0.5</v>
      </c>
      <c r="Z275" s="80">
        <v>0</v>
      </c>
      <c r="AA275" s="86">
        <v>45</v>
      </c>
      <c r="AB275" s="86">
        <v>5</v>
      </c>
      <c r="AC275" s="80">
        <v>90</v>
      </c>
      <c r="AD275" s="80">
        <v>45</v>
      </c>
      <c r="AE275" s="80">
        <v>12</v>
      </c>
      <c r="AF275" s="80">
        <f t="shared" si="317"/>
        <v>33</v>
      </c>
      <c r="AG275" s="80">
        <f t="shared" si="318"/>
        <v>33</v>
      </c>
      <c r="AH275" s="86">
        <v>0</v>
      </c>
      <c r="AI275" s="86">
        <v>12</v>
      </c>
      <c r="AJ275" s="40">
        <v>255.9</v>
      </c>
      <c r="AK275" s="86">
        <v>9</v>
      </c>
      <c r="AL275" s="86">
        <v>0</v>
      </c>
      <c r="AM275" s="91">
        <v>1</v>
      </c>
      <c r="AN275" s="91">
        <v>0.1</v>
      </c>
      <c r="AO275" s="122">
        <v>3.5</v>
      </c>
      <c r="AP275" s="122">
        <v>10</v>
      </c>
      <c r="AQ275" s="122">
        <v>3</v>
      </c>
      <c r="AR275" s="122">
        <v>3</v>
      </c>
      <c r="AS275" s="122" t="str">
        <f t="shared" si="319"/>
        <v>Stop</v>
      </c>
      <c r="AT275" s="119" t="s">
        <v>74</v>
      </c>
      <c r="AU275" s="321" t="s">
        <v>74</v>
      </c>
      <c r="AV275" s="306">
        <f t="shared" si="320"/>
        <v>12.428571428571429</v>
      </c>
      <c r="AW275" s="276">
        <f t="shared" si="321"/>
        <v>0.46666666666666667</v>
      </c>
      <c r="AX275" s="276">
        <f t="shared" si="322"/>
        <v>2.7777777777777776E-2</v>
      </c>
      <c r="AY275" s="125">
        <f t="shared" si="323"/>
        <v>12.816285741712166</v>
      </c>
      <c r="AZ275" s="125">
        <f t="shared" si="324"/>
        <v>19.22442861256825</v>
      </c>
      <c r="BA275" s="125">
        <f t="shared" si="325"/>
        <v>36.061142911995759</v>
      </c>
      <c r="BB275" s="125">
        <f t="shared" si="326"/>
        <v>0.99977831800976047</v>
      </c>
      <c r="BC275" s="125">
        <f t="shared" si="327"/>
        <v>0.99999995085709525</v>
      </c>
      <c r="BD275" s="326" t="str">
        <f t="shared" si="328"/>
        <v>-</v>
      </c>
      <c r="BE275" s="125" t="str">
        <f t="shared" si="329"/>
        <v>-</v>
      </c>
      <c r="BF275" s="125">
        <f t="shared" si="330"/>
        <v>4.0611241955427166</v>
      </c>
      <c r="BG275" s="125">
        <f t="shared" si="331"/>
        <v>0.97247071016552877</v>
      </c>
      <c r="BH275" s="127">
        <f t="shared" si="332"/>
        <v>210</v>
      </c>
      <c r="BI275" s="125">
        <f t="shared" si="333"/>
        <v>0.9554999999999999</v>
      </c>
      <c r="BJ275" s="125">
        <f t="shared" si="334"/>
        <v>8.5349999999999995E-2</v>
      </c>
      <c r="BK275" s="127">
        <f t="shared" si="335"/>
        <v>49</v>
      </c>
      <c r="BL275" s="126">
        <f>IF(AS275="Signalized",(AC275-BK275)^2/(2*AC275),IF(AS275="Free",PEDBIKE_DELAY(AX275,AW275,AF275,AE275,AO275,AR275,AM275,L275,TRUE),IF(AS275="Stop",1,"Control N/A!")))</f>
        <v>1</v>
      </c>
      <c r="BM275" s="125">
        <f t="shared" si="336"/>
        <v>0</v>
      </c>
      <c r="BN275" s="125">
        <f t="shared" si="337"/>
        <v>2.6130207101655287</v>
      </c>
      <c r="BO275" s="124" t="str">
        <f t="shared" si="338"/>
        <v>B</v>
      </c>
      <c r="BP275" s="310"/>
      <c r="BQ275" s="302">
        <f t="shared" si="339"/>
        <v>1500</v>
      </c>
      <c r="BR275" s="126">
        <v>260</v>
      </c>
      <c r="BS275" s="127">
        <f t="shared" si="340"/>
        <v>0.12917419197060762</v>
      </c>
      <c r="BT275" s="126">
        <f t="shared" si="341"/>
        <v>22.5</v>
      </c>
      <c r="BU275" s="303">
        <f t="shared" si="342"/>
        <v>6.3</v>
      </c>
      <c r="BV275" s="276">
        <f t="shared" si="343"/>
        <v>0.46666666666666667</v>
      </c>
      <c r="BW275" s="276">
        <f t="shared" si="344"/>
        <v>6.9444444444444441E-3</v>
      </c>
      <c r="BX275" s="125">
        <f t="shared" si="345"/>
        <v>1</v>
      </c>
      <c r="BY275" s="125">
        <f t="shared" si="346"/>
        <v>1.6944648600332877E-2</v>
      </c>
      <c r="BZ275" s="125">
        <f t="shared" si="347"/>
        <v>6.3</v>
      </c>
      <c r="CA275" s="125">
        <f t="shared" si="348"/>
        <v>8.5237590424724785E-2</v>
      </c>
      <c r="CB275" s="125">
        <f t="shared" si="349"/>
        <v>0.94713427126164962</v>
      </c>
      <c r="CC275" s="125">
        <f t="shared" si="350"/>
        <v>33.882312375624316</v>
      </c>
      <c r="CD275" s="125">
        <f t="shared" si="351"/>
        <v>1.7912131350778067</v>
      </c>
      <c r="CE275" s="125">
        <f t="shared" si="352"/>
        <v>19</v>
      </c>
      <c r="CF275" s="304" cm="1">
        <f t="array" ref="CF275">PEDBIKE_DELAY(BW275,BV275,AG275,AH275,AP275,AQ275,AN275,L275,FALSE)</f>
        <v>7.6659461711403045</v>
      </c>
      <c r="CG275" s="306">
        <f t="shared" si="353"/>
        <v>6.3</v>
      </c>
      <c r="CH275" s="125">
        <f t="shared" si="354"/>
        <v>1</v>
      </c>
      <c r="CI275" s="125">
        <f t="shared" si="355"/>
        <v>1.6944648600332877E-2</v>
      </c>
      <c r="CJ275" s="125">
        <f t="shared" si="356"/>
        <v>6.3</v>
      </c>
      <c r="CK275" s="125">
        <f t="shared" si="357"/>
        <v>0.94713427126164962</v>
      </c>
      <c r="CL275" s="125">
        <f t="shared" si="358"/>
        <v>1</v>
      </c>
      <c r="CM275" s="125">
        <f t="shared" si="359"/>
        <v>32.091099240546512</v>
      </c>
      <c r="CN275" s="125">
        <f t="shared" si="360"/>
        <v>1.7912131350778067</v>
      </c>
      <c r="CO275" s="127">
        <f t="shared" si="361"/>
        <v>19</v>
      </c>
      <c r="CP275" s="125" cm="1">
        <f t="array" ref="CP275">PEDBIKE_DELAY(BW275,AW275,AG275,AH275,AP275,AQ275,AN275,L275,FALSE)</f>
        <v>7.6659461711403045</v>
      </c>
      <c r="CQ275" s="126">
        <f t="shared" si="362"/>
        <v>30.5</v>
      </c>
      <c r="CR275" s="126">
        <f t="shared" si="363"/>
        <v>78.5</v>
      </c>
      <c r="CS275" s="126">
        <f t="shared" si="364"/>
        <v>54.5</v>
      </c>
      <c r="CT275" s="304">
        <f t="shared" si="365"/>
        <v>35.950000000000003</v>
      </c>
      <c r="CU275" s="126">
        <f t="shared" si="376"/>
        <v>7.6659461711403045</v>
      </c>
      <c r="CV275" s="126">
        <f t="shared" si="366"/>
        <v>0</v>
      </c>
      <c r="CW275" s="127">
        <f t="shared" si="367"/>
        <v>0</v>
      </c>
      <c r="CX275" s="124">
        <f t="shared" si="368"/>
        <v>12</v>
      </c>
      <c r="CY275" s="124">
        <f t="shared" si="377"/>
        <v>1.9109999999999998</v>
      </c>
      <c r="CZ275" s="124">
        <f t="shared" si="378"/>
        <v>0.81675196601217148</v>
      </c>
      <c r="DA275" s="125">
        <f t="shared" si="369"/>
        <v>-2.0678999999999998</v>
      </c>
      <c r="DB275" s="125">
        <f t="shared" si="370"/>
        <v>0.69299999999999995</v>
      </c>
      <c r="DC275" s="125">
        <f t="shared" si="371"/>
        <v>2.7574999999999994</v>
      </c>
      <c r="DD275" s="125">
        <f t="shared" si="379"/>
        <v>3.4852519660121715</v>
      </c>
      <c r="DE275" s="298" t="str">
        <f t="shared" si="372"/>
        <v>C</v>
      </c>
    </row>
    <row r="276" spans="1:109" x14ac:dyDescent="0.25">
      <c r="A276" s="23">
        <v>700</v>
      </c>
      <c r="B276" s="23">
        <v>35</v>
      </c>
      <c r="C276" s="23">
        <v>2</v>
      </c>
      <c r="D276" s="23" t="s">
        <v>266</v>
      </c>
      <c r="E276" s="312">
        <f t="shared" si="304"/>
        <v>2.786495710165529</v>
      </c>
      <c r="F276" s="287" t="str">
        <f t="shared" si="305"/>
        <v>C</v>
      </c>
      <c r="G276" s="312">
        <f t="shared" si="306"/>
        <v>2.8729999999999993</v>
      </c>
      <c r="H276" s="312">
        <f t="shared" si="306"/>
        <v>4.0224094312590877</v>
      </c>
      <c r="I276" s="287" t="str">
        <f t="shared" si="307"/>
        <v>C</v>
      </c>
      <c r="J276" s="320">
        <f t="shared" si="373"/>
        <v>2</v>
      </c>
      <c r="K276" s="80">
        <f t="shared" si="374"/>
        <v>2</v>
      </c>
      <c r="L276" s="82">
        <f t="shared" si="375"/>
        <v>2</v>
      </c>
      <c r="M276" s="80">
        <f t="shared" si="308"/>
        <v>35</v>
      </c>
      <c r="N276" s="80">
        <f t="shared" si="309"/>
        <v>140</v>
      </c>
      <c r="O276" s="80">
        <f t="shared" si="310"/>
        <v>140</v>
      </c>
      <c r="P276" s="80">
        <f t="shared" si="311"/>
        <v>700</v>
      </c>
      <c r="Q276" s="80">
        <f t="shared" si="312"/>
        <v>1960</v>
      </c>
      <c r="R276" s="80">
        <f t="shared" si="313"/>
        <v>1960</v>
      </c>
      <c r="S276" s="80">
        <f t="shared" si="314"/>
        <v>70</v>
      </c>
      <c r="T276" s="80">
        <f>0</f>
        <v>0</v>
      </c>
      <c r="U276" s="80">
        <f>'Int. Sens. Plot'!$B$2</f>
        <v>100</v>
      </c>
      <c r="V276" s="80">
        <f>'Int. Sens. Plot'!$B$3</f>
        <v>25</v>
      </c>
      <c r="W276" s="80">
        <f t="shared" si="315"/>
        <v>5</v>
      </c>
      <c r="X276" s="80">
        <f t="shared" si="316"/>
        <v>5</v>
      </c>
      <c r="Y276" s="225">
        <v>0.5</v>
      </c>
      <c r="Z276" s="80">
        <v>0</v>
      </c>
      <c r="AA276" s="86">
        <v>45</v>
      </c>
      <c r="AB276" s="86">
        <v>5</v>
      </c>
      <c r="AC276" s="80">
        <v>90</v>
      </c>
      <c r="AD276" s="80">
        <v>45</v>
      </c>
      <c r="AE276" s="80">
        <v>12</v>
      </c>
      <c r="AF276" s="80">
        <f t="shared" si="317"/>
        <v>33</v>
      </c>
      <c r="AG276" s="80">
        <f t="shared" si="318"/>
        <v>33</v>
      </c>
      <c r="AH276" s="86">
        <v>0</v>
      </c>
      <c r="AI276" s="86">
        <v>12</v>
      </c>
      <c r="AJ276" s="40">
        <v>256.89999999999998</v>
      </c>
      <c r="AK276" s="86">
        <v>9</v>
      </c>
      <c r="AL276" s="86">
        <v>0</v>
      </c>
      <c r="AM276" s="91">
        <v>1</v>
      </c>
      <c r="AN276" s="91">
        <v>0.1</v>
      </c>
      <c r="AO276" s="122">
        <v>3.5</v>
      </c>
      <c r="AP276" s="122">
        <v>10</v>
      </c>
      <c r="AQ276" s="122">
        <v>3</v>
      </c>
      <c r="AR276" s="122">
        <v>3</v>
      </c>
      <c r="AS276" s="122" t="str">
        <f t="shared" si="319"/>
        <v>Stop</v>
      </c>
      <c r="AT276" s="119" t="s">
        <v>74</v>
      </c>
      <c r="AU276" s="321" t="s">
        <v>74</v>
      </c>
      <c r="AV276" s="306">
        <f t="shared" si="320"/>
        <v>12.428571428571429</v>
      </c>
      <c r="AW276" s="276">
        <f t="shared" si="321"/>
        <v>0.5444444444444444</v>
      </c>
      <c r="AX276" s="276">
        <f t="shared" si="322"/>
        <v>2.7777777777777776E-2</v>
      </c>
      <c r="AY276" s="125">
        <f t="shared" si="323"/>
        <v>28.553079953123753</v>
      </c>
      <c r="AZ276" s="125">
        <f t="shared" si="324"/>
        <v>42.829619929685627</v>
      </c>
      <c r="BA276" s="125">
        <f t="shared" si="325"/>
        <v>67.534731334818929</v>
      </c>
      <c r="BB276" s="125">
        <f t="shared" si="326"/>
        <v>0.99999998963109737</v>
      </c>
      <c r="BC276" s="125">
        <f t="shared" si="327"/>
        <v>0.99999999999999989</v>
      </c>
      <c r="BD276" s="326" t="str">
        <f t="shared" si="328"/>
        <v>-</v>
      </c>
      <c r="BE276" s="125" t="str">
        <f t="shared" si="329"/>
        <v>-</v>
      </c>
      <c r="BF276" s="125">
        <f t="shared" si="330"/>
        <v>3.4949713111872818</v>
      </c>
      <c r="BG276" s="125">
        <f t="shared" si="331"/>
        <v>0.97247071016552877</v>
      </c>
      <c r="BH276" s="127">
        <f t="shared" si="332"/>
        <v>245</v>
      </c>
      <c r="BI276" s="125">
        <f t="shared" si="333"/>
        <v>1.1147499999999999</v>
      </c>
      <c r="BJ276" s="125">
        <f t="shared" si="334"/>
        <v>9.9574999999999997E-2</v>
      </c>
      <c r="BK276" s="127">
        <f t="shared" si="335"/>
        <v>49</v>
      </c>
      <c r="BL276" s="126">
        <f>IF(AS276="Signalized",(AC276-BK276)^2/(2*AC276),IF(AS276="Free",PEDBIKE_DELAY(AX276,AW276,AF276,AE276,AO276,AR276,AM276,L276,TRUE),IF(AS276="Stop",1,"Control N/A!")))</f>
        <v>1</v>
      </c>
      <c r="BM276" s="125">
        <f t="shared" si="336"/>
        <v>0</v>
      </c>
      <c r="BN276" s="125">
        <f t="shared" si="337"/>
        <v>2.786495710165529</v>
      </c>
      <c r="BO276" s="124" t="str">
        <f t="shared" si="338"/>
        <v>C</v>
      </c>
      <c r="BP276" s="310"/>
      <c r="BQ276" s="302">
        <f t="shared" si="339"/>
        <v>1500</v>
      </c>
      <c r="BR276" s="126">
        <v>261</v>
      </c>
      <c r="BS276" s="127">
        <f t="shared" si="340"/>
        <v>2.9307061256781057E-2</v>
      </c>
      <c r="BT276" s="126">
        <f t="shared" si="341"/>
        <v>22.5</v>
      </c>
      <c r="BU276" s="303">
        <f t="shared" si="342"/>
        <v>6.3</v>
      </c>
      <c r="BV276" s="276">
        <f t="shared" si="343"/>
        <v>0.5444444444444444</v>
      </c>
      <c r="BW276" s="276">
        <f t="shared" si="344"/>
        <v>6.9444444444444441E-3</v>
      </c>
      <c r="BX276" s="125">
        <f t="shared" si="345"/>
        <v>1</v>
      </c>
      <c r="BY276" s="125">
        <f t="shared" si="346"/>
        <v>1.2263740175549561E-2</v>
      </c>
      <c r="BZ276" s="125">
        <f t="shared" si="347"/>
        <v>6.3</v>
      </c>
      <c r="CA276" s="125">
        <f t="shared" si="348"/>
        <v>9.8720081208623633E-2</v>
      </c>
      <c r="CB276" s="125">
        <f t="shared" si="349"/>
        <v>0.96761305922709295</v>
      </c>
      <c r="CC276" s="125">
        <f t="shared" si="350"/>
        <v>50.201333902746178</v>
      </c>
      <c r="CD276" s="125">
        <f t="shared" si="351"/>
        <v>1.6258676278291713</v>
      </c>
      <c r="CE276" s="125">
        <f t="shared" si="352"/>
        <v>31</v>
      </c>
      <c r="CF276" s="304" cm="1">
        <f t="array" ref="CF276">PEDBIKE_DELAY(BW276,BV276,AG276,AH276,AP276,AQ276,AN276,L276,FALSE)</f>
        <v>9.9148980740373833</v>
      </c>
      <c r="CG276" s="306">
        <f t="shared" si="353"/>
        <v>6.3</v>
      </c>
      <c r="CH276" s="125">
        <f t="shared" si="354"/>
        <v>1</v>
      </c>
      <c r="CI276" s="125">
        <f t="shared" si="355"/>
        <v>1.2263740175549561E-2</v>
      </c>
      <c r="CJ276" s="125">
        <f t="shared" si="356"/>
        <v>6.3</v>
      </c>
      <c r="CK276" s="125">
        <f t="shared" si="357"/>
        <v>0.96761305922709295</v>
      </c>
      <c r="CL276" s="125">
        <f t="shared" si="358"/>
        <v>1</v>
      </c>
      <c r="CM276" s="125">
        <f t="shared" si="359"/>
        <v>48.575466274917005</v>
      </c>
      <c r="CN276" s="125">
        <f t="shared" si="360"/>
        <v>1.6258676278291713</v>
      </c>
      <c r="CO276" s="127">
        <f t="shared" si="361"/>
        <v>31</v>
      </c>
      <c r="CP276" s="125" cm="1">
        <f t="array" ref="CP276">PEDBIKE_DELAY(BW276,AW276,AG276,AH276,AP276,AQ276,AN276,L276,FALSE)</f>
        <v>9.9148980740373833</v>
      </c>
      <c r="CQ276" s="126">
        <f t="shared" si="362"/>
        <v>30.5</v>
      </c>
      <c r="CR276" s="126">
        <f t="shared" si="363"/>
        <v>78.5</v>
      </c>
      <c r="CS276" s="126">
        <f t="shared" si="364"/>
        <v>54.5</v>
      </c>
      <c r="CT276" s="304">
        <f t="shared" si="365"/>
        <v>35.950000000000003</v>
      </c>
      <c r="CU276" s="126">
        <f t="shared" si="376"/>
        <v>9.9148980740373833</v>
      </c>
      <c r="CV276" s="126">
        <f t="shared" si="366"/>
        <v>0</v>
      </c>
      <c r="CW276" s="127">
        <f t="shared" si="367"/>
        <v>0</v>
      </c>
      <c r="CX276" s="124">
        <f t="shared" si="368"/>
        <v>12</v>
      </c>
      <c r="CY276" s="124">
        <f t="shared" si="377"/>
        <v>2.2294999999999998</v>
      </c>
      <c r="CZ276" s="124">
        <f t="shared" si="378"/>
        <v>0.91990943125908753</v>
      </c>
      <c r="DA276" s="125">
        <f t="shared" si="369"/>
        <v>-2.0678999999999998</v>
      </c>
      <c r="DB276" s="125">
        <f t="shared" si="370"/>
        <v>0.8085</v>
      </c>
      <c r="DC276" s="125">
        <f t="shared" si="371"/>
        <v>2.8729999999999993</v>
      </c>
      <c r="DD276" s="125">
        <f t="shared" si="379"/>
        <v>4.0224094312590877</v>
      </c>
      <c r="DE276" s="298" t="str">
        <f t="shared" si="372"/>
        <v>C</v>
      </c>
    </row>
    <row r="277" spans="1:109" x14ac:dyDescent="0.25">
      <c r="A277" s="23">
        <v>800</v>
      </c>
      <c r="B277" s="23">
        <v>35</v>
      </c>
      <c r="C277" s="23">
        <v>2</v>
      </c>
      <c r="D277" s="23" t="s">
        <v>266</v>
      </c>
      <c r="E277" s="312">
        <f t="shared" si="304"/>
        <v>2.9599707101655288</v>
      </c>
      <c r="F277" s="287" t="str">
        <f t="shared" si="305"/>
        <v>C</v>
      </c>
      <c r="G277" s="312">
        <f t="shared" si="306"/>
        <v>2.9885000000000002</v>
      </c>
      <c r="H277" s="312">
        <f t="shared" si="306"/>
        <v>4.5496529725639627</v>
      </c>
      <c r="I277" s="287" t="str">
        <f t="shared" si="307"/>
        <v>C</v>
      </c>
      <c r="J277" s="320">
        <f t="shared" si="373"/>
        <v>2</v>
      </c>
      <c r="K277" s="80">
        <f t="shared" si="374"/>
        <v>2</v>
      </c>
      <c r="L277" s="82">
        <f t="shared" si="375"/>
        <v>2</v>
      </c>
      <c r="M277" s="80">
        <f t="shared" si="308"/>
        <v>35</v>
      </c>
      <c r="N277" s="80">
        <f t="shared" si="309"/>
        <v>160</v>
      </c>
      <c r="O277" s="80">
        <f t="shared" si="310"/>
        <v>160</v>
      </c>
      <c r="P277" s="80">
        <f t="shared" si="311"/>
        <v>800</v>
      </c>
      <c r="Q277" s="80">
        <f t="shared" si="312"/>
        <v>2240</v>
      </c>
      <c r="R277" s="80">
        <f t="shared" si="313"/>
        <v>2240</v>
      </c>
      <c r="S277" s="80">
        <f t="shared" si="314"/>
        <v>80</v>
      </c>
      <c r="T277" s="80">
        <f>0</f>
        <v>0</v>
      </c>
      <c r="U277" s="80">
        <f>'Int. Sens. Plot'!$B$2</f>
        <v>100</v>
      </c>
      <c r="V277" s="80">
        <f>'Int. Sens. Plot'!$B$3</f>
        <v>25</v>
      </c>
      <c r="W277" s="80">
        <f t="shared" si="315"/>
        <v>5</v>
      </c>
      <c r="X277" s="80">
        <f t="shared" si="316"/>
        <v>5</v>
      </c>
      <c r="Y277" s="225">
        <v>0.5</v>
      </c>
      <c r="Z277" s="80">
        <v>0</v>
      </c>
      <c r="AA277" s="86">
        <v>45</v>
      </c>
      <c r="AB277" s="86">
        <v>5</v>
      </c>
      <c r="AC277" s="80">
        <v>90</v>
      </c>
      <c r="AD277" s="80">
        <v>45</v>
      </c>
      <c r="AE277" s="80">
        <v>12</v>
      </c>
      <c r="AF277" s="80">
        <f t="shared" si="317"/>
        <v>33</v>
      </c>
      <c r="AG277" s="80">
        <f t="shared" si="318"/>
        <v>33</v>
      </c>
      <c r="AH277" s="86">
        <v>0</v>
      </c>
      <c r="AI277" s="86">
        <v>12</v>
      </c>
      <c r="AJ277" s="40">
        <v>257.89999999999998</v>
      </c>
      <c r="AK277" s="86">
        <v>9</v>
      </c>
      <c r="AL277" s="86">
        <v>0</v>
      </c>
      <c r="AM277" s="91">
        <v>1</v>
      </c>
      <c r="AN277" s="91">
        <v>0.1</v>
      </c>
      <c r="AO277" s="122">
        <v>3.5</v>
      </c>
      <c r="AP277" s="122">
        <v>10</v>
      </c>
      <c r="AQ277" s="122">
        <v>3</v>
      </c>
      <c r="AR277" s="122">
        <v>3</v>
      </c>
      <c r="AS277" s="122" t="str">
        <f t="shared" si="319"/>
        <v>Stop</v>
      </c>
      <c r="AT277" s="119" t="s">
        <v>74</v>
      </c>
      <c r="AU277" s="321" t="s">
        <v>74</v>
      </c>
      <c r="AV277" s="306">
        <f t="shared" si="320"/>
        <v>12.428571428571429</v>
      </c>
      <c r="AW277" s="276">
        <f t="shared" si="321"/>
        <v>0.62222222222222223</v>
      </c>
      <c r="AX277" s="276">
        <f t="shared" si="322"/>
        <v>2.7777777777777776E-2</v>
      </c>
      <c r="AY277" s="125">
        <f t="shared" si="323"/>
        <v>65.500300767572313</v>
      </c>
      <c r="AZ277" s="125">
        <f t="shared" si="324"/>
        <v>98.250451151358462</v>
      </c>
      <c r="BA277" s="125">
        <f t="shared" si="325"/>
        <v>141.42917296371604</v>
      </c>
      <c r="BB277" s="125">
        <f t="shared" si="326"/>
        <v>1</v>
      </c>
      <c r="BC277" s="125">
        <f t="shared" si="327"/>
        <v>1</v>
      </c>
      <c r="BD277" s="326" t="str">
        <f t="shared" si="328"/>
        <v>-</v>
      </c>
      <c r="BE277" s="125" t="str">
        <f t="shared" si="329"/>
        <v>-</v>
      </c>
      <c r="BF277" s="125">
        <f t="shared" si="330"/>
        <v>3.0860335717448124</v>
      </c>
      <c r="BG277" s="125">
        <f t="shared" si="331"/>
        <v>0.97247071016552877</v>
      </c>
      <c r="BH277" s="127">
        <f t="shared" si="332"/>
        <v>280</v>
      </c>
      <c r="BI277" s="125">
        <f t="shared" si="333"/>
        <v>1.2739999999999998</v>
      </c>
      <c r="BJ277" s="125">
        <f t="shared" si="334"/>
        <v>0.1138</v>
      </c>
      <c r="BK277" s="127">
        <f t="shared" si="335"/>
        <v>49</v>
      </c>
      <c r="BL277" s="126">
        <f>IF(AS277="Signalized",(AC277-BK277)^2/(2*AC277),IF(AS277="Free",PEDBIKE_DELAY(AX277,AW277,AF277,AE277,AO277,AR277,AM277,L277,TRUE),IF(AS277="Stop",1,"Control N/A!")))</f>
        <v>1</v>
      </c>
      <c r="BM277" s="125">
        <f t="shared" si="336"/>
        <v>0</v>
      </c>
      <c r="BN277" s="125">
        <f t="shared" si="337"/>
        <v>2.9599707101655288</v>
      </c>
      <c r="BO277" s="124" t="str">
        <f t="shared" si="338"/>
        <v>C</v>
      </c>
      <c r="BP277" s="310"/>
      <c r="BQ277" s="302">
        <f t="shared" si="339"/>
        <v>1500</v>
      </c>
      <c r="BR277" s="126">
        <v>262</v>
      </c>
      <c r="BS277" s="127">
        <f t="shared" si="340"/>
        <v>6.5757197586454944E-3</v>
      </c>
      <c r="BT277" s="126">
        <f t="shared" si="341"/>
        <v>22.5</v>
      </c>
      <c r="BU277" s="303">
        <f t="shared" si="342"/>
        <v>6.3</v>
      </c>
      <c r="BV277" s="276">
        <f t="shared" si="343"/>
        <v>0.62222222222222223</v>
      </c>
      <c r="BW277" s="276">
        <f t="shared" si="344"/>
        <v>6.9444444444444441E-3</v>
      </c>
      <c r="BX277" s="125">
        <f t="shared" si="345"/>
        <v>1</v>
      </c>
      <c r="BY277" s="125">
        <f t="shared" si="346"/>
        <v>9.1490155759144029E-3</v>
      </c>
      <c r="BZ277" s="125">
        <f t="shared" si="347"/>
        <v>6.3</v>
      </c>
      <c r="CA277" s="125">
        <f t="shared" si="348"/>
        <v>0.11200385639617194</v>
      </c>
      <c r="CB277" s="125">
        <f t="shared" si="349"/>
        <v>0.98015890525562976</v>
      </c>
      <c r="CC277" s="125">
        <f t="shared" si="350"/>
        <v>74.573185605741116</v>
      </c>
      <c r="CD277" s="125">
        <f t="shared" si="351"/>
        <v>1.4796136409930203</v>
      </c>
      <c r="CE277" s="125">
        <f t="shared" si="352"/>
        <v>50</v>
      </c>
      <c r="CF277" s="304" cm="1">
        <f t="array" ref="CF277">PEDBIKE_DELAY(BW277,BV277,AG277,AH277,AP277,AQ277,AN277,L277,FALSE)</f>
        <v>12.510471534432419</v>
      </c>
      <c r="CG277" s="306">
        <f t="shared" si="353"/>
        <v>6.3</v>
      </c>
      <c r="CH277" s="125">
        <f t="shared" si="354"/>
        <v>1</v>
      </c>
      <c r="CI277" s="125">
        <f t="shared" si="355"/>
        <v>9.1490155759144029E-3</v>
      </c>
      <c r="CJ277" s="125">
        <f t="shared" si="356"/>
        <v>6.3</v>
      </c>
      <c r="CK277" s="125">
        <f t="shared" si="357"/>
        <v>0.98015890525562976</v>
      </c>
      <c r="CL277" s="125">
        <f t="shared" si="358"/>
        <v>1</v>
      </c>
      <c r="CM277" s="125">
        <f t="shared" si="359"/>
        <v>73.093571964748094</v>
      </c>
      <c r="CN277" s="125">
        <f t="shared" si="360"/>
        <v>1.4796136409930203</v>
      </c>
      <c r="CO277" s="127">
        <f t="shared" si="361"/>
        <v>50</v>
      </c>
      <c r="CP277" s="125" cm="1">
        <f t="array" ref="CP277">PEDBIKE_DELAY(BW277,AW277,AG277,AH277,AP277,AQ277,AN277,L277,FALSE)</f>
        <v>12.510471534432419</v>
      </c>
      <c r="CQ277" s="126">
        <f t="shared" si="362"/>
        <v>30.5</v>
      </c>
      <c r="CR277" s="126">
        <f t="shared" si="363"/>
        <v>78.5</v>
      </c>
      <c r="CS277" s="126">
        <f t="shared" si="364"/>
        <v>54.5</v>
      </c>
      <c r="CT277" s="304">
        <f t="shared" si="365"/>
        <v>35.950000000000003</v>
      </c>
      <c r="CU277" s="126">
        <f t="shared" si="376"/>
        <v>12.510471534432419</v>
      </c>
      <c r="CV277" s="126">
        <f t="shared" si="366"/>
        <v>0</v>
      </c>
      <c r="CW277" s="127">
        <f t="shared" si="367"/>
        <v>0</v>
      </c>
      <c r="CX277" s="124">
        <f t="shared" si="368"/>
        <v>12</v>
      </c>
      <c r="CY277" s="124">
        <f t="shared" si="377"/>
        <v>2.5479999999999996</v>
      </c>
      <c r="CZ277" s="124">
        <f t="shared" si="378"/>
        <v>1.013152972563963</v>
      </c>
      <c r="DA277" s="125">
        <f t="shared" si="369"/>
        <v>-2.0678999999999998</v>
      </c>
      <c r="DB277" s="125">
        <f t="shared" si="370"/>
        <v>0.92400000000000004</v>
      </c>
      <c r="DC277" s="125">
        <f t="shared" si="371"/>
        <v>2.9885000000000002</v>
      </c>
      <c r="DD277" s="125">
        <f t="shared" si="379"/>
        <v>4.5496529725639627</v>
      </c>
      <c r="DE277" s="298" t="str">
        <f t="shared" si="372"/>
        <v>C</v>
      </c>
    </row>
    <row r="278" spans="1:109" x14ac:dyDescent="0.25">
      <c r="A278" s="23">
        <v>900</v>
      </c>
      <c r="B278" s="23">
        <v>35</v>
      </c>
      <c r="C278" s="23">
        <v>2</v>
      </c>
      <c r="D278" s="23" t="s">
        <v>266</v>
      </c>
      <c r="E278" s="312">
        <f t="shared" si="304"/>
        <v>3.1334457101655286</v>
      </c>
      <c r="F278" s="287" t="str">
        <f t="shared" si="305"/>
        <v>C</v>
      </c>
      <c r="G278" s="312">
        <f t="shared" si="306"/>
        <v>3.1040000000000001</v>
      </c>
      <c r="H278" s="312">
        <f t="shared" si="306"/>
        <v>5.0678098146165675</v>
      </c>
      <c r="I278" s="287" t="str">
        <f t="shared" si="307"/>
        <v>C</v>
      </c>
      <c r="J278" s="320">
        <f t="shared" si="373"/>
        <v>2</v>
      </c>
      <c r="K278" s="80">
        <f t="shared" si="374"/>
        <v>2</v>
      </c>
      <c r="L278" s="82">
        <f t="shared" si="375"/>
        <v>2</v>
      </c>
      <c r="M278" s="80">
        <f t="shared" si="308"/>
        <v>35</v>
      </c>
      <c r="N278" s="80">
        <f t="shared" si="309"/>
        <v>180</v>
      </c>
      <c r="O278" s="80">
        <f t="shared" si="310"/>
        <v>180</v>
      </c>
      <c r="P278" s="80">
        <f t="shared" si="311"/>
        <v>900</v>
      </c>
      <c r="Q278" s="80">
        <f t="shared" si="312"/>
        <v>2520</v>
      </c>
      <c r="R278" s="80">
        <f t="shared" si="313"/>
        <v>2520</v>
      </c>
      <c r="S278" s="80">
        <f t="shared" si="314"/>
        <v>90</v>
      </c>
      <c r="T278" s="80">
        <f>0</f>
        <v>0</v>
      </c>
      <c r="U278" s="80">
        <f>'Int. Sens. Plot'!$B$2</f>
        <v>100</v>
      </c>
      <c r="V278" s="80">
        <f>'Int. Sens. Plot'!$B$3</f>
        <v>25</v>
      </c>
      <c r="W278" s="80">
        <f t="shared" si="315"/>
        <v>5</v>
      </c>
      <c r="X278" s="80">
        <f t="shared" si="316"/>
        <v>5</v>
      </c>
      <c r="Y278" s="225">
        <v>0.5</v>
      </c>
      <c r="Z278" s="80">
        <v>0</v>
      </c>
      <c r="AA278" s="86">
        <v>45</v>
      </c>
      <c r="AB278" s="86">
        <v>5</v>
      </c>
      <c r="AC278" s="80">
        <v>90</v>
      </c>
      <c r="AD278" s="80">
        <v>45</v>
      </c>
      <c r="AE278" s="80">
        <v>12</v>
      </c>
      <c r="AF278" s="80">
        <f t="shared" si="317"/>
        <v>33</v>
      </c>
      <c r="AG278" s="80">
        <f t="shared" si="318"/>
        <v>33</v>
      </c>
      <c r="AH278" s="86">
        <v>0</v>
      </c>
      <c r="AI278" s="86">
        <v>12</v>
      </c>
      <c r="AJ278" s="40">
        <v>258.89999999999998</v>
      </c>
      <c r="AK278" s="86">
        <v>9</v>
      </c>
      <c r="AL278" s="86">
        <v>0</v>
      </c>
      <c r="AM278" s="91">
        <v>1</v>
      </c>
      <c r="AN278" s="91">
        <v>0.1</v>
      </c>
      <c r="AO278" s="122">
        <v>3.5</v>
      </c>
      <c r="AP278" s="122">
        <v>10</v>
      </c>
      <c r="AQ278" s="122">
        <v>3</v>
      </c>
      <c r="AR278" s="122">
        <v>3</v>
      </c>
      <c r="AS278" s="122" t="str">
        <f t="shared" si="319"/>
        <v>Stop</v>
      </c>
      <c r="AT278" s="119" t="s">
        <v>74</v>
      </c>
      <c r="AU278" s="321" t="s">
        <v>74</v>
      </c>
      <c r="AV278" s="306">
        <f t="shared" si="320"/>
        <v>12.428571428571429</v>
      </c>
      <c r="AW278" s="276">
        <f t="shared" si="321"/>
        <v>0.7</v>
      </c>
      <c r="AX278" s="276">
        <f t="shared" si="322"/>
        <v>2.7777777777777776E-2</v>
      </c>
      <c r="AY278" s="125">
        <f t="shared" si="323"/>
        <v>153.19987586137708</v>
      </c>
      <c r="AZ278" s="125">
        <f t="shared" si="324"/>
        <v>229.79981379206561</v>
      </c>
      <c r="BA278" s="125">
        <f t="shared" si="325"/>
        <v>316.82832315132561</v>
      </c>
      <c r="BB278" s="125">
        <f t="shared" si="326"/>
        <v>1</v>
      </c>
      <c r="BC278" s="125">
        <f t="shared" si="327"/>
        <v>1</v>
      </c>
      <c r="BD278" s="326" t="str">
        <f t="shared" si="328"/>
        <v>-</v>
      </c>
      <c r="BE278" s="125" t="str">
        <f t="shared" si="329"/>
        <v>-</v>
      </c>
      <c r="BF278" s="125">
        <f t="shared" si="330"/>
        <v>2.7693496999915777</v>
      </c>
      <c r="BG278" s="125">
        <f t="shared" si="331"/>
        <v>0.97247071016552877</v>
      </c>
      <c r="BH278" s="127">
        <f t="shared" si="332"/>
        <v>315</v>
      </c>
      <c r="BI278" s="125">
        <f t="shared" si="333"/>
        <v>1.4332499999999997</v>
      </c>
      <c r="BJ278" s="125">
        <f t="shared" si="334"/>
        <v>0.128025</v>
      </c>
      <c r="BK278" s="127">
        <f t="shared" si="335"/>
        <v>49</v>
      </c>
      <c r="BL278" s="126">
        <f>IF(AS278="Signalized",(AC278-BK278)^2/(2*AC278),IF(AS278="Free",PEDBIKE_DELAY(AX278,AW278,AF278,AE278,AO278,AR278,AM278,L278,TRUE),IF(AS278="Stop",1,"Control N/A!")))</f>
        <v>1</v>
      </c>
      <c r="BM278" s="125">
        <f t="shared" si="336"/>
        <v>0</v>
      </c>
      <c r="BN278" s="125">
        <f t="shared" si="337"/>
        <v>3.1334457101655286</v>
      </c>
      <c r="BO278" s="124" t="str">
        <f t="shared" si="338"/>
        <v>C</v>
      </c>
      <c r="BP278" s="310"/>
      <c r="BQ278" s="302">
        <f t="shared" si="339"/>
        <v>1500</v>
      </c>
      <c r="BR278" s="126">
        <v>263</v>
      </c>
      <c r="BS278" s="127">
        <f t="shared" si="340"/>
        <v>1.4591126624525351E-3</v>
      </c>
      <c r="BT278" s="126">
        <f t="shared" si="341"/>
        <v>22.5</v>
      </c>
      <c r="BU278" s="303">
        <f t="shared" si="342"/>
        <v>6.3</v>
      </c>
      <c r="BV278" s="276">
        <f t="shared" si="343"/>
        <v>0.7</v>
      </c>
      <c r="BW278" s="276">
        <f t="shared" si="344"/>
        <v>6.9444444444444441E-3</v>
      </c>
      <c r="BX278" s="125">
        <f t="shared" si="345"/>
        <v>1</v>
      </c>
      <c r="BY278" s="125">
        <f t="shared" si="346"/>
        <v>7.0781649102053508E-3</v>
      </c>
      <c r="BZ278" s="125">
        <f t="shared" si="347"/>
        <v>6.3</v>
      </c>
      <c r="CA278" s="125">
        <f t="shared" si="348"/>
        <v>0.12509184481475499</v>
      </c>
      <c r="CB278" s="125">
        <f t="shared" si="349"/>
        <v>0.98784482167008503</v>
      </c>
      <c r="CC278" s="125">
        <f t="shared" si="350"/>
        <v>111.15028511441753</v>
      </c>
      <c r="CD278" s="125">
        <f t="shared" si="351"/>
        <v>1.3510515369866356</v>
      </c>
      <c r="CE278" s="125">
        <f t="shared" si="352"/>
        <v>82</v>
      </c>
      <c r="CF278" s="304" cm="1">
        <f t="array" ref="CF278">PEDBIKE_DELAY(BW278,BV278,AG278,AH278,AP278,AQ278,AN278,L278,FALSE)</f>
        <v>15.431848416926329</v>
      </c>
      <c r="CG278" s="306">
        <f t="shared" si="353"/>
        <v>6.3</v>
      </c>
      <c r="CH278" s="125">
        <f t="shared" si="354"/>
        <v>1</v>
      </c>
      <c r="CI278" s="125">
        <f t="shared" si="355"/>
        <v>7.0781649102053508E-3</v>
      </c>
      <c r="CJ278" s="125">
        <f t="shared" si="356"/>
        <v>6.3</v>
      </c>
      <c r="CK278" s="125">
        <f t="shared" si="357"/>
        <v>0.98784482167008503</v>
      </c>
      <c r="CL278" s="125">
        <f t="shared" si="358"/>
        <v>1</v>
      </c>
      <c r="CM278" s="125">
        <f t="shared" si="359"/>
        <v>109.79923357743088</v>
      </c>
      <c r="CN278" s="125">
        <f t="shared" si="360"/>
        <v>1.3510515369866356</v>
      </c>
      <c r="CO278" s="127">
        <f t="shared" si="361"/>
        <v>82</v>
      </c>
      <c r="CP278" s="125" cm="1">
        <f t="array" ref="CP278">PEDBIKE_DELAY(BW278,AW278,AG278,AH278,AP278,AQ278,AN278,L278,FALSE)</f>
        <v>15.431848416926329</v>
      </c>
      <c r="CQ278" s="126">
        <f t="shared" si="362"/>
        <v>30.5</v>
      </c>
      <c r="CR278" s="126">
        <f t="shared" si="363"/>
        <v>78.5</v>
      </c>
      <c r="CS278" s="126">
        <f t="shared" si="364"/>
        <v>54.5</v>
      </c>
      <c r="CT278" s="304">
        <f t="shared" si="365"/>
        <v>35.950000000000003</v>
      </c>
      <c r="CU278" s="126">
        <f t="shared" si="376"/>
        <v>15.431848416926329</v>
      </c>
      <c r="CV278" s="126">
        <f t="shared" si="366"/>
        <v>0</v>
      </c>
      <c r="CW278" s="127">
        <f t="shared" si="367"/>
        <v>0</v>
      </c>
      <c r="CX278" s="124">
        <f t="shared" si="368"/>
        <v>12</v>
      </c>
      <c r="CY278" s="124">
        <f t="shared" si="377"/>
        <v>2.8664999999999994</v>
      </c>
      <c r="CZ278" s="124">
        <f t="shared" si="378"/>
        <v>1.0973098146165678</v>
      </c>
      <c r="DA278" s="125">
        <f t="shared" si="369"/>
        <v>-2.0678999999999998</v>
      </c>
      <c r="DB278" s="125">
        <f t="shared" si="370"/>
        <v>1.0395000000000001</v>
      </c>
      <c r="DC278" s="125">
        <f t="shared" si="371"/>
        <v>3.1040000000000001</v>
      </c>
      <c r="DD278" s="125">
        <f t="shared" si="379"/>
        <v>5.0678098146165675</v>
      </c>
      <c r="DE278" s="298" t="str">
        <f t="shared" si="372"/>
        <v>C</v>
      </c>
    </row>
    <row r="279" spans="1:109" x14ac:dyDescent="0.25">
      <c r="A279" s="23">
        <v>1000</v>
      </c>
      <c r="B279" s="23">
        <v>35</v>
      </c>
      <c r="C279" s="23">
        <v>2</v>
      </c>
      <c r="D279" s="23" t="s">
        <v>266</v>
      </c>
      <c r="E279" s="312">
        <f t="shared" si="304"/>
        <v>3.3069207101655289</v>
      </c>
      <c r="F279" s="287" t="str">
        <f t="shared" si="305"/>
        <v>C</v>
      </c>
      <c r="G279" s="312">
        <f t="shared" si="306"/>
        <v>3.2195</v>
      </c>
      <c r="H279" s="312">
        <f t="shared" si="306"/>
        <v>5.5772891568967848</v>
      </c>
      <c r="I279" s="287" t="str">
        <f t="shared" si="307"/>
        <v>C</v>
      </c>
      <c r="J279" s="320">
        <f t="shared" si="373"/>
        <v>2</v>
      </c>
      <c r="K279" s="80">
        <f t="shared" si="374"/>
        <v>2</v>
      </c>
      <c r="L279" s="82">
        <f t="shared" si="375"/>
        <v>2</v>
      </c>
      <c r="M279" s="80">
        <f t="shared" si="308"/>
        <v>35</v>
      </c>
      <c r="N279" s="80">
        <f t="shared" si="309"/>
        <v>200</v>
      </c>
      <c r="O279" s="80">
        <f t="shared" si="310"/>
        <v>200</v>
      </c>
      <c r="P279" s="80">
        <f t="shared" si="311"/>
        <v>1000</v>
      </c>
      <c r="Q279" s="80">
        <f t="shared" si="312"/>
        <v>2800</v>
      </c>
      <c r="R279" s="80">
        <f t="shared" si="313"/>
        <v>2800</v>
      </c>
      <c r="S279" s="80">
        <f t="shared" si="314"/>
        <v>100</v>
      </c>
      <c r="T279" s="80">
        <f>0</f>
        <v>0</v>
      </c>
      <c r="U279" s="80">
        <f>'Int. Sens. Plot'!$B$2</f>
        <v>100</v>
      </c>
      <c r="V279" s="80">
        <f>'Int. Sens. Plot'!$B$3</f>
        <v>25</v>
      </c>
      <c r="W279" s="80">
        <f t="shared" si="315"/>
        <v>5</v>
      </c>
      <c r="X279" s="80">
        <f t="shared" si="316"/>
        <v>5</v>
      </c>
      <c r="Y279" s="225">
        <v>0.5</v>
      </c>
      <c r="Z279" s="80">
        <v>0</v>
      </c>
      <c r="AA279" s="86">
        <v>45</v>
      </c>
      <c r="AB279" s="86">
        <v>5</v>
      </c>
      <c r="AC279" s="80">
        <v>90</v>
      </c>
      <c r="AD279" s="80">
        <v>45</v>
      </c>
      <c r="AE279" s="80">
        <v>12</v>
      </c>
      <c r="AF279" s="80">
        <f t="shared" si="317"/>
        <v>33</v>
      </c>
      <c r="AG279" s="80">
        <f t="shared" si="318"/>
        <v>33</v>
      </c>
      <c r="AH279" s="86">
        <v>0</v>
      </c>
      <c r="AI279" s="86">
        <v>12</v>
      </c>
      <c r="AJ279" s="40">
        <v>259.89999999999998</v>
      </c>
      <c r="AK279" s="86">
        <v>9</v>
      </c>
      <c r="AL279" s="86">
        <v>0</v>
      </c>
      <c r="AM279" s="91">
        <v>1</v>
      </c>
      <c r="AN279" s="91">
        <v>0.1</v>
      </c>
      <c r="AO279" s="122">
        <v>3.5</v>
      </c>
      <c r="AP279" s="122">
        <v>10</v>
      </c>
      <c r="AQ279" s="122">
        <v>3</v>
      </c>
      <c r="AR279" s="122">
        <v>3</v>
      </c>
      <c r="AS279" s="122" t="str">
        <f t="shared" si="319"/>
        <v>Stop</v>
      </c>
      <c r="AT279" s="119" t="s">
        <v>74</v>
      </c>
      <c r="AU279" s="321" t="s">
        <v>74</v>
      </c>
      <c r="AV279" s="306">
        <f t="shared" si="320"/>
        <v>12.428571428571429</v>
      </c>
      <c r="AW279" s="276">
        <f t="shared" si="321"/>
        <v>0.77777777777777779</v>
      </c>
      <c r="AX279" s="276">
        <f t="shared" si="322"/>
        <v>2.7777777777777776E-2</v>
      </c>
      <c r="AY279" s="125">
        <f t="shared" si="323"/>
        <v>363.27535292532644</v>
      </c>
      <c r="AZ279" s="125">
        <f t="shared" si="324"/>
        <v>544.9130293879897</v>
      </c>
      <c r="BA279" s="125">
        <f t="shared" si="325"/>
        <v>736.97927727922433</v>
      </c>
      <c r="BB279" s="125">
        <f t="shared" si="326"/>
        <v>1</v>
      </c>
      <c r="BC279" s="125">
        <f t="shared" si="327"/>
        <v>1</v>
      </c>
      <c r="BD279" s="326" t="str">
        <f t="shared" si="328"/>
        <v>-</v>
      </c>
      <c r="BE279" s="125" t="str">
        <f t="shared" si="329"/>
        <v>-</v>
      </c>
      <c r="BF279" s="125">
        <f t="shared" si="330"/>
        <v>2.5129693627984313</v>
      </c>
      <c r="BG279" s="125">
        <f t="shared" si="331"/>
        <v>0.97247071016552877</v>
      </c>
      <c r="BH279" s="127">
        <f t="shared" si="332"/>
        <v>350</v>
      </c>
      <c r="BI279" s="125">
        <f t="shared" si="333"/>
        <v>1.5925</v>
      </c>
      <c r="BJ279" s="125">
        <f t="shared" si="334"/>
        <v>0.14224999999999999</v>
      </c>
      <c r="BK279" s="127">
        <f t="shared" si="335"/>
        <v>49</v>
      </c>
      <c r="BL279" s="126">
        <f>IF(AS279="Signalized",(AC279-BK279)^2/(2*AC279),IF(AS279="Free",PEDBIKE_DELAY(AX279,AW279,AF279,AE279,AO279,AR279,AM279,L279,TRUE),IF(AS279="Stop",1,"Control N/A!")))</f>
        <v>1</v>
      </c>
      <c r="BM279" s="125">
        <f t="shared" si="336"/>
        <v>0</v>
      </c>
      <c r="BN279" s="125">
        <f t="shared" si="337"/>
        <v>3.3069207101655289</v>
      </c>
      <c r="BO279" s="124" t="str">
        <f t="shared" si="338"/>
        <v>C</v>
      </c>
      <c r="BP279" s="310"/>
      <c r="BQ279" s="302">
        <f t="shared" si="339"/>
        <v>1500</v>
      </c>
      <c r="BR279" s="126">
        <v>264</v>
      </c>
      <c r="BS279" s="127">
        <f t="shared" si="340"/>
        <v>3.2019080951626168E-4</v>
      </c>
      <c r="BT279" s="126">
        <f t="shared" si="341"/>
        <v>22.5</v>
      </c>
      <c r="BU279" s="303">
        <f t="shared" si="342"/>
        <v>6.3</v>
      </c>
      <c r="BV279" s="276">
        <f t="shared" si="343"/>
        <v>0.77777777777777779</v>
      </c>
      <c r="BW279" s="276">
        <f t="shared" si="344"/>
        <v>6.9444444444444441E-3</v>
      </c>
      <c r="BX279" s="125">
        <f t="shared" si="345"/>
        <v>1</v>
      </c>
      <c r="BY279" s="125">
        <f t="shared" si="346"/>
        <v>5.7044790949202489E-3</v>
      </c>
      <c r="BZ279" s="125">
        <f t="shared" si="347"/>
        <v>6.3</v>
      </c>
      <c r="CA279" s="125">
        <f t="shared" si="348"/>
        <v>0.13798693212438751</v>
      </c>
      <c r="CB279" s="125">
        <f t="shared" si="349"/>
        <v>0.99255341692907562</v>
      </c>
      <c r="CC279" s="125">
        <f t="shared" si="350"/>
        <v>166.31102272697819</v>
      </c>
      <c r="CD279" s="125">
        <f t="shared" si="351"/>
        <v>1.2384488463468286</v>
      </c>
      <c r="CE279" s="125">
        <f t="shared" si="352"/>
        <v>134</v>
      </c>
      <c r="CF279" s="304" cm="1">
        <f t="array" ref="CF279">PEDBIKE_DELAY(BW279,BV279,AG279,AH279,AP279,AQ279,AN279,L279,FALSE)</f>
        <v>18.627914572634406</v>
      </c>
      <c r="CG279" s="306">
        <f t="shared" si="353"/>
        <v>6.3</v>
      </c>
      <c r="CH279" s="125">
        <f t="shared" si="354"/>
        <v>1</v>
      </c>
      <c r="CI279" s="125">
        <f t="shared" si="355"/>
        <v>5.7044790949202489E-3</v>
      </c>
      <c r="CJ279" s="125">
        <f t="shared" si="356"/>
        <v>6.3</v>
      </c>
      <c r="CK279" s="125">
        <f t="shared" si="357"/>
        <v>0.99255341692907562</v>
      </c>
      <c r="CL279" s="125">
        <f t="shared" si="358"/>
        <v>1</v>
      </c>
      <c r="CM279" s="125">
        <f t="shared" si="359"/>
        <v>165.07257388063135</v>
      </c>
      <c r="CN279" s="125">
        <f t="shared" si="360"/>
        <v>1.2384488463468286</v>
      </c>
      <c r="CO279" s="127">
        <f t="shared" si="361"/>
        <v>134</v>
      </c>
      <c r="CP279" s="125" cm="1">
        <f t="array" ref="CP279">PEDBIKE_DELAY(BW279,AW279,AG279,AH279,AP279,AQ279,AN279,L279,FALSE)</f>
        <v>18.627914572634406</v>
      </c>
      <c r="CQ279" s="126">
        <f t="shared" si="362"/>
        <v>30.5</v>
      </c>
      <c r="CR279" s="126">
        <f t="shared" si="363"/>
        <v>78.5</v>
      </c>
      <c r="CS279" s="126">
        <f t="shared" si="364"/>
        <v>54.5</v>
      </c>
      <c r="CT279" s="304">
        <f t="shared" si="365"/>
        <v>35.950000000000003</v>
      </c>
      <c r="CU279" s="126">
        <f t="shared" si="376"/>
        <v>18.627914572634406</v>
      </c>
      <c r="CV279" s="126">
        <f t="shared" si="366"/>
        <v>0</v>
      </c>
      <c r="CW279" s="127">
        <f t="shared" si="367"/>
        <v>0</v>
      </c>
      <c r="CX279" s="124">
        <f t="shared" si="368"/>
        <v>12</v>
      </c>
      <c r="CY279" s="124">
        <f t="shared" si="377"/>
        <v>3.1850000000000001</v>
      </c>
      <c r="CZ279" s="124">
        <f t="shared" si="378"/>
        <v>1.1727891568967848</v>
      </c>
      <c r="DA279" s="125">
        <f t="shared" si="369"/>
        <v>-2.0678999999999998</v>
      </c>
      <c r="DB279" s="125">
        <f t="shared" si="370"/>
        <v>1.155</v>
      </c>
      <c r="DC279" s="125">
        <f t="shared" si="371"/>
        <v>3.2195</v>
      </c>
      <c r="DD279" s="125">
        <f t="shared" si="379"/>
        <v>5.5772891568967848</v>
      </c>
      <c r="DE279" s="298" t="str">
        <f t="shared" si="372"/>
        <v>C</v>
      </c>
    </row>
    <row r="280" spans="1:109" x14ac:dyDescent="0.25">
      <c r="A280" s="23">
        <v>1100</v>
      </c>
      <c r="B280" s="23">
        <v>35</v>
      </c>
      <c r="C280" s="23">
        <v>2</v>
      </c>
      <c r="D280" s="23" t="s">
        <v>266</v>
      </c>
      <c r="E280" s="312">
        <f t="shared" si="304"/>
        <v>3.4803957101655287</v>
      </c>
      <c r="F280" s="287" t="str">
        <f t="shared" si="305"/>
        <v>C</v>
      </c>
      <c r="G280" s="312">
        <f t="shared" si="306"/>
        <v>3.335</v>
      </c>
      <c r="H280" s="312">
        <f t="shared" si="306"/>
        <v>6.0777949509488121</v>
      </c>
      <c r="I280" s="287" t="str">
        <f t="shared" si="307"/>
        <v>C</v>
      </c>
      <c r="J280" s="320">
        <f t="shared" si="373"/>
        <v>2</v>
      </c>
      <c r="K280" s="80">
        <f t="shared" si="374"/>
        <v>2</v>
      </c>
      <c r="L280" s="82">
        <f t="shared" si="375"/>
        <v>2</v>
      </c>
      <c r="M280" s="80">
        <f t="shared" si="308"/>
        <v>35</v>
      </c>
      <c r="N280" s="80">
        <f t="shared" si="309"/>
        <v>220</v>
      </c>
      <c r="O280" s="80">
        <f t="shared" si="310"/>
        <v>220</v>
      </c>
      <c r="P280" s="80">
        <f t="shared" si="311"/>
        <v>1100</v>
      </c>
      <c r="Q280" s="80">
        <f t="shared" si="312"/>
        <v>3080</v>
      </c>
      <c r="R280" s="80">
        <f t="shared" si="313"/>
        <v>3080</v>
      </c>
      <c r="S280" s="80">
        <f t="shared" si="314"/>
        <v>110</v>
      </c>
      <c r="T280" s="80">
        <f>0</f>
        <v>0</v>
      </c>
      <c r="U280" s="80">
        <f>'Int. Sens. Plot'!$B$2</f>
        <v>100</v>
      </c>
      <c r="V280" s="80">
        <f>'Int. Sens. Plot'!$B$3</f>
        <v>25</v>
      </c>
      <c r="W280" s="80">
        <f t="shared" si="315"/>
        <v>5</v>
      </c>
      <c r="X280" s="80">
        <f t="shared" si="316"/>
        <v>5</v>
      </c>
      <c r="Y280" s="225">
        <v>0.5</v>
      </c>
      <c r="Z280" s="80">
        <v>0</v>
      </c>
      <c r="AA280" s="86">
        <v>45</v>
      </c>
      <c r="AB280" s="86">
        <v>5</v>
      </c>
      <c r="AC280" s="80">
        <v>90</v>
      </c>
      <c r="AD280" s="80">
        <v>45</v>
      </c>
      <c r="AE280" s="80">
        <v>12</v>
      </c>
      <c r="AF280" s="80">
        <f t="shared" si="317"/>
        <v>33</v>
      </c>
      <c r="AG280" s="80">
        <f t="shared" si="318"/>
        <v>33</v>
      </c>
      <c r="AH280" s="86">
        <v>0</v>
      </c>
      <c r="AI280" s="86">
        <v>12</v>
      </c>
      <c r="AJ280" s="40">
        <v>260.89999999999998</v>
      </c>
      <c r="AK280" s="86">
        <v>9</v>
      </c>
      <c r="AL280" s="86">
        <v>0</v>
      </c>
      <c r="AM280" s="91">
        <v>1</v>
      </c>
      <c r="AN280" s="91">
        <v>0.1</v>
      </c>
      <c r="AO280" s="122">
        <v>3.5</v>
      </c>
      <c r="AP280" s="122">
        <v>10</v>
      </c>
      <c r="AQ280" s="122">
        <v>3</v>
      </c>
      <c r="AR280" s="122">
        <v>3</v>
      </c>
      <c r="AS280" s="122" t="str">
        <f t="shared" si="319"/>
        <v>Stop</v>
      </c>
      <c r="AT280" s="119" t="s">
        <v>74</v>
      </c>
      <c r="AU280" s="321" t="s">
        <v>74</v>
      </c>
      <c r="AV280" s="306">
        <f t="shared" si="320"/>
        <v>12.428571428571429</v>
      </c>
      <c r="AW280" s="276">
        <f t="shared" si="321"/>
        <v>0.85555555555555551</v>
      </c>
      <c r="AX280" s="276">
        <f t="shared" si="322"/>
        <v>2.7777777777777776E-2</v>
      </c>
      <c r="AY280" s="125">
        <f t="shared" si="323"/>
        <v>870.37778396925114</v>
      </c>
      <c r="AZ280" s="125">
        <f t="shared" si="324"/>
        <v>1305.5666759538767</v>
      </c>
      <c r="BA280" s="125">
        <f t="shared" si="325"/>
        <v>1751.1841393670736</v>
      </c>
      <c r="BB280" s="125">
        <f t="shared" si="326"/>
        <v>1</v>
      </c>
      <c r="BC280" s="125">
        <f t="shared" si="327"/>
        <v>1</v>
      </c>
      <c r="BD280" s="326" t="str">
        <f t="shared" si="328"/>
        <v>-</v>
      </c>
      <c r="BE280" s="125" t="str">
        <f t="shared" si="329"/>
        <v>-</v>
      </c>
      <c r="BF280" s="125">
        <f t="shared" si="330"/>
        <v>2.2994131821035446</v>
      </c>
      <c r="BG280" s="125">
        <f t="shared" si="331"/>
        <v>0.97247071016552877</v>
      </c>
      <c r="BH280" s="127">
        <f t="shared" si="332"/>
        <v>385</v>
      </c>
      <c r="BI280" s="125">
        <f t="shared" si="333"/>
        <v>1.7517499999999999</v>
      </c>
      <c r="BJ280" s="125">
        <f t="shared" si="334"/>
        <v>0.156475</v>
      </c>
      <c r="BK280" s="127">
        <f t="shared" si="335"/>
        <v>49</v>
      </c>
      <c r="BL280" s="126">
        <f>IF(AS280="Signalized",(AC280-BK280)^2/(2*AC280),IF(AS280="Free",PEDBIKE_DELAY(AX280,AW280,AF280,AE280,AO280,AR280,AM280,L280,TRUE),IF(AS280="Stop",1,"Control N/A!")))</f>
        <v>1</v>
      </c>
      <c r="BM280" s="125">
        <f t="shared" si="336"/>
        <v>0</v>
      </c>
      <c r="BN280" s="125">
        <f t="shared" si="337"/>
        <v>3.4803957101655287</v>
      </c>
      <c r="BO280" s="124" t="str">
        <f t="shared" si="338"/>
        <v>C</v>
      </c>
      <c r="BP280" s="310"/>
      <c r="BQ280" s="302">
        <f t="shared" si="339"/>
        <v>1500</v>
      </c>
      <c r="BR280" s="126">
        <v>265</v>
      </c>
      <c r="BS280" s="127">
        <f t="shared" si="340"/>
        <v>6.9486974660545379E-5</v>
      </c>
      <c r="BT280" s="126">
        <f t="shared" si="341"/>
        <v>22.5</v>
      </c>
      <c r="BU280" s="303">
        <f t="shared" si="342"/>
        <v>6.3</v>
      </c>
      <c r="BV280" s="276">
        <f t="shared" si="343"/>
        <v>0.85555555555555551</v>
      </c>
      <c r="BW280" s="276">
        <f t="shared" si="344"/>
        <v>6.9444444444444441E-3</v>
      </c>
      <c r="BX280" s="125">
        <f t="shared" si="345"/>
        <v>1</v>
      </c>
      <c r="BY280" s="125">
        <f t="shared" si="346"/>
        <v>4.7977208709593204E-3</v>
      </c>
      <c r="BZ280" s="125">
        <f t="shared" si="347"/>
        <v>6.3</v>
      </c>
      <c r="CA280" s="125">
        <f t="shared" si="348"/>
        <v>0.15069196145394803</v>
      </c>
      <c r="CB280" s="125">
        <f t="shared" si="349"/>
        <v>0.99543802666426484</v>
      </c>
      <c r="CC280" s="125">
        <f t="shared" si="350"/>
        <v>249.8828772028028</v>
      </c>
      <c r="CD280" s="125">
        <f t="shared" si="351"/>
        <v>1.1399590228559535</v>
      </c>
      <c r="CE280" s="125">
        <f t="shared" si="352"/>
        <v>219</v>
      </c>
      <c r="CF280" s="304" cm="1">
        <f t="array" ref="CF280">PEDBIKE_DELAY(BW280,BV280,AG280,AH280,AP280,AQ280,AN280,L280,FALSE)</f>
        <v>21.988313322977184</v>
      </c>
      <c r="CG280" s="306">
        <f t="shared" si="353"/>
        <v>6.3</v>
      </c>
      <c r="CH280" s="125">
        <f t="shared" si="354"/>
        <v>1</v>
      </c>
      <c r="CI280" s="125">
        <f t="shared" si="355"/>
        <v>4.7977208709593204E-3</v>
      </c>
      <c r="CJ280" s="125">
        <f t="shared" si="356"/>
        <v>6.3</v>
      </c>
      <c r="CK280" s="125">
        <f t="shared" si="357"/>
        <v>0.99543802666426495</v>
      </c>
      <c r="CL280" s="125">
        <f t="shared" si="358"/>
        <v>1</v>
      </c>
      <c r="CM280" s="125">
        <f t="shared" si="359"/>
        <v>248.74291817994683</v>
      </c>
      <c r="CN280" s="125">
        <f t="shared" si="360"/>
        <v>1.1399590228559535</v>
      </c>
      <c r="CO280" s="127">
        <f t="shared" si="361"/>
        <v>219</v>
      </c>
      <c r="CP280" s="125" cm="1">
        <f t="array" ref="CP280">PEDBIKE_DELAY(BW280,AW280,AG280,AH280,AP280,AQ280,AN280,L280,FALSE)</f>
        <v>21.988313322977184</v>
      </c>
      <c r="CQ280" s="126">
        <f t="shared" si="362"/>
        <v>30.5</v>
      </c>
      <c r="CR280" s="126">
        <f t="shared" si="363"/>
        <v>78.5</v>
      </c>
      <c r="CS280" s="126">
        <f t="shared" si="364"/>
        <v>54.5</v>
      </c>
      <c r="CT280" s="304">
        <f t="shared" si="365"/>
        <v>35.950000000000003</v>
      </c>
      <c r="CU280" s="126">
        <f t="shared" si="376"/>
        <v>21.988313322977184</v>
      </c>
      <c r="CV280" s="126">
        <f t="shared" si="366"/>
        <v>0</v>
      </c>
      <c r="CW280" s="127">
        <f t="shared" si="367"/>
        <v>0</v>
      </c>
      <c r="CX280" s="124">
        <f t="shared" si="368"/>
        <v>12</v>
      </c>
      <c r="CY280" s="124">
        <f t="shared" si="377"/>
        <v>3.5034999999999998</v>
      </c>
      <c r="CZ280" s="124">
        <f t="shared" si="378"/>
        <v>1.2392949509488125</v>
      </c>
      <c r="DA280" s="125">
        <f t="shared" si="369"/>
        <v>-2.0678999999999998</v>
      </c>
      <c r="DB280" s="125">
        <f t="shared" si="370"/>
        <v>1.2705</v>
      </c>
      <c r="DC280" s="125">
        <f t="shared" si="371"/>
        <v>3.335</v>
      </c>
      <c r="DD280" s="125">
        <f t="shared" si="379"/>
        <v>6.0777949509488121</v>
      </c>
      <c r="DE280" s="298" t="str">
        <f t="shared" si="372"/>
        <v>C</v>
      </c>
    </row>
    <row r="281" spans="1:109" x14ac:dyDescent="0.25">
      <c r="A281" s="23">
        <v>1200</v>
      </c>
      <c r="B281" s="23">
        <v>35</v>
      </c>
      <c r="C281" s="23">
        <v>2</v>
      </c>
      <c r="D281" s="23" t="s">
        <v>266</v>
      </c>
      <c r="E281" s="312">
        <f t="shared" si="304"/>
        <v>3.6538707101655286</v>
      </c>
      <c r="F281" s="287" t="str">
        <f t="shared" si="305"/>
        <v>D</v>
      </c>
      <c r="G281" s="312">
        <f t="shared" si="306"/>
        <v>3.4504999999999999</v>
      </c>
      <c r="H281" s="312">
        <f t="shared" si="306"/>
        <v>6.5688786436136386</v>
      </c>
      <c r="I281" s="287" t="str">
        <f t="shared" si="307"/>
        <v>C</v>
      </c>
      <c r="J281" s="320">
        <f t="shared" si="373"/>
        <v>2</v>
      </c>
      <c r="K281" s="80">
        <f t="shared" si="374"/>
        <v>2</v>
      </c>
      <c r="L281" s="82">
        <f t="shared" si="375"/>
        <v>2</v>
      </c>
      <c r="M281" s="80">
        <f t="shared" si="308"/>
        <v>35</v>
      </c>
      <c r="N281" s="80">
        <f t="shared" si="309"/>
        <v>240</v>
      </c>
      <c r="O281" s="80">
        <f t="shared" si="310"/>
        <v>240</v>
      </c>
      <c r="P281" s="80">
        <f t="shared" si="311"/>
        <v>1200</v>
      </c>
      <c r="Q281" s="80">
        <f t="shared" si="312"/>
        <v>3360</v>
      </c>
      <c r="R281" s="80">
        <f t="shared" si="313"/>
        <v>3360</v>
      </c>
      <c r="S281" s="80">
        <f t="shared" si="314"/>
        <v>120</v>
      </c>
      <c r="T281" s="80">
        <f>0</f>
        <v>0</v>
      </c>
      <c r="U281" s="80">
        <f>'Int. Sens. Plot'!$B$2</f>
        <v>100</v>
      </c>
      <c r="V281" s="80">
        <f>'Int. Sens. Plot'!$B$3</f>
        <v>25</v>
      </c>
      <c r="W281" s="80">
        <f t="shared" si="315"/>
        <v>5</v>
      </c>
      <c r="X281" s="80">
        <f t="shared" si="316"/>
        <v>5</v>
      </c>
      <c r="Y281" s="225">
        <v>0.5</v>
      </c>
      <c r="Z281" s="80">
        <v>0</v>
      </c>
      <c r="AA281" s="86">
        <v>45</v>
      </c>
      <c r="AB281" s="86">
        <v>5</v>
      </c>
      <c r="AC281" s="80">
        <v>90</v>
      </c>
      <c r="AD281" s="80">
        <v>45</v>
      </c>
      <c r="AE281" s="80">
        <v>12</v>
      </c>
      <c r="AF281" s="80">
        <f t="shared" si="317"/>
        <v>33</v>
      </c>
      <c r="AG281" s="80">
        <f t="shared" si="318"/>
        <v>33</v>
      </c>
      <c r="AH281" s="86">
        <v>0</v>
      </c>
      <c r="AI281" s="86">
        <v>12</v>
      </c>
      <c r="AJ281" s="40">
        <v>261.89999999999998</v>
      </c>
      <c r="AK281" s="86">
        <v>9</v>
      </c>
      <c r="AL281" s="86">
        <v>0</v>
      </c>
      <c r="AM281" s="91">
        <v>1</v>
      </c>
      <c r="AN281" s="91">
        <v>0.1</v>
      </c>
      <c r="AO281" s="122">
        <v>3.5</v>
      </c>
      <c r="AP281" s="122">
        <v>10</v>
      </c>
      <c r="AQ281" s="122">
        <v>3</v>
      </c>
      <c r="AR281" s="122">
        <v>3</v>
      </c>
      <c r="AS281" s="122" t="str">
        <f t="shared" si="319"/>
        <v>Stop</v>
      </c>
      <c r="AT281" s="119" t="s">
        <v>74</v>
      </c>
      <c r="AU281" s="321" t="s">
        <v>74</v>
      </c>
      <c r="AV281" s="306">
        <f t="shared" si="320"/>
        <v>12.428571428571429</v>
      </c>
      <c r="AW281" s="276">
        <f t="shared" si="321"/>
        <v>0.93333333333333335</v>
      </c>
      <c r="AX281" s="276">
        <f t="shared" si="322"/>
        <v>2.7777777777777776E-2</v>
      </c>
      <c r="AY281" s="125">
        <f t="shared" si="323"/>
        <v>2102.5354492349848</v>
      </c>
      <c r="AZ281" s="125">
        <f t="shared" si="324"/>
        <v>3153.8031738524769</v>
      </c>
      <c r="BA281" s="125">
        <f t="shared" si="325"/>
        <v>4215.4994698985411</v>
      </c>
      <c r="BB281" s="125">
        <f t="shared" si="326"/>
        <v>1</v>
      </c>
      <c r="BC281" s="125">
        <f t="shared" si="327"/>
        <v>1</v>
      </c>
      <c r="BD281" s="326" t="str">
        <f t="shared" si="328"/>
        <v>-</v>
      </c>
      <c r="BE281" s="125" t="str">
        <f t="shared" si="329"/>
        <v>-</v>
      </c>
      <c r="BF281" s="125">
        <f t="shared" si="330"/>
        <v>2.1181293322730919</v>
      </c>
      <c r="BG281" s="125">
        <f t="shared" si="331"/>
        <v>0.97247071016552877</v>
      </c>
      <c r="BH281" s="127">
        <f t="shared" si="332"/>
        <v>420</v>
      </c>
      <c r="BI281" s="125">
        <f t="shared" si="333"/>
        <v>1.9109999999999998</v>
      </c>
      <c r="BJ281" s="125">
        <f t="shared" si="334"/>
        <v>0.17069999999999999</v>
      </c>
      <c r="BK281" s="127">
        <f t="shared" si="335"/>
        <v>49</v>
      </c>
      <c r="BL281" s="126">
        <f>IF(AS281="Signalized",(AC281-BK281)^2/(2*AC281),IF(AS281="Free",PEDBIKE_DELAY(AX281,AW281,AF281,AE281,AO281,AR281,AM281,L281,TRUE),IF(AS281="Stop",1,"Control N/A!")))</f>
        <v>1</v>
      </c>
      <c r="BM281" s="125">
        <f t="shared" si="336"/>
        <v>0</v>
      </c>
      <c r="BN281" s="125">
        <f t="shared" si="337"/>
        <v>3.6538707101655286</v>
      </c>
      <c r="BO281" s="124" t="str">
        <f t="shared" si="338"/>
        <v>D</v>
      </c>
      <c r="BP281" s="310"/>
      <c r="BQ281" s="302">
        <f t="shared" si="339"/>
        <v>1500</v>
      </c>
      <c r="BR281" s="126">
        <v>266</v>
      </c>
      <c r="BS281" s="127">
        <f t="shared" si="340"/>
        <v>1.4913255243855936E-5</v>
      </c>
      <c r="BT281" s="126">
        <f t="shared" si="341"/>
        <v>22.5</v>
      </c>
      <c r="BU281" s="303">
        <f t="shared" si="342"/>
        <v>6.3</v>
      </c>
      <c r="BV281" s="276">
        <f t="shared" si="343"/>
        <v>0.93333333333333335</v>
      </c>
      <c r="BW281" s="276">
        <f t="shared" si="344"/>
        <v>6.9444444444444441E-3</v>
      </c>
      <c r="BX281" s="125">
        <f t="shared" si="345"/>
        <v>1</v>
      </c>
      <c r="BY281" s="125">
        <f t="shared" si="346"/>
        <v>4.2049300265776255E-3</v>
      </c>
      <c r="BZ281" s="125">
        <f t="shared" si="347"/>
        <v>6.3</v>
      </c>
      <c r="CA281" s="125">
        <f t="shared" si="348"/>
        <v>0.16320973402803651</v>
      </c>
      <c r="CB281" s="125">
        <f t="shared" si="349"/>
        <v>0.99720521472496315</v>
      </c>
      <c r="CC281" s="125">
        <f t="shared" si="350"/>
        <v>377.04938819471596</v>
      </c>
      <c r="CD281" s="125">
        <f t="shared" si="351"/>
        <v>1.0537720780882429</v>
      </c>
      <c r="CE281" s="125">
        <f t="shared" si="352"/>
        <v>358</v>
      </c>
      <c r="CF281" s="304" cm="1">
        <f t="array" ref="CF281">PEDBIKE_DELAY(BW281,BV281,AG281,AH281,AP281,AQ281,AN281,L281,FALSE)</f>
        <v>25.352173041317855</v>
      </c>
      <c r="CG281" s="306">
        <f t="shared" si="353"/>
        <v>6.3</v>
      </c>
      <c r="CH281" s="125">
        <f t="shared" si="354"/>
        <v>1</v>
      </c>
      <c r="CI281" s="125">
        <f t="shared" si="355"/>
        <v>4.2049300265776255E-3</v>
      </c>
      <c r="CJ281" s="125">
        <f t="shared" si="356"/>
        <v>6.3</v>
      </c>
      <c r="CK281" s="125">
        <f t="shared" si="357"/>
        <v>0.99720521472496315</v>
      </c>
      <c r="CL281" s="125">
        <f t="shared" si="358"/>
        <v>1</v>
      </c>
      <c r="CM281" s="125">
        <f t="shared" si="359"/>
        <v>375.99561611662773</v>
      </c>
      <c r="CN281" s="125">
        <f t="shared" si="360"/>
        <v>1.0537720780882429</v>
      </c>
      <c r="CO281" s="127">
        <f t="shared" si="361"/>
        <v>358</v>
      </c>
      <c r="CP281" s="125" cm="1">
        <f t="array" ref="CP281">PEDBIKE_DELAY(BW281,AW281,AG281,AH281,AP281,AQ281,AN281,L281,FALSE)</f>
        <v>25.352173041317855</v>
      </c>
      <c r="CQ281" s="126">
        <f t="shared" si="362"/>
        <v>30.5</v>
      </c>
      <c r="CR281" s="126">
        <f t="shared" si="363"/>
        <v>78.5</v>
      </c>
      <c r="CS281" s="126">
        <f t="shared" si="364"/>
        <v>54.5</v>
      </c>
      <c r="CT281" s="304">
        <f t="shared" si="365"/>
        <v>35.950000000000003</v>
      </c>
      <c r="CU281" s="126">
        <f t="shared" si="376"/>
        <v>25.352173041317855</v>
      </c>
      <c r="CV281" s="126">
        <f t="shared" si="366"/>
        <v>0</v>
      </c>
      <c r="CW281" s="127">
        <f t="shared" si="367"/>
        <v>0</v>
      </c>
      <c r="CX281" s="124">
        <f t="shared" si="368"/>
        <v>12</v>
      </c>
      <c r="CY281" s="124">
        <f t="shared" si="377"/>
        <v>3.8219999999999996</v>
      </c>
      <c r="CZ281" s="124">
        <f t="shared" si="378"/>
        <v>1.2963786436136384</v>
      </c>
      <c r="DA281" s="125">
        <f t="shared" si="369"/>
        <v>-2.0678999999999998</v>
      </c>
      <c r="DB281" s="125">
        <f t="shared" si="370"/>
        <v>1.3859999999999999</v>
      </c>
      <c r="DC281" s="125">
        <f t="shared" si="371"/>
        <v>3.4504999999999999</v>
      </c>
      <c r="DD281" s="125">
        <f t="shared" si="379"/>
        <v>6.5688786436136386</v>
      </c>
      <c r="DE281" s="298" t="str">
        <f t="shared" si="372"/>
        <v>C</v>
      </c>
    </row>
    <row r="282" spans="1:109" x14ac:dyDescent="0.25">
      <c r="A282" s="23">
        <v>100</v>
      </c>
      <c r="B282" s="23">
        <v>45</v>
      </c>
      <c r="C282" s="23">
        <v>2</v>
      </c>
      <c r="D282" s="23" t="s">
        <v>266</v>
      </c>
      <c r="E282" s="312">
        <f t="shared" si="304"/>
        <v>1.7911457101655288</v>
      </c>
      <c r="F282" s="287" t="str">
        <f t="shared" si="305"/>
        <v>A</v>
      </c>
      <c r="G282" s="312">
        <f t="shared" si="306"/>
        <v>2.1799999999999997</v>
      </c>
      <c r="H282" s="312">
        <f t="shared" si="306"/>
        <v>0.58950000000000014</v>
      </c>
      <c r="I282" s="287" t="str">
        <f t="shared" si="307"/>
        <v>B</v>
      </c>
      <c r="J282" s="320">
        <f t="shared" si="373"/>
        <v>2</v>
      </c>
      <c r="K282" s="80">
        <f t="shared" si="374"/>
        <v>2</v>
      </c>
      <c r="L282" s="82">
        <f t="shared" si="375"/>
        <v>2</v>
      </c>
      <c r="M282" s="80">
        <f t="shared" si="308"/>
        <v>45</v>
      </c>
      <c r="N282" s="80">
        <f t="shared" si="309"/>
        <v>20</v>
      </c>
      <c r="O282" s="80">
        <f t="shared" si="310"/>
        <v>20</v>
      </c>
      <c r="P282" s="80">
        <f t="shared" si="311"/>
        <v>100</v>
      </c>
      <c r="Q282" s="80">
        <f t="shared" si="312"/>
        <v>280</v>
      </c>
      <c r="R282" s="80">
        <f t="shared" si="313"/>
        <v>280</v>
      </c>
      <c r="S282" s="80">
        <f t="shared" si="314"/>
        <v>10</v>
      </c>
      <c r="T282" s="80">
        <f>0</f>
        <v>0</v>
      </c>
      <c r="U282" s="80">
        <f>'Int. Sens. Plot'!$B$2</f>
        <v>100</v>
      </c>
      <c r="V282" s="80">
        <f>'Int. Sens. Plot'!$B$3</f>
        <v>25</v>
      </c>
      <c r="W282" s="80">
        <f t="shared" si="315"/>
        <v>5</v>
      </c>
      <c r="X282" s="80">
        <f t="shared" si="316"/>
        <v>5</v>
      </c>
      <c r="Y282" s="225">
        <v>0.5</v>
      </c>
      <c r="Z282" s="80">
        <v>0</v>
      </c>
      <c r="AA282" s="86">
        <v>45</v>
      </c>
      <c r="AB282" s="86">
        <v>5</v>
      </c>
      <c r="AC282" s="80">
        <v>90</v>
      </c>
      <c r="AD282" s="80">
        <v>45</v>
      </c>
      <c r="AE282" s="80">
        <v>12</v>
      </c>
      <c r="AF282" s="80">
        <f t="shared" si="317"/>
        <v>33</v>
      </c>
      <c r="AG282" s="80">
        <f t="shared" si="318"/>
        <v>33</v>
      </c>
      <c r="AH282" s="86">
        <v>0</v>
      </c>
      <c r="AI282" s="86">
        <v>12</v>
      </c>
      <c r="AJ282" s="40">
        <v>262.89999999999998</v>
      </c>
      <c r="AK282" s="86">
        <v>9</v>
      </c>
      <c r="AL282" s="86">
        <v>0</v>
      </c>
      <c r="AM282" s="91">
        <v>1</v>
      </c>
      <c r="AN282" s="91">
        <v>0.1</v>
      </c>
      <c r="AO282" s="122">
        <v>3.5</v>
      </c>
      <c r="AP282" s="122">
        <v>10</v>
      </c>
      <c r="AQ282" s="122">
        <v>3</v>
      </c>
      <c r="AR282" s="122">
        <v>3</v>
      </c>
      <c r="AS282" s="122" t="str">
        <f t="shared" si="319"/>
        <v>Stop</v>
      </c>
      <c r="AT282" s="119" t="s">
        <v>74</v>
      </c>
      <c r="AU282" s="321" t="s">
        <v>74</v>
      </c>
      <c r="AV282" s="306">
        <f t="shared" si="320"/>
        <v>12.428571428571429</v>
      </c>
      <c r="AW282" s="276">
        <f t="shared" si="321"/>
        <v>7.7777777777777779E-2</v>
      </c>
      <c r="AX282" s="276">
        <f t="shared" si="322"/>
        <v>2.7777777777777776E-2</v>
      </c>
      <c r="AY282" s="125">
        <f t="shared" si="323"/>
        <v>1</v>
      </c>
      <c r="AZ282" s="125">
        <f t="shared" si="324"/>
        <v>1.2136081181958649</v>
      </c>
      <c r="BA282" s="125">
        <f t="shared" si="325"/>
        <v>12.428571428571429</v>
      </c>
      <c r="BB282" s="125">
        <f t="shared" si="326"/>
        <v>0.38327578563083919</v>
      </c>
      <c r="BC282" s="125">
        <f t="shared" si="327"/>
        <v>0.6196512434107414</v>
      </c>
      <c r="BD282" s="326" t="str">
        <f t="shared" si="328"/>
        <v>-</v>
      </c>
      <c r="BE282" s="125" t="str">
        <f t="shared" si="329"/>
        <v>-</v>
      </c>
      <c r="BF282" s="125">
        <f t="shared" si="330"/>
        <v>88.46869197245654</v>
      </c>
      <c r="BG282" s="125">
        <f t="shared" si="331"/>
        <v>0.97247071016552877</v>
      </c>
      <c r="BH282" s="127">
        <f t="shared" si="332"/>
        <v>35</v>
      </c>
      <c r="BI282" s="125">
        <f t="shared" si="333"/>
        <v>0.20474999999999996</v>
      </c>
      <c r="BJ282" s="125">
        <f t="shared" si="334"/>
        <v>1.4225E-2</v>
      </c>
      <c r="BK282" s="127">
        <f t="shared" si="335"/>
        <v>49</v>
      </c>
      <c r="BL282" s="126">
        <f>IF(AS282="Signalized",(AC282-BK282)^2/(2*AC282),IF(AS282="Free",PEDBIKE_DELAY(AX282,AW282,AF282,AE282,AO282,AR282,AM282,L282,TRUE),IF(AS282="Stop",1,"Control N/A!")))</f>
        <v>1</v>
      </c>
      <c r="BM282" s="125">
        <f t="shared" si="336"/>
        <v>0</v>
      </c>
      <c r="BN282" s="125">
        <f t="shared" si="337"/>
        <v>1.7911457101655288</v>
      </c>
      <c r="BO282" s="124" t="str">
        <f t="shared" si="338"/>
        <v>A</v>
      </c>
      <c r="BP282" s="310"/>
      <c r="BQ282" s="302">
        <f t="shared" si="339"/>
        <v>1500</v>
      </c>
      <c r="BR282" s="126">
        <v>267</v>
      </c>
      <c r="BS282" s="127">
        <f t="shared" si="340"/>
        <v>170.16011950426773</v>
      </c>
      <c r="BT282" s="126">
        <f t="shared" si="341"/>
        <v>12.141950357783367</v>
      </c>
      <c r="BU282" s="303">
        <f t="shared" si="342"/>
        <v>6.3</v>
      </c>
      <c r="BV282" s="276">
        <f t="shared" si="343"/>
        <v>7.7777777777777779E-2</v>
      </c>
      <c r="BW282" s="276">
        <f t="shared" si="344"/>
        <v>6.9444444444444441E-3</v>
      </c>
      <c r="BX282" s="125">
        <f t="shared" si="345"/>
        <v>1</v>
      </c>
      <c r="BY282" s="125">
        <f t="shared" si="346"/>
        <v>0.1104145909768824</v>
      </c>
      <c r="BZ282" s="125">
        <f t="shared" si="347"/>
        <v>6.3</v>
      </c>
      <c r="CA282" s="125">
        <f t="shared" si="348"/>
        <v>1.4738789704048738E-2</v>
      </c>
      <c r="CB282" s="125">
        <f t="shared" si="349"/>
        <v>0.38737360581558478</v>
      </c>
      <c r="CC282" s="125">
        <f t="shared" si="350"/>
        <v>4.7235535498150769</v>
      </c>
      <c r="CD282" s="125">
        <f t="shared" si="351"/>
        <v>2.8937735789602139</v>
      </c>
      <c r="CE282" s="125">
        <f t="shared" si="352"/>
        <v>2</v>
      </c>
      <c r="CF282" s="304" cm="1">
        <f t="array" ref="CF282">PEDBIKE_DELAY(BW282,BV282,AG282,AH282,AP282,AQ282,AN282,L282,FALSE)</f>
        <v>0.75850019629464838</v>
      </c>
      <c r="CG282" s="306">
        <f t="shared" si="353"/>
        <v>6.3</v>
      </c>
      <c r="CH282" s="125">
        <f t="shared" si="354"/>
        <v>1</v>
      </c>
      <c r="CI282" s="125">
        <f t="shared" si="355"/>
        <v>0.1104145909768824</v>
      </c>
      <c r="CJ282" s="125">
        <f t="shared" si="356"/>
        <v>6.3</v>
      </c>
      <c r="CK282" s="125">
        <f t="shared" si="357"/>
        <v>0.38737360581558389</v>
      </c>
      <c r="CL282" s="125">
        <f t="shared" si="358"/>
        <v>0.99999990505803249</v>
      </c>
      <c r="CM282" s="125">
        <f t="shared" si="359"/>
        <v>1.8297801445777986</v>
      </c>
      <c r="CN282" s="125">
        <f t="shared" si="360"/>
        <v>2.8937735789602139</v>
      </c>
      <c r="CO282" s="127">
        <f t="shared" si="361"/>
        <v>2</v>
      </c>
      <c r="CP282" s="125" cm="1">
        <f t="array" ref="CP282">PEDBIKE_DELAY(BW282,AW282,AG282,AH282,AP282,AQ282,AN282,L282,FALSE)</f>
        <v>0.75850019629464838</v>
      </c>
      <c r="CQ282" s="126">
        <f t="shared" si="362"/>
        <v>30.5</v>
      </c>
      <c r="CR282" s="126">
        <f t="shared" si="363"/>
        <v>78.5</v>
      </c>
      <c r="CS282" s="126">
        <f t="shared" si="364"/>
        <v>54.5</v>
      </c>
      <c r="CT282" s="304">
        <f t="shared" si="365"/>
        <v>25.591950357783368</v>
      </c>
      <c r="CU282" s="126">
        <f t="shared" si="376"/>
        <v>0.75850019629464838</v>
      </c>
      <c r="CV282" s="126">
        <f t="shared" si="366"/>
        <v>0</v>
      </c>
      <c r="CW282" s="127">
        <f t="shared" si="367"/>
        <v>0</v>
      </c>
      <c r="CX282" s="124">
        <f t="shared" si="368"/>
        <v>12</v>
      </c>
      <c r="CY282" s="124">
        <f t="shared" si="377"/>
        <v>0.40949999999999992</v>
      </c>
      <c r="CZ282" s="124">
        <f t="shared" si="378"/>
        <v>0</v>
      </c>
      <c r="DA282" s="125">
        <f t="shared" si="369"/>
        <v>-2.0678999999999998</v>
      </c>
      <c r="DB282" s="125">
        <f t="shared" si="370"/>
        <v>0.11550000000000001</v>
      </c>
      <c r="DC282" s="125">
        <f t="shared" si="371"/>
        <v>2.1799999999999997</v>
      </c>
      <c r="DD282" s="125">
        <f t="shared" si="379"/>
        <v>0.58950000000000014</v>
      </c>
      <c r="DE282" s="298" t="str">
        <f t="shared" si="372"/>
        <v>B</v>
      </c>
    </row>
    <row r="283" spans="1:109" x14ac:dyDescent="0.25">
      <c r="A283" s="23">
        <v>200</v>
      </c>
      <c r="B283" s="23">
        <v>45</v>
      </c>
      <c r="C283" s="23">
        <v>2</v>
      </c>
      <c r="D283" s="23" t="s">
        <v>266</v>
      </c>
      <c r="E283" s="312">
        <f t="shared" si="304"/>
        <v>2.0101207101655287</v>
      </c>
      <c r="F283" s="287" t="str">
        <f t="shared" si="305"/>
        <v>B</v>
      </c>
      <c r="G283" s="312">
        <f t="shared" si="306"/>
        <v>2.2954999999999997</v>
      </c>
      <c r="H283" s="312">
        <f t="shared" si="306"/>
        <v>1.3207155767441892</v>
      </c>
      <c r="I283" s="287" t="str">
        <f t="shared" si="307"/>
        <v>B</v>
      </c>
      <c r="J283" s="320">
        <f t="shared" si="373"/>
        <v>2</v>
      </c>
      <c r="K283" s="80">
        <f t="shared" si="374"/>
        <v>2</v>
      </c>
      <c r="L283" s="82">
        <f t="shared" si="375"/>
        <v>2</v>
      </c>
      <c r="M283" s="80">
        <f t="shared" si="308"/>
        <v>45</v>
      </c>
      <c r="N283" s="80">
        <f t="shared" si="309"/>
        <v>40</v>
      </c>
      <c r="O283" s="80">
        <f t="shared" si="310"/>
        <v>40</v>
      </c>
      <c r="P283" s="80">
        <f t="shared" si="311"/>
        <v>200</v>
      </c>
      <c r="Q283" s="80">
        <f t="shared" si="312"/>
        <v>560</v>
      </c>
      <c r="R283" s="80">
        <f t="shared" si="313"/>
        <v>560</v>
      </c>
      <c r="S283" s="80">
        <f t="shared" si="314"/>
        <v>20</v>
      </c>
      <c r="T283" s="80">
        <f>0</f>
        <v>0</v>
      </c>
      <c r="U283" s="80">
        <f>'Int. Sens. Plot'!$B$2</f>
        <v>100</v>
      </c>
      <c r="V283" s="80">
        <f>'Int. Sens. Plot'!$B$3</f>
        <v>25</v>
      </c>
      <c r="W283" s="80">
        <f t="shared" si="315"/>
        <v>5</v>
      </c>
      <c r="X283" s="80">
        <f t="shared" si="316"/>
        <v>5</v>
      </c>
      <c r="Y283" s="225">
        <v>0.5</v>
      </c>
      <c r="Z283" s="80">
        <v>0</v>
      </c>
      <c r="AA283" s="86">
        <v>45</v>
      </c>
      <c r="AB283" s="86">
        <v>5</v>
      </c>
      <c r="AC283" s="80">
        <v>90</v>
      </c>
      <c r="AD283" s="80">
        <v>45</v>
      </c>
      <c r="AE283" s="80">
        <v>12</v>
      </c>
      <c r="AF283" s="80">
        <f t="shared" si="317"/>
        <v>33</v>
      </c>
      <c r="AG283" s="80">
        <f t="shared" si="318"/>
        <v>33</v>
      </c>
      <c r="AH283" s="86">
        <v>0</v>
      </c>
      <c r="AI283" s="86">
        <v>12</v>
      </c>
      <c r="AJ283" s="40">
        <v>263.89999999999998</v>
      </c>
      <c r="AK283" s="86">
        <v>9</v>
      </c>
      <c r="AL283" s="86">
        <v>0</v>
      </c>
      <c r="AM283" s="91">
        <v>1</v>
      </c>
      <c r="AN283" s="91">
        <v>0.1</v>
      </c>
      <c r="AO283" s="122">
        <v>3.5</v>
      </c>
      <c r="AP283" s="122">
        <v>10</v>
      </c>
      <c r="AQ283" s="122">
        <v>3</v>
      </c>
      <c r="AR283" s="122">
        <v>3</v>
      </c>
      <c r="AS283" s="122" t="str">
        <f t="shared" si="319"/>
        <v>Stop</v>
      </c>
      <c r="AT283" s="119" t="s">
        <v>74</v>
      </c>
      <c r="AU283" s="321" t="s">
        <v>74</v>
      </c>
      <c r="AV283" s="306">
        <f t="shared" si="320"/>
        <v>12.428571428571429</v>
      </c>
      <c r="AW283" s="276">
        <f t="shared" si="321"/>
        <v>0.15555555555555556</v>
      </c>
      <c r="AX283" s="276">
        <f t="shared" si="322"/>
        <v>2.7777777777777776E-2</v>
      </c>
      <c r="AY283" s="125">
        <f t="shared" si="323"/>
        <v>1.0987478173093093</v>
      </c>
      <c r="AZ283" s="125">
        <f t="shared" si="324"/>
        <v>1.6481217259639638</v>
      </c>
      <c r="BA283" s="125">
        <f t="shared" si="325"/>
        <v>12.626067063190048</v>
      </c>
      <c r="BB283" s="125">
        <f t="shared" si="326"/>
        <v>0.62544905038715037</v>
      </c>
      <c r="BC283" s="125">
        <f t="shared" si="327"/>
        <v>0.85971158614411258</v>
      </c>
      <c r="BD283" s="326" t="str">
        <f t="shared" si="328"/>
        <v>-</v>
      </c>
      <c r="BE283" s="125" t="str">
        <f t="shared" si="329"/>
        <v>-</v>
      </c>
      <c r="BF283" s="125">
        <f t="shared" si="330"/>
        <v>21.012060583374247</v>
      </c>
      <c r="BG283" s="125">
        <f t="shared" si="331"/>
        <v>0.97247071016552877</v>
      </c>
      <c r="BH283" s="127">
        <f t="shared" si="332"/>
        <v>70</v>
      </c>
      <c r="BI283" s="125">
        <f t="shared" si="333"/>
        <v>0.40949999999999992</v>
      </c>
      <c r="BJ283" s="125">
        <f t="shared" si="334"/>
        <v>2.845E-2</v>
      </c>
      <c r="BK283" s="127">
        <f t="shared" si="335"/>
        <v>49</v>
      </c>
      <c r="BL283" s="126">
        <f>IF(AS283="Signalized",(AC283-BK283)^2/(2*AC283),IF(AS283="Free",PEDBIKE_DELAY(AX283,AW283,AF283,AE283,AO283,AR283,AM283,L283,TRUE),IF(AS283="Stop",1,"Control N/A!")))</f>
        <v>1</v>
      </c>
      <c r="BM283" s="125">
        <f t="shared" si="336"/>
        <v>0</v>
      </c>
      <c r="BN283" s="125">
        <f t="shared" si="337"/>
        <v>2.0101207101655287</v>
      </c>
      <c r="BO283" s="124" t="str">
        <f t="shared" si="338"/>
        <v>B</v>
      </c>
      <c r="BP283" s="310"/>
      <c r="BQ283" s="302">
        <f t="shared" si="339"/>
        <v>1500</v>
      </c>
      <c r="BR283" s="126">
        <v>268</v>
      </c>
      <c r="BS283" s="127">
        <f t="shared" si="340"/>
        <v>38.179374252298885</v>
      </c>
      <c r="BT283" s="126">
        <f t="shared" si="341"/>
        <v>16.726184840735005</v>
      </c>
      <c r="BU283" s="303">
        <f t="shared" si="342"/>
        <v>6.3</v>
      </c>
      <c r="BV283" s="276">
        <f t="shared" si="343"/>
        <v>0.15555555555555556</v>
      </c>
      <c r="BW283" s="276">
        <f t="shared" si="344"/>
        <v>6.9444444444444441E-3</v>
      </c>
      <c r="BX283" s="125">
        <f t="shared" si="345"/>
        <v>1</v>
      </c>
      <c r="BY283" s="125">
        <f t="shared" si="346"/>
        <v>7.4386484845519102E-2</v>
      </c>
      <c r="BZ283" s="125">
        <f t="shared" si="347"/>
        <v>6.3</v>
      </c>
      <c r="CA283" s="125">
        <f t="shared" si="348"/>
        <v>2.9260347486157245E-2</v>
      </c>
      <c r="CB283" s="125">
        <f t="shared" si="349"/>
        <v>0.62468890114859987</v>
      </c>
      <c r="CC283" s="125">
        <f t="shared" si="350"/>
        <v>7.0436273685742039</v>
      </c>
      <c r="CD283" s="125">
        <f t="shared" si="351"/>
        <v>2.6435515275993744</v>
      </c>
      <c r="CE283" s="125">
        <f t="shared" si="352"/>
        <v>3</v>
      </c>
      <c r="CF283" s="304" cm="1">
        <f t="array" ref="CF283">PEDBIKE_DELAY(BW283,BV283,AG283,AH283,AP283,AQ283,AN283,L283,FALSE)</f>
        <v>1.6723892767539661</v>
      </c>
      <c r="CG283" s="306">
        <f t="shared" si="353"/>
        <v>6.3</v>
      </c>
      <c r="CH283" s="125">
        <f t="shared" si="354"/>
        <v>1</v>
      </c>
      <c r="CI283" s="125">
        <f t="shared" si="355"/>
        <v>7.4386484845519102E-2</v>
      </c>
      <c r="CJ283" s="125">
        <f t="shared" si="356"/>
        <v>6.3</v>
      </c>
      <c r="CK283" s="125">
        <f t="shared" si="357"/>
        <v>0.62468890114860043</v>
      </c>
      <c r="CL283" s="125">
        <f t="shared" si="358"/>
        <v>0.99999999999999101</v>
      </c>
      <c r="CM283" s="125">
        <f t="shared" si="359"/>
        <v>4.4000758409748633</v>
      </c>
      <c r="CN283" s="125">
        <f t="shared" si="360"/>
        <v>2.6435515275993744</v>
      </c>
      <c r="CO283" s="127">
        <f t="shared" si="361"/>
        <v>3</v>
      </c>
      <c r="CP283" s="125" cm="1">
        <f t="array" ref="CP283">PEDBIKE_DELAY(BW283,AW283,AG283,AH283,AP283,AQ283,AN283,L283,FALSE)</f>
        <v>1.6723892767539661</v>
      </c>
      <c r="CQ283" s="126">
        <f t="shared" si="362"/>
        <v>30.5</v>
      </c>
      <c r="CR283" s="126">
        <f t="shared" si="363"/>
        <v>78.5</v>
      </c>
      <c r="CS283" s="126">
        <f t="shared" si="364"/>
        <v>54.5</v>
      </c>
      <c r="CT283" s="304">
        <f t="shared" si="365"/>
        <v>30.176184840735004</v>
      </c>
      <c r="CU283" s="126">
        <f t="shared" si="376"/>
        <v>1.6723892767539661</v>
      </c>
      <c r="CV283" s="126">
        <f t="shared" si="366"/>
        <v>0</v>
      </c>
      <c r="CW283" s="127">
        <f t="shared" si="367"/>
        <v>0</v>
      </c>
      <c r="CX283" s="124">
        <f t="shared" si="368"/>
        <v>12</v>
      </c>
      <c r="CY283" s="124">
        <f t="shared" si="377"/>
        <v>0.81899999999999984</v>
      </c>
      <c r="CZ283" s="124">
        <f t="shared" si="378"/>
        <v>0.20621557674418914</v>
      </c>
      <c r="DA283" s="125">
        <f t="shared" si="369"/>
        <v>-2.0678999999999998</v>
      </c>
      <c r="DB283" s="125">
        <f t="shared" si="370"/>
        <v>0.23100000000000001</v>
      </c>
      <c r="DC283" s="125">
        <f t="shared" si="371"/>
        <v>2.2954999999999997</v>
      </c>
      <c r="DD283" s="125">
        <f t="shared" si="379"/>
        <v>1.3207155767441892</v>
      </c>
      <c r="DE283" s="298" t="str">
        <f t="shared" si="372"/>
        <v>B</v>
      </c>
    </row>
    <row r="284" spans="1:109" x14ac:dyDescent="0.25">
      <c r="A284" s="23">
        <v>300</v>
      </c>
      <c r="B284" s="23">
        <v>45</v>
      </c>
      <c r="C284" s="23">
        <v>2</v>
      </c>
      <c r="D284" s="23" t="s">
        <v>266</v>
      </c>
      <c r="E284" s="312">
        <f t="shared" si="304"/>
        <v>2.2290957101655291</v>
      </c>
      <c r="F284" s="287" t="str">
        <f t="shared" si="305"/>
        <v>B</v>
      </c>
      <c r="G284" s="312">
        <f t="shared" si="306"/>
        <v>2.4109999999999996</v>
      </c>
      <c r="H284" s="312">
        <f t="shared" si="306"/>
        <v>2.0506794505887971</v>
      </c>
      <c r="I284" s="287" t="str">
        <f t="shared" si="307"/>
        <v>B</v>
      </c>
      <c r="J284" s="320">
        <f t="shared" si="373"/>
        <v>2</v>
      </c>
      <c r="K284" s="80">
        <f t="shared" si="374"/>
        <v>2</v>
      </c>
      <c r="L284" s="82">
        <f t="shared" si="375"/>
        <v>2</v>
      </c>
      <c r="M284" s="80">
        <f t="shared" si="308"/>
        <v>45</v>
      </c>
      <c r="N284" s="80">
        <f t="shared" si="309"/>
        <v>60</v>
      </c>
      <c r="O284" s="80">
        <f t="shared" si="310"/>
        <v>60</v>
      </c>
      <c r="P284" s="80">
        <f t="shared" si="311"/>
        <v>300</v>
      </c>
      <c r="Q284" s="80">
        <f t="shared" si="312"/>
        <v>840</v>
      </c>
      <c r="R284" s="80">
        <f t="shared" si="313"/>
        <v>840</v>
      </c>
      <c r="S284" s="80">
        <f t="shared" si="314"/>
        <v>30</v>
      </c>
      <c r="T284" s="80">
        <f>0</f>
        <v>0</v>
      </c>
      <c r="U284" s="80">
        <f>'Int. Sens. Plot'!$B$2</f>
        <v>100</v>
      </c>
      <c r="V284" s="80">
        <f>'Int. Sens. Plot'!$B$3</f>
        <v>25</v>
      </c>
      <c r="W284" s="80">
        <f t="shared" si="315"/>
        <v>5</v>
      </c>
      <c r="X284" s="80">
        <f t="shared" si="316"/>
        <v>5</v>
      </c>
      <c r="Y284" s="225">
        <v>0.5</v>
      </c>
      <c r="Z284" s="80">
        <v>0</v>
      </c>
      <c r="AA284" s="86">
        <v>45</v>
      </c>
      <c r="AB284" s="86">
        <v>5</v>
      </c>
      <c r="AC284" s="80">
        <v>90</v>
      </c>
      <c r="AD284" s="80">
        <v>45</v>
      </c>
      <c r="AE284" s="80">
        <v>12</v>
      </c>
      <c r="AF284" s="80">
        <f t="shared" si="317"/>
        <v>33</v>
      </c>
      <c r="AG284" s="80">
        <f t="shared" si="318"/>
        <v>33</v>
      </c>
      <c r="AH284" s="86">
        <v>0</v>
      </c>
      <c r="AI284" s="86">
        <v>12</v>
      </c>
      <c r="AJ284" s="40">
        <v>264.89999999999998</v>
      </c>
      <c r="AK284" s="86">
        <v>9</v>
      </c>
      <c r="AL284" s="86">
        <v>0</v>
      </c>
      <c r="AM284" s="91">
        <v>1</v>
      </c>
      <c r="AN284" s="91">
        <v>0.1</v>
      </c>
      <c r="AO284" s="122">
        <v>3.5</v>
      </c>
      <c r="AP284" s="122">
        <v>10</v>
      </c>
      <c r="AQ284" s="122">
        <v>3</v>
      </c>
      <c r="AR284" s="122">
        <v>3</v>
      </c>
      <c r="AS284" s="122" t="str">
        <f t="shared" si="319"/>
        <v>Stop</v>
      </c>
      <c r="AT284" s="119" t="s">
        <v>74</v>
      </c>
      <c r="AU284" s="321" t="s">
        <v>74</v>
      </c>
      <c r="AV284" s="306">
        <f t="shared" si="320"/>
        <v>12.428571428571429</v>
      </c>
      <c r="AW284" s="276">
        <f t="shared" si="321"/>
        <v>0.23333333333333334</v>
      </c>
      <c r="AX284" s="276">
        <f t="shared" si="322"/>
        <v>2.7777777777777776E-2</v>
      </c>
      <c r="AY284" s="125">
        <f t="shared" si="323"/>
        <v>1.7107645437217129</v>
      </c>
      <c r="AZ284" s="125">
        <f t="shared" si="324"/>
        <v>2.5661468155825693</v>
      </c>
      <c r="BA284" s="125">
        <f t="shared" si="325"/>
        <v>13.850100516014855</v>
      </c>
      <c r="BB284" s="125">
        <f t="shared" si="326"/>
        <v>0.80127733315269256</v>
      </c>
      <c r="BC284" s="125">
        <f t="shared" si="327"/>
        <v>0.96050930168109405</v>
      </c>
      <c r="BD284" s="326" t="str">
        <f t="shared" si="328"/>
        <v>-</v>
      </c>
      <c r="BE284" s="125" t="str">
        <f t="shared" si="329"/>
        <v>-</v>
      </c>
      <c r="BF284" s="125">
        <f t="shared" si="330"/>
        <v>10.016148237983645</v>
      </c>
      <c r="BG284" s="125">
        <f t="shared" si="331"/>
        <v>0.97247071016552877</v>
      </c>
      <c r="BH284" s="127">
        <f t="shared" si="332"/>
        <v>105</v>
      </c>
      <c r="BI284" s="125">
        <f t="shared" si="333"/>
        <v>0.61424999999999996</v>
      </c>
      <c r="BJ284" s="125">
        <f t="shared" si="334"/>
        <v>4.2674999999999998E-2</v>
      </c>
      <c r="BK284" s="127">
        <f t="shared" si="335"/>
        <v>49</v>
      </c>
      <c r="BL284" s="126">
        <f>IF(AS284="Signalized",(AC284-BK284)^2/(2*AC284),IF(AS284="Free",PEDBIKE_DELAY(AX284,AW284,AF284,AE284,AO284,AR284,AM284,L284,TRUE),IF(AS284="Stop",1,"Control N/A!")))</f>
        <v>1</v>
      </c>
      <c r="BM284" s="125">
        <f t="shared" si="336"/>
        <v>0</v>
      </c>
      <c r="BN284" s="125">
        <f t="shared" si="337"/>
        <v>2.2290957101655291</v>
      </c>
      <c r="BO284" s="124" t="str">
        <f t="shared" si="338"/>
        <v>B</v>
      </c>
      <c r="BP284" s="310"/>
      <c r="BQ284" s="302">
        <f t="shared" si="339"/>
        <v>1500</v>
      </c>
      <c r="BR284" s="126">
        <v>269</v>
      </c>
      <c r="BS284" s="127">
        <f t="shared" si="340"/>
        <v>8.4717735032428774</v>
      </c>
      <c r="BT284" s="126">
        <f t="shared" si="341"/>
        <v>22.5</v>
      </c>
      <c r="BU284" s="303">
        <f t="shared" si="342"/>
        <v>6.3</v>
      </c>
      <c r="BV284" s="276">
        <f t="shared" si="343"/>
        <v>0.23333333333333334</v>
      </c>
      <c r="BW284" s="276">
        <f t="shared" si="344"/>
        <v>6.9444444444444441E-3</v>
      </c>
      <c r="BX284" s="125">
        <f t="shared" si="345"/>
        <v>1</v>
      </c>
      <c r="BY284" s="125">
        <f t="shared" si="346"/>
        <v>5.0456039518253067E-2</v>
      </c>
      <c r="BZ284" s="125">
        <f t="shared" si="347"/>
        <v>6.3</v>
      </c>
      <c r="CA284" s="125">
        <f t="shared" si="348"/>
        <v>4.3567875081940155E-2</v>
      </c>
      <c r="CB284" s="125">
        <f t="shared" si="349"/>
        <v>0.77007451481327605</v>
      </c>
      <c r="CC284" s="125">
        <f t="shared" si="350"/>
        <v>10.458552692425815</v>
      </c>
      <c r="CD284" s="125">
        <f t="shared" si="351"/>
        <v>2.4046878021569218</v>
      </c>
      <c r="CE284" s="125">
        <f t="shared" si="352"/>
        <v>4</v>
      </c>
      <c r="CF284" s="304" cm="1">
        <f t="array" ref="CF284">PEDBIKE_DELAY(BW284,BV284,AG284,AH284,AP284,AQ284,AN284,L284,FALSE)</f>
        <v>2.7881691549448013</v>
      </c>
      <c r="CG284" s="306">
        <f t="shared" si="353"/>
        <v>6.3</v>
      </c>
      <c r="CH284" s="125">
        <f t="shared" si="354"/>
        <v>1</v>
      </c>
      <c r="CI284" s="125">
        <f t="shared" si="355"/>
        <v>5.0456039518253067E-2</v>
      </c>
      <c r="CJ284" s="125">
        <f t="shared" si="356"/>
        <v>6.3</v>
      </c>
      <c r="CK284" s="125">
        <f t="shared" si="357"/>
        <v>0.77007451481327616</v>
      </c>
      <c r="CL284" s="125">
        <f t="shared" si="358"/>
        <v>1</v>
      </c>
      <c r="CM284" s="125">
        <f t="shared" si="359"/>
        <v>8.0538648902688923</v>
      </c>
      <c r="CN284" s="125">
        <f t="shared" si="360"/>
        <v>2.4046878021569218</v>
      </c>
      <c r="CO284" s="127">
        <f t="shared" si="361"/>
        <v>4</v>
      </c>
      <c r="CP284" s="125" cm="1">
        <f t="array" ref="CP284">PEDBIKE_DELAY(BW284,AW284,AG284,AH284,AP284,AQ284,AN284,L284,FALSE)</f>
        <v>2.7881691549448013</v>
      </c>
      <c r="CQ284" s="126">
        <f t="shared" si="362"/>
        <v>30.5</v>
      </c>
      <c r="CR284" s="126">
        <f t="shared" si="363"/>
        <v>78.5</v>
      </c>
      <c r="CS284" s="126">
        <f t="shared" si="364"/>
        <v>54.5</v>
      </c>
      <c r="CT284" s="304">
        <f t="shared" si="365"/>
        <v>35.950000000000003</v>
      </c>
      <c r="CU284" s="126">
        <f t="shared" si="376"/>
        <v>2.7881691549448013</v>
      </c>
      <c r="CV284" s="126">
        <f t="shared" si="366"/>
        <v>0</v>
      </c>
      <c r="CW284" s="127">
        <f t="shared" si="367"/>
        <v>0</v>
      </c>
      <c r="CX284" s="124">
        <f t="shared" si="368"/>
        <v>12</v>
      </c>
      <c r="CY284" s="124">
        <f t="shared" si="377"/>
        <v>1.2284999999999999</v>
      </c>
      <c r="CZ284" s="124">
        <f t="shared" si="378"/>
        <v>0.41117945058879685</v>
      </c>
      <c r="DA284" s="125">
        <f t="shared" si="369"/>
        <v>-2.0678999999999998</v>
      </c>
      <c r="DB284" s="125">
        <f t="shared" si="370"/>
        <v>0.34649999999999997</v>
      </c>
      <c r="DC284" s="125">
        <f t="shared" si="371"/>
        <v>2.4109999999999996</v>
      </c>
      <c r="DD284" s="125">
        <f t="shared" si="379"/>
        <v>2.0506794505887971</v>
      </c>
      <c r="DE284" s="298" t="str">
        <f t="shared" si="372"/>
        <v>B</v>
      </c>
    </row>
    <row r="285" spans="1:109" x14ac:dyDescent="0.25">
      <c r="A285" s="23">
        <v>400</v>
      </c>
      <c r="B285" s="23">
        <v>45</v>
      </c>
      <c r="C285" s="23">
        <v>2</v>
      </c>
      <c r="D285" s="23" t="s">
        <v>266</v>
      </c>
      <c r="E285" s="312">
        <f t="shared" si="304"/>
        <v>2.448070710165529</v>
      </c>
      <c r="F285" s="287" t="str">
        <f t="shared" si="305"/>
        <v>B</v>
      </c>
      <c r="G285" s="312">
        <f t="shared" si="306"/>
        <v>2.5264999999999995</v>
      </c>
      <c r="H285" s="312">
        <f t="shared" si="306"/>
        <v>2.7333357439510717</v>
      </c>
      <c r="I285" s="287" t="str">
        <f t="shared" si="307"/>
        <v>B</v>
      </c>
      <c r="J285" s="320">
        <f t="shared" si="373"/>
        <v>2</v>
      </c>
      <c r="K285" s="80">
        <f t="shared" si="374"/>
        <v>2</v>
      </c>
      <c r="L285" s="82">
        <f t="shared" si="375"/>
        <v>2</v>
      </c>
      <c r="M285" s="80">
        <f t="shared" si="308"/>
        <v>45</v>
      </c>
      <c r="N285" s="80">
        <f t="shared" si="309"/>
        <v>80</v>
      </c>
      <c r="O285" s="80">
        <f t="shared" si="310"/>
        <v>80</v>
      </c>
      <c r="P285" s="80">
        <f t="shared" si="311"/>
        <v>400</v>
      </c>
      <c r="Q285" s="80">
        <f t="shared" si="312"/>
        <v>1120</v>
      </c>
      <c r="R285" s="80">
        <f t="shared" si="313"/>
        <v>1120</v>
      </c>
      <c r="S285" s="80">
        <f t="shared" si="314"/>
        <v>40</v>
      </c>
      <c r="T285" s="80">
        <f>0</f>
        <v>0</v>
      </c>
      <c r="U285" s="80">
        <f>'Int. Sens. Plot'!$B$2</f>
        <v>100</v>
      </c>
      <c r="V285" s="80">
        <f>'Int. Sens. Plot'!$B$3</f>
        <v>25</v>
      </c>
      <c r="W285" s="80">
        <f t="shared" si="315"/>
        <v>5</v>
      </c>
      <c r="X285" s="80">
        <f t="shared" si="316"/>
        <v>5</v>
      </c>
      <c r="Y285" s="225">
        <v>0.5</v>
      </c>
      <c r="Z285" s="80">
        <v>0</v>
      </c>
      <c r="AA285" s="86">
        <v>45</v>
      </c>
      <c r="AB285" s="86">
        <v>5</v>
      </c>
      <c r="AC285" s="80">
        <v>90</v>
      </c>
      <c r="AD285" s="80">
        <v>45</v>
      </c>
      <c r="AE285" s="80">
        <v>12</v>
      </c>
      <c r="AF285" s="80">
        <f t="shared" si="317"/>
        <v>33</v>
      </c>
      <c r="AG285" s="80">
        <f t="shared" si="318"/>
        <v>33</v>
      </c>
      <c r="AH285" s="86">
        <v>0</v>
      </c>
      <c r="AI285" s="86">
        <v>12</v>
      </c>
      <c r="AJ285" s="40">
        <v>265.89999999999998</v>
      </c>
      <c r="AK285" s="86">
        <v>9</v>
      </c>
      <c r="AL285" s="86">
        <v>0</v>
      </c>
      <c r="AM285" s="91">
        <v>1</v>
      </c>
      <c r="AN285" s="91">
        <v>0.1</v>
      </c>
      <c r="AO285" s="122">
        <v>3.5</v>
      </c>
      <c r="AP285" s="122">
        <v>10</v>
      </c>
      <c r="AQ285" s="122">
        <v>3</v>
      </c>
      <c r="AR285" s="122">
        <v>3</v>
      </c>
      <c r="AS285" s="122" t="str">
        <f t="shared" si="319"/>
        <v>Stop</v>
      </c>
      <c r="AT285" s="119" t="s">
        <v>74</v>
      </c>
      <c r="AU285" s="321" t="s">
        <v>74</v>
      </c>
      <c r="AV285" s="306">
        <f t="shared" si="320"/>
        <v>12.428571428571429</v>
      </c>
      <c r="AW285" s="276">
        <f t="shared" si="321"/>
        <v>0.31111111111111112</v>
      </c>
      <c r="AX285" s="276">
        <f t="shared" si="322"/>
        <v>2.7777777777777776E-2</v>
      </c>
      <c r="AY285" s="125">
        <f t="shared" si="323"/>
        <v>3.0444275286423914</v>
      </c>
      <c r="AZ285" s="125">
        <f t="shared" si="324"/>
        <v>4.5666412929635873</v>
      </c>
      <c r="BA285" s="125">
        <f t="shared" si="325"/>
        <v>16.517426485856213</v>
      </c>
      <c r="BB285" s="125">
        <f t="shared" si="326"/>
        <v>0.92341679279479139</v>
      </c>
      <c r="BC285" s="125">
        <f t="shared" si="327"/>
        <v>0.99413501237416413</v>
      </c>
      <c r="BD285" s="326" t="str">
        <f t="shared" si="328"/>
        <v>-</v>
      </c>
      <c r="BE285" s="125" t="str">
        <f t="shared" si="329"/>
        <v>-</v>
      </c>
      <c r="BF285" s="125">
        <f t="shared" si="330"/>
        <v>6.5010569158021339</v>
      </c>
      <c r="BG285" s="125">
        <f t="shared" si="331"/>
        <v>0.97247071016552877</v>
      </c>
      <c r="BH285" s="127">
        <f t="shared" si="332"/>
        <v>140</v>
      </c>
      <c r="BI285" s="125">
        <f t="shared" si="333"/>
        <v>0.81899999999999984</v>
      </c>
      <c r="BJ285" s="125">
        <f t="shared" si="334"/>
        <v>5.6899999999999999E-2</v>
      </c>
      <c r="BK285" s="127">
        <f t="shared" si="335"/>
        <v>49</v>
      </c>
      <c r="BL285" s="126">
        <f>IF(AS285="Signalized",(AC285-BK285)^2/(2*AC285),IF(AS285="Free",PEDBIKE_DELAY(AX285,AW285,AF285,AE285,AO285,AR285,AM285,L285,TRUE),IF(AS285="Stop",1,"Control N/A!")))</f>
        <v>1</v>
      </c>
      <c r="BM285" s="125">
        <f t="shared" si="336"/>
        <v>0</v>
      </c>
      <c r="BN285" s="125">
        <f t="shared" si="337"/>
        <v>2.448070710165529</v>
      </c>
      <c r="BO285" s="124" t="str">
        <f t="shared" si="338"/>
        <v>B</v>
      </c>
      <c r="BP285" s="310"/>
      <c r="BQ285" s="302">
        <f t="shared" si="339"/>
        <v>1500</v>
      </c>
      <c r="BR285" s="126">
        <v>270</v>
      </c>
      <c r="BS285" s="127">
        <f t="shared" si="340"/>
        <v>1.859064132499769</v>
      </c>
      <c r="BT285" s="126">
        <f t="shared" si="341"/>
        <v>22.5</v>
      </c>
      <c r="BU285" s="303">
        <f t="shared" si="342"/>
        <v>6.3</v>
      </c>
      <c r="BV285" s="276">
        <f t="shared" si="343"/>
        <v>0.31111111111111112</v>
      </c>
      <c r="BW285" s="276">
        <f t="shared" si="344"/>
        <v>6.9444444444444441E-3</v>
      </c>
      <c r="BX285" s="125">
        <f t="shared" si="345"/>
        <v>1</v>
      </c>
      <c r="BY285" s="125">
        <f t="shared" si="346"/>
        <v>3.455294655580711E-2</v>
      </c>
      <c r="BZ285" s="125">
        <f t="shared" si="347"/>
        <v>6.3</v>
      </c>
      <c r="CA285" s="125">
        <f t="shared" si="348"/>
        <v>5.7664527037303959E-2</v>
      </c>
      <c r="CB285" s="125">
        <f t="shared" si="349"/>
        <v>0.85914157907895516</v>
      </c>
      <c r="CC285" s="125">
        <f t="shared" si="350"/>
        <v>15.486364734614304</v>
      </c>
      <c r="CD285" s="125">
        <f t="shared" si="351"/>
        <v>2.1813848823251294</v>
      </c>
      <c r="CE285" s="125">
        <f t="shared" si="352"/>
        <v>7</v>
      </c>
      <c r="CF285" s="304" cm="1">
        <f t="array" ref="CF285">PEDBIKE_DELAY(BW285,BV285,AG285,AH285,AP285,AQ285,AN285,L285,FALSE)</f>
        <v>4.1310970546769639</v>
      </c>
      <c r="CG285" s="306">
        <f t="shared" si="353"/>
        <v>6.3</v>
      </c>
      <c r="CH285" s="125">
        <f t="shared" si="354"/>
        <v>1</v>
      </c>
      <c r="CI285" s="125">
        <f t="shared" si="355"/>
        <v>3.455294655580711E-2</v>
      </c>
      <c r="CJ285" s="125">
        <f t="shared" si="356"/>
        <v>6.3</v>
      </c>
      <c r="CK285" s="125">
        <f t="shared" si="357"/>
        <v>0.85914157907895494</v>
      </c>
      <c r="CL285" s="125">
        <f t="shared" si="358"/>
        <v>1</v>
      </c>
      <c r="CM285" s="125">
        <f t="shared" si="359"/>
        <v>13.304979852289177</v>
      </c>
      <c r="CN285" s="125">
        <f t="shared" si="360"/>
        <v>2.1813848823251294</v>
      </c>
      <c r="CO285" s="127">
        <f t="shared" si="361"/>
        <v>7</v>
      </c>
      <c r="CP285" s="125" cm="1">
        <f t="array" ref="CP285">PEDBIKE_DELAY(BW285,AW285,AG285,AH285,AP285,AQ285,AN285,L285,FALSE)</f>
        <v>4.1310970546769639</v>
      </c>
      <c r="CQ285" s="126">
        <f t="shared" si="362"/>
        <v>30.5</v>
      </c>
      <c r="CR285" s="126">
        <f t="shared" si="363"/>
        <v>78.5</v>
      </c>
      <c r="CS285" s="126">
        <f t="shared" si="364"/>
        <v>54.5</v>
      </c>
      <c r="CT285" s="304">
        <f t="shared" si="365"/>
        <v>35.950000000000003</v>
      </c>
      <c r="CU285" s="126">
        <f t="shared" si="376"/>
        <v>4.1310970546769639</v>
      </c>
      <c r="CV285" s="126">
        <f t="shared" si="366"/>
        <v>0</v>
      </c>
      <c r="CW285" s="127">
        <f t="shared" si="367"/>
        <v>0</v>
      </c>
      <c r="CX285" s="124">
        <f t="shared" si="368"/>
        <v>12</v>
      </c>
      <c r="CY285" s="124">
        <f t="shared" si="377"/>
        <v>1.6379999999999997</v>
      </c>
      <c r="CZ285" s="124">
        <f t="shared" si="378"/>
        <v>0.56883574395107139</v>
      </c>
      <c r="DA285" s="125">
        <f t="shared" si="369"/>
        <v>-2.0678999999999998</v>
      </c>
      <c r="DB285" s="125">
        <f t="shared" si="370"/>
        <v>0.46200000000000002</v>
      </c>
      <c r="DC285" s="125">
        <f t="shared" si="371"/>
        <v>2.5264999999999995</v>
      </c>
      <c r="DD285" s="125">
        <f t="shared" si="379"/>
        <v>2.7333357439510717</v>
      </c>
      <c r="DE285" s="298" t="str">
        <f t="shared" si="372"/>
        <v>B</v>
      </c>
    </row>
    <row r="286" spans="1:109" x14ac:dyDescent="0.25">
      <c r="A286" s="23">
        <v>500</v>
      </c>
      <c r="B286" s="23">
        <v>45</v>
      </c>
      <c r="C286" s="23">
        <v>2</v>
      </c>
      <c r="D286" s="23" t="s">
        <v>266</v>
      </c>
      <c r="E286" s="312">
        <f t="shared" si="304"/>
        <v>2.6670457101655285</v>
      </c>
      <c r="F286" s="287" t="str">
        <f t="shared" si="305"/>
        <v>B</v>
      </c>
      <c r="G286" s="312">
        <f t="shared" si="306"/>
        <v>2.6419999999999995</v>
      </c>
      <c r="H286" s="312">
        <f t="shared" si="306"/>
        <v>3.3906702476113355</v>
      </c>
      <c r="I286" s="287" t="str">
        <f t="shared" si="307"/>
        <v>B</v>
      </c>
      <c r="J286" s="320">
        <f t="shared" si="373"/>
        <v>2</v>
      </c>
      <c r="K286" s="80">
        <f t="shared" si="374"/>
        <v>2</v>
      </c>
      <c r="L286" s="82">
        <f t="shared" si="375"/>
        <v>2</v>
      </c>
      <c r="M286" s="80">
        <f t="shared" si="308"/>
        <v>45</v>
      </c>
      <c r="N286" s="80">
        <f t="shared" si="309"/>
        <v>100</v>
      </c>
      <c r="O286" s="80">
        <f t="shared" si="310"/>
        <v>100</v>
      </c>
      <c r="P286" s="80">
        <f t="shared" si="311"/>
        <v>500</v>
      </c>
      <c r="Q286" s="80">
        <f t="shared" si="312"/>
        <v>1400</v>
      </c>
      <c r="R286" s="80">
        <f t="shared" si="313"/>
        <v>1400</v>
      </c>
      <c r="S286" s="80">
        <f t="shared" si="314"/>
        <v>50</v>
      </c>
      <c r="T286" s="80">
        <f>0</f>
        <v>0</v>
      </c>
      <c r="U286" s="80">
        <f>'Int. Sens. Plot'!$B$2</f>
        <v>100</v>
      </c>
      <c r="V286" s="80">
        <f>'Int. Sens. Plot'!$B$3</f>
        <v>25</v>
      </c>
      <c r="W286" s="80">
        <f t="shared" si="315"/>
        <v>5</v>
      </c>
      <c r="X286" s="80">
        <f t="shared" si="316"/>
        <v>5</v>
      </c>
      <c r="Y286" s="225">
        <v>0.5</v>
      </c>
      <c r="Z286" s="80">
        <v>0</v>
      </c>
      <c r="AA286" s="86">
        <v>45</v>
      </c>
      <c r="AB286" s="86">
        <v>5</v>
      </c>
      <c r="AC286" s="80">
        <v>90</v>
      </c>
      <c r="AD286" s="80">
        <v>45</v>
      </c>
      <c r="AE286" s="80">
        <v>12</v>
      </c>
      <c r="AF286" s="80">
        <f t="shared" si="317"/>
        <v>33</v>
      </c>
      <c r="AG286" s="80">
        <f t="shared" si="318"/>
        <v>33</v>
      </c>
      <c r="AH286" s="86">
        <v>0</v>
      </c>
      <c r="AI286" s="86">
        <v>12</v>
      </c>
      <c r="AJ286" s="40">
        <v>266.89999999999998</v>
      </c>
      <c r="AK286" s="86">
        <v>9</v>
      </c>
      <c r="AL286" s="86">
        <v>0</v>
      </c>
      <c r="AM286" s="91">
        <v>1</v>
      </c>
      <c r="AN286" s="91">
        <v>0.1</v>
      </c>
      <c r="AO286" s="122">
        <v>3.5</v>
      </c>
      <c r="AP286" s="122">
        <v>10</v>
      </c>
      <c r="AQ286" s="122">
        <v>3</v>
      </c>
      <c r="AR286" s="122">
        <v>3</v>
      </c>
      <c r="AS286" s="122" t="str">
        <f t="shared" si="319"/>
        <v>Stop</v>
      </c>
      <c r="AT286" s="119" t="s">
        <v>74</v>
      </c>
      <c r="AU286" s="321" t="s">
        <v>74</v>
      </c>
      <c r="AV286" s="306">
        <f t="shared" si="320"/>
        <v>12.428571428571429</v>
      </c>
      <c r="AW286" s="276">
        <f t="shared" si="321"/>
        <v>0.3888888888888889</v>
      </c>
      <c r="AX286" s="276">
        <f t="shared" si="322"/>
        <v>2.7777777777777776E-2</v>
      </c>
      <c r="AY286" s="125">
        <f t="shared" si="323"/>
        <v>6.0240778403853037</v>
      </c>
      <c r="AZ286" s="125">
        <f t="shared" si="324"/>
        <v>9.036116760577956</v>
      </c>
      <c r="BA286" s="125">
        <f t="shared" si="325"/>
        <v>22.476727109342036</v>
      </c>
      <c r="BB286" s="125">
        <f t="shared" si="326"/>
        <v>0.98735476374930042</v>
      </c>
      <c r="BC286" s="125">
        <f t="shared" si="327"/>
        <v>0.99984009800016405</v>
      </c>
      <c r="BD286" s="326" t="str">
        <f t="shared" si="328"/>
        <v>-</v>
      </c>
      <c r="BE286" s="125" t="str">
        <f t="shared" si="329"/>
        <v>-</v>
      </c>
      <c r="BF286" s="125">
        <f t="shared" si="330"/>
        <v>4.9329467077418672</v>
      </c>
      <c r="BG286" s="125">
        <f t="shared" si="331"/>
        <v>0.97247071016552877</v>
      </c>
      <c r="BH286" s="127">
        <f t="shared" si="332"/>
        <v>175</v>
      </c>
      <c r="BI286" s="125">
        <f t="shared" si="333"/>
        <v>1.0237499999999999</v>
      </c>
      <c r="BJ286" s="125">
        <f t="shared" si="334"/>
        <v>7.1124999999999994E-2</v>
      </c>
      <c r="BK286" s="127">
        <f t="shared" si="335"/>
        <v>49</v>
      </c>
      <c r="BL286" s="126">
        <f>IF(AS286="Signalized",(AC286-BK286)^2/(2*AC286),IF(AS286="Free",PEDBIKE_DELAY(AX286,AW286,AF286,AE286,AO286,AR286,AM286,L286,TRUE),IF(AS286="Stop",1,"Control N/A!")))</f>
        <v>1</v>
      </c>
      <c r="BM286" s="125">
        <f t="shared" si="336"/>
        <v>0</v>
      </c>
      <c r="BN286" s="125">
        <f t="shared" si="337"/>
        <v>2.6670457101655285</v>
      </c>
      <c r="BO286" s="124" t="str">
        <f t="shared" si="338"/>
        <v>B</v>
      </c>
      <c r="BP286" s="310"/>
      <c r="BQ286" s="302">
        <f t="shared" si="339"/>
        <v>1500</v>
      </c>
      <c r="BR286" s="126">
        <v>271</v>
      </c>
      <c r="BS286" s="127">
        <f t="shared" si="340"/>
        <v>0.40344925097164402</v>
      </c>
      <c r="BT286" s="126">
        <f t="shared" si="341"/>
        <v>22.5</v>
      </c>
      <c r="BU286" s="303">
        <f t="shared" si="342"/>
        <v>6.3</v>
      </c>
      <c r="BV286" s="276">
        <f t="shared" si="343"/>
        <v>0.3888888888888889</v>
      </c>
      <c r="BW286" s="276">
        <f t="shared" si="344"/>
        <v>6.9444444444444441E-3</v>
      </c>
      <c r="BX286" s="125">
        <f t="shared" si="345"/>
        <v>1</v>
      </c>
      <c r="BY286" s="125">
        <f t="shared" si="346"/>
        <v>2.3978864874429108E-2</v>
      </c>
      <c r="BZ286" s="125">
        <f t="shared" si="347"/>
        <v>6.3</v>
      </c>
      <c r="CA286" s="125">
        <f t="shared" si="348"/>
        <v>7.1553411403966427E-2</v>
      </c>
      <c r="CB286" s="125">
        <f t="shared" si="349"/>
        <v>0.91370641350062964</v>
      </c>
      <c r="CC286" s="125">
        <f t="shared" si="350"/>
        <v>22.903612110837599</v>
      </c>
      <c r="CD286" s="125">
        <f t="shared" si="351"/>
        <v>1.9764348328345938</v>
      </c>
      <c r="CE286" s="125">
        <f t="shared" si="352"/>
        <v>12</v>
      </c>
      <c r="CF286" s="304" cm="1">
        <f t="array" ref="CF286">PEDBIKE_DELAY(BW286,BV286,AG286,AH286,AP286,AQ286,AN286,L286,FALSE)</f>
        <v>5.7462888752735477</v>
      </c>
      <c r="CG286" s="306">
        <f t="shared" si="353"/>
        <v>6.3</v>
      </c>
      <c r="CH286" s="125">
        <f t="shared" si="354"/>
        <v>1</v>
      </c>
      <c r="CI286" s="125">
        <f t="shared" si="355"/>
        <v>2.3978864874429108E-2</v>
      </c>
      <c r="CJ286" s="125">
        <f t="shared" si="356"/>
        <v>6.3</v>
      </c>
      <c r="CK286" s="125">
        <f t="shared" si="357"/>
        <v>0.91370641350062953</v>
      </c>
      <c r="CL286" s="125">
        <f t="shared" si="358"/>
        <v>1</v>
      </c>
      <c r="CM286" s="125">
        <f t="shared" si="359"/>
        <v>20.927177278003008</v>
      </c>
      <c r="CN286" s="125">
        <f t="shared" si="360"/>
        <v>1.9764348328345938</v>
      </c>
      <c r="CO286" s="127">
        <f t="shared" si="361"/>
        <v>12</v>
      </c>
      <c r="CP286" s="125" cm="1">
        <f t="array" ref="CP286">PEDBIKE_DELAY(BW286,AW286,AG286,AH286,AP286,AQ286,AN286,L286,FALSE)</f>
        <v>5.7462888752735477</v>
      </c>
      <c r="CQ286" s="126">
        <f t="shared" si="362"/>
        <v>30.5</v>
      </c>
      <c r="CR286" s="126">
        <f t="shared" si="363"/>
        <v>78.5</v>
      </c>
      <c r="CS286" s="126">
        <f t="shared" si="364"/>
        <v>54.5</v>
      </c>
      <c r="CT286" s="304">
        <f t="shared" si="365"/>
        <v>35.950000000000003</v>
      </c>
      <c r="CU286" s="126">
        <f t="shared" si="376"/>
        <v>5.7462888752735477</v>
      </c>
      <c r="CV286" s="126">
        <f t="shared" si="366"/>
        <v>0</v>
      </c>
      <c r="CW286" s="127">
        <f t="shared" si="367"/>
        <v>0</v>
      </c>
      <c r="CX286" s="124">
        <f t="shared" si="368"/>
        <v>12</v>
      </c>
      <c r="CY286" s="124">
        <f t="shared" si="377"/>
        <v>2.0474999999999999</v>
      </c>
      <c r="CZ286" s="124">
        <f t="shared" si="378"/>
        <v>0.70117024761133517</v>
      </c>
      <c r="DA286" s="125">
        <f t="shared" si="369"/>
        <v>-2.0678999999999998</v>
      </c>
      <c r="DB286" s="125">
        <f t="shared" si="370"/>
        <v>0.57750000000000001</v>
      </c>
      <c r="DC286" s="125">
        <f t="shared" si="371"/>
        <v>2.6419999999999995</v>
      </c>
      <c r="DD286" s="125">
        <f t="shared" si="379"/>
        <v>3.3906702476113355</v>
      </c>
      <c r="DE286" s="298" t="str">
        <f t="shared" si="372"/>
        <v>B</v>
      </c>
    </row>
    <row r="287" spans="1:109" x14ac:dyDescent="0.25">
      <c r="A287" s="23">
        <v>600</v>
      </c>
      <c r="B287" s="23">
        <v>45</v>
      </c>
      <c r="C287" s="23">
        <v>2</v>
      </c>
      <c r="D287" s="23" t="s">
        <v>266</v>
      </c>
      <c r="E287" s="312">
        <f t="shared" si="304"/>
        <v>2.8860207101655289</v>
      </c>
      <c r="F287" s="287" t="str">
        <f t="shared" si="305"/>
        <v>C</v>
      </c>
      <c r="G287" s="312">
        <f t="shared" si="306"/>
        <v>2.7574999999999994</v>
      </c>
      <c r="H287" s="312">
        <f t="shared" si="306"/>
        <v>4.0312519660121717</v>
      </c>
      <c r="I287" s="287" t="str">
        <f t="shared" si="307"/>
        <v>C</v>
      </c>
      <c r="J287" s="320">
        <f t="shared" si="373"/>
        <v>2</v>
      </c>
      <c r="K287" s="80">
        <f t="shared" si="374"/>
        <v>2</v>
      </c>
      <c r="L287" s="82">
        <f t="shared" si="375"/>
        <v>2</v>
      </c>
      <c r="M287" s="80">
        <f t="shared" si="308"/>
        <v>45</v>
      </c>
      <c r="N287" s="80">
        <f t="shared" si="309"/>
        <v>120</v>
      </c>
      <c r="O287" s="80">
        <f t="shared" si="310"/>
        <v>120</v>
      </c>
      <c r="P287" s="80">
        <f t="shared" si="311"/>
        <v>600</v>
      </c>
      <c r="Q287" s="80">
        <f t="shared" si="312"/>
        <v>1680</v>
      </c>
      <c r="R287" s="80">
        <f t="shared" si="313"/>
        <v>1680</v>
      </c>
      <c r="S287" s="80">
        <f t="shared" si="314"/>
        <v>60</v>
      </c>
      <c r="T287" s="80">
        <f>0</f>
        <v>0</v>
      </c>
      <c r="U287" s="80">
        <f>'Int. Sens. Plot'!$B$2</f>
        <v>100</v>
      </c>
      <c r="V287" s="80">
        <f>'Int. Sens. Plot'!$B$3</f>
        <v>25</v>
      </c>
      <c r="W287" s="80">
        <f t="shared" si="315"/>
        <v>5</v>
      </c>
      <c r="X287" s="80">
        <f t="shared" si="316"/>
        <v>5</v>
      </c>
      <c r="Y287" s="225">
        <v>0.5</v>
      </c>
      <c r="Z287" s="80">
        <v>0</v>
      </c>
      <c r="AA287" s="86">
        <v>45</v>
      </c>
      <c r="AB287" s="86">
        <v>5</v>
      </c>
      <c r="AC287" s="80">
        <v>90</v>
      </c>
      <c r="AD287" s="80">
        <v>45</v>
      </c>
      <c r="AE287" s="80">
        <v>12</v>
      </c>
      <c r="AF287" s="80">
        <f t="shared" si="317"/>
        <v>33</v>
      </c>
      <c r="AG287" s="80">
        <f t="shared" si="318"/>
        <v>33</v>
      </c>
      <c r="AH287" s="86">
        <v>0</v>
      </c>
      <c r="AI287" s="86">
        <v>12</v>
      </c>
      <c r="AJ287" s="40">
        <v>267.89999999999998</v>
      </c>
      <c r="AK287" s="86">
        <v>9</v>
      </c>
      <c r="AL287" s="86">
        <v>0</v>
      </c>
      <c r="AM287" s="91">
        <v>1</v>
      </c>
      <c r="AN287" s="91">
        <v>0.1</v>
      </c>
      <c r="AO287" s="122">
        <v>3.5</v>
      </c>
      <c r="AP287" s="122">
        <v>10</v>
      </c>
      <c r="AQ287" s="122">
        <v>3</v>
      </c>
      <c r="AR287" s="122">
        <v>3</v>
      </c>
      <c r="AS287" s="122" t="str">
        <f t="shared" si="319"/>
        <v>Stop</v>
      </c>
      <c r="AT287" s="119" t="s">
        <v>74</v>
      </c>
      <c r="AU287" s="321" t="s">
        <v>74</v>
      </c>
      <c r="AV287" s="306">
        <f t="shared" si="320"/>
        <v>12.428571428571429</v>
      </c>
      <c r="AW287" s="276">
        <f t="shared" si="321"/>
        <v>0.46666666666666667</v>
      </c>
      <c r="AX287" s="276">
        <f t="shared" si="322"/>
        <v>2.7777777777777776E-2</v>
      </c>
      <c r="AY287" s="125">
        <f t="shared" si="323"/>
        <v>12.816285741712166</v>
      </c>
      <c r="AZ287" s="125">
        <f t="shared" si="324"/>
        <v>19.22442861256825</v>
      </c>
      <c r="BA287" s="125">
        <f t="shared" si="325"/>
        <v>36.061142911995759</v>
      </c>
      <c r="BB287" s="125">
        <f t="shared" si="326"/>
        <v>0.99977831800976047</v>
      </c>
      <c r="BC287" s="125">
        <f t="shared" si="327"/>
        <v>0.99999995085709525</v>
      </c>
      <c r="BD287" s="326" t="str">
        <f t="shared" si="328"/>
        <v>-</v>
      </c>
      <c r="BE287" s="125" t="str">
        <f t="shared" si="329"/>
        <v>-</v>
      </c>
      <c r="BF287" s="125">
        <f t="shared" si="330"/>
        <v>4.0611241955427166</v>
      </c>
      <c r="BG287" s="125">
        <f t="shared" si="331"/>
        <v>0.97247071016552877</v>
      </c>
      <c r="BH287" s="127">
        <f t="shared" si="332"/>
        <v>210</v>
      </c>
      <c r="BI287" s="125">
        <f t="shared" si="333"/>
        <v>1.2284999999999999</v>
      </c>
      <c r="BJ287" s="125">
        <f t="shared" si="334"/>
        <v>8.5349999999999995E-2</v>
      </c>
      <c r="BK287" s="127">
        <f t="shared" si="335"/>
        <v>49</v>
      </c>
      <c r="BL287" s="126">
        <f>IF(AS287="Signalized",(AC287-BK287)^2/(2*AC287),IF(AS287="Free",PEDBIKE_DELAY(AX287,AW287,AF287,AE287,AO287,AR287,AM287,L287,TRUE),IF(AS287="Stop",1,"Control N/A!")))</f>
        <v>1</v>
      </c>
      <c r="BM287" s="125">
        <f t="shared" si="336"/>
        <v>0</v>
      </c>
      <c r="BN287" s="125">
        <f t="shared" si="337"/>
        <v>2.8860207101655289</v>
      </c>
      <c r="BO287" s="124" t="str">
        <f t="shared" si="338"/>
        <v>C</v>
      </c>
      <c r="BP287" s="310"/>
      <c r="BQ287" s="302">
        <f t="shared" si="339"/>
        <v>1500</v>
      </c>
      <c r="BR287" s="126">
        <v>272</v>
      </c>
      <c r="BS287" s="127">
        <f t="shared" si="340"/>
        <v>8.6588050308354175E-2</v>
      </c>
      <c r="BT287" s="126">
        <f t="shared" si="341"/>
        <v>22.5</v>
      </c>
      <c r="BU287" s="303">
        <f t="shared" si="342"/>
        <v>6.3</v>
      </c>
      <c r="BV287" s="276">
        <f t="shared" si="343"/>
        <v>0.46666666666666667</v>
      </c>
      <c r="BW287" s="276">
        <f t="shared" si="344"/>
        <v>6.9444444444444441E-3</v>
      </c>
      <c r="BX287" s="125">
        <f t="shared" si="345"/>
        <v>1</v>
      </c>
      <c r="BY287" s="125">
        <f t="shared" si="346"/>
        <v>1.6944648600332877E-2</v>
      </c>
      <c r="BZ287" s="125">
        <f t="shared" si="347"/>
        <v>6.3</v>
      </c>
      <c r="CA287" s="125">
        <f t="shared" si="348"/>
        <v>8.5237590424724785E-2</v>
      </c>
      <c r="CB287" s="125">
        <f t="shared" si="349"/>
        <v>0.94713427126164962</v>
      </c>
      <c r="CC287" s="125">
        <f t="shared" si="350"/>
        <v>33.882312375624316</v>
      </c>
      <c r="CD287" s="125">
        <f t="shared" si="351"/>
        <v>1.7912131350778067</v>
      </c>
      <c r="CE287" s="125">
        <f t="shared" si="352"/>
        <v>19</v>
      </c>
      <c r="CF287" s="304" cm="1">
        <f t="array" ref="CF287">PEDBIKE_DELAY(BW287,BV287,AG287,AH287,AP287,AQ287,AN287,L287,FALSE)</f>
        <v>7.6659461711403045</v>
      </c>
      <c r="CG287" s="306">
        <f t="shared" si="353"/>
        <v>6.3</v>
      </c>
      <c r="CH287" s="125">
        <f t="shared" si="354"/>
        <v>1</v>
      </c>
      <c r="CI287" s="125">
        <f t="shared" si="355"/>
        <v>1.6944648600332877E-2</v>
      </c>
      <c r="CJ287" s="125">
        <f t="shared" si="356"/>
        <v>6.3</v>
      </c>
      <c r="CK287" s="125">
        <f t="shared" si="357"/>
        <v>0.94713427126164962</v>
      </c>
      <c r="CL287" s="125">
        <f t="shared" si="358"/>
        <v>1</v>
      </c>
      <c r="CM287" s="125">
        <f t="shared" si="359"/>
        <v>32.091099240546512</v>
      </c>
      <c r="CN287" s="125">
        <f t="shared" si="360"/>
        <v>1.7912131350778067</v>
      </c>
      <c r="CO287" s="127">
        <f t="shared" si="361"/>
        <v>19</v>
      </c>
      <c r="CP287" s="125" cm="1">
        <f t="array" ref="CP287">PEDBIKE_DELAY(BW287,AW287,AG287,AH287,AP287,AQ287,AN287,L287,FALSE)</f>
        <v>7.6659461711403045</v>
      </c>
      <c r="CQ287" s="126">
        <f t="shared" si="362"/>
        <v>30.5</v>
      </c>
      <c r="CR287" s="126">
        <f t="shared" si="363"/>
        <v>78.5</v>
      </c>
      <c r="CS287" s="126">
        <f t="shared" si="364"/>
        <v>54.5</v>
      </c>
      <c r="CT287" s="304">
        <f t="shared" si="365"/>
        <v>35.950000000000003</v>
      </c>
      <c r="CU287" s="126">
        <f t="shared" si="376"/>
        <v>7.6659461711403045</v>
      </c>
      <c r="CV287" s="126">
        <f t="shared" si="366"/>
        <v>0</v>
      </c>
      <c r="CW287" s="127">
        <f t="shared" si="367"/>
        <v>0</v>
      </c>
      <c r="CX287" s="124">
        <f t="shared" si="368"/>
        <v>12</v>
      </c>
      <c r="CY287" s="124">
        <f t="shared" si="377"/>
        <v>2.4569999999999999</v>
      </c>
      <c r="CZ287" s="124">
        <f t="shared" si="378"/>
        <v>0.81675196601217148</v>
      </c>
      <c r="DA287" s="125">
        <f t="shared" si="369"/>
        <v>-2.0678999999999998</v>
      </c>
      <c r="DB287" s="125">
        <f t="shared" si="370"/>
        <v>0.69299999999999995</v>
      </c>
      <c r="DC287" s="125">
        <f t="shared" si="371"/>
        <v>2.7574999999999994</v>
      </c>
      <c r="DD287" s="125">
        <f t="shared" si="379"/>
        <v>4.0312519660121717</v>
      </c>
      <c r="DE287" s="298" t="str">
        <f t="shared" si="372"/>
        <v>C</v>
      </c>
    </row>
    <row r="288" spans="1:109" x14ac:dyDescent="0.25">
      <c r="A288" s="23">
        <v>700</v>
      </c>
      <c r="B288" s="23">
        <v>45</v>
      </c>
      <c r="C288" s="23">
        <v>2</v>
      </c>
      <c r="D288" s="23" t="s">
        <v>266</v>
      </c>
      <c r="E288" s="312">
        <f t="shared" si="304"/>
        <v>3.1049957101655292</v>
      </c>
      <c r="F288" s="287" t="str">
        <f t="shared" si="305"/>
        <v>C</v>
      </c>
      <c r="G288" s="312">
        <f t="shared" si="306"/>
        <v>2.8729999999999993</v>
      </c>
      <c r="H288" s="312">
        <f t="shared" si="306"/>
        <v>4.6594094312590872</v>
      </c>
      <c r="I288" s="287" t="str">
        <f t="shared" si="307"/>
        <v>C</v>
      </c>
      <c r="J288" s="320">
        <f t="shared" si="373"/>
        <v>2</v>
      </c>
      <c r="K288" s="80">
        <f t="shared" si="374"/>
        <v>2</v>
      </c>
      <c r="L288" s="82">
        <f t="shared" si="375"/>
        <v>2</v>
      </c>
      <c r="M288" s="80">
        <f t="shared" si="308"/>
        <v>45</v>
      </c>
      <c r="N288" s="80">
        <f t="shared" si="309"/>
        <v>140</v>
      </c>
      <c r="O288" s="80">
        <f t="shared" si="310"/>
        <v>140</v>
      </c>
      <c r="P288" s="80">
        <f t="shared" si="311"/>
        <v>700</v>
      </c>
      <c r="Q288" s="80">
        <f t="shared" si="312"/>
        <v>1960</v>
      </c>
      <c r="R288" s="80">
        <f t="shared" si="313"/>
        <v>1960</v>
      </c>
      <c r="S288" s="80">
        <f t="shared" si="314"/>
        <v>70</v>
      </c>
      <c r="T288" s="80">
        <f>0</f>
        <v>0</v>
      </c>
      <c r="U288" s="80">
        <f>'Int. Sens. Plot'!$B$2</f>
        <v>100</v>
      </c>
      <c r="V288" s="80">
        <f>'Int. Sens. Plot'!$B$3</f>
        <v>25</v>
      </c>
      <c r="W288" s="80">
        <f t="shared" si="315"/>
        <v>5</v>
      </c>
      <c r="X288" s="80">
        <f t="shared" si="316"/>
        <v>5</v>
      </c>
      <c r="Y288" s="225">
        <v>0.5</v>
      </c>
      <c r="Z288" s="80">
        <v>0</v>
      </c>
      <c r="AA288" s="86">
        <v>45</v>
      </c>
      <c r="AB288" s="86">
        <v>5</v>
      </c>
      <c r="AC288" s="80">
        <v>90</v>
      </c>
      <c r="AD288" s="80">
        <v>45</v>
      </c>
      <c r="AE288" s="80">
        <v>12</v>
      </c>
      <c r="AF288" s="80">
        <f t="shared" si="317"/>
        <v>33</v>
      </c>
      <c r="AG288" s="80">
        <f t="shared" si="318"/>
        <v>33</v>
      </c>
      <c r="AH288" s="86">
        <v>0</v>
      </c>
      <c r="AI288" s="86">
        <v>12</v>
      </c>
      <c r="AJ288" s="40">
        <v>268.89999999999998</v>
      </c>
      <c r="AK288" s="86">
        <v>9</v>
      </c>
      <c r="AL288" s="86">
        <v>0</v>
      </c>
      <c r="AM288" s="91">
        <v>1</v>
      </c>
      <c r="AN288" s="91">
        <v>0.1</v>
      </c>
      <c r="AO288" s="122">
        <v>3.5</v>
      </c>
      <c r="AP288" s="122">
        <v>10</v>
      </c>
      <c r="AQ288" s="122">
        <v>3</v>
      </c>
      <c r="AR288" s="122">
        <v>3</v>
      </c>
      <c r="AS288" s="122" t="str">
        <f t="shared" si="319"/>
        <v>Stop</v>
      </c>
      <c r="AT288" s="119" t="s">
        <v>74</v>
      </c>
      <c r="AU288" s="321" t="s">
        <v>74</v>
      </c>
      <c r="AV288" s="306">
        <f t="shared" si="320"/>
        <v>12.428571428571429</v>
      </c>
      <c r="AW288" s="276">
        <f t="shared" si="321"/>
        <v>0.5444444444444444</v>
      </c>
      <c r="AX288" s="276">
        <f t="shared" si="322"/>
        <v>2.7777777777777776E-2</v>
      </c>
      <c r="AY288" s="125">
        <f t="shared" si="323"/>
        <v>28.553079953123753</v>
      </c>
      <c r="AZ288" s="125">
        <f t="shared" si="324"/>
        <v>42.829619929685627</v>
      </c>
      <c r="BA288" s="125">
        <f t="shared" si="325"/>
        <v>67.534731334818929</v>
      </c>
      <c r="BB288" s="125">
        <f t="shared" si="326"/>
        <v>0.99999998963109737</v>
      </c>
      <c r="BC288" s="125">
        <f t="shared" si="327"/>
        <v>0.99999999999999989</v>
      </c>
      <c r="BD288" s="326" t="str">
        <f t="shared" si="328"/>
        <v>-</v>
      </c>
      <c r="BE288" s="125" t="str">
        <f t="shared" si="329"/>
        <v>-</v>
      </c>
      <c r="BF288" s="125">
        <f t="shared" si="330"/>
        <v>3.4949713111872818</v>
      </c>
      <c r="BG288" s="125">
        <f t="shared" si="331"/>
        <v>0.97247071016552877</v>
      </c>
      <c r="BH288" s="127">
        <f t="shared" si="332"/>
        <v>245</v>
      </c>
      <c r="BI288" s="125">
        <f t="shared" si="333"/>
        <v>1.4332499999999999</v>
      </c>
      <c r="BJ288" s="125">
        <f t="shared" si="334"/>
        <v>9.9574999999999997E-2</v>
      </c>
      <c r="BK288" s="127">
        <f t="shared" si="335"/>
        <v>49</v>
      </c>
      <c r="BL288" s="126">
        <f>IF(AS288="Signalized",(AC288-BK288)^2/(2*AC288),IF(AS288="Free",PEDBIKE_DELAY(AX288,AW288,AF288,AE288,AO288,AR288,AM288,L288,TRUE),IF(AS288="Stop",1,"Control N/A!")))</f>
        <v>1</v>
      </c>
      <c r="BM288" s="125">
        <f t="shared" si="336"/>
        <v>0</v>
      </c>
      <c r="BN288" s="125">
        <f t="shared" si="337"/>
        <v>3.1049957101655292</v>
      </c>
      <c r="BO288" s="124" t="str">
        <f t="shared" si="338"/>
        <v>C</v>
      </c>
      <c r="BP288" s="310"/>
      <c r="BQ288" s="302">
        <f t="shared" si="339"/>
        <v>1500</v>
      </c>
      <c r="BR288" s="126">
        <v>273</v>
      </c>
      <c r="BS288" s="127">
        <f t="shared" si="340"/>
        <v>1.8378138235556254E-2</v>
      </c>
      <c r="BT288" s="126">
        <f t="shared" si="341"/>
        <v>22.5</v>
      </c>
      <c r="BU288" s="303">
        <f t="shared" si="342"/>
        <v>6.3</v>
      </c>
      <c r="BV288" s="276">
        <f t="shared" si="343"/>
        <v>0.5444444444444444</v>
      </c>
      <c r="BW288" s="276">
        <f t="shared" si="344"/>
        <v>6.9444444444444441E-3</v>
      </c>
      <c r="BX288" s="125">
        <f t="shared" si="345"/>
        <v>1</v>
      </c>
      <c r="BY288" s="125">
        <f t="shared" si="346"/>
        <v>1.2263740175549561E-2</v>
      </c>
      <c r="BZ288" s="125">
        <f t="shared" si="347"/>
        <v>6.3</v>
      </c>
      <c r="CA288" s="125">
        <f t="shared" si="348"/>
        <v>9.8720081208623633E-2</v>
      </c>
      <c r="CB288" s="125">
        <f t="shared" si="349"/>
        <v>0.96761305922709295</v>
      </c>
      <c r="CC288" s="125">
        <f t="shared" si="350"/>
        <v>50.201333902746178</v>
      </c>
      <c r="CD288" s="125">
        <f t="shared" si="351"/>
        <v>1.6258676278291713</v>
      </c>
      <c r="CE288" s="125">
        <f t="shared" si="352"/>
        <v>31</v>
      </c>
      <c r="CF288" s="304" cm="1">
        <f t="array" ref="CF288">PEDBIKE_DELAY(BW288,BV288,AG288,AH288,AP288,AQ288,AN288,L288,FALSE)</f>
        <v>9.9148980740373833</v>
      </c>
      <c r="CG288" s="306">
        <f t="shared" si="353"/>
        <v>6.3</v>
      </c>
      <c r="CH288" s="125">
        <f t="shared" si="354"/>
        <v>1</v>
      </c>
      <c r="CI288" s="125">
        <f t="shared" si="355"/>
        <v>1.2263740175549561E-2</v>
      </c>
      <c r="CJ288" s="125">
        <f t="shared" si="356"/>
        <v>6.3</v>
      </c>
      <c r="CK288" s="125">
        <f t="shared" si="357"/>
        <v>0.96761305922709295</v>
      </c>
      <c r="CL288" s="125">
        <f t="shared" si="358"/>
        <v>1</v>
      </c>
      <c r="CM288" s="125">
        <f t="shared" si="359"/>
        <v>48.575466274917005</v>
      </c>
      <c r="CN288" s="125">
        <f t="shared" si="360"/>
        <v>1.6258676278291713</v>
      </c>
      <c r="CO288" s="127">
        <f t="shared" si="361"/>
        <v>31</v>
      </c>
      <c r="CP288" s="125" cm="1">
        <f t="array" ref="CP288">PEDBIKE_DELAY(BW288,AW288,AG288,AH288,AP288,AQ288,AN288,L288,FALSE)</f>
        <v>9.9148980740373833</v>
      </c>
      <c r="CQ288" s="126">
        <f t="shared" si="362"/>
        <v>30.5</v>
      </c>
      <c r="CR288" s="126">
        <f t="shared" si="363"/>
        <v>78.5</v>
      </c>
      <c r="CS288" s="126">
        <f t="shared" si="364"/>
        <v>54.5</v>
      </c>
      <c r="CT288" s="304">
        <f t="shared" si="365"/>
        <v>35.950000000000003</v>
      </c>
      <c r="CU288" s="126">
        <f t="shared" si="376"/>
        <v>9.9148980740373833</v>
      </c>
      <c r="CV288" s="126">
        <f t="shared" si="366"/>
        <v>0</v>
      </c>
      <c r="CW288" s="127">
        <f t="shared" si="367"/>
        <v>0</v>
      </c>
      <c r="CX288" s="124">
        <f t="shared" si="368"/>
        <v>12</v>
      </c>
      <c r="CY288" s="124">
        <f t="shared" si="377"/>
        <v>2.8664999999999998</v>
      </c>
      <c r="CZ288" s="124">
        <f t="shared" si="378"/>
        <v>0.91990943125908753</v>
      </c>
      <c r="DA288" s="125">
        <f t="shared" si="369"/>
        <v>-2.0678999999999998</v>
      </c>
      <c r="DB288" s="125">
        <f t="shared" si="370"/>
        <v>0.8085</v>
      </c>
      <c r="DC288" s="125">
        <f t="shared" si="371"/>
        <v>2.8729999999999993</v>
      </c>
      <c r="DD288" s="125">
        <f t="shared" si="379"/>
        <v>4.6594094312590872</v>
      </c>
      <c r="DE288" s="298" t="str">
        <f t="shared" si="372"/>
        <v>C</v>
      </c>
    </row>
    <row r="289" spans="1:109" x14ac:dyDescent="0.25">
      <c r="A289" s="23">
        <v>800</v>
      </c>
      <c r="B289" s="23">
        <v>45</v>
      </c>
      <c r="C289" s="23">
        <v>2</v>
      </c>
      <c r="D289" s="23" t="s">
        <v>266</v>
      </c>
      <c r="E289" s="312">
        <f t="shared" si="304"/>
        <v>3.3239707101655287</v>
      </c>
      <c r="F289" s="287" t="str">
        <f t="shared" si="305"/>
        <v>C</v>
      </c>
      <c r="G289" s="312">
        <f t="shared" si="306"/>
        <v>2.9885000000000002</v>
      </c>
      <c r="H289" s="312">
        <f t="shared" si="306"/>
        <v>5.2776529725639625</v>
      </c>
      <c r="I289" s="287" t="str">
        <f t="shared" si="307"/>
        <v>C</v>
      </c>
      <c r="J289" s="320">
        <f t="shared" si="373"/>
        <v>2</v>
      </c>
      <c r="K289" s="80">
        <f t="shared" si="374"/>
        <v>2</v>
      </c>
      <c r="L289" s="82">
        <f t="shared" si="375"/>
        <v>2</v>
      </c>
      <c r="M289" s="80">
        <f t="shared" si="308"/>
        <v>45</v>
      </c>
      <c r="N289" s="80">
        <f t="shared" si="309"/>
        <v>160</v>
      </c>
      <c r="O289" s="80">
        <f t="shared" si="310"/>
        <v>160</v>
      </c>
      <c r="P289" s="80">
        <f t="shared" si="311"/>
        <v>800</v>
      </c>
      <c r="Q289" s="80">
        <f t="shared" si="312"/>
        <v>2240</v>
      </c>
      <c r="R289" s="80">
        <f t="shared" si="313"/>
        <v>2240</v>
      </c>
      <c r="S289" s="80">
        <f t="shared" si="314"/>
        <v>80</v>
      </c>
      <c r="T289" s="80">
        <f>0</f>
        <v>0</v>
      </c>
      <c r="U289" s="80">
        <f>'Int. Sens. Plot'!$B$2</f>
        <v>100</v>
      </c>
      <c r="V289" s="80">
        <f>'Int. Sens. Plot'!$B$3</f>
        <v>25</v>
      </c>
      <c r="W289" s="80">
        <f t="shared" si="315"/>
        <v>5</v>
      </c>
      <c r="X289" s="80">
        <f t="shared" si="316"/>
        <v>5</v>
      </c>
      <c r="Y289" s="225">
        <v>0.5</v>
      </c>
      <c r="Z289" s="80">
        <v>0</v>
      </c>
      <c r="AA289" s="86">
        <v>45</v>
      </c>
      <c r="AB289" s="86">
        <v>5</v>
      </c>
      <c r="AC289" s="80">
        <v>90</v>
      </c>
      <c r="AD289" s="80">
        <v>45</v>
      </c>
      <c r="AE289" s="80">
        <v>12</v>
      </c>
      <c r="AF289" s="80">
        <f t="shared" si="317"/>
        <v>33</v>
      </c>
      <c r="AG289" s="80">
        <f t="shared" si="318"/>
        <v>33</v>
      </c>
      <c r="AH289" s="86">
        <v>0</v>
      </c>
      <c r="AI289" s="86">
        <v>12</v>
      </c>
      <c r="AJ289" s="40">
        <v>269.89999999999998</v>
      </c>
      <c r="AK289" s="86">
        <v>9</v>
      </c>
      <c r="AL289" s="86">
        <v>0</v>
      </c>
      <c r="AM289" s="91">
        <v>1</v>
      </c>
      <c r="AN289" s="91">
        <v>0.1</v>
      </c>
      <c r="AO289" s="122">
        <v>3.5</v>
      </c>
      <c r="AP289" s="122">
        <v>10</v>
      </c>
      <c r="AQ289" s="122">
        <v>3</v>
      </c>
      <c r="AR289" s="122">
        <v>3</v>
      </c>
      <c r="AS289" s="122" t="str">
        <f t="shared" si="319"/>
        <v>Stop</v>
      </c>
      <c r="AT289" s="119" t="s">
        <v>74</v>
      </c>
      <c r="AU289" s="321" t="s">
        <v>74</v>
      </c>
      <c r="AV289" s="306">
        <f t="shared" si="320"/>
        <v>12.428571428571429</v>
      </c>
      <c r="AW289" s="276">
        <f t="shared" si="321"/>
        <v>0.62222222222222223</v>
      </c>
      <c r="AX289" s="276">
        <f t="shared" si="322"/>
        <v>2.7777777777777776E-2</v>
      </c>
      <c r="AY289" s="125">
        <f t="shared" si="323"/>
        <v>65.500300767572313</v>
      </c>
      <c r="AZ289" s="125">
        <f t="shared" si="324"/>
        <v>98.250451151358462</v>
      </c>
      <c r="BA289" s="125">
        <f t="shared" si="325"/>
        <v>141.42917296371604</v>
      </c>
      <c r="BB289" s="125">
        <f t="shared" si="326"/>
        <v>1</v>
      </c>
      <c r="BC289" s="125">
        <f t="shared" si="327"/>
        <v>1</v>
      </c>
      <c r="BD289" s="326" t="str">
        <f t="shared" si="328"/>
        <v>-</v>
      </c>
      <c r="BE289" s="125" t="str">
        <f t="shared" si="329"/>
        <v>-</v>
      </c>
      <c r="BF289" s="125">
        <f t="shared" si="330"/>
        <v>3.0860335717448124</v>
      </c>
      <c r="BG289" s="125">
        <f t="shared" si="331"/>
        <v>0.97247071016552877</v>
      </c>
      <c r="BH289" s="127">
        <f t="shared" si="332"/>
        <v>280</v>
      </c>
      <c r="BI289" s="125">
        <f t="shared" si="333"/>
        <v>1.6379999999999997</v>
      </c>
      <c r="BJ289" s="125">
        <f t="shared" si="334"/>
        <v>0.1138</v>
      </c>
      <c r="BK289" s="127">
        <f t="shared" si="335"/>
        <v>49</v>
      </c>
      <c r="BL289" s="126">
        <f>IF(AS289="Signalized",(AC289-BK289)^2/(2*AC289),IF(AS289="Free",PEDBIKE_DELAY(AX289,AW289,AF289,AE289,AO289,AR289,AM289,L289,TRUE),IF(AS289="Stop",1,"Control N/A!")))</f>
        <v>1</v>
      </c>
      <c r="BM289" s="125">
        <f t="shared" si="336"/>
        <v>0</v>
      </c>
      <c r="BN289" s="125">
        <f t="shared" si="337"/>
        <v>3.3239707101655287</v>
      </c>
      <c r="BO289" s="124" t="str">
        <f t="shared" si="338"/>
        <v>C</v>
      </c>
      <c r="BP289" s="310"/>
      <c r="BQ289" s="302">
        <f t="shared" si="339"/>
        <v>1500</v>
      </c>
      <c r="BR289" s="126">
        <v>274</v>
      </c>
      <c r="BS289" s="127">
        <f t="shared" si="340"/>
        <v>3.8576211369667985E-3</v>
      </c>
      <c r="BT289" s="126">
        <f t="shared" si="341"/>
        <v>22.5</v>
      </c>
      <c r="BU289" s="303">
        <f t="shared" si="342"/>
        <v>6.3</v>
      </c>
      <c r="BV289" s="276">
        <f t="shared" si="343"/>
        <v>0.62222222222222223</v>
      </c>
      <c r="BW289" s="276">
        <f t="shared" si="344"/>
        <v>6.9444444444444441E-3</v>
      </c>
      <c r="BX289" s="125">
        <f t="shared" si="345"/>
        <v>1</v>
      </c>
      <c r="BY289" s="125">
        <f t="shared" si="346"/>
        <v>9.1490155759144029E-3</v>
      </c>
      <c r="BZ289" s="125">
        <f t="shared" si="347"/>
        <v>6.3</v>
      </c>
      <c r="CA289" s="125">
        <f t="shared" si="348"/>
        <v>0.11200385639617194</v>
      </c>
      <c r="CB289" s="125">
        <f t="shared" si="349"/>
        <v>0.98015890525562976</v>
      </c>
      <c r="CC289" s="125">
        <f t="shared" si="350"/>
        <v>74.573185605741116</v>
      </c>
      <c r="CD289" s="125">
        <f t="shared" si="351"/>
        <v>1.4796136409930203</v>
      </c>
      <c r="CE289" s="125">
        <f t="shared" si="352"/>
        <v>50</v>
      </c>
      <c r="CF289" s="304" cm="1">
        <f t="array" ref="CF289">PEDBIKE_DELAY(BW289,BV289,AG289,AH289,AP289,AQ289,AN289,L289,FALSE)</f>
        <v>12.510471534432419</v>
      </c>
      <c r="CG289" s="306">
        <f t="shared" si="353"/>
        <v>6.3</v>
      </c>
      <c r="CH289" s="125">
        <f t="shared" si="354"/>
        <v>1</v>
      </c>
      <c r="CI289" s="125">
        <f t="shared" si="355"/>
        <v>9.1490155759144029E-3</v>
      </c>
      <c r="CJ289" s="125">
        <f t="shared" si="356"/>
        <v>6.3</v>
      </c>
      <c r="CK289" s="125">
        <f t="shared" si="357"/>
        <v>0.98015890525562976</v>
      </c>
      <c r="CL289" s="125">
        <f t="shared" si="358"/>
        <v>1</v>
      </c>
      <c r="CM289" s="125">
        <f t="shared" si="359"/>
        <v>73.093571964748094</v>
      </c>
      <c r="CN289" s="125">
        <f t="shared" si="360"/>
        <v>1.4796136409930203</v>
      </c>
      <c r="CO289" s="127">
        <f t="shared" si="361"/>
        <v>50</v>
      </c>
      <c r="CP289" s="125" cm="1">
        <f t="array" ref="CP289">PEDBIKE_DELAY(BW289,AW289,AG289,AH289,AP289,AQ289,AN289,L289,FALSE)</f>
        <v>12.510471534432419</v>
      </c>
      <c r="CQ289" s="126">
        <f t="shared" si="362"/>
        <v>30.5</v>
      </c>
      <c r="CR289" s="126">
        <f t="shared" si="363"/>
        <v>78.5</v>
      </c>
      <c r="CS289" s="126">
        <f t="shared" si="364"/>
        <v>54.5</v>
      </c>
      <c r="CT289" s="304">
        <f t="shared" si="365"/>
        <v>35.950000000000003</v>
      </c>
      <c r="CU289" s="126">
        <f t="shared" si="376"/>
        <v>12.510471534432419</v>
      </c>
      <c r="CV289" s="126">
        <f t="shared" si="366"/>
        <v>0</v>
      </c>
      <c r="CW289" s="127">
        <f t="shared" si="367"/>
        <v>0</v>
      </c>
      <c r="CX289" s="124">
        <f t="shared" si="368"/>
        <v>12</v>
      </c>
      <c r="CY289" s="124">
        <f t="shared" si="377"/>
        <v>3.2759999999999994</v>
      </c>
      <c r="CZ289" s="124">
        <f t="shared" si="378"/>
        <v>1.013152972563963</v>
      </c>
      <c r="DA289" s="125">
        <f t="shared" si="369"/>
        <v>-2.0678999999999998</v>
      </c>
      <c r="DB289" s="125">
        <f t="shared" si="370"/>
        <v>0.92400000000000004</v>
      </c>
      <c r="DC289" s="125">
        <f t="shared" si="371"/>
        <v>2.9885000000000002</v>
      </c>
      <c r="DD289" s="125">
        <f t="shared" si="379"/>
        <v>5.2776529725639625</v>
      </c>
      <c r="DE289" s="298" t="str">
        <f t="shared" si="372"/>
        <v>C</v>
      </c>
    </row>
    <row r="290" spans="1:109" x14ac:dyDescent="0.25">
      <c r="A290" s="23">
        <v>900</v>
      </c>
      <c r="B290" s="23">
        <v>45</v>
      </c>
      <c r="C290" s="23">
        <v>2</v>
      </c>
      <c r="D290" s="23" t="s">
        <v>266</v>
      </c>
      <c r="E290" s="312">
        <f t="shared" si="304"/>
        <v>3.5429457101655286</v>
      </c>
      <c r="F290" s="287" t="str">
        <f t="shared" si="305"/>
        <v>D</v>
      </c>
      <c r="G290" s="312">
        <f t="shared" si="306"/>
        <v>3.1040000000000001</v>
      </c>
      <c r="H290" s="312">
        <f t="shared" si="306"/>
        <v>5.8868098146165675</v>
      </c>
      <c r="I290" s="287" t="str">
        <f t="shared" si="307"/>
        <v>C</v>
      </c>
      <c r="J290" s="320">
        <f t="shared" si="373"/>
        <v>2</v>
      </c>
      <c r="K290" s="80">
        <f t="shared" si="374"/>
        <v>2</v>
      </c>
      <c r="L290" s="82">
        <f t="shared" si="375"/>
        <v>2</v>
      </c>
      <c r="M290" s="80">
        <f t="shared" si="308"/>
        <v>45</v>
      </c>
      <c r="N290" s="80">
        <f t="shared" si="309"/>
        <v>180</v>
      </c>
      <c r="O290" s="80">
        <f t="shared" si="310"/>
        <v>180</v>
      </c>
      <c r="P290" s="80">
        <f t="shared" si="311"/>
        <v>900</v>
      </c>
      <c r="Q290" s="80">
        <f t="shared" si="312"/>
        <v>2520</v>
      </c>
      <c r="R290" s="80">
        <f t="shared" si="313"/>
        <v>2520</v>
      </c>
      <c r="S290" s="80">
        <f t="shared" si="314"/>
        <v>90</v>
      </c>
      <c r="T290" s="80">
        <f>0</f>
        <v>0</v>
      </c>
      <c r="U290" s="80">
        <f>'Int. Sens. Plot'!$B$2</f>
        <v>100</v>
      </c>
      <c r="V290" s="80">
        <f>'Int. Sens. Plot'!$B$3</f>
        <v>25</v>
      </c>
      <c r="W290" s="80">
        <f t="shared" si="315"/>
        <v>5</v>
      </c>
      <c r="X290" s="80">
        <f t="shared" si="316"/>
        <v>5</v>
      </c>
      <c r="Y290" s="225">
        <v>0.5</v>
      </c>
      <c r="Z290" s="80">
        <v>0</v>
      </c>
      <c r="AA290" s="86">
        <v>45</v>
      </c>
      <c r="AB290" s="86">
        <v>5</v>
      </c>
      <c r="AC290" s="80">
        <v>90</v>
      </c>
      <c r="AD290" s="80">
        <v>45</v>
      </c>
      <c r="AE290" s="80">
        <v>12</v>
      </c>
      <c r="AF290" s="80">
        <f t="shared" si="317"/>
        <v>33</v>
      </c>
      <c r="AG290" s="80">
        <f t="shared" si="318"/>
        <v>33</v>
      </c>
      <c r="AH290" s="86">
        <v>0</v>
      </c>
      <c r="AI290" s="86">
        <v>12</v>
      </c>
      <c r="AJ290" s="40">
        <v>270.89999999999998</v>
      </c>
      <c r="AK290" s="86">
        <v>9</v>
      </c>
      <c r="AL290" s="86">
        <v>0</v>
      </c>
      <c r="AM290" s="91">
        <v>1</v>
      </c>
      <c r="AN290" s="91">
        <v>0.1</v>
      </c>
      <c r="AO290" s="122">
        <v>3.5</v>
      </c>
      <c r="AP290" s="122">
        <v>10</v>
      </c>
      <c r="AQ290" s="122">
        <v>3</v>
      </c>
      <c r="AR290" s="122">
        <v>3</v>
      </c>
      <c r="AS290" s="122" t="str">
        <f t="shared" si="319"/>
        <v>Stop</v>
      </c>
      <c r="AT290" s="119" t="s">
        <v>74</v>
      </c>
      <c r="AU290" s="321" t="s">
        <v>74</v>
      </c>
      <c r="AV290" s="306">
        <f t="shared" si="320"/>
        <v>12.428571428571429</v>
      </c>
      <c r="AW290" s="276">
        <f t="shared" si="321"/>
        <v>0.7</v>
      </c>
      <c r="AX290" s="276">
        <f t="shared" si="322"/>
        <v>2.7777777777777776E-2</v>
      </c>
      <c r="AY290" s="125">
        <f t="shared" si="323"/>
        <v>153.19987586137708</v>
      </c>
      <c r="AZ290" s="125">
        <f t="shared" si="324"/>
        <v>229.79981379206561</v>
      </c>
      <c r="BA290" s="125">
        <f t="shared" si="325"/>
        <v>316.82832315132561</v>
      </c>
      <c r="BB290" s="125">
        <f t="shared" si="326"/>
        <v>1</v>
      </c>
      <c r="BC290" s="125">
        <f t="shared" si="327"/>
        <v>1</v>
      </c>
      <c r="BD290" s="326" t="str">
        <f t="shared" si="328"/>
        <v>-</v>
      </c>
      <c r="BE290" s="125" t="str">
        <f t="shared" si="329"/>
        <v>-</v>
      </c>
      <c r="BF290" s="125">
        <f t="shared" si="330"/>
        <v>2.7693496999915777</v>
      </c>
      <c r="BG290" s="125">
        <f t="shared" si="331"/>
        <v>0.97247071016552877</v>
      </c>
      <c r="BH290" s="127">
        <f t="shared" si="332"/>
        <v>315</v>
      </c>
      <c r="BI290" s="125">
        <f t="shared" si="333"/>
        <v>1.8427499999999997</v>
      </c>
      <c r="BJ290" s="125">
        <f t="shared" si="334"/>
        <v>0.128025</v>
      </c>
      <c r="BK290" s="127">
        <f t="shared" si="335"/>
        <v>49</v>
      </c>
      <c r="BL290" s="126">
        <f>IF(AS290="Signalized",(AC290-BK290)^2/(2*AC290),IF(AS290="Free",PEDBIKE_DELAY(AX290,AW290,AF290,AE290,AO290,AR290,AM290,L290,TRUE),IF(AS290="Stop",1,"Control N/A!")))</f>
        <v>1</v>
      </c>
      <c r="BM290" s="125">
        <f t="shared" si="336"/>
        <v>0</v>
      </c>
      <c r="BN290" s="125">
        <f t="shared" si="337"/>
        <v>3.5429457101655286</v>
      </c>
      <c r="BO290" s="124" t="str">
        <f t="shared" si="338"/>
        <v>D</v>
      </c>
      <c r="BP290" s="310"/>
      <c r="BQ290" s="302">
        <f t="shared" si="339"/>
        <v>1500</v>
      </c>
      <c r="BR290" s="126">
        <v>275</v>
      </c>
      <c r="BS290" s="127">
        <f t="shared" si="340"/>
        <v>8.00778007526087E-4</v>
      </c>
      <c r="BT290" s="126">
        <f t="shared" si="341"/>
        <v>22.5</v>
      </c>
      <c r="BU290" s="303">
        <f t="shared" si="342"/>
        <v>6.3</v>
      </c>
      <c r="BV290" s="276">
        <f t="shared" si="343"/>
        <v>0.7</v>
      </c>
      <c r="BW290" s="276">
        <f t="shared" si="344"/>
        <v>6.9444444444444441E-3</v>
      </c>
      <c r="BX290" s="125">
        <f t="shared" si="345"/>
        <v>1</v>
      </c>
      <c r="BY290" s="125">
        <f t="shared" si="346"/>
        <v>7.0781649102053508E-3</v>
      </c>
      <c r="BZ290" s="125">
        <f t="shared" si="347"/>
        <v>6.3</v>
      </c>
      <c r="CA290" s="125">
        <f t="shared" si="348"/>
        <v>0.12509184481475499</v>
      </c>
      <c r="CB290" s="125">
        <f t="shared" si="349"/>
        <v>0.98784482167008503</v>
      </c>
      <c r="CC290" s="125">
        <f t="shared" si="350"/>
        <v>111.15028511441753</v>
      </c>
      <c r="CD290" s="125">
        <f t="shared" si="351"/>
        <v>1.3510515369866356</v>
      </c>
      <c r="CE290" s="125">
        <f t="shared" si="352"/>
        <v>82</v>
      </c>
      <c r="CF290" s="304" cm="1">
        <f t="array" ref="CF290">PEDBIKE_DELAY(BW290,BV290,AG290,AH290,AP290,AQ290,AN290,L290,FALSE)</f>
        <v>15.431848416926329</v>
      </c>
      <c r="CG290" s="306">
        <f t="shared" si="353"/>
        <v>6.3</v>
      </c>
      <c r="CH290" s="125">
        <f t="shared" si="354"/>
        <v>1</v>
      </c>
      <c r="CI290" s="125">
        <f t="shared" si="355"/>
        <v>7.0781649102053508E-3</v>
      </c>
      <c r="CJ290" s="125">
        <f t="shared" si="356"/>
        <v>6.3</v>
      </c>
      <c r="CK290" s="125">
        <f t="shared" si="357"/>
        <v>0.98784482167008503</v>
      </c>
      <c r="CL290" s="125">
        <f t="shared" si="358"/>
        <v>1</v>
      </c>
      <c r="CM290" s="125">
        <f t="shared" si="359"/>
        <v>109.79923357743088</v>
      </c>
      <c r="CN290" s="125">
        <f t="shared" si="360"/>
        <v>1.3510515369866356</v>
      </c>
      <c r="CO290" s="127">
        <f t="shared" si="361"/>
        <v>82</v>
      </c>
      <c r="CP290" s="125" cm="1">
        <f t="array" ref="CP290">PEDBIKE_DELAY(BW290,AW290,AG290,AH290,AP290,AQ290,AN290,L290,FALSE)</f>
        <v>15.431848416926329</v>
      </c>
      <c r="CQ290" s="126">
        <f t="shared" si="362"/>
        <v>30.5</v>
      </c>
      <c r="CR290" s="126">
        <f t="shared" si="363"/>
        <v>78.5</v>
      </c>
      <c r="CS290" s="126">
        <f t="shared" si="364"/>
        <v>54.5</v>
      </c>
      <c r="CT290" s="304">
        <f t="shared" si="365"/>
        <v>35.950000000000003</v>
      </c>
      <c r="CU290" s="126">
        <f t="shared" si="376"/>
        <v>15.431848416926329</v>
      </c>
      <c r="CV290" s="126">
        <f t="shared" si="366"/>
        <v>0</v>
      </c>
      <c r="CW290" s="127">
        <f t="shared" si="367"/>
        <v>0</v>
      </c>
      <c r="CX290" s="124">
        <f t="shared" si="368"/>
        <v>12</v>
      </c>
      <c r="CY290" s="124">
        <f t="shared" si="377"/>
        <v>3.6854999999999993</v>
      </c>
      <c r="CZ290" s="124">
        <f t="shared" si="378"/>
        <v>1.0973098146165678</v>
      </c>
      <c r="DA290" s="125">
        <f t="shared" si="369"/>
        <v>-2.0678999999999998</v>
      </c>
      <c r="DB290" s="125">
        <f t="shared" si="370"/>
        <v>1.0395000000000001</v>
      </c>
      <c r="DC290" s="125">
        <f t="shared" si="371"/>
        <v>3.1040000000000001</v>
      </c>
      <c r="DD290" s="125">
        <f t="shared" si="379"/>
        <v>5.8868098146165675</v>
      </c>
      <c r="DE290" s="298" t="str">
        <f t="shared" si="372"/>
        <v>C</v>
      </c>
    </row>
    <row r="291" spans="1:109" x14ac:dyDescent="0.25">
      <c r="A291" s="23">
        <v>1000</v>
      </c>
      <c r="B291" s="23">
        <v>45</v>
      </c>
      <c r="C291" s="23">
        <v>2</v>
      </c>
      <c r="D291" s="23" t="s">
        <v>266</v>
      </c>
      <c r="E291" s="312">
        <f t="shared" si="304"/>
        <v>3.761920710165529</v>
      </c>
      <c r="F291" s="287" t="str">
        <f t="shared" si="305"/>
        <v>D</v>
      </c>
      <c r="G291" s="312">
        <f t="shared" si="306"/>
        <v>3.2195</v>
      </c>
      <c r="H291" s="312">
        <f t="shared" si="306"/>
        <v>6.4872891568967841</v>
      </c>
      <c r="I291" s="287" t="str">
        <f t="shared" si="307"/>
        <v>C</v>
      </c>
      <c r="J291" s="320">
        <f t="shared" si="373"/>
        <v>2</v>
      </c>
      <c r="K291" s="80">
        <f t="shared" si="374"/>
        <v>2</v>
      </c>
      <c r="L291" s="82">
        <f t="shared" si="375"/>
        <v>2</v>
      </c>
      <c r="M291" s="80">
        <f t="shared" si="308"/>
        <v>45</v>
      </c>
      <c r="N291" s="80">
        <f t="shared" si="309"/>
        <v>200</v>
      </c>
      <c r="O291" s="80">
        <f t="shared" si="310"/>
        <v>200</v>
      </c>
      <c r="P291" s="80">
        <f t="shared" si="311"/>
        <v>1000</v>
      </c>
      <c r="Q291" s="80">
        <f t="shared" si="312"/>
        <v>2800</v>
      </c>
      <c r="R291" s="80">
        <f t="shared" si="313"/>
        <v>2800</v>
      </c>
      <c r="S291" s="80">
        <f t="shared" si="314"/>
        <v>100</v>
      </c>
      <c r="T291" s="80">
        <f>0</f>
        <v>0</v>
      </c>
      <c r="U291" s="80">
        <f>'Int. Sens. Plot'!$B$2</f>
        <v>100</v>
      </c>
      <c r="V291" s="80">
        <f>'Int. Sens. Plot'!$B$3</f>
        <v>25</v>
      </c>
      <c r="W291" s="80">
        <f t="shared" si="315"/>
        <v>5</v>
      </c>
      <c r="X291" s="80">
        <f t="shared" si="316"/>
        <v>5</v>
      </c>
      <c r="Y291" s="225">
        <v>0.5</v>
      </c>
      <c r="Z291" s="80">
        <v>0</v>
      </c>
      <c r="AA291" s="86">
        <v>45</v>
      </c>
      <c r="AB291" s="86">
        <v>5</v>
      </c>
      <c r="AC291" s="80">
        <v>90</v>
      </c>
      <c r="AD291" s="80">
        <v>45</v>
      </c>
      <c r="AE291" s="80">
        <v>12</v>
      </c>
      <c r="AF291" s="80">
        <f t="shared" si="317"/>
        <v>33</v>
      </c>
      <c r="AG291" s="80">
        <f t="shared" si="318"/>
        <v>33</v>
      </c>
      <c r="AH291" s="86">
        <v>0</v>
      </c>
      <c r="AI291" s="86">
        <v>12</v>
      </c>
      <c r="AJ291" s="40">
        <v>271.89999999999998</v>
      </c>
      <c r="AK291" s="86">
        <v>9</v>
      </c>
      <c r="AL291" s="86">
        <v>0</v>
      </c>
      <c r="AM291" s="91">
        <v>1</v>
      </c>
      <c r="AN291" s="91">
        <v>0.1</v>
      </c>
      <c r="AO291" s="122">
        <v>3.5</v>
      </c>
      <c r="AP291" s="122">
        <v>10</v>
      </c>
      <c r="AQ291" s="122">
        <v>3</v>
      </c>
      <c r="AR291" s="122">
        <v>3</v>
      </c>
      <c r="AS291" s="122" t="str">
        <f t="shared" si="319"/>
        <v>Stop</v>
      </c>
      <c r="AT291" s="119" t="s">
        <v>74</v>
      </c>
      <c r="AU291" s="321" t="s">
        <v>74</v>
      </c>
      <c r="AV291" s="306">
        <f t="shared" si="320"/>
        <v>12.428571428571429</v>
      </c>
      <c r="AW291" s="276">
        <f t="shared" si="321"/>
        <v>0.77777777777777779</v>
      </c>
      <c r="AX291" s="276">
        <f t="shared" si="322"/>
        <v>2.7777777777777776E-2</v>
      </c>
      <c r="AY291" s="125">
        <f t="shared" si="323"/>
        <v>363.27535292532644</v>
      </c>
      <c r="AZ291" s="125">
        <f t="shared" si="324"/>
        <v>544.9130293879897</v>
      </c>
      <c r="BA291" s="125">
        <f t="shared" si="325"/>
        <v>736.97927727922433</v>
      </c>
      <c r="BB291" s="125">
        <f t="shared" si="326"/>
        <v>1</v>
      </c>
      <c r="BC291" s="125">
        <f t="shared" si="327"/>
        <v>1</v>
      </c>
      <c r="BD291" s="326" t="str">
        <f t="shared" si="328"/>
        <v>-</v>
      </c>
      <c r="BE291" s="125" t="str">
        <f t="shared" si="329"/>
        <v>-</v>
      </c>
      <c r="BF291" s="125">
        <f t="shared" si="330"/>
        <v>2.5129693627984313</v>
      </c>
      <c r="BG291" s="125">
        <f t="shared" si="331"/>
        <v>0.97247071016552877</v>
      </c>
      <c r="BH291" s="127">
        <f t="shared" si="332"/>
        <v>350</v>
      </c>
      <c r="BI291" s="125">
        <f t="shared" si="333"/>
        <v>2.0474999999999999</v>
      </c>
      <c r="BJ291" s="125">
        <f t="shared" si="334"/>
        <v>0.14224999999999999</v>
      </c>
      <c r="BK291" s="127">
        <f t="shared" si="335"/>
        <v>49</v>
      </c>
      <c r="BL291" s="126">
        <f>IF(AS291="Signalized",(AC291-BK291)^2/(2*AC291),IF(AS291="Free",PEDBIKE_DELAY(AX291,AW291,AF291,AE291,AO291,AR291,AM291,L291,TRUE),IF(AS291="Stop",1,"Control N/A!")))</f>
        <v>1</v>
      </c>
      <c r="BM291" s="125">
        <f t="shared" si="336"/>
        <v>0</v>
      </c>
      <c r="BN291" s="125">
        <f t="shared" si="337"/>
        <v>3.761920710165529</v>
      </c>
      <c r="BO291" s="124" t="str">
        <f t="shared" si="338"/>
        <v>D</v>
      </c>
      <c r="BP291" s="310"/>
      <c r="BQ291" s="302">
        <f t="shared" si="339"/>
        <v>1500</v>
      </c>
      <c r="BR291" s="126">
        <v>276</v>
      </c>
      <c r="BS291" s="127">
        <f t="shared" si="340"/>
        <v>1.6439144296255263E-4</v>
      </c>
      <c r="BT291" s="126">
        <f t="shared" si="341"/>
        <v>22.5</v>
      </c>
      <c r="BU291" s="303">
        <f t="shared" si="342"/>
        <v>6.3</v>
      </c>
      <c r="BV291" s="276">
        <f t="shared" si="343"/>
        <v>0.77777777777777779</v>
      </c>
      <c r="BW291" s="276">
        <f t="shared" si="344"/>
        <v>6.9444444444444441E-3</v>
      </c>
      <c r="BX291" s="125">
        <f t="shared" si="345"/>
        <v>1</v>
      </c>
      <c r="BY291" s="125">
        <f t="shared" si="346"/>
        <v>5.7044790949202489E-3</v>
      </c>
      <c r="BZ291" s="125">
        <f t="shared" si="347"/>
        <v>6.3</v>
      </c>
      <c r="CA291" s="125">
        <f t="shared" si="348"/>
        <v>0.13798693212438751</v>
      </c>
      <c r="CB291" s="125">
        <f t="shared" si="349"/>
        <v>0.99255341692907562</v>
      </c>
      <c r="CC291" s="125">
        <f t="shared" si="350"/>
        <v>166.31102272697819</v>
      </c>
      <c r="CD291" s="125">
        <f t="shared" si="351"/>
        <v>1.2384488463468286</v>
      </c>
      <c r="CE291" s="125">
        <f t="shared" si="352"/>
        <v>134</v>
      </c>
      <c r="CF291" s="304" cm="1">
        <f t="array" ref="CF291">PEDBIKE_DELAY(BW291,BV291,AG291,AH291,AP291,AQ291,AN291,L291,FALSE)</f>
        <v>18.627914572634406</v>
      </c>
      <c r="CG291" s="306">
        <f t="shared" si="353"/>
        <v>6.3</v>
      </c>
      <c r="CH291" s="125">
        <f t="shared" si="354"/>
        <v>1</v>
      </c>
      <c r="CI291" s="125">
        <f t="shared" si="355"/>
        <v>5.7044790949202489E-3</v>
      </c>
      <c r="CJ291" s="125">
        <f t="shared" si="356"/>
        <v>6.3</v>
      </c>
      <c r="CK291" s="125">
        <f t="shared" si="357"/>
        <v>0.99255341692907562</v>
      </c>
      <c r="CL291" s="125">
        <f t="shared" si="358"/>
        <v>1</v>
      </c>
      <c r="CM291" s="125">
        <f t="shared" si="359"/>
        <v>165.07257388063135</v>
      </c>
      <c r="CN291" s="125">
        <f t="shared" si="360"/>
        <v>1.2384488463468286</v>
      </c>
      <c r="CO291" s="127">
        <f t="shared" si="361"/>
        <v>134</v>
      </c>
      <c r="CP291" s="125" cm="1">
        <f t="array" ref="CP291">PEDBIKE_DELAY(BW291,AW291,AG291,AH291,AP291,AQ291,AN291,L291,FALSE)</f>
        <v>18.627914572634406</v>
      </c>
      <c r="CQ291" s="126">
        <f t="shared" si="362"/>
        <v>30.5</v>
      </c>
      <c r="CR291" s="126">
        <f t="shared" si="363"/>
        <v>78.5</v>
      </c>
      <c r="CS291" s="126">
        <f t="shared" si="364"/>
        <v>54.5</v>
      </c>
      <c r="CT291" s="304">
        <f t="shared" si="365"/>
        <v>35.950000000000003</v>
      </c>
      <c r="CU291" s="126">
        <f t="shared" si="376"/>
        <v>18.627914572634406</v>
      </c>
      <c r="CV291" s="126">
        <f t="shared" si="366"/>
        <v>0</v>
      </c>
      <c r="CW291" s="127">
        <f t="shared" si="367"/>
        <v>0</v>
      </c>
      <c r="CX291" s="124">
        <f t="shared" si="368"/>
        <v>12</v>
      </c>
      <c r="CY291" s="124">
        <f t="shared" si="377"/>
        <v>4.0949999999999998</v>
      </c>
      <c r="CZ291" s="124">
        <f t="shared" si="378"/>
        <v>1.1727891568967848</v>
      </c>
      <c r="DA291" s="125">
        <f t="shared" si="369"/>
        <v>-2.0678999999999998</v>
      </c>
      <c r="DB291" s="125">
        <f t="shared" si="370"/>
        <v>1.155</v>
      </c>
      <c r="DC291" s="125">
        <f t="shared" si="371"/>
        <v>3.2195</v>
      </c>
      <c r="DD291" s="125">
        <f t="shared" si="379"/>
        <v>6.4872891568967841</v>
      </c>
      <c r="DE291" s="298" t="str">
        <f t="shared" si="372"/>
        <v>C</v>
      </c>
    </row>
    <row r="292" spans="1:109" x14ac:dyDescent="0.25">
      <c r="A292" s="23">
        <v>1100</v>
      </c>
      <c r="B292" s="23">
        <v>45</v>
      </c>
      <c r="C292" s="23">
        <v>2</v>
      </c>
      <c r="D292" s="23" t="s">
        <v>266</v>
      </c>
      <c r="E292" s="312">
        <f t="shared" si="304"/>
        <v>3.9808957101655289</v>
      </c>
      <c r="F292" s="287" t="str">
        <f t="shared" si="305"/>
        <v>D</v>
      </c>
      <c r="G292" s="312">
        <f t="shared" si="306"/>
        <v>3.335</v>
      </c>
      <c r="H292" s="312">
        <f t="shared" si="306"/>
        <v>7.0787949509488124</v>
      </c>
      <c r="I292" s="287" t="str">
        <f t="shared" si="307"/>
        <v>C</v>
      </c>
      <c r="J292" s="320">
        <f t="shared" si="373"/>
        <v>2</v>
      </c>
      <c r="K292" s="80">
        <f t="shared" si="374"/>
        <v>2</v>
      </c>
      <c r="L292" s="82">
        <f t="shared" si="375"/>
        <v>2</v>
      </c>
      <c r="M292" s="80">
        <f t="shared" si="308"/>
        <v>45</v>
      </c>
      <c r="N292" s="80">
        <f t="shared" si="309"/>
        <v>220</v>
      </c>
      <c r="O292" s="80">
        <f t="shared" si="310"/>
        <v>220</v>
      </c>
      <c r="P292" s="80">
        <f t="shared" si="311"/>
        <v>1100</v>
      </c>
      <c r="Q292" s="80">
        <f t="shared" si="312"/>
        <v>3080</v>
      </c>
      <c r="R292" s="80">
        <f t="shared" si="313"/>
        <v>3080</v>
      </c>
      <c r="S292" s="80">
        <f t="shared" si="314"/>
        <v>110</v>
      </c>
      <c r="T292" s="80">
        <f>0</f>
        <v>0</v>
      </c>
      <c r="U292" s="80">
        <f>'Int. Sens. Plot'!$B$2</f>
        <v>100</v>
      </c>
      <c r="V292" s="80">
        <f>'Int. Sens. Plot'!$B$3</f>
        <v>25</v>
      </c>
      <c r="W292" s="80">
        <f t="shared" si="315"/>
        <v>5</v>
      </c>
      <c r="X292" s="80">
        <f t="shared" si="316"/>
        <v>5</v>
      </c>
      <c r="Y292" s="225">
        <v>0.5</v>
      </c>
      <c r="Z292" s="80">
        <v>0</v>
      </c>
      <c r="AA292" s="86">
        <v>45</v>
      </c>
      <c r="AB292" s="86">
        <v>5</v>
      </c>
      <c r="AC292" s="80">
        <v>90</v>
      </c>
      <c r="AD292" s="80">
        <v>45</v>
      </c>
      <c r="AE292" s="80">
        <v>12</v>
      </c>
      <c r="AF292" s="80">
        <f t="shared" si="317"/>
        <v>33</v>
      </c>
      <c r="AG292" s="80">
        <f t="shared" si="318"/>
        <v>33</v>
      </c>
      <c r="AH292" s="86">
        <v>0</v>
      </c>
      <c r="AI292" s="86">
        <v>12</v>
      </c>
      <c r="AJ292" s="40">
        <v>272.89999999999998</v>
      </c>
      <c r="AK292" s="86">
        <v>9</v>
      </c>
      <c r="AL292" s="86">
        <v>0</v>
      </c>
      <c r="AM292" s="91">
        <v>1</v>
      </c>
      <c r="AN292" s="91">
        <v>0.1</v>
      </c>
      <c r="AO292" s="122">
        <v>3.5</v>
      </c>
      <c r="AP292" s="122">
        <v>10</v>
      </c>
      <c r="AQ292" s="122">
        <v>3</v>
      </c>
      <c r="AR292" s="122">
        <v>3</v>
      </c>
      <c r="AS292" s="122" t="str">
        <f t="shared" si="319"/>
        <v>Stop</v>
      </c>
      <c r="AT292" s="119" t="s">
        <v>74</v>
      </c>
      <c r="AU292" s="321" t="s">
        <v>74</v>
      </c>
      <c r="AV292" s="306">
        <f t="shared" si="320"/>
        <v>12.428571428571429</v>
      </c>
      <c r="AW292" s="276">
        <f t="shared" si="321"/>
        <v>0.85555555555555551</v>
      </c>
      <c r="AX292" s="276">
        <f t="shared" si="322"/>
        <v>2.7777777777777776E-2</v>
      </c>
      <c r="AY292" s="125">
        <f t="shared" si="323"/>
        <v>870.37778396925114</v>
      </c>
      <c r="AZ292" s="125">
        <f t="shared" si="324"/>
        <v>1305.5666759538767</v>
      </c>
      <c r="BA292" s="125">
        <f t="shared" si="325"/>
        <v>1751.1841393670736</v>
      </c>
      <c r="BB292" s="125">
        <f t="shared" si="326"/>
        <v>1</v>
      </c>
      <c r="BC292" s="125">
        <f t="shared" si="327"/>
        <v>1</v>
      </c>
      <c r="BD292" s="326" t="str">
        <f t="shared" si="328"/>
        <v>-</v>
      </c>
      <c r="BE292" s="125" t="str">
        <f t="shared" si="329"/>
        <v>-</v>
      </c>
      <c r="BF292" s="125">
        <f t="shared" si="330"/>
        <v>2.2994131821035446</v>
      </c>
      <c r="BG292" s="125">
        <f t="shared" si="331"/>
        <v>0.97247071016552877</v>
      </c>
      <c r="BH292" s="127">
        <f t="shared" si="332"/>
        <v>385</v>
      </c>
      <c r="BI292" s="125">
        <f t="shared" si="333"/>
        <v>2.2522500000000001</v>
      </c>
      <c r="BJ292" s="125">
        <f t="shared" si="334"/>
        <v>0.156475</v>
      </c>
      <c r="BK292" s="127">
        <f t="shared" si="335"/>
        <v>49</v>
      </c>
      <c r="BL292" s="126">
        <f>IF(AS292="Signalized",(AC292-BK292)^2/(2*AC292),IF(AS292="Free",PEDBIKE_DELAY(AX292,AW292,AF292,AE292,AO292,AR292,AM292,L292,TRUE),IF(AS292="Stop",1,"Control N/A!")))</f>
        <v>1</v>
      </c>
      <c r="BM292" s="125">
        <f t="shared" si="336"/>
        <v>0</v>
      </c>
      <c r="BN292" s="125">
        <f t="shared" si="337"/>
        <v>3.9808957101655289</v>
      </c>
      <c r="BO292" s="124" t="str">
        <f t="shared" si="338"/>
        <v>D</v>
      </c>
      <c r="BP292" s="310"/>
      <c r="BQ292" s="302">
        <f t="shared" si="339"/>
        <v>1500</v>
      </c>
      <c r="BR292" s="126">
        <v>277</v>
      </c>
      <c r="BS292" s="127">
        <f t="shared" si="340"/>
        <v>3.3374962286152477E-5</v>
      </c>
      <c r="BT292" s="126">
        <f t="shared" si="341"/>
        <v>22.5</v>
      </c>
      <c r="BU292" s="303">
        <f t="shared" si="342"/>
        <v>6.3</v>
      </c>
      <c r="BV292" s="276">
        <f t="shared" si="343"/>
        <v>0.85555555555555551</v>
      </c>
      <c r="BW292" s="276">
        <f t="shared" si="344"/>
        <v>6.9444444444444441E-3</v>
      </c>
      <c r="BX292" s="125">
        <f t="shared" si="345"/>
        <v>1</v>
      </c>
      <c r="BY292" s="125">
        <f t="shared" si="346"/>
        <v>4.7977208709593204E-3</v>
      </c>
      <c r="BZ292" s="125">
        <f t="shared" si="347"/>
        <v>6.3</v>
      </c>
      <c r="CA292" s="125">
        <f t="shared" si="348"/>
        <v>0.15069196145394803</v>
      </c>
      <c r="CB292" s="125">
        <f t="shared" si="349"/>
        <v>0.99543802666426484</v>
      </c>
      <c r="CC292" s="125">
        <f t="shared" si="350"/>
        <v>249.8828772028028</v>
      </c>
      <c r="CD292" s="125">
        <f t="shared" si="351"/>
        <v>1.1399590228559535</v>
      </c>
      <c r="CE292" s="125">
        <f t="shared" si="352"/>
        <v>219</v>
      </c>
      <c r="CF292" s="304" cm="1">
        <f t="array" ref="CF292">PEDBIKE_DELAY(BW292,BV292,AG292,AH292,AP292,AQ292,AN292,L292,FALSE)</f>
        <v>21.988313322977184</v>
      </c>
      <c r="CG292" s="306">
        <f t="shared" si="353"/>
        <v>6.3</v>
      </c>
      <c r="CH292" s="125">
        <f t="shared" si="354"/>
        <v>1</v>
      </c>
      <c r="CI292" s="125">
        <f t="shared" si="355"/>
        <v>4.7977208709593204E-3</v>
      </c>
      <c r="CJ292" s="125">
        <f t="shared" si="356"/>
        <v>6.3</v>
      </c>
      <c r="CK292" s="125">
        <f t="shared" si="357"/>
        <v>0.99543802666426495</v>
      </c>
      <c r="CL292" s="125">
        <f t="shared" si="358"/>
        <v>1</v>
      </c>
      <c r="CM292" s="125">
        <f t="shared" si="359"/>
        <v>248.74291817994683</v>
      </c>
      <c r="CN292" s="125">
        <f t="shared" si="360"/>
        <v>1.1399590228559535</v>
      </c>
      <c r="CO292" s="127">
        <f t="shared" si="361"/>
        <v>219</v>
      </c>
      <c r="CP292" s="125" cm="1">
        <f t="array" ref="CP292">PEDBIKE_DELAY(BW292,AW292,AG292,AH292,AP292,AQ292,AN292,L292,FALSE)</f>
        <v>21.988313322977184</v>
      </c>
      <c r="CQ292" s="126">
        <f t="shared" si="362"/>
        <v>30.5</v>
      </c>
      <c r="CR292" s="126">
        <f t="shared" si="363"/>
        <v>78.5</v>
      </c>
      <c r="CS292" s="126">
        <f t="shared" si="364"/>
        <v>54.5</v>
      </c>
      <c r="CT292" s="304">
        <f t="shared" si="365"/>
        <v>35.950000000000003</v>
      </c>
      <c r="CU292" s="126">
        <f t="shared" si="376"/>
        <v>21.988313322977184</v>
      </c>
      <c r="CV292" s="126">
        <f t="shared" si="366"/>
        <v>0</v>
      </c>
      <c r="CW292" s="127">
        <f t="shared" si="367"/>
        <v>0</v>
      </c>
      <c r="CX292" s="124">
        <f t="shared" si="368"/>
        <v>12</v>
      </c>
      <c r="CY292" s="124">
        <f t="shared" si="377"/>
        <v>4.5045000000000002</v>
      </c>
      <c r="CZ292" s="124">
        <f t="shared" si="378"/>
        <v>1.2392949509488125</v>
      </c>
      <c r="DA292" s="125">
        <f t="shared" si="369"/>
        <v>-2.0678999999999998</v>
      </c>
      <c r="DB292" s="125">
        <f t="shared" si="370"/>
        <v>1.2705</v>
      </c>
      <c r="DC292" s="125">
        <f t="shared" si="371"/>
        <v>3.335</v>
      </c>
      <c r="DD292" s="125">
        <f t="shared" si="379"/>
        <v>7.0787949509488124</v>
      </c>
      <c r="DE292" s="298" t="str">
        <f t="shared" si="372"/>
        <v>C</v>
      </c>
    </row>
    <row r="293" spans="1:109" x14ac:dyDescent="0.25">
      <c r="A293" s="23">
        <v>1200</v>
      </c>
      <c r="B293" s="23">
        <v>45</v>
      </c>
      <c r="C293" s="23">
        <v>2</v>
      </c>
      <c r="D293" s="23" t="s">
        <v>266</v>
      </c>
      <c r="E293" s="312">
        <f t="shared" si="304"/>
        <v>4.1998707101655288</v>
      </c>
      <c r="F293" s="287" t="str">
        <f t="shared" si="305"/>
        <v>D</v>
      </c>
      <c r="G293" s="312">
        <f t="shared" si="306"/>
        <v>3.4504999999999999</v>
      </c>
      <c r="H293" s="312">
        <f t="shared" si="306"/>
        <v>7.6608786436136382</v>
      </c>
      <c r="I293" s="287" t="str">
        <f t="shared" si="307"/>
        <v>C</v>
      </c>
      <c r="J293" s="320">
        <f t="shared" si="373"/>
        <v>2</v>
      </c>
      <c r="K293" s="80">
        <f t="shared" si="374"/>
        <v>2</v>
      </c>
      <c r="L293" s="82">
        <f t="shared" si="375"/>
        <v>2</v>
      </c>
      <c r="M293" s="80">
        <f t="shared" si="308"/>
        <v>45</v>
      </c>
      <c r="N293" s="80">
        <f t="shared" si="309"/>
        <v>240</v>
      </c>
      <c r="O293" s="80">
        <f t="shared" si="310"/>
        <v>240</v>
      </c>
      <c r="P293" s="80">
        <f t="shared" si="311"/>
        <v>1200</v>
      </c>
      <c r="Q293" s="80">
        <f t="shared" si="312"/>
        <v>3360</v>
      </c>
      <c r="R293" s="80">
        <f t="shared" si="313"/>
        <v>3360</v>
      </c>
      <c r="S293" s="80">
        <f t="shared" si="314"/>
        <v>120</v>
      </c>
      <c r="T293" s="80">
        <f>0</f>
        <v>0</v>
      </c>
      <c r="U293" s="80">
        <f>'Int. Sens. Plot'!$B$2</f>
        <v>100</v>
      </c>
      <c r="V293" s="80">
        <f>'Int. Sens. Plot'!$B$3</f>
        <v>25</v>
      </c>
      <c r="W293" s="80">
        <f t="shared" si="315"/>
        <v>5</v>
      </c>
      <c r="X293" s="80">
        <f t="shared" si="316"/>
        <v>5</v>
      </c>
      <c r="Y293" s="225">
        <v>0.5</v>
      </c>
      <c r="Z293" s="80">
        <v>0</v>
      </c>
      <c r="AA293" s="86">
        <v>45</v>
      </c>
      <c r="AB293" s="86">
        <v>5</v>
      </c>
      <c r="AC293" s="80">
        <v>90</v>
      </c>
      <c r="AD293" s="80">
        <v>45</v>
      </c>
      <c r="AE293" s="80">
        <v>12</v>
      </c>
      <c r="AF293" s="80">
        <f t="shared" si="317"/>
        <v>33</v>
      </c>
      <c r="AG293" s="80">
        <f t="shared" si="318"/>
        <v>33</v>
      </c>
      <c r="AH293" s="86">
        <v>0</v>
      </c>
      <c r="AI293" s="86">
        <v>12</v>
      </c>
      <c r="AJ293" s="40">
        <v>273.89999999999998</v>
      </c>
      <c r="AK293" s="86">
        <v>9</v>
      </c>
      <c r="AL293" s="86">
        <v>0</v>
      </c>
      <c r="AM293" s="91">
        <v>1</v>
      </c>
      <c r="AN293" s="91">
        <v>0.1</v>
      </c>
      <c r="AO293" s="122">
        <v>3.5</v>
      </c>
      <c r="AP293" s="122">
        <v>10</v>
      </c>
      <c r="AQ293" s="122">
        <v>3</v>
      </c>
      <c r="AR293" s="122">
        <v>3</v>
      </c>
      <c r="AS293" s="122" t="str">
        <f t="shared" si="319"/>
        <v>Stop</v>
      </c>
      <c r="AT293" s="119" t="s">
        <v>74</v>
      </c>
      <c r="AU293" s="321" t="s">
        <v>74</v>
      </c>
      <c r="AV293" s="306">
        <f t="shared" si="320"/>
        <v>12.428571428571429</v>
      </c>
      <c r="AW293" s="276">
        <f t="shared" si="321"/>
        <v>0.93333333333333335</v>
      </c>
      <c r="AX293" s="276">
        <f t="shared" si="322"/>
        <v>2.7777777777777776E-2</v>
      </c>
      <c r="AY293" s="125">
        <f t="shared" si="323"/>
        <v>2102.5354492349848</v>
      </c>
      <c r="AZ293" s="125">
        <f t="shared" si="324"/>
        <v>3153.8031738524769</v>
      </c>
      <c r="BA293" s="125">
        <f t="shared" si="325"/>
        <v>4215.4994698985411</v>
      </c>
      <c r="BB293" s="125">
        <f t="shared" si="326"/>
        <v>1</v>
      </c>
      <c r="BC293" s="125">
        <f t="shared" si="327"/>
        <v>1</v>
      </c>
      <c r="BD293" s="326" t="str">
        <f t="shared" si="328"/>
        <v>-</v>
      </c>
      <c r="BE293" s="125" t="str">
        <f t="shared" si="329"/>
        <v>-</v>
      </c>
      <c r="BF293" s="125">
        <f t="shared" si="330"/>
        <v>2.1181293322730919</v>
      </c>
      <c r="BG293" s="125">
        <f t="shared" si="331"/>
        <v>0.97247071016552877</v>
      </c>
      <c r="BH293" s="127">
        <f t="shared" si="332"/>
        <v>420</v>
      </c>
      <c r="BI293" s="125">
        <f t="shared" si="333"/>
        <v>2.4569999999999999</v>
      </c>
      <c r="BJ293" s="125">
        <f t="shared" si="334"/>
        <v>0.17069999999999999</v>
      </c>
      <c r="BK293" s="127">
        <f t="shared" si="335"/>
        <v>49</v>
      </c>
      <c r="BL293" s="126">
        <f>IF(AS293="Signalized",(AC293-BK293)^2/(2*AC293),IF(AS293="Free",PEDBIKE_DELAY(AX293,AW293,AF293,AE293,AO293,AR293,AM293,L293,TRUE),IF(AS293="Stop",1,"Control N/A!")))</f>
        <v>1</v>
      </c>
      <c r="BM293" s="125">
        <f t="shared" si="336"/>
        <v>0</v>
      </c>
      <c r="BN293" s="125">
        <f t="shared" si="337"/>
        <v>4.1998707101655288</v>
      </c>
      <c r="BO293" s="124" t="str">
        <f t="shared" si="338"/>
        <v>D</v>
      </c>
      <c r="BP293" s="310"/>
      <c r="BQ293" s="302">
        <f t="shared" si="339"/>
        <v>1500</v>
      </c>
      <c r="BR293" s="126">
        <v>278</v>
      </c>
      <c r="BS293" s="127">
        <f t="shared" si="340"/>
        <v>6.7009575303375288E-6</v>
      </c>
      <c r="BT293" s="126">
        <f t="shared" si="341"/>
        <v>22.5</v>
      </c>
      <c r="BU293" s="303">
        <f t="shared" si="342"/>
        <v>6.3</v>
      </c>
      <c r="BV293" s="276">
        <f t="shared" si="343"/>
        <v>0.93333333333333335</v>
      </c>
      <c r="BW293" s="276">
        <f t="shared" si="344"/>
        <v>6.9444444444444441E-3</v>
      </c>
      <c r="BX293" s="125">
        <f t="shared" si="345"/>
        <v>1</v>
      </c>
      <c r="BY293" s="125">
        <f t="shared" si="346"/>
        <v>4.2049300265776255E-3</v>
      </c>
      <c r="BZ293" s="125">
        <f t="shared" si="347"/>
        <v>6.3</v>
      </c>
      <c r="CA293" s="125">
        <f t="shared" si="348"/>
        <v>0.16320973402803651</v>
      </c>
      <c r="CB293" s="125">
        <f t="shared" si="349"/>
        <v>0.99720521472496315</v>
      </c>
      <c r="CC293" s="125">
        <f t="shared" si="350"/>
        <v>377.04938819471596</v>
      </c>
      <c r="CD293" s="125">
        <f t="shared" si="351"/>
        <v>1.0537720780882429</v>
      </c>
      <c r="CE293" s="125">
        <f t="shared" si="352"/>
        <v>358</v>
      </c>
      <c r="CF293" s="304" cm="1">
        <f t="array" ref="CF293">PEDBIKE_DELAY(BW293,BV293,AG293,AH293,AP293,AQ293,AN293,L293,FALSE)</f>
        <v>25.352173041317855</v>
      </c>
      <c r="CG293" s="306">
        <f t="shared" si="353"/>
        <v>6.3</v>
      </c>
      <c r="CH293" s="125">
        <f t="shared" si="354"/>
        <v>1</v>
      </c>
      <c r="CI293" s="125">
        <f t="shared" si="355"/>
        <v>4.2049300265776255E-3</v>
      </c>
      <c r="CJ293" s="125">
        <f t="shared" si="356"/>
        <v>6.3</v>
      </c>
      <c r="CK293" s="125">
        <f t="shared" si="357"/>
        <v>0.99720521472496315</v>
      </c>
      <c r="CL293" s="125">
        <f t="shared" si="358"/>
        <v>1</v>
      </c>
      <c r="CM293" s="125">
        <f t="shared" si="359"/>
        <v>375.99561611662773</v>
      </c>
      <c r="CN293" s="125">
        <f t="shared" si="360"/>
        <v>1.0537720780882429</v>
      </c>
      <c r="CO293" s="127">
        <f t="shared" si="361"/>
        <v>358</v>
      </c>
      <c r="CP293" s="125" cm="1">
        <f t="array" ref="CP293">PEDBIKE_DELAY(BW293,AW293,AG293,AH293,AP293,AQ293,AN293,L293,FALSE)</f>
        <v>25.352173041317855</v>
      </c>
      <c r="CQ293" s="126">
        <f t="shared" si="362"/>
        <v>30.5</v>
      </c>
      <c r="CR293" s="126">
        <f t="shared" si="363"/>
        <v>78.5</v>
      </c>
      <c r="CS293" s="126">
        <f t="shared" si="364"/>
        <v>54.5</v>
      </c>
      <c r="CT293" s="304">
        <f t="shared" si="365"/>
        <v>35.950000000000003</v>
      </c>
      <c r="CU293" s="126">
        <f t="shared" si="376"/>
        <v>25.352173041317855</v>
      </c>
      <c r="CV293" s="126">
        <f t="shared" si="366"/>
        <v>0</v>
      </c>
      <c r="CW293" s="127">
        <f t="shared" si="367"/>
        <v>0</v>
      </c>
      <c r="CX293" s="124">
        <f t="shared" si="368"/>
        <v>12</v>
      </c>
      <c r="CY293" s="124">
        <f t="shared" si="377"/>
        <v>4.9139999999999997</v>
      </c>
      <c r="CZ293" s="124">
        <f t="shared" si="378"/>
        <v>1.2963786436136384</v>
      </c>
      <c r="DA293" s="125">
        <f t="shared" si="369"/>
        <v>-2.0678999999999998</v>
      </c>
      <c r="DB293" s="125">
        <f t="shared" si="370"/>
        <v>1.3859999999999999</v>
      </c>
      <c r="DC293" s="125">
        <f t="shared" si="371"/>
        <v>3.4504999999999999</v>
      </c>
      <c r="DD293" s="125">
        <f t="shared" si="379"/>
        <v>7.6608786436136382</v>
      </c>
      <c r="DE293" s="298" t="str">
        <f t="shared" si="372"/>
        <v>C</v>
      </c>
    </row>
    <row r="294" spans="1:109" x14ac:dyDescent="0.25">
      <c r="A294" s="23">
        <v>100</v>
      </c>
      <c r="B294" s="23">
        <v>15</v>
      </c>
      <c r="C294" s="23">
        <v>3</v>
      </c>
      <c r="D294" s="23" t="s">
        <v>266</v>
      </c>
      <c r="E294" s="312">
        <f t="shared" si="304"/>
        <v>1.8572336274186128</v>
      </c>
      <c r="F294" s="287" t="str">
        <f t="shared" si="305"/>
        <v>A</v>
      </c>
      <c r="G294" s="312">
        <f t="shared" si="306"/>
        <v>2.3250999999999995</v>
      </c>
      <c r="H294" s="312">
        <f t="shared" si="306"/>
        <v>0.56088453301134267</v>
      </c>
      <c r="I294" s="287" t="str">
        <f t="shared" si="307"/>
        <v>B</v>
      </c>
      <c r="J294" s="320">
        <f t="shared" si="373"/>
        <v>3</v>
      </c>
      <c r="K294" s="80">
        <f t="shared" si="374"/>
        <v>3</v>
      </c>
      <c r="L294" s="82">
        <f t="shared" si="375"/>
        <v>3</v>
      </c>
      <c r="M294" s="80">
        <f t="shared" si="308"/>
        <v>15</v>
      </c>
      <c r="N294" s="80">
        <f t="shared" si="309"/>
        <v>20</v>
      </c>
      <c r="O294" s="80">
        <f t="shared" si="310"/>
        <v>20</v>
      </c>
      <c r="P294" s="80">
        <f t="shared" si="311"/>
        <v>100</v>
      </c>
      <c r="Q294" s="80">
        <f t="shared" si="312"/>
        <v>280</v>
      </c>
      <c r="R294" s="80">
        <f t="shared" si="313"/>
        <v>280</v>
      </c>
      <c r="S294" s="80">
        <f t="shared" si="314"/>
        <v>10</v>
      </c>
      <c r="T294" s="80">
        <f>0</f>
        <v>0</v>
      </c>
      <c r="U294" s="80">
        <f>'Int. Sens. Plot'!$B$2</f>
        <v>100</v>
      </c>
      <c r="V294" s="80">
        <f>'Int. Sens. Plot'!$B$3</f>
        <v>25</v>
      </c>
      <c r="W294" s="80">
        <f t="shared" si="315"/>
        <v>5</v>
      </c>
      <c r="X294" s="80">
        <f t="shared" si="316"/>
        <v>5</v>
      </c>
      <c r="Y294" s="225">
        <v>0.5</v>
      </c>
      <c r="Z294" s="80">
        <v>0</v>
      </c>
      <c r="AA294" s="86">
        <v>45</v>
      </c>
      <c r="AB294" s="86">
        <v>5</v>
      </c>
      <c r="AC294" s="80">
        <v>90</v>
      </c>
      <c r="AD294" s="80">
        <v>45</v>
      </c>
      <c r="AE294" s="80">
        <v>12</v>
      </c>
      <c r="AF294" s="80">
        <f t="shared" si="317"/>
        <v>45</v>
      </c>
      <c r="AG294" s="80">
        <f t="shared" si="318"/>
        <v>45</v>
      </c>
      <c r="AH294" s="86">
        <v>0</v>
      </c>
      <c r="AI294" s="86">
        <v>12</v>
      </c>
      <c r="AJ294" s="40">
        <v>274.89999999999998</v>
      </c>
      <c r="AK294" s="86">
        <v>9</v>
      </c>
      <c r="AL294" s="86">
        <v>0</v>
      </c>
      <c r="AM294" s="91">
        <v>1</v>
      </c>
      <c r="AN294" s="91">
        <v>0.1</v>
      </c>
      <c r="AO294" s="122">
        <v>3.5</v>
      </c>
      <c r="AP294" s="122">
        <v>10</v>
      </c>
      <c r="AQ294" s="122">
        <v>3</v>
      </c>
      <c r="AR294" s="122">
        <v>3</v>
      </c>
      <c r="AS294" s="122" t="str">
        <f t="shared" si="319"/>
        <v>Stop</v>
      </c>
      <c r="AT294" s="119" t="s">
        <v>74</v>
      </c>
      <c r="AU294" s="321" t="s">
        <v>74</v>
      </c>
      <c r="AV294" s="306">
        <f t="shared" si="320"/>
        <v>15.857142857142858</v>
      </c>
      <c r="AW294" s="276">
        <f t="shared" si="321"/>
        <v>7.7777777777777779E-2</v>
      </c>
      <c r="AX294" s="276">
        <f t="shared" si="322"/>
        <v>2.7777777777777776E-2</v>
      </c>
      <c r="AY294" s="125">
        <f t="shared" si="323"/>
        <v>1</v>
      </c>
      <c r="AZ294" s="125">
        <f t="shared" si="324"/>
        <v>1.3776568765629693</v>
      </c>
      <c r="BA294" s="125">
        <f t="shared" si="325"/>
        <v>15.857142857142858</v>
      </c>
      <c r="BB294" s="125">
        <f t="shared" si="326"/>
        <v>0.33708672952153462</v>
      </c>
      <c r="BC294" s="125">
        <f t="shared" si="327"/>
        <v>0.7086801088665291</v>
      </c>
      <c r="BD294" s="326" t="str">
        <f t="shared" si="328"/>
        <v>-</v>
      </c>
      <c r="BE294" s="125" t="str">
        <f t="shared" si="329"/>
        <v>-</v>
      </c>
      <c r="BF294" s="125">
        <f t="shared" si="330"/>
        <v>159.09564306191993</v>
      </c>
      <c r="BG294" s="125">
        <f t="shared" si="331"/>
        <v>1.1978086274186128</v>
      </c>
      <c r="BH294" s="127">
        <f t="shared" si="332"/>
        <v>23.333333333333332</v>
      </c>
      <c r="BI294" s="125">
        <f t="shared" si="333"/>
        <v>4.5499999999999992E-2</v>
      </c>
      <c r="BJ294" s="125">
        <f t="shared" si="334"/>
        <v>1.4225E-2</v>
      </c>
      <c r="BK294" s="127">
        <f t="shared" si="335"/>
        <v>49</v>
      </c>
      <c r="BL294" s="126">
        <f>IF(AS294="Signalized",(AC294-BK294)^2/(2*AC294),IF(AS294="Free",PEDBIKE_DELAY(AX294,AW294,AF294,AE294,AO294,AR294,AM294,L294,TRUE),IF(AS294="Stop",1,"Control N/A!")))</f>
        <v>1</v>
      </c>
      <c r="BM294" s="125">
        <f t="shared" si="336"/>
        <v>0</v>
      </c>
      <c r="BN294" s="125">
        <f t="shared" si="337"/>
        <v>1.8572336274186128</v>
      </c>
      <c r="BO294" s="124" t="str">
        <f t="shared" si="338"/>
        <v>A</v>
      </c>
      <c r="BP294" s="310"/>
      <c r="BQ294" s="302">
        <f t="shared" si="339"/>
        <v>1500</v>
      </c>
      <c r="BR294" s="126">
        <v>279</v>
      </c>
      <c r="BS294" s="127">
        <f t="shared" si="340"/>
        <v>159.18598037005728</v>
      </c>
      <c r="BT294" s="126">
        <f t="shared" si="341"/>
        <v>12.208680574961788</v>
      </c>
      <c r="BU294" s="303">
        <f t="shared" si="342"/>
        <v>7.5</v>
      </c>
      <c r="BV294" s="276">
        <f t="shared" si="343"/>
        <v>7.7777777777777779E-2</v>
      </c>
      <c r="BW294" s="276">
        <f t="shared" si="344"/>
        <v>6.9444444444444441E-3</v>
      </c>
      <c r="BX294" s="125">
        <f t="shared" si="345"/>
        <v>1</v>
      </c>
      <c r="BY294" s="125">
        <f t="shared" si="346"/>
        <v>8.5678117932656062E-2</v>
      </c>
      <c r="BZ294" s="125">
        <f t="shared" si="347"/>
        <v>7.5</v>
      </c>
      <c r="CA294" s="125">
        <f t="shared" si="348"/>
        <v>1.287930563102424E-2</v>
      </c>
      <c r="CB294" s="125">
        <f t="shared" si="349"/>
        <v>0.44196485422995446</v>
      </c>
      <c r="CC294" s="125">
        <f t="shared" si="350"/>
        <v>6.0703483317659837</v>
      </c>
      <c r="CD294" s="125">
        <f t="shared" si="351"/>
        <v>3.3874677161920035</v>
      </c>
      <c r="CE294" s="125">
        <f t="shared" si="352"/>
        <v>2</v>
      </c>
      <c r="CF294" s="304" cm="1">
        <f t="array" ref="CF294">PEDBIKE_DELAY(BW294,BV294,AG294,AH294,AP294,AQ294,AN294,L294,FALSE)</f>
        <v>1.2809376536263202</v>
      </c>
      <c r="CG294" s="306">
        <f t="shared" si="353"/>
        <v>7.5</v>
      </c>
      <c r="CH294" s="125">
        <f t="shared" si="354"/>
        <v>1</v>
      </c>
      <c r="CI294" s="125">
        <f t="shared" si="355"/>
        <v>8.5678117932656062E-2</v>
      </c>
      <c r="CJ294" s="125">
        <f t="shared" si="356"/>
        <v>7.5</v>
      </c>
      <c r="CK294" s="125">
        <f t="shared" si="357"/>
        <v>0.44196485422995291</v>
      </c>
      <c r="CL294" s="125">
        <f t="shared" si="358"/>
        <v>0.99999999999602107</v>
      </c>
      <c r="CM294" s="125">
        <f t="shared" si="359"/>
        <v>2.6828806155846752</v>
      </c>
      <c r="CN294" s="125">
        <f t="shared" si="360"/>
        <v>3.3874677161920035</v>
      </c>
      <c r="CO294" s="127">
        <f t="shared" si="361"/>
        <v>2</v>
      </c>
      <c r="CP294" s="125" cm="1">
        <f t="array" ref="CP294">PEDBIKE_DELAY(BW294,AW294,AG294,AH294,AP294,AQ294,AN294,L294,FALSE)</f>
        <v>1.2809376536263202</v>
      </c>
      <c r="CQ294" s="126">
        <f t="shared" si="362"/>
        <v>30.5</v>
      </c>
      <c r="CR294" s="126">
        <f t="shared" si="363"/>
        <v>78.5</v>
      </c>
      <c r="CS294" s="126">
        <f t="shared" si="364"/>
        <v>54.5</v>
      </c>
      <c r="CT294" s="304">
        <f t="shared" si="365"/>
        <v>25.658680574961789</v>
      </c>
      <c r="CU294" s="126">
        <f t="shared" si="376"/>
        <v>1.2809376536263202</v>
      </c>
      <c r="CV294" s="126">
        <f t="shared" si="366"/>
        <v>0</v>
      </c>
      <c r="CW294" s="127">
        <f t="shared" si="367"/>
        <v>0</v>
      </c>
      <c r="CX294" s="124">
        <f t="shared" si="368"/>
        <v>12</v>
      </c>
      <c r="CY294" s="124">
        <f t="shared" si="377"/>
        <v>0.13649999999999998</v>
      </c>
      <c r="CZ294" s="124">
        <f t="shared" si="378"/>
        <v>9.928453301134274E-2</v>
      </c>
      <c r="DA294" s="125">
        <f t="shared" si="369"/>
        <v>-1.8843000000000001</v>
      </c>
      <c r="DB294" s="125">
        <f t="shared" si="370"/>
        <v>7.6999999999999999E-2</v>
      </c>
      <c r="DC294" s="125">
        <f t="shared" si="371"/>
        <v>2.3250999999999995</v>
      </c>
      <c r="DD294" s="125">
        <f t="shared" si="379"/>
        <v>0.56088453301134267</v>
      </c>
      <c r="DE294" s="298" t="str">
        <f t="shared" si="372"/>
        <v>B</v>
      </c>
    </row>
    <row r="295" spans="1:109" x14ac:dyDescent="0.25">
      <c r="A295" s="23">
        <v>200</v>
      </c>
      <c r="B295" s="23">
        <v>15</v>
      </c>
      <c r="C295" s="23">
        <v>3</v>
      </c>
      <c r="D295" s="23" t="s">
        <v>266</v>
      </c>
      <c r="E295" s="312">
        <f t="shared" si="304"/>
        <v>1.9169586274186128</v>
      </c>
      <c r="F295" s="287" t="str">
        <f t="shared" si="305"/>
        <v>A</v>
      </c>
      <c r="G295" s="312">
        <f t="shared" si="306"/>
        <v>2.4020999999999995</v>
      </c>
      <c r="H295" s="312">
        <f t="shared" si="306"/>
        <v>1.1054218377188709</v>
      </c>
      <c r="I295" s="287" t="str">
        <f t="shared" si="307"/>
        <v>B</v>
      </c>
      <c r="J295" s="320">
        <f t="shared" si="373"/>
        <v>3</v>
      </c>
      <c r="K295" s="80">
        <f t="shared" si="374"/>
        <v>3</v>
      </c>
      <c r="L295" s="82">
        <f t="shared" si="375"/>
        <v>3</v>
      </c>
      <c r="M295" s="80">
        <f t="shared" si="308"/>
        <v>15</v>
      </c>
      <c r="N295" s="80">
        <f t="shared" si="309"/>
        <v>40</v>
      </c>
      <c r="O295" s="80">
        <f t="shared" si="310"/>
        <v>40</v>
      </c>
      <c r="P295" s="80">
        <f t="shared" si="311"/>
        <v>200</v>
      </c>
      <c r="Q295" s="80">
        <f t="shared" si="312"/>
        <v>560</v>
      </c>
      <c r="R295" s="80">
        <f t="shared" si="313"/>
        <v>560</v>
      </c>
      <c r="S295" s="80">
        <f t="shared" si="314"/>
        <v>20</v>
      </c>
      <c r="T295" s="80">
        <f>0</f>
        <v>0</v>
      </c>
      <c r="U295" s="80">
        <f>'Int. Sens. Plot'!$B$2</f>
        <v>100</v>
      </c>
      <c r="V295" s="80">
        <f>'Int. Sens. Plot'!$B$3</f>
        <v>25</v>
      </c>
      <c r="W295" s="80">
        <f t="shared" si="315"/>
        <v>5</v>
      </c>
      <c r="X295" s="80">
        <f t="shared" si="316"/>
        <v>5</v>
      </c>
      <c r="Y295" s="225">
        <v>0.5</v>
      </c>
      <c r="Z295" s="80">
        <v>0</v>
      </c>
      <c r="AA295" s="86">
        <v>45</v>
      </c>
      <c r="AB295" s="86">
        <v>5</v>
      </c>
      <c r="AC295" s="80">
        <v>90</v>
      </c>
      <c r="AD295" s="80">
        <v>45</v>
      </c>
      <c r="AE295" s="80">
        <v>12</v>
      </c>
      <c r="AF295" s="80">
        <f t="shared" si="317"/>
        <v>45</v>
      </c>
      <c r="AG295" s="80">
        <f t="shared" si="318"/>
        <v>45</v>
      </c>
      <c r="AH295" s="86">
        <v>0</v>
      </c>
      <c r="AI295" s="86">
        <v>12</v>
      </c>
      <c r="AJ295" s="40">
        <v>275.89999999999998</v>
      </c>
      <c r="AK295" s="86">
        <v>9</v>
      </c>
      <c r="AL295" s="86">
        <v>0</v>
      </c>
      <c r="AM295" s="91">
        <v>1</v>
      </c>
      <c r="AN295" s="91">
        <v>0.1</v>
      </c>
      <c r="AO295" s="122">
        <v>3.5</v>
      </c>
      <c r="AP295" s="122">
        <v>10</v>
      </c>
      <c r="AQ295" s="122">
        <v>3</v>
      </c>
      <c r="AR295" s="122">
        <v>3</v>
      </c>
      <c r="AS295" s="122" t="str">
        <f t="shared" si="319"/>
        <v>Stop</v>
      </c>
      <c r="AT295" s="119" t="s">
        <v>74</v>
      </c>
      <c r="AU295" s="321" t="s">
        <v>74</v>
      </c>
      <c r="AV295" s="306">
        <f t="shared" si="320"/>
        <v>15.857142857142858</v>
      </c>
      <c r="AW295" s="276">
        <f t="shared" si="321"/>
        <v>0.15555555555555556</v>
      </c>
      <c r="AX295" s="276">
        <f t="shared" si="322"/>
        <v>2.7777777777777776E-2</v>
      </c>
      <c r="AY295" s="125">
        <f t="shared" si="323"/>
        <v>1.5543425494215839</v>
      </c>
      <c r="AZ295" s="125">
        <f t="shared" si="324"/>
        <v>2.3315138241323758</v>
      </c>
      <c r="BA295" s="125">
        <f t="shared" si="325"/>
        <v>16.965827955986025</v>
      </c>
      <c r="BB295" s="125">
        <f t="shared" si="326"/>
        <v>0.58509661692250869</v>
      </c>
      <c r="BC295" s="125">
        <f t="shared" si="327"/>
        <v>0.92857653292747611</v>
      </c>
      <c r="BD295" s="326" t="str">
        <f t="shared" si="328"/>
        <v>-</v>
      </c>
      <c r="BE295" s="125" t="str">
        <f t="shared" si="329"/>
        <v>-</v>
      </c>
      <c r="BF295" s="125">
        <f t="shared" si="330"/>
        <v>37.093144690217827</v>
      </c>
      <c r="BG295" s="125">
        <f t="shared" si="331"/>
        <v>1.1978086274186128</v>
      </c>
      <c r="BH295" s="127">
        <f t="shared" si="332"/>
        <v>46.666666666666664</v>
      </c>
      <c r="BI295" s="125">
        <f t="shared" si="333"/>
        <v>9.0999999999999984E-2</v>
      </c>
      <c r="BJ295" s="125">
        <f t="shared" si="334"/>
        <v>2.845E-2</v>
      </c>
      <c r="BK295" s="127">
        <f t="shared" si="335"/>
        <v>49</v>
      </c>
      <c r="BL295" s="126">
        <f>IF(AS295="Signalized",(AC295-BK295)^2/(2*AC295),IF(AS295="Free",PEDBIKE_DELAY(AX295,AW295,AF295,AE295,AO295,AR295,AM295,L295,TRUE),IF(AS295="Stop",1,"Control N/A!")))</f>
        <v>1</v>
      </c>
      <c r="BM295" s="125">
        <f t="shared" si="336"/>
        <v>0</v>
      </c>
      <c r="BN295" s="125">
        <f t="shared" si="337"/>
        <v>1.9169586274186128</v>
      </c>
      <c r="BO295" s="124" t="str">
        <f t="shared" si="338"/>
        <v>A</v>
      </c>
      <c r="BP295" s="310"/>
      <c r="BQ295" s="302">
        <f t="shared" si="339"/>
        <v>1500</v>
      </c>
      <c r="BR295" s="126">
        <v>280</v>
      </c>
      <c r="BS295" s="127">
        <f t="shared" si="340"/>
        <v>33.413569683367271</v>
      </c>
      <c r="BT295" s="126">
        <f t="shared" si="341"/>
        <v>17.974103160248159</v>
      </c>
      <c r="BU295" s="303">
        <f t="shared" si="342"/>
        <v>7.5</v>
      </c>
      <c r="BV295" s="276">
        <f t="shared" si="343"/>
        <v>0.15555555555555556</v>
      </c>
      <c r="BW295" s="276">
        <f t="shared" si="344"/>
        <v>6.9444444444444441E-3</v>
      </c>
      <c r="BX295" s="125">
        <f t="shared" si="345"/>
        <v>1</v>
      </c>
      <c r="BY295" s="125">
        <f t="shared" si="346"/>
        <v>5.3078627358785851E-2</v>
      </c>
      <c r="BZ295" s="125">
        <f t="shared" si="347"/>
        <v>7.5</v>
      </c>
      <c r="CA295" s="125">
        <f t="shared" si="348"/>
        <v>2.5592734748511092E-2</v>
      </c>
      <c r="CB295" s="125">
        <f t="shared" si="349"/>
        <v>0.68859677608540237</v>
      </c>
      <c r="CC295" s="125">
        <f t="shared" si="350"/>
        <v>9.7521668235718657</v>
      </c>
      <c r="CD295" s="125">
        <f t="shared" si="351"/>
        <v>3.0368561890132599</v>
      </c>
      <c r="CE295" s="125">
        <f t="shared" si="352"/>
        <v>3</v>
      </c>
      <c r="CF295" s="304" cm="1">
        <f t="array" ref="CF295">PEDBIKE_DELAY(BW295,BV295,AG295,AH295,AP295,AQ295,AN295,L295,FALSE)</f>
        <v>2.924494922843353</v>
      </c>
      <c r="CG295" s="306">
        <f t="shared" si="353"/>
        <v>7.5</v>
      </c>
      <c r="CH295" s="125">
        <f t="shared" si="354"/>
        <v>1</v>
      </c>
      <c r="CI295" s="125">
        <f t="shared" si="355"/>
        <v>5.3078627358785851E-2</v>
      </c>
      <c r="CJ295" s="125">
        <f t="shared" si="356"/>
        <v>7.5</v>
      </c>
      <c r="CK295" s="125">
        <f t="shared" si="357"/>
        <v>0.68859677608540237</v>
      </c>
      <c r="CL295" s="125">
        <f t="shared" si="358"/>
        <v>1</v>
      </c>
      <c r="CM295" s="125">
        <f t="shared" si="359"/>
        <v>6.7153106345586053</v>
      </c>
      <c r="CN295" s="125">
        <f t="shared" si="360"/>
        <v>3.0368561890132599</v>
      </c>
      <c r="CO295" s="127">
        <f t="shared" si="361"/>
        <v>3</v>
      </c>
      <c r="CP295" s="125" cm="1">
        <f t="array" ref="CP295">PEDBIKE_DELAY(BW295,AW295,AG295,AH295,AP295,AQ295,AN295,L295,FALSE)</f>
        <v>2.924494922843353</v>
      </c>
      <c r="CQ295" s="126">
        <f t="shared" si="362"/>
        <v>30.5</v>
      </c>
      <c r="CR295" s="126">
        <f t="shared" si="363"/>
        <v>78.5</v>
      </c>
      <c r="CS295" s="126">
        <f t="shared" si="364"/>
        <v>54.5</v>
      </c>
      <c r="CT295" s="304">
        <f t="shared" si="365"/>
        <v>31.424103160248158</v>
      </c>
      <c r="CU295" s="126">
        <f t="shared" si="376"/>
        <v>2.924494922843353</v>
      </c>
      <c r="CV295" s="126">
        <f t="shared" si="366"/>
        <v>0</v>
      </c>
      <c r="CW295" s="127">
        <f t="shared" si="367"/>
        <v>0</v>
      </c>
      <c r="CX295" s="124">
        <f t="shared" si="368"/>
        <v>12</v>
      </c>
      <c r="CY295" s="124">
        <f t="shared" si="377"/>
        <v>0.27299999999999996</v>
      </c>
      <c r="CZ295" s="124">
        <f t="shared" si="378"/>
        <v>0.430321837718871</v>
      </c>
      <c r="DA295" s="125">
        <f t="shared" si="369"/>
        <v>-1.8843000000000001</v>
      </c>
      <c r="DB295" s="125">
        <f t="shared" si="370"/>
        <v>0.154</v>
      </c>
      <c r="DC295" s="125">
        <f t="shared" si="371"/>
        <v>2.4020999999999995</v>
      </c>
      <c r="DD295" s="125">
        <f t="shared" si="379"/>
        <v>1.1054218377188709</v>
      </c>
      <c r="DE295" s="298" t="str">
        <f t="shared" si="372"/>
        <v>B</v>
      </c>
    </row>
    <row r="296" spans="1:109" x14ac:dyDescent="0.25">
      <c r="A296" s="23">
        <v>300</v>
      </c>
      <c r="B296" s="23">
        <v>15</v>
      </c>
      <c r="C296" s="23">
        <v>3</v>
      </c>
      <c r="D296" s="23" t="s">
        <v>266</v>
      </c>
      <c r="E296" s="312">
        <f t="shared" si="304"/>
        <v>1.9766836274186128</v>
      </c>
      <c r="F296" s="287" t="str">
        <f t="shared" si="305"/>
        <v>A</v>
      </c>
      <c r="G296" s="312">
        <f t="shared" si="306"/>
        <v>2.4790999999999994</v>
      </c>
      <c r="H296" s="312">
        <f t="shared" si="306"/>
        <v>1.5383256524334168</v>
      </c>
      <c r="I296" s="287" t="str">
        <f t="shared" si="307"/>
        <v>B</v>
      </c>
      <c r="J296" s="320">
        <f t="shared" si="373"/>
        <v>3</v>
      </c>
      <c r="K296" s="80">
        <f t="shared" si="374"/>
        <v>3</v>
      </c>
      <c r="L296" s="82">
        <f t="shared" si="375"/>
        <v>3</v>
      </c>
      <c r="M296" s="80">
        <f t="shared" si="308"/>
        <v>15</v>
      </c>
      <c r="N296" s="80">
        <f t="shared" si="309"/>
        <v>60</v>
      </c>
      <c r="O296" s="80">
        <f t="shared" si="310"/>
        <v>60</v>
      </c>
      <c r="P296" s="80">
        <f t="shared" si="311"/>
        <v>300</v>
      </c>
      <c r="Q296" s="80">
        <f t="shared" si="312"/>
        <v>840</v>
      </c>
      <c r="R296" s="80">
        <f t="shared" si="313"/>
        <v>840</v>
      </c>
      <c r="S296" s="80">
        <f t="shared" si="314"/>
        <v>30</v>
      </c>
      <c r="T296" s="80">
        <f>0</f>
        <v>0</v>
      </c>
      <c r="U296" s="80">
        <f>'Int. Sens. Plot'!$B$2</f>
        <v>100</v>
      </c>
      <c r="V296" s="80">
        <f>'Int. Sens. Plot'!$B$3</f>
        <v>25</v>
      </c>
      <c r="W296" s="80">
        <f t="shared" si="315"/>
        <v>5</v>
      </c>
      <c r="X296" s="80">
        <f t="shared" si="316"/>
        <v>5</v>
      </c>
      <c r="Y296" s="225">
        <v>0.5</v>
      </c>
      <c r="Z296" s="80">
        <v>0</v>
      </c>
      <c r="AA296" s="86">
        <v>45</v>
      </c>
      <c r="AB296" s="86">
        <v>5</v>
      </c>
      <c r="AC296" s="80">
        <v>90</v>
      </c>
      <c r="AD296" s="80">
        <v>45</v>
      </c>
      <c r="AE296" s="80">
        <v>12</v>
      </c>
      <c r="AF296" s="80">
        <f t="shared" si="317"/>
        <v>45</v>
      </c>
      <c r="AG296" s="80">
        <f t="shared" si="318"/>
        <v>45</v>
      </c>
      <c r="AH296" s="86">
        <v>0</v>
      </c>
      <c r="AI296" s="86">
        <v>12</v>
      </c>
      <c r="AJ296" s="40">
        <v>276.89999999999998</v>
      </c>
      <c r="AK296" s="86">
        <v>9</v>
      </c>
      <c r="AL296" s="86">
        <v>0</v>
      </c>
      <c r="AM296" s="91">
        <v>1</v>
      </c>
      <c r="AN296" s="91">
        <v>0.1</v>
      </c>
      <c r="AO296" s="122">
        <v>3.5</v>
      </c>
      <c r="AP296" s="122">
        <v>10</v>
      </c>
      <c r="AQ296" s="122">
        <v>3</v>
      </c>
      <c r="AR296" s="122">
        <v>3</v>
      </c>
      <c r="AS296" s="122" t="str">
        <f t="shared" si="319"/>
        <v>Stop</v>
      </c>
      <c r="AT296" s="119" t="s">
        <v>74</v>
      </c>
      <c r="AU296" s="321" t="s">
        <v>74</v>
      </c>
      <c r="AV296" s="306">
        <f t="shared" si="320"/>
        <v>15.857142857142858</v>
      </c>
      <c r="AW296" s="276">
        <f t="shared" si="321"/>
        <v>0.23333333333333334</v>
      </c>
      <c r="AX296" s="276">
        <f t="shared" si="322"/>
        <v>2.7777777777777776E-2</v>
      </c>
      <c r="AY296" s="125">
        <f t="shared" si="323"/>
        <v>3.2521017563653971</v>
      </c>
      <c r="AZ296" s="125">
        <f t="shared" si="324"/>
        <v>4.8781526345480959</v>
      </c>
      <c r="BA296" s="125">
        <f t="shared" si="325"/>
        <v>20.361346369873651</v>
      </c>
      <c r="BB296" s="125">
        <f t="shared" si="326"/>
        <v>0.79477744882543477</v>
      </c>
      <c r="BC296" s="125">
        <f t="shared" si="327"/>
        <v>0.99135678638929337</v>
      </c>
      <c r="BD296" s="326" t="str">
        <f t="shared" si="328"/>
        <v>-</v>
      </c>
      <c r="BE296" s="125" t="str">
        <f t="shared" si="329"/>
        <v>-</v>
      </c>
      <c r="BF296" s="125">
        <f t="shared" si="330"/>
        <v>16.909156943756308</v>
      </c>
      <c r="BG296" s="125">
        <f t="shared" si="331"/>
        <v>1.1978086274186128</v>
      </c>
      <c r="BH296" s="127">
        <f t="shared" si="332"/>
        <v>70</v>
      </c>
      <c r="BI296" s="125">
        <f t="shared" si="333"/>
        <v>0.13649999999999998</v>
      </c>
      <c r="BJ296" s="125">
        <f t="shared" si="334"/>
        <v>4.2674999999999998E-2</v>
      </c>
      <c r="BK296" s="127">
        <f t="shared" si="335"/>
        <v>49</v>
      </c>
      <c r="BL296" s="126">
        <f>IF(AS296="Signalized",(AC296-BK296)^2/(2*AC296),IF(AS296="Free",PEDBIKE_DELAY(AX296,AW296,AF296,AE296,AO296,AR296,AM296,L296,TRUE),IF(AS296="Stop",1,"Control N/A!")))</f>
        <v>1</v>
      </c>
      <c r="BM296" s="125">
        <f t="shared" si="336"/>
        <v>0</v>
      </c>
      <c r="BN296" s="125">
        <f t="shared" si="337"/>
        <v>1.9766836274186128</v>
      </c>
      <c r="BO296" s="124" t="str">
        <f t="shared" si="338"/>
        <v>A</v>
      </c>
      <c r="BP296" s="310"/>
      <c r="BQ296" s="302">
        <f t="shared" si="339"/>
        <v>1500</v>
      </c>
      <c r="BR296" s="126">
        <v>281</v>
      </c>
      <c r="BS296" s="127">
        <f t="shared" si="340"/>
        <v>6.9361015002161315</v>
      </c>
      <c r="BT296" s="126">
        <f t="shared" si="341"/>
        <v>22.5</v>
      </c>
      <c r="BU296" s="303">
        <f t="shared" si="342"/>
        <v>7.5</v>
      </c>
      <c r="BV296" s="276">
        <f t="shared" si="343"/>
        <v>0.23333333333333334</v>
      </c>
      <c r="BW296" s="276">
        <f t="shared" si="344"/>
        <v>6.9444444444444441E-3</v>
      </c>
      <c r="BX296" s="125">
        <f t="shared" si="345"/>
        <v>1</v>
      </c>
      <c r="BY296" s="125">
        <f t="shared" si="346"/>
        <v>3.3307669068136862E-2</v>
      </c>
      <c r="BZ296" s="125">
        <f t="shared" si="347"/>
        <v>7.5</v>
      </c>
      <c r="CA296" s="125">
        <f t="shared" si="348"/>
        <v>3.8142423726775454E-2</v>
      </c>
      <c r="CB296" s="125">
        <f t="shared" si="349"/>
        <v>0.82622605654955472</v>
      </c>
      <c r="CC296" s="125">
        <f t="shared" si="350"/>
        <v>15.585164023062752</v>
      </c>
      <c r="CD296" s="125">
        <f t="shared" si="351"/>
        <v>2.7082954116096176</v>
      </c>
      <c r="CE296" s="125">
        <f t="shared" si="352"/>
        <v>6</v>
      </c>
      <c r="CF296" s="304" cm="1">
        <f t="array" ref="CF296">PEDBIKE_DELAY(BW296,BV296,AG296,AH296,AP296,AQ296,AN296,L296,FALSE)</f>
        <v>5.0544218418121787</v>
      </c>
      <c r="CG296" s="306">
        <f t="shared" si="353"/>
        <v>7.5</v>
      </c>
      <c r="CH296" s="125">
        <f t="shared" si="354"/>
        <v>1</v>
      </c>
      <c r="CI296" s="125">
        <f t="shared" si="355"/>
        <v>3.3307669068136862E-2</v>
      </c>
      <c r="CJ296" s="125">
        <f t="shared" si="356"/>
        <v>7.5</v>
      </c>
      <c r="CK296" s="125">
        <f t="shared" si="357"/>
        <v>0.82622605654955483</v>
      </c>
      <c r="CL296" s="125">
        <f t="shared" si="358"/>
        <v>1</v>
      </c>
      <c r="CM296" s="125">
        <f t="shared" si="359"/>
        <v>12.876868611453132</v>
      </c>
      <c r="CN296" s="125">
        <f t="shared" si="360"/>
        <v>2.7082954116096176</v>
      </c>
      <c r="CO296" s="127">
        <f t="shared" si="361"/>
        <v>6</v>
      </c>
      <c r="CP296" s="125" cm="1">
        <f t="array" ref="CP296">PEDBIKE_DELAY(BW296,AW296,AG296,AH296,AP296,AQ296,AN296,L296,FALSE)</f>
        <v>5.0544218418121787</v>
      </c>
      <c r="CQ296" s="126">
        <f t="shared" si="362"/>
        <v>30.5</v>
      </c>
      <c r="CR296" s="126">
        <f t="shared" si="363"/>
        <v>78.5</v>
      </c>
      <c r="CS296" s="126">
        <f t="shared" si="364"/>
        <v>54.5</v>
      </c>
      <c r="CT296" s="304">
        <f t="shared" si="365"/>
        <v>35.950000000000003</v>
      </c>
      <c r="CU296" s="126">
        <f t="shared" si="376"/>
        <v>5.0544218418121787</v>
      </c>
      <c r="CV296" s="126">
        <f t="shared" si="366"/>
        <v>0</v>
      </c>
      <c r="CW296" s="127">
        <f t="shared" si="367"/>
        <v>0</v>
      </c>
      <c r="CX296" s="124">
        <f t="shared" si="368"/>
        <v>12</v>
      </c>
      <c r="CY296" s="124">
        <f t="shared" si="377"/>
        <v>0.40949999999999998</v>
      </c>
      <c r="CZ296" s="124">
        <f t="shared" si="378"/>
        <v>0.64972565243341696</v>
      </c>
      <c r="DA296" s="125">
        <f t="shared" si="369"/>
        <v>-1.8843000000000001</v>
      </c>
      <c r="DB296" s="125">
        <f t="shared" si="370"/>
        <v>0.23099999999999998</v>
      </c>
      <c r="DC296" s="125">
        <f t="shared" si="371"/>
        <v>2.4790999999999994</v>
      </c>
      <c r="DD296" s="125">
        <f t="shared" si="379"/>
        <v>1.5383256524334168</v>
      </c>
      <c r="DE296" s="298" t="str">
        <f t="shared" si="372"/>
        <v>B</v>
      </c>
    </row>
    <row r="297" spans="1:109" x14ac:dyDescent="0.25">
      <c r="A297" s="23">
        <v>400</v>
      </c>
      <c r="B297" s="23">
        <v>15</v>
      </c>
      <c r="C297" s="23">
        <v>3</v>
      </c>
      <c r="D297" s="23" t="s">
        <v>266</v>
      </c>
      <c r="E297" s="312">
        <f t="shared" si="304"/>
        <v>2.0364086274186128</v>
      </c>
      <c r="F297" s="287" t="str">
        <f t="shared" si="305"/>
        <v>B</v>
      </c>
      <c r="G297" s="312">
        <f t="shared" si="306"/>
        <v>2.5560999999999994</v>
      </c>
      <c r="H297" s="312">
        <f t="shared" si="306"/>
        <v>1.9260864477383945</v>
      </c>
      <c r="I297" s="287" t="str">
        <f t="shared" si="307"/>
        <v>B</v>
      </c>
      <c r="J297" s="320">
        <f t="shared" si="373"/>
        <v>3</v>
      </c>
      <c r="K297" s="80">
        <f t="shared" si="374"/>
        <v>3</v>
      </c>
      <c r="L297" s="82">
        <f t="shared" si="375"/>
        <v>3</v>
      </c>
      <c r="M297" s="80">
        <f t="shared" si="308"/>
        <v>15</v>
      </c>
      <c r="N297" s="80">
        <f t="shared" si="309"/>
        <v>80</v>
      </c>
      <c r="O297" s="80">
        <f t="shared" si="310"/>
        <v>80</v>
      </c>
      <c r="P297" s="80">
        <f t="shared" si="311"/>
        <v>400</v>
      </c>
      <c r="Q297" s="80">
        <f t="shared" si="312"/>
        <v>1120</v>
      </c>
      <c r="R297" s="80">
        <f t="shared" si="313"/>
        <v>1120</v>
      </c>
      <c r="S297" s="80">
        <f t="shared" si="314"/>
        <v>40</v>
      </c>
      <c r="T297" s="80">
        <f>0</f>
        <v>0</v>
      </c>
      <c r="U297" s="80">
        <f>'Int. Sens. Plot'!$B$2</f>
        <v>100</v>
      </c>
      <c r="V297" s="80">
        <f>'Int. Sens. Plot'!$B$3</f>
        <v>25</v>
      </c>
      <c r="W297" s="80">
        <f t="shared" si="315"/>
        <v>5</v>
      </c>
      <c r="X297" s="80">
        <f t="shared" si="316"/>
        <v>5</v>
      </c>
      <c r="Y297" s="225">
        <v>0.5</v>
      </c>
      <c r="Z297" s="80">
        <v>0</v>
      </c>
      <c r="AA297" s="86">
        <v>45</v>
      </c>
      <c r="AB297" s="86">
        <v>5</v>
      </c>
      <c r="AC297" s="80">
        <v>90</v>
      </c>
      <c r="AD297" s="80">
        <v>45</v>
      </c>
      <c r="AE297" s="80">
        <v>12</v>
      </c>
      <c r="AF297" s="80">
        <f t="shared" si="317"/>
        <v>45</v>
      </c>
      <c r="AG297" s="80">
        <f t="shared" si="318"/>
        <v>45</v>
      </c>
      <c r="AH297" s="86">
        <v>0</v>
      </c>
      <c r="AI297" s="86">
        <v>12</v>
      </c>
      <c r="AJ297" s="40">
        <v>277.89999999999998</v>
      </c>
      <c r="AK297" s="86">
        <v>9</v>
      </c>
      <c r="AL297" s="86">
        <v>0</v>
      </c>
      <c r="AM297" s="91">
        <v>1</v>
      </c>
      <c r="AN297" s="91">
        <v>0.1</v>
      </c>
      <c r="AO297" s="122">
        <v>3.5</v>
      </c>
      <c r="AP297" s="122">
        <v>10</v>
      </c>
      <c r="AQ297" s="122">
        <v>3</v>
      </c>
      <c r="AR297" s="122">
        <v>3</v>
      </c>
      <c r="AS297" s="122" t="str">
        <f t="shared" si="319"/>
        <v>Stop</v>
      </c>
      <c r="AT297" s="119" t="s">
        <v>74</v>
      </c>
      <c r="AU297" s="321" t="s">
        <v>74</v>
      </c>
      <c r="AV297" s="306">
        <f t="shared" si="320"/>
        <v>15.857142857142858</v>
      </c>
      <c r="AW297" s="276">
        <f t="shared" si="321"/>
        <v>0.31111111111111112</v>
      </c>
      <c r="AX297" s="276">
        <f t="shared" si="322"/>
        <v>2.7777777777777776E-2</v>
      </c>
      <c r="AY297" s="125">
        <f t="shared" si="323"/>
        <v>7.9809464963924688</v>
      </c>
      <c r="AZ297" s="125">
        <f t="shared" si="324"/>
        <v>11.971419744588703</v>
      </c>
      <c r="BA297" s="125">
        <f t="shared" si="325"/>
        <v>29.819035849927793</v>
      </c>
      <c r="BB297" s="125">
        <f t="shared" si="326"/>
        <v>0.95460459808689768</v>
      </c>
      <c r="BC297" s="125">
        <f t="shared" si="327"/>
        <v>0.99990645176529891</v>
      </c>
      <c r="BD297" s="326" t="str">
        <f t="shared" si="328"/>
        <v>-</v>
      </c>
      <c r="BE297" s="125" t="str">
        <f t="shared" si="329"/>
        <v>-</v>
      </c>
      <c r="BF297" s="125">
        <f t="shared" si="330"/>
        <v>10.463456187358315</v>
      </c>
      <c r="BG297" s="125">
        <f t="shared" si="331"/>
        <v>1.1978086274186128</v>
      </c>
      <c r="BH297" s="127">
        <f t="shared" si="332"/>
        <v>93.333333333333329</v>
      </c>
      <c r="BI297" s="125">
        <f t="shared" si="333"/>
        <v>0.18199999999999997</v>
      </c>
      <c r="BJ297" s="125">
        <f t="shared" si="334"/>
        <v>5.6899999999999999E-2</v>
      </c>
      <c r="BK297" s="127">
        <f t="shared" si="335"/>
        <v>49</v>
      </c>
      <c r="BL297" s="126">
        <f>IF(AS297="Signalized",(AC297-BK297)^2/(2*AC297),IF(AS297="Free",PEDBIKE_DELAY(AX297,AW297,AF297,AE297,AO297,AR297,AM297,L297,TRUE),IF(AS297="Stop",1,"Control N/A!")))</f>
        <v>1</v>
      </c>
      <c r="BM297" s="125">
        <f t="shared" si="336"/>
        <v>0</v>
      </c>
      <c r="BN297" s="125">
        <f t="shared" si="337"/>
        <v>2.0364086274186128</v>
      </c>
      <c r="BO297" s="124" t="str">
        <f t="shared" si="338"/>
        <v>B</v>
      </c>
      <c r="BP297" s="310"/>
      <c r="BQ297" s="302">
        <f t="shared" si="339"/>
        <v>1500</v>
      </c>
      <c r="BR297" s="126">
        <v>282</v>
      </c>
      <c r="BS297" s="127">
        <f t="shared" si="340"/>
        <v>1.423909901918865</v>
      </c>
      <c r="BT297" s="126">
        <f t="shared" si="341"/>
        <v>22.5</v>
      </c>
      <c r="BU297" s="303">
        <f t="shared" si="342"/>
        <v>7.5</v>
      </c>
      <c r="BV297" s="276">
        <f t="shared" si="343"/>
        <v>0.31111111111111112</v>
      </c>
      <c r="BW297" s="276">
        <f t="shared" si="344"/>
        <v>6.9444444444444441E-3</v>
      </c>
      <c r="BX297" s="125">
        <f t="shared" si="345"/>
        <v>1</v>
      </c>
      <c r="BY297" s="125">
        <f t="shared" si="346"/>
        <v>2.1300439821176159E-2</v>
      </c>
      <c r="BZ297" s="125">
        <f t="shared" si="347"/>
        <v>7.5</v>
      </c>
      <c r="CA297" s="125">
        <f t="shared" si="348"/>
        <v>5.0530481425114515E-2</v>
      </c>
      <c r="CB297" s="125">
        <f t="shared" si="349"/>
        <v>0.9030280321355949</v>
      </c>
      <c r="CC297" s="125">
        <f t="shared" si="350"/>
        <v>24.84115516934337</v>
      </c>
      <c r="CD297" s="125">
        <f t="shared" si="351"/>
        <v>2.4088957007962648</v>
      </c>
      <c r="CE297" s="125">
        <f t="shared" si="352"/>
        <v>10</v>
      </c>
      <c r="CF297" s="304" cm="1">
        <f t="array" ref="CF297">PEDBIKE_DELAY(BW297,BV297,AG297,AH297,AP297,AQ297,AN297,L297,FALSE)</f>
        <v>7.8055033822376885</v>
      </c>
      <c r="CG297" s="306">
        <f t="shared" si="353"/>
        <v>7.5</v>
      </c>
      <c r="CH297" s="125">
        <f t="shared" si="354"/>
        <v>1</v>
      </c>
      <c r="CI297" s="125">
        <f t="shared" si="355"/>
        <v>2.1300439821176159E-2</v>
      </c>
      <c r="CJ297" s="125">
        <f t="shared" si="356"/>
        <v>7.5</v>
      </c>
      <c r="CK297" s="125">
        <f t="shared" si="357"/>
        <v>0.9030280321355949</v>
      </c>
      <c r="CL297" s="125">
        <f t="shared" si="358"/>
        <v>1</v>
      </c>
      <c r="CM297" s="125">
        <f t="shared" si="359"/>
        <v>22.432259468547105</v>
      </c>
      <c r="CN297" s="125">
        <f t="shared" si="360"/>
        <v>2.4088957007962648</v>
      </c>
      <c r="CO297" s="127">
        <f t="shared" si="361"/>
        <v>10</v>
      </c>
      <c r="CP297" s="125" cm="1">
        <f t="array" ref="CP297">PEDBIKE_DELAY(BW297,AW297,AG297,AH297,AP297,AQ297,AN297,L297,FALSE)</f>
        <v>7.8055033822376885</v>
      </c>
      <c r="CQ297" s="126">
        <f t="shared" si="362"/>
        <v>30.5</v>
      </c>
      <c r="CR297" s="126">
        <f t="shared" si="363"/>
        <v>78.5</v>
      </c>
      <c r="CS297" s="126">
        <f t="shared" si="364"/>
        <v>54.5</v>
      </c>
      <c r="CT297" s="304">
        <f t="shared" si="365"/>
        <v>35.950000000000003</v>
      </c>
      <c r="CU297" s="126">
        <f t="shared" si="376"/>
        <v>7.8055033822376885</v>
      </c>
      <c r="CV297" s="126">
        <f t="shared" si="366"/>
        <v>0</v>
      </c>
      <c r="CW297" s="127">
        <f t="shared" si="367"/>
        <v>0</v>
      </c>
      <c r="CX297" s="124">
        <f t="shared" si="368"/>
        <v>12</v>
      </c>
      <c r="CY297" s="124">
        <f t="shared" si="377"/>
        <v>0.54599999999999993</v>
      </c>
      <c r="CZ297" s="124">
        <f t="shared" si="378"/>
        <v>0.82398644773839491</v>
      </c>
      <c r="DA297" s="125">
        <f t="shared" si="369"/>
        <v>-1.8843000000000001</v>
      </c>
      <c r="DB297" s="125">
        <f t="shared" si="370"/>
        <v>0.308</v>
      </c>
      <c r="DC297" s="125">
        <f t="shared" si="371"/>
        <v>2.5560999999999994</v>
      </c>
      <c r="DD297" s="125">
        <f t="shared" si="379"/>
        <v>1.9260864477383945</v>
      </c>
      <c r="DE297" s="298" t="str">
        <f t="shared" si="372"/>
        <v>B</v>
      </c>
    </row>
    <row r="298" spans="1:109" x14ac:dyDescent="0.25">
      <c r="A298" s="23">
        <v>500</v>
      </c>
      <c r="B298" s="23">
        <v>15</v>
      </c>
      <c r="C298" s="23">
        <v>3</v>
      </c>
      <c r="D298" s="23" t="s">
        <v>266</v>
      </c>
      <c r="E298" s="312">
        <f t="shared" si="304"/>
        <v>2.0961336274186126</v>
      </c>
      <c r="F298" s="287" t="str">
        <f t="shared" si="305"/>
        <v>B</v>
      </c>
      <c r="G298" s="312">
        <f t="shared" si="306"/>
        <v>2.6330999999999993</v>
      </c>
      <c r="H298" s="312">
        <f t="shared" si="306"/>
        <v>2.2894939339133624</v>
      </c>
      <c r="I298" s="287" t="str">
        <f t="shared" si="307"/>
        <v>B</v>
      </c>
      <c r="J298" s="320">
        <f t="shared" si="373"/>
        <v>3</v>
      </c>
      <c r="K298" s="80">
        <f t="shared" si="374"/>
        <v>3</v>
      </c>
      <c r="L298" s="82">
        <f t="shared" si="375"/>
        <v>3</v>
      </c>
      <c r="M298" s="80">
        <f t="shared" si="308"/>
        <v>15</v>
      </c>
      <c r="N298" s="80">
        <f t="shared" si="309"/>
        <v>100</v>
      </c>
      <c r="O298" s="80">
        <f t="shared" si="310"/>
        <v>100</v>
      </c>
      <c r="P298" s="80">
        <f t="shared" si="311"/>
        <v>500</v>
      </c>
      <c r="Q298" s="80">
        <f t="shared" si="312"/>
        <v>1400</v>
      </c>
      <c r="R298" s="80">
        <f t="shared" si="313"/>
        <v>1400</v>
      </c>
      <c r="S298" s="80">
        <f t="shared" si="314"/>
        <v>50</v>
      </c>
      <c r="T298" s="80">
        <f>0</f>
        <v>0</v>
      </c>
      <c r="U298" s="80">
        <f>'Int. Sens. Plot'!$B$2</f>
        <v>100</v>
      </c>
      <c r="V298" s="80">
        <f>'Int. Sens. Plot'!$B$3</f>
        <v>25</v>
      </c>
      <c r="W298" s="80">
        <f t="shared" si="315"/>
        <v>5</v>
      </c>
      <c r="X298" s="80">
        <f t="shared" si="316"/>
        <v>5</v>
      </c>
      <c r="Y298" s="225">
        <v>0.5</v>
      </c>
      <c r="Z298" s="80">
        <v>0</v>
      </c>
      <c r="AA298" s="86">
        <v>45</v>
      </c>
      <c r="AB298" s="86">
        <v>5</v>
      </c>
      <c r="AC298" s="80">
        <v>90</v>
      </c>
      <c r="AD298" s="80">
        <v>45</v>
      </c>
      <c r="AE298" s="80">
        <v>12</v>
      </c>
      <c r="AF298" s="80">
        <f t="shared" si="317"/>
        <v>45</v>
      </c>
      <c r="AG298" s="80">
        <f t="shared" si="318"/>
        <v>45</v>
      </c>
      <c r="AH298" s="86">
        <v>0</v>
      </c>
      <c r="AI298" s="86">
        <v>12</v>
      </c>
      <c r="AJ298" s="40">
        <v>278.89999999999998</v>
      </c>
      <c r="AK298" s="86">
        <v>9</v>
      </c>
      <c r="AL298" s="86">
        <v>0</v>
      </c>
      <c r="AM298" s="91">
        <v>1</v>
      </c>
      <c r="AN298" s="91">
        <v>0.1</v>
      </c>
      <c r="AO298" s="122">
        <v>3.5</v>
      </c>
      <c r="AP298" s="122">
        <v>10</v>
      </c>
      <c r="AQ298" s="122">
        <v>3</v>
      </c>
      <c r="AR298" s="122">
        <v>3</v>
      </c>
      <c r="AS298" s="122" t="str">
        <f t="shared" si="319"/>
        <v>Stop</v>
      </c>
      <c r="AT298" s="119" t="s">
        <v>74</v>
      </c>
      <c r="AU298" s="321" t="s">
        <v>74</v>
      </c>
      <c r="AV298" s="306">
        <f t="shared" si="320"/>
        <v>15.857142857142858</v>
      </c>
      <c r="AW298" s="276">
        <f t="shared" si="321"/>
        <v>0.3888888888888889</v>
      </c>
      <c r="AX298" s="276">
        <f t="shared" si="322"/>
        <v>2.7777777777777776E-2</v>
      </c>
      <c r="AY298" s="125">
        <f t="shared" si="323"/>
        <v>21.582534372604808</v>
      </c>
      <c r="AZ298" s="125">
        <f t="shared" si="324"/>
        <v>32.373801558907211</v>
      </c>
      <c r="BA298" s="125">
        <f t="shared" si="325"/>
        <v>57.022211602352471</v>
      </c>
      <c r="BB298" s="125">
        <f t="shared" si="326"/>
        <v>0.9993836947433572</v>
      </c>
      <c r="BC298" s="125">
        <f t="shared" si="327"/>
        <v>0.99999999976590748</v>
      </c>
      <c r="BD298" s="326" t="str">
        <f t="shared" si="328"/>
        <v>-</v>
      </c>
      <c r="BE298" s="125" t="str">
        <f t="shared" si="329"/>
        <v>-</v>
      </c>
      <c r="BF298" s="125">
        <f t="shared" si="330"/>
        <v>7.651363919962332</v>
      </c>
      <c r="BG298" s="125">
        <f t="shared" si="331"/>
        <v>1.1978086274186128</v>
      </c>
      <c r="BH298" s="127">
        <f t="shared" si="332"/>
        <v>116.66666666666667</v>
      </c>
      <c r="BI298" s="125">
        <f t="shared" si="333"/>
        <v>0.22749999999999998</v>
      </c>
      <c r="BJ298" s="125">
        <f t="shared" si="334"/>
        <v>7.1124999999999994E-2</v>
      </c>
      <c r="BK298" s="127">
        <f t="shared" si="335"/>
        <v>49</v>
      </c>
      <c r="BL298" s="126">
        <f>IF(AS298="Signalized",(AC298-BK298)^2/(2*AC298),IF(AS298="Free",PEDBIKE_DELAY(AX298,AW298,AF298,AE298,AO298,AR298,AM298,L298,TRUE),IF(AS298="Stop",1,"Control N/A!")))</f>
        <v>1</v>
      </c>
      <c r="BM298" s="125">
        <f t="shared" si="336"/>
        <v>0</v>
      </c>
      <c r="BN298" s="125">
        <f t="shared" si="337"/>
        <v>2.0961336274186126</v>
      </c>
      <c r="BO298" s="124" t="str">
        <f t="shared" si="338"/>
        <v>B</v>
      </c>
      <c r="BP298" s="310"/>
      <c r="BQ298" s="302">
        <f t="shared" si="339"/>
        <v>1500</v>
      </c>
      <c r="BR298" s="126">
        <v>283</v>
      </c>
      <c r="BS298" s="127">
        <f t="shared" si="340"/>
        <v>0.28908402054872573</v>
      </c>
      <c r="BT298" s="126">
        <f t="shared" si="341"/>
        <v>22.5</v>
      </c>
      <c r="BU298" s="303">
        <f t="shared" si="342"/>
        <v>7.5</v>
      </c>
      <c r="BV298" s="276">
        <f t="shared" si="343"/>
        <v>0.3888888888888889</v>
      </c>
      <c r="BW298" s="276">
        <f t="shared" si="344"/>
        <v>6.9444444444444441E-3</v>
      </c>
      <c r="BX298" s="125">
        <f t="shared" si="345"/>
        <v>1</v>
      </c>
      <c r="BY298" s="125">
        <f t="shared" si="346"/>
        <v>1.3996143044727525E-2</v>
      </c>
      <c r="BZ298" s="125">
        <f t="shared" si="347"/>
        <v>7.5</v>
      </c>
      <c r="CA298" s="125">
        <f t="shared" si="348"/>
        <v>6.2758989542181842E-2</v>
      </c>
      <c r="CB298" s="125">
        <f t="shared" si="349"/>
        <v>0.94588623377717829</v>
      </c>
      <c r="CC298" s="125">
        <f t="shared" si="350"/>
        <v>39.589863639824173</v>
      </c>
      <c r="CD298" s="125">
        <f t="shared" si="351"/>
        <v>2.14235662579883</v>
      </c>
      <c r="CE298" s="125">
        <f t="shared" si="352"/>
        <v>18</v>
      </c>
      <c r="CF298" s="304" cm="1">
        <f t="array" ref="CF298">PEDBIKE_DELAY(BW298,BV298,AG298,AH298,AP298,AQ298,AN298,L298,FALSE)</f>
        <v>11.343707408565972</v>
      </c>
      <c r="CG298" s="306">
        <f t="shared" si="353"/>
        <v>7.5</v>
      </c>
      <c r="CH298" s="125">
        <f t="shared" si="354"/>
        <v>1</v>
      </c>
      <c r="CI298" s="125">
        <f t="shared" si="355"/>
        <v>1.3996143044727525E-2</v>
      </c>
      <c r="CJ298" s="125">
        <f t="shared" si="356"/>
        <v>7.5</v>
      </c>
      <c r="CK298" s="125">
        <f t="shared" si="357"/>
        <v>0.9458862337771784</v>
      </c>
      <c r="CL298" s="125">
        <f t="shared" si="358"/>
        <v>1</v>
      </c>
      <c r="CM298" s="125">
        <f t="shared" si="359"/>
        <v>37.447507014025341</v>
      </c>
      <c r="CN298" s="125">
        <f t="shared" si="360"/>
        <v>2.14235662579883</v>
      </c>
      <c r="CO298" s="127">
        <f t="shared" si="361"/>
        <v>18</v>
      </c>
      <c r="CP298" s="125" cm="1">
        <f t="array" ref="CP298">PEDBIKE_DELAY(BW298,AW298,AG298,AH298,AP298,AQ298,AN298,L298,FALSE)</f>
        <v>11.343707408565972</v>
      </c>
      <c r="CQ298" s="126">
        <f t="shared" si="362"/>
        <v>30.5</v>
      </c>
      <c r="CR298" s="126">
        <f t="shared" si="363"/>
        <v>78.5</v>
      </c>
      <c r="CS298" s="126">
        <f t="shared" si="364"/>
        <v>54.5</v>
      </c>
      <c r="CT298" s="304">
        <f t="shared" si="365"/>
        <v>35.950000000000003</v>
      </c>
      <c r="CU298" s="126">
        <f t="shared" si="376"/>
        <v>11.343707408565972</v>
      </c>
      <c r="CV298" s="126">
        <f t="shared" si="366"/>
        <v>0</v>
      </c>
      <c r="CW298" s="127">
        <f t="shared" si="367"/>
        <v>0</v>
      </c>
      <c r="CX298" s="124">
        <f t="shared" si="368"/>
        <v>12</v>
      </c>
      <c r="CY298" s="124">
        <f t="shared" si="377"/>
        <v>0.6825</v>
      </c>
      <c r="CZ298" s="124">
        <f t="shared" si="378"/>
        <v>0.9738939339133621</v>
      </c>
      <c r="DA298" s="125">
        <f t="shared" si="369"/>
        <v>-1.8843000000000001</v>
      </c>
      <c r="DB298" s="125">
        <f t="shared" si="370"/>
        <v>0.38500000000000001</v>
      </c>
      <c r="DC298" s="125">
        <f t="shared" si="371"/>
        <v>2.6330999999999993</v>
      </c>
      <c r="DD298" s="125">
        <f t="shared" si="379"/>
        <v>2.2894939339133624</v>
      </c>
      <c r="DE298" s="298" t="str">
        <f t="shared" si="372"/>
        <v>B</v>
      </c>
    </row>
    <row r="299" spans="1:109" x14ac:dyDescent="0.25">
      <c r="A299" s="23">
        <v>600</v>
      </c>
      <c r="B299" s="23">
        <v>15</v>
      </c>
      <c r="C299" s="23">
        <v>3</v>
      </c>
      <c r="D299" s="23" t="s">
        <v>266</v>
      </c>
      <c r="E299" s="312">
        <f t="shared" si="304"/>
        <v>2.1558586274186129</v>
      </c>
      <c r="F299" s="287" t="str">
        <f t="shared" si="305"/>
        <v>B</v>
      </c>
      <c r="G299" s="312">
        <f t="shared" si="306"/>
        <v>2.7100999999999993</v>
      </c>
      <c r="H299" s="312">
        <f t="shared" si="306"/>
        <v>2.6374473019837632</v>
      </c>
      <c r="I299" s="287" t="str">
        <f t="shared" si="307"/>
        <v>B</v>
      </c>
      <c r="J299" s="320">
        <f t="shared" si="373"/>
        <v>3</v>
      </c>
      <c r="K299" s="80">
        <f t="shared" si="374"/>
        <v>3</v>
      </c>
      <c r="L299" s="82">
        <f t="shared" si="375"/>
        <v>3</v>
      </c>
      <c r="M299" s="80">
        <f t="shared" si="308"/>
        <v>15</v>
      </c>
      <c r="N299" s="80">
        <f t="shared" si="309"/>
        <v>120</v>
      </c>
      <c r="O299" s="80">
        <f t="shared" si="310"/>
        <v>120</v>
      </c>
      <c r="P299" s="80">
        <f t="shared" si="311"/>
        <v>600</v>
      </c>
      <c r="Q299" s="80">
        <f t="shared" si="312"/>
        <v>1680</v>
      </c>
      <c r="R299" s="80">
        <f t="shared" si="313"/>
        <v>1680</v>
      </c>
      <c r="S299" s="80">
        <f t="shared" si="314"/>
        <v>60</v>
      </c>
      <c r="T299" s="80">
        <f>0</f>
        <v>0</v>
      </c>
      <c r="U299" s="80">
        <f>'Int. Sens. Plot'!$B$2</f>
        <v>100</v>
      </c>
      <c r="V299" s="80">
        <f>'Int. Sens. Plot'!$B$3</f>
        <v>25</v>
      </c>
      <c r="W299" s="80">
        <f t="shared" si="315"/>
        <v>5</v>
      </c>
      <c r="X299" s="80">
        <f t="shared" si="316"/>
        <v>5</v>
      </c>
      <c r="Y299" s="225">
        <v>0.5</v>
      </c>
      <c r="Z299" s="80">
        <v>0</v>
      </c>
      <c r="AA299" s="86">
        <v>45</v>
      </c>
      <c r="AB299" s="86">
        <v>5</v>
      </c>
      <c r="AC299" s="80">
        <v>90</v>
      </c>
      <c r="AD299" s="80">
        <v>45</v>
      </c>
      <c r="AE299" s="80">
        <v>12</v>
      </c>
      <c r="AF299" s="80">
        <f t="shared" si="317"/>
        <v>45</v>
      </c>
      <c r="AG299" s="80">
        <f t="shared" si="318"/>
        <v>45</v>
      </c>
      <c r="AH299" s="86">
        <v>0</v>
      </c>
      <c r="AI299" s="86">
        <v>12</v>
      </c>
      <c r="AJ299" s="40">
        <v>279.89999999999998</v>
      </c>
      <c r="AK299" s="86">
        <v>9</v>
      </c>
      <c r="AL299" s="86">
        <v>0</v>
      </c>
      <c r="AM299" s="91">
        <v>1</v>
      </c>
      <c r="AN299" s="91">
        <v>0.1</v>
      </c>
      <c r="AO299" s="122">
        <v>3.5</v>
      </c>
      <c r="AP299" s="122">
        <v>10</v>
      </c>
      <c r="AQ299" s="122">
        <v>3</v>
      </c>
      <c r="AR299" s="122">
        <v>3</v>
      </c>
      <c r="AS299" s="122" t="str">
        <f t="shared" si="319"/>
        <v>Stop</v>
      </c>
      <c r="AT299" s="119" t="s">
        <v>74</v>
      </c>
      <c r="AU299" s="321" t="s">
        <v>74</v>
      </c>
      <c r="AV299" s="306">
        <f t="shared" si="320"/>
        <v>15.857142857142858</v>
      </c>
      <c r="AW299" s="276">
        <f t="shared" si="321"/>
        <v>0.46666666666666667</v>
      </c>
      <c r="AX299" s="276">
        <f t="shared" si="322"/>
        <v>2.7777777777777776E-2</v>
      </c>
      <c r="AY299" s="125">
        <f t="shared" si="323"/>
        <v>61.677868569486741</v>
      </c>
      <c r="AZ299" s="125">
        <f t="shared" si="324"/>
        <v>92.516802854230107</v>
      </c>
      <c r="BA299" s="125">
        <f t="shared" si="325"/>
        <v>137.21287999611633</v>
      </c>
      <c r="BB299" s="125">
        <f t="shared" si="326"/>
        <v>0.99999999946257168</v>
      </c>
      <c r="BC299" s="125">
        <f t="shared" si="327"/>
        <v>1</v>
      </c>
      <c r="BD299" s="326" t="str">
        <f t="shared" si="328"/>
        <v>-</v>
      </c>
      <c r="BE299" s="125" t="str">
        <f t="shared" si="329"/>
        <v>-</v>
      </c>
      <c r="BF299" s="125">
        <f t="shared" si="330"/>
        <v>6.1503584097827471</v>
      </c>
      <c r="BG299" s="125">
        <f t="shared" si="331"/>
        <v>1.1978086274186128</v>
      </c>
      <c r="BH299" s="127">
        <f t="shared" si="332"/>
        <v>140</v>
      </c>
      <c r="BI299" s="125">
        <f t="shared" si="333"/>
        <v>0.27299999999999996</v>
      </c>
      <c r="BJ299" s="125">
        <f t="shared" si="334"/>
        <v>8.5349999999999995E-2</v>
      </c>
      <c r="BK299" s="127">
        <f t="shared" si="335"/>
        <v>49</v>
      </c>
      <c r="BL299" s="126">
        <f>IF(AS299="Signalized",(AC299-BK299)^2/(2*AC299),IF(AS299="Free",PEDBIKE_DELAY(AX299,AW299,AF299,AE299,AO299,AR299,AM299,L299,TRUE),IF(AS299="Stop",1,"Control N/A!")))</f>
        <v>1</v>
      </c>
      <c r="BM299" s="125">
        <f t="shared" si="336"/>
        <v>0</v>
      </c>
      <c r="BN299" s="125">
        <f t="shared" si="337"/>
        <v>2.1558586274186129</v>
      </c>
      <c r="BO299" s="124" t="str">
        <f t="shared" si="338"/>
        <v>B</v>
      </c>
      <c r="BP299" s="310"/>
      <c r="BQ299" s="302">
        <f t="shared" si="339"/>
        <v>1500</v>
      </c>
      <c r="BR299" s="126">
        <v>284</v>
      </c>
      <c r="BS299" s="127">
        <f t="shared" si="340"/>
        <v>5.8041705868832207E-2</v>
      </c>
      <c r="BT299" s="126">
        <f t="shared" si="341"/>
        <v>22.5</v>
      </c>
      <c r="BU299" s="303">
        <f t="shared" si="342"/>
        <v>7.5</v>
      </c>
      <c r="BV299" s="276">
        <f t="shared" si="343"/>
        <v>0.46666666666666667</v>
      </c>
      <c r="BW299" s="276">
        <f t="shared" si="344"/>
        <v>6.9444444444444441E-3</v>
      </c>
      <c r="BX299" s="125">
        <f t="shared" si="345"/>
        <v>1</v>
      </c>
      <c r="BY299" s="125">
        <f t="shared" si="346"/>
        <v>9.5443058980979947E-3</v>
      </c>
      <c r="BZ299" s="125">
        <f t="shared" si="347"/>
        <v>7.5</v>
      </c>
      <c r="CA299" s="125">
        <f t="shared" si="348"/>
        <v>7.4830002965798004E-2</v>
      </c>
      <c r="CB299" s="125">
        <f t="shared" si="349"/>
        <v>0.96980261657768141</v>
      </c>
      <c r="CC299" s="125">
        <f t="shared" si="350"/>
        <v>63.228150324192889</v>
      </c>
      <c r="CD299" s="125">
        <f t="shared" si="351"/>
        <v>1.9093246984236445</v>
      </c>
      <c r="CE299" s="125">
        <f t="shared" si="352"/>
        <v>33</v>
      </c>
      <c r="CF299" s="304" cm="1">
        <f t="array" ref="CF299">PEDBIKE_DELAY(BW299,BV299,AG299,AH299,AP299,AQ299,AN299,L299,FALSE)</f>
        <v>15.862508344014236</v>
      </c>
      <c r="CG299" s="306">
        <f t="shared" si="353"/>
        <v>7.5</v>
      </c>
      <c r="CH299" s="125">
        <f t="shared" si="354"/>
        <v>1</v>
      </c>
      <c r="CI299" s="125">
        <f t="shared" si="355"/>
        <v>9.5443058980979947E-3</v>
      </c>
      <c r="CJ299" s="125">
        <f t="shared" si="356"/>
        <v>7.5</v>
      </c>
      <c r="CK299" s="125">
        <f t="shared" si="357"/>
        <v>0.96980261657768152</v>
      </c>
      <c r="CL299" s="125">
        <f t="shared" si="358"/>
        <v>1</v>
      </c>
      <c r="CM299" s="125">
        <f t="shared" si="359"/>
        <v>61.318825625769236</v>
      </c>
      <c r="CN299" s="125">
        <f t="shared" si="360"/>
        <v>1.9093246984236445</v>
      </c>
      <c r="CO299" s="127">
        <f t="shared" si="361"/>
        <v>33</v>
      </c>
      <c r="CP299" s="125" cm="1">
        <f t="array" ref="CP299">PEDBIKE_DELAY(BW299,AW299,AG299,AH299,AP299,AQ299,AN299,L299,FALSE)</f>
        <v>15.862508344014236</v>
      </c>
      <c r="CQ299" s="126">
        <f t="shared" si="362"/>
        <v>30.5</v>
      </c>
      <c r="CR299" s="126">
        <f t="shared" si="363"/>
        <v>78.5</v>
      </c>
      <c r="CS299" s="126">
        <f t="shared" si="364"/>
        <v>54.5</v>
      </c>
      <c r="CT299" s="304">
        <f t="shared" si="365"/>
        <v>35.950000000000003</v>
      </c>
      <c r="CU299" s="126">
        <f t="shared" si="376"/>
        <v>15.862508344014236</v>
      </c>
      <c r="CV299" s="126">
        <f t="shared" si="366"/>
        <v>0</v>
      </c>
      <c r="CW299" s="127">
        <f t="shared" si="367"/>
        <v>0</v>
      </c>
      <c r="CX299" s="124">
        <f t="shared" si="368"/>
        <v>12</v>
      </c>
      <c r="CY299" s="124">
        <f t="shared" si="377"/>
        <v>0.81899999999999995</v>
      </c>
      <c r="CZ299" s="124">
        <f t="shared" si="378"/>
        <v>1.1083473019837633</v>
      </c>
      <c r="DA299" s="125">
        <f t="shared" si="369"/>
        <v>-1.8843000000000001</v>
      </c>
      <c r="DB299" s="125">
        <f t="shared" si="370"/>
        <v>0.46199999999999997</v>
      </c>
      <c r="DC299" s="125">
        <f t="shared" si="371"/>
        <v>2.7100999999999993</v>
      </c>
      <c r="DD299" s="125">
        <f t="shared" si="379"/>
        <v>2.6374473019837632</v>
      </c>
      <c r="DE299" s="298" t="str">
        <f t="shared" si="372"/>
        <v>B</v>
      </c>
    </row>
    <row r="300" spans="1:109" x14ac:dyDescent="0.25">
      <c r="A300" s="23">
        <v>700</v>
      </c>
      <c r="B300" s="23">
        <v>15</v>
      </c>
      <c r="C300" s="23">
        <v>3</v>
      </c>
      <c r="D300" s="23" t="s">
        <v>266</v>
      </c>
      <c r="E300" s="312">
        <f t="shared" si="304"/>
        <v>2.2155836274186131</v>
      </c>
      <c r="F300" s="287" t="str">
        <f t="shared" si="305"/>
        <v>B</v>
      </c>
      <c r="G300" s="312">
        <f t="shared" si="306"/>
        <v>2.7870999999999992</v>
      </c>
      <c r="H300" s="312">
        <f t="shared" si="306"/>
        <v>2.9745398415332804</v>
      </c>
      <c r="I300" s="287" t="str">
        <f t="shared" si="307"/>
        <v>C</v>
      </c>
      <c r="J300" s="320">
        <f t="shared" si="373"/>
        <v>3</v>
      </c>
      <c r="K300" s="80">
        <f t="shared" si="374"/>
        <v>3</v>
      </c>
      <c r="L300" s="82">
        <f t="shared" si="375"/>
        <v>3</v>
      </c>
      <c r="M300" s="80">
        <f t="shared" si="308"/>
        <v>15</v>
      </c>
      <c r="N300" s="80">
        <f t="shared" si="309"/>
        <v>140</v>
      </c>
      <c r="O300" s="80">
        <f t="shared" si="310"/>
        <v>140</v>
      </c>
      <c r="P300" s="80">
        <f t="shared" si="311"/>
        <v>700</v>
      </c>
      <c r="Q300" s="80">
        <f t="shared" si="312"/>
        <v>1960</v>
      </c>
      <c r="R300" s="80">
        <f t="shared" si="313"/>
        <v>1960</v>
      </c>
      <c r="S300" s="80">
        <f t="shared" si="314"/>
        <v>70</v>
      </c>
      <c r="T300" s="80">
        <f>0</f>
        <v>0</v>
      </c>
      <c r="U300" s="80">
        <f>'Int. Sens. Plot'!$B$2</f>
        <v>100</v>
      </c>
      <c r="V300" s="80">
        <f>'Int. Sens. Plot'!$B$3</f>
        <v>25</v>
      </c>
      <c r="W300" s="80">
        <f t="shared" si="315"/>
        <v>5</v>
      </c>
      <c r="X300" s="80">
        <f t="shared" si="316"/>
        <v>5</v>
      </c>
      <c r="Y300" s="225">
        <v>0.5</v>
      </c>
      <c r="Z300" s="80">
        <v>0</v>
      </c>
      <c r="AA300" s="86">
        <v>45</v>
      </c>
      <c r="AB300" s="86">
        <v>5</v>
      </c>
      <c r="AC300" s="80">
        <v>90</v>
      </c>
      <c r="AD300" s="80">
        <v>45</v>
      </c>
      <c r="AE300" s="80">
        <v>12</v>
      </c>
      <c r="AF300" s="80">
        <f t="shared" si="317"/>
        <v>45</v>
      </c>
      <c r="AG300" s="80">
        <f t="shared" si="318"/>
        <v>45</v>
      </c>
      <c r="AH300" s="86">
        <v>0</v>
      </c>
      <c r="AI300" s="86">
        <v>12</v>
      </c>
      <c r="AJ300" s="40">
        <v>280.89999999999998</v>
      </c>
      <c r="AK300" s="86">
        <v>9</v>
      </c>
      <c r="AL300" s="86">
        <v>0</v>
      </c>
      <c r="AM300" s="91">
        <v>1</v>
      </c>
      <c r="AN300" s="91">
        <v>0.1</v>
      </c>
      <c r="AO300" s="122">
        <v>3.5</v>
      </c>
      <c r="AP300" s="122">
        <v>10</v>
      </c>
      <c r="AQ300" s="122">
        <v>3</v>
      </c>
      <c r="AR300" s="122">
        <v>3</v>
      </c>
      <c r="AS300" s="122" t="str">
        <f t="shared" si="319"/>
        <v>Stop</v>
      </c>
      <c r="AT300" s="119" t="s">
        <v>74</v>
      </c>
      <c r="AU300" s="321" t="s">
        <v>74</v>
      </c>
      <c r="AV300" s="306">
        <f t="shared" si="320"/>
        <v>15.857142857142858</v>
      </c>
      <c r="AW300" s="276">
        <f t="shared" si="321"/>
        <v>0.5444444444444444</v>
      </c>
      <c r="AX300" s="276">
        <f t="shared" si="322"/>
        <v>2.7777777777777776E-2</v>
      </c>
      <c r="AY300" s="125">
        <f t="shared" si="323"/>
        <v>182.14833055200393</v>
      </c>
      <c r="AZ300" s="125">
        <f t="shared" si="324"/>
        <v>273.22249582800589</v>
      </c>
      <c r="BA300" s="125">
        <f t="shared" si="325"/>
        <v>378.15380396115069</v>
      </c>
      <c r="BB300" s="125">
        <f t="shared" si="326"/>
        <v>1</v>
      </c>
      <c r="BC300" s="125">
        <f t="shared" si="327"/>
        <v>1</v>
      </c>
      <c r="BD300" s="326" t="str">
        <f t="shared" si="328"/>
        <v>-</v>
      </c>
      <c r="BE300" s="125" t="str">
        <f t="shared" si="329"/>
        <v>-</v>
      </c>
      <c r="BF300" s="125">
        <f t="shared" si="330"/>
        <v>5.2218695013155836</v>
      </c>
      <c r="BG300" s="125">
        <f t="shared" si="331"/>
        <v>1.1978086274186128</v>
      </c>
      <c r="BH300" s="127">
        <f t="shared" si="332"/>
        <v>163.33333333333334</v>
      </c>
      <c r="BI300" s="125">
        <f t="shared" si="333"/>
        <v>0.31850000000000001</v>
      </c>
      <c r="BJ300" s="125">
        <f t="shared" si="334"/>
        <v>9.9574999999999997E-2</v>
      </c>
      <c r="BK300" s="127">
        <f t="shared" si="335"/>
        <v>49</v>
      </c>
      <c r="BL300" s="126">
        <f>IF(AS300="Signalized",(AC300-BK300)^2/(2*AC300),IF(AS300="Free",PEDBIKE_DELAY(AX300,AW300,AF300,AE300,AO300,AR300,AM300,L300,TRUE),IF(AS300="Stop",1,"Control N/A!")))</f>
        <v>1</v>
      </c>
      <c r="BM300" s="125">
        <f t="shared" si="336"/>
        <v>0</v>
      </c>
      <c r="BN300" s="125">
        <f t="shared" si="337"/>
        <v>2.2155836274186131</v>
      </c>
      <c r="BO300" s="124" t="str">
        <f t="shared" si="338"/>
        <v>B</v>
      </c>
      <c r="BP300" s="310"/>
      <c r="BQ300" s="302">
        <f t="shared" si="339"/>
        <v>1500</v>
      </c>
      <c r="BR300" s="126">
        <v>285</v>
      </c>
      <c r="BS300" s="127">
        <f t="shared" si="340"/>
        <v>1.1524729895156748E-2</v>
      </c>
      <c r="BT300" s="126">
        <f t="shared" si="341"/>
        <v>22.5</v>
      </c>
      <c r="BU300" s="303">
        <f t="shared" si="342"/>
        <v>7.5</v>
      </c>
      <c r="BV300" s="276">
        <f t="shared" si="343"/>
        <v>0.5444444444444444</v>
      </c>
      <c r="BW300" s="276">
        <f t="shared" si="344"/>
        <v>6.9444444444444441E-3</v>
      </c>
      <c r="BX300" s="125">
        <f t="shared" si="345"/>
        <v>1</v>
      </c>
      <c r="BY300" s="125">
        <f t="shared" si="346"/>
        <v>6.8256114478663227E-3</v>
      </c>
      <c r="BZ300" s="125">
        <f t="shared" si="347"/>
        <v>7.5</v>
      </c>
      <c r="CA300" s="125">
        <f t="shared" si="348"/>
        <v>8.6745550118255244E-2</v>
      </c>
      <c r="CB300" s="125">
        <f t="shared" si="349"/>
        <v>0.98314879874005245</v>
      </c>
      <c r="CC300" s="125">
        <f t="shared" si="350"/>
        <v>101.36870554150529</v>
      </c>
      <c r="CD300" s="125">
        <f t="shared" si="351"/>
        <v>1.7081844585402628</v>
      </c>
      <c r="CE300" s="125">
        <f t="shared" si="352"/>
        <v>59</v>
      </c>
      <c r="CF300" s="304" cm="1">
        <f t="array" ref="CF300">PEDBIKE_DELAY(BW300,BV300,AG300,AH300,AP300,AQ300,AN300,L300,FALSE)</f>
        <v>21.588681676140215</v>
      </c>
      <c r="CG300" s="306">
        <f t="shared" si="353"/>
        <v>7.5</v>
      </c>
      <c r="CH300" s="125">
        <f t="shared" si="354"/>
        <v>1</v>
      </c>
      <c r="CI300" s="125">
        <f t="shared" si="355"/>
        <v>6.8256114478663227E-3</v>
      </c>
      <c r="CJ300" s="125">
        <f t="shared" si="356"/>
        <v>7.5</v>
      </c>
      <c r="CK300" s="125">
        <f t="shared" si="357"/>
        <v>0.98314879874005245</v>
      </c>
      <c r="CL300" s="125">
        <f t="shared" si="358"/>
        <v>1</v>
      </c>
      <c r="CM300" s="125">
        <f t="shared" si="359"/>
        <v>99.660521082965033</v>
      </c>
      <c r="CN300" s="125">
        <f t="shared" si="360"/>
        <v>1.7081844585402628</v>
      </c>
      <c r="CO300" s="127">
        <f t="shared" si="361"/>
        <v>59</v>
      </c>
      <c r="CP300" s="125" cm="1">
        <f t="array" ref="CP300">PEDBIKE_DELAY(BW300,AW300,AG300,AH300,AP300,AQ300,AN300,L300,FALSE)</f>
        <v>21.588681676140215</v>
      </c>
      <c r="CQ300" s="126">
        <f t="shared" si="362"/>
        <v>30.5</v>
      </c>
      <c r="CR300" s="126">
        <f t="shared" si="363"/>
        <v>78.5</v>
      </c>
      <c r="CS300" s="126">
        <f t="shared" si="364"/>
        <v>54.5</v>
      </c>
      <c r="CT300" s="304">
        <f t="shared" si="365"/>
        <v>35.950000000000003</v>
      </c>
      <c r="CU300" s="126">
        <f t="shared" si="376"/>
        <v>21.588681676140215</v>
      </c>
      <c r="CV300" s="126">
        <f t="shared" si="366"/>
        <v>0</v>
      </c>
      <c r="CW300" s="127">
        <f t="shared" si="367"/>
        <v>0</v>
      </c>
      <c r="CX300" s="124">
        <f t="shared" si="368"/>
        <v>12</v>
      </c>
      <c r="CY300" s="124">
        <f t="shared" si="377"/>
        <v>0.9554999999999999</v>
      </c>
      <c r="CZ300" s="124">
        <f t="shared" si="378"/>
        <v>1.2319398415332807</v>
      </c>
      <c r="DA300" s="125">
        <f t="shared" si="369"/>
        <v>-1.8843000000000001</v>
      </c>
      <c r="DB300" s="125">
        <f t="shared" si="370"/>
        <v>0.53900000000000003</v>
      </c>
      <c r="DC300" s="125">
        <f t="shared" si="371"/>
        <v>2.7870999999999992</v>
      </c>
      <c r="DD300" s="125">
        <f t="shared" si="379"/>
        <v>2.9745398415332804</v>
      </c>
      <c r="DE300" s="298" t="str">
        <f t="shared" si="372"/>
        <v>C</v>
      </c>
    </row>
    <row r="301" spans="1:109" x14ac:dyDescent="0.25">
      <c r="A301" s="23">
        <v>800</v>
      </c>
      <c r="B301" s="23">
        <v>15</v>
      </c>
      <c r="C301" s="23">
        <v>3</v>
      </c>
      <c r="D301" s="23" t="s">
        <v>266</v>
      </c>
      <c r="E301" s="312">
        <f t="shared" si="304"/>
        <v>2.2753086274186125</v>
      </c>
      <c r="F301" s="287" t="str">
        <f t="shared" si="305"/>
        <v>B</v>
      </c>
      <c r="G301" s="312">
        <f t="shared" si="306"/>
        <v>2.8640999999999992</v>
      </c>
      <c r="H301" s="312">
        <f t="shared" si="306"/>
        <v>3.3026568887265526</v>
      </c>
      <c r="I301" s="287" t="str">
        <f t="shared" si="307"/>
        <v>C</v>
      </c>
      <c r="J301" s="320">
        <f t="shared" si="373"/>
        <v>3</v>
      </c>
      <c r="K301" s="80">
        <f t="shared" si="374"/>
        <v>3</v>
      </c>
      <c r="L301" s="82">
        <f t="shared" si="375"/>
        <v>3</v>
      </c>
      <c r="M301" s="80">
        <f t="shared" si="308"/>
        <v>15</v>
      </c>
      <c r="N301" s="80">
        <f t="shared" si="309"/>
        <v>160</v>
      </c>
      <c r="O301" s="80">
        <f t="shared" si="310"/>
        <v>160</v>
      </c>
      <c r="P301" s="80">
        <f t="shared" si="311"/>
        <v>800</v>
      </c>
      <c r="Q301" s="80">
        <f t="shared" si="312"/>
        <v>2240</v>
      </c>
      <c r="R301" s="80">
        <f t="shared" si="313"/>
        <v>2240</v>
      </c>
      <c r="S301" s="80">
        <f t="shared" si="314"/>
        <v>80</v>
      </c>
      <c r="T301" s="80">
        <f>0</f>
        <v>0</v>
      </c>
      <c r="U301" s="80">
        <f>'Int. Sens. Plot'!$B$2</f>
        <v>100</v>
      </c>
      <c r="V301" s="80">
        <f>'Int. Sens. Plot'!$B$3</f>
        <v>25</v>
      </c>
      <c r="W301" s="80">
        <f t="shared" si="315"/>
        <v>5</v>
      </c>
      <c r="X301" s="80">
        <f t="shared" si="316"/>
        <v>5</v>
      </c>
      <c r="Y301" s="225">
        <v>0.5</v>
      </c>
      <c r="Z301" s="80">
        <v>0</v>
      </c>
      <c r="AA301" s="86">
        <v>45</v>
      </c>
      <c r="AB301" s="86">
        <v>5</v>
      </c>
      <c r="AC301" s="80">
        <v>90</v>
      </c>
      <c r="AD301" s="80">
        <v>45</v>
      </c>
      <c r="AE301" s="80">
        <v>12</v>
      </c>
      <c r="AF301" s="80">
        <f t="shared" si="317"/>
        <v>45</v>
      </c>
      <c r="AG301" s="80">
        <f t="shared" si="318"/>
        <v>45</v>
      </c>
      <c r="AH301" s="86">
        <v>0</v>
      </c>
      <c r="AI301" s="86">
        <v>12</v>
      </c>
      <c r="AJ301" s="40">
        <v>281.89999999999998</v>
      </c>
      <c r="AK301" s="86">
        <v>9</v>
      </c>
      <c r="AL301" s="86">
        <v>0</v>
      </c>
      <c r="AM301" s="91">
        <v>1</v>
      </c>
      <c r="AN301" s="91">
        <v>0.1</v>
      </c>
      <c r="AO301" s="122">
        <v>3.5</v>
      </c>
      <c r="AP301" s="122">
        <v>10</v>
      </c>
      <c r="AQ301" s="122">
        <v>3</v>
      </c>
      <c r="AR301" s="122">
        <v>3</v>
      </c>
      <c r="AS301" s="122" t="str">
        <f t="shared" si="319"/>
        <v>Stop</v>
      </c>
      <c r="AT301" s="119" t="s">
        <v>74</v>
      </c>
      <c r="AU301" s="321" t="s">
        <v>74</v>
      </c>
      <c r="AV301" s="306">
        <f t="shared" si="320"/>
        <v>15.857142857142858</v>
      </c>
      <c r="AW301" s="276">
        <f t="shared" si="321"/>
        <v>0.62222222222222223</v>
      </c>
      <c r="AX301" s="276">
        <f t="shared" si="322"/>
        <v>2.7777777777777776E-2</v>
      </c>
      <c r="AY301" s="125">
        <f t="shared" si="323"/>
        <v>549.6123853040682</v>
      </c>
      <c r="AZ301" s="125">
        <f t="shared" si="324"/>
        <v>824.41857795610235</v>
      </c>
      <c r="BA301" s="125">
        <f t="shared" si="325"/>
        <v>1113.0819134652793</v>
      </c>
      <c r="BB301" s="125">
        <f t="shared" si="326"/>
        <v>1</v>
      </c>
      <c r="BC301" s="125">
        <f t="shared" si="327"/>
        <v>1</v>
      </c>
      <c r="BD301" s="326" t="str">
        <f t="shared" si="328"/>
        <v>-</v>
      </c>
      <c r="BE301" s="125" t="str">
        <f t="shared" si="329"/>
        <v>-</v>
      </c>
      <c r="BF301" s="125">
        <f t="shared" si="330"/>
        <v>4.580686599634304</v>
      </c>
      <c r="BG301" s="125">
        <f t="shared" si="331"/>
        <v>1.1978086274186128</v>
      </c>
      <c r="BH301" s="127">
        <f t="shared" si="332"/>
        <v>186.66666666666666</v>
      </c>
      <c r="BI301" s="125">
        <f t="shared" si="333"/>
        <v>0.36399999999999993</v>
      </c>
      <c r="BJ301" s="125">
        <f t="shared" si="334"/>
        <v>0.1138</v>
      </c>
      <c r="BK301" s="127">
        <f t="shared" si="335"/>
        <v>49</v>
      </c>
      <c r="BL301" s="126">
        <f>IF(AS301="Signalized",(AC301-BK301)^2/(2*AC301),IF(AS301="Free",PEDBIKE_DELAY(AX301,AW301,AF301,AE301,AO301,AR301,AM301,L301,TRUE),IF(AS301="Stop",1,"Control N/A!")))</f>
        <v>1</v>
      </c>
      <c r="BM301" s="125">
        <f t="shared" si="336"/>
        <v>0</v>
      </c>
      <c r="BN301" s="125">
        <f t="shared" si="337"/>
        <v>2.2753086274186125</v>
      </c>
      <c r="BO301" s="124" t="str">
        <f t="shared" si="338"/>
        <v>B</v>
      </c>
      <c r="BP301" s="310"/>
      <c r="BQ301" s="302">
        <f t="shared" si="339"/>
        <v>1500</v>
      </c>
      <c r="BR301" s="126">
        <v>286</v>
      </c>
      <c r="BS301" s="127">
        <f t="shared" si="340"/>
        <v>2.2630588563035629E-3</v>
      </c>
      <c r="BT301" s="126">
        <f t="shared" si="341"/>
        <v>22.5</v>
      </c>
      <c r="BU301" s="303">
        <f t="shared" si="342"/>
        <v>7.5</v>
      </c>
      <c r="BV301" s="276">
        <f t="shared" si="343"/>
        <v>0.62222222222222223</v>
      </c>
      <c r="BW301" s="276">
        <f t="shared" si="344"/>
        <v>6.9444444444444441E-3</v>
      </c>
      <c r="BX301" s="125">
        <f t="shared" si="345"/>
        <v>1</v>
      </c>
      <c r="BY301" s="125">
        <f t="shared" si="346"/>
        <v>5.1625684456277528E-3</v>
      </c>
      <c r="BZ301" s="125">
        <f t="shared" si="347"/>
        <v>7.5</v>
      </c>
      <c r="CA301" s="125">
        <f t="shared" si="348"/>
        <v>9.8507633297175157E-2</v>
      </c>
      <c r="CB301" s="125">
        <f t="shared" si="349"/>
        <v>0.99059643744850479</v>
      </c>
      <c r="CC301" s="125">
        <f t="shared" si="350"/>
        <v>163.33667495840493</v>
      </c>
      <c r="CD301" s="125">
        <f t="shared" si="351"/>
        <v>1.5359466399246013</v>
      </c>
      <c r="CE301" s="125">
        <f t="shared" si="352"/>
        <v>106</v>
      </c>
      <c r="CF301" s="304" cm="1">
        <f t="array" ref="CF301">PEDBIKE_DELAY(BW301,BV301,AG301,AH301,AP301,AQ301,AN301,L301,FALSE)</f>
        <v>28.731590414811876</v>
      </c>
      <c r="CG301" s="306">
        <f t="shared" si="353"/>
        <v>7.5</v>
      </c>
      <c r="CH301" s="125">
        <f t="shared" si="354"/>
        <v>1</v>
      </c>
      <c r="CI301" s="125">
        <f t="shared" si="355"/>
        <v>5.1625684456277528E-3</v>
      </c>
      <c r="CJ301" s="125">
        <f t="shared" si="356"/>
        <v>7.5</v>
      </c>
      <c r="CK301" s="125">
        <f t="shared" si="357"/>
        <v>0.99059643744850479</v>
      </c>
      <c r="CL301" s="125">
        <f t="shared" si="358"/>
        <v>1</v>
      </c>
      <c r="CM301" s="125">
        <f t="shared" si="359"/>
        <v>161.80072831848034</v>
      </c>
      <c r="CN301" s="125">
        <f t="shared" si="360"/>
        <v>1.5359466399246013</v>
      </c>
      <c r="CO301" s="127">
        <f t="shared" si="361"/>
        <v>106</v>
      </c>
      <c r="CP301" s="125" cm="1">
        <f t="array" ref="CP301">PEDBIKE_DELAY(BW301,AW301,AG301,AH301,AP301,AQ301,AN301,L301,FALSE)</f>
        <v>28.731590414811876</v>
      </c>
      <c r="CQ301" s="126">
        <f t="shared" si="362"/>
        <v>30.5</v>
      </c>
      <c r="CR301" s="126">
        <f t="shared" si="363"/>
        <v>78.5</v>
      </c>
      <c r="CS301" s="126">
        <f t="shared" si="364"/>
        <v>54.5</v>
      </c>
      <c r="CT301" s="304">
        <f t="shared" si="365"/>
        <v>35.950000000000003</v>
      </c>
      <c r="CU301" s="126">
        <f t="shared" si="376"/>
        <v>28.731590414811876</v>
      </c>
      <c r="CV301" s="126">
        <f t="shared" si="366"/>
        <v>0</v>
      </c>
      <c r="CW301" s="127">
        <f t="shared" si="367"/>
        <v>0</v>
      </c>
      <c r="CX301" s="124">
        <f t="shared" si="368"/>
        <v>12</v>
      </c>
      <c r="CY301" s="124">
        <f t="shared" si="377"/>
        <v>1.0919999999999999</v>
      </c>
      <c r="CZ301" s="124">
        <f t="shared" si="378"/>
        <v>1.3465568887265531</v>
      </c>
      <c r="DA301" s="125">
        <f t="shared" si="369"/>
        <v>-1.8843000000000001</v>
      </c>
      <c r="DB301" s="125">
        <f t="shared" si="370"/>
        <v>0.61599999999999999</v>
      </c>
      <c r="DC301" s="125">
        <f t="shared" si="371"/>
        <v>2.8640999999999992</v>
      </c>
      <c r="DD301" s="125">
        <f t="shared" si="379"/>
        <v>3.3026568887265526</v>
      </c>
      <c r="DE301" s="298" t="str">
        <f t="shared" si="372"/>
        <v>C</v>
      </c>
    </row>
    <row r="302" spans="1:109" x14ac:dyDescent="0.25">
      <c r="A302" s="23">
        <v>900</v>
      </c>
      <c r="B302" s="23">
        <v>15</v>
      </c>
      <c r="C302" s="23">
        <v>3</v>
      </c>
      <c r="D302" s="23" t="s">
        <v>266</v>
      </c>
      <c r="E302" s="312">
        <f t="shared" si="304"/>
        <v>2.3350336274186128</v>
      </c>
      <c r="F302" s="287" t="str">
        <f t="shared" si="305"/>
        <v>B</v>
      </c>
      <c r="G302" s="312">
        <f t="shared" si="306"/>
        <v>2.9411</v>
      </c>
      <c r="H302" s="312">
        <f t="shared" si="306"/>
        <v>3.6225843932241784</v>
      </c>
      <c r="I302" s="287" t="str">
        <f t="shared" si="307"/>
        <v>C</v>
      </c>
      <c r="J302" s="320">
        <f t="shared" si="373"/>
        <v>3</v>
      </c>
      <c r="K302" s="80">
        <f t="shared" si="374"/>
        <v>3</v>
      </c>
      <c r="L302" s="82">
        <f t="shared" si="375"/>
        <v>3</v>
      </c>
      <c r="M302" s="80">
        <f t="shared" si="308"/>
        <v>15</v>
      </c>
      <c r="N302" s="80">
        <f t="shared" si="309"/>
        <v>180</v>
      </c>
      <c r="O302" s="80">
        <f t="shared" si="310"/>
        <v>180</v>
      </c>
      <c r="P302" s="80">
        <f t="shared" si="311"/>
        <v>900</v>
      </c>
      <c r="Q302" s="80">
        <f t="shared" si="312"/>
        <v>2520</v>
      </c>
      <c r="R302" s="80">
        <f t="shared" si="313"/>
        <v>2520</v>
      </c>
      <c r="S302" s="80">
        <f t="shared" si="314"/>
        <v>90</v>
      </c>
      <c r="T302" s="80">
        <f>0</f>
        <v>0</v>
      </c>
      <c r="U302" s="80">
        <f>'Int. Sens. Plot'!$B$2</f>
        <v>100</v>
      </c>
      <c r="V302" s="80">
        <f>'Int. Sens. Plot'!$B$3</f>
        <v>25</v>
      </c>
      <c r="W302" s="80">
        <f t="shared" si="315"/>
        <v>5</v>
      </c>
      <c r="X302" s="80">
        <f t="shared" si="316"/>
        <v>5</v>
      </c>
      <c r="Y302" s="225">
        <v>0.5</v>
      </c>
      <c r="Z302" s="80">
        <v>0</v>
      </c>
      <c r="AA302" s="86">
        <v>45</v>
      </c>
      <c r="AB302" s="86">
        <v>5</v>
      </c>
      <c r="AC302" s="80">
        <v>90</v>
      </c>
      <c r="AD302" s="80">
        <v>45</v>
      </c>
      <c r="AE302" s="80">
        <v>12</v>
      </c>
      <c r="AF302" s="80">
        <f t="shared" si="317"/>
        <v>45</v>
      </c>
      <c r="AG302" s="80">
        <f t="shared" si="318"/>
        <v>45</v>
      </c>
      <c r="AH302" s="86">
        <v>0</v>
      </c>
      <c r="AI302" s="86">
        <v>12</v>
      </c>
      <c r="AJ302" s="40">
        <v>282.89999999999998</v>
      </c>
      <c r="AK302" s="86">
        <v>9</v>
      </c>
      <c r="AL302" s="86">
        <v>0</v>
      </c>
      <c r="AM302" s="91">
        <v>1</v>
      </c>
      <c r="AN302" s="91">
        <v>0.1</v>
      </c>
      <c r="AO302" s="122">
        <v>3.5</v>
      </c>
      <c r="AP302" s="122">
        <v>10</v>
      </c>
      <c r="AQ302" s="122">
        <v>3</v>
      </c>
      <c r="AR302" s="122">
        <v>3</v>
      </c>
      <c r="AS302" s="122" t="str">
        <f t="shared" si="319"/>
        <v>Stop</v>
      </c>
      <c r="AT302" s="119" t="s">
        <v>74</v>
      </c>
      <c r="AU302" s="321" t="s">
        <v>74</v>
      </c>
      <c r="AV302" s="306">
        <f t="shared" si="320"/>
        <v>15.857142857142858</v>
      </c>
      <c r="AW302" s="276">
        <f t="shared" si="321"/>
        <v>0.7</v>
      </c>
      <c r="AX302" s="276">
        <f t="shared" si="322"/>
        <v>2.7777777777777776E-2</v>
      </c>
      <c r="AY302" s="125">
        <f t="shared" si="323"/>
        <v>1684.1573068598136</v>
      </c>
      <c r="AZ302" s="125">
        <f t="shared" si="324"/>
        <v>2526.2359602897204</v>
      </c>
      <c r="BA302" s="125">
        <f t="shared" si="325"/>
        <v>3382.1717565767699</v>
      </c>
      <c r="BB302" s="125">
        <f t="shared" si="326"/>
        <v>1</v>
      </c>
      <c r="BC302" s="125">
        <f t="shared" si="327"/>
        <v>1</v>
      </c>
      <c r="BD302" s="326" t="str">
        <f t="shared" si="328"/>
        <v>-</v>
      </c>
      <c r="BE302" s="125" t="str">
        <f t="shared" si="329"/>
        <v>-</v>
      </c>
      <c r="BF302" s="125">
        <f t="shared" si="330"/>
        <v>4.1010194275001055</v>
      </c>
      <c r="BG302" s="125">
        <f t="shared" si="331"/>
        <v>1.1978086274186128</v>
      </c>
      <c r="BH302" s="127">
        <f t="shared" si="332"/>
        <v>210</v>
      </c>
      <c r="BI302" s="125">
        <f t="shared" si="333"/>
        <v>0.40949999999999998</v>
      </c>
      <c r="BJ302" s="125">
        <f t="shared" si="334"/>
        <v>0.128025</v>
      </c>
      <c r="BK302" s="127">
        <f t="shared" si="335"/>
        <v>49</v>
      </c>
      <c r="BL302" s="126">
        <f>IF(AS302="Signalized",(AC302-BK302)^2/(2*AC302),IF(AS302="Free",PEDBIKE_DELAY(AX302,AW302,AF302,AE302,AO302,AR302,AM302,L302,TRUE),IF(AS302="Stop",1,"Control N/A!")))</f>
        <v>1</v>
      </c>
      <c r="BM302" s="125">
        <f t="shared" si="336"/>
        <v>0</v>
      </c>
      <c r="BN302" s="125">
        <f t="shared" si="337"/>
        <v>2.3350336274186128</v>
      </c>
      <c r="BO302" s="124" t="str">
        <f t="shared" si="338"/>
        <v>B</v>
      </c>
      <c r="BP302" s="310"/>
      <c r="BQ302" s="302">
        <f t="shared" si="339"/>
        <v>1500</v>
      </c>
      <c r="BR302" s="126">
        <v>287</v>
      </c>
      <c r="BS302" s="127">
        <f t="shared" si="340"/>
        <v>4.3947628845850584E-4</v>
      </c>
      <c r="BT302" s="126">
        <f t="shared" si="341"/>
        <v>22.5</v>
      </c>
      <c r="BU302" s="303">
        <f t="shared" si="342"/>
        <v>7.5</v>
      </c>
      <c r="BV302" s="276">
        <f t="shared" si="343"/>
        <v>0.7</v>
      </c>
      <c r="BW302" s="276">
        <f t="shared" si="344"/>
        <v>6.9444444444444441E-3</v>
      </c>
      <c r="BX302" s="125">
        <f t="shared" si="345"/>
        <v>1</v>
      </c>
      <c r="BY302" s="125">
        <f t="shared" si="346"/>
        <v>4.1447764247004235E-3</v>
      </c>
      <c r="BZ302" s="125">
        <f t="shared" si="347"/>
        <v>7.5</v>
      </c>
      <c r="CA302" s="125">
        <f t="shared" si="348"/>
        <v>0.11011822901197621</v>
      </c>
      <c r="CB302" s="125">
        <f t="shared" si="349"/>
        <v>0.99475248160081864</v>
      </c>
      <c r="CC302" s="125">
        <f t="shared" si="350"/>
        <v>264.69796236865534</v>
      </c>
      <c r="CD302" s="125">
        <f t="shared" si="351"/>
        <v>1.3890074277553406</v>
      </c>
      <c r="CE302" s="125">
        <f t="shared" si="352"/>
        <v>191</v>
      </c>
      <c r="CF302" s="304" cm="1">
        <f t="array" ref="CF302">PEDBIKE_DELAY(BW302,BV302,AG302,AH302,AP302,AQ302,AN302,L302,FALSE)</f>
        <v>37.4648244039048</v>
      </c>
      <c r="CG302" s="306">
        <f t="shared" si="353"/>
        <v>7.5</v>
      </c>
      <c r="CH302" s="125">
        <f t="shared" si="354"/>
        <v>1</v>
      </c>
      <c r="CI302" s="125">
        <f t="shared" si="355"/>
        <v>4.1447764247004235E-3</v>
      </c>
      <c r="CJ302" s="125">
        <f t="shared" si="356"/>
        <v>7.5</v>
      </c>
      <c r="CK302" s="125">
        <f t="shared" si="357"/>
        <v>0.99475248160081864</v>
      </c>
      <c r="CL302" s="125">
        <f t="shared" si="358"/>
        <v>1</v>
      </c>
      <c r="CM302" s="125">
        <f t="shared" si="359"/>
        <v>263.30895494089998</v>
      </c>
      <c r="CN302" s="125">
        <f t="shared" si="360"/>
        <v>1.3890074277553406</v>
      </c>
      <c r="CO302" s="127">
        <f t="shared" si="361"/>
        <v>191</v>
      </c>
      <c r="CP302" s="125" cm="1">
        <f t="array" ref="CP302">PEDBIKE_DELAY(BW302,AW302,AG302,AH302,AP302,AQ302,AN302,L302,FALSE)</f>
        <v>37.4648244039048</v>
      </c>
      <c r="CQ302" s="126">
        <f t="shared" si="362"/>
        <v>30.5</v>
      </c>
      <c r="CR302" s="126">
        <f t="shared" si="363"/>
        <v>78.5</v>
      </c>
      <c r="CS302" s="126">
        <f t="shared" si="364"/>
        <v>54.5</v>
      </c>
      <c r="CT302" s="304">
        <f t="shared" si="365"/>
        <v>35.950000000000003</v>
      </c>
      <c r="CU302" s="126">
        <f t="shared" si="376"/>
        <v>37.4648244039048</v>
      </c>
      <c r="CV302" s="126">
        <f t="shared" si="366"/>
        <v>0</v>
      </c>
      <c r="CW302" s="127">
        <f t="shared" si="367"/>
        <v>0</v>
      </c>
      <c r="CX302" s="124">
        <f t="shared" si="368"/>
        <v>12</v>
      </c>
      <c r="CY302" s="124">
        <f t="shared" si="377"/>
        <v>1.2284999999999997</v>
      </c>
      <c r="CZ302" s="124">
        <f t="shared" si="378"/>
        <v>1.452984393224179</v>
      </c>
      <c r="DA302" s="125">
        <f t="shared" si="369"/>
        <v>-1.8843000000000001</v>
      </c>
      <c r="DB302" s="125">
        <f t="shared" si="370"/>
        <v>0.69300000000000006</v>
      </c>
      <c r="DC302" s="125">
        <f t="shared" si="371"/>
        <v>2.9411</v>
      </c>
      <c r="DD302" s="125">
        <f t="shared" si="379"/>
        <v>3.6225843932241784</v>
      </c>
      <c r="DE302" s="298" t="str">
        <f t="shared" si="372"/>
        <v>C</v>
      </c>
    </row>
    <row r="303" spans="1:109" x14ac:dyDescent="0.25">
      <c r="A303" s="23">
        <v>1000</v>
      </c>
      <c r="B303" s="23">
        <v>15</v>
      </c>
      <c r="C303" s="23">
        <v>3</v>
      </c>
      <c r="D303" s="23" t="s">
        <v>266</v>
      </c>
      <c r="E303" s="312">
        <f t="shared" si="304"/>
        <v>2.3947586274186126</v>
      </c>
      <c r="F303" s="287" t="str">
        <f t="shared" si="305"/>
        <v>B</v>
      </c>
      <c r="G303" s="312">
        <f t="shared" si="306"/>
        <v>3.0181</v>
      </c>
      <c r="H303" s="312">
        <f t="shared" si="306"/>
        <v>3.9344279355739182</v>
      </c>
      <c r="I303" s="287" t="str">
        <f t="shared" si="307"/>
        <v>C</v>
      </c>
      <c r="J303" s="320">
        <f t="shared" si="373"/>
        <v>3</v>
      </c>
      <c r="K303" s="80">
        <f t="shared" si="374"/>
        <v>3</v>
      </c>
      <c r="L303" s="82">
        <f t="shared" si="375"/>
        <v>3</v>
      </c>
      <c r="M303" s="80">
        <f t="shared" si="308"/>
        <v>15</v>
      </c>
      <c r="N303" s="80">
        <f t="shared" si="309"/>
        <v>200</v>
      </c>
      <c r="O303" s="80">
        <f t="shared" si="310"/>
        <v>200</v>
      </c>
      <c r="P303" s="80">
        <f t="shared" si="311"/>
        <v>1000</v>
      </c>
      <c r="Q303" s="80">
        <f t="shared" si="312"/>
        <v>2800</v>
      </c>
      <c r="R303" s="80">
        <f t="shared" si="313"/>
        <v>2800</v>
      </c>
      <c r="S303" s="80">
        <f t="shared" si="314"/>
        <v>100</v>
      </c>
      <c r="T303" s="80">
        <f>0</f>
        <v>0</v>
      </c>
      <c r="U303" s="80">
        <f>'Int. Sens. Plot'!$B$2</f>
        <v>100</v>
      </c>
      <c r="V303" s="80">
        <f>'Int. Sens. Plot'!$B$3</f>
        <v>25</v>
      </c>
      <c r="W303" s="80">
        <f t="shared" si="315"/>
        <v>5</v>
      </c>
      <c r="X303" s="80">
        <f t="shared" si="316"/>
        <v>5</v>
      </c>
      <c r="Y303" s="225">
        <v>0.5</v>
      </c>
      <c r="Z303" s="80">
        <v>0</v>
      </c>
      <c r="AA303" s="86">
        <v>45</v>
      </c>
      <c r="AB303" s="86">
        <v>5</v>
      </c>
      <c r="AC303" s="80">
        <v>90</v>
      </c>
      <c r="AD303" s="80">
        <v>45</v>
      </c>
      <c r="AE303" s="80">
        <v>12</v>
      </c>
      <c r="AF303" s="80">
        <f t="shared" si="317"/>
        <v>45</v>
      </c>
      <c r="AG303" s="80">
        <f t="shared" si="318"/>
        <v>45</v>
      </c>
      <c r="AH303" s="86">
        <v>0</v>
      </c>
      <c r="AI303" s="86">
        <v>12</v>
      </c>
      <c r="AJ303" s="40">
        <v>283.89999999999998</v>
      </c>
      <c r="AK303" s="86">
        <v>9</v>
      </c>
      <c r="AL303" s="86">
        <v>0</v>
      </c>
      <c r="AM303" s="91">
        <v>1</v>
      </c>
      <c r="AN303" s="91">
        <v>0.1</v>
      </c>
      <c r="AO303" s="122">
        <v>3.5</v>
      </c>
      <c r="AP303" s="122">
        <v>10</v>
      </c>
      <c r="AQ303" s="122">
        <v>3</v>
      </c>
      <c r="AR303" s="122">
        <v>3</v>
      </c>
      <c r="AS303" s="122" t="str">
        <f t="shared" si="319"/>
        <v>Stop</v>
      </c>
      <c r="AT303" s="119" t="s">
        <v>74</v>
      </c>
      <c r="AU303" s="321" t="s">
        <v>74</v>
      </c>
      <c r="AV303" s="306">
        <f t="shared" si="320"/>
        <v>15.857142857142858</v>
      </c>
      <c r="AW303" s="276">
        <f t="shared" si="321"/>
        <v>0.77777777777777779</v>
      </c>
      <c r="AX303" s="276">
        <f t="shared" si="322"/>
        <v>2.7777777777777776E-2</v>
      </c>
      <c r="AY303" s="125">
        <f t="shared" si="323"/>
        <v>5222.0835306054914</v>
      </c>
      <c r="AZ303" s="125">
        <f t="shared" si="324"/>
        <v>7833.1252959082376</v>
      </c>
      <c r="BA303" s="125">
        <f t="shared" si="325"/>
        <v>10458.024204068126</v>
      </c>
      <c r="BB303" s="125">
        <f t="shared" si="326"/>
        <v>1</v>
      </c>
      <c r="BC303" s="125">
        <f t="shared" si="327"/>
        <v>1</v>
      </c>
      <c r="BD303" s="326" t="str">
        <f t="shared" si="328"/>
        <v>-</v>
      </c>
      <c r="BE303" s="125" t="str">
        <f t="shared" si="329"/>
        <v>-</v>
      </c>
      <c r="BF303" s="125">
        <f t="shared" si="330"/>
        <v>3.7214613018450824</v>
      </c>
      <c r="BG303" s="125">
        <f t="shared" si="331"/>
        <v>1.1978086274186128</v>
      </c>
      <c r="BH303" s="127">
        <f t="shared" si="332"/>
        <v>233.33333333333334</v>
      </c>
      <c r="BI303" s="125">
        <f t="shared" si="333"/>
        <v>0.45499999999999996</v>
      </c>
      <c r="BJ303" s="125">
        <f t="shared" si="334"/>
        <v>0.14224999999999999</v>
      </c>
      <c r="BK303" s="127">
        <f t="shared" si="335"/>
        <v>49</v>
      </c>
      <c r="BL303" s="126">
        <f>IF(AS303="Signalized",(AC303-BK303)^2/(2*AC303),IF(AS303="Free",PEDBIKE_DELAY(AX303,AW303,AF303,AE303,AO303,AR303,AM303,L303,TRUE),IF(AS303="Stop",1,"Control N/A!")))</f>
        <v>1</v>
      </c>
      <c r="BM303" s="125">
        <f t="shared" si="336"/>
        <v>0</v>
      </c>
      <c r="BN303" s="125">
        <f t="shared" si="337"/>
        <v>2.3947586274186126</v>
      </c>
      <c r="BO303" s="124" t="str">
        <f t="shared" si="338"/>
        <v>B</v>
      </c>
      <c r="BP303" s="310"/>
      <c r="BQ303" s="302">
        <f t="shared" si="339"/>
        <v>1500</v>
      </c>
      <c r="BR303" s="126">
        <v>288</v>
      </c>
      <c r="BS303" s="127">
        <f t="shared" si="340"/>
        <v>8.4401381039444335E-5</v>
      </c>
      <c r="BT303" s="126">
        <f t="shared" si="341"/>
        <v>22.5</v>
      </c>
      <c r="BU303" s="303">
        <f t="shared" si="342"/>
        <v>7.5</v>
      </c>
      <c r="BV303" s="276">
        <f t="shared" si="343"/>
        <v>0.77777777777777779</v>
      </c>
      <c r="BW303" s="276">
        <f t="shared" si="344"/>
        <v>6.9444444444444441E-3</v>
      </c>
      <c r="BX303" s="125">
        <f t="shared" si="345"/>
        <v>1</v>
      </c>
      <c r="BY303" s="125">
        <f t="shared" si="346"/>
        <v>3.5233745410120317E-3</v>
      </c>
      <c r="BZ303" s="125">
        <f t="shared" si="347"/>
        <v>7.5</v>
      </c>
      <c r="CA303" s="125">
        <f t="shared" si="348"/>
        <v>0.12157928831600806</v>
      </c>
      <c r="CB303" s="125">
        <f t="shared" si="349"/>
        <v>0.99707170030518177</v>
      </c>
      <c r="CC303" s="125">
        <f t="shared" si="350"/>
        <v>431.54310309085713</v>
      </c>
      <c r="CD303" s="125">
        <f t="shared" si="351"/>
        <v>1.263687537081851</v>
      </c>
      <c r="CE303" s="125">
        <f t="shared" si="352"/>
        <v>341</v>
      </c>
      <c r="CF303" s="304" cm="1">
        <f t="array" ref="CF303">PEDBIKE_DELAY(BW303,BV303,AG303,AH303,AP303,AQ303,AN303,L303,FALSE)</f>
        <v>47.877622228073797</v>
      </c>
      <c r="CG303" s="306">
        <f t="shared" si="353"/>
        <v>7.5</v>
      </c>
      <c r="CH303" s="125">
        <f t="shared" si="354"/>
        <v>1</v>
      </c>
      <c r="CI303" s="125">
        <f t="shared" si="355"/>
        <v>3.5233745410120317E-3</v>
      </c>
      <c r="CJ303" s="125">
        <f t="shared" si="356"/>
        <v>7.5</v>
      </c>
      <c r="CK303" s="125">
        <f t="shared" si="357"/>
        <v>0.99707170030518177</v>
      </c>
      <c r="CL303" s="125">
        <f t="shared" si="358"/>
        <v>1</v>
      </c>
      <c r="CM303" s="125">
        <f t="shared" si="359"/>
        <v>430.27941555377527</v>
      </c>
      <c r="CN303" s="125">
        <f t="shared" si="360"/>
        <v>1.263687537081851</v>
      </c>
      <c r="CO303" s="127">
        <f t="shared" si="361"/>
        <v>341</v>
      </c>
      <c r="CP303" s="125" cm="1">
        <f t="array" ref="CP303">PEDBIKE_DELAY(BW303,AW303,AG303,AH303,AP303,AQ303,AN303,L303,FALSE)</f>
        <v>47.877622228073797</v>
      </c>
      <c r="CQ303" s="126">
        <f t="shared" si="362"/>
        <v>30.5</v>
      </c>
      <c r="CR303" s="126">
        <f t="shared" si="363"/>
        <v>78.5</v>
      </c>
      <c r="CS303" s="126">
        <f t="shared" si="364"/>
        <v>54.5</v>
      </c>
      <c r="CT303" s="304">
        <f t="shared" si="365"/>
        <v>35.950000000000003</v>
      </c>
      <c r="CU303" s="126">
        <f t="shared" si="376"/>
        <v>47.877622228073797</v>
      </c>
      <c r="CV303" s="126">
        <f t="shared" si="366"/>
        <v>0</v>
      </c>
      <c r="CW303" s="127">
        <f t="shared" si="367"/>
        <v>0</v>
      </c>
      <c r="CX303" s="124">
        <f t="shared" si="368"/>
        <v>12</v>
      </c>
      <c r="CY303" s="124">
        <f t="shared" si="377"/>
        <v>1.365</v>
      </c>
      <c r="CZ303" s="124">
        <f t="shared" si="378"/>
        <v>1.5513279355739178</v>
      </c>
      <c r="DA303" s="125">
        <f t="shared" si="369"/>
        <v>-1.8843000000000001</v>
      </c>
      <c r="DB303" s="125">
        <f t="shared" si="370"/>
        <v>0.77</v>
      </c>
      <c r="DC303" s="125">
        <f t="shared" si="371"/>
        <v>3.0181</v>
      </c>
      <c r="DD303" s="125">
        <f t="shared" si="379"/>
        <v>3.9344279355739182</v>
      </c>
      <c r="DE303" s="298" t="str">
        <f t="shared" si="372"/>
        <v>C</v>
      </c>
    </row>
    <row r="304" spans="1:109" x14ac:dyDescent="0.25">
      <c r="A304" s="23">
        <v>1100</v>
      </c>
      <c r="B304" s="23">
        <v>15</v>
      </c>
      <c r="C304" s="23">
        <v>3</v>
      </c>
      <c r="D304" s="23" t="s">
        <v>266</v>
      </c>
      <c r="E304" s="312">
        <f t="shared" si="304"/>
        <v>2.4544836274186128</v>
      </c>
      <c r="F304" s="287" t="str">
        <f t="shared" si="305"/>
        <v>B</v>
      </c>
      <c r="G304" s="312">
        <f t="shared" si="306"/>
        <v>3.0951</v>
      </c>
      <c r="H304" s="312">
        <f t="shared" si="306"/>
        <v>4.2377853374510632</v>
      </c>
      <c r="I304" s="287" t="str">
        <f t="shared" si="307"/>
        <v>C</v>
      </c>
      <c r="J304" s="320">
        <f t="shared" si="373"/>
        <v>3</v>
      </c>
      <c r="K304" s="80">
        <f t="shared" si="374"/>
        <v>3</v>
      </c>
      <c r="L304" s="82">
        <f t="shared" si="375"/>
        <v>3</v>
      </c>
      <c r="M304" s="80">
        <f t="shared" si="308"/>
        <v>15</v>
      </c>
      <c r="N304" s="80">
        <f t="shared" si="309"/>
        <v>220</v>
      </c>
      <c r="O304" s="80">
        <f t="shared" si="310"/>
        <v>220</v>
      </c>
      <c r="P304" s="80">
        <f t="shared" si="311"/>
        <v>1100</v>
      </c>
      <c r="Q304" s="80">
        <f t="shared" si="312"/>
        <v>3080</v>
      </c>
      <c r="R304" s="80">
        <f t="shared" si="313"/>
        <v>3080</v>
      </c>
      <c r="S304" s="80">
        <f t="shared" si="314"/>
        <v>110</v>
      </c>
      <c r="T304" s="80">
        <f>0</f>
        <v>0</v>
      </c>
      <c r="U304" s="80">
        <f>'Int. Sens. Plot'!$B$2</f>
        <v>100</v>
      </c>
      <c r="V304" s="80">
        <f>'Int. Sens. Plot'!$B$3</f>
        <v>25</v>
      </c>
      <c r="W304" s="80">
        <f t="shared" si="315"/>
        <v>5</v>
      </c>
      <c r="X304" s="80">
        <f t="shared" si="316"/>
        <v>5</v>
      </c>
      <c r="Y304" s="225">
        <v>0.5</v>
      </c>
      <c r="Z304" s="80">
        <v>0</v>
      </c>
      <c r="AA304" s="86">
        <v>45</v>
      </c>
      <c r="AB304" s="86">
        <v>5</v>
      </c>
      <c r="AC304" s="80">
        <v>90</v>
      </c>
      <c r="AD304" s="80">
        <v>45</v>
      </c>
      <c r="AE304" s="80">
        <v>12</v>
      </c>
      <c r="AF304" s="80">
        <f t="shared" si="317"/>
        <v>45</v>
      </c>
      <c r="AG304" s="80">
        <f t="shared" si="318"/>
        <v>45</v>
      </c>
      <c r="AH304" s="86">
        <v>0</v>
      </c>
      <c r="AI304" s="86">
        <v>12</v>
      </c>
      <c r="AJ304" s="40">
        <v>284.89999999999998</v>
      </c>
      <c r="AK304" s="86">
        <v>9</v>
      </c>
      <c r="AL304" s="86">
        <v>0</v>
      </c>
      <c r="AM304" s="91">
        <v>1</v>
      </c>
      <c r="AN304" s="91">
        <v>0.1</v>
      </c>
      <c r="AO304" s="122">
        <v>3.5</v>
      </c>
      <c r="AP304" s="122">
        <v>10</v>
      </c>
      <c r="AQ304" s="122">
        <v>3</v>
      </c>
      <c r="AR304" s="122">
        <v>3</v>
      </c>
      <c r="AS304" s="122" t="str">
        <f t="shared" si="319"/>
        <v>Stop</v>
      </c>
      <c r="AT304" s="119" t="s">
        <v>74</v>
      </c>
      <c r="AU304" s="321" t="s">
        <v>74</v>
      </c>
      <c r="AV304" s="306">
        <f t="shared" si="320"/>
        <v>15.857142857142858</v>
      </c>
      <c r="AW304" s="276">
        <f t="shared" si="321"/>
        <v>0.85555555555555551</v>
      </c>
      <c r="AX304" s="276">
        <f t="shared" si="322"/>
        <v>2.7777777777777776E-2</v>
      </c>
      <c r="AY304" s="125">
        <f t="shared" si="323"/>
        <v>16346.362871709754</v>
      </c>
      <c r="AZ304" s="125">
        <f t="shared" si="324"/>
        <v>24519.544307564633</v>
      </c>
      <c r="BA304" s="125">
        <f t="shared" si="325"/>
        <v>32706.58288627665</v>
      </c>
      <c r="BB304" s="125">
        <f t="shared" si="326"/>
        <v>1</v>
      </c>
      <c r="BC304" s="125">
        <f t="shared" si="327"/>
        <v>1</v>
      </c>
      <c r="BD304" s="326" t="str">
        <f t="shared" si="328"/>
        <v>-</v>
      </c>
      <c r="BE304" s="125" t="str">
        <f t="shared" si="329"/>
        <v>-</v>
      </c>
      <c r="BF304" s="125">
        <f t="shared" si="330"/>
        <v>3.4093475797640895</v>
      </c>
      <c r="BG304" s="125">
        <f t="shared" si="331"/>
        <v>1.1978086274186128</v>
      </c>
      <c r="BH304" s="127">
        <f t="shared" si="332"/>
        <v>256.66666666666669</v>
      </c>
      <c r="BI304" s="125">
        <f t="shared" si="333"/>
        <v>0.50050000000000006</v>
      </c>
      <c r="BJ304" s="125">
        <f t="shared" si="334"/>
        <v>0.156475</v>
      </c>
      <c r="BK304" s="127">
        <f t="shared" si="335"/>
        <v>49</v>
      </c>
      <c r="BL304" s="126">
        <f>IF(AS304="Signalized",(AC304-BK304)^2/(2*AC304),IF(AS304="Free",PEDBIKE_DELAY(AX304,AW304,AF304,AE304,AO304,AR304,AM304,L304,TRUE),IF(AS304="Stop",1,"Control N/A!")))</f>
        <v>1</v>
      </c>
      <c r="BM304" s="125">
        <f t="shared" si="336"/>
        <v>0</v>
      </c>
      <c r="BN304" s="125">
        <f t="shared" si="337"/>
        <v>2.4544836274186128</v>
      </c>
      <c r="BO304" s="124" t="str">
        <f t="shared" si="338"/>
        <v>B</v>
      </c>
      <c r="BP304" s="310"/>
      <c r="BQ304" s="302">
        <f t="shared" si="339"/>
        <v>1500</v>
      </c>
      <c r="BR304" s="126">
        <v>289</v>
      </c>
      <c r="BS304" s="127">
        <f t="shared" si="340"/>
        <v>1.6030171309711148E-5</v>
      </c>
      <c r="BT304" s="126">
        <f t="shared" si="341"/>
        <v>22.5</v>
      </c>
      <c r="BU304" s="303">
        <f t="shared" si="342"/>
        <v>7.5</v>
      </c>
      <c r="BV304" s="276">
        <f t="shared" si="343"/>
        <v>0.85555555555555551</v>
      </c>
      <c r="BW304" s="276">
        <f t="shared" si="344"/>
        <v>6.9444444444444441E-3</v>
      </c>
      <c r="BX304" s="125">
        <f t="shared" si="345"/>
        <v>1</v>
      </c>
      <c r="BY304" s="125">
        <f t="shared" si="346"/>
        <v>3.1472642632091518E-3</v>
      </c>
      <c r="BZ304" s="125">
        <f t="shared" si="347"/>
        <v>7.5</v>
      </c>
      <c r="CA304" s="125">
        <f t="shared" si="348"/>
        <v>0.13289273713440797</v>
      </c>
      <c r="CB304" s="125">
        <f t="shared" si="349"/>
        <v>0.99836590585294371</v>
      </c>
      <c r="CC304" s="125">
        <f t="shared" si="350"/>
        <v>707.76546446518228</v>
      </c>
      <c r="CD304" s="125">
        <f t="shared" si="351"/>
        <v>1.1565554029711045</v>
      </c>
      <c r="CE304" s="125">
        <f t="shared" si="352"/>
        <v>612</v>
      </c>
      <c r="CF304" s="304" cm="1">
        <f t="array" ref="CF304">PEDBIKE_DELAY(BW304,BV304,AG304,AH304,AP304,AQ304,AN304,L304,FALSE)</f>
        <v>59.903295172809734</v>
      </c>
      <c r="CG304" s="306">
        <f t="shared" si="353"/>
        <v>7.5</v>
      </c>
      <c r="CH304" s="125">
        <f t="shared" si="354"/>
        <v>1</v>
      </c>
      <c r="CI304" s="125">
        <f t="shared" si="355"/>
        <v>3.1472642632091518E-3</v>
      </c>
      <c r="CJ304" s="125">
        <f t="shared" si="356"/>
        <v>7.5</v>
      </c>
      <c r="CK304" s="125">
        <f t="shared" si="357"/>
        <v>0.99836590585294371</v>
      </c>
      <c r="CL304" s="125">
        <f t="shared" si="358"/>
        <v>1</v>
      </c>
      <c r="CM304" s="125">
        <f t="shared" si="359"/>
        <v>706.60890906221118</v>
      </c>
      <c r="CN304" s="125">
        <f t="shared" si="360"/>
        <v>1.1565554029711045</v>
      </c>
      <c r="CO304" s="127">
        <f t="shared" si="361"/>
        <v>612</v>
      </c>
      <c r="CP304" s="125" cm="1">
        <f t="array" ref="CP304">PEDBIKE_DELAY(BW304,AW304,AG304,AH304,AP304,AQ304,AN304,L304,FALSE)</f>
        <v>59.903295172809734</v>
      </c>
      <c r="CQ304" s="126">
        <f t="shared" si="362"/>
        <v>30.5</v>
      </c>
      <c r="CR304" s="126">
        <f t="shared" si="363"/>
        <v>78.5</v>
      </c>
      <c r="CS304" s="126">
        <f t="shared" si="364"/>
        <v>54.5</v>
      </c>
      <c r="CT304" s="304">
        <f t="shared" si="365"/>
        <v>35.950000000000003</v>
      </c>
      <c r="CU304" s="126">
        <f t="shared" si="376"/>
        <v>59.903295172809734</v>
      </c>
      <c r="CV304" s="126">
        <f t="shared" si="366"/>
        <v>0</v>
      </c>
      <c r="CW304" s="127">
        <f t="shared" si="367"/>
        <v>0</v>
      </c>
      <c r="CX304" s="124">
        <f t="shared" si="368"/>
        <v>12</v>
      </c>
      <c r="CY304" s="124">
        <f t="shared" si="377"/>
        <v>1.5014999999999998</v>
      </c>
      <c r="CZ304" s="124">
        <f t="shared" si="378"/>
        <v>1.6411853374510637</v>
      </c>
      <c r="DA304" s="125">
        <f t="shared" si="369"/>
        <v>-1.8843000000000001</v>
      </c>
      <c r="DB304" s="125">
        <f t="shared" si="370"/>
        <v>0.84699999999999998</v>
      </c>
      <c r="DC304" s="125">
        <f t="shared" si="371"/>
        <v>3.0951</v>
      </c>
      <c r="DD304" s="125">
        <f t="shared" si="379"/>
        <v>4.2377853374510632</v>
      </c>
      <c r="DE304" s="298" t="str">
        <f t="shared" si="372"/>
        <v>C</v>
      </c>
    </row>
    <row r="305" spans="1:109" x14ac:dyDescent="0.25">
      <c r="A305" s="23">
        <v>1200</v>
      </c>
      <c r="B305" s="23">
        <v>15</v>
      </c>
      <c r="C305" s="23">
        <v>3</v>
      </c>
      <c r="D305" s="23" t="s">
        <v>266</v>
      </c>
      <c r="E305" s="312">
        <f t="shared" si="304"/>
        <v>2.5142086274186126</v>
      </c>
      <c r="F305" s="287" t="str">
        <f t="shared" si="305"/>
        <v>B</v>
      </c>
      <c r="G305" s="312">
        <f t="shared" si="306"/>
        <v>3.1720999999999999</v>
      </c>
      <c r="H305" s="312">
        <f t="shared" si="306"/>
        <v>4.5321070208800016</v>
      </c>
      <c r="I305" s="287" t="str">
        <f t="shared" si="307"/>
        <v>C</v>
      </c>
      <c r="J305" s="320">
        <f t="shared" si="373"/>
        <v>3</v>
      </c>
      <c r="K305" s="80">
        <f t="shared" si="374"/>
        <v>3</v>
      </c>
      <c r="L305" s="82">
        <f t="shared" si="375"/>
        <v>3</v>
      </c>
      <c r="M305" s="80">
        <f t="shared" si="308"/>
        <v>15</v>
      </c>
      <c r="N305" s="80">
        <f t="shared" si="309"/>
        <v>240</v>
      </c>
      <c r="O305" s="80">
        <f t="shared" si="310"/>
        <v>240</v>
      </c>
      <c r="P305" s="80">
        <f t="shared" si="311"/>
        <v>1200</v>
      </c>
      <c r="Q305" s="80">
        <f t="shared" si="312"/>
        <v>3360</v>
      </c>
      <c r="R305" s="80">
        <f t="shared" si="313"/>
        <v>3360</v>
      </c>
      <c r="S305" s="80">
        <f t="shared" si="314"/>
        <v>120</v>
      </c>
      <c r="T305" s="80">
        <f>0</f>
        <v>0</v>
      </c>
      <c r="U305" s="80">
        <f>'Int. Sens. Plot'!$B$2</f>
        <v>100</v>
      </c>
      <c r="V305" s="80">
        <f>'Int. Sens. Plot'!$B$3</f>
        <v>25</v>
      </c>
      <c r="W305" s="80">
        <f t="shared" si="315"/>
        <v>5</v>
      </c>
      <c r="X305" s="80">
        <f t="shared" si="316"/>
        <v>5</v>
      </c>
      <c r="Y305" s="225">
        <v>0.5</v>
      </c>
      <c r="Z305" s="80">
        <v>0</v>
      </c>
      <c r="AA305" s="86">
        <v>45</v>
      </c>
      <c r="AB305" s="86">
        <v>5</v>
      </c>
      <c r="AC305" s="80">
        <v>90</v>
      </c>
      <c r="AD305" s="80">
        <v>45</v>
      </c>
      <c r="AE305" s="80">
        <v>12</v>
      </c>
      <c r="AF305" s="80">
        <f t="shared" si="317"/>
        <v>45</v>
      </c>
      <c r="AG305" s="80">
        <f t="shared" si="318"/>
        <v>45</v>
      </c>
      <c r="AH305" s="86">
        <v>0</v>
      </c>
      <c r="AI305" s="86">
        <v>12</v>
      </c>
      <c r="AJ305" s="40">
        <v>285.89999999999998</v>
      </c>
      <c r="AK305" s="86">
        <v>9</v>
      </c>
      <c r="AL305" s="86">
        <v>0</v>
      </c>
      <c r="AM305" s="91">
        <v>1</v>
      </c>
      <c r="AN305" s="91">
        <v>0.1</v>
      </c>
      <c r="AO305" s="122">
        <v>3.5</v>
      </c>
      <c r="AP305" s="122">
        <v>10</v>
      </c>
      <c r="AQ305" s="122">
        <v>3</v>
      </c>
      <c r="AR305" s="122">
        <v>3</v>
      </c>
      <c r="AS305" s="122" t="str">
        <f t="shared" si="319"/>
        <v>Stop</v>
      </c>
      <c r="AT305" s="119" t="s">
        <v>74</v>
      </c>
      <c r="AU305" s="321" t="s">
        <v>74</v>
      </c>
      <c r="AV305" s="306">
        <f t="shared" si="320"/>
        <v>15.857142857142858</v>
      </c>
      <c r="AW305" s="276">
        <f t="shared" si="321"/>
        <v>0.93333333333333335</v>
      </c>
      <c r="AX305" s="276">
        <f t="shared" si="322"/>
        <v>2.7777777777777776E-2</v>
      </c>
      <c r="AY305" s="125">
        <f t="shared" si="323"/>
        <v>51569.685636044676</v>
      </c>
      <c r="AZ305" s="125">
        <f t="shared" si="324"/>
        <v>77354.528454067011</v>
      </c>
      <c r="BA305" s="125">
        <f t="shared" si="325"/>
        <v>103153.2284149465</v>
      </c>
      <c r="BB305" s="125">
        <f t="shared" si="326"/>
        <v>1</v>
      </c>
      <c r="BC305" s="125">
        <f t="shared" si="327"/>
        <v>1</v>
      </c>
      <c r="BD305" s="326" t="str">
        <f t="shared" si="328"/>
        <v>-</v>
      </c>
      <c r="BE305" s="125" t="str">
        <f t="shared" si="329"/>
        <v>-</v>
      </c>
      <c r="BF305" s="125">
        <f t="shared" si="330"/>
        <v>3.145884193604767</v>
      </c>
      <c r="BG305" s="125">
        <f t="shared" si="331"/>
        <v>1.1978086274186128</v>
      </c>
      <c r="BH305" s="127">
        <f t="shared" si="332"/>
        <v>280</v>
      </c>
      <c r="BI305" s="125">
        <f t="shared" si="333"/>
        <v>0.54599999999999993</v>
      </c>
      <c r="BJ305" s="125">
        <f t="shared" si="334"/>
        <v>0.17069999999999999</v>
      </c>
      <c r="BK305" s="127">
        <f t="shared" si="335"/>
        <v>49</v>
      </c>
      <c r="BL305" s="126">
        <f>IF(AS305="Signalized",(AC305-BK305)^2/(2*AC305),IF(AS305="Free",PEDBIKE_DELAY(AX305,AW305,AF305,AE305,AO305,AR305,AM305,L305,TRUE),IF(AS305="Stop",1,"Control N/A!")))</f>
        <v>1</v>
      </c>
      <c r="BM305" s="125">
        <f t="shared" si="336"/>
        <v>0</v>
      </c>
      <c r="BN305" s="125">
        <f t="shared" si="337"/>
        <v>2.5142086274186126</v>
      </c>
      <c r="BO305" s="124" t="str">
        <f t="shared" si="338"/>
        <v>B</v>
      </c>
      <c r="BP305" s="310"/>
      <c r="BQ305" s="302">
        <f t="shared" si="339"/>
        <v>1500</v>
      </c>
      <c r="BR305" s="126">
        <v>290</v>
      </c>
      <c r="BS305" s="127">
        <f t="shared" si="340"/>
        <v>3.0109343057000559E-6</v>
      </c>
      <c r="BT305" s="126">
        <f t="shared" si="341"/>
        <v>22.5</v>
      </c>
      <c r="BU305" s="303">
        <f t="shared" si="342"/>
        <v>7.5</v>
      </c>
      <c r="BV305" s="276">
        <f t="shared" si="343"/>
        <v>0.93333333333333335</v>
      </c>
      <c r="BW305" s="276">
        <f t="shared" si="344"/>
        <v>6.9444444444444441E-3</v>
      </c>
      <c r="BX305" s="125">
        <f t="shared" si="345"/>
        <v>1</v>
      </c>
      <c r="BY305" s="125">
        <f t="shared" si="346"/>
        <v>2.9245599860305413E-3</v>
      </c>
      <c r="BZ305" s="125">
        <f t="shared" si="347"/>
        <v>7.5</v>
      </c>
      <c r="CA305" s="125">
        <f t="shared" si="348"/>
        <v>0.1440604765877348</v>
      </c>
      <c r="CB305" s="125">
        <f t="shared" si="349"/>
        <v>0.99908811803444553</v>
      </c>
      <c r="CC305" s="125">
        <f t="shared" si="350"/>
        <v>1167.4572529593063</v>
      </c>
      <c r="CD305" s="125">
        <f t="shared" si="351"/>
        <v>1.0645832145294083</v>
      </c>
      <c r="CE305" s="125">
        <f t="shared" si="352"/>
        <v>1097</v>
      </c>
      <c r="CF305" s="304" cm="1">
        <f t="array" ref="CF305">PEDBIKE_DELAY(BW305,BV305,AG305,AH305,AP305,AQ305,AN305,L305,FALSE)</f>
        <v>73.279569643591771</v>
      </c>
      <c r="CG305" s="306">
        <f t="shared" si="353"/>
        <v>7.5</v>
      </c>
      <c r="CH305" s="125">
        <f t="shared" si="354"/>
        <v>1</v>
      </c>
      <c r="CI305" s="125">
        <f t="shared" si="355"/>
        <v>2.9245599860305413E-3</v>
      </c>
      <c r="CJ305" s="125">
        <f t="shared" si="356"/>
        <v>7.5</v>
      </c>
      <c r="CK305" s="125">
        <f t="shared" si="357"/>
        <v>0.99908811803444553</v>
      </c>
      <c r="CL305" s="125">
        <f t="shared" si="358"/>
        <v>1</v>
      </c>
      <c r="CM305" s="125">
        <f t="shared" si="359"/>
        <v>1166.3926697447769</v>
      </c>
      <c r="CN305" s="125">
        <f t="shared" si="360"/>
        <v>1.0645832145294083</v>
      </c>
      <c r="CO305" s="127">
        <f t="shared" si="361"/>
        <v>1097</v>
      </c>
      <c r="CP305" s="125" cm="1">
        <f t="array" ref="CP305">PEDBIKE_DELAY(BW305,AW305,AG305,AH305,AP305,AQ305,AN305,L305,FALSE)</f>
        <v>73.279569643591771</v>
      </c>
      <c r="CQ305" s="126">
        <f t="shared" si="362"/>
        <v>30.5</v>
      </c>
      <c r="CR305" s="126">
        <f t="shared" si="363"/>
        <v>78.5</v>
      </c>
      <c r="CS305" s="126">
        <f t="shared" si="364"/>
        <v>54.5</v>
      </c>
      <c r="CT305" s="304">
        <f t="shared" si="365"/>
        <v>35.950000000000003</v>
      </c>
      <c r="CU305" s="126">
        <f t="shared" si="376"/>
        <v>73.279569643591771</v>
      </c>
      <c r="CV305" s="126">
        <f t="shared" si="366"/>
        <v>0</v>
      </c>
      <c r="CW305" s="127">
        <f t="shared" si="367"/>
        <v>0</v>
      </c>
      <c r="CX305" s="124">
        <f t="shared" si="368"/>
        <v>12</v>
      </c>
      <c r="CY305" s="124">
        <f t="shared" si="377"/>
        <v>1.6379999999999999</v>
      </c>
      <c r="CZ305" s="124">
        <f t="shared" si="378"/>
        <v>1.7220070208800013</v>
      </c>
      <c r="DA305" s="125">
        <f t="shared" si="369"/>
        <v>-1.8843000000000001</v>
      </c>
      <c r="DB305" s="125">
        <f t="shared" si="370"/>
        <v>0.92399999999999993</v>
      </c>
      <c r="DC305" s="125">
        <f t="shared" si="371"/>
        <v>3.1720999999999999</v>
      </c>
      <c r="DD305" s="125">
        <f t="shared" si="379"/>
        <v>4.5321070208800016</v>
      </c>
      <c r="DE305" s="298" t="str">
        <f t="shared" si="372"/>
        <v>C</v>
      </c>
    </row>
    <row r="306" spans="1:109" x14ac:dyDescent="0.25">
      <c r="A306" s="23">
        <v>100</v>
      </c>
      <c r="B306" s="23">
        <v>25</v>
      </c>
      <c r="C306" s="23">
        <v>3</v>
      </c>
      <c r="D306" s="23" t="s">
        <v>266</v>
      </c>
      <c r="E306" s="312">
        <f t="shared" si="304"/>
        <v>1.8875669607519461</v>
      </c>
      <c r="F306" s="287" t="str">
        <f t="shared" si="305"/>
        <v>A</v>
      </c>
      <c r="G306" s="312">
        <f t="shared" si="306"/>
        <v>2.3250999999999995</v>
      </c>
      <c r="H306" s="312">
        <f t="shared" si="306"/>
        <v>0.65188453301134275</v>
      </c>
      <c r="I306" s="287" t="str">
        <f t="shared" si="307"/>
        <v>B</v>
      </c>
      <c r="J306" s="320">
        <f t="shared" si="373"/>
        <v>3</v>
      </c>
      <c r="K306" s="80">
        <f t="shared" si="374"/>
        <v>3</v>
      </c>
      <c r="L306" s="82">
        <f t="shared" si="375"/>
        <v>3</v>
      </c>
      <c r="M306" s="80">
        <f t="shared" si="308"/>
        <v>25</v>
      </c>
      <c r="N306" s="80">
        <f t="shared" si="309"/>
        <v>20</v>
      </c>
      <c r="O306" s="80">
        <f t="shared" si="310"/>
        <v>20</v>
      </c>
      <c r="P306" s="80">
        <f t="shared" si="311"/>
        <v>100</v>
      </c>
      <c r="Q306" s="80">
        <f t="shared" si="312"/>
        <v>280</v>
      </c>
      <c r="R306" s="80">
        <f t="shared" si="313"/>
        <v>280</v>
      </c>
      <c r="S306" s="80">
        <f t="shared" si="314"/>
        <v>10</v>
      </c>
      <c r="T306" s="80">
        <f>0</f>
        <v>0</v>
      </c>
      <c r="U306" s="80">
        <f>'Int. Sens. Plot'!$B$2</f>
        <v>100</v>
      </c>
      <c r="V306" s="80">
        <f>'Int. Sens. Plot'!$B$3</f>
        <v>25</v>
      </c>
      <c r="W306" s="80">
        <f t="shared" si="315"/>
        <v>5</v>
      </c>
      <c r="X306" s="80">
        <f t="shared" si="316"/>
        <v>5</v>
      </c>
      <c r="Y306" s="225">
        <v>0.5</v>
      </c>
      <c r="Z306" s="80">
        <v>0</v>
      </c>
      <c r="AA306" s="86">
        <v>45</v>
      </c>
      <c r="AB306" s="86">
        <v>5</v>
      </c>
      <c r="AC306" s="80">
        <v>90</v>
      </c>
      <c r="AD306" s="80">
        <v>45</v>
      </c>
      <c r="AE306" s="80">
        <v>12</v>
      </c>
      <c r="AF306" s="80">
        <f t="shared" si="317"/>
        <v>45</v>
      </c>
      <c r="AG306" s="80">
        <f t="shared" si="318"/>
        <v>45</v>
      </c>
      <c r="AH306" s="86">
        <v>0</v>
      </c>
      <c r="AI306" s="86">
        <v>12</v>
      </c>
      <c r="AJ306" s="40">
        <v>286.89999999999998</v>
      </c>
      <c r="AK306" s="86">
        <v>9</v>
      </c>
      <c r="AL306" s="86">
        <v>0</v>
      </c>
      <c r="AM306" s="91">
        <v>1</v>
      </c>
      <c r="AN306" s="91">
        <v>0.1</v>
      </c>
      <c r="AO306" s="122">
        <v>3.5</v>
      </c>
      <c r="AP306" s="122">
        <v>10</v>
      </c>
      <c r="AQ306" s="122">
        <v>3</v>
      </c>
      <c r="AR306" s="122">
        <v>3</v>
      </c>
      <c r="AS306" s="122" t="str">
        <f t="shared" si="319"/>
        <v>Stop</v>
      </c>
      <c r="AT306" s="119" t="s">
        <v>74</v>
      </c>
      <c r="AU306" s="321" t="s">
        <v>74</v>
      </c>
      <c r="AV306" s="306">
        <f t="shared" si="320"/>
        <v>15.857142857142858</v>
      </c>
      <c r="AW306" s="276">
        <f t="shared" si="321"/>
        <v>7.7777777777777779E-2</v>
      </c>
      <c r="AX306" s="276">
        <f t="shared" si="322"/>
        <v>2.7777777777777776E-2</v>
      </c>
      <c r="AY306" s="125">
        <f t="shared" si="323"/>
        <v>1</v>
      </c>
      <c r="AZ306" s="125">
        <f t="shared" si="324"/>
        <v>1.3776568765629693</v>
      </c>
      <c r="BA306" s="125">
        <f t="shared" si="325"/>
        <v>15.857142857142858</v>
      </c>
      <c r="BB306" s="125">
        <f t="shared" si="326"/>
        <v>0.33708672952153462</v>
      </c>
      <c r="BC306" s="125">
        <f t="shared" si="327"/>
        <v>0.7086801088665291</v>
      </c>
      <c r="BD306" s="326" t="str">
        <f t="shared" si="328"/>
        <v>-</v>
      </c>
      <c r="BE306" s="125" t="str">
        <f t="shared" si="329"/>
        <v>-</v>
      </c>
      <c r="BF306" s="125">
        <f t="shared" si="330"/>
        <v>159.09564306191993</v>
      </c>
      <c r="BG306" s="125">
        <f t="shared" si="331"/>
        <v>1.1978086274186128</v>
      </c>
      <c r="BH306" s="127">
        <f t="shared" si="332"/>
        <v>23.333333333333332</v>
      </c>
      <c r="BI306" s="125">
        <f t="shared" si="333"/>
        <v>7.5833333333333322E-2</v>
      </c>
      <c r="BJ306" s="125">
        <f t="shared" si="334"/>
        <v>1.4225E-2</v>
      </c>
      <c r="BK306" s="127">
        <f t="shared" si="335"/>
        <v>49</v>
      </c>
      <c r="BL306" s="126">
        <f>IF(AS306="Signalized",(AC306-BK306)^2/(2*AC306),IF(AS306="Free",PEDBIKE_DELAY(AX306,AW306,AF306,AE306,AO306,AR306,AM306,L306,TRUE),IF(AS306="Stop",1,"Control N/A!")))</f>
        <v>1</v>
      </c>
      <c r="BM306" s="125">
        <f t="shared" si="336"/>
        <v>0</v>
      </c>
      <c r="BN306" s="125">
        <f t="shared" si="337"/>
        <v>1.8875669607519461</v>
      </c>
      <c r="BO306" s="124" t="str">
        <f t="shared" si="338"/>
        <v>A</v>
      </c>
      <c r="BP306" s="310"/>
      <c r="BQ306" s="302">
        <f t="shared" si="339"/>
        <v>1500</v>
      </c>
      <c r="BR306" s="126">
        <v>291</v>
      </c>
      <c r="BS306" s="127">
        <f t="shared" si="340"/>
        <v>148.91959655529459</v>
      </c>
      <c r="BT306" s="126">
        <f t="shared" si="341"/>
        <v>12.280826974649502</v>
      </c>
      <c r="BU306" s="303">
        <f t="shared" si="342"/>
        <v>7.5</v>
      </c>
      <c r="BV306" s="276">
        <f t="shared" si="343"/>
        <v>7.7777777777777779E-2</v>
      </c>
      <c r="BW306" s="276">
        <f t="shared" si="344"/>
        <v>6.9444444444444441E-3</v>
      </c>
      <c r="BX306" s="125">
        <f t="shared" si="345"/>
        <v>1</v>
      </c>
      <c r="BY306" s="125">
        <f t="shared" si="346"/>
        <v>8.5678117932656062E-2</v>
      </c>
      <c r="BZ306" s="125">
        <f t="shared" si="347"/>
        <v>7.5</v>
      </c>
      <c r="CA306" s="125">
        <f t="shared" si="348"/>
        <v>1.287930563102424E-2</v>
      </c>
      <c r="CB306" s="125">
        <f t="shared" si="349"/>
        <v>0.44196485422995446</v>
      </c>
      <c r="CC306" s="125">
        <f t="shared" si="350"/>
        <v>6.0703483317659837</v>
      </c>
      <c r="CD306" s="125">
        <f t="shared" si="351"/>
        <v>3.3874677161920035</v>
      </c>
      <c r="CE306" s="125">
        <f t="shared" si="352"/>
        <v>2</v>
      </c>
      <c r="CF306" s="304" cm="1">
        <f t="array" ref="CF306">PEDBIKE_DELAY(BW306,BV306,AG306,AH306,AP306,AQ306,AN306,L306,FALSE)</f>
        <v>1.2809376536263202</v>
      </c>
      <c r="CG306" s="306">
        <f t="shared" si="353"/>
        <v>7.5</v>
      </c>
      <c r="CH306" s="125">
        <f t="shared" si="354"/>
        <v>1</v>
      </c>
      <c r="CI306" s="125">
        <f t="shared" si="355"/>
        <v>8.5678117932656062E-2</v>
      </c>
      <c r="CJ306" s="125">
        <f t="shared" si="356"/>
        <v>7.5</v>
      </c>
      <c r="CK306" s="125">
        <f t="shared" si="357"/>
        <v>0.44196485422995291</v>
      </c>
      <c r="CL306" s="125">
        <f t="shared" si="358"/>
        <v>0.99999999999602107</v>
      </c>
      <c r="CM306" s="125">
        <f t="shared" si="359"/>
        <v>2.6828806155846752</v>
      </c>
      <c r="CN306" s="125">
        <f t="shared" si="360"/>
        <v>3.3874677161920035</v>
      </c>
      <c r="CO306" s="127">
        <f t="shared" si="361"/>
        <v>2</v>
      </c>
      <c r="CP306" s="125" cm="1">
        <f t="array" ref="CP306">PEDBIKE_DELAY(BW306,AW306,AG306,AH306,AP306,AQ306,AN306,L306,FALSE)</f>
        <v>1.2809376536263202</v>
      </c>
      <c r="CQ306" s="126">
        <f t="shared" si="362"/>
        <v>30.5</v>
      </c>
      <c r="CR306" s="126">
        <f t="shared" si="363"/>
        <v>78.5</v>
      </c>
      <c r="CS306" s="126">
        <f t="shared" si="364"/>
        <v>54.5</v>
      </c>
      <c r="CT306" s="304">
        <f t="shared" si="365"/>
        <v>25.730826974649503</v>
      </c>
      <c r="CU306" s="126">
        <f t="shared" si="376"/>
        <v>1.2809376536263202</v>
      </c>
      <c r="CV306" s="126">
        <f t="shared" si="366"/>
        <v>0</v>
      </c>
      <c r="CW306" s="127">
        <f t="shared" si="367"/>
        <v>0</v>
      </c>
      <c r="CX306" s="124">
        <f t="shared" si="368"/>
        <v>12</v>
      </c>
      <c r="CY306" s="124">
        <f t="shared" si="377"/>
        <v>0.22749999999999998</v>
      </c>
      <c r="CZ306" s="124">
        <f t="shared" si="378"/>
        <v>9.928453301134274E-2</v>
      </c>
      <c r="DA306" s="125">
        <f t="shared" si="369"/>
        <v>-1.8843000000000001</v>
      </c>
      <c r="DB306" s="125">
        <f t="shared" si="370"/>
        <v>7.6999999999999999E-2</v>
      </c>
      <c r="DC306" s="125">
        <f t="shared" si="371"/>
        <v>2.3250999999999995</v>
      </c>
      <c r="DD306" s="125">
        <f t="shared" si="379"/>
        <v>0.65188453301134275</v>
      </c>
      <c r="DE306" s="298" t="str">
        <f t="shared" si="372"/>
        <v>B</v>
      </c>
    </row>
    <row r="307" spans="1:109" x14ac:dyDescent="0.25">
      <c r="A307" s="23">
        <v>200</v>
      </c>
      <c r="B307" s="23">
        <v>25</v>
      </c>
      <c r="C307" s="23">
        <v>3</v>
      </c>
      <c r="D307" s="23" t="s">
        <v>266</v>
      </c>
      <c r="E307" s="312">
        <f t="shared" si="304"/>
        <v>1.9776252940852794</v>
      </c>
      <c r="F307" s="287" t="str">
        <f t="shared" si="305"/>
        <v>A</v>
      </c>
      <c r="G307" s="312">
        <f t="shared" si="306"/>
        <v>2.4020999999999995</v>
      </c>
      <c r="H307" s="312">
        <f t="shared" si="306"/>
        <v>1.2874218377188709</v>
      </c>
      <c r="I307" s="287" t="str">
        <f t="shared" si="307"/>
        <v>B</v>
      </c>
      <c r="J307" s="320">
        <f t="shared" si="373"/>
        <v>3</v>
      </c>
      <c r="K307" s="80">
        <f t="shared" si="374"/>
        <v>3</v>
      </c>
      <c r="L307" s="82">
        <f t="shared" si="375"/>
        <v>3</v>
      </c>
      <c r="M307" s="80">
        <f t="shared" si="308"/>
        <v>25</v>
      </c>
      <c r="N307" s="80">
        <f t="shared" si="309"/>
        <v>40</v>
      </c>
      <c r="O307" s="80">
        <f t="shared" si="310"/>
        <v>40</v>
      </c>
      <c r="P307" s="80">
        <f t="shared" si="311"/>
        <v>200</v>
      </c>
      <c r="Q307" s="80">
        <f t="shared" si="312"/>
        <v>560</v>
      </c>
      <c r="R307" s="80">
        <f t="shared" si="313"/>
        <v>560</v>
      </c>
      <c r="S307" s="80">
        <f t="shared" si="314"/>
        <v>20</v>
      </c>
      <c r="T307" s="80">
        <f>0</f>
        <v>0</v>
      </c>
      <c r="U307" s="80">
        <f>'Int. Sens. Plot'!$B$2</f>
        <v>100</v>
      </c>
      <c r="V307" s="80">
        <f>'Int. Sens. Plot'!$B$3</f>
        <v>25</v>
      </c>
      <c r="W307" s="80">
        <f t="shared" si="315"/>
        <v>5</v>
      </c>
      <c r="X307" s="80">
        <f t="shared" si="316"/>
        <v>5</v>
      </c>
      <c r="Y307" s="225">
        <v>0.5</v>
      </c>
      <c r="Z307" s="80">
        <v>0</v>
      </c>
      <c r="AA307" s="86">
        <v>45</v>
      </c>
      <c r="AB307" s="86">
        <v>5</v>
      </c>
      <c r="AC307" s="80">
        <v>90</v>
      </c>
      <c r="AD307" s="80">
        <v>45</v>
      </c>
      <c r="AE307" s="80">
        <v>12</v>
      </c>
      <c r="AF307" s="80">
        <f t="shared" si="317"/>
        <v>45</v>
      </c>
      <c r="AG307" s="80">
        <f t="shared" si="318"/>
        <v>45</v>
      </c>
      <c r="AH307" s="86">
        <v>0</v>
      </c>
      <c r="AI307" s="86">
        <v>12</v>
      </c>
      <c r="AJ307" s="40">
        <v>287.89999999999998</v>
      </c>
      <c r="AK307" s="86">
        <v>9</v>
      </c>
      <c r="AL307" s="86">
        <v>0</v>
      </c>
      <c r="AM307" s="91">
        <v>1</v>
      </c>
      <c r="AN307" s="91">
        <v>0.1</v>
      </c>
      <c r="AO307" s="122">
        <v>3.5</v>
      </c>
      <c r="AP307" s="122">
        <v>10</v>
      </c>
      <c r="AQ307" s="122">
        <v>3</v>
      </c>
      <c r="AR307" s="122">
        <v>3</v>
      </c>
      <c r="AS307" s="122" t="str">
        <f t="shared" si="319"/>
        <v>Stop</v>
      </c>
      <c r="AT307" s="119" t="s">
        <v>74</v>
      </c>
      <c r="AU307" s="321" t="s">
        <v>74</v>
      </c>
      <c r="AV307" s="306">
        <f t="shared" si="320"/>
        <v>15.857142857142858</v>
      </c>
      <c r="AW307" s="276">
        <f t="shared" si="321"/>
        <v>0.15555555555555556</v>
      </c>
      <c r="AX307" s="276">
        <f t="shared" si="322"/>
        <v>2.7777777777777776E-2</v>
      </c>
      <c r="AY307" s="125">
        <f t="shared" si="323"/>
        <v>1.5543425494215839</v>
      </c>
      <c r="AZ307" s="125">
        <f t="shared" si="324"/>
        <v>2.3315138241323758</v>
      </c>
      <c r="BA307" s="125">
        <f t="shared" si="325"/>
        <v>16.965827955986025</v>
      </c>
      <c r="BB307" s="125">
        <f t="shared" si="326"/>
        <v>0.58509661692250869</v>
      </c>
      <c r="BC307" s="125">
        <f t="shared" si="327"/>
        <v>0.92857653292747611</v>
      </c>
      <c r="BD307" s="326" t="str">
        <f t="shared" si="328"/>
        <v>-</v>
      </c>
      <c r="BE307" s="125" t="str">
        <f t="shared" si="329"/>
        <v>-</v>
      </c>
      <c r="BF307" s="125">
        <f t="shared" si="330"/>
        <v>37.093144690217827</v>
      </c>
      <c r="BG307" s="125">
        <f t="shared" si="331"/>
        <v>1.1978086274186128</v>
      </c>
      <c r="BH307" s="127">
        <f t="shared" si="332"/>
        <v>46.666666666666664</v>
      </c>
      <c r="BI307" s="125">
        <f t="shared" si="333"/>
        <v>0.15166666666666664</v>
      </c>
      <c r="BJ307" s="125">
        <f t="shared" si="334"/>
        <v>2.845E-2</v>
      </c>
      <c r="BK307" s="127">
        <f t="shared" si="335"/>
        <v>49</v>
      </c>
      <c r="BL307" s="126">
        <f>IF(AS307="Signalized",(AC307-BK307)^2/(2*AC307),IF(AS307="Free",PEDBIKE_DELAY(AX307,AW307,AF307,AE307,AO307,AR307,AM307,L307,TRUE),IF(AS307="Stop",1,"Control N/A!")))</f>
        <v>1</v>
      </c>
      <c r="BM307" s="125">
        <f t="shared" si="336"/>
        <v>0</v>
      </c>
      <c r="BN307" s="125">
        <f t="shared" si="337"/>
        <v>1.9776252940852794</v>
      </c>
      <c r="BO307" s="124" t="str">
        <f t="shared" si="338"/>
        <v>A</v>
      </c>
      <c r="BP307" s="310"/>
      <c r="BQ307" s="302">
        <f t="shared" si="339"/>
        <v>1500</v>
      </c>
      <c r="BR307" s="126">
        <v>292</v>
      </c>
      <c r="BS307" s="127">
        <f t="shared" si="340"/>
        <v>29.242664680865342</v>
      </c>
      <c r="BT307" s="126">
        <f t="shared" si="341"/>
        <v>19.649200645803759</v>
      </c>
      <c r="BU307" s="303">
        <f t="shared" si="342"/>
        <v>7.5</v>
      </c>
      <c r="BV307" s="276">
        <f t="shared" si="343"/>
        <v>0.15555555555555556</v>
      </c>
      <c r="BW307" s="276">
        <f t="shared" si="344"/>
        <v>6.9444444444444441E-3</v>
      </c>
      <c r="BX307" s="125">
        <f t="shared" si="345"/>
        <v>1</v>
      </c>
      <c r="BY307" s="125">
        <f t="shared" si="346"/>
        <v>5.3078627358785851E-2</v>
      </c>
      <c r="BZ307" s="125">
        <f t="shared" si="347"/>
        <v>7.5</v>
      </c>
      <c r="CA307" s="125">
        <f t="shared" si="348"/>
        <v>2.5592734748511092E-2</v>
      </c>
      <c r="CB307" s="125">
        <f t="shared" si="349"/>
        <v>0.68859677608540237</v>
      </c>
      <c r="CC307" s="125">
        <f t="shared" si="350"/>
        <v>9.7521668235718657</v>
      </c>
      <c r="CD307" s="125">
        <f t="shared" si="351"/>
        <v>3.0368561890132599</v>
      </c>
      <c r="CE307" s="125">
        <f t="shared" si="352"/>
        <v>3</v>
      </c>
      <c r="CF307" s="304" cm="1">
        <f t="array" ref="CF307">PEDBIKE_DELAY(BW307,BV307,AG307,AH307,AP307,AQ307,AN307,L307,FALSE)</f>
        <v>2.924494922843353</v>
      </c>
      <c r="CG307" s="306">
        <f t="shared" si="353"/>
        <v>7.5</v>
      </c>
      <c r="CH307" s="125">
        <f t="shared" si="354"/>
        <v>1</v>
      </c>
      <c r="CI307" s="125">
        <f t="shared" si="355"/>
        <v>5.3078627358785851E-2</v>
      </c>
      <c r="CJ307" s="125">
        <f t="shared" si="356"/>
        <v>7.5</v>
      </c>
      <c r="CK307" s="125">
        <f t="shared" si="357"/>
        <v>0.68859677608540237</v>
      </c>
      <c r="CL307" s="125">
        <f t="shared" si="358"/>
        <v>1</v>
      </c>
      <c r="CM307" s="125">
        <f t="shared" si="359"/>
        <v>6.7153106345586053</v>
      </c>
      <c r="CN307" s="125">
        <f t="shared" si="360"/>
        <v>3.0368561890132599</v>
      </c>
      <c r="CO307" s="127">
        <f t="shared" si="361"/>
        <v>3</v>
      </c>
      <c r="CP307" s="125" cm="1">
        <f t="array" ref="CP307">PEDBIKE_DELAY(BW307,AW307,AG307,AH307,AP307,AQ307,AN307,L307,FALSE)</f>
        <v>2.924494922843353</v>
      </c>
      <c r="CQ307" s="126">
        <f t="shared" si="362"/>
        <v>30.5</v>
      </c>
      <c r="CR307" s="126">
        <f t="shared" si="363"/>
        <v>78.5</v>
      </c>
      <c r="CS307" s="126">
        <f t="shared" si="364"/>
        <v>54.5</v>
      </c>
      <c r="CT307" s="304">
        <f t="shared" si="365"/>
        <v>33.099200645803762</v>
      </c>
      <c r="CU307" s="126">
        <f t="shared" si="376"/>
        <v>2.924494922843353</v>
      </c>
      <c r="CV307" s="126">
        <f t="shared" si="366"/>
        <v>0</v>
      </c>
      <c r="CW307" s="127">
        <f t="shared" si="367"/>
        <v>0</v>
      </c>
      <c r="CX307" s="124">
        <f t="shared" si="368"/>
        <v>12</v>
      </c>
      <c r="CY307" s="124">
        <f t="shared" si="377"/>
        <v>0.45499999999999996</v>
      </c>
      <c r="CZ307" s="124">
        <f t="shared" si="378"/>
        <v>0.430321837718871</v>
      </c>
      <c r="DA307" s="125">
        <f t="shared" si="369"/>
        <v>-1.8843000000000001</v>
      </c>
      <c r="DB307" s="125">
        <f t="shared" si="370"/>
        <v>0.154</v>
      </c>
      <c r="DC307" s="125">
        <f t="shared" si="371"/>
        <v>2.4020999999999995</v>
      </c>
      <c r="DD307" s="125">
        <f t="shared" si="379"/>
        <v>1.2874218377188709</v>
      </c>
      <c r="DE307" s="298" t="str">
        <f t="shared" si="372"/>
        <v>B</v>
      </c>
    </row>
    <row r="308" spans="1:109" x14ac:dyDescent="0.25">
      <c r="A308" s="23">
        <v>300</v>
      </c>
      <c r="B308" s="23">
        <v>25</v>
      </c>
      <c r="C308" s="23">
        <v>3</v>
      </c>
      <c r="D308" s="23" t="s">
        <v>266</v>
      </c>
      <c r="E308" s="312">
        <f t="shared" si="304"/>
        <v>2.0676836274186128</v>
      </c>
      <c r="F308" s="287" t="str">
        <f t="shared" si="305"/>
        <v>B</v>
      </c>
      <c r="G308" s="312">
        <f t="shared" si="306"/>
        <v>2.4790999999999994</v>
      </c>
      <c r="H308" s="312">
        <f t="shared" si="306"/>
        <v>1.8113256524334167</v>
      </c>
      <c r="I308" s="287" t="str">
        <f t="shared" si="307"/>
        <v>B</v>
      </c>
      <c r="J308" s="320">
        <f t="shared" si="373"/>
        <v>3</v>
      </c>
      <c r="K308" s="80">
        <f t="shared" si="374"/>
        <v>3</v>
      </c>
      <c r="L308" s="82">
        <f t="shared" si="375"/>
        <v>3</v>
      </c>
      <c r="M308" s="80">
        <f t="shared" si="308"/>
        <v>25</v>
      </c>
      <c r="N308" s="80">
        <f t="shared" si="309"/>
        <v>60</v>
      </c>
      <c r="O308" s="80">
        <f t="shared" si="310"/>
        <v>60</v>
      </c>
      <c r="P308" s="80">
        <f t="shared" si="311"/>
        <v>300</v>
      </c>
      <c r="Q308" s="80">
        <f t="shared" si="312"/>
        <v>840</v>
      </c>
      <c r="R308" s="80">
        <f t="shared" si="313"/>
        <v>840</v>
      </c>
      <c r="S308" s="80">
        <f t="shared" si="314"/>
        <v>30</v>
      </c>
      <c r="T308" s="80">
        <f>0</f>
        <v>0</v>
      </c>
      <c r="U308" s="80">
        <f>'Int. Sens. Plot'!$B$2</f>
        <v>100</v>
      </c>
      <c r="V308" s="80">
        <f>'Int. Sens. Plot'!$B$3</f>
        <v>25</v>
      </c>
      <c r="W308" s="80">
        <f t="shared" si="315"/>
        <v>5</v>
      </c>
      <c r="X308" s="80">
        <f t="shared" si="316"/>
        <v>5</v>
      </c>
      <c r="Y308" s="225">
        <v>0.5</v>
      </c>
      <c r="Z308" s="80">
        <v>0</v>
      </c>
      <c r="AA308" s="86">
        <v>45</v>
      </c>
      <c r="AB308" s="86">
        <v>5</v>
      </c>
      <c r="AC308" s="80">
        <v>90</v>
      </c>
      <c r="AD308" s="80">
        <v>45</v>
      </c>
      <c r="AE308" s="80">
        <v>12</v>
      </c>
      <c r="AF308" s="80">
        <f t="shared" si="317"/>
        <v>45</v>
      </c>
      <c r="AG308" s="80">
        <f t="shared" si="318"/>
        <v>45</v>
      </c>
      <c r="AH308" s="86">
        <v>0</v>
      </c>
      <c r="AI308" s="86">
        <v>12</v>
      </c>
      <c r="AJ308" s="40">
        <v>288.89999999999998</v>
      </c>
      <c r="AK308" s="86">
        <v>9</v>
      </c>
      <c r="AL308" s="86">
        <v>0</v>
      </c>
      <c r="AM308" s="91">
        <v>1</v>
      </c>
      <c r="AN308" s="91">
        <v>0.1</v>
      </c>
      <c r="AO308" s="122">
        <v>3.5</v>
      </c>
      <c r="AP308" s="122">
        <v>10</v>
      </c>
      <c r="AQ308" s="122">
        <v>3</v>
      </c>
      <c r="AR308" s="122">
        <v>3</v>
      </c>
      <c r="AS308" s="122" t="str">
        <f t="shared" si="319"/>
        <v>Stop</v>
      </c>
      <c r="AT308" s="119" t="s">
        <v>74</v>
      </c>
      <c r="AU308" s="321" t="s">
        <v>74</v>
      </c>
      <c r="AV308" s="306">
        <f t="shared" si="320"/>
        <v>15.857142857142858</v>
      </c>
      <c r="AW308" s="276">
        <f t="shared" si="321"/>
        <v>0.23333333333333334</v>
      </c>
      <c r="AX308" s="276">
        <f t="shared" si="322"/>
        <v>2.7777777777777776E-2</v>
      </c>
      <c r="AY308" s="125">
        <f t="shared" si="323"/>
        <v>3.2521017563653971</v>
      </c>
      <c r="AZ308" s="125">
        <f t="shared" si="324"/>
        <v>4.8781526345480959</v>
      </c>
      <c r="BA308" s="125">
        <f t="shared" si="325"/>
        <v>20.361346369873651</v>
      </c>
      <c r="BB308" s="125">
        <f t="shared" si="326"/>
        <v>0.79477744882543477</v>
      </c>
      <c r="BC308" s="125">
        <f t="shared" si="327"/>
        <v>0.99135678638929337</v>
      </c>
      <c r="BD308" s="326" t="str">
        <f t="shared" si="328"/>
        <v>-</v>
      </c>
      <c r="BE308" s="125" t="str">
        <f t="shared" si="329"/>
        <v>-</v>
      </c>
      <c r="BF308" s="125">
        <f t="shared" si="330"/>
        <v>16.909156943756308</v>
      </c>
      <c r="BG308" s="125">
        <f t="shared" si="331"/>
        <v>1.1978086274186128</v>
      </c>
      <c r="BH308" s="127">
        <f t="shared" si="332"/>
        <v>70</v>
      </c>
      <c r="BI308" s="125">
        <f t="shared" si="333"/>
        <v>0.22749999999999998</v>
      </c>
      <c r="BJ308" s="125">
        <f t="shared" si="334"/>
        <v>4.2674999999999998E-2</v>
      </c>
      <c r="BK308" s="127">
        <f t="shared" si="335"/>
        <v>49</v>
      </c>
      <c r="BL308" s="126">
        <f>IF(AS308="Signalized",(AC308-BK308)^2/(2*AC308),IF(AS308="Free",PEDBIKE_DELAY(AX308,AW308,AF308,AE308,AO308,AR308,AM308,L308,TRUE),IF(AS308="Stop",1,"Control N/A!")))</f>
        <v>1</v>
      </c>
      <c r="BM308" s="125">
        <f t="shared" si="336"/>
        <v>0</v>
      </c>
      <c r="BN308" s="125">
        <f t="shared" si="337"/>
        <v>2.0676836274186128</v>
      </c>
      <c r="BO308" s="124" t="str">
        <f t="shared" si="338"/>
        <v>B</v>
      </c>
      <c r="BP308" s="310"/>
      <c r="BQ308" s="302">
        <f t="shared" si="339"/>
        <v>1500</v>
      </c>
      <c r="BR308" s="126">
        <v>293</v>
      </c>
      <c r="BS308" s="127">
        <f t="shared" si="340"/>
        <v>5.6787996046972777</v>
      </c>
      <c r="BT308" s="126">
        <f t="shared" si="341"/>
        <v>22.5</v>
      </c>
      <c r="BU308" s="303">
        <f t="shared" si="342"/>
        <v>7.5</v>
      </c>
      <c r="BV308" s="276">
        <f t="shared" si="343"/>
        <v>0.23333333333333334</v>
      </c>
      <c r="BW308" s="276">
        <f t="shared" si="344"/>
        <v>6.9444444444444441E-3</v>
      </c>
      <c r="BX308" s="125">
        <f t="shared" si="345"/>
        <v>1</v>
      </c>
      <c r="BY308" s="125">
        <f t="shared" si="346"/>
        <v>3.3307669068136862E-2</v>
      </c>
      <c r="BZ308" s="125">
        <f t="shared" si="347"/>
        <v>7.5</v>
      </c>
      <c r="CA308" s="125">
        <f t="shared" si="348"/>
        <v>3.8142423726775454E-2</v>
      </c>
      <c r="CB308" s="125">
        <f t="shared" si="349"/>
        <v>0.82622605654955472</v>
      </c>
      <c r="CC308" s="125">
        <f t="shared" si="350"/>
        <v>15.585164023062752</v>
      </c>
      <c r="CD308" s="125">
        <f t="shared" si="351"/>
        <v>2.7082954116096176</v>
      </c>
      <c r="CE308" s="125">
        <f t="shared" si="352"/>
        <v>6</v>
      </c>
      <c r="CF308" s="304" cm="1">
        <f t="array" ref="CF308">PEDBIKE_DELAY(BW308,BV308,AG308,AH308,AP308,AQ308,AN308,L308,FALSE)</f>
        <v>5.0544218418121787</v>
      </c>
      <c r="CG308" s="306">
        <f t="shared" si="353"/>
        <v>7.5</v>
      </c>
      <c r="CH308" s="125">
        <f t="shared" si="354"/>
        <v>1</v>
      </c>
      <c r="CI308" s="125">
        <f t="shared" si="355"/>
        <v>3.3307669068136862E-2</v>
      </c>
      <c r="CJ308" s="125">
        <f t="shared" si="356"/>
        <v>7.5</v>
      </c>
      <c r="CK308" s="125">
        <f t="shared" si="357"/>
        <v>0.82622605654955483</v>
      </c>
      <c r="CL308" s="125">
        <f t="shared" si="358"/>
        <v>1</v>
      </c>
      <c r="CM308" s="125">
        <f t="shared" si="359"/>
        <v>12.876868611453132</v>
      </c>
      <c r="CN308" s="125">
        <f t="shared" si="360"/>
        <v>2.7082954116096176</v>
      </c>
      <c r="CO308" s="127">
        <f t="shared" si="361"/>
        <v>6</v>
      </c>
      <c r="CP308" s="125" cm="1">
        <f t="array" ref="CP308">PEDBIKE_DELAY(BW308,AW308,AG308,AH308,AP308,AQ308,AN308,L308,FALSE)</f>
        <v>5.0544218418121787</v>
      </c>
      <c r="CQ308" s="126">
        <f t="shared" si="362"/>
        <v>30.5</v>
      </c>
      <c r="CR308" s="126">
        <f t="shared" si="363"/>
        <v>78.5</v>
      </c>
      <c r="CS308" s="126">
        <f t="shared" si="364"/>
        <v>54.5</v>
      </c>
      <c r="CT308" s="304">
        <f t="shared" si="365"/>
        <v>35.950000000000003</v>
      </c>
      <c r="CU308" s="126">
        <f t="shared" si="376"/>
        <v>5.0544218418121787</v>
      </c>
      <c r="CV308" s="126">
        <f t="shared" si="366"/>
        <v>0</v>
      </c>
      <c r="CW308" s="127">
        <f t="shared" si="367"/>
        <v>0</v>
      </c>
      <c r="CX308" s="124">
        <f t="shared" si="368"/>
        <v>12</v>
      </c>
      <c r="CY308" s="124">
        <f t="shared" si="377"/>
        <v>0.6825</v>
      </c>
      <c r="CZ308" s="124">
        <f t="shared" si="378"/>
        <v>0.64972565243341696</v>
      </c>
      <c r="DA308" s="125">
        <f t="shared" si="369"/>
        <v>-1.8843000000000001</v>
      </c>
      <c r="DB308" s="125">
        <f t="shared" si="370"/>
        <v>0.23099999999999998</v>
      </c>
      <c r="DC308" s="125">
        <f t="shared" si="371"/>
        <v>2.4790999999999994</v>
      </c>
      <c r="DD308" s="125">
        <f t="shared" si="379"/>
        <v>1.8113256524334167</v>
      </c>
      <c r="DE308" s="298" t="str">
        <f t="shared" si="372"/>
        <v>B</v>
      </c>
    </row>
    <row r="309" spans="1:109" x14ac:dyDescent="0.25">
      <c r="A309" s="23">
        <v>400</v>
      </c>
      <c r="B309" s="23">
        <v>25</v>
      </c>
      <c r="C309" s="23">
        <v>3</v>
      </c>
      <c r="D309" s="23" t="s">
        <v>266</v>
      </c>
      <c r="E309" s="312">
        <f t="shared" si="304"/>
        <v>2.1577419607519461</v>
      </c>
      <c r="F309" s="287" t="str">
        <f t="shared" si="305"/>
        <v>B</v>
      </c>
      <c r="G309" s="312">
        <f t="shared" si="306"/>
        <v>2.5560999999999994</v>
      </c>
      <c r="H309" s="312">
        <f t="shared" si="306"/>
        <v>2.2900864477383944</v>
      </c>
      <c r="I309" s="287" t="str">
        <f t="shared" si="307"/>
        <v>B</v>
      </c>
      <c r="J309" s="320">
        <f t="shared" si="373"/>
        <v>3</v>
      </c>
      <c r="K309" s="80">
        <f t="shared" si="374"/>
        <v>3</v>
      </c>
      <c r="L309" s="82">
        <f t="shared" si="375"/>
        <v>3</v>
      </c>
      <c r="M309" s="80">
        <f t="shared" si="308"/>
        <v>25</v>
      </c>
      <c r="N309" s="80">
        <f t="shared" si="309"/>
        <v>80</v>
      </c>
      <c r="O309" s="80">
        <f t="shared" si="310"/>
        <v>80</v>
      </c>
      <c r="P309" s="80">
        <f t="shared" si="311"/>
        <v>400</v>
      </c>
      <c r="Q309" s="80">
        <f t="shared" si="312"/>
        <v>1120</v>
      </c>
      <c r="R309" s="80">
        <f t="shared" si="313"/>
        <v>1120</v>
      </c>
      <c r="S309" s="80">
        <f t="shared" si="314"/>
        <v>40</v>
      </c>
      <c r="T309" s="80">
        <f>0</f>
        <v>0</v>
      </c>
      <c r="U309" s="80">
        <f>'Int. Sens. Plot'!$B$2</f>
        <v>100</v>
      </c>
      <c r="V309" s="80">
        <f>'Int. Sens. Plot'!$B$3</f>
        <v>25</v>
      </c>
      <c r="W309" s="80">
        <f t="shared" si="315"/>
        <v>5</v>
      </c>
      <c r="X309" s="80">
        <f t="shared" si="316"/>
        <v>5</v>
      </c>
      <c r="Y309" s="225">
        <v>0.5</v>
      </c>
      <c r="Z309" s="80">
        <v>0</v>
      </c>
      <c r="AA309" s="86">
        <v>45</v>
      </c>
      <c r="AB309" s="86">
        <v>5</v>
      </c>
      <c r="AC309" s="80">
        <v>90</v>
      </c>
      <c r="AD309" s="80">
        <v>45</v>
      </c>
      <c r="AE309" s="80">
        <v>12</v>
      </c>
      <c r="AF309" s="80">
        <f t="shared" si="317"/>
        <v>45</v>
      </c>
      <c r="AG309" s="80">
        <f t="shared" si="318"/>
        <v>45</v>
      </c>
      <c r="AH309" s="86">
        <v>0</v>
      </c>
      <c r="AI309" s="86">
        <v>12</v>
      </c>
      <c r="AJ309" s="40">
        <v>289.89999999999998</v>
      </c>
      <c r="AK309" s="86">
        <v>9</v>
      </c>
      <c r="AL309" s="86">
        <v>0</v>
      </c>
      <c r="AM309" s="91">
        <v>1</v>
      </c>
      <c r="AN309" s="91">
        <v>0.1</v>
      </c>
      <c r="AO309" s="122">
        <v>3.5</v>
      </c>
      <c r="AP309" s="122">
        <v>10</v>
      </c>
      <c r="AQ309" s="122">
        <v>3</v>
      </c>
      <c r="AR309" s="122">
        <v>3</v>
      </c>
      <c r="AS309" s="122" t="str">
        <f t="shared" si="319"/>
        <v>Stop</v>
      </c>
      <c r="AT309" s="119" t="s">
        <v>74</v>
      </c>
      <c r="AU309" s="321" t="s">
        <v>74</v>
      </c>
      <c r="AV309" s="306">
        <f t="shared" si="320"/>
        <v>15.857142857142858</v>
      </c>
      <c r="AW309" s="276">
        <f t="shared" si="321"/>
        <v>0.31111111111111112</v>
      </c>
      <c r="AX309" s="276">
        <f t="shared" si="322"/>
        <v>2.7777777777777776E-2</v>
      </c>
      <c r="AY309" s="125">
        <f t="shared" si="323"/>
        <v>7.9809464963924688</v>
      </c>
      <c r="AZ309" s="125">
        <f t="shared" si="324"/>
        <v>11.971419744588703</v>
      </c>
      <c r="BA309" s="125">
        <f t="shared" si="325"/>
        <v>29.819035849927793</v>
      </c>
      <c r="BB309" s="125">
        <f t="shared" si="326"/>
        <v>0.95460459808689768</v>
      </c>
      <c r="BC309" s="125">
        <f t="shared" si="327"/>
        <v>0.99990645176529891</v>
      </c>
      <c r="BD309" s="326" t="str">
        <f t="shared" si="328"/>
        <v>-</v>
      </c>
      <c r="BE309" s="125" t="str">
        <f t="shared" si="329"/>
        <v>-</v>
      </c>
      <c r="BF309" s="125">
        <f t="shared" si="330"/>
        <v>10.463456187358315</v>
      </c>
      <c r="BG309" s="125">
        <f t="shared" si="331"/>
        <v>1.1978086274186128</v>
      </c>
      <c r="BH309" s="127">
        <f t="shared" si="332"/>
        <v>93.333333333333329</v>
      </c>
      <c r="BI309" s="125">
        <f t="shared" si="333"/>
        <v>0.30333333333333329</v>
      </c>
      <c r="BJ309" s="125">
        <f t="shared" si="334"/>
        <v>5.6899999999999999E-2</v>
      </c>
      <c r="BK309" s="127">
        <f t="shared" si="335"/>
        <v>49</v>
      </c>
      <c r="BL309" s="126">
        <f>IF(AS309="Signalized",(AC309-BK309)^2/(2*AC309),IF(AS309="Free",PEDBIKE_DELAY(AX309,AW309,AF309,AE309,AO309,AR309,AM309,L309,TRUE),IF(AS309="Stop",1,"Control N/A!")))</f>
        <v>1</v>
      </c>
      <c r="BM309" s="125">
        <f t="shared" si="336"/>
        <v>0</v>
      </c>
      <c r="BN309" s="125">
        <f t="shared" si="337"/>
        <v>2.1577419607519461</v>
      </c>
      <c r="BO309" s="124" t="str">
        <f t="shared" si="338"/>
        <v>B</v>
      </c>
      <c r="BP309" s="310"/>
      <c r="BQ309" s="302">
        <f t="shared" si="339"/>
        <v>1500</v>
      </c>
      <c r="BR309" s="126">
        <v>294</v>
      </c>
      <c r="BS309" s="127">
        <f t="shared" si="340"/>
        <v>1.0906129451576863</v>
      </c>
      <c r="BT309" s="126">
        <f t="shared" si="341"/>
        <v>22.5</v>
      </c>
      <c r="BU309" s="303">
        <f t="shared" si="342"/>
        <v>7.5</v>
      </c>
      <c r="BV309" s="276">
        <f t="shared" si="343"/>
        <v>0.31111111111111112</v>
      </c>
      <c r="BW309" s="276">
        <f t="shared" si="344"/>
        <v>6.9444444444444441E-3</v>
      </c>
      <c r="BX309" s="125">
        <f t="shared" si="345"/>
        <v>1</v>
      </c>
      <c r="BY309" s="125">
        <f t="shared" si="346"/>
        <v>2.1300439821176159E-2</v>
      </c>
      <c r="BZ309" s="125">
        <f t="shared" si="347"/>
        <v>7.5</v>
      </c>
      <c r="CA309" s="125">
        <f t="shared" si="348"/>
        <v>5.0530481425114515E-2</v>
      </c>
      <c r="CB309" s="125">
        <f t="shared" si="349"/>
        <v>0.9030280321355949</v>
      </c>
      <c r="CC309" s="125">
        <f t="shared" si="350"/>
        <v>24.84115516934337</v>
      </c>
      <c r="CD309" s="125">
        <f t="shared" si="351"/>
        <v>2.4088957007962648</v>
      </c>
      <c r="CE309" s="125">
        <f t="shared" si="352"/>
        <v>10</v>
      </c>
      <c r="CF309" s="304" cm="1">
        <f t="array" ref="CF309">PEDBIKE_DELAY(BW309,BV309,AG309,AH309,AP309,AQ309,AN309,L309,FALSE)</f>
        <v>7.8055033822376885</v>
      </c>
      <c r="CG309" s="306">
        <f t="shared" si="353"/>
        <v>7.5</v>
      </c>
      <c r="CH309" s="125">
        <f t="shared" si="354"/>
        <v>1</v>
      </c>
      <c r="CI309" s="125">
        <f t="shared" si="355"/>
        <v>2.1300439821176159E-2</v>
      </c>
      <c r="CJ309" s="125">
        <f t="shared" si="356"/>
        <v>7.5</v>
      </c>
      <c r="CK309" s="125">
        <f t="shared" si="357"/>
        <v>0.9030280321355949</v>
      </c>
      <c r="CL309" s="125">
        <f t="shared" si="358"/>
        <v>1</v>
      </c>
      <c r="CM309" s="125">
        <f t="shared" si="359"/>
        <v>22.432259468547105</v>
      </c>
      <c r="CN309" s="125">
        <f t="shared" si="360"/>
        <v>2.4088957007962648</v>
      </c>
      <c r="CO309" s="127">
        <f t="shared" si="361"/>
        <v>10</v>
      </c>
      <c r="CP309" s="125" cm="1">
        <f t="array" ref="CP309">PEDBIKE_DELAY(BW309,AW309,AG309,AH309,AP309,AQ309,AN309,L309,FALSE)</f>
        <v>7.8055033822376885</v>
      </c>
      <c r="CQ309" s="126">
        <f t="shared" si="362"/>
        <v>30.5</v>
      </c>
      <c r="CR309" s="126">
        <f t="shared" si="363"/>
        <v>78.5</v>
      </c>
      <c r="CS309" s="126">
        <f t="shared" si="364"/>
        <v>54.5</v>
      </c>
      <c r="CT309" s="304">
        <f t="shared" si="365"/>
        <v>35.950000000000003</v>
      </c>
      <c r="CU309" s="126">
        <f t="shared" si="376"/>
        <v>7.8055033822376885</v>
      </c>
      <c r="CV309" s="126">
        <f t="shared" si="366"/>
        <v>0</v>
      </c>
      <c r="CW309" s="127">
        <f t="shared" si="367"/>
        <v>0</v>
      </c>
      <c r="CX309" s="124">
        <f t="shared" si="368"/>
        <v>12</v>
      </c>
      <c r="CY309" s="124">
        <f t="shared" si="377"/>
        <v>0.90999999999999992</v>
      </c>
      <c r="CZ309" s="124">
        <f t="shared" si="378"/>
        <v>0.82398644773839491</v>
      </c>
      <c r="DA309" s="125">
        <f t="shared" si="369"/>
        <v>-1.8843000000000001</v>
      </c>
      <c r="DB309" s="125">
        <f t="shared" si="370"/>
        <v>0.308</v>
      </c>
      <c r="DC309" s="125">
        <f t="shared" si="371"/>
        <v>2.5560999999999994</v>
      </c>
      <c r="DD309" s="125">
        <f t="shared" si="379"/>
        <v>2.2900864477383944</v>
      </c>
      <c r="DE309" s="298" t="str">
        <f t="shared" si="372"/>
        <v>B</v>
      </c>
    </row>
    <row r="310" spans="1:109" x14ac:dyDescent="0.25">
      <c r="A310" s="23">
        <v>500</v>
      </c>
      <c r="B310" s="23">
        <v>25</v>
      </c>
      <c r="C310" s="23">
        <v>3</v>
      </c>
      <c r="D310" s="23" t="s">
        <v>266</v>
      </c>
      <c r="E310" s="312">
        <f t="shared" si="304"/>
        <v>2.247800294085279</v>
      </c>
      <c r="F310" s="287" t="str">
        <f t="shared" si="305"/>
        <v>B</v>
      </c>
      <c r="G310" s="312">
        <f t="shared" si="306"/>
        <v>2.6330999999999993</v>
      </c>
      <c r="H310" s="312">
        <f t="shared" si="306"/>
        <v>2.744493933913362</v>
      </c>
      <c r="I310" s="287" t="str">
        <f t="shared" si="307"/>
        <v>B</v>
      </c>
      <c r="J310" s="320">
        <f t="shared" si="373"/>
        <v>3</v>
      </c>
      <c r="K310" s="80">
        <f t="shared" si="374"/>
        <v>3</v>
      </c>
      <c r="L310" s="82">
        <f t="shared" si="375"/>
        <v>3</v>
      </c>
      <c r="M310" s="80">
        <f t="shared" si="308"/>
        <v>25</v>
      </c>
      <c r="N310" s="80">
        <f t="shared" si="309"/>
        <v>100</v>
      </c>
      <c r="O310" s="80">
        <f t="shared" si="310"/>
        <v>100</v>
      </c>
      <c r="P310" s="80">
        <f t="shared" si="311"/>
        <v>500</v>
      </c>
      <c r="Q310" s="80">
        <f t="shared" si="312"/>
        <v>1400</v>
      </c>
      <c r="R310" s="80">
        <f t="shared" si="313"/>
        <v>1400</v>
      </c>
      <c r="S310" s="80">
        <f t="shared" si="314"/>
        <v>50</v>
      </c>
      <c r="T310" s="80">
        <f>0</f>
        <v>0</v>
      </c>
      <c r="U310" s="80">
        <f>'Int. Sens. Plot'!$B$2</f>
        <v>100</v>
      </c>
      <c r="V310" s="80">
        <f>'Int. Sens. Plot'!$B$3</f>
        <v>25</v>
      </c>
      <c r="W310" s="80">
        <f t="shared" si="315"/>
        <v>5</v>
      </c>
      <c r="X310" s="80">
        <f t="shared" si="316"/>
        <v>5</v>
      </c>
      <c r="Y310" s="225">
        <v>0.5</v>
      </c>
      <c r="Z310" s="80">
        <v>0</v>
      </c>
      <c r="AA310" s="86">
        <v>45</v>
      </c>
      <c r="AB310" s="86">
        <v>5</v>
      </c>
      <c r="AC310" s="80">
        <v>90</v>
      </c>
      <c r="AD310" s="80">
        <v>45</v>
      </c>
      <c r="AE310" s="80">
        <v>12</v>
      </c>
      <c r="AF310" s="80">
        <f t="shared" si="317"/>
        <v>45</v>
      </c>
      <c r="AG310" s="80">
        <f t="shared" si="318"/>
        <v>45</v>
      </c>
      <c r="AH310" s="86">
        <v>0</v>
      </c>
      <c r="AI310" s="86">
        <v>12</v>
      </c>
      <c r="AJ310" s="40">
        <v>290.89999999999998</v>
      </c>
      <c r="AK310" s="86">
        <v>9</v>
      </c>
      <c r="AL310" s="86">
        <v>0</v>
      </c>
      <c r="AM310" s="91">
        <v>1</v>
      </c>
      <c r="AN310" s="91">
        <v>0.1</v>
      </c>
      <c r="AO310" s="122">
        <v>3.5</v>
      </c>
      <c r="AP310" s="122">
        <v>10</v>
      </c>
      <c r="AQ310" s="122">
        <v>3</v>
      </c>
      <c r="AR310" s="122">
        <v>3</v>
      </c>
      <c r="AS310" s="122" t="str">
        <f t="shared" si="319"/>
        <v>Stop</v>
      </c>
      <c r="AT310" s="119" t="s">
        <v>74</v>
      </c>
      <c r="AU310" s="321" t="s">
        <v>74</v>
      </c>
      <c r="AV310" s="306">
        <f t="shared" si="320"/>
        <v>15.857142857142858</v>
      </c>
      <c r="AW310" s="276">
        <f t="shared" si="321"/>
        <v>0.3888888888888889</v>
      </c>
      <c r="AX310" s="276">
        <f t="shared" si="322"/>
        <v>2.7777777777777776E-2</v>
      </c>
      <c r="AY310" s="125">
        <f t="shared" si="323"/>
        <v>21.582534372604808</v>
      </c>
      <c r="AZ310" s="125">
        <f t="shared" si="324"/>
        <v>32.373801558907211</v>
      </c>
      <c r="BA310" s="125">
        <f t="shared" si="325"/>
        <v>57.022211602352471</v>
      </c>
      <c r="BB310" s="125">
        <f t="shared" si="326"/>
        <v>0.9993836947433572</v>
      </c>
      <c r="BC310" s="125">
        <f t="shared" si="327"/>
        <v>0.99999999976590748</v>
      </c>
      <c r="BD310" s="326" t="str">
        <f t="shared" si="328"/>
        <v>-</v>
      </c>
      <c r="BE310" s="125" t="str">
        <f t="shared" si="329"/>
        <v>-</v>
      </c>
      <c r="BF310" s="125">
        <f t="shared" si="330"/>
        <v>7.651363919962332</v>
      </c>
      <c r="BG310" s="125">
        <f t="shared" si="331"/>
        <v>1.1978086274186128</v>
      </c>
      <c r="BH310" s="127">
        <f t="shared" si="332"/>
        <v>116.66666666666667</v>
      </c>
      <c r="BI310" s="125">
        <f t="shared" si="333"/>
        <v>0.37916666666666665</v>
      </c>
      <c r="BJ310" s="125">
        <f t="shared" si="334"/>
        <v>7.1124999999999994E-2</v>
      </c>
      <c r="BK310" s="127">
        <f t="shared" si="335"/>
        <v>49</v>
      </c>
      <c r="BL310" s="126">
        <f>IF(AS310="Signalized",(AC310-BK310)^2/(2*AC310),IF(AS310="Free",PEDBIKE_DELAY(AX310,AW310,AF310,AE310,AO310,AR310,AM310,L310,TRUE),IF(AS310="Stop",1,"Control N/A!")))</f>
        <v>1</v>
      </c>
      <c r="BM310" s="125">
        <f t="shared" si="336"/>
        <v>0</v>
      </c>
      <c r="BN310" s="125">
        <f t="shared" si="337"/>
        <v>2.247800294085279</v>
      </c>
      <c r="BO310" s="124" t="str">
        <f t="shared" si="338"/>
        <v>B</v>
      </c>
      <c r="BP310" s="310"/>
      <c r="BQ310" s="302">
        <f t="shared" si="339"/>
        <v>1500</v>
      </c>
      <c r="BR310" s="126">
        <v>295</v>
      </c>
      <c r="BS310" s="127">
        <f t="shared" si="340"/>
        <v>0.20713775210971855</v>
      </c>
      <c r="BT310" s="126">
        <f t="shared" si="341"/>
        <v>22.5</v>
      </c>
      <c r="BU310" s="303">
        <f t="shared" si="342"/>
        <v>7.5</v>
      </c>
      <c r="BV310" s="276">
        <f t="shared" si="343"/>
        <v>0.3888888888888889</v>
      </c>
      <c r="BW310" s="276">
        <f t="shared" si="344"/>
        <v>6.9444444444444441E-3</v>
      </c>
      <c r="BX310" s="125">
        <f t="shared" si="345"/>
        <v>1</v>
      </c>
      <c r="BY310" s="125">
        <f t="shared" si="346"/>
        <v>1.3996143044727525E-2</v>
      </c>
      <c r="BZ310" s="125">
        <f t="shared" si="347"/>
        <v>7.5</v>
      </c>
      <c r="CA310" s="125">
        <f t="shared" si="348"/>
        <v>6.2758989542181842E-2</v>
      </c>
      <c r="CB310" s="125">
        <f t="shared" si="349"/>
        <v>0.94588623377717829</v>
      </c>
      <c r="CC310" s="125">
        <f t="shared" si="350"/>
        <v>39.589863639824173</v>
      </c>
      <c r="CD310" s="125">
        <f t="shared" si="351"/>
        <v>2.14235662579883</v>
      </c>
      <c r="CE310" s="125">
        <f t="shared" si="352"/>
        <v>18</v>
      </c>
      <c r="CF310" s="304" cm="1">
        <f t="array" ref="CF310">PEDBIKE_DELAY(BW310,BV310,AG310,AH310,AP310,AQ310,AN310,L310,FALSE)</f>
        <v>11.343707408565972</v>
      </c>
      <c r="CG310" s="306">
        <f t="shared" si="353"/>
        <v>7.5</v>
      </c>
      <c r="CH310" s="125">
        <f t="shared" si="354"/>
        <v>1</v>
      </c>
      <c r="CI310" s="125">
        <f t="shared" si="355"/>
        <v>1.3996143044727525E-2</v>
      </c>
      <c r="CJ310" s="125">
        <f t="shared" si="356"/>
        <v>7.5</v>
      </c>
      <c r="CK310" s="125">
        <f t="shared" si="357"/>
        <v>0.9458862337771784</v>
      </c>
      <c r="CL310" s="125">
        <f t="shared" si="358"/>
        <v>1</v>
      </c>
      <c r="CM310" s="125">
        <f t="shared" si="359"/>
        <v>37.447507014025341</v>
      </c>
      <c r="CN310" s="125">
        <f t="shared" si="360"/>
        <v>2.14235662579883</v>
      </c>
      <c r="CO310" s="127">
        <f t="shared" si="361"/>
        <v>18</v>
      </c>
      <c r="CP310" s="125" cm="1">
        <f t="array" ref="CP310">PEDBIKE_DELAY(BW310,AW310,AG310,AH310,AP310,AQ310,AN310,L310,FALSE)</f>
        <v>11.343707408565972</v>
      </c>
      <c r="CQ310" s="126">
        <f t="shared" si="362"/>
        <v>30.5</v>
      </c>
      <c r="CR310" s="126">
        <f t="shared" si="363"/>
        <v>78.5</v>
      </c>
      <c r="CS310" s="126">
        <f t="shared" si="364"/>
        <v>54.5</v>
      </c>
      <c r="CT310" s="304">
        <f t="shared" si="365"/>
        <v>35.950000000000003</v>
      </c>
      <c r="CU310" s="126">
        <f t="shared" si="376"/>
        <v>11.343707408565972</v>
      </c>
      <c r="CV310" s="126">
        <f t="shared" si="366"/>
        <v>0</v>
      </c>
      <c r="CW310" s="127">
        <f t="shared" si="367"/>
        <v>0</v>
      </c>
      <c r="CX310" s="124">
        <f t="shared" si="368"/>
        <v>12</v>
      </c>
      <c r="CY310" s="124">
        <f t="shared" si="377"/>
        <v>1.1375</v>
      </c>
      <c r="CZ310" s="124">
        <f t="shared" si="378"/>
        <v>0.9738939339133621</v>
      </c>
      <c r="DA310" s="125">
        <f t="shared" si="369"/>
        <v>-1.8843000000000001</v>
      </c>
      <c r="DB310" s="125">
        <f t="shared" si="370"/>
        <v>0.38500000000000001</v>
      </c>
      <c r="DC310" s="125">
        <f t="shared" si="371"/>
        <v>2.6330999999999993</v>
      </c>
      <c r="DD310" s="125">
        <f t="shared" si="379"/>
        <v>2.744493933913362</v>
      </c>
      <c r="DE310" s="298" t="str">
        <f t="shared" si="372"/>
        <v>B</v>
      </c>
    </row>
    <row r="311" spans="1:109" x14ac:dyDescent="0.25">
      <c r="A311" s="23">
        <v>600</v>
      </c>
      <c r="B311" s="23">
        <v>25</v>
      </c>
      <c r="C311" s="23">
        <v>3</v>
      </c>
      <c r="D311" s="23" t="s">
        <v>266</v>
      </c>
      <c r="E311" s="312">
        <f t="shared" si="304"/>
        <v>2.3378586274186128</v>
      </c>
      <c r="F311" s="287" t="str">
        <f t="shared" si="305"/>
        <v>B</v>
      </c>
      <c r="G311" s="312">
        <f t="shared" si="306"/>
        <v>2.7100999999999993</v>
      </c>
      <c r="H311" s="312">
        <f t="shared" si="306"/>
        <v>3.1834473019837635</v>
      </c>
      <c r="I311" s="287" t="str">
        <f t="shared" si="307"/>
        <v>B</v>
      </c>
      <c r="J311" s="320">
        <f t="shared" si="373"/>
        <v>3</v>
      </c>
      <c r="K311" s="80">
        <f t="shared" si="374"/>
        <v>3</v>
      </c>
      <c r="L311" s="82">
        <f t="shared" si="375"/>
        <v>3</v>
      </c>
      <c r="M311" s="80">
        <f t="shared" si="308"/>
        <v>25</v>
      </c>
      <c r="N311" s="80">
        <f t="shared" si="309"/>
        <v>120</v>
      </c>
      <c r="O311" s="80">
        <f t="shared" si="310"/>
        <v>120</v>
      </c>
      <c r="P311" s="80">
        <f t="shared" si="311"/>
        <v>600</v>
      </c>
      <c r="Q311" s="80">
        <f t="shared" si="312"/>
        <v>1680</v>
      </c>
      <c r="R311" s="80">
        <f t="shared" si="313"/>
        <v>1680</v>
      </c>
      <c r="S311" s="80">
        <f t="shared" si="314"/>
        <v>60</v>
      </c>
      <c r="T311" s="80">
        <f>0</f>
        <v>0</v>
      </c>
      <c r="U311" s="80">
        <f>'Int. Sens. Plot'!$B$2</f>
        <v>100</v>
      </c>
      <c r="V311" s="80">
        <f>'Int. Sens. Plot'!$B$3</f>
        <v>25</v>
      </c>
      <c r="W311" s="80">
        <f t="shared" si="315"/>
        <v>5</v>
      </c>
      <c r="X311" s="80">
        <f t="shared" si="316"/>
        <v>5</v>
      </c>
      <c r="Y311" s="225">
        <v>0.5</v>
      </c>
      <c r="Z311" s="80">
        <v>0</v>
      </c>
      <c r="AA311" s="86">
        <v>45</v>
      </c>
      <c r="AB311" s="86">
        <v>5</v>
      </c>
      <c r="AC311" s="80">
        <v>90</v>
      </c>
      <c r="AD311" s="80">
        <v>45</v>
      </c>
      <c r="AE311" s="80">
        <v>12</v>
      </c>
      <c r="AF311" s="80">
        <f t="shared" si="317"/>
        <v>45</v>
      </c>
      <c r="AG311" s="80">
        <f t="shared" si="318"/>
        <v>45</v>
      </c>
      <c r="AH311" s="86">
        <v>0</v>
      </c>
      <c r="AI311" s="86">
        <v>12</v>
      </c>
      <c r="AJ311" s="40">
        <v>291.89999999999998</v>
      </c>
      <c r="AK311" s="86">
        <v>9</v>
      </c>
      <c r="AL311" s="86">
        <v>0</v>
      </c>
      <c r="AM311" s="91">
        <v>1</v>
      </c>
      <c r="AN311" s="91">
        <v>0.1</v>
      </c>
      <c r="AO311" s="122">
        <v>3.5</v>
      </c>
      <c r="AP311" s="122">
        <v>10</v>
      </c>
      <c r="AQ311" s="122">
        <v>3</v>
      </c>
      <c r="AR311" s="122">
        <v>3</v>
      </c>
      <c r="AS311" s="122" t="str">
        <f t="shared" si="319"/>
        <v>Stop</v>
      </c>
      <c r="AT311" s="119" t="s">
        <v>74</v>
      </c>
      <c r="AU311" s="321" t="s">
        <v>74</v>
      </c>
      <c r="AV311" s="306">
        <f t="shared" si="320"/>
        <v>15.857142857142858</v>
      </c>
      <c r="AW311" s="276">
        <f t="shared" si="321"/>
        <v>0.46666666666666667</v>
      </c>
      <c r="AX311" s="276">
        <f t="shared" si="322"/>
        <v>2.7777777777777776E-2</v>
      </c>
      <c r="AY311" s="125">
        <f t="shared" si="323"/>
        <v>61.677868569486741</v>
      </c>
      <c r="AZ311" s="125">
        <f t="shared" si="324"/>
        <v>92.516802854230107</v>
      </c>
      <c r="BA311" s="125">
        <f t="shared" si="325"/>
        <v>137.21287999611633</v>
      </c>
      <c r="BB311" s="125">
        <f t="shared" si="326"/>
        <v>0.99999999946257168</v>
      </c>
      <c r="BC311" s="125">
        <f t="shared" si="327"/>
        <v>1</v>
      </c>
      <c r="BD311" s="326" t="str">
        <f t="shared" si="328"/>
        <v>-</v>
      </c>
      <c r="BE311" s="125" t="str">
        <f t="shared" si="329"/>
        <v>-</v>
      </c>
      <c r="BF311" s="125">
        <f t="shared" si="330"/>
        <v>6.1503584097827471</v>
      </c>
      <c r="BG311" s="125">
        <f t="shared" si="331"/>
        <v>1.1978086274186128</v>
      </c>
      <c r="BH311" s="127">
        <f t="shared" si="332"/>
        <v>140</v>
      </c>
      <c r="BI311" s="125">
        <f t="shared" si="333"/>
        <v>0.45499999999999996</v>
      </c>
      <c r="BJ311" s="125">
        <f t="shared" si="334"/>
        <v>8.5349999999999995E-2</v>
      </c>
      <c r="BK311" s="127">
        <f t="shared" si="335"/>
        <v>49</v>
      </c>
      <c r="BL311" s="126">
        <f>IF(AS311="Signalized",(AC311-BK311)^2/(2*AC311),IF(AS311="Free",PEDBIKE_DELAY(AX311,AW311,AF311,AE311,AO311,AR311,AM311,L311,TRUE),IF(AS311="Stop",1,"Control N/A!")))</f>
        <v>1</v>
      </c>
      <c r="BM311" s="125">
        <f t="shared" si="336"/>
        <v>0</v>
      </c>
      <c r="BN311" s="125">
        <f t="shared" si="337"/>
        <v>2.3378586274186128</v>
      </c>
      <c r="BO311" s="124" t="str">
        <f t="shared" si="338"/>
        <v>B</v>
      </c>
      <c r="BP311" s="310"/>
      <c r="BQ311" s="302">
        <f t="shared" si="339"/>
        <v>1500</v>
      </c>
      <c r="BR311" s="126">
        <v>296</v>
      </c>
      <c r="BS311" s="127">
        <f t="shared" si="340"/>
        <v>3.8906518949982621E-2</v>
      </c>
      <c r="BT311" s="126">
        <f t="shared" si="341"/>
        <v>22.5</v>
      </c>
      <c r="BU311" s="303">
        <f t="shared" si="342"/>
        <v>7.5</v>
      </c>
      <c r="BV311" s="276">
        <f t="shared" si="343"/>
        <v>0.46666666666666667</v>
      </c>
      <c r="BW311" s="276">
        <f t="shared" si="344"/>
        <v>6.9444444444444441E-3</v>
      </c>
      <c r="BX311" s="125">
        <f t="shared" si="345"/>
        <v>1</v>
      </c>
      <c r="BY311" s="125">
        <f t="shared" si="346"/>
        <v>9.5443058980979947E-3</v>
      </c>
      <c r="BZ311" s="125">
        <f t="shared" si="347"/>
        <v>7.5</v>
      </c>
      <c r="CA311" s="125">
        <f t="shared" si="348"/>
        <v>7.4830002965798004E-2</v>
      </c>
      <c r="CB311" s="125">
        <f t="shared" si="349"/>
        <v>0.96980261657768141</v>
      </c>
      <c r="CC311" s="125">
        <f t="shared" si="350"/>
        <v>63.228150324192889</v>
      </c>
      <c r="CD311" s="125">
        <f t="shared" si="351"/>
        <v>1.9093246984236445</v>
      </c>
      <c r="CE311" s="125">
        <f t="shared" si="352"/>
        <v>33</v>
      </c>
      <c r="CF311" s="304" cm="1">
        <f t="array" ref="CF311">PEDBIKE_DELAY(BW311,BV311,AG311,AH311,AP311,AQ311,AN311,L311,FALSE)</f>
        <v>15.862508344014236</v>
      </c>
      <c r="CG311" s="306">
        <f t="shared" si="353"/>
        <v>7.5</v>
      </c>
      <c r="CH311" s="125">
        <f t="shared" si="354"/>
        <v>1</v>
      </c>
      <c r="CI311" s="125">
        <f t="shared" si="355"/>
        <v>9.5443058980979947E-3</v>
      </c>
      <c r="CJ311" s="125">
        <f t="shared" si="356"/>
        <v>7.5</v>
      </c>
      <c r="CK311" s="125">
        <f t="shared" si="357"/>
        <v>0.96980261657768152</v>
      </c>
      <c r="CL311" s="125">
        <f t="shared" si="358"/>
        <v>1</v>
      </c>
      <c r="CM311" s="125">
        <f t="shared" si="359"/>
        <v>61.318825625769236</v>
      </c>
      <c r="CN311" s="125">
        <f t="shared" si="360"/>
        <v>1.9093246984236445</v>
      </c>
      <c r="CO311" s="127">
        <f t="shared" si="361"/>
        <v>33</v>
      </c>
      <c r="CP311" s="125" cm="1">
        <f t="array" ref="CP311">PEDBIKE_DELAY(BW311,AW311,AG311,AH311,AP311,AQ311,AN311,L311,FALSE)</f>
        <v>15.862508344014236</v>
      </c>
      <c r="CQ311" s="126">
        <f t="shared" si="362"/>
        <v>30.5</v>
      </c>
      <c r="CR311" s="126">
        <f t="shared" si="363"/>
        <v>78.5</v>
      </c>
      <c r="CS311" s="126">
        <f t="shared" si="364"/>
        <v>54.5</v>
      </c>
      <c r="CT311" s="304">
        <f t="shared" si="365"/>
        <v>35.950000000000003</v>
      </c>
      <c r="CU311" s="126">
        <f t="shared" si="376"/>
        <v>15.862508344014236</v>
      </c>
      <c r="CV311" s="126">
        <f t="shared" si="366"/>
        <v>0</v>
      </c>
      <c r="CW311" s="127">
        <f t="shared" si="367"/>
        <v>0</v>
      </c>
      <c r="CX311" s="124">
        <f t="shared" si="368"/>
        <v>12</v>
      </c>
      <c r="CY311" s="124">
        <f t="shared" si="377"/>
        <v>1.365</v>
      </c>
      <c r="CZ311" s="124">
        <f t="shared" si="378"/>
        <v>1.1083473019837633</v>
      </c>
      <c r="DA311" s="125">
        <f t="shared" si="369"/>
        <v>-1.8843000000000001</v>
      </c>
      <c r="DB311" s="125">
        <f t="shared" si="370"/>
        <v>0.46199999999999997</v>
      </c>
      <c r="DC311" s="125">
        <f t="shared" si="371"/>
        <v>2.7100999999999993</v>
      </c>
      <c r="DD311" s="125">
        <f t="shared" si="379"/>
        <v>3.1834473019837635</v>
      </c>
      <c r="DE311" s="298" t="str">
        <f t="shared" si="372"/>
        <v>B</v>
      </c>
    </row>
    <row r="312" spans="1:109" x14ac:dyDescent="0.25">
      <c r="A312" s="23">
        <v>700</v>
      </c>
      <c r="B312" s="23">
        <v>25</v>
      </c>
      <c r="C312" s="23">
        <v>3</v>
      </c>
      <c r="D312" s="23" t="s">
        <v>266</v>
      </c>
      <c r="E312" s="312">
        <f t="shared" si="304"/>
        <v>2.4279169607519462</v>
      </c>
      <c r="F312" s="287" t="str">
        <f t="shared" si="305"/>
        <v>B</v>
      </c>
      <c r="G312" s="312">
        <f t="shared" si="306"/>
        <v>2.7870999999999992</v>
      </c>
      <c r="H312" s="312">
        <f t="shared" si="306"/>
        <v>3.6115398415332804</v>
      </c>
      <c r="I312" s="287" t="str">
        <f t="shared" si="307"/>
        <v>C</v>
      </c>
      <c r="J312" s="320">
        <f t="shared" si="373"/>
        <v>3</v>
      </c>
      <c r="K312" s="80">
        <f t="shared" si="374"/>
        <v>3</v>
      </c>
      <c r="L312" s="82">
        <f t="shared" si="375"/>
        <v>3</v>
      </c>
      <c r="M312" s="80">
        <f t="shared" si="308"/>
        <v>25</v>
      </c>
      <c r="N312" s="80">
        <f t="shared" si="309"/>
        <v>140</v>
      </c>
      <c r="O312" s="80">
        <f t="shared" si="310"/>
        <v>140</v>
      </c>
      <c r="P312" s="80">
        <f t="shared" si="311"/>
        <v>700</v>
      </c>
      <c r="Q312" s="80">
        <f t="shared" si="312"/>
        <v>1960</v>
      </c>
      <c r="R312" s="80">
        <f t="shared" si="313"/>
        <v>1960</v>
      </c>
      <c r="S312" s="80">
        <f t="shared" si="314"/>
        <v>70</v>
      </c>
      <c r="T312" s="80">
        <f>0</f>
        <v>0</v>
      </c>
      <c r="U312" s="80">
        <f>'Int. Sens. Plot'!$B$2</f>
        <v>100</v>
      </c>
      <c r="V312" s="80">
        <f>'Int. Sens. Plot'!$B$3</f>
        <v>25</v>
      </c>
      <c r="W312" s="80">
        <f t="shared" si="315"/>
        <v>5</v>
      </c>
      <c r="X312" s="80">
        <f t="shared" si="316"/>
        <v>5</v>
      </c>
      <c r="Y312" s="225">
        <v>0.5</v>
      </c>
      <c r="Z312" s="80">
        <v>0</v>
      </c>
      <c r="AA312" s="86">
        <v>45</v>
      </c>
      <c r="AB312" s="86">
        <v>5</v>
      </c>
      <c r="AC312" s="80">
        <v>90</v>
      </c>
      <c r="AD312" s="80">
        <v>45</v>
      </c>
      <c r="AE312" s="80">
        <v>12</v>
      </c>
      <c r="AF312" s="80">
        <f t="shared" si="317"/>
        <v>45</v>
      </c>
      <c r="AG312" s="80">
        <f t="shared" si="318"/>
        <v>45</v>
      </c>
      <c r="AH312" s="86">
        <v>0</v>
      </c>
      <c r="AI312" s="86">
        <v>12</v>
      </c>
      <c r="AJ312" s="40">
        <v>292.89999999999998</v>
      </c>
      <c r="AK312" s="86">
        <v>9</v>
      </c>
      <c r="AL312" s="86">
        <v>0</v>
      </c>
      <c r="AM312" s="91">
        <v>1</v>
      </c>
      <c r="AN312" s="91">
        <v>0.1</v>
      </c>
      <c r="AO312" s="122">
        <v>3.5</v>
      </c>
      <c r="AP312" s="122">
        <v>10</v>
      </c>
      <c r="AQ312" s="122">
        <v>3</v>
      </c>
      <c r="AR312" s="122">
        <v>3</v>
      </c>
      <c r="AS312" s="122" t="str">
        <f t="shared" si="319"/>
        <v>Stop</v>
      </c>
      <c r="AT312" s="119" t="s">
        <v>74</v>
      </c>
      <c r="AU312" s="321" t="s">
        <v>74</v>
      </c>
      <c r="AV312" s="306">
        <f t="shared" si="320"/>
        <v>15.857142857142858</v>
      </c>
      <c r="AW312" s="276">
        <f t="shared" si="321"/>
        <v>0.5444444444444444</v>
      </c>
      <c r="AX312" s="276">
        <f t="shared" si="322"/>
        <v>2.7777777777777776E-2</v>
      </c>
      <c r="AY312" s="125">
        <f t="shared" si="323"/>
        <v>182.14833055200393</v>
      </c>
      <c r="AZ312" s="125">
        <f t="shared" si="324"/>
        <v>273.22249582800589</v>
      </c>
      <c r="BA312" s="125">
        <f t="shared" si="325"/>
        <v>378.15380396115069</v>
      </c>
      <c r="BB312" s="125">
        <f t="shared" si="326"/>
        <v>1</v>
      </c>
      <c r="BC312" s="125">
        <f t="shared" si="327"/>
        <v>1</v>
      </c>
      <c r="BD312" s="326" t="str">
        <f t="shared" si="328"/>
        <v>-</v>
      </c>
      <c r="BE312" s="125" t="str">
        <f t="shared" si="329"/>
        <v>-</v>
      </c>
      <c r="BF312" s="125">
        <f t="shared" si="330"/>
        <v>5.2218695013155836</v>
      </c>
      <c r="BG312" s="125">
        <f t="shared" si="331"/>
        <v>1.1978086274186128</v>
      </c>
      <c r="BH312" s="127">
        <f t="shared" si="332"/>
        <v>163.33333333333334</v>
      </c>
      <c r="BI312" s="125">
        <f t="shared" si="333"/>
        <v>0.53083333333333338</v>
      </c>
      <c r="BJ312" s="125">
        <f t="shared" si="334"/>
        <v>9.9574999999999997E-2</v>
      </c>
      <c r="BK312" s="127">
        <f t="shared" si="335"/>
        <v>49</v>
      </c>
      <c r="BL312" s="126">
        <f>IF(AS312="Signalized",(AC312-BK312)^2/(2*AC312),IF(AS312="Free",PEDBIKE_DELAY(AX312,AW312,AF312,AE312,AO312,AR312,AM312,L312,TRUE),IF(AS312="Stop",1,"Control N/A!")))</f>
        <v>1</v>
      </c>
      <c r="BM312" s="125">
        <f t="shared" si="336"/>
        <v>0</v>
      </c>
      <c r="BN312" s="125">
        <f t="shared" si="337"/>
        <v>2.4279169607519462</v>
      </c>
      <c r="BO312" s="124" t="str">
        <f t="shared" si="338"/>
        <v>B</v>
      </c>
      <c r="BP312" s="310"/>
      <c r="BQ312" s="302">
        <f t="shared" si="339"/>
        <v>1500</v>
      </c>
      <c r="BR312" s="126">
        <v>297</v>
      </c>
      <c r="BS312" s="127">
        <f t="shared" si="340"/>
        <v>7.227032327972888E-3</v>
      </c>
      <c r="BT312" s="126">
        <f t="shared" si="341"/>
        <v>22.5</v>
      </c>
      <c r="BU312" s="303">
        <f t="shared" si="342"/>
        <v>7.5</v>
      </c>
      <c r="BV312" s="276">
        <f t="shared" si="343"/>
        <v>0.5444444444444444</v>
      </c>
      <c r="BW312" s="276">
        <f t="shared" si="344"/>
        <v>6.9444444444444441E-3</v>
      </c>
      <c r="BX312" s="125">
        <f t="shared" si="345"/>
        <v>1</v>
      </c>
      <c r="BY312" s="125">
        <f t="shared" si="346"/>
        <v>6.8256114478663227E-3</v>
      </c>
      <c r="BZ312" s="125">
        <f t="shared" si="347"/>
        <v>7.5</v>
      </c>
      <c r="CA312" s="125">
        <f t="shared" si="348"/>
        <v>8.6745550118255244E-2</v>
      </c>
      <c r="CB312" s="125">
        <f t="shared" si="349"/>
        <v>0.98314879874005245</v>
      </c>
      <c r="CC312" s="125">
        <f t="shared" si="350"/>
        <v>101.36870554150529</v>
      </c>
      <c r="CD312" s="125">
        <f t="shared" si="351"/>
        <v>1.7081844585402628</v>
      </c>
      <c r="CE312" s="125">
        <f t="shared" si="352"/>
        <v>59</v>
      </c>
      <c r="CF312" s="304" cm="1">
        <f t="array" ref="CF312">PEDBIKE_DELAY(BW312,BV312,AG312,AH312,AP312,AQ312,AN312,L312,FALSE)</f>
        <v>21.588681676140215</v>
      </c>
      <c r="CG312" s="306">
        <f t="shared" si="353"/>
        <v>7.5</v>
      </c>
      <c r="CH312" s="125">
        <f t="shared" si="354"/>
        <v>1</v>
      </c>
      <c r="CI312" s="125">
        <f t="shared" si="355"/>
        <v>6.8256114478663227E-3</v>
      </c>
      <c r="CJ312" s="125">
        <f t="shared" si="356"/>
        <v>7.5</v>
      </c>
      <c r="CK312" s="125">
        <f t="shared" si="357"/>
        <v>0.98314879874005245</v>
      </c>
      <c r="CL312" s="125">
        <f t="shared" si="358"/>
        <v>1</v>
      </c>
      <c r="CM312" s="125">
        <f t="shared" si="359"/>
        <v>99.660521082965033</v>
      </c>
      <c r="CN312" s="125">
        <f t="shared" si="360"/>
        <v>1.7081844585402628</v>
      </c>
      <c r="CO312" s="127">
        <f t="shared" si="361"/>
        <v>59</v>
      </c>
      <c r="CP312" s="125" cm="1">
        <f t="array" ref="CP312">PEDBIKE_DELAY(BW312,AW312,AG312,AH312,AP312,AQ312,AN312,L312,FALSE)</f>
        <v>21.588681676140215</v>
      </c>
      <c r="CQ312" s="126">
        <f t="shared" si="362"/>
        <v>30.5</v>
      </c>
      <c r="CR312" s="126">
        <f t="shared" si="363"/>
        <v>78.5</v>
      </c>
      <c r="CS312" s="126">
        <f t="shared" si="364"/>
        <v>54.5</v>
      </c>
      <c r="CT312" s="304">
        <f t="shared" si="365"/>
        <v>35.950000000000003</v>
      </c>
      <c r="CU312" s="126">
        <f t="shared" si="376"/>
        <v>21.588681676140215</v>
      </c>
      <c r="CV312" s="126">
        <f t="shared" si="366"/>
        <v>0</v>
      </c>
      <c r="CW312" s="127">
        <f t="shared" si="367"/>
        <v>0</v>
      </c>
      <c r="CX312" s="124">
        <f t="shared" si="368"/>
        <v>12</v>
      </c>
      <c r="CY312" s="124">
        <f t="shared" si="377"/>
        <v>1.5924999999999998</v>
      </c>
      <c r="CZ312" s="124">
        <f t="shared" si="378"/>
        <v>1.2319398415332807</v>
      </c>
      <c r="DA312" s="125">
        <f t="shared" si="369"/>
        <v>-1.8843000000000001</v>
      </c>
      <c r="DB312" s="125">
        <f t="shared" si="370"/>
        <v>0.53900000000000003</v>
      </c>
      <c r="DC312" s="125">
        <f t="shared" si="371"/>
        <v>2.7870999999999992</v>
      </c>
      <c r="DD312" s="125">
        <f t="shared" si="379"/>
        <v>3.6115398415332804</v>
      </c>
      <c r="DE312" s="298" t="str">
        <f t="shared" si="372"/>
        <v>C</v>
      </c>
    </row>
    <row r="313" spans="1:109" x14ac:dyDescent="0.25">
      <c r="A313" s="23">
        <v>800</v>
      </c>
      <c r="B313" s="23">
        <v>25</v>
      </c>
      <c r="C313" s="23">
        <v>3</v>
      </c>
      <c r="D313" s="23" t="s">
        <v>266</v>
      </c>
      <c r="E313" s="312">
        <f t="shared" si="304"/>
        <v>2.5179752940852791</v>
      </c>
      <c r="F313" s="287" t="str">
        <f t="shared" si="305"/>
        <v>B</v>
      </c>
      <c r="G313" s="312">
        <f t="shared" si="306"/>
        <v>2.8640999999999992</v>
      </c>
      <c r="H313" s="312">
        <f t="shared" si="306"/>
        <v>4.0306568887265524</v>
      </c>
      <c r="I313" s="287" t="str">
        <f t="shared" si="307"/>
        <v>C</v>
      </c>
      <c r="J313" s="320">
        <f t="shared" si="373"/>
        <v>3</v>
      </c>
      <c r="K313" s="80">
        <f t="shared" si="374"/>
        <v>3</v>
      </c>
      <c r="L313" s="82">
        <f t="shared" si="375"/>
        <v>3</v>
      </c>
      <c r="M313" s="80">
        <f t="shared" si="308"/>
        <v>25</v>
      </c>
      <c r="N313" s="80">
        <f t="shared" si="309"/>
        <v>160</v>
      </c>
      <c r="O313" s="80">
        <f t="shared" si="310"/>
        <v>160</v>
      </c>
      <c r="P313" s="80">
        <f t="shared" si="311"/>
        <v>800</v>
      </c>
      <c r="Q313" s="80">
        <f t="shared" si="312"/>
        <v>2240</v>
      </c>
      <c r="R313" s="80">
        <f t="shared" si="313"/>
        <v>2240</v>
      </c>
      <c r="S313" s="80">
        <f t="shared" si="314"/>
        <v>80</v>
      </c>
      <c r="T313" s="80">
        <f>0</f>
        <v>0</v>
      </c>
      <c r="U313" s="80">
        <f>'Int. Sens. Plot'!$B$2</f>
        <v>100</v>
      </c>
      <c r="V313" s="80">
        <f>'Int. Sens. Plot'!$B$3</f>
        <v>25</v>
      </c>
      <c r="W313" s="80">
        <f t="shared" si="315"/>
        <v>5</v>
      </c>
      <c r="X313" s="80">
        <f t="shared" si="316"/>
        <v>5</v>
      </c>
      <c r="Y313" s="225">
        <v>0.5</v>
      </c>
      <c r="Z313" s="80">
        <v>0</v>
      </c>
      <c r="AA313" s="86">
        <v>45</v>
      </c>
      <c r="AB313" s="86">
        <v>5</v>
      </c>
      <c r="AC313" s="80">
        <v>90</v>
      </c>
      <c r="AD313" s="80">
        <v>45</v>
      </c>
      <c r="AE313" s="80">
        <v>12</v>
      </c>
      <c r="AF313" s="80">
        <f t="shared" si="317"/>
        <v>45</v>
      </c>
      <c r="AG313" s="80">
        <f t="shared" si="318"/>
        <v>45</v>
      </c>
      <c r="AH313" s="86">
        <v>0</v>
      </c>
      <c r="AI313" s="86">
        <v>12</v>
      </c>
      <c r="AJ313" s="40">
        <v>293.89999999999998</v>
      </c>
      <c r="AK313" s="86">
        <v>9</v>
      </c>
      <c r="AL313" s="86">
        <v>0</v>
      </c>
      <c r="AM313" s="91">
        <v>1</v>
      </c>
      <c r="AN313" s="91">
        <v>0.1</v>
      </c>
      <c r="AO313" s="122">
        <v>3.5</v>
      </c>
      <c r="AP313" s="122">
        <v>10</v>
      </c>
      <c r="AQ313" s="122">
        <v>3</v>
      </c>
      <c r="AR313" s="122">
        <v>3</v>
      </c>
      <c r="AS313" s="122" t="str">
        <f t="shared" si="319"/>
        <v>Stop</v>
      </c>
      <c r="AT313" s="119" t="s">
        <v>74</v>
      </c>
      <c r="AU313" s="321" t="s">
        <v>74</v>
      </c>
      <c r="AV313" s="306">
        <f t="shared" si="320"/>
        <v>15.857142857142858</v>
      </c>
      <c r="AW313" s="276">
        <f t="shared" si="321"/>
        <v>0.62222222222222223</v>
      </c>
      <c r="AX313" s="276">
        <f t="shared" si="322"/>
        <v>2.7777777777777776E-2</v>
      </c>
      <c r="AY313" s="125">
        <f t="shared" si="323"/>
        <v>549.6123853040682</v>
      </c>
      <c r="AZ313" s="125">
        <f t="shared" si="324"/>
        <v>824.41857795610235</v>
      </c>
      <c r="BA313" s="125">
        <f t="shared" si="325"/>
        <v>1113.0819134652793</v>
      </c>
      <c r="BB313" s="125">
        <f t="shared" si="326"/>
        <v>1</v>
      </c>
      <c r="BC313" s="125">
        <f t="shared" si="327"/>
        <v>1</v>
      </c>
      <c r="BD313" s="326" t="str">
        <f t="shared" si="328"/>
        <v>-</v>
      </c>
      <c r="BE313" s="125" t="str">
        <f t="shared" si="329"/>
        <v>-</v>
      </c>
      <c r="BF313" s="125">
        <f t="shared" si="330"/>
        <v>4.580686599634304</v>
      </c>
      <c r="BG313" s="125">
        <f t="shared" si="331"/>
        <v>1.1978086274186128</v>
      </c>
      <c r="BH313" s="127">
        <f t="shared" si="332"/>
        <v>186.66666666666666</v>
      </c>
      <c r="BI313" s="125">
        <f t="shared" si="333"/>
        <v>0.60666666666666658</v>
      </c>
      <c r="BJ313" s="125">
        <f t="shared" si="334"/>
        <v>0.1138</v>
      </c>
      <c r="BK313" s="127">
        <f t="shared" si="335"/>
        <v>49</v>
      </c>
      <c r="BL313" s="126">
        <f>IF(AS313="Signalized",(AC313-BK313)^2/(2*AC313),IF(AS313="Free",PEDBIKE_DELAY(AX313,AW313,AF313,AE313,AO313,AR313,AM313,L313,TRUE),IF(AS313="Stop",1,"Control N/A!")))</f>
        <v>1</v>
      </c>
      <c r="BM313" s="125">
        <f t="shared" si="336"/>
        <v>0</v>
      </c>
      <c r="BN313" s="125">
        <f t="shared" si="337"/>
        <v>2.5179752940852791</v>
      </c>
      <c r="BO313" s="124" t="str">
        <f t="shared" si="338"/>
        <v>B</v>
      </c>
      <c r="BP313" s="310"/>
      <c r="BQ313" s="302">
        <f t="shared" si="339"/>
        <v>1500</v>
      </c>
      <c r="BR313" s="126">
        <v>298</v>
      </c>
      <c r="BS313" s="127">
        <f t="shared" si="340"/>
        <v>1.3276149225791816E-3</v>
      </c>
      <c r="BT313" s="126">
        <f t="shared" si="341"/>
        <v>22.5</v>
      </c>
      <c r="BU313" s="303">
        <f t="shared" si="342"/>
        <v>7.5</v>
      </c>
      <c r="BV313" s="276">
        <f t="shared" si="343"/>
        <v>0.62222222222222223</v>
      </c>
      <c r="BW313" s="276">
        <f t="shared" si="344"/>
        <v>6.9444444444444441E-3</v>
      </c>
      <c r="BX313" s="125">
        <f t="shared" si="345"/>
        <v>1</v>
      </c>
      <c r="BY313" s="125">
        <f t="shared" si="346"/>
        <v>5.1625684456277528E-3</v>
      </c>
      <c r="BZ313" s="125">
        <f t="shared" si="347"/>
        <v>7.5</v>
      </c>
      <c r="CA313" s="125">
        <f t="shared" si="348"/>
        <v>9.8507633297175157E-2</v>
      </c>
      <c r="CB313" s="125">
        <f t="shared" si="349"/>
        <v>0.99059643744850479</v>
      </c>
      <c r="CC313" s="125">
        <f t="shared" si="350"/>
        <v>163.33667495840493</v>
      </c>
      <c r="CD313" s="125">
        <f t="shared" si="351"/>
        <v>1.5359466399246013</v>
      </c>
      <c r="CE313" s="125">
        <f t="shared" si="352"/>
        <v>106</v>
      </c>
      <c r="CF313" s="304" cm="1">
        <f t="array" ref="CF313">PEDBIKE_DELAY(BW313,BV313,AG313,AH313,AP313,AQ313,AN313,L313,FALSE)</f>
        <v>28.731590414811876</v>
      </c>
      <c r="CG313" s="306">
        <f t="shared" si="353"/>
        <v>7.5</v>
      </c>
      <c r="CH313" s="125">
        <f t="shared" si="354"/>
        <v>1</v>
      </c>
      <c r="CI313" s="125">
        <f t="shared" si="355"/>
        <v>5.1625684456277528E-3</v>
      </c>
      <c r="CJ313" s="125">
        <f t="shared" si="356"/>
        <v>7.5</v>
      </c>
      <c r="CK313" s="125">
        <f t="shared" si="357"/>
        <v>0.99059643744850479</v>
      </c>
      <c r="CL313" s="125">
        <f t="shared" si="358"/>
        <v>1</v>
      </c>
      <c r="CM313" s="125">
        <f t="shared" si="359"/>
        <v>161.80072831848034</v>
      </c>
      <c r="CN313" s="125">
        <f t="shared" si="360"/>
        <v>1.5359466399246013</v>
      </c>
      <c r="CO313" s="127">
        <f t="shared" si="361"/>
        <v>106</v>
      </c>
      <c r="CP313" s="125" cm="1">
        <f t="array" ref="CP313">PEDBIKE_DELAY(BW313,AW313,AG313,AH313,AP313,AQ313,AN313,L313,FALSE)</f>
        <v>28.731590414811876</v>
      </c>
      <c r="CQ313" s="126">
        <f t="shared" si="362"/>
        <v>30.5</v>
      </c>
      <c r="CR313" s="126">
        <f t="shared" si="363"/>
        <v>78.5</v>
      </c>
      <c r="CS313" s="126">
        <f t="shared" si="364"/>
        <v>54.5</v>
      </c>
      <c r="CT313" s="304">
        <f t="shared" si="365"/>
        <v>35.950000000000003</v>
      </c>
      <c r="CU313" s="126">
        <f t="shared" si="376"/>
        <v>28.731590414811876</v>
      </c>
      <c r="CV313" s="126">
        <f t="shared" si="366"/>
        <v>0</v>
      </c>
      <c r="CW313" s="127">
        <f t="shared" si="367"/>
        <v>0</v>
      </c>
      <c r="CX313" s="124">
        <f t="shared" si="368"/>
        <v>12</v>
      </c>
      <c r="CY313" s="124">
        <f t="shared" si="377"/>
        <v>1.8199999999999998</v>
      </c>
      <c r="CZ313" s="124">
        <f t="shared" si="378"/>
        <v>1.3465568887265531</v>
      </c>
      <c r="DA313" s="125">
        <f t="shared" si="369"/>
        <v>-1.8843000000000001</v>
      </c>
      <c r="DB313" s="125">
        <f t="shared" si="370"/>
        <v>0.61599999999999999</v>
      </c>
      <c r="DC313" s="125">
        <f t="shared" si="371"/>
        <v>2.8640999999999992</v>
      </c>
      <c r="DD313" s="125">
        <f t="shared" si="379"/>
        <v>4.0306568887265524</v>
      </c>
      <c r="DE313" s="298" t="str">
        <f t="shared" si="372"/>
        <v>C</v>
      </c>
    </row>
    <row r="314" spans="1:109" x14ac:dyDescent="0.25">
      <c r="A314" s="23">
        <v>900</v>
      </c>
      <c r="B314" s="23">
        <v>25</v>
      </c>
      <c r="C314" s="23">
        <v>3</v>
      </c>
      <c r="D314" s="23" t="s">
        <v>266</v>
      </c>
      <c r="E314" s="312">
        <f t="shared" si="304"/>
        <v>2.6080336274186129</v>
      </c>
      <c r="F314" s="287" t="str">
        <f t="shared" si="305"/>
        <v>B</v>
      </c>
      <c r="G314" s="312">
        <f t="shared" si="306"/>
        <v>2.9411</v>
      </c>
      <c r="H314" s="312">
        <f t="shared" si="306"/>
        <v>4.4415843932241792</v>
      </c>
      <c r="I314" s="287" t="str">
        <f t="shared" si="307"/>
        <v>C</v>
      </c>
      <c r="J314" s="320">
        <f t="shared" si="373"/>
        <v>3</v>
      </c>
      <c r="K314" s="80">
        <f t="shared" si="374"/>
        <v>3</v>
      </c>
      <c r="L314" s="82">
        <f t="shared" si="375"/>
        <v>3</v>
      </c>
      <c r="M314" s="80">
        <f t="shared" si="308"/>
        <v>25</v>
      </c>
      <c r="N314" s="80">
        <f t="shared" si="309"/>
        <v>180</v>
      </c>
      <c r="O314" s="80">
        <f t="shared" si="310"/>
        <v>180</v>
      </c>
      <c r="P314" s="80">
        <f t="shared" si="311"/>
        <v>900</v>
      </c>
      <c r="Q314" s="80">
        <f t="shared" si="312"/>
        <v>2520</v>
      </c>
      <c r="R314" s="80">
        <f t="shared" si="313"/>
        <v>2520</v>
      </c>
      <c r="S314" s="80">
        <f t="shared" si="314"/>
        <v>90</v>
      </c>
      <c r="T314" s="80">
        <f>0</f>
        <v>0</v>
      </c>
      <c r="U314" s="80">
        <f>'Int. Sens. Plot'!$B$2</f>
        <v>100</v>
      </c>
      <c r="V314" s="80">
        <f>'Int. Sens. Plot'!$B$3</f>
        <v>25</v>
      </c>
      <c r="W314" s="80">
        <f t="shared" si="315"/>
        <v>5</v>
      </c>
      <c r="X314" s="80">
        <f t="shared" si="316"/>
        <v>5</v>
      </c>
      <c r="Y314" s="225">
        <v>0.5</v>
      </c>
      <c r="Z314" s="80">
        <v>0</v>
      </c>
      <c r="AA314" s="86">
        <v>45</v>
      </c>
      <c r="AB314" s="86">
        <v>5</v>
      </c>
      <c r="AC314" s="80">
        <v>90</v>
      </c>
      <c r="AD314" s="80">
        <v>45</v>
      </c>
      <c r="AE314" s="80">
        <v>12</v>
      </c>
      <c r="AF314" s="80">
        <f t="shared" si="317"/>
        <v>45</v>
      </c>
      <c r="AG314" s="80">
        <f t="shared" si="318"/>
        <v>45</v>
      </c>
      <c r="AH314" s="86">
        <v>0</v>
      </c>
      <c r="AI314" s="86">
        <v>12</v>
      </c>
      <c r="AJ314" s="40">
        <v>294.89999999999998</v>
      </c>
      <c r="AK314" s="86">
        <v>9</v>
      </c>
      <c r="AL314" s="86">
        <v>0</v>
      </c>
      <c r="AM314" s="91">
        <v>1</v>
      </c>
      <c r="AN314" s="91">
        <v>0.1</v>
      </c>
      <c r="AO314" s="122">
        <v>3.5</v>
      </c>
      <c r="AP314" s="122">
        <v>10</v>
      </c>
      <c r="AQ314" s="122">
        <v>3</v>
      </c>
      <c r="AR314" s="122">
        <v>3</v>
      </c>
      <c r="AS314" s="122" t="str">
        <f t="shared" si="319"/>
        <v>Stop</v>
      </c>
      <c r="AT314" s="119" t="s">
        <v>74</v>
      </c>
      <c r="AU314" s="321" t="s">
        <v>74</v>
      </c>
      <c r="AV314" s="306">
        <f t="shared" si="320"/>
        <v>15.857142857142858</v>
      </c>
      <c r="AW314" s="276">
        <f t="shared" si="321"/>
        <v>0.7</v>
      </c>
      <c r="AX314" s="276">
        <f t="shared" si="322"/>
        <v>2.7777777777777776E-2</v>
      </c>
      <c r="AY314" s="125">
        <f t="shared" si="323"/>
        <v>1684.1573068598136</v>
      </c>
      <c r="AZ314" s="125">
        <f t="shared" si="324"/>
        <v>2526.2359602897204</v>
      </c>
      <c r="BA314" s="125">
        <f t="shared" si="325"/>
        <v>3382.1717565767699</v>
      </c>
      <c r="BB314" s="125">
        <f t="shared" si="326"/>
        <v>1</v>
      </c>
      <c r="BC314" s="125">
        <f t="shared" si="327"/>
        <v>1</v>
      </c>
      <c r="BD314" s="326" t="str">
        <f t="shared" si="328"/>
        <v>-</v>
      </c>
      <c r="BE314" s="125" t="str">
        <f t="shared" si="329"/>
        <v>-</v>
      </c>
      <c r="BF314" s="125">
        <f t="shared" si="330"/>
        <v>4.1010194275001055</v>
      </c>
      <c r="BG314" s="125">
        <f t="shared" si="331"/>
        <v>1.1978086274186128</v>
      </c>
      <c r="BH314" s="127">
        <f t="shared" si="332"/>
        <v>210</v>
      </c>
      <c r="BI314" s="125">
        <f t="shared" si="333"/>
        <v>0.6825</v>
      </c>
      <c r="BJ314" s="125">
        <f t="shared" si="334"/>
        <v>0.128025</v>
      </c>
      <c r="BK314" s="127">
        <f t="shared" si="335"/>
        <v>49</v>
      </c>
      <c r="BL314" s="126">
        <f>IF(AS314="Signalized",(AC314-BK314)^2/(2*AC314),IF(AS314="Free",PEDBIKE_DELAY(AX314,AW314,AF314,AE314,AO314,AR314,AM314,L314,TRUE),IF(AS314="Stop",1,"Control N/A!")))</f>
        <v>1</v>
      </c>
      <c r="BM314" s="125">
        <f t="shared" si="336"/>
        <v>0</v>
      </c>
      <c r="BN314" s="125">
        <f t="shared" si="337"/>
        <v>2.6080336274186129</v>
      </c>
      <c r="BO314" s="124" t="str">
        <f t="shared" si="338"/>
        <v>B</v>
      </c>
      <c r="BP314" s="310"/>
      <c r="BQ314" s="302">
        <f t="shared" si="339"/>
        <v>1500</v>
      </c>
      <c r="BR314" s="126">
        <v>299</v>
      </c>
      <c r="BS314" s="127">
        <f t="shared" si="340"/>
        <v>2.4118970089344297E-4</v>
      </c>
      <c r="BT314" s="126">
        <f t="shared" si="341"/>
        <v>22.5</v>
      </c>
      <c r="BU314" s="303">
        <f t="shared" si="342"/>
        <v>7.5</v>
      </c>
      <c r="BV314" s="276">
        <f t="shared" si="343"/>
        <v>0.7</v>
      </c>
      <c r="BW314" s="276">
        <f t="shared" si="344"/>
        <v>6.9444444444444441E-3</v>
      </c>
      <c r="BX314" s="125">
        <f t="shared" si="345"/>
        <v>1</v>
      </c>
      <c r="BY314" s="125">
        <f t="shared" si="346"/>
        <v>4.1447764247004235E-3</v>
      </c>
      <c r="BZ314" s="125">
        <f t="shared" si="347"/>
        <v>7.5</v>
      </c>
      <c r="CA314" s="125">
        <f t="shared" si="348"/>
        <v>0.11011822901197621</v>
      </c>
      <c r="CB314" s="125">
        <f t="shared" si="349"/>
        <v>0.99475248160081864</v>
      </c>
      <c r="CC314" s="125">
        <f t="shared" si="350"/>
        <v>264.69796236865534</v>
      </c>
      <c r="CD314" s="125">
        <f t="shared" si="351"/>
        <v>1.3890074277553406</v>
      </c>
      <c r="CE314" s="125">
        <f t="shared" si="352"/>
        <v>191</v>
      </c>
      <c r="CF314" s="304" cm="1">
        <f t="array" ref="CF314">PEDBIKE_DELAY(BW314,BV314,AG314,AH314,AP314,AQ314,AN314,L314,FALSE)</f>
        <v>37.4648244039048</v>
      </c>
      <c r="CG314" s="306">
        <f t="shared" si="353"/>
        <v>7.5</v>
      </c>
      <c r="CH314" s="125">
        <f t="shared" si="354"/>
        <v>1</v>
      </c>
      <c r="CI314" s="125">
        <f t="shared" si="355"/>
        <v>4.1447764247004235E-3</v>
      </c>
      <c r="CJ314" s="125">
        <f t="shared" si="356"/>
        <v>7.5</v>
      </c>
      <c r="CK314" s="125">
        <f t="shared" si="357"/>
        <v>0.99475248160081864</v>
      </c>
      <c r="CL314" s="125">
        <f t="shared" si="358"/>
        <v>1</v>
      </c>
      <c r="CM314" s="125">
        <f t="shared" si="359"/>
        <v>263.30895494089998</v>
      </c>
      <c r="CN314" s="125">
        <f t="shared" si="360"/>
        <v>1.3890074277553406</v>
      </c>
      <c r="CO314" s="127">
        <f t="shared" si="361"/>
        <v>191</v>
      </c>
      <c r="CP314" s="125" cm="1">
        <f t="array" ref="CP314">PEDBIKE_DELAY(BW314,AW314,AG314,AH314,AP314,AQ314,AN314,L314,FALSE)</f>
        <v>37.4648244039048</v>
      </c>
      <c r="CQ314" s="126">
        <f t="shared" si="362"/>
        <v>30.5</v>
      </c>
      <c r="CR314" s="126">
        <f t="shared" si="363"/>
        <v>78.5</v>
      </c>
      <c r="CS314" s="126">
        <f t="shared" si="364"/>
        <v>54.5</v>
      </c>
      <c r="CT314" s="304">
        <f t="shared" si="365"/>
        <v>35.950000000000003</v>
      </c>
      <c r="CU314" s="126">
        <f t="shared" si="376"/>
        <v>37.4648244039048</v>
      </c>
      <c r="CV314" s="126">
        <f t="shared" si="366"/>
        <v>0</v>
      </c>
      <c r="CW314" s="127">
        <f t="shared" si="367"/>
        <v>0</v>
      </c>
      <c r="CX314" s="124">
        <f t="shared" si="368"/>
        <v>12</v>
      </c>
      <c r="CY314" s="124">
        <f t="shared" si="377"/>
        <v>2.0474999999999999</v>
      </c>
      <c r="CZ314" s="124">
        <f t="shared" si="378"/>
        <v>1.452984393224179</v>
      </c>
      <c r="DA314" s="125">
        <f t="shared" si="369"/>
        <v>-1.8843000000000001</v>
      </c>
      <c r="DB314" s="125">
        <f t="shared" si="370"/>
        <v>0.69300000000000006</v>
      </c>
      <c r="DC314" s="125">
        <f t="shared" si="371"/>
        <v>2.9411</v>
      </c>
      <c r="DD314" s="125">
        <f t="shared" si="379"/>
        <v>4.4415843932241792</v>
      </c>
      <c r="DE314" s="298" t="str">
        <f t="shared" si="372"/>
        <v>C</v>
      </c>
    </row>
    <row r="315" spans="1:109" x14ac:dyDescent="0.25">
      <c r="A315" s="23">
        <v>1000</v>
      </c>
      <c r="B315" s="23">
        <v>25</v>
      </c>
      <c r="C315" s="23">
        <v>3</v>
      </c>
      <c r="D315" s="23" t="s">
        <v>266</v>
      </c>
      <c r="E315" s="312">
        <f t="shared" si="304"/>
        <v>2.6980919607519462</v>
      </c>
      <c r="F315" s="287" t="str">
        <f t="shared" si="305"/>
        <v>B</v>
      </c>
      <c r="G315" s="312">
        <f t="shared" si="306"/>
        <v>3.0181</v>
      </c>
      <c r="H315" s="312">
        <f t="shared" si="306"/>
        <v>4.8444279355739184</v>
      </c>
      <c r="I315" s="287" t="str">
        <f t="shared" si="307"/>
        <v>C</v>
      </c>
      <c r="J315" s="320">
        <f t="shared" si="373"/>
        <v>3</v>
      </c>
      <c r="K315" s="80">
        <f t="shared" si="374"/>
        <v>3</v>
      </c>
      <c r="L315" s="82">
        <f t="shared" si="375"/>
        <v>3</v>
      </c>
      <c r="M315" s="80">
        <f t="shared" si="308"/>
        <v>25</v>
      </c>
      <c r="N315" s="80">
        <f t="shared" si="309"/>
        <v>200</v>
      </c>
      <c r="O315" s="80">
        <f t="shared" si="310"/>
        <v>200</v>
      </c>
      <c r="P315" s="80">
        <f t="shared" si="311"/>
        <v>1000</v>
      </c>
      <c r="Q315" s="80">
        <f t="shared" si="312"/>
        <v>2800</v>
      </c>
      <c r="R315" s="80">
        <f t="shared" si="313"/>
        <v>2800</v>
      </c>
      <c r="S315" s="80">
        <f t="shared" si="314"/>
        <v>100</v>
      </c>
      <c r="T315" s="80">
        <f>0</f>
        <v>0</v>
      </c>
      <c r="U315" s="80">
        <f>'Int. Sens. Plot'!$B$2</f>
        <v>100</v>
      </c>
      <c r="V315" s="80">
        <f>'Int. Sens. Plot'!$B$3</f>
        <v>25</v>
      </c>
      <c r="W315" s="80">
        <f t="shared" si="315"/>
        <v>5</v>
      </c>
      <c r="X315" s="80">
        <f t="shared" si="316"/>
        <v>5</v>
      </c>
      <c r="Y315" s="225">
        <v>0.5</v>
      </c>
      <c r="Z315" s="80">
        <v>0</v>
      </c>
      <c r="AA315" s="86">
        <v>45</v>
      </c>
      <c r="AB315" s="86">
        <v>5</v>
      </c>
      <c r="AC315" s="80">
        <v>90</v>
      </c>
      <c r="AD315" s="80">
        <v>45</v>
      </c>
      <c r="AE315" s="80">
        <v>12</v>
      </c>
      <c r="AF315" s="80">
        <f t="shared" si="317"/>
        <v>45</v>
      </c>
      <c r="AG315" s="80">
        <f t="shared" si="318"/>
        <v>45</v>
      </c>
      <c r="AH315" s="86">
        <v>0</v>
      </c>
      <c r="AI315" s="86">
        <v>12</v>
      </c>
      <c r="AJ315" s="40">
        <v>295.89999999999998</v>
      </c>
      <c r="AK315" s="86">
        <v>9</v>
      </c>
      <c r="AL315" s="86">
        <v>0</v>
      </c>
      <c r="AM315" s="91">
        <v>1</v>
      </c>
      <c r="AN315" s="91">
        <v>0.1</v>
      </c>
      <c r="AO315" s="122">
        <v>3.5</v>
      </c>
      <c r="AP315" s="122">
        <v>10</v>
      </c>
      <c r="AQ315" s="122">
        <v>3</v>
      </c>
      <c r="AR315" s="122">
        <v>3</v>
      </c>
      <c r="AS315" s="122" t="str">
        <f t="shared" si="319"/>
        <v>Stop</v>
      </c>
      <c r="AT315" s="119" t="s">
        <v>74</v>
      </c>
      <c r="AU315" s="321" t="s">
        <v>74</v>
      </c>
      <c r="AV315" s="306">
        <f t="shared" si="320"/>
        <v>15.857142857142858</v>
      </c>
      <c r="AW315" s="276">
        <f t="shared" si="321"/>
        <v>0.77777777777777779</v>
      </c>
      <c r="AX315" s="276">
        <f t="shared" si="322"/>
        <v>2.7777777777777776E-2</v>
      </c>
      <c r="AY315" s="125">
        <f t="shared" si="323"/>
        <v>5222.0835306054914</v>
      </c>
      <c r="AZ315" s="125">
        <f t="shared" si="324"/>
        <v>7833.1252959082376</v>
      </c>
      <c r="BA315" s="125">
        <f t="shared" si="325"/>
        <v>10458.024204068126</v>
      </c>
      <c r="BB315" s="125">
        <f t="shared" si="326"/>
        <v>1</v>
      </c>
      <c r="BC315" s="125">
        <f t="shared" si="327"/>
        <v>1</v>
      </c>
      <c r="BD315" s="326" t="str">
        <f t="shared" si="328"/>
        <v>-</v>
      </c>
      <c r="BE315" s="125" t="str">
        <f t="shared" si="329"/>
        <v>-</v>
      </c>
      <c r="BF315" s="125">
        <f t="shared" si="330"/>
        <v>3.7214613018450824</v>
      </c>
      <c r="BG315" s="125">
        <f t="shared" si="331"/>
        <v>1.1978086274186128</v>
      </c>
      <c r="BH315" s="127">
        <f t="shared" si="332"/>
        <v>233.33333333333334</v>
      </c>
      <c r="BI315" s="125">
        <f t="shared" si="333"/>
        <v>0.7583333333333333</v>
      </c>
      <c r="BJ315" s="125">
        <f t="shared" si="334"/>
        <v>0.14224999999999999</v>
      </c>
      <c r="BK315" s="127">
        <f t="shared" si="335"/>
        <v>49</v>
      </c>
      <c r="BL315" s="126">
        <f>IF(AS315="Signalized",(AC315-BK315)^2/(2*AC315),IF(AS315="Free",PEDBIKE_DELAY(AX315,AW315,AF315,AE315,AO315,AR315,AM315,L315,TRUE),IF(AS315="Stop",1,"Control N/A!")))</f>
        <v>1</v>
      </c>
      <c r="BM315" s="125">
        <f t="shared" si="336"/>
        <v>0</v>
      </c>
      <c r="BN315" s="125">
        <f t="shared" si="337"/>
        <v>2.6980919607519462</v>
      </c>
      <c r="BO315" s="124" t="str">
        <f t="shared" si="338"/>
        <v>B</v>
      </c>
      <c r="BP315" s="310"/>
      <c r="BQ315" s="302">
        <f t="shared" si="339"/>
        <v>1500</v>
      </c>
      <c r="BR315" s="126">
        <v>300</v>
      </c>
      <c r="BS315" s="127">
        <f t="shared" si="340"/>
        <v>4.3333113895643649E-5</v>
      </c>
      <c r="BT315" s="126">
        <f t="shared" si="341"/>
        <v>22.5</v>
      </c>
      <c r="BU315" s="303">
        <f t="shared" si="342"/>
        <v>7.5</v>
      </c>
      <c r="BV315" s="276">
        <f t="shared" si="343"/>
        <v>0.77777777777777779</v>
      </c>
      <c r="BW315" s="276">
        <f t="shared" si="344"/>
        <v>6.9444444444444441E-3</v>
      </c>
      <c r="BX315" s="125">
        <f t="shared" si="345"/>
        <v>1</v>
      </c>
      <c r="BY315" s="125">
        <f t="shared" si="346"/>
        <v>3.5233745410120317E-3</v>
      </c>
      <c r="BZ315" s="125">
        <f t="shared" si="347"/>
        <v>7.5</v>
      </c>
      <c r="CA315" s="125">
        <f t="shared" si="348"/>
        <v>0.12157928831600806</v>
      </c>
      <c r="CB315" s="125">
        <f t="shared" si="349"/>
        <v>0.99707170030518177</v>
      </c>
      <c r="CC315" s="125">
        <f t="shared" si="350"/>
        <v>431.54310309085713</v>
      </c>
      <c r="CD315" s="125">
        <f t="shared" si="351"/>
        <v>1.263687537081851</v>
      </c>
      <c r="CE315" s="125">
        <f t="shared" si="352"/>
        <v>341</v>
      </c>
      <c r="CF315" s="304" cm="1">
        <f t="array" ref="CF315">PEDBIKE_DELAY(BW315,BV315,AG315,AH315,AP315,AQ315,AN315,L315,FALSE)</f>
        <v>47.877622228073797</v>
      </c>
      <c r="CG315" s="306">
        <f t="shared" si="353"/>
        <v>7.5</v>
      </c>
      <c r="CH315" s="125">
        <f t="shared" si="354"/>
        <v>1</v>
      </c>
      <c r="CI315" s="125">
        <f t="shared" si="355"/>
        <v>3.5233745410120317E-3</v>
      </c>
      <c r="CJ315" s="125">
        <f t="shared" si="356"/>
        <v>7.5</v>
      </c>
      <c r="CK315" s="125">
        <f t="shared" si="357"/>
        <v>0.99707170030518177</v>
      </c>
      <c r="CL315" s="125">
        <f t="shared" si="358"/>
        <v>1</v>
      </c>
      <c r="CM315" s="125">
        <f t="shared" si="359"/>
        <v>430.27941555377527</v>
      </c>
      <c r="CN315" s="125">
        <f t="shared" si="360"/>
        <v>1.263687537081851</v>
      </c>
      <c r="CO315" s="127">
        <f t="shared" si="361"/>
        <v>341</v>
      </c>
      <c r="CP315" s="125" cm="1">
        <f t="array" ref="CP315">PEDBIKE_DELAY(BW315,AW315,AG315,AH315,AP315,AQ315,AN315,L315,FALSE)</f>
        <v>47.877622228073797</v>
      </c>
      <c r="CQ315" s="126">
        <f t="shared" si="362"/>
        <v>30.5</v>
      </c>
      <c r="CR315" s="126">
        <f t="shared" si="363"/>
        <v>78.5</v>
      </c>
      <c r="CS315" s="126">
        <f t="shared" si="364"/>
        <v>54.5</v>
      </c>
      <c r="CT315" s="304">
        <f t="shared" si="365"/>
        <v>35.950000000000003</v>
      </c>
      <c r="CU315" s="126">
        <f t="shared" si="376"/>
        <v>47.877622228073797</v>
      </c>
      <c r="CV315" s="126">
        <f t="shared" si="366"/>
        <v>0</v>
      </c>
      <c r="CW315" s="127">
        <f t="shared" si="367"/>
        <v>0</v>
      </c>
      <c r="CX315" s="124">
        <f t="shared" si="368"/>
        <v>12</v>
      </c>
      <c r="CY315" s="124">
        <f t="shared" si="377"/>
        <v>2.2749999999999999</v>
      </c>
      <c r="CZ315" s="124">
        <f t="shared" si="378"/>
        <v>1.5513279355739178</v>
      </c>
      <c r="DA315" s="125">
        <f t="shared" si="369"/>
        <v>-1.8843000000000001</v>
      </c>
      <c r="DB315" s="125">
        <f t="shared" si="370"/>
        <v>0.77</v>
      </c>
      <c r="DC315" s="125">
        <f t="shared" si="371"/>
        <v>3.0181</v>
      </c>
      <c r="DD315" s="125">
        <f t="shared" si="379"/>
        <v>4.8444279355739184</v>
      </c>
      <c r="DE315" s="298" t="str">
        <f t="shared" si="372"/>
        <v>C</v>
      </c>
    </row>
    <row r="316" spans="1:109" x14ac:dyDescent="0.25">
      <c r="A316" s="23">
        <v>1100</v>
      </c>
      <c r="B316" s="23">
        <v>25</v>
      </c>
      <c r="C316" s="23">
        <v>3</v>
      </c>
      <c r="D316" s="23" t="s">
        <v>266</v>
      </c>
      <c r="E316" s="312">
        <f t="shared" si="304"/>
        <v>2.7881502940852791</v>
      </c>
      <c r="F316" s="287" t="str">
        <f t="shared" si="305"/>
        <v>C</v>
      </c>
      <c r="G316" s="312">
        <f t="shared" si="306"/>
        <v>3.0951</v>
      </c>
      <c r="H316" s="312">
        <f t="shared" si="306"/>
        <v>5.2387853374510636</v>
      </c>
      <c r="I316" s="287" t="str">
        <f t="shared" si="307"/>
        <v>C</v>
      </c>
      <c r="J316" s="320">
        <f t="shared" si="373"/>
        <v>3</v>
      </c>
      <c r="K316" s="80">
        <f t="shared" si="374"/>
        <v>3</v>
      </c>
      <c r="L316" s="82">
        <f t="shared" si="375"/>
        <v>3</v>
      </c>
      <c r="M316" s="80">
        <f t="shared" si="308"/>
        <v>25</v>
      </c>
      <c r="N316" s="80">
        <f t="shared" si="309"/>
        <v>220</v>
      </c>
      <c r="O316" s="80">
        <f t="shared" si="310"/>
        <v>220</v>
      </c>
      <c r="P316" s="80">
        <f t="shared" si="311"/>
        <v>1100</v>
      </c>
      <c r="Q316" s="80">
        <f t="shared" si="312"/>
        <v>3080</v>
      </c>
      <c r="R316" s="80">
        <f t="shared" si="313"/>
        <v>3080</v>
      </c>
      <c r="S316" s="80">
        <f t="shared" si="314"/>
        <v>110</v>
      </c>
      <c r="T316" s="80">
        <f>0</f>
        <v>0</v>
      </c>
      <c r="U316" s="80">
        <f>'Int. Sens. Plot'!$B$2</f>
        <v>100</v>
      </c>
      <c r="V316" s="80">
        <f>'Int. Sens. Plot'!$B$3</f>
        <v>25</v>
      </c>
      <c r="W316" s="80">
        <f t="shared" si="315"/>
        <v>5</v>
      </c>
      <c r="X316" s="80">
        <f t="shared" si="316"/>
        <v>5</v>
      </c>
      <c r="Y316" s="225">
        <v>0.5</v>
      </c>
      <c r="Z316" s="80">
        <v>0</v>
      </c>
      <c r="AA316" s="86">
        <v>45</v>
      </c>
      <c r="AB316" s="86">
        <v>5</v>
      </c>
      <c r="AC316" s="80">
        <v>90</v>
      </c>
      <c r="AD316" s="80">
        <v>45</v>
      </c>
      <c r="AE316" s="80">
        <v>12</v>
      </c>
      <c r="AF316" s="80">
        <f t="shared" si="317"/>
        <v>45</v>
      </c>
      <c r="AG316" s="80">
        <f t="shared" si="318"/>
        <v>45</v>
      </c>
      <c r="AH316" s="86">
        <v>0</v>
      </c>
      <c r="AI316" s="86">
        <v>12</v>
      </c>
      <c r="AJ316" s="40">
        <v>296.89999999999998</v>
      </c>
      <c r="AK316" s="86">
        <v>9</v>
      </c>
      <c r="AL316" s="86">
        <v>0</v>
      </c>
      <c r="AM316" s="91">
        <v>1</v>
      </c>
      <c r="AN316" s="91">
        <v>0.1</v>
      </c>
      <c r="AO316" s="122">
        <v>3.5</v>
      </c>
      <c r="AP316" s="122">
        <v>10</v>
      </c>
      <c r="AQ316" s="122">
        <v>3</v>
      </c>
      <c r="AR316" s="122">
        <v>3</v>
      </c>
      <c r="AS316" s="122" t="str">
        <f t="shared" si="319"/>
        <v>Stop</v>
      </c>
      <c r="AT316" s="119" t="s">
        <v>74</v>
      </c>
      <c r="AU316" s="321" t="s">
        <v>74</v>
      </c>
      <c r="AV316" s="306">
        <f t="shared" si="320"/>
        <v>15.857142857142858</v>
      </c>
      <c r="AW316" s="276">
        <f t="shared" si="321"/>
        <v>0.85555555555555551</v>
      </c>
      <c r="AX316" s="276">
        <f t="shared" si="322"/>
        <v>2.7777777777777776E-2</v>
      </c>
      <c r="AY316" s="125">
        <f t="shared" si="323"/>
        <v>16346.362871709754</v>
      </c>
      <c r="AZ316" s="125">
        <f t="shared" si="324"/>
        <v>24519.544307564633</v>
      </c>
      <c r="BA316" s="125">
        <f t="shared" si="325"/>
        <v>32706.58288627665</v>
      </c>
      <c r="BB316" s="125">
        <f t="shared" si="326"/>
        <v>1</v>
      </c>
      <c r="BC316" s="125">
        <f t="shared" si="327"/>
        <v>1</v>
      </c>
      <c r="BD316" s="326" t="str">
        <f t="shared" si="328"/>
        <v>-</v>
      </c>
      <c r="BE316" s="125" t="str">
        <f t="shared" si="329"/>
        <v>-</v>
      </c>
      <c r="BF316" s="125">
        <f t="shared" si="330"/>
        <v>3.4093475797640895</v>
      </c>
      <c r="BG316" s="125">
        <f t="shared" si="331"/>
        <v>1.1978086274186128</v>
      </c>
      <c r="BH316" s="127">
        <f t="shared" si="332"/>
        <v>256.66666666666669</v>
      </c>
      <c r="BI316" s="125">
        <f t="shared" si="333"/>
        <v>0.83416666666666672</v>
      </c>
      <c r="BJ316" s="125">
        <f t="shared" si="334"/>
        <v>0.156475</v>
      </c>
      <c r="BK316" s="127">
        <f t="shared" si="335"/>
        <v>49</v>
      </c>
      <c r="BL316" s="126">
        <f>IF(AS316="Signalized",(AC316-BK316)^2/(2*AC316),IF(AS316="Free",PEDBIKE_DELAY(AX316,AW316,AF316,AE316,AO316,AR316,AM316,L316,TRUE),IF(AS316="Stop",1,"Control N/A!")))</f>
        <v>1</v>
      </c>
      <c r="BM316" s="125">
        <f t="shared" si="336"/>
        <v>0</v>
      </c>
      <c r="BN316" s="125">
        <f t="shared" si="337"/>
        <v>2.7881502940852791</v>
      </c>
      <c r="BO316" s="124" t="str">
        <f t="shared" si="338"/>
        <v>C</v>
      </c>
      <c r="BP316" s="310"/>
      <c r="BQ316" s="302">
        <f t="shared" si="339"/>
        <v>1500</v>
      </c>
      <c r="BR316" s="126">
        <v>301</v>
      </c>
      <c r="BS316" s="127">
        <f t="shared" si="340"/>
        <v>7.6993762574318971E-6</v>
      </c>
      <c r="BT316" s="126">
        <f t="shared" si="341"/>
        <v>22.5</v>
      </c>
      <c r="BU316" s="303">
        <f t="shared" si="342"/>
        <v>7.5</v>
      </c>
      <c r="BV316" s="276">
        <f t="shared" si="343"/>
        <v>0.85555555555555551</v>
      </c>
      <c r="BW316" s="276">
        <f t="shared" si="344"/>
        <v>6.9444444444444441E-3</v>
      </c>
      <c r="BX316" s="125">
        <f t="shared" si="345"/>
        <v>1</v>
      </c>
      <c r="BY316" s="125">
        <f t="shared" si="346"/>
        <v>3.1472642632091518E-3</v>
      </c>
      <c r="BZ316" s="125">
        <f t="shared" si="347"/>
        <v>7.5</v>
      </c>
      <c r="CA316" s="125">
        <f t="shared" si="348"/>
        <v>0.13289273713440797</v>
      </c>
      <c r="CB316" s="125">
        <f t="shared" si="349"/>
        <v>0.99836590585294371</v>
      </c>
      <c r="CC316" s="125">
        <f t="shared" si="350"/>
        <v>707.76546446518228</v>
      </c>
      <c r="CD316" s="125">
        <f t="shared" si="351"/>
        <v>1.1565554029711045</v>
      </c>
      <c r="CE316" s="125">
        <f t="shared" si="352"/>
        <v>612</v>
      </c>
      <c r="CF316" s="304" cm="1">
        <f t="array" ref="CF316">PEDBIKE_DELAY(BW316,BV316,AG316,AH316,AP316,AQ316,AN316,L316,FALSE)</f>
        <v>59.903295172809734</v>
      </c>
      <c r="CG316" s="306">
        <f t="shared" si="353"/>
        <v>7.5</v>
      </c>
      <c r="CH316" s="125">
        <f t="shared" si="354"/>
        <v>1</v>
      </c>
      <c r="CI316" s="125">
        <f t="shared" si="355"/>
        <v>3.1472642632091518E-3</v>
      </c>
      <c r="CJ316" s="125">
        <f t="shared" si="356"/>
        <v>7.5</v>
      </c>
      <c r="CK316" s="125">
        <f t="shared" si="357"/>
        <v>0.99836590585294371</v>
      </c>
      <c r="CL316" s="125">
        <f t="shared" si="358"/>
        <v>1</v>
      </c>
      <c r="CM316" s="125">
        <f t="shared" si="359"/>
        <v>706.60890906221118</v>
      </c>
      <c r="CN316" s="125">
        <f t="shared" si="360"/>
        <v>1.1565554029711045</v>
      </c>
      <c r="CO316" s="127">
        <f t="shared" si="361"/>
        <v>612</v>
      </c>
      <c r="CP316" s="125" cm="1">
        <f t="array" ref="CP316">PEDBIKE_DELAY(BW316,AW316,AG316,AH316,AP316,AQ316,AN316,L316,FALSE)</f>
        <v>59.903295172809734</v>
      </c>
      <c r="CQ316" s="126">
        <f t="shared" si="362"/>
        <v>30.5</v>
      </c>
      <c r="CR316" s="126">
        <f t="shared" si="363"/>
        <v>78.5</v>
      </c>
      <c r="CS316" s="126">
        <f t="shared" si="364"/>
        <v>54.5</v>
      </c>
      <c r="CT316" s="304">
        <f t="shared" si="365"/>
        <v>35.950000000000003</v>
      </c>
      <c r="CU316" s="126">
        <f t="shared" si="376"/>
        <v>59.903295172809734</v>
      </c>
      <c r="CV316" s="126">
        <f t="shared" si="366"/>
        <v>0</v>
      </c>
      <c r="CW316" s="127">
        <f t="shared" si="367"/>
        <v>0</v>
      </c>
      <c r="CX316" s="124">
        <f t="shared" si="368"/>
        <v>12</v>
      </c>
      <c r="CY316" s="124">
        <f t="shared" si="377"/>
        <v>2.5024999999999999</v>
      </c>
      <c r="CZ316" s="124">
        <f t="shared" si="378"/>
        <v>1.6411853374510637</v>
      </c>
      <c r="DA316" s="125">
        <f t="shared" si="369"/>
        <v>-1.8843000000000001</v>
      </c>
      <c r="DB316" s="125">
        <f t="shared" si="370"/>
        <v>0.84699999999999998</v>
      </c>
      <c r="DC316" s="125">
        <f t="shared" si="371"/>
        <v>3.0951</v>
      </c>
      <c r="DD316" s="125">
        <f t="shared" si="379"/>
        <v>5.2387853374510636</v>
      </c>
      <c r="DE316" s="298" t="str">
        <f t="shared" si="372"/>
        <v>C</v>
      </c>
    </row>
    <row r="317" spans="1:109" x14ac:dyDescent="0.25">
      <c r="A317" s="23">
        <v>1200</v>
      </c>
      <c r="B317" s="23">
        <v>25</v>
      </c>
      <c r="C317" s="23">
        <v>3</v>
      </c>
      <c r="D317" s="23" t="s">
        <v>266</v>
      </c>
      <c r="E317" s="312">
        <f t="shared" si="304"/>
        <v>2.8782086274186129</v>
      </c>
      <c r="F317" s="287" t="str">
        <f t="shared" si="305"/>
        <v>C</v>
      </c>
      <c r="G317" s="312">
        <f t="shared" si="306"/>
        <v>3.1720999999999999</v>
      </c>
      <c r="H317" s="312">
        <f t="shared" si="306"/>
        <v>5.6241070208800013</v>
      </c>
      <c r="I317" s="287" t="str">
        <f t="shared" si="307"/>
        <v>C</v>
      </c>
      <c r="J317" s="320">
        <f t="shared" si="373"/>
        <v>3</v>
      </c>
      <c r="K317" s="80">
        <f t="shared" si="374"/>
        <v>3</v>
      </c>
      <c r="L317" s="82">
        <f t="shared" si="375"/>
        <v>3</v>
      </c>
      <c r="M317" s="80">
        <f t="shared" si="308"/>
        <v>25</v>
      </c>
      <c r="N317" s="80">
        <f t="shared" si="309"/>
        <v>240</v>
      </c>
      <c r="O317" s="80">
        <f t="shared" si="310"/>
        <v>240</v>
      </c>
      <c r="P317" s="80">
        <f t="shared" si="311"/>
        <v>1200</v>
      </c>
      <c r="Q317" s="80">
        <f t="shared" si="312"/>
        <v>3360</v>
      </c>
      <c r="R317" s="80">
        <f t="shared" si="313"/>
        <v>3360</v>
      </c>
      <c r="S317" s="80">
        <f t="shared" si="314"/>
        <v>120</v>
      </c>
      <c r="T317" s="80">
        <f>0</f>
        <v>0</v>
      </c>
      <c r="U317" s="80">
        <f>'Int. Sens. Plot'!$B$2</f>
        <v>100</v>
      </c>
      <c r="V317" s="80">
        <f>'Int. Sens. Plot'!$B$3</f>
        <v>25</v>
      </c>
      <c r="W317" s="80">
        <f t="shared" si="315"/>
        <v>5</v>
      </c>
      <c r="X317" s="80">
        <f t="shared" si="316"/>
        <v>5</v>
      </c>
      <c r="Y317" s="225">
        <v>0.5</v>
      </c>
      <c r="Z317" s="80">
        <v>0</v>
      </c>
      <c r="AA317" s="86">
        <v>45</v>
      </c>
      <c r="AB317" s="86">
        <v>5</v>
      </c>
      <c r="AC317" s="80">
        <v>90</v>
      </c>
      <c r="AD317" s="80">
        <v>45</v>
      </c>
      <c r="AE317" s="80">
        <v>12</v>
      </c>
      <c r="AF317" s="80">
        <f t="shared" si="317"/>
        <v>45</v>
      </c>
      <c r="AG317" s="80">
        <f t="shared" si="318"/>
        <v>45</v>
      </c>
      <c r="AH317" s="86">
        <v>0</v>
      </c>
      <c r="AI317" s="86">
        <v>12</v>
      </c>
      <c r="AJ317" s="40">
        <v>297.89999999999998</v>
      </c>
      <c r="AK317" s="86">
        <v>9</v>
      </c>
      <c r="AL317" s="86">
        <v>0</v>
      </c>
      <c r="AM317" s="91">
        <v>1</v>
      </c>
      <c r="AN317" s="91">
        <v>0.1</v>
      </c>
      <c r="AO317" s="122">
        <v>3.5</v>
      </c>
      <c r="AP317" s="122">
        <v>10</v>
      </c>
      <c r="AQ317" s="122">
        <v>3</v>
      </c>
      <c r="AR317" s="122">
        <v>3</v>
      </c>
      <c r="AS317" s="122" t="str">
        <f t="shared" si="319"/>
        <v>Stop</v>
      </c>
      <c r="AT317" s="119" t="s">
        <v>74</v>
      </c>
      <c r="AU317" s="321" t="s">
        <v>74</v>
      </c>
      <c r="AV317" s="306">
        <f t="shared" si="320"/>
        <v>15.857142857142858</v>
      </c>
      <c r="AW317" s="276">
        <f t="shared" si="321"/>
        <v>0.93333333333333335</v>
      </c>
      <c r="AX317" s="276">
        <f t="shared" si="322"/>
        <v>2.7777777777777776E-2</v>
      </c>
      <c r="AY317" s="125">
        <f t="shared" si="323"/>
        <v>51569.685636044676</v>
      </c>
      <c r="AZ317" s="125">
        <f t="shared" si="324"/>
        <v>77354.528454067011</v>
      </c>
      <c r="BA317" s="125">
        <f t="shared" si="325"/>
        <v>103153.2284149465</v>
      </c>
      <c r="BB317" s="125">
        <f t="shared" si="326"/>
        <v>1</v>
      </c>
      <c r="BC317" s="125">
        <f t="shared" si="327"/>
        <v>1</v>
      </c>
      <c r="BD317" s="326" t="str">
        <f t="shared" si="328"/>
        <v>-</v>
      </c>
      <c r="BE317" s="125" t="str">
        <f t="shared" si="329"/>
        <v>-</v>
      </c>
      <c r="BF317" s="125">
        <f t="shared" si="330"/>
        <v>3.145884193604767</v>
      </c>
      <c r="BG317" s="125">
        <f t="shared" si="331"/>
        <v>1.1978086274186128</v>
      </c>
      <c r="BH317" s="127">
        <f t="shared" si="332"/>
        <v>280</v>
      </c>
      <c r="BI317" s="125">
        <f t="shared" si="333"/>
        <v>0.90999999999999992</v>
      </c>
      <c r="BJ317" s="125">
        <f t="shared" si="334"/>
        <v>0.17069999999999999</v>
      </c>
      <c r="BK317" s="127">
        <f t="shared" si="335"/>
        <v>49</v>
      </c>
      <c r="BL317" s="126">
        <f>IF(AS317="Signalized",(AC317-BK317)^2/(2*AC317),IF(AS317="Free",PEDBIKE_DELAY(AX317,AW317,AF317,AE317,AO317,AR317,AM317,L317,TRUE),IF(AS317="Stop",1,"Control N/A!")))</f>
        <v>1</v>
      </c>
      <c r="BM317" s="125">
        <f t="shared" si="336"/>
        <v>0</v>
      </c>
      <c r="BN317" s="125">
        <f t="shared" si="337"/>
        <v>2.8782086274186129</v>
      </c>
      <c r="BO317" s="124" t="str">
        <f t="shared" si="338"/>
        <v>C</v>
      </c>
      <c r="BP317" s="310"/>
      <c r="BQ317" s="302">
        <f t="shared" si="339"/>
        <v>1500</v>
      </c>
      <c r="BR317" s="126">
        <v>302</v>
      </c>
      <c r="BS317" s="127">
        <f t="shared" si="340"/>
        <v>1.3528999926052107E-6</v>
      </c>
      <c r="BT317" s="126">
        <f t="shared" si="341"/>
        <v>22.5</v>
      </c>
      <c r="BU317" s="303">
        <f t="shared" si="342"/>
        <v>7.5</v>
      </c>
      <c r="BV317" s="276">
        <f t="shared" si="343"/>
        <v>0.93333333333333335</v>
      </c>
      <c r="BW317" s="276">
        <f t="shared" si="344"/>
        <v>6.9444444444444441E-3</v>
      </c>
      <c r="BX317" s="125">
        <f t="shared" si="345"/>
        <v>1</v>
      </c>
      <c r="BY317" s="125">
        <f t="shared" si="346"/>
        <v>2.9245599860305413E-3</v>
      </c>
      <c r="BZ317" s="125">
        <f t="shared" si="347"/>
        <v>7.5</v>
      </c>
      <c r="CA317" s="125">
        <f t="shared" si="348"/>
        <v>0.1440604765877348</v>
      </c>
      <c r="CB317" s="125">
        <f t="shared" si="349"/>
        <v>0.99908811803444553</v>
      </c>
      <c r="CC317" s="125">
        <f t="shared" si="350"/>
        <v>1167.4572529593063</v>
      </c>
      <c r="CD317" s="125">
        <f t="shared" si="351"/>
        <v>1.0645832145294083</v>
      </c>
      <c r="CE317" s="125">
        <f t="shared" si="352"/>
        <v>1097</v>
      </c>
      <c r="CF317" s="304" cm="1">
        <f t="array" ref="CF317">PEDBIKE_DELAY(BW317,BV317,AG317,AH317,AP317,AQ317,AN317,L317,FALSE)</f>
        <v>73.279569643591771</v>
      </c>
      <c r="CG317" s="306">
        <f t="shared" si="353"/>
        <v>7.5</v>
      </c>
      <c r="CH317" s="125">
        <f t="shared" si="354"/>
        <v>1</v>
      </c>
      <c r="CI317" s="125">
        <f t="shared" si="355"/>
        <v>2.9245599860305413E-3</v>
      </c>
      <c r="CJ317" s="125">
        <f t="shared" si="356"/>
        <v>7.5</v>
      </c>
      <c r="CK317" s="125">
        <f t="shared" si="357"/>
        <v>0.99908811803444553</v>
      </c>
      <c r="CL317" s="125">
        <f t="shared" si="358"/>
        <v>1</v>
      </c>
      <c r="CM317" s="125">
        <f t="shared" si="359"/>
        <v>1166.3926697447769</v>
      </c>
      <c r="CN317" s="125">
        <f t="shared" si="360"/>
        <v>1.0645832145294083</v>
      </c>
      <c r="CO317" s="127">
        <f t="shared" si="361"/>
        <v>1097</v>
      </c>
      <c r="CP317" s="125" cm="1">
        <f t="array" ref="CP317">PEDBIKE_DELAY(BW317,AW317,AG317,AH317,AP317,AQ317,AN317,L317,FALSE)</f>
        <v>73.279569643591771</v>
      </c>
      <c r="CQ317" s="126">
        <f t="shared" si="362"/>
        <v>30.5</v>
      </c>
      <c r="CR317" s="126">
        <f t="shared" si="363"/>
        <v>78.5</v>
      </c>
      <c r="CS317" s="126">
        <f t="shared" si="364"/>
        <v>54.5</v>
      </c>
      <c r="CT317" s="304">
        <f t="shared" si="365"/>
        <v>35.950000000000003</v>
      </c>
      <c r="CU317" s="126">
        <f t="shared" si="376"/>
        <v>73.279569643591771</v>
      </c>
      <c r="CV317" s="126">
        <f t="shared" si="366"/>
        <v>0</v>
      </c>
      <c r="CW317" s="127">
        <f t="shared" si="367"/>
        <v>0</v>
      </c>
      <c r="CX317" s="124">
        <f t="shared" si="368"/>
        <v>12</v>
      </c>
      <c r="CY317" s="124">
        <f t="shared" si="377"/>
        <v>2.73</v>
      </c>
      <c r="CZ317" s="124">
        <f t="shared" si="378"/>
        <v>1.7220070208800013</v>
      </c>
      <c r="DA317" s="125">
        <f t="shared" si="369"/>
        <v>-1.8843000000000001</v>
      </c>
      <c r="DB317" s="125">
        <f t="shared" si="370"/>
        <v>0.92399999999999993</v>
      </c>
      <c r="DC317" s="125">
        <f t="shared" si="371"/>
        <v>3.1720999999999999</v>
      </c>
      <c r="DD317" s="125">
        <f t="shared" si="379"/>
        <v>5.6241070208800013</v>
      </c>
      <c r="DE317" s="298" t="str">
        <f t="shared" si="372"/>
        <v>C</v>
      </c>
    </row>
    <row r="318" spans="1:109" x14ac:dyDescent="0.25">
      <c r="A318" s="23">
        <v>100</v>
      </c>
      <c r="B318" s="23">
        <v>35</v>
      </c>
      <c r="C318" s="23">
        <v>3</v>
      </c>
      <c r="D318" s="23" t="s">
        <v>266</v>
      </c>
      <c r="E318" s="312">
        <f t="shared" si="304"/>
        <v>1.9179002940852794</v>
      </c>
      <c r="F318" s="287" t="str">
        <f t="shared" si="305"/>
        <v>A</v>
      </c>
      <c r="G318" s="312">
        <f t="shared" si="306"/>
        <v>2.3250999999999995</v>
      </c>
      <c r="H318" s="312">
        <f t="shared" si="306"/>
        <v>0.74288453301134272</v>
      </c>
      <c r="I318" s="287" t="str">
        <f t="shared" si="307"/>
        <v>B</v>
      </c>
      <c r="J318" s="320">
        <f t="shared" si="373"/>
        <v>3</v>
      </c>
      <c r="K318" s="80">
        <f t="shared" si="374"/>
        <v>3</v>
      </c>
      <c r="L318" s="82">
        <f t="shared" si="375"/>
        <v>3</v>
      </c>
      <c r="M318" s="80">
        <f t="shared" si="308"/>
        <v>35</v>
      </c>
      <c r="N318" s="80">
        <f t="shared" si="309"/>
        <v>20</v>
      </c>
      <c r="O318" s="80">
        <f t="shared" si="310"/>
        <v>20</v>
      </c>
      <c r="P318" s="80">
        <f t="shared" si="311"/>
        <v>100</v>
      </c>
      <c r="Q318" s="80">
        <f t="shared" si="312"/>
        <v>280</v>
      </c>
      <c r="R318" s="80">
        <f t="shared" si="313"/>
        <v>280</v>
      </c>
      <c r="S318" s="80">
        <f t="shared" si="314"/>
        <v>10</v>
      </c>
      <c r="T318" s="80">
        <f>0</f>
        <v>0</v>
      </c>
      <c r="U318" s="80">
        <f>'Int. Sens. Plot'!$B$2</f>
        <v>100</v>
      </c>
      <c r="V318" s="80">
        <f>'Int. Sens. Plot'!$B$3</f>
        <v>25</v>
      </c>
      <c r="W318" s="80">
        <f t="shared" si="315"/>
        <v>5</v>
      </c>
      <c r="X318" s="80">
        <f t="shared" si="316"/>
        <v>5</v>
      </c>
      <c r="Y318" s="225">
        <v>0.5</v>
      </c>
      <c r="Z318" s="80">
        <v>0</v>
      </c>
      <c r="AA318" s="86">
        <v>45</v>
      </c>
      <c r="AB318" s="86">
        <v>5</v>
      </c>
      <c r="AC318" s="80">
        <v>90</v>
      </c>
      <c r="AD318" s="80">
        <v>45</v>
      </c>
      <c r="AE318" s="80">
        <v>12</v>
      </c>
      <c r="AF318" s="80">
        <f t="shared" si="317"/>
        <v>45</v>
      </c>
      <c r="AG318" s="80">
        <f t="shared" si="318"/>
        <v>45</v>
      </c>
      <c r="AH318" s="86">
        <v>0</v>
      </c>
      <c r="AI318" s="86">
        <v>12</v>
      </c>
      <c r="AJ318" s="40">
        <v>298.89999999999998</v>
      </c>
      <c r="AK318" s="86">
        <v>9</v>
      </c>
      <c r="AL318" s="86">
        <v>0</v>
      </c>
      <c r="AM318" s="91">
        <v>1</v>
      </c>
      <c r="AN318" s="91">
        <v>0.1</v>
      </c>
      <c r="AO318" s="122">
        <v>3.5</v>
      </c>
      <c r="AP318" s="122">
        <v>10</v>
      </c>
      <c r="AQ318" s="122">
        <v>3</v>
      </c>
      <c r="AR318" s="122">
        <v>3</v>
      </c>
      <c r="AS318" s="122" t="str">
        <f t="shared" si="319"/>
        <v>Stop</v>
      </c>
      <c r="AT318" s="119" t="s">
        <v>74</v>
      </c>
      <c r="AU318" s="321" t="s">
        <v>74</v>
      </c>
      <c r="AV318" s="306">
        <f t="shared" si="320"/>
        <v>15.857142857142858</v>
      </c>
      <c r="AW318" s="276">
        <f t="shared" si="321"/>
        <v>7.7777777777777779E-2</v>
      </c>
      <c r="AX318" s="276">
        <f t="shared" si="322"/>
        <v>2.7777777777777776E-2</v>
      </c>
      <c r="AY318" s="125">
        <f t="shared" si="323"/>
        <v>1</v>
      </c>
      <c r="AZ318" s="125">
        <f t="shared" si="324"/>
        <v>1.3776568765629693</v>
      </c>
      <c r="BA318" s="125">
        <f t="shared" si="325"/>
        <v>15.857142857142858</v>
      </c>
      <c r="BB318" s="125">
        <f t="shared" si="326"/>
        <v>0.33708672952153462</v>
      </c>
      <c r="BC318" s="125">
        <f t="shared" si="327"/>
        <v>0.7086801088665291</v>
      </c>
      <c r="BD318" s="326" t="str">
        <f t="shared" si="328"/>
        <v>-</v>
      </c>
      <c r="BE318" s="125" t="str">
        <f t="shared" si="329"/>
        <v>-</v>
      </c>
      <c r="BF318" s="125">
        <f t="shared" si="330"/>
        <v>159.09564306191993</v>
      </c>
      <c r="BG318" s="125">
        <f t="shared" si="331"/>
        <v>1.1978086274186128</v>
      </c>
      <c r="BH318" s="127">
        <f t="shared" si="332"/>
        <v>23.333333333333332</v>
      </c>
      <c r="BI318" s="125">
        <f t="shared" si="333"/>
        <v>0.10616666666666665</v>
      </c>
      <c r="BJ318" s="125">
        <f t="shared" si="334"/>
        <v>1.4225E-2</v>
      </c>
      <c r="BK318" s="127">
        <f t="shared" si="335"/>
        <v>49</v>
      </c>
      <c r="BL318" s="126">
        <f>IF(AS318="Signalized",(AC318-BK318)^2/(2*AC318),IF(AS318="Free",PEDBIKE_DELAY(AX318,AW318,AF318,AE318,AO318,AR318,AM318,L318,TRUE),IF(AS318="Stop",1,"Control N/A!")))</f>
        <v>1</v>
      </c>
      <c r="BM318" s="125">
        <f t="shared" si="336"/>
        <v>0</v>
      </c>
      <c r="BN318" s="125">
        <f t="shared" si="337"/>
        <v>1.9179002940852794</v>
      </c>
      <c r="BO318" s="124" t="str">
        <f t="shared" si="338"/>
        <v>A</v>
      </c>
      <c r="BP318" s="310"/>
      <c r="BQ318" s="302">
        <f t="shared" si="339"/>
        <v>1500</v>
      </c>
      <c r="BR318" s="126">
        <v>303</v>
      </c>
      <c r="BS318" s="127">
        <f t="shared" si="340"/>
        <v>139.31532278556853</v>
      </c>
      <c r="BT318" s="126">
        <f t="shared" si="341"/>
        <v>12.358895967073176</v>
      </c>
      <c r="BU318" s="303">
        <f t="shared" si="342"/>
        <v>7.5</v>
      </c>
      <c r="BV318" s="276">
        <f t="shared" si="343"/>
        <v>7.7777777777777779E-2</v>
      </c>
      <c r="BW318" s="276">
        <f t="shared" si="344"/>
        <v>6.9444444444444441E-3</v>
      </c>
      <c r="BX318" s="125">
        <f t="shared" si="345"/>
        <v>1</v>
      </c>
      <c r="BY318" s="125">
        <f t="shared" si="346"/>
        <v>8.5678117932656062E-2</v>
      </c>
      <c r="BZ318" s="125">
        <f t="shared" si="347"/>
        <v>7.5</v>
      </c>
      <c r="CA318" s="125">
        <f t="shared" si="348"/>
        <v>1.287930563102424E-2</v>
      </c>
      <c r="CB318" s="125">
        <f t="shared" si="349"/>
        <v>0.44196485422995446</v>
      </c>
      <c r="CC318" s="125">
        <f t="shared" si="350"/>
        <v>6.0703483317659837</v>
      </c>
      <c r="CD318" s="125">
        <f t="shared" si="351"/>
        <v>3.3874677161920035</v>
      </c>
      <c r="CE318" s="125">
        <f t="shared" si="352"/>
        <v>2</v>
      </c>
      <c r="CF318" s="304" cm="1">
        <f t="array" ref="CF318">PEDBIKE_DELAY(BW318,BV318,AG318,AH318,AP318,AQ318,AN318,L318,FALSE)</f>
        <v>1.2809376536263202</v>
      </c>
      <c r="CG318" s="306">
        <f t="shared" si="353"/>
        <v>7.5</v>
      </c>
      <c r="CH318" s="125">
        <f t="shared" si="354"/>
        <v>1</v>
      </c>
      <c r="CI318" s="125">
        <f t="shared" si="355"/>
        <v>8.5678117932656062E-2</v>
      </c>
      <c r="CJ318" s="125">
        <f t="shared" si="356"/>
        <v>7.5</v>
      </c>
      <c r="CK318" s="125">
        <f t="shared" si="357"/>
        <v>0.44196485422995291</v>
      </c>
      <c r="CL318" s="125">
        <f t="shared" si="358"/>
        <v>0.99999999999602107</v>
      </c>
      <c r="CM318" s="125">
        <f t="shared" si="359"/>
        <v>2.6828806155846752</v>
      </c>
      <c r="CN318" s="125">
        <f t="shared" si="360"/>
        <v>3.3874677161920035</v>
      </c>
      <c r="CO318" s="127">
        <f t="shared" si="361"/>
        <v>2</v>
      </c>
      <c r="CP318" s="125" cm="1">
        <f t="array" ref="CP318">PEDBIKE_DELAY(BW318,AW318,AG318,AH318,AP318,AQ318,AN318,L318,FALSE)</f>
        <v>1.2809376536263202</v>
      </c>
      <c r="CQ318" s="126">
        <f t="shared" si="362"/>
        <v>30.5</v>
      </c>
      <c r="CR318" s="126">
        <f t="shared" si="363"/>
        <v>78.5</v>
      </c>
      <c r="CS318" s="126">
        <f t="shared" si="364"/>
        <v>54.5</v>
      </c>
      <c r="CT318" s="304">
        <f t="shared" si="365"/>
        <v>25.808895967073177</v>
      </c>
      <c r="CU318" s="126">
        <f t="shared" si="376"/>
        <v>1.2809376536263202</v>
      </c>
      <c r="CV318" s="126">
        <f t="shared" si="366"/>
        <v>0</v>
      </c>
      <c r="CW318" s="127">
        <f t="shared" si="367"/>
        <v>0</v>
      </c>
      <c r="CX318" s="124">
        <f t="shared" si="368"/>
        <v>12</v>
      </c>
      <c r="CY318" s="124">
        <f t="shared" si="377"/>
        <v>0.31849999999999995</v>
      </c>
      <c r="CZ318" s="124">
        <f t="shared" si="378"/>
        <v>9.928453301134274E-2</v>
      </c>
      <c r="DA318" s="125">
        <f t="shared" si="369"/>
        <v>-1.8843000000000001</v>
      </c>
      <c r="DB318" s="125">
        <f t="shared" si="370"/>
        <v>7.6999999999999999E-2</v>
      </c>
      <c r="DC318" s="125">
        <f t="shared" si="371"/>
        <v>2.3250999999999995</v>
      </c>
      <c r="DD318" s="125">
        <f t="shared" si="379"/>
        <v>0.74288453301134272</v>
      </c>
      <c r="DE318" s="298" t="str">
        <f t="shared" si="372"/>
        <v>B</v>
      </c>
    </row>
    <row r="319" spans="1:109" x14ac:dyDescent="0.25">
      <c r="A319" s="23">
        <v>200</v>
      </c>
      <c r="B319" s="23">
        <v>35</v>
      </c>
      <c r="C319" s="23">
        <v>3</v>
      </c>
      <c r="D319" s="23" t="s">
        <v>266</v>
      </c>
      <c r="E319" s="312">
        <f t="shared" si="304"/>
        <v>2.0382919607519461</v>
      </c>
      <c r="F319" s="287" t="str">
        <f t="shared" si="305"/>
        <v>B</v>
      </c>
      <c r="G319" s="312">
        <f t="shared" si="306"/>
        <v>2.4020999999999995</v>
      </c>
      <c r="H319" s="312">
        <f t="shared" si="306"/>
        <v>1.4694218377188708</v>
      </c>
      <c r="I319" s="287" t="str">
        <f t="shared" si="307"/>
        <v>B</v>
      </c>
      <c r="J319" s="320">
        <f t="shared" si="373"/>
        <v>3</v>
      </c>
      <c r="K319" s="80">
        <f t="shared" si="374"/>
        <v>3</v>
      </c>
      <c r="L319" s="82">
        <f t="shared" si="375"/>
        <v>3</v>
      </c>
      <c r="M319" s="80">
        <f t="shared" si="308"/>
        <v>35</v>
      </c>
      <c r="N319" s="80">
        <f t="shared" si="309"/>
        <v>40</v>
      </c>
      <c r="O319" s="80">
        <f t="shared" si="310"/>
        <v>40</v>
      </c>
      <c r="P319" s="80">
        <f t="shared" si="311"/>
        <v>200</v>
      </c>
      <c r="Q319" s="80">
        <f t="shared" si="312"/>
        <v>560</v>
      </c>
      <c r="R319" s="80">
        <f t="shared" si="313"/>
        <v>560</v>
      </c>
      <c r="S319" s="80">
        <f t="shared" si="314"/>
        <v>20</v>
      </c>
      <c r="T319" s="80">
        <f>0</f>
        <v>0</v>
      </c>
      <c r="U319" s="80">
        <f>'Int. Sens. Plot'!$B$2</f>
        <v>100</v>
      </c>
      <c r="V319" s="80">
        <f>'Int. Sens. Plot'!$B$3</f>
        <v>25</v>
      </c>
      <c r="W319" s="80">
        <f t="shared" si="315"/>
        <v>5</v>
      </c>
      <c r="X319" s="80">
        <f t="shared" si="316"/>
        <v>5</v>
      </c>
      <c r="Y319" s="225">
        <v>0.5</v>
      </c>
      <c r="Z319" s="80">
        <v>0</v>
      </c>
      <c r="AA319" s="86">
        <v>45</v>
      </c>
      <c r="AB319" s="86">
        <v>5</v>
      </c>
      <c r="AC319" s="80">
        <v>90</v>
      </c>
      <c r="AD319" s="80">
        <v>45</v>
      </c>
      <c r="AE319" s="80">
        <v>12</v>
      </c>
      <c r="AF319" s="80">
        <f t="shared" si="317"/>
        <v>45</v>
      </c>
      <c r="AG319" s="80">
        <f t="shared" si="318"/>
        <v>45</v>
      </c>
      <c r="AH319" s="86">
        <v>0</v>
      </c>
      <c r="AI319" s="86">
        <v>12</v>
      </c>
      <c r="AJ319" s="40">
        <v>299.89999999999998</v>
      </c>
      <c r="AK319" s="86">
        <v>9</v>
      </c>
      <c r="AL319" s="86">
        <v>0</v>
      </c>
      <c r="AM319" s="91">
        <v>1</v>
      </c>
      <c r="AN319" s="91">
        <v>0.1</v>
      </c>
      <c r="AO319" s="122">
        <v>3.5</v>
      </c>
      <c r="AP319" s="122">
        <v>10</v>
      </c>
      <c r="AQ319" s="122">
        <v>3</v>
      </c>
      <c r="AR319" s="122">
        <v>3</v>
      </c>
      <c r="AS319" s="122" t="str">
        <f t="shared" si="319"/>
        <v>Stop</v>
      </c>
      <c r="AT319" s="119" t="s">
        <v>74</v>
      </c>
      <c r="AU319" s="321" t="s">
        <v>74</v>
      </c>
      <c r="AV319" s="306">
        <f t="shared" si="320"/>
        <v>15.857142857142858</v>
      </c>
      <c r="AW319" s="276">
        <f t="shared" si="321"/>
        <v>0.15555555555555556</v>
      </c>
      <c r="AX319" s="276">
        <f t="shared" si="322"/>
        <v>2.7777777777777776E-2</v>
      </c>
      <c r="AY319" s="125">
        <f t="shared" si="323"/>
        <v>1.5543425494215839</v>
      </c>
      <c r="AZ319" s="125">
        <f t="shared" si="324"/>
        <v>2.3315138241323758</v>
      </c>
      <c r="BA319" s="125">
        <f t="shared" si="325"/>
        <v>16.965827955986025</v>
      </c>
      <c r="BB319" s="125">
        <f t="shared" si="326"/>
        <v>0.58509661692250869</v>
      </c>
      <c r="BC319" s="125">
        <f t="shared" si="327"/>
        <v>0.92857653292747611</v>
      </c>
      <c r="BD319" s="326" t="str">
        <f t="shared" si="328"/>
        <v>-</v>
      </c>
      <c r="BE319" s="125" t="str">
        <f t="shared" si="329"/>
        <v>-</v>
      </c>
      <c r="BF319" s="125">
        <f t="shared" si="330"/>
        <v>37.093144690217827</v>
      </c>
      <c r="BG319" s="125">
        <f t="shared" si="331"/>
        <v>1.1978086274186128</v>
      </c>
      <c r="BH319" s="127">
        <f t="shared" si="332"/>
        <v>46.666666666666664</v>
      </c>
      <c r="BI319" s="125">
        <f t="shared" si="333"/>
        <v>0.21233333333333329</v>
      </c>
      <c r="BJ319" s="125">
        <f t="shared" si="334"/>
        <v>2.845E-2</v>
      </c>
      <c r="BK319" s="127">
        <f t="shared" si="335"/>
        <v>49</v>
      </c>
      <c r="BL319" s="126">
        <f>IF(AS319="Signalized",(AC319-BK319)^2/(2*AC319),IF(AS319="Free",PEDBIKE_DELAY(AX319,AW319,AF319,AE319,AO319,AR319,AM319,L319,TRUE),IF(AS319="Stop",1,"Control N/A!")))</f>
        <v>1</v>
      </c>
      <c r="BM319" s="125">
        <f t="shared" si="336"/>
        <v>0</v>
      </c>
      <c r="BN319" s="125">
        <f t="shared" si="337"/>
        <v>2.0382919607519461</v>
      </c>
      <c r="BO319" s="124" t="str">
        <f t="shared" si="338"/>
        <v>B</v>
      </c>
      <c r="BP319" s="310"/>
      <c r="BQ319" s="302">
        <f t="shared" si="339"/>
        <v>1500</v>
      </c>
      <c r="BR319" s="126">
        <v>304</v>
      </c>
      <c r="BS319" s="127">
        <f t="shared" si="340"/>
        <v>25.592399906412894</v>
      </c>
      <c r="BT319" s="126">
        <f t="shared" si="341"/>
        <v>21.990964300297556</v>
      </c>
      <c r="BU319" s="303">
        <f t="shared" si="342"/>
        <v>7.5</v>
      </c>
      <c r="BV319" s="276">
        <f t="shared" si="343"/>
        <v>0.15555555555555556</v>
      </c>
      <c r="BW319" s="276">
        <f t="shared" si="344"/>
        <v>6.9444444444444441E-3</v>
      </c>
      <c r="BX319" s="125">
        <f t="shared" si="345"/>
        <v>1</v>
      </c>
      <c r="BY319" s="125">
        <f t="shared" si="346"/>
        <v>5.3078627358785851E-2</v>
      </c>
      <c r="BZ319" s="125">
        <f t="shared" si="347"/>
        <v>7.5</v>
      </c>
      <c r="CA319" s="125">
        <f t="shared" si="348"/>
        <v>2.5592734748511092E-2</v>
      </c>
      <c r="CB319" s="125">
        <f t="shared" si="349"/>
        <v>0.68859677608540237</v>
      </c>
      <c r="CC319" s="125">
        <f t="shared" si="350"/>
        <v>9.7521668235718657</v>
      </c>
      <c r="CD319" s="125">
        <f t="shared" si="351"/>
        <v>3.0368561890132599</v>
      </c>
      <c r="CE319" s="125">
        <f t="shared" si="352"/>
        <v>3</v>
      </c>
      <c r="CF319" s="304" cm="1">
        <f t="array" ref="CF319">PEDBIKE_DELAY(BW319,BV319,AG319,AH319,AP319,AQ319,AN319,L319,FALSE)</f>
        <v>2.924494922843353</v>
      </c>
      <c r="CG319" s="306">
        <f t="shared" si="353"/>
        <v>7.5</v>
      </c>
      <c r="CH319" s="125">
        <f t="shared" si="354"/>
        <v>1</v>
      </c>
      <c r="CI319" s="125">
        <f t="shared" si="355"/>
        <v>5.3078627358785851E-2</v>
      </c>
      <c r="CJ319" s="125">
        <f t="shared" si="356"/>
        <v>7.5</v>
      </c>
      <c r="CK319" s="125">
        <f t="shared" si="357"/>
        <v>0.68859677608540237</v>
      </c>
      <c r="CL319" s="125">
        <f t="shared" si="358"/>
        <v>1</v>
      </c>
      <c r="CM319" s="125">
        <f t="shared" si="359"/>
        <v>6.7153106345586053</v>
      </c>
      <c r="CN319" s="125">
        <f t="shared" si="360"/>
        <v>3.0368561890132599</v>
      </c>
      <c r="CO319" s="127">
        <f t="shared" si="361"/>
        <v>3</v>
      </c>
      <c r="CP319" s="125" cm="1">
        <f t="array" ref="CP319">PEDBIKE_DELAY(BW319,AW319,AG319,AH319,AP319,AQ319,AN319,L319,FALSE)</f>
        <v>2.924494922843353</v>
      </c>
      <c r="CQ319" s="126">
        <f t="shared" si="362"/>
        <v>30.5</v>
      </c>
      <c r="CR319" s="126">
        <f t="shared" si="363"/>
        <v>78.5</v>
      </c>
      <c r="CS319" s="126">
        <f t="shared" si="364"/>
        <v>54.5</v>
      </c>
      <c r="CT319" s="304">
        <f t="shared" si="365"/>
        <v>35.440964300297559</v>
      </c>
      <c r="CU319" s="126">
        <f t="shared" si="376"/>
        <v>2.924494922843353</v>
      </c>
      <c r="CV319" s="126">
        <f t="shared" si="366"/>
        <v>0</v>
      </c>
      <c r="CW319" s="127">
        <f t="shared" si="367"/>
        <v>0</v>
      </c>
      <c r="CX319" s="124">
        <f t="shared" si="368"/>
        <v>12</v>
      </c>
      <c r="CY319" s="124">
        <f t="shared" si="377"/>
        <v>0.6369999999999999</v>
      </c>
      <c r="CZ319" s="124">
        <f t="shared" si="378"/>
        <v>0.430321837718871</v>
      </c>
      <c r="DA319" s="125">
        <f t="shared" si="369"/>
        <v>-1.8843000000000001</v>
      </c>
      <c r="DB319" s="125">
        <f t="shared" si="370"/>
        <v>0.154</v>
      </c>
      <c r="DC319" s="125">
        <f t="shared" si="371"/>
        <v>2.4020999999999995</v>
      </c>
      <c r="DD319" s="125">
        <f t="shared" si="379"/>
        <v>1.4694218377188708</v>
      </c>
      <c r="DE319" s="298" t="str">
        <f t="shared" si="372"/>
        <v>B</v>
      </c>
    </row>
    <row r="320" spans="1:109" x14ac:dyDescent="0.25">
      <c r="A320" s="23">
        <v>300</v>
      </c>
      <c r="B320" s="23">
        <v>35</v>
      </c>
      <c r="C320" s="23">
        <v>3</v>
      </c>
      <c r="D320" s="23" t="s">
        <v>266</v>
      </c>
      <c r="E320" s="312">
        <f t="shared" si="304"/>
        <v>2.1586836274186125</v>
      </c>
      <c r="F320" s="287" t="str">
        <f t="shared" si="305"/>
        <v>B</v>
      </c>
      <c r="G320" s="312">
        <f t="shared" si="306"/>
        <v>2.4790999999999994</v>
      </c>
      <c r="H320" s="312">
        <f t="shared" si="306"/>
        <v>2.0843256524334168</v>
      </c>
      <c r="I320" s="287" t="str">
        <f t="shared" si="307"/>
        <v>B</v>
      </c>
      <c r="J320" s="320">
        <f t="shared" si="373"/>
        <v>3</v>
      </c>
      <c r="K320" s="80">
        <f t="shared" si="374"/>
        <v>3</v>
      </c>
      <c r="L320" s="82">
        <f t="shared" si="375"/>
        <v>3</v>
      </c>
      <c r="M320" s="80">
        <f t="shared" si="308"/>
        <v>35</v>
      </c>
      <c r="N320" s="80">
        <f t="shared" si="309"/>
        <v>60</v>
      </c>
      <c r="O320" s="80">
        <f t="shared" si="310"/>
        <v>60</v>
      </c>
      <c r="P320" s="80">
        <f t="shared" si="311"/>
        <v>300</v>
      </c>
      <c r="Q320" s="80">
        <f t="shared" si="312"/>
        <v>840</v>
      </c>
      <c r="R320" s="80">
        <f t="shared" si="313"/>
        <v>840</v>
      </c>
      <c r="S320" s="80">
        <f t="shared" si="314"/>
        <v>30</v>
      </c>
      <c r="T320" s="80">
        <f>0</f>
        <v>0</v>
      </c>
      <c r="U320" s="80">
        <f>'Int. Sens. Plot'!$B$2</f>
        <v>100</v>
      </c>
      <c r="V320" s="80">
        <f>'Int. Sens. Plot'!$B$3</f>
        <v>25</v>
      </c>
      <c r="W320" s="80">
        <f t="shared" si="315"/>
        <v>5</v>
      </c>
      <c r="X320" s="80">
        <f t="shared" si="316"/>
        <v>5</v>
      </c>
      <c r="Y320" s="225">
        <v>0.5</v>
      </c>
      <c r="Z320" s="80">
        <v>0</v>
      </c>
      <c r="AA320" s="86">
        <v>45</v>
      </c>
      <c r="AB320" s="86">
        <v>5</v>
      </c>
      <c r="AC320" s="80">
        <v>90</v>
      </c>
      <c r="AD320" s="80">
        <v>45</v>
      </c>
      <c r="AE320" s="80">
        <v>12</v>
      </c>
      <c r="AF320" s="80">
        <f t="shared" si="317"/>
        <v>45</v>
      </c>
      <c r="AG320" s="80">
        <f t="shared" si="318"/>
        <v>45</v>
      </c>
      <c r="AH320" s="86">
        <v>0</v>
      </c>
      <c r="AI320" s="86">
        <v>12</v>
      </c>
      <c r="AJ320" s="40">
        <v>300.89999999999998</v>
      </c>
      <c r="AK320" s="86">
        <v>9</v>
      </c>
      <c r="AL320" s="86">
        <v>0</v>
      </c>
      <c r="AM320" s="91">
        <v>1</v>
      </c>
      <c r="AN320" s="91">
        <v>0.1</v>
      </c>
      <c r="AO320" s="122">
        <v>3.5</v>
      </c>
      <c r="AP320" s="122">
        <v>10</v>
      </c>
      <c r="AQ320" s="122">
        <v>3</v>
      </c>
      <c r="AR320" s="122">
        <v>3</v>
      </c>
      <c r="AS320" s="122" t="str">
        <f t="shared" si="319"/>
        <v>Stop</v>
      </c>
      <c r="AT320" s="119" t="s">
        <v>74</v>
      </c>
      <c r="AU320" s="321" t="s">
        <v>74</v>
      </c>
      <c r="AV320" s="306">
        <f t="shared" si="320"/>
        <v>15.857142857142858</v>
      </c>
      <c r="AW320" s="276">
        <f t="shared" si="321"/>
        <v>0.23333333333333334</v>
      </c>
      <c r="AX320" s="276">
        <f t="shared" si="322"/>
        <v>2.7777777777777776E-2</v>
      </c>
      <c r="AY320" s="125">
        <f t="shared" si="323"/>
        <v>3.2521017563653971</v>
      </c>
      <c r="AZ320" s="125">
        <f t="shared" si="324"/>
        <v>4.8781526345480959</v>
      </c>
      <c r="BA320" s="125">
        <f t="shared" si="325"/>
        <v>20.361346369873651</v>
      </c>
      <c r="BB320" s="125">
        <f t="shared" si="326"/>
        <v>0.79477744882543477</v>
      </c>
      <c r="BC320" s="125">
        <f t="shared" si="327"/>
        <v>0.99135678638929337</v>
      </c>
      <c r="BD320" s="326" t="str">
        <f t="shared" si="328"/>
        <v>-</v>
      </c>
      <c r="BE320" s="125" t="str">
        <f t="shared" si="329"/>
        <v>-</v>
      </c>
      <c r="BF320" s="125">
        <f t="shared" si="330"/>
        <v>16.909156943756308</v>
      </c>
      <c r="BG320" s="125">
        <f t="shared" si="331"/>
        <v>1.1978086274186128</v>
      </c>
      <c r="BH320" s="127">
        <f t="shared" si="332"/>
        <v>70</v>
      </c>
      <c r="BI320" s="125">
        <f t="shared" si="333"/>
        <v>0.31849999999999995</v>
      </c>
      <c r="BJ320" s="125">
        <f t="shared" si="334"/>
        <v>4.2674999999999998E-2</v>
      </c>
      <c r="BK320" s="127">
        <f t="shared" si="335"/>
        <v>49</v>
      </c>
      <c r="BL320" s="126">
        <f>IF(AS320="Signalized",(AC320-BK320)^2/(2*AC320),IF(AS320="Free",PEDBIKE_DELAY(AX320,AW320,AF320,AE320,AO320,AR320,AM320,L320,TRUE),IF(AS320="Stop",1,"Control N/A!")))</f>
        <v>1</v>
      </c>
      <c r="BM320" s="125">
        <f t="shared" si="336"/>
        <v>0</v>
      </c>
      <c r="BN320" s="125">
        <f t="shared" si="337"/>
        <v>2.1586836274186125</v>
      </c>
      <c r="BO320" s="124" t="str">
        <f t="shared" si="338"/>
        <v>B</v>
      </c>
      <c r="BP320" s="310"/>
      <c r="BQ320" s="302">
        <f t="shared" si="339"/>
        <v>1500</v>
      </c>
      <c r="BR320" s="126">
        <v>305</v>
      </c>
      <c r="BS320" s="127">
        <f t="shared" si="340"/>
        <v>4.6494078769327469</v>
      </c>
      <c r="BT320" s="126">
        <f t="shared" si="341"/>
        <v>22.5</v>
      </c>
      <c r="BU320" s="303">
        <f t="shared" si="342"/>
        <v>7.5</v>
      </c>
      <c r="BV320" s="276">
        <f t="shared" si="343"/>
        <v>0.23333333333333334</v>
      </c>
      <c r="BW320" s="276">
        <f t="shared" si="344"/>
        <v>6.9444444444444441E-3</v>
      </c>
      <c r="BX320" s="125">
        <f t="shared" si="345"/>
        <v>1</v>
      </c>
      <c r="BY320" s="125">
        <f t="shared" si="346"/>
        <v>3.3307669068136862E-2</v>
      </c>
      <c r="BZ320" s="125">
        <f t="shared" si="347"/>
        <v>7.5</v>
      </c>
      <c r="CA320" s="125">
        <f t="shared" si="348"/>
        <v>3.8142423726775454E-2</v>
      </c>
      <c r="CB320" s="125">
        <f t="shared" si="349"/>
        <v>0.82622605654955472</v>
      </c>
      <c r="CC320" s="125">
        <f t="shared" si="350"/>
        <v>15.585164023062752</v>
      </c>
      <c r="CD320" s="125">
        <f t="shared" si="351"/>
        <v>2.7082954116096176</v>
      </c>
      <c r="CE320" s="125">
        <f t="shared" si="352"/>
        <v>6</v>
      </c>
      <c r="CF320" s="304" cm="1">
        <f t="array" ref="CF320">PEDBIKE_DELAY(BW320,BV320,AG320,AH320,AP320,AQ320,AN320,L320,FALSE)</f>
        <v>5.0544218418121787</v>
      </c>
      <c r="CG320" s="306">
        <f t="shared" si="353"/>
        <v>7.5</v>
      </c>
      <c r="CH320" s="125">
        <f t="shared" si="354"/>
        <v>1</v>
      </c>
      <c r="CI320" s="125">
        <f t="shared" si="355"/>
        <v>3.3307669068136862E-2</v>
      </c>
      <c r="CJ320" s="125">
        <f t="shared" si="356"/>
        <v>7.5</v>
      </c>
      <c r="CK320" s="125">
        <f t="shared" si="357"/>
        <v>0.82622605654955483</v>
      </c>
      <c r="CL320" s="125">
        <f t="shared" si="358"/>
        <v>1</v>
      </c>
      <c r="CM320" s="125">
        <f t="shared" si="359"/>
        <v>12.876868611453132</v>
      </c>
      <c r="CN320" s="125">
        <f t="shared" si="360"/>
        <v>2.7082954116096176</v>
      </c>
      <c r="CO320" s="127">
        <f t="shared" si="361"/>
        <v>6</v>
      </c>
      <c r="CP320" s="125" cm="1">
        <f t="array" ref="CP320">PEDBIKE_DELAY(BW320,AW320,AG320,AH320,AP320,AQ320,AN320,L320,FALSE)</f>
        <v>5.0544218418121787</v>
      </c>
      <c r="CQ320" s="126">
        <f t="shared" si="362"/>
        <v>30.5</v>
      </c>
      <c r="CR320" s="126">
        <f t="shared" si="363"/>
        <v>78.5</v>
      </c>
      <c r="CS320" s="126">
        <f t="shared" si="364"/>
        <v>54.5</v>
      </c>
      <c r="CT320" s="304">
        <f t="shared" si="365"/>
        <v>35.950000000000003</v>
      </c>
      <c r="CU320" s="126">
        <f t="shared" si="376"/>
        <v>5.0544218418121787</v>
      </c>
      <c r="CV320" s="126">
        <f t="shared" si="366"/>
        <v>0</v>
      </c>
      <c r="CW320" s="127">
        <f t="shared" si="367"/>
        <v>0</v>
      </c>
      <c r="CX320" s="124">
        <f t="shared" si="368"/>
        <v>12</v>
      </c>
      <c r="CY320" s="124">
        <f t="shared" si="377"/>
        <v>0.9554999999999999</v>
      </c>
      <c r="CZ320" s="124">
        <f t="shared" si="378"/>
        <v>0.64972565243341696</v>
      </c>
      <c r="DA320" s="125">
        <f t="shared" si="369"/>
        <v>-1.8843000000000001</v>
      </c>
      <c r="DB320" s="125">
        <f t="shared" si="370"/>
        <v>0.23099999999999998</v>
      </c>
      <c r="DC320" s="125">
        <f t="shared" si="371"/>
        <v>2.4790999999999994</v>
      </c>
      <c r="DD320" s="125">
        <f t="shared" si="379"/>
        <v>2.0843256524334168</v>
      </c>
      <c r="DE320" s="298" t="str">
        <f t="shared" si="372"/>
        <v>B</v>
      </c>
    </row>
    <row r="321" spans="1:109" x14ac:dyDescent="0.25">
      <c r="A321" s="23">
        <v>400</v>
      </c>
      <c r="B321" s="23">
        <v>35</v>
      </c>
      <c r="C321" s="23">
        <v>3</v>
      </c>
      <c r="D321" s="23" t="s">
        <v>266</v>
      </c>
      <c r="E321" s="312">
        <f t="shared" si="304"/>
        <v>2.2790752940852794</v>
      </c>
      <c r="F321" s="287" t="str">
        <f t="shared" si="305"/>
        <v>B</v>
      </c>
      <c r="G321" s="312">
        <f t="shared" si="306"/>
        <v>2.5560999999999994</v>
      </c>
      <c r="H321" s="312">
        <f t="shared" si="306"/>
        <v>2.6540864477383943</v>
      </c>
      <c r="I321" s="287" t="str">
        <f t="shared" si="307"/>
        <v>B</v>
      </c>
      <c r="J321" s="320">
        <f t="shared" si="373"/>
        <v>3</v>
      </c>
      <c r="K321" s="80">
        <f t="shared" si="374"/>
        <v>3</v>
      </c>
      <c r="L321" s="82">
        <f t="shared" si="375"/>
        <v>3</v>
      </c>
      <c r="M321" s="80">
        <f t="shared" si="308"/>
        <v>35</v>
      </c>
      <c r="N321" s="80">
        <f t="shared" si="309"/>
        <v>80</v>
      </c>
      <c r="O321" s="80">
        <f t="shared" si="310"/>
        <v>80</v>
      </c>
      <c r="P321" s="80">
        <f t="shared" si="311"/>
        <v>400</v>
      </c>
      <c r="Q321" s="80">
        <f t="shared" si="312"/>
        <v>1120</v>
      </c>
      <c r="R321" s="80">
        <f t="shared" si="313"/>
        <v>1120</v>
      </c>
      <c r="S321" s="80">
        <f t="shared" si="314"/>
        <v>40</v>
      </c>
      <c r="T321" s="80">
        <f>0</f>
        <v>0</v>
      </c>
      <c r="U321" s="80">
        <f>'Int. Sens. Plot'!$B$2</f>
        <v>100</v>
      </c>
      <c r="V321" s="80">
        <f>'Int. Sens. Plot'!$B$3</f>
        <v>25</v>
      </c>
      <c r="W321" s="80">
        <f t="shared" si="315"/>
        <v>5</v>
      </c>
      <c r="X321" s="80">
        <f t="shared" si="316"/>
        <v>5</v>
      </c>
      <c r="Y321" s="225">
        <v>0.5</v>
      </c>
      <c r="Z321" s="80">
        <v>0</v>
      </c>
      <c r="AA321" s="86">
        <v>45</v>
      </c>
      <c r="AB321" s="86">
        <v>5</v>
      </c>
      <c r="AC321" s="80">
        <v>90</v>
      </c>
      <c r="AD321" s="80">
        <v>45</v>
      </c>
      <c r="AE321" s="80">
        <v>12</v>
      </c>
      <c r="AF321" s="80">
        <f t="shared" si="317"/>
        <v>45</v>
      </c>
      <c r="AG321" s="80">
        <f t="shared" si="318"/>
        <v>45</v>
      </c>
      <c r="AH321" s="86">
        <v>0</v>
      </c>
      <c r="AI321" s="86">
        <v>12</v>
      </c>
      <c r="AJ321" s="40">
        <v>301.89999999999998</v>
      </c>
      <c r="AK321" s="86">
        <v>9</v>
      </c>
      <c r="AL321" s="86">
        <v>0</v>
      </c>
      <c r="AM321" s="91">
        <v>1</v>
      </c>
      <c r="AN321" s="91">
        <v>0.1</v>
      </c>
      <c r="AO321" s="122">
        <v>3.5</v>
      </c>
      <c r="AP321" s="122">
        <v>10</v>
      </c>
      <c r="AQ321" s="122">
        <v>3</v>
      </c>
      <c r="AR321" s="122">
        <v>3</v>
      </c>
      <c r="AS321" s="122" t="str">
        <f t="shared" si="319"/>
        <v>Stop</v>
      </c>
      <c r="AT321" s="119" t="s">
        <v>74</v>
      </c>
      <c r="AU321" s="321" t="s">
        <v>74</v>
      </c>
      <c r="AV321" s="306">
        <f t="shared" si="320"/>
        <v>15.857142857142858</v>
      </c>
      <c r="AW321" s="276">
        <f t="shared" si="321"/>
        <v>0.31111111111111112</v>
      </c>
      <c r="AX321" s="276">
        <f t="shared" si="322"/>
        <v>2.7777777777777776E-2</v>
      </c>
      <c r="AY321" s="125">
        <f t="shared" si="323"/>
        <v>7.9809464963924688</v>
      </c>
      <c r="AZ321" s="125">
        <f t="shared" si="324"/>
        <v>11.971419744588703</v>
      </c>
      <c r="BA321" s="125">
        <f t="shared" si="325"/>
        <v>29.819035849927793</v>
      </c>
      <c r="BB321" s="125">
        <f t="shared" si="326"/>
        <v>0.95460459808689768</v>
      </c>
      <c r="BC321" s="125">
        <f t="shared" si="327"/>
        <v>0.99990645176529891</v>
      </c>
      <c r="BD321" s="326" t="str">
        <f t="shared" si="328"/>
        <v>-</v>
      </c>
      <c r="BE321" s="125" t="str">
        <f t="shared" si="329"/>
        <v>-</v>
      </c>
      <c r="BF321" s="125">
        <f t="shared" si="330"/>
        <v>10.463456187358315</v>
      </c>
      <c r="BG321" s="125">
        <f t="shared" si="331"/>
        <v>1.1978086274186128</v>
      </c>
      <c r="BH321" s="127">
        <f t="shared" si="332"/>
        <v>93.333333333333329</v>
      </c>
      <c r="BI321" s="125">
        <f t="shared" si="333"/>
        <v>0.42466666666666658</v>
      </c>
      <c r="BJ321" s="125">
        <f t="shared" si="334"/>
        <v>5.6899999999999999E-2</v>
      </c>
      <c r="BK321" s="127">
        <f t="shared" si="335"/>
        <v>49</v>
      </c>
      <c r="BL321" s="126">
        <f>IF(AS321="Signalized",(AC321-BK321)^2/(2*AC321),IF(AS321="Free",PEDBIKE_DELAY(AX321,AW321,AF321,AE321,AO321,AR321,AM321,L321,TRUE),IF(AS321="Stop",1,"Control N/A!")))</f>
        <v>1</v>
      </c>
      <c r="BM321" s="125">
        <f t="shared" si="336"/>
        <v>0</v>
      </c>
      <c r="BN321" s="125">
        <f t="shared" si="337"/>
        <v>2.2790752940852794</v>
      </c>
      <c r="BO321" s="124" t="str">
        <f t="shared" si="338"/>
        <v>B</v>
      </c>
      <c r="BP321" s="310"/>
      <c r="BQ321" s="302">
        <f t="shared" si="339"/>
        <v>1500</v>
      </c>
      <c r="BR321" s="126">
        <v>306</v>
      </c>
      <c r="BS321" s="127">
        <f t="shared" si="340"/>
        <v>0.83533136088360238</v>
      </c>
      <c r="BT321" s="126">
        <f t="shared" si="341"/>
        <v>22.5</v>
      </c>
      <c r="BU321" s="303">
        <f t="shared" si="342"/>
        <v>7.5</v>
      </c>
      <c r="BV321" s="276">
        <f t="shared" si="343"/>
        <v>0.31111111111111112</v>
      </c>
      <c r="BW321" s="276">
        <f t="shared" si="344"/>
        <v>6.9444444444444441E-3</v>
      </c>
      <c r="BX321" s="125">
        <f t="shared" si="345"/>
        <v>1</v>
      </c>
      <c r="BY321" s="125">
        <f t="shared" si="346"/>
        <v>2.1300439821176159E-2</v>
      </c>
      <c r="BZ321" s="125">
        <f t="shared" si="347"/>
        <v>7.5</v>
      </c>
      <c r="CA321" s="125">
        <f t="shared" si="348"/>
        <v>5.0530481425114515E-2</v>
      </c>
      <c r="CB321" s="125">
        <f t="shared" si="349"/>
        <v>0.9030280321355949</v>
      </c>
      <c r="CC321" s="125">
        <f t="shared" si="350"/>
        <v>24.84115516934337</v>
      </c>
      <c r="CD321" s="125">
        <f t="shared" si="351"/>
        <v>2.4088957007962648</v>
      </c>
      <c r="CE321" s="125">
        <f t="shared" si="352"/>
        <v>10</v>
      </c>
      <c r="CF321" s="304" cm="1">
        <f t="array" ref="CF321">PEDBIKE_DELAY(BW321,BV321,AG321,AH321,AP321,AQ321,AN321,L321,FALSE)</f>
        <v>7.8055033822376885</v>
      </c>
      <c r="CG321" s="306">
        <f t="shared" si="353"/>
        <v>7.5</v>
      </c>
      <c r="CH321" s="125">
        <f t="shared" si="354"/>
        <v>1</v>
      </c>
      <c r="CI321" s="125">
        <f t="shared" si="355"/>
        <v>2.1300439821176159E-2</v>
      </c>
      <c r="CJ321" s="125">
        <f t="shared" si="356"/>
        <v>7.5</v>
      </c>
      <c r="CK321" s="125">
        <f t="shared" si="357"/>
        <v>0.9030280321355949</v>
      </c>
      <c r="CL321" s="125">
        <f t="shared" si="358"/>
        <v>1</v>
      </c>
      <c r="CM321" s="125">
        <f t="shared" si="359"/>
        <v>22.432259468547105</v>
      </c>
      <c r="CN321" s="125">
        <f t="shared" si="360"/>
        <v>2.4088957007962648</v>
      </c>
      <c r="CO321" s="127">
        <f t="shared" si="361"/>
        <v>10</v>
      </c>
      <c r="CP321" s="125" cm="1">
        <f t="array" ref="CP321">PEDBIKE_DELAY(BW321,AW321,AG321,AH321,AP321,AQ321,AN321,L321,FALSE)</f>
        <v>7.8055033822376885</v>
      </c>
      <c r="CQ321" s="126">
        <f t="shared" si="362"/>
        <v>30.5</v>
      </c>
      <c r="CR321" s="126">
        <f t="shared" si="363"/>
        <v>78.5</v>
      </c>
      <c r="CS321" s="126">
        <f t="shared" si="364"/>
        <v>54.5</v>
      </c>
      <c r="CT321" s="304">
        <f t="shared" si="365"/>
        <v>35.950000000000003</v>
      </c>
      <c r="CU321" s="126">
        <f t="shared" si="376"/>
        <v>7.8055033822376885</v>
      </c>
      <c r="CV321" s="126">
        <f t="shared" si="366"/>
        <v>0</v>
      </c>
      <c r="CW321" s="127">
        <f t="shared" si="367"/>
        <v>0</v>
      </c>
      <c r="CX321" s="124">
        <f t="shared" si="368"/>
        <v>12</v>
      </c>
      <c r="CY321" s="124">
        <f t="shared" si="377"/>
        <v>1.2739999999999998</v>
      </c>
      <c r="CZ321" s="124">
        <f t="shared" si="378"/>
        <v>0.82398644773839491</v>
      </c>
      <c r="DA321" s="125">
        <f t="shared" si="369"/>
        <v>-1.8843000000000001</v>
      </c>
      <c r="DB321" s="125">
        <f t="shared" si="370"/>
        <v>0.308</v>
      </c>
      <c r="DC321" s="125">
        <f t="shared" si="371"/>
        <v>2.5560999999999994</v>
      </c>
      <c r="DD321" s="125">
        <f t="shared" si="379"/>
        <v>2.6540864477383943</v>
      </c>
      <c r="DE321" s="298" t="str">
        <f t="shared" si="372"/>
        <v>B</v>
      </c>
    </row>
    <row r="322" spans="1:109" x14ac:dyDescent="0.25">
      <c r="A322" s="23">
        <v>500</v>
      </c>
      <c r="B322" s="23">
        <v>35</v>
      </c>
      <c r="C322" s="23">
        <v>3</v>
      </c>
      <c r="D322" s="23" t="s">
        <v>266</v>
      </c>
      <c r="E322" s="312">
        <f t="shared" si="304"/>
        <v>2.3994669607519459</v>
      </c>
      <c r="F322" s="287" t="str">
        <f t="shared" si="305"/>
        <v>B</v>
      </c>
      <c r="G322" s="312">
        <f t="shared" si="306"/>
        <v>2.6330999999999993</v>
      </c>
      <c r="H322" s="312">
        <f t="shared" si="306"/>
        <v>3.1994939339133621</v>
      </c>
      <c r="I322" s="287" t="str">
        <f t="shared" si="307"/>
        <v>B</v>
      </c>
      <c r="J322" s="320">
        <f t="shared" si="373"/>
        <v>3</v>
      </c>
      <c r="K322" s="80">
        <f t="shared" si="374"/>
        <v>3</v>
      </c>
      <c r="L322" s="82">
        <f t="shared" si="375"/>
        <v>3</v>
      </c>
      <c r="M322" s="80">
        <f t="shared" si="308"/>
        <v>35</v>
      </c>
      <c r="N322" s="80">
        <f t="shared" si="309"/>
        <v>100</v>
      </c>
      <c r="O322" s="80">
        <f t="shared" si="310"/>
        <v>100</v>
      </c>
      <c r="P322" s="80">
        <f t="shared" si="311"/>
        <v>500</v>
      </c>
      <c r="Q322" s="80">
        <f t="shared" si="312"/>
        <v>1400</v>
      </c>
      <c r="R322" s="80">
        <f t="shared" si="313"/>
        <v>1400</v>
      </c>
      <c r="S322" s="80">
        <f t="shared" si="314"/>
        <v>50</v>
      </c>
      <c r="T322" s="80">
        <f>0</f>
        <v>0</v>
      </c>
      <c r="U322" s="80">
        <f>'Int. Sens. Plot'!$B$2</f>
        <v>100</v>
      </c>
      <c r="V322" s="80">
        <f>'Int. Sens. Plot'!$B$3</f>
        <v>25</v>
      </c>
      <c r="W322" s="80">
        <f t="shared" si="315"/>
        <v>5</v>
      </c>
      <c r="X322" s="80">
        <f t="shared" si="316"/>
        <v>5</v>
      </c>
      <c r="Y322" s="225">
        <v>0.5</v>
      </c>
      <c r="Z322" s="80">
        <v>0</v>
      </c>
      <c r="AA322" s="86">
        <v>45</v>
      </c>
      <c r="AB322" s="86">
        <v>5</v>
      </c>
      <c r="AC322" s="80">
        <v>90</v>
      </c>
      <c r="AD322" s="80">
        <v>45</v>
      </c>
      <c r="AE322" s="80">
        <v>12</v>
      </c>
      <c r="AF322" s="80">
        <f t="shared" si="317"/>
        <v>45</v>
      </c>
      <c r="AG322" s="80">
        <f t="shared" si="318"/>
        <v>45</v>
      </c>
      <c r="AH322" s="86">
        <v>0</v>
      </c>
      <c r="AI322" s="86">
        <v>12</v>
      </c>
      <c r="AJ322" s="40">
        <v>302.89999999999998</v>
      </c>
      <c r="AK322" s="86">
        <v>9</v>
      </c>
      <c r="AL322" s="86">
        <v>0</v>
      </c>
      <c r="AM322" s="91">
        <v>1</v>
      </c>
      <c r="AN322" s="91">
        <v>0.1</v>
      </c>
      <c r="AO322" s="122">
        <v>3.5</v>
      </c>
      <c r="AP322" s="122">
        <v>10</v>
      </c>
      <c r="AQ322" s="122">
        <v>3</v>
      </c>
      <c r="AR322" s="122">
        <v>3</v>
      </c>
      <c r="AS322" s="122" t="str">
        <f t="shared" si="319"/>
        <v>Stop</v>
      </c>
      <c r="AT322" s="119" t="s">
        <v>74</v>
      </c>
      <c r="AU322" s="321" t="s">
        <v>74</v>
      </c>
      <c r="AV322" s="306">
        <f t="shared" si="320"/>
        <v>15.857142857142858</v>
      </c>
      <c r="AW322" s="276">
        <f t="shared" si="321"/>
        <v>0.3888888888888889</v>
      </c>
      <c r="AX322" s="276">
        <f t="shared" si="322"/>
        <v>2.7777777777777776E-2</v>
      </c>
      <c r="AY322" s="125">
        <f t="shared" si="323"/>
        <v>21.582534372604808</v>
      </c>
      <c r="AZ322" s="125">
        <f t="shared" si="324"/>
        <v>32.373801558907211</v>
      </c>
      <c r="BA322" s="125">
        <f t="shared" si="325"/>
        <v>57.022211602352471</v>
      </c>
      <c r="BB322" s="125">
        <f t="shared" si="326"/>
        <v>0.9993836947433572</v>
      </c>
      <c r="BC322" s="125">
        <f t="shared" si="327"/>
        <v>0.99999999976590748</v>
      </c>
      <c r="BD322" s="326" t="str">
        <f t="shared" si="328"/>
        <v>-</v>
      </c>
      <c r="BE322" s="125" t="str">
        <f t="shared" si="329"/>
        <v>-</v>
      </c>
      <c r="BF322" s="125">
        <f t="shared" si="330"/>
        <v>7.651363919962332</v>
      </c>
      <c r="BG322" s="125">
        <f t="shared" si="331"/>
        <v>1.1978086274186128</v>
      </c>
      <c r="BH322" s="127">
        <f t="shared" si="332"/>
        <v>116.66666666666667</v>
      </c>
      <c r="BI322" s="125">
        <f t="shared" si="333"/>
        <v>0.53083333333333327</v>
      </c>
      <c r="BJ322" s="125">
        <f t="shared" si="334"/>
        <v>7.1124999999999994E-2</v>
      </c>
      <c r="BK322" s="127">
        <f t="shared" si="335"/>
        <v>49</v>
      </c>
      <c r="BL322" s="126">
        <f>IF(AS322="Signalized",(AC322-BK322)^2/(2*AC322),IF(AS322="Free",PEDBIKE_DELAY(AX322,AW322,AF322,AE322,AO322,AR322,AM322,L322,TRUE),IF(AS322="Stop",1,"Control N/A!")))</f>
        <v>1</v>
      </c>
      <c r="BM322" s="125">
        <f t="shared" si="336"/>
        <v>0</v>
      </c>
      <c r="BN322" s="125">
        <f t="shared" si="337"/>
        <v>2.3994669607519459</v>
      </c>
      <c r="BO322" s="124" t="str">
        <f t="shared" si="338"/>
        <v>B</v>
      </c>
      <c r="BP322" s="310"/>
      <c r="BQ322" s="302">
        <f t="shared" si="339"/>
        <v>1500</v>
      </c>
      <c r="BR322" s="126">
        <v>307</v>
      </c>
      <c r="BS322" s="127">
        <f t="shared" si="340"/>
        <v>0.14842068498848551</v>
      </c>
      <c r="BT322" s="126">
        <f t="shared" si="341"/>
        <v>22.5</v>
      </c>
      <c r="BU322" s="303">
        <f t="shared" si="342"/>
        <v>7.5</v>
      </c>
      <c r="BV322" s="276">
        <f t="shared" si="343"/>
        <v>0.3888888888888889</v>
      </c>
      <c r="BW322" s="276">
        <f t="shared" si="344"/>
        <v>6.9444444444444441E-3</v>
      </c>
      <c r="BX322" s="125">
        <f t="shared" si="345"/>
        <v>1</v>
      </c>
      <c r="BY322" s="125">
        <f t="shared" si="346"/>
        <v>1.3996143044727525E-2</v>
      </c>
      <c r="BZ322" s="125">
        <f t="shared" si="347"/>
        <v>7.5</v>
      </c>
      <c r="CA322" s="125">
        <f t="shared" si="348"/>
        <v>6.2758989542181842E-2</v>
      </c>
      <c r="CB322" s="125">
        <f t="shared" si="349"/>
        <v>0.94588623377717829</v>
      </c>
      <c r="CC322" s="125">
        <f t="shared" si="350"/>
        <v>39.589863639824173</v>
      </c>
      <c r="CD322" s="125">
        <f t="shared" si="351"/>
        <v>2.14235662579883</v>
      </c>
      <c r="CE322" s="125">
        <f t="shared" si="352"/>
        <v>18</v>
      </c>
      <c r="CF322" s="304" cm="1">
        <f t="array" ref="CF322">PEDBIKE_DELAY(BW322,BV322,AG322,AH322,AP322,AQ322,AN322,L322,FALSE)</f>
        <v>11.343707408565972</v>
      </c>
      <c r="CG322" s="306">
        <f t="shared" si="353"/>
        <v>7.5</v>
      </c>
      <c r="CH322" s="125">
        <f t="shared" si="354"/>
        <v>1</v>
      </c>
      <c r="CI322" s="125">
        <f t="shared" si="355"/>
        <v>1.3996143044727525E-2</v>
      </c>
      <c r="CJ322" s="125">
        <f t="shared" si="356"/>
        <v>7.5</v>
      </c>
      <c r="CK322" s="125">
        <f t="shared" si="357"/>
        <v>0.9458862337771784</v>
      </c>
      <c r="CL322" s="125">
        <f t="shared" si="358"/>
        <v>1</v>
      </c>
      <c r="CM322" s="125">
        <f t="shared" si="359"/>
        <v>37.447507014025341</v>
      </c>
      <c r="CN322" s="125">
        <f t="shared" si="360"/>
        <v>2.14235662579883</v>
      </c>
      <c r="CO322" s="127">
        <f t="shared" si="361"/>
        <v>18</v>
      </c>
      <c r="CP322" s="125" cm="1">
        <f t="array" ref="CP322">PEDBIKE_DELAY(BW322,AW322,AG322,AH322,AP322,AQ322,AN322,L322,FALSE)</f>
        <v>11.343707408565972</v>
      </c>
      <c r="CQ322" s="126">
        <f t="shared" si="362"/>
        <v>30.5</v>
      </c>
      <c r="CR322" s="126">
        <f t="shared" si="363"/>
        <v>78.5</v>
      </c>
      <c r="CS322" s="126">
        <f t="shared" si="364"/>
        <v>54.5</v>
      </c>
      <c r="CT322" s="304">
        <f t="shared" si="365"/>
        <v>35.950000000000003</v>
      </c>
      <c r="CU322" s="126">
        <f t="shared" si="376"/>
        <v>11.343707408565972</v>
      </c>
      <c r="CV322" s="126">
        <f t="shared" si="366"/>
        <v>0</v>
      </c>
      <c r="CW322" s="127">
        <f t="shared" si="367"/>
        <v>0</v>
      </c>
      <c r="CX322" s="124">
        <f t="shared" si="368"/>
        <v>12</v>
      </c>
      <c r="CY322" s="124">
        <f t="shared" si="377"/>
        <v>1.5925</v>
      </c>
      <c r="CZ322" s="124">
        <f t="shared" si="378"/>
        <v>0.9738939339133621</v>
      </c>
      <c r="DA322" s="125">
        <f t="shared" si="369"/>
        <v>-1.8843000000000001</v>
      </c>
      <c r="DB322" s="125">
        <f t="shared" si="370"/>
        <v>0.38500000000000001</v>
      </c>
      <c r="DC322" s="125">
        <f t="shared" si="371"/>
        <v>2.6330999999999993</v>
      </c>
      <c r="DD322" s="125">
        <f t="shared" si="379"/>
        <v>3.1994939339133621</v>
      </c>
      <c r="DE322" s="298" t="str">
        <f t="shared" si="372"/>
        <v>B</v>
      </c>
    </row>
    <row r="323" spans="1:109" x14ac:dyDescent="0.25">
      <c r="A323" s="23">
        <v>600</v>
      </c>
      <c r="B323" s="23">
        <v>35</v>
      </c>
      <c r="C323" s="23">
        <v>3</v>
      </c>
      <c r="D323" s="23" t="s">
        <v>266</v>
      </c>
      <c r="E323" s="312">
        <f t="shared" si="304"/>
        <v>2.5198586274186128</v>
      </c>
      <c r="F323" s="287" t="str">
        <f t="shared" si="305"/>
        <v>B</v>
      </c>
      <c r="G323" s="312">
        <f t="shared" si="306"/>
        <v>2.7100999999999993</v>
      </c>
      <c r="H323" s="312">
        <f t="shared" si="306"/>
        <v>3.7294473019837633</v>
      </c>
      <c r="I323" s="287" t="str">
        <f t="shared" si="307"/>
        <v>B</v>
      </c>
      <c r="J323" s="320">
        <f t="shared" si="373"/>
        <v>3</v>
      </c>
      <c r="K323" s="80">
        <f t="shared" si="374"/>
        <v>3</v>
      </c>
      <c r="L323" s="82">
        <f t="shared" si="375"/>
        <v>3</v>
      </c>
      <c r="M323" s="80">
        <f t="shared" si="308"/>
        <v>35</v>
      </c>
      <c r="N323" s="80">
        <f t="shared" si="309"/>
        <v>120</v>
      </c>
      <c r="O323" s="80">
        <f t="shared" si="310"/>
        <v>120</v>
      </c>
      <c r="P323" s="80">
        <f t="shared" si="311"/>
        <v>600</v>
      </c>
      <c r="Q323" s="80">
        <f t="shared" si="312"/>
        <v>1680</v>
      </c>
      <c r="R323" s="80">
        <f t="shared" si="313"/>
        <v>1680</v>
      </c>
      <c r="S323" s="80">
        <f t="shared" si="314"/>
        <v>60</v>
      </c>
      <c r="T323" s="80">
        <f>0</f>
        <v>0</v>
      </c>
      <c r="U323" s="80">
        <f>'Int. Sens. Plot'!$B$2</f>
        <v>100</v>
      </c>
      <c r="V323" s="80">
        <f>'Int. Sens. Plot'!$B$3</f>
        <v>25</v>
      </c>
      <c r="W323" s="80">
        <f t="shared" si="315"/>
        <v>5</v>
      </c>
      <c r="X323" s="80">
        <f t="shared" si="316"/>
        <v>5</v>
      </c>
      <c r="Y323" s="225">
        <v>0.5</v>
      </c>
      <c r="Z323" s="80">
        <v>0</v>
      </c>
      <c r="AA323" s="86">
        <v>45</v>
      </c>
      <c r="AB323" s="86">
        <v>5</v>
      </c>
      <c r="AC323" s="80">
        <v>90</v>
      </c>
      <c r="AD323" s="80">
        <v>45</v>
      </c>
      <c r="AE323" s="80">
        <v>12</v>
      </c>
      <c r="AF323" s="80">
        <f t="shared" si="317"/>
        <v>45</v>
      </c>
      <c r="AG323" s="80">
        <f t="shared" si="318"/>
        <v>45</v>
      </c>
      <c r="AH323" s="86">
        <v>0</v>
      </c>
      <c r="AI323" s="86">
        <v>12</v>
      </c>
      <c r="AJ323" s="40">
        <v>303.89999999999998</v>
      </c>
      <c r="AK323" s="86">
        <v>9</v>
      </c>
      <c r="AL323" s="86">
        <v>0</v>
      </c>
      <c r="AM323" s="91">
        <v>1</v>
      </c>
      <c r="AN323" s="91">
        <v>0.1</v>
      </c>
      <c r="AO323" s="122">
        <v>3.5</v>
      </c>
      <c r="AP323" s="122">
        <v>10</v>
      </c>
      <c r="AQ323" s="122">
        <v>3</v>
      </c>
      <c r="AR323" s="122">
        <v>3</v>
      </c>
      <c r="AS323" s="122" t="str">
        <f t="shared" si="319"/>
        <v>Stop</v>
      </c>
      <c r="AT323" s="119" t="s">
        <v>74</v>
      </c>
      <c r="AU323" s="321" t="s">
        <v>74</v>
      </c>
      <c r="AV323" s="306">
        <f t="shared" si="320"/>
        <v>15.857142857142858</v>
      </c>
      <c r="AW323" s="276">
        <f t="shared" si="321"/>
        <v>0.46666666666666667</v>
      </c>
      <c r="AX323" s="276">
        <f t="shared" si="322"/>
        <v>2.7777777777777776E-2</v>
      </c>
      <c r="AY323" s="125">
        <f t="shared" si="323"/>
        <v>61.677868569486741</v>
      </c>
      <c r="AZ323" s="125">
        <f t="shared" si="324"/>
        <v>92.516802854230107</v>
      </c>
      <c r="BA323" s="125">
        <f t="shared" si="325"/>
        <v>137.21287999611633</v>
      </c>
      <c r="BB323" s="125">
        <f t="shared" si="326"/>
        <v>0.99999999946257168</v>
      </c>
      <c r="BC323" s="125">
        <f t="shared" si="327"/>
        <v>1</v>
      </c>
      <c r="BD323" s="326" t="str">
        <f t="shared" si="328"/>
        <v>-</v>
      </c>
      <c r="BE323" s="125" t="str">
        <f t="shared" si="329"/>
        <v>-</v>
      </c>
      <c r="BF323" s="125">
        <f t="shared" si="330"/>
        <v>6.1503584097827471</v>
      </c>
      <c r="BG323" s="125">
        <f t="shared" si="331"/>
        <v>1.1978086274186128</v>
      </c>
      <c r="BH323" s="127">
        <f t="shared" si="332"/>
        <v>140</v>
      </c>
      <c r="BI323" s="125">
        <f t="shared" si="333"/>
        <v>0.6369999999999999</v>
      </c>
      <c r="BJ323" s="125">
        <f t="shared" si="334"/>
        <v>8.5349999999999995E-2</v>
      </c>
      <c r="BK323" s="127">
        <f t="shared" si="335"/>
        <v>49</v>
      </c>
      <c r="BL323" s="126">
        <f>IF(AS323="Signalized",(AC323-BK323)^2/(2*AC323),IF(AS323="Free",PEDBIKE_DELAY(AX323,AW323,AF323,AE323,AO323,AR323,AM323,L323,TRUE),IF(AS323="Stop",1,"Control N/A!")))</f>
        <v>1</v>
      </c>
      <c r="BM323" s="125">
        <f t="shared" si="336"/>
        <v>0</v>
      </c>
      <c r="BN323" s="125">
        <f t="shared" si="337"/>
        <v>2.5198586274186128</v>
      </c>
      <c r="BO323" s="124" t="str">
        <f t="shared" si="338"/>
        <v>B</v>
      </c>
      <c r="BP323" s="310"/>
      <c r="BQ323" s="302">
        <f t="shared" si="339"/>
        <v>1500</v>
      </c>
      <c r="BR323" s="126">
        <v>308</v>
      </c>
      <c r="BS323" s="127">
        <f t="shared" si="340"/>
        <v>2.6079819573638863E-2</v>
      </c>
      <c r="BT323" s="126">
        <f t="shared" si="341"/>
        <v>22.5</v>
      </c>
      <c r="BU323" s="303">
        <f t="shared" si="342"/>
        <v>7.5</v>
      </c>
      <c r="BV323" s="276">
        <f t="shared" si="343"/>
        <v>0.46666666666666667</v>
      </c>
      <c r="BW323" s="276">
        <f t="shared" si="344"/>
        <v>6.9444444444444441E-3</v>
      </c>
      <c r="BX323" s="125">
        <f t="shared" si="345"/>
        <v>1</v>
      </c>
      <c r="BY323" s="125">
        <f t="shared" si="346"/>
        <v>9.5443058980979947E-3</v>
      </c>
      <c r="BZ323" s="125">
        <f t="shared" si="347"/>
        <v>7.5</v>
      </c>
      <c r="CA323" s="125">
        <f t="shared" si="348"/>
        <v>7.4830002965798004E-2</v>
      </c>
      <c r="CB323" s="125">
        <f t="shared" si="349"/>
        <v>0.96980261657768141</v>
      </c>
      <c r="CC323" s="125">
        <f t="shared" si="350"/>
        <v>63.228150324192889</v>
      </c>
      <c r="CD323" s="125">
        <f t="shared" si="351"/>
        <v>1.9093246984236445</v>
      </c>
      <c r="CE323" s="125">
        <f t="shared" si="352"/>
        <v>33</v>
      </c>
      <c r="CF323" s="304" cm="1">
        <f t="array" ref="CF323">PEDBIKE_DELAY(BW323,BV323,AG323,AH323,AP323,AQ323,AN323,L323,FALSE)</f>
        <v>15.862508344014236</v>
      </c>
      <c r="CG323" s="306">
        <f t="shared" si="353"/>
        <v>7.5</v>
      </c>
      <c r="CH323" s="125">
        <f t="shared" si="354"/>
        <v>1</v>
      </c>
      <c r="CI323" s="125">
        <f t="shared" si="355"/>
        <v>9.5443058980979947E-3</v>
      </c>
      <c r="CJ323" s="125">
        <f t="shared" si="356"/>
        <v>7.5</v>
      </c>
      <c r="CK323" s="125">
        <f t="shared" si="357"/>
        <v>0.96980261657768152</v>
      </c>
      <c r="CL323" s="125">
        <f t="shared" si="358"/>
        <v>1</v>
      </c>
      <c r="CM323" s="125">
        <f t="shared" si="359"/>
        <v>61.318825625769236</v>
      </c>
      <c r="CN323" s="125">
        <f t="shared" si="360"/>
        <v>1.9093246984236445</v>
      </c>
      <c r="CO323" s="127">
        <f t="shared" si="361"/>
        <v>33</v>
      </c>
      <c r="CP323" s="125" cm="1">
        <f t="array" ref="CP323">PEDBIKE_DELAY(BW323,AW323,AG323,AH323,AP323,AQ323,AN323,L323,FALSE)</f>
        <v>15.862508344014236</v>
      </c>
      <c r="CQ323" s="126">
        <f t="shared" si="362"/>
        <v>30.5</v>
      </c>
      <c r="CR323" s="126">
        <f t="shared" si="363"/>
        <v>78.5</v>
      </c>
      <c r="CS323" s="126">
        <f t="shared" si="364"/>
        <v>54.5</v>
      </c>
      <c r="CT323" s="304">
        <f t="shared" si="365"/>
        <v>35.950000000000003</v>
      </c>
      <c r="CU323" s="126">
        <f t="shared" si="376"/>
        <v>15.862508344014236</v>
      </c>
      <c r="CV323" s="126">
        <f t="shared" si="366"/>
        <v>0</v>
      </c>
      <c r="CW323" s="127">
        <f t="shared" si="367"/>
        <v>0</v>
      </c>
      <c r="CX323" s="124">
        <f t="shared" si="368"/>
        <v>12</v>
      </c>
      <c r="CY323" s="124">
        <f t="shared" si="377"/>
        <v>1.9109999999999998</v>
      </c>
      <c r="CZ323" s="124">
        <f t="shared" si="378"/>
        <v>1.1083473019837633</v>
      </c>
      <c r="DA323" s="125">
        <f t="shared" si="369"/>
        <v>-1.8843000000000001</v>
      </c>
      <c r="DB323" s="125">
        <f t="shared" si="370"/>
        <v>0.46199999999999997</v>
      </c>
      <c r="DC323" s="125">
        <f t="shared" si="371"/>
        <v>2.7100999999999993</v>
      </c>
      <c r="DD323" s="125">
        <f t="shared" si="379"/>
        <v>3.7294473019837633</v>
      </c>
      <c r="DE323" s="298" t="str">
        <f t="shared" si="372"/>
        <v>B</v>
      </c>
    </row>
    <row r="324" spans="1:109" x14ac:dyDescent="0.25">
      <c r="A324" s="23">
        <v>700</v>
      </c>
      <c r="B324" s="23">
        <v>35</v>
      </c>
      <c r="C324" s="23">
        <v>3</v>
      </c>
      <c r="D324" s="23" t="s">
        <v>266</v>
      </c>
      <c r="E324" s="312">
        <f t="shared" si="304"/>
        <v>2.6402502940852797</v>
      </c>
      <c r="F324" s="287" t="str">
        <f t="shared" si="305"/>
        <v>B</v>
      </c>
      <c r="G324" s="312">
        <f t="shared" si="306"/>
        <v>2.7870999999999992</v>
      </c>
      <c r="H324" s="312">
        <f t="shared" si="306"/>
        <v>4.2485398415332805</v>
      </c>
      <c r="I324" s="287" t="str">
        <f t="shared" si="307"/>
        <v>C</v>
      </c>
      <c r="J324" s="320">
        <f t="shared" si="373"/>
        <v>3</v>
      </c>
      <c r="K324" s="80">
        <f t="shared" si="374"/>
        <v>3</v>
      </c>
      <c r="L324" s="82">
        <f t="shared" si="375"/>
        <v>3</v>
      </c>
      <c r="M324" s="80">
        <f t="shared" si="308"/>
        <v>35</v>
      </c>
      <c r="N324" s="80">
        <f t="shared" si="309"/>
        <v>140</v>
      </c>
      <c r="O324" s="80">
        <f t="shared" si="310"/>
        <v>140</v>
      </c>
      <c r="P324" s="80">
        <f t="shared" si="311"/>
        <v>700</v>
      </c>
      <c r="Q324" s="80">
        <f t="shared" si="312"/>
        <v>1960</v>
      </c>
      <c r="R324" s="80">
        <f t="shared" si="313"/>
        <v>1960</v>
      </c>
      <c r="S324" s="80">
        <f t="shared" si="314"/>
        <v>70</v>
      </c>
      <c r="T324" s="80">
        <f>0</f>
        <v>0</v>
      </c>
      <c r="U324" s="80">
        <f>'Int. Sens. Plot'!$B$2</f>
        <v>100</v>
      </c>
      <c r="V324" s="80">
        <f>'Int. Sens. Plot'!$B$3</f>
        <v>25</v>
      </c>
      <c r="W324" s="80">
        <f t="shared" si="315"/>
        <v>5</v>
      </c>
      <c r="X324" s="80">
        <f t="shared" si="316"/>
        <v>5</v>
      </c>
      <c r="Y324" s="225">
        <v>0.5</v>
      </c>
      <c r="Z324" s="80">
        <v>0</v>
      </c>
      <c r="AA324" s="86">
        <v>45</v>
      </c>
      <c r="AB324" s="86">
        <v>5</v>
      </c>
      <c r="AC324" s="80">
        <v>90</v>
      </c>
      <c r="AD324" s="80">
        <v>45</v>
      </c>
      <c r="AE324" s="80">
        <v>12</v>
      </c>
      <c r="AF324" s="80">
        <f t="shared" si="317"/>
        <v>45</v>
      </c>
      <c r="AG324" s="80">
        <f t="shared" si="318"/>
        <v>45</v>
      </c>
      <c r="AH324" s="86">
        <v>0</v>
      </c>
      <c r="AI324" s="86">
        <v>12</v>
      </c>
      <c r="AJ324" s="40">
        <v>304.89999999999998</v>
      </c>
      <c r="AK324" s="86">
        <v>9</v>
      </c>
      <c r="AL324" s="86">
        <v>0</v>
      </c>
      <c r="AM324" s="91">
        <v>1</v>
      </c>
      <c r="AN324" s="91">
        <v>0.1</v>
      </c>
      <c r="AO324" s="122">
        <v>3.5</v>
      </c>
      <c r="AP324" s="122">
        <v>10</v>
      </c>
      <c r="AQ324" s="122">
        <v>3</v>
      </c>
      <c r="AR324" s="122">
        <v>3</v>
      </c>
      <c r="AS324" s="122" t="str">
        <f t="shared" si="319"/>
        <v>Stop</v>
      </c>
      <c r="AT324" s="119" t="s">
        <v>74</v>
      </c>
      <c r="AU324" s="321" t="s">
        <v>74</v>
      </c>
      <c r="AV324" s="306">
        <f t="shared" si="320"/>
        <v>15.857142857142858</v>
      </c>
      <c r="AW324" s="276">
        <f t="shared" si="321"/>
        <v>0.5444444444444444</v>
      </c>
      <c r="AX324" s="276">
        <f t="shared" si="322"/>
        <v>2.7777777777777776E-2</v>
      </c>
      <c r="AY324" s="125">
        <f t="shared" si="323"/>
        <v>182.14833055200393</v>
      </c>
      <c r="AZ324" s="125">
        <f t="shared" si="324"/>
        <v>273.22249582800589</v>
      </c>
      <c r="BA324" s="125">
        <f t="shared" si="325"/>
        <v>378.15380396115069</v>
      </c>
      <c r="BB324" s="125">
        <f t="shared" si="326"/>
        <v>1</v>
      </c>
      <c r="BC324" s="125">
        <f t="shared" si="327"/>
        <v>1</v>
      </c>
      <c r="BD324" s="326" t="str">
        <f t="shared" si="328"/>
        <v>-</v>
      </c>
      <c r="BE324" s="125" t="str">
        <f t="shared" si="329"/>
        <v>-</v>
      </c>
      <c r="BF324" s="125">
        <f t="shared" si="330"/>
        <v>5.2218695013155836</v>
      </c>
      <c r="BG324" s="125">
        <f t="shared" si="331"/>
        <v>1.1978086274186128</v>
      </c>
      <c r="BH324" s="127">
        <f t="shared" si="332"/>
        <v>163.33333333333334</v>
      </c>
      <c r="BI324" s="125">
        <f t="shared" si="333"/>
        <v>0.74316666666666664</v>
      </c>
      <c r="BJ324" s="125">
        <f t="shared" si="334"/>
        <v>9.9574999999999997E-2</v>
      </c>
      <c r="BK324" s="127">
        <f t="shared" si="335"/>
        <v>49</v>
      </c>
      <c r="BL324" s="126">
        <f>IF(AS324="Signalized",(AC324-BK324)^2/(2*AC324),IF(AS324="Free",PEDBIKE_DELAY(AX324,AW324,AF324,AE324,AO324,AR324,AM324,L324,TRUE),IF(AS324="Stop",1,"Control N/A!")))</f>
        <v>1</v>
      </c>
      <c r="BM324" s="125">
        <f t="shared" si="336"/>
        <v>0</v>
      </c>
      <c r="BN324" s="125">
        <f t="shared" si="337"/>
        <v>2.6402502940852797</v>
      </c>
      <c r="BO324" s="124" t="str">
        <f t="shared" si="338"/>
        <v>B</v>
      </c>
      <c r="BP324" s="310"/>
      <c r="BQ324" s="302">
        <f t="shared" si="339"/>
        <v>1500</v>
      </c>
      <c r="BR324" s="126">
        <v>309</v>
      </c>
      <c r="BS324" s="127">
        <f t="shared" si="340"/>
        <v>4.5319930917873232E-3</v>
      </c>
      <c r="BT324" s="126">
        <f t="shared" si="341"/>
        <v>22.5</v>
      </c>
      <c r="BU324" s="303">
        <f t="shared" si="342"/>
        <v>7.5</v>
      </c>
      <c r="BV324" s="276">
        <f t="shared" si="343"/>
        <v>0.5444444444444444</v>
      </c>
      <c r="BW324" s="276">
        <f t="shared" si="344"/>
        <v>6.9444444444444441E-3</v>
      </c>
      <c r="BX324" s="125">
        <f t="shared" si="345"/>
        <v>1</v>
      </c>
      <c r="BY324" s="125">
        <f t="shared" si="346"/>
        <v>6.8256114478663227E-3</v>
      </c>
      <c r="BZ324" s="125">
        <f t="shared" si="347"/>
        <v>7.5</v>
      </c>
      <c r="CA324" s="125">
        <f t="shared" si="348"/>
        <v>8.6745550118255244E-2</v>
      </c>
      <c r="CB324" s="125">
        <f t="shared" si="349"/>
        <v>0.98314879874005245</v>
      </c>
      <c r="CC324" s="125">
        <f t="shared" si="350"/>
        <v>101.36870554150529</v>
      </c>
      <c r="CD324" s="125">
        <f t="shared" si="351"/>
        <v>1.7081844585402628</v>
      </c>
      <c r="CE324" s="125">
        <f t="shared" si="352"/>
        <v>59</v>
      </c>
      <c r="CF324" s="304" cm="1">
        <f t="array" ref="CF324">PEDBIKE_DELAY(BW324,BV324,AG324,AH324,AP324,AQ324,AN324,L324,FALSE)</f>
        <v>21.588681676140215</v>
      </c>
      <c r="CG324" s="306">
        <f t="shared" si="353"/>
        <v>7.5</v>
      </c>
      <c r="CH324" s="125">
        <f t="shared" si="354"/>
        <v>1</v>
      </c>
      <c r="CI324" s="125">
        <f t="shared" si="355"/>
        <v>6.8256114478663227E-3</v>
      </c>
      <c r="CJ324" s="125">
        <f t="shared" si="356"/>
        <v>7.5</v>
      </c>
      <c r="CK324" s="125">
        <f t="shared" si="357"/>
        <v>0.98314879874005245</v>
      </c>
      <c r="CL324" s="125">
        <f t="shared" si="358"/>
        <v>1</v>
      </c>
      <c r="CM324" s="125">
        <f t="shared" si="359"/>
        <v>99.660521082965033</v>
      </c>
      <c r="CN324" s="125">
        <f t="shared" si="360"/>
        <v>1.7081844585402628</v>
      </c>
      <c r="CO324" s="127">
        <f t="shared" si="361"/>
        <v>59</v>
      </c>
      <c r="CP324" s="125" cm="1">
        <f t="array" ref="CP324">PEDBIKE_DELAY(BW324,AW324,AG324,AH324,AP324,AQ324,AN324,L324,FALSE)</f>
        <v>21.588681676140215</v>
      </c>
      <c r="CQ324" s="126">
        <f t="shared" si="362"/>
        <v>30.5</v>
      </c>
      <c r="CR324" s="126">
        <f t="shared" si="363"/>
        <v>78.5</v>
      </c>
      <c r="CS324" s="126">
        <f t="shared" si="364"/>
        <v>54.5</v>
      </c>
      <c r="CT324" s="304">
        <f t="shared" si="365"/>
        <v>35.950000000000003</v>
      </c>
      <c r="CU324" s="126">
        <f t="shared" si="376"/>
        <v>21.588681676140215</v>
      </c>
      <c r="CV324" s="126">
        <f t="shared" si="366"/>
        <v>0</v>
      </c>
      <c r="CW324" s="127">
        <f t="shared" si="367"/>
        <v>0</v>
      </c>
      <c r="CX324" s="124">
        <f t="shared" si="368"/>
        <v>12</v>
      </c>
      <c r="CY324" s="124">
        <f t="shared" si="377"/>
        <v>2.2294999999999998</v>
      </c>
      <c r="CZ324" s="124">
        <f t="shared" si="378"/>
        <v>1.2319398415332807</v>
      </c>
      <c r="DA324" s="125">
        <f t="shared" si="369"/>
        <v>-1.8843000000000001</v>
      </c>
      <c r="DB324" s="125">
        <f t="shared" si="370"/>
        <v>0.53900000000000003</v>
      </c>
      <c r="DC324" s="125">
        <f t="shared" si="371"/>
        <v>2.7870999999999992</v>
      </c>
      <c r="DD324" s="125">
        <f t="shared" si="379"/>
        <v>4.2485398415332805</v>
      </c>
      <c r="DE324" s="298" t="str">
        <f t="shared" si="372"/>
        <v>C</v>
      </c>
    </row>
    <row r="325" spans="1:109" x14ac:dyDescent="0.25">
      <c r="A325" s="23">
        <v>800</v>
      </c>
      <c r="B325" s="23">
        <v>35</v>
      </c>
      <c r="C325" s="23">
        <v>3</v>
      </c>
      <c r="D325" s="23" t="s">
        <v>266</v>
      </c>
      <c r="E325" s="312">
        <f t="shared" si="304"/>
        <v>2.7606419607519457</v>
      </c>
      <c r="F325" s="287" t="str">
        <f t="shared" si="305"/>
        <v>C</v>
      </c>
      <c r="G325" s="312">
        <f t="shared" si="306"/>
        <v>2.8640999999999992</v>
      </c>
      <c r="H325" s="312">
        <f t="shared" si="306"/>
        <v>4.7586568887265521</v>
      </c>
      <c r="I325" s="287" t="str">
        <f t="shared" si="307"/>
        <v>C</v>
      </c>
      <c r="J325" s="320">
        <f t="shared" si="373"/>
        <v>3</v>
      </c>
      <c r="K325" s="80">
        <f t="shared" si="374"/>
        <v>3</v>
      </c>
      <c r="L325" s="82">
        <f t="shared" si="375"/>
        <v>3</v>
      </c>
      <c r="M325" s="80">
        <f t="shared" si="308"/>
        <v>35</v>
      </c>
      <c r="N325" s="80">
        <f t="shared" si="309"/>
        <v>160</v>
      </c>
      <c r="O325" s="80">
        <f t="shared" si="310"/>
        <v>160</v>
      </c>
      <c r="P325" s="80">
        <f t="shared" si="311"/>
        <v>800</v>
      </c>
      <c r="Q325" s="80">
        <f t="shared" si="312"/>
        <v>2240</v>
      </c>
      <c r="R325" s="80">
        <f t="shared" si="313"/>
        <v>2240</v>
      </c>
      <c r="S325" s="80">
        <f t="shared" si="314"/>
        <v>80</v>
      </c>
      <c r="T325" s="80">
        <f>0</f>
        <v>0</v>
      </c>
      <c r="U325" s="80">
        <f>'Int. Sens. Plot'!$B$2</f>
        <v>100</v>
      </c>
      <c r="V325" s="80">
        <f>'Int. Sens. Plot'!$B$3</f>
        <v>25</v>
      </c>
      <c r="W325" s="80">
        <f t="shared" si="315"/>
        <v>5</v>
      </c>
      <c r="X325" s="80">
        <f t="shared" si="316"/>
        <v>5</v>
      </c>
      <c r="Y325" s="225">
        <v>0.5</v>
      </c>
      <c r="Z325" s="80">
        <v>0</v>
      </c>
      <c r="AA325" s="86">
        <v>45</v>
      </c>
      <c r="AB325" s="86">
        <v>5</v>
      </c>
      <c r="AC325" s="80">
        <v>90</v>
      </c>
      <c r="AD325" s="80">
        <v>45</v>
      </c>
      <c r="AE325" s="80">
        <v>12</v>
      </c>
      <c r="AF325" s="80">
        <f t="shared" si="317"/>
        <v>45</v>
      </c>
      <c r="AG325" s="80">
        <f t="shared" si="318"/>
        <v>45</v>
      </c>
      <c r="AH325" s="86">
        <v>0</v>
      </c>
      <c r="AI325" s="86">
        <v>12</v>
      </c>
      <c r="AJ325" s="40">
        <v>305.89999999999998</v>
      </c>
      <c r="AK325" s="86">
        <v>9</v>
      </c>
      <c r="AL325" s="86">
        <v>0</v>
      </c>
      <c r="AM325" s="91">
        <v>1</v>
      </c>
      <c r="AN325" s="91">
        <v>0.1</v>
      </c>
      <c r="AO325" s="122">
        <v>3.5</v>
      </c>
      <c r="AP325" s="122">
        <v>10</v>
      </c>
      <c r="AQ325" s="122">
        <v>3</v>
      </c>
      <c r="AR325" s="122">
        <v>3</v>
      </c>
      <c r="AS325" s="122" t="str">
        <f t="shared" si="319"/>
        <v>Stop</v>
      </c>
      <c r="AT325" s="119" t="s">
        <v>74</v>
      </c>
      <c r="AU325" s="321" t="s">
        <v>74</v>
      </c>
      <c r="AV325" s="306">
        <f t="shared" si="320"/>
        <v>15.857142857142858</v>
      </c>
      <c r="AW325" s="276">
        <f t="shared" si="321"/>
        <v>0.62222222222222223</v>
      </c>
      <c r="AX325" s="276">
        <f t="shared" si="322"/>
        <v>2.7777777777777776E-2</v>
      </c>
      <c r="AY325" s="125">
        <f t="shared" si="323"/>
        <v>549.6123853040682</v>
      </c>
      <c r="AZ325" s="125">
        <f t="shared" si="324"/>
        <v>824.41857795610235</v>
      </c>
      <c r="BA325" s="125">
        <f t="shared" si="325"/>
        <v>1113.0819134652793</v>
      </c>
      <c r="BB325" s="125">
        <f t="shared" si="326"/>
        <v>1</v>
      </c>
      <c r="BC325" s="125">
        <f t="shared" si="327"/>
        <v>1</v>
      </c>
      <c r="BD325" s="326" t="str">
        <f t="shared" si="328"/>
        <v>-</v>
      </c>
      <c r="BE325" s="125" t="str">
        <f t="shared" si="329"/>
        <v>-</v>
      </c>
      <c r="BF325" s="125">
        <f t="shared" si="330"/>
        <v>4.580686599634304</v>
      </c>
      <c r="BG325" s="125">
        <f t="shared" si="331"/>
        <v>1.1978086274186128</v>
      </c>
      <c r="BH325" s="127">
        <f t="shared" si="332"/>
        <v>186.66666666666666</v>
      </c>
      <c r="BI325" s="125">
        <f t="shared" si="333"/>
        <v>0.84933333333333316</v>
      </c>
      <c r="BJ325" s="125">
        <f t="shared" si="334"/>
        <v>0.1138</v>
      </c>
      <c r="BK325" s="127">
        <f t="shared" si="335"/>
        <v>49</v>
      </c>
      <c r="BL325" s="126">
        <f>IF(AS325="Signalized",(AC325-BK325)^2/(2*AC325),IF(AS325="Free",PEDBIKE_DELAY(AX325,AW325,AF325,AE325,AO325,AR325,AM325,L325,TRUE),IF(AS325="Stop",1,"Control N/A!")))</f>
        <v>1</v>
      </c>
      <c r="BM325" s="125">
        <f t="shared" si="336"/>
        <v>0</v>
      </c>
      <c r="BN325" s="125">
        <f t="shared" si="337"/>
        <v>2.7606419607519457</v>
      </c>
      <c r="BO325" s="124" t="str">
        <f t="shared" si="338"/>
        <v>C</v>
      </c>
      <c r="BP325" s="310"/>
      <c r="BQ325" s="302">
        <f t="shared" si="339"/>
        <v>1500</v>
      </c>
      <c r="BR325" s="126">
        <v>310</v>
      </c>
      <c r="BS325" s="127">
        <f t="shared" si="340"/>
        <v>7.7884027529618054E-4</v>
      </c>
      <c r="BT325" s="126">
        <f t="shared" si="341"/>
        <v>22.5</v>
      </c>
      <c r="BU325" s="303">
        <f t="shared" si="342"/>
        <v>7.5</v>
      </c>
      <c r="BV325" s="276">
        <f t="shared" si="343"/>
        <v>0.62222222222222223</v>
      </c>
      <c r="BW325" s="276">
        <f t="shared" si="344"/>
        <v>6.9444444444444441E-3</v>
      </c>
      <c r="BX325" s="125">
        <f t="shared" si="345"/>
        <v>1</v>
      </c>
      <c r="BY325" s="125">
        <f t="shared" si="346"/>
        <v>5.1625684456277528E-3</v>
      </c>
      <c r="BZ325" s="125">
        <f t="shared" si="347"/>
        <v>7.5</v>
      </c>
      <c r="CA325" s="125">
        <f t="shared" si="348"/>
        <v>9.8507633297175157E-2</v>
      </c>
      <c r="CB325" s="125">
        <f t="shared" si="349"/>
        <v>0.99059643744850479</v>
      </c>
      <c r="CC325" s="125">
        <f t="shared" si="350"/>
        <v>163.33667495840493</v>
      </c>
      <c r="CD325" s="125">
        <f t="shared" si="351"/>
        <v>1.5359466399246013</v>
      </c>
      <c r="CE325" s="125">
        <f t="shared" si="352"/>
        <v>106</v>
      </c>
      <c r="CF325" s="304" cm="1">
        <f t="array" ref="CF325">PEDBIKE_DELAY(BW325,BV325,AG325,AH325,AP325,AQ325,AN325,L325,FALSE)</f>
        <v>28.731590414811876</v>
      </c>
      <c r="CG325" s="306">
        <f t="shared" si="353"/>
        <v>7.5</v>
      </c>
      <c r="CH325" s="125">
        <f t="shared" si="354"/>
        <v>1</v>
      </c>
      <c r="CI325" s="125">
        <f t="shared" si="355"/>
        <v>5.1625684456277528E-3</v>
      </c>
      <c r="CJ325" s="125">
        <f t="shared" si="356"/>
        <v>7.5</v>
      </c>
      <c r="CK325" s="125">
        <f t="shared" si="357"/>
        <v>0.99059643744850479</v>
      </c>
      <c r="CL325" s="125">
        <f t="shared" si="358"/>
        <v>1</v>
      </c>
      <c r="CM325" s="125">
        <f t="shared" si="359"/>
        <v>161.80072831848034</v>
      </c>
      <c r="CN325" s="125">
        <f t="shared" si="360"/>
        <v>1.5359466399246013</v>
      </c>
      <c r="CO325" s="127">
        <f t="shared" si="361"/>
        <v>106</v>
      </c>
      <c r="CP325" s="125" cm="1">
        <f t="array" ref="CP325">PEDBIKE_DELAY(BW325,AW325,AG325,AH325,AP325,AQ325,AN325,L325,FALSE)</f>
        <v>28.731590414811876</v>
      </c>
      <c r="CQ325" s="126">
        <f t="shared" si="362"/>
        <v>30.5</v>
      </c>
      <c r="CR325" s="126">
        <f t="shared" si="363"/>
        <v>78.5</v>
      </c>
      <c r="CS325" s="126">
        <f t="shared" si="364"/>
        <v>54.5</v>
      </c>
      <c r="CT325" s="304">
        <f t="shared" si="365"/>
        <v>35.950000000000003</v>
      </c>
      <c r="CU325" s="126">
        <f t="shared" si="376"/>
        <v>28.731590414811876</v>
      </c>
      <c r="CV325" s="126">
        <f t="shared" si="366"/>
        <v>0</v>
      </c>
      <c r="CW325" s="127">
        <f t="shared" si="367"/>
        <v>0</v>
      </c>
      <c r="CX325" s="124">
        <f t="shared" si="368"/>
        <v>12</v>
      </c>
      <c r="CY325" s="124">
        <f t="shared" si="377"/>
        <v>2.5479999999999996</v>
      </c>
      <c r="CZ325" s="124">
        <f t="shared" si="378"/>
        <v>1.3465568887265531</v>
      </c>
      <c r="DA325" s="125">
        <f t="shared" si="369"/>
        <v>-1.8843000000000001</v>
      </c>
      <c r="DB325" s="125">
        <f t="shared" si="370"/>
        <v>0.61599999999999999</v>
      </c>
      <c r="DC325" s="125">
        <f t="shared" si="371"/>
        <v>2.8640999999999992</v>
      </c>
      <c r="DD325" s="125">
        <f t="shared" si="379"/>
        <v>4.7586568887265521</v>
      </c>
      <c r="DE325" s="298" t="str">
        <f t="shared" si="372"/>
        <v>C</v>
      </c>
    </row>
    <row r="326" spans="1:109" x14ac:dyDescent="0.25">
      <c r="A326" s="23">
        <v>900</v>
      </c>
      <c r="B326" s="23">
        <v>35</v>
      </c>
      <c r="C326" s="23">
        <v>3</v>
      </c>
      <c r="D326" s="23" t="s">
        <v>266</v>
      </c>
      <c r="E326" s="312">
        <f t="shared" ref="E326:E389" si="380">BN326</f>
        <v>2.8810336274186126</v>
      </c>
      <c r="F326" s="287" t="str">
        <f t="shared" ref="F326:F389" si="381">BO326</f>
        <v>C</v>
      </c>
      <c r="G326" s="312">
        <f t="shared" ref="G326:H389" si="382">DC326</f>
        <v>2.9411</v>
      </c>
      <c r="H326" s="312">
        <f t="shared" si="382"/>
        <v>5.2605843932241783</v>
      </c>
      <c r="I326" s="287" t="str">
        <f t="shared" ref="I326:I389" si="383">DE326</f>
        <v>C</v>
      </c>
      <c r="J326" s="320">
        <f t="shared" si="373"/>
        <v>3</v>
      </c>
      <c r="K326" s="80">
        <f t="shared" si="374"/>
        <v>3</v>
      </c>
      <c r="L326" s="82">
        <f t="shared" si="375"/>
        <v>3</v>
      </c>
      <c r="M326" s="80">
        <f t="shared" ref="M326:M389" si="384">B326</f>
        <v>35</v>
      </c>
      <c r="N326" s="80">
        <f t="shared" ref="N326:N389" si="385">P326*0.2</f>
        <v>180</v>
      </c>
      <c r="O326" s="80">
        <f t="shared" ref="O326:O389" si="386">P326*0.2</f>
        <v>180</v>
      </c>
      <c r="P326" s="80">
        <f t="shared" ref="P326:P389" si="387">A326</f>
        <v>900</v>
      </c>
      <c r="Q326" s="80">
        <f t="shared" ref="Q326:Q389" si="388">2*SUM(N326:P326)</f>
        <v>2520</v>
      </c>
      <c r="R326" s="80">
        <f t="shared" ref="R326:R389" si="389">Q326</f>
        <v>2520</v>
      </c>
      <c r="S326" s="80">
        <f t="shared" ref="S326:S389" si="390">N326*0.5</f>
        <v>90</v>
      </c>
      <c r="T326" s="80">
        <f>0</f>
        <v>0</v>
      </c>
      <c r="U326" s="80">
        <f>'Int. Sens. Plot'!$B$2</f>
        <v>100</v>
      </c>
      <c r="V326" s="80">
        <f>'Int. Sens. Plot'!$B$3</f>
        <v>25</v>
      </c>
      <c r="W326" s="80">
        <f t="shared" ref="W326:W389" si="391">V326*0.2</f>
        <v>5</v>
      </c>
      <c r="X326" s="80">
        <f t="shared" ref="X326:X389" si="392">V326*0.2</f>
        <v>5</v>
      </c>
      <c r="Y326" s="225">
        <v>0.5</v>
      </c>
      <c r="Z326" s="80">
        <v>0</v>
      </c>
      <c r="AA326" s="86">
        <v>45</v>
      </c>
      <c r="AB326" s="86">
        <v>5</v>
      </c>
      <c r="AC326" s="80">
        <v>90</v>
      </c>
      <c r="AD326" s="80">
        <v>45</v>
      </c>
      <c r="AE326" s="80">
        <v>12</v>
      </c>
      <c r="AF326" s="80">
        <f t="shared" ref="AF326:AF389" si="393">12*J326+AK326</f>
        <v>45</v>
      </c>
      <c r="AG326" s="80">
        <f t="shared" ref="AG326:AG389" si="394">12*J326+AK326</f>
        <v>45</v>
      </c>
      <c r="AH326" s="86">
        <v>0</v>
      </c>
      <c r="AI326" s="86">
        <v>12</v>
      </c>
      <c r="AJ326" s="40">
        <v>306.89999999999998</v>
      </c>
      <c r="AK326" s="86">
        <v>9</v>
      </c>
      <c r="AL326" s="86">
        <v>0</v>
      </c>
      <c r="AM326" s="91">
        <v>1</v>
      </c>
      <c r="AN326" s="91">
        <v>0.1</v>
      </c>
      <c r="AO326" s="122">
        <v>3.5</v>
      </c>
      <c r="AP326" s="122">
        <v>10</v>
      </c>
      <c r="AQ326" s="122">
        <v>3</v>
      </c>
      <c r="AR326" s="122">
        <v>3</v>
      </c>
      <c r="AS326" s="122" t="str">
        <f t="shared" ref="AS326:AS389" si="395">D326</f>
        <v>Stop</v>
      </c>
      <c r="AT326" s="119" t="s">
        <v>74</v>
      </c>
      <c r="AU326" s="321" t="s">
        <v>74</v>
      </c>
      <c r="AV326" s="306">
        <f t="shared" ref="AV326:AV389" si="396">(AF326/AO326) + 3</f>
        <v>15.857142857142858</v>
      </c>
      <c r="AW326" s="276">
        <f t="shared" ref="AW326:AW389" si="397">Q326/3600</f>
        <v>0.7</v>
      </c>
      <c r="AX326" s="276">
        <f t="shared" ref="AX326:AX389" si="398">U326/3600</f>
        <v>2.7777777777777776E-2</v>
      </c>
      <c r="AY326" s="125">
        <f t="shared" ref="AY326:AY389" si="399">MAX(8*AZ326/AE326,1)</f>
        <v>1684.1573068598136</v>
      </c>
      <c r="AZ326" s="125">
        <f t="shared" ref="AZ326:AZ389" si="400">(AX326*EXP(AX326*AV326)+AW326*EXP(-AW326*AV326))/((AX326+AW326)*EXP((AX326-AW326)*AV326))</f>
        <v>2526.2359602897204</v>
      </c>
      <c r="BA326" s="125">
        <f t="shared" ref="BA326:BA389" si="401">AV326+2*(AY326-1)</f>
        <v>3382.1717565767699</v>
      </c>
      <c r="BB326" s="125">
        <f t="shared" ref="BB326:BB389" si="402">1-EXP(-BA326*AW326/J326)</f>
        <v>1</v>
      </c>
      <c r="BC326" s="125">
        <f t="shared" ref="BC326:BC389" si="403">1-(1-BB326)^J326</f>
        <v>1</v>
      </c>
      <c r="BD326" s="326" t="str">
        <f t="shared" ref="BD326:BD389" si="404">IF(AS326="Free", (1/AW326)*(EXP(AW326*BA326)-AW326*BA326-1)/BC326, "-")</f>
        <v>-</v>
      </c>
      <c r="BE326" s="125" t="str">
        <f t="shared" ref="BE326:BE389" si="405">IF(AS326="Free", ROUND(1/EXP(-AW326*AV326),0),"-")</f>
        <v>-</v>
      </c>
      <c r="BF326" s="125">
        <f t="shared" ref="BF326:BF389" si="406">((1/(AW326/J326)) - (AV326-(1/(AW326/J326)))*EXP(-(AW326/J326)*AV326))/(1-EXP(-(AW326/J326)*AV326))</f>
        <v>4.1010194275001055</v>
      </c>
      <c r="BG326" s="125">
        <f t="shared" ref="BG326:BG389" si="407">0.681*J326^0.514</f>
        <v>1.1978086274186128</v>
      </c>
      <c r="BH326" s="127">
        <f t="shared" ref="BH326:BH389" si="408">2*SUM(N326:P326)/(4*J326)</f>
        <v>210</v>
      </c>
      <c r="BI326" s="125">
        <f t="shared" ref="BI326:BI389" si="409">0.00013*BH326*M326</f>
        <v>0.9554999999999999</v>
      </c>
      <c r="BJ326" s="125">
        <f t="shared" ref="BJ326:BJ389" si="410">0.00569*SUM(S326:T326)/4-Z326*(0.0027*BH326-0.1946)</f>
        <v>0.128025</v>
      </c>
      <c r="BK326" s="127">
        <f t="shared" ref="BK326:BK389" si="411">AD326+4</f>
        <v>49</v>
      </c>
      <c r="BL326" s="126">
        <f>IF(AS326="Signalized",(AC326-BK326)^2/(2*AC326),IF(AS326="Free",PEDBIKE_DELAY(AX326,AW326,AF326,AE326,AO326,AR326,AM326,L326,TRUE),IF(AS326="Stop",1,"Control N/A!")))</f>
        <v>1</v>
      </c>
      <c r="BM326" s="125">
        <f t="shared" ref="BM326:BM389" si="412">0.0401*LN(BL326)</f>
        <v>0</v>
      </c>
      <c r="BN326" s="125">
        <f t="shared" ref="BN326:BN389" si="413">IF(J326&gt;0,0.5997+BG326+BI326+BJ326+BM326,0)</f>
        <v>2.8810336274186126</v>
      </c>
      <c r="BO326" s="124" t="str">
        <f t="shared" ref="BO326:BO389" si="414">IF(BN326&lt;=2,"A",IF(BN326&lt;=2.75,"B",IF(BN326&lt;=3.5,"C",IF(BN326&lt;=4.25,"D",IF(BN326&lt;=5,"E","F")))))</f>
        <v>C</v>
      </c>
      <c r="BP326" s="310"/>
      <c r="BQ326" s="302">
        <f t="shared" ref="BQ326:BQ389" si="415">MAX(1500*ROUNDDOWN(AH326/2.5,0),1500)</f>
        <v>1500</v>
      </c>
      <c r="BR326" s="126">
        <v>311</v>
      </c>
      <c r="BS326" s="127">
        <f t="shared" ref="BS326:BS389" si="416">BQ326*EXP(-(N326/3600)*BR326)*AA326/AC326</f>
        <v>1.3236771435635935E-4</v>
      </c>
      <c r="BT326" s="126">
        <f t="shared" ref="BT326:BT389" si="417">0.5*AC326*(1-AA326/AC326)^2/(1-MIN(V326/BS326,1)*(AA326/AC326))</f>
        <v>22.5</v>
      </c>
      <c r="BU326" s="303">
        <f t="shared" ref="BU326:BU389" si="418">AG326/AP326 +AQ326</f>
        <v>7.5</v>
      </c>
      <c r="BV326" s="276">
        <f t="shared" ref="BV326:BV389" si="419">R326/3600</f>
        <v>0.7</v>
      </c>
      <c r="BW326" s="276">
        <f t="shared" ref="BW326:BW389" si="420">V326/3600</f>
        <v>6.9444444444444441E-3</v>
      </c>
      <c r="BX326" s="125">
        <f t="shared" ref="BX326:BX389" si="421">MAX(IF(AH326=0,0,4*BY326/AH326),1)</f>
        <v>1</v>
      </c>
      <c r="BY326" s="125">
        <f t="shared" ref="BY326:BY389" si="422">((V326/3600)*EXP(BU326*V326/3600) + BV326*EXP(-BV326*BU326))/(((V326/3600)+BV326)*EXP(((V326/3600)-BV326))*BU326)</f>
        <v>4.1447764247004235E-3</v>
      </c>
      <c r="BZ326" s="125">
        <f t="shared" ref="BZ326:BZ389" si="423">BU326+2*(BX326-1)</f>
        <v>7.5</v>
      </c>
      <c r="CA326" s="125">
        <f t="shared" ref="CA326:CA389" si="424">1-EXP(-BZ326*BV326/AG326)</f>
        <v>0.11011822901197621</v>
      </c>
      <c r="CB326" s="125">
        <f t="shared" ref="CB326:CB389" si="425">1 - (1-CA326)^AG326</f>
        <v>0.99475248160081864</v>
      </c>
      <c r="CC326" s="125">
        <f t="shared" ref="CC326:CC389" si="426">(1/BV326)*(EXP(BV326*BU326)-AW326*BU326-1)/CB326</f>
        <v>264.69796236865534</v>
      </c>
      <c r="CD326" s="125">
        <f t="shared" ref="CD326:CD389" si="427">((1/BV326) - (CJ326+(1/BV326))*EXP(-BV326*CJ326))/(1-EXP(-BV326*CJ326))</f>
        <v>1.3890074277553406</v>
      </c>
      <c r="CE326" s="125">
        <f t="shared" ref="CE326:CE389" si="428">ROUND(1/EXP(-BV326*BZ326),0)</f>
        <v>191</v>
      </c>
      <c r="CF326" s="304" cm="1">
        <f t="array" ref="CF326">PEDBIKE_DELAY(BW326,BV326,AG326,AH326,AP326,AQ326,AN326,L326,FALSE)</f>
        <v>37.4648244039048</v>
      </c>
      <c r="CG326" s="306">
        <f t="shared" ref="CG326:CG389" si="429">AF326/AP326 +AQ326</f>
        <v>7.5</v>
      </c>
      <c r="CH326" s="125">
        <f t="shared" ref="CH326:CH389" si="430">MAX(IF(AH326=0,0,4*CI326/AH326),1)</f>
        <v>1</v>
      </c>
      <c r="CI326" s="125">
        <f t="shared" ref="CI326:CI389" si="431">((V326/3600)*EXP(CG326*V326/3600) + AW326*EXP(-AW326*CG326))/(((V326/3600)+AW326)*EXP(((V326/3600)-AW326))*CG326)</f>
        <v>4.1447764247004235E-3</v>
      </c>
      <c r="CJ326" s="125">
        <f t="shared" ref="CJ326:CJ389" si="432">CG326+2*(CH326-1)</f>
        <v>7.5</v>
      </c>
      <c r="CK326" s="125">
        <f t="shared" ref="CK326:CK389" si="433">1-EXP(-CJ326*AW326)</f>
        <v>0.99475248160081864</v>
      </c>
      <c r="CL326" s="125">
        <f t="shared" ref="CL326:CL389" si="434">1-(1-CK326)^AF326</f>
        <v>1</v>
      </c>
      <c r="CM326" s="125">
        <f t="shared" ref="CM326:CM389" si="435">(1/AW326)*(EXP(AW326*CJ326)-AW326*CJ326-1)/CL326</f>
        <v>263.30895494089998</v>
      </c>
      <c r="CN326" s="125">
        <f t="shared" ref="CN326:CN389" si="436">((1/AW326) - (CJ326+(1/AW326))*EXP(-AW326*CJ326))/(1-EXP(-AW326*CJ326))</f>
        <v>1.3890074277553406</v>
      </c>
      <c r="CO326" s="127">
        <f t="shared" ref="CO326:CO389" si="437">ROUND(1/EXP(-AW326*CJ326),0)</f>
        <v>191</v>
      </c>
      <c r="CP326" s="125" cm="1">
        <f t="array" ref="CP326">PEDBIKE_DELAY(BW326,AW326,AG326,AH326,AP326,AQ326,AN326,L326,FALSE)</f>
        <v>37.4648244039048</v>
      </c>
      <c r="CQ326" s="126">
        <f t="shared" ref="CQ326:CQ389" si="438">(AA326)/2 + AB326 + AQ326</f>
        <v>30.5</v>
      </c>
      <c r="CR326" s="126">
        <f t="shared" ref="CR326:CR389" si="439">((AC326-AA326)/2)+AA326+AB326+2*AQ326</f>
        <v>78.5</v>
      </c>
      <c r="CS326" s="126">
        <f t="shared" ref="CS326:CS389" si="440">(AA326/AC326)*CQ326+((AC326-AA326)/AC326)*CR326</f>
        <v>54.5</v>
      </c>
      <c r="CT326" s="304">
        <f t="shared" ref="CT326:CT389" si="441">BT326+(W326/V326)*((1-Y326)*80 + Y326*CS326)</f>
        <v>35.950000000000003</v>
      </c>
      <c r="CU326" s="126">
        <f t="shared" si="376"/>
        <v>37.4648244039048</v>
      </c>
      <c r="CV326" s="126">
        <f t="shared" ref="CV326:CV389" si="442">IF(AND(AT326="Yes",(AL326-1.5)&gt;0),AL326-1.5,AL326)</f>
        <v>0</v>
      </c>
      <c r="CW326" s="127">
        <f t="shared" ref="CW326:CW389" si="443">IF(AJ326&gt;0,0,1)</f>
        <v>0</v>
      </c>
      <c r="CX326" s="124">
        <f t="shared" ref="CX326:CX389" si="444">AI326+AH326+CV326+CW326*AK326</f>
        <v>12</v>
      </c>
      <c r="CY326" s="124">
        <f t="shared" si="377"/>
        <v>2.8664999999999994</v>
      </c>
      <c r="CZ326" s="124">
        <f t="shared" si="378"/>
        <v>1.452984393224179</v>
      </c>
      <c r="DA326" s="125">
        <f t="shared" ref="DA326:DA389" si="445">0.0153*AF326-0.2144*CX326</f>
        <v>-1.8843000000000001</v>
      </c>
      <c r="DB326" s="125">
        <f t="shared" ref="DB326:DB389" si="446">0.0066*SUM(N326:P326)/(4*L326)</f>
        <v>0.69300000000000006</v>
      </c>
      <c r="DC326" s="125">
        <f t="shared" ref="DC326:DC389" si="447">IF(J326&gt;0,4.1324+DB326+DA326,0)</f>
        <v>2.9411</v>
      </c>
      <c r="DD326" s="125">
        <f t="shared" si="379"/>
        <v>5.2605843932241783</v>
      </c>
      <c r="DE326" s="298" t="str">
        <f t="shared" ref="DE326:DE389" si="448">IF(DC326&lt;=2,"A",IF(DC326&lt;=2.75,"B",IF(DC326&lt;=3.5,"C",IF(DC326&lt;=4.25,"D",IF(DC326&lt;=5,"E","F")))))</f>
        <v>C</v>
      </c>
    </row>
    <row r="327" spans="1:109" x14ac:dyDescent="0.25">
      <c r="A327" s="23">
        <v>1000</v>
      </c>
      <c r="B327" s="23">
        <v>35</v>
      </c>
      <c r="C327" s="23">
        <v>3</v>
      </c>
      <c r="D327" s="23" t="s">
        <v>266</v>
      </c>
      <c r="E327" s="312">
        <f t="shared" si="380"/>
        <v>3.001425294085279</v>
      </c>
      <c r="F327" s="287" t="str">
        <f t="shared" si="381"/>
        <v>C</v>
      </c>
      <c r="G327" s="312">
        <f t="shared" si="382"/>
        <v>3.0181</v>
      </c>
      <c r="H327" s="312">
        <f t="shared" si="382"/>
        <v>5.7544279355739185</v>
      </c>
      <c r="I327" s="287" t="str">
        <f t="shared" si="383"/>
        <v>C</v>
      </c>
      <c r="J327" s="320">
        <f t="shared" ref="J327:J390" si="449">C327</f>
        <v>3</v>
      </c>
      <c r="K327" s="80">
        <f t="shared" ref="K327:K390" si="450">C327</f>
        <v>3</v>
      </c>
      <c r="L327" s="82">
        <f t="shared" ref="L327:L390" si="451">C327</f>
        <v>3</v>
      </c>
      <c r="M327" s="80">
        <f t="shared" si="384"/>
        <v>35</v>
      </c>
      <c r="N327" s="80">
        <f t="shared" si="385"/>
        <v>200</v>
      </c>
      <c r="O327" s="80">
        <f t="shared" si="386"/>
        <v>200</v>
      </c>
      <c r="P327" s="80">
        <f t="shared" si="387"/>
        <v>1000</v>
      </c>
      <c r="Q327" s="80">
        <f t="shared" si="388"/>
        <v>2800</v>
      </c>
      <c r="R327" s="80">
        <f t="shared" si="389"/>
        <v>2800</v>
      </c>
      <c r="S327" s="80">
        <f t="shared" si="390"/>
        <v>100</v>
      </c>
      <c r="T327" s="80">
        <f>0</f>
        <v>0</v>
      </c>
      <c r="U327" s="80">
        <f>'Int. Sens. Plot'!$B$2</f>
        <v>100</v>
      </c>
      <c r="V327" s="80">
        <f>'Int. Sens. Plot'!$B$3</f>
        <v>25</v>
      </c>
      <c r="W327" s="80">
        <f t="shared" si="391"/>
        <v>5</v>
      </c>
      <c r="X327" s="80">
        <f t="shared" si="392"/>
        <v>5</v>
      </c>
      <c r="Y327" s="225">
        <v>0.5</v>
      </c>
      <c r="Z327" s="80">
        <v>0</v>
      </c>
      <c r="AA327" s="86">
        <v>45</v>
      </c>
      <c r="AB327" s="86">
        <v>5</v>
      </c>
      <c r="AC327" s="80">
        <v>90</v>
      </c>
      <c r="AD327" s="80">
        <v>45</v>
      </c>
      <c r="AE327" s="80">
        <v>12</v>
      </c>
      <c r="AF327" s="80">
        <f t="shared" si="393"/>
        <v>45</v>
      </c>
      <c r="AG327" s="80">
        <f t="shared" si="394"/>
        <v>45</v>
      </c>
      <c r="AH327" s="86">
        <v>0</v>
      </c>
      <c r="AI327" s="86">
        <v>12</v>
      </c>
      <c r="AJ327" s="40">
        <v>307.89999999999998</v>
      </c>
      <c r="AK327" s="86">
        <v>9</v>
      </c>
      <c r="AL327" s="86">
        <v>0</v>
      </c>
      <c r="AM327" s="91">
        <v>1</v>
      </c>
      <c r="AN327" s="91">
        <v>0.1</v>
      </c>
      <c r="AO327" s="122">
        <v>3.5</v>
      </c>
      <c r="AP327" s="122">
        <v>10</v>
      </c>
      <c r="AQ327" s="122">
        <v>3</v>
      </c>
      <c r="AR327" s="122">
        <v>3</v>
      </c>
      <c r="AS327" s="122" t="str">
        <f t="shared" si="395"/>
        <v>Stop</v>
      </c>
      <c r="AT327" s="119" t="s">
        <v>74</v>
      </c>
      <c r="AU327" s="321" t="s">
        <v>74</v>
      </c>
      <c r="AV327" s="306">
        <f t="shared" si="396"/>
        <v>15.857142857142858</v>
      </c>
      <c r="AW327" s="276">
        <f t="shared" si="397"/>
        <v>0.77777777777777779</v>
      </c>
      <c r="AX327" s="276">
        <f t="shared" si="398"/>
        <v>2.7777777777777776E-2</v>
      </c>
      <c r="AY327" s="125">
        <f t="shared" si="399"/>
        <v>5222.0835306054914</v>
      </c>
      <c r="AZ327" s="125">
        <f t="shared" si="400"/>
        <v>7833.1252959082376</v>
      </c>
      <c r="BA327" s="125">
        <f t="shared" si="401"/>
        <v>10458.024204068126</v>
      </c>
      <c r="BB327" s="125">
        <f t="shared" si="402"/>
        <v>1</v>
      </c>
      <c r="BC327" s="125">
        <f t="shared" si="403"/>
        <v>1</v>
      </c>
      <c r="BD327" s="326" t="str">
        <f t="shared" si="404"/>
        <v>-</v>
      </c>
      <c r="BE327" s="125" t="str">
        <f t="shared" si="405"/>
        <v>-</v>
      </c>
      <c r="BF327" s="125">
        <f t="shared" si="406"/>
        <v>3.7214613018450824</v>
      </c>
      <c r="BG327" s="125">
        <f t="shared" si="407"/>
        <v>1.1978086274186128</v>
      </c>
      <c r="BH327" s="127">
        <f t="shared" si="408"/>
        <v>233.33333333333334</v>
      </c>
      <c r="BI327" s="125">
        <f t="shared" si="409"/>
        <v>1.0616666666666665</v>
      </c>
      <c r="BJ327" s="125">
        <f t="shared" si="410"/>
        <v>0.14224999999999999</v>
      </c>
      <c r="BK327" s="127">
        <f t="shared" si="411"/>
        <v>49</v>
      </c>
      <c r="BL327" s="126">
        <f>IF(AS327="Signalized",(AC327-BK327)^2/(2*AC327),IF(AS327="Free",PEDBIKE_DELAY(AX327,AW327,AF327,AE327,AO327,AR327,AM327,L327,TRUE),IF(AS327="Stop",1,"Control N/A!")))</f>
        <v>1</v>
      </c>
      <c r="BM327" s="125">
        <f t="shared" si="412"/>
        <v>0</v>
      </c>
      <c r="BN327" s="125">
        <f t="shared" si="413"/>
        <v>3.001425294085279</v>
      </c>
      <c r="BO327" s="124" t="str">
        <f t="shared" si="414"/>
        <v>C</v>
      </c>
      <c r="BP327" s="310"/>
      <c r="BQ327" s="302">
        <f t="shared" si="415"/>
        <v>1500</v>
      </c>
      <c r="BR327" s="126">
        <v>312</v>
      </c>
      <c r="BS327" s="127">
        <f t="shared" si="416"/>
        <v>2.2247962495012519E-5</v>
      </c>
      <c r="BT327" s="126">
        <f t="shared" si="417"/>
        <v>22.5</v>
      </c>
      <c r="BU327" s="303">
        <f t="shared" si="418"/>
        <v>7.5</v>
      </c>
      <c r="BV327" s="276">
        <f t="shared" si="419"/>
        <v>0.77777777777777779</v>
      </c>
      <c r="BW327" s="276">
        <f t="shared" si="420"/>
        <v>6.9444444444444441E-3</v>
      </c>
      <c r="BX327" s="125">
        <f t="shared" si="421"/>
        <v>1</v>
      </c>
      <c r="BY327" s="125">
        <f t="shared" si="422"/>
        <v>3.5233745410120317E-3</v>
      </c>
      <c r="BZ327" s="125">
        <f t="shared" si="423"/>
        <v>7.5</v>
      </c>
      <c r="CA327" s="125">
        <f t="shared" si="424"/>
        <v>0.12157928831600806</v>
      </c>
      <c r="CB327" s="125">
        <f t="shared" si="425"/>
        <v>0.99707170030518177</v>
      </c>
      <c r="CC327" s="125">
        <f t="shared" si="426"/>
        <v>431.54310309085713</v>
      </c>
      <c r="CD327" s="125">
        <f t="shared" si="427"/>
        <v>1.263687537081851</v>
      </c>
      <c r="CE327" s="125">
        <f t="shared" si="428"/>
        <v>341</v>
      </c>
      <c r="CF327" s="304" cm="1">
        <f t="array" ref="CF327">PEDBIKE_DELAY(BW327,BV327,AG327,AH327,AP327,AQ327,AN327,L327,FALSE)</f>
        <v>47.877622228073797</v>
      </c>
      <c r="CG327" s="306">
        <f t="shared" si="429"/>
        <v>7.5</v>
      </c>
      <c r="CH327" s="125">
        <f t="shared" si="430"/>
        <v>1</v>
      </c>
      <c r="CI327" s="125">
        <f t="shared" si="431"/>
        <v>3.5233745410120317E-3</v>
      </c>
      <c r="CJ327" s="125">
        <f t="shared" si="432"/>
        <v>7.5</v>
      </c>
      <c r="CK327" s="125">
        <f t="shared" si="433"/>
        <v>0.99707170030518177</v>
      </c>
      <c r="CL327" s="125">
        <f t="shared" si="434"/>
        <v>1</v>
      </c>
      <c r="CM327" s="125">
        <f t="shared" si="435"/>
        <v>430.27941555377527</v>
      </c>
      <c r="CN327" s="125">
        <f t="shared" si="436"/>
        <v>1.263687537081851</v>
      </c>
      <c r="CO327" s="127">
        <f t="shared" si="437"/>
        <v>341</v>
      </c>
      <c r="CP327" s="125" cm="1">
        <f t="array" ref="CP327">PEDBIKE_DELAY(BW327,AW327,AG327,AH327,AP327,AQ327,AN327,L327,FALSE)</f>
        <v>47.877622228073797</v>
      </c>
      <c r="CQ327" s="126">
        <f t="shared" si="438"/>
        <v>30.5</v>
      </c>
      <c r="CR327" s="126">
        <f t="shared" si="439"/>
        <v>78.5</v>
      </c>
      <c r="CS327" s="126">
        <f t="shared" si="440"/>
        <v>54.5</v>
      </c>
      <c r="CT327" s="304">
        <f t="shared" si="441"/>
        <v>35.950000000000003</v>
      </c>
      <c r="CU327" s="126">
        <f t="shared" ref="CU327:CU390" si="452">IF(AS327="Signalized",CT327,IF(AS327="Free",0,IF(AS327="Stop",CF327,"Control N/A!")))</f>
        <v>47.877622228073797</v>
      </c>
      <c r="CV327" s="126">
        <f t="shared" si="442"/>
        <v>0</v>
      </c>
      <c r="CW327" s="127">
        <f t="shared" si="443"/>
        <v>0</v>
      </c>
      <c r="CX327" s="124">
        <f t="shared" si="444"/>
        <v>12</v>
      </c>
      <c r="CY327" s="124">
        <f t="shared" ref="CY327:CY390" si="453">(13/100000)*(Q327/4)*M327</f>
        <v>3.1850000000000001</v>
      </c>
      <c r="CZ327" s="124">
        <f t="shared" ref="CZ327:CZ390" si="454">IF(CU327&gt;1, 0.401*LN(CU327), 0)</f>
        <v>1.5513279355739178</v>
      </c>
      <c r="DA327" s="125">
        <f t="shared" si="445"/>
        <v>-1.8843000000000001</v>
      </c>
      <c r="DB327" s="125">
        <f t="shared" si="446"/>
        <v>0.77</v>
      </c>
      <c r="DC327" s="125">
        <f t="shared" si="447"/>
        <v>3.0181</v>
      </c>
      <c r="DD327" s="125">
        <f t="shared" ref="DD327:DD390" si="455">IF(J327&gt;0,2.1324+DB327+DA327+CZ327+CY327,0)</f>
        <v>5.7544279355739185</v>
      </c>
      <c r="DE327" s="298" t="str">
        <f t="shared" si="448"/>
        <v>C</v>
      </c>
    </row>
    <row r="328" spans="1:109" x14ac:dyDescent="0.25">
      <c r="A328" s="23">
        <v>1100</v>
      </c>
      <c r="B328" s="23">
        <v>35</v>
      </c>
      <c r="C328" s="23">
        <v>3</v>
      </c>
      <c r="D328" s="23" t="s">
        <v>266</v>
      </c>
      <c r="E328" s="312">
        <f t="shared" si="380"/>
        <v>3.1218169607519459</v>
      </c>
      <c r="F328" s="287" t="str">
        <f t="shared" si="381"/>
        <v>C</v>
      </c>
      <c r="G328" s="312">
        <f t="shared" si="382"/>
        <v>3.0951</v>
      </c>
      <c r="H328" s="312">
        <f t="shared" si="382"/>
        <v>6.2397853374510639</v>
      </c>
      <c r="I328" s="287" t="str">
        <f t="shared" si="383"/>
        <v>C</v>
      </c>
      <c r="J328" s="320">
        <f t="shared" si="449"/>
        <v>3</v>
      </c>
      <c r="K328" s="80">
        <f t="shared" si="450"/>
        <v>3</v>
      </c>
      <c r="L328" s="82">
        <f t="shared" si="451"/>
        <v>3</v>
      </c>
      <c r="M328" s="80">
        <f t="shared" si="384"/>
        <v>35</v>
      </c>
      <c r="N328" s="80">
        <f t="shared" si="385"/>
        <v>220</v>
      </c>
      <c r="O328" s="80">
        <f t="shared" si="386"/>
        <v>220</v>
      </c>
      <c r="P328" s="80">
        <f t="shared" si="387"/>
        <v>1100</v>
      </c>
      <c r="Q328" s="80">
        <f t="shared" si="388"/>
        <v>3080</v>
      </c>
      <c r="R328" s="80">
        <f t="shared" si="389"/>
        <v>3080</v>
      </c>
      <c r="S328" s="80">
        <f t="shared" si="390"/>
        <v>110</v>
      </c>
      <c r="T328" s="80">
        <f>0</f>
        <v>0</v>
      </c>
      <c r="U328" s="80">
        <f>'Int. Sens. Plot'!$B$2</f>
        <v>100</v>
      </c>
      <c r="V328" s="80">
        <f>'Int. Sens. Plot'!$B$3</f>
        <v>25</v>
      </c>
      <c r="W328" s="80">
        <f t="shared" si="391"/>
        <v>5</v>
      </c>
      <c r="X328" s="80">
        <f t="shared" si="392"/>
        <v>5</v>
      </c>
      <c r="Y328" s="225">
        <v>0.5</v>
      </c>
      <c r="Z328" s="80">
        <v>0</v>
      </c>
      <c r="AA328" s="86">
        <v>45</v>
      </c>
      <c r="AB328" s="86">
        <v>5</v>
      </c>
      <c r="AC328" s="80">
        <v>90</v>
      </c>
      <c r="AD328" s="80">
        <v>45</v>
      </c>
      <c r="AE328" s="80">
        <v>12</v>
      </c>
      <c r="AF328" s="80">
        <f t="shared" si="393"/>
        <v>45</v>
      </c>
      <c r="AG328" s="80">
        <f t="shared" si="394"/>
        <v>45</v>
      </c>
      <c r="AH328" s="86">
        <v>0</v>
      </c>
      <c r="AI328" s="86">
        <v>12</v>
      </c>
      <c r="AJ328" s="40">
        <v>308.89999999999998</v>
      </c>
      <c r="AK328" s="86">
        <v>9</v>
      </c>
      <c r="AL328" s="86">
        <v>0</v>
      </c>
      <c r="AM328" s="91">
        <v>1</v>
      </c>
      <c r="AN328" s="91">
        <v>0.1</v>
      </c>
      <c r="AO328" s="122">
        <v>3.5</v>
      </c>
      <c r="AP328" s="122">
        <v>10</v>
      </c>
      <c r="AQ328" s="122">
        <v>3</v>
      </c>
      <c r="AR328" s="122">
        <v>3</v>
      </c>
      <c r="AS328" s="122" t="str">
        <f t="shared" si="395"/>
        <v>Stop</v>
      </c>
      <c r="AT328" s="119" t="s">
        <v>74</v>
      </c>
      <c r="AU328" s="321" t="s">
        <v>74</v>
      </c>
      <c r="AV328" s="306">
        <f t="shared" si="396"/>
        <v>15.857142857142858</v>
      </c>
      <c r="AW328" s="276">
        <f t="shared" si="397"/>
        <v>0.85555555555555551</v>
      </c>
      <c r="AX328" s="276">
        <f t="shared" si="398"/>
        <v>2.7777777777777776E-2</v>
      </c>
      <c r="AY328" s="125">
        <f t="shared" si="399"/>
        <v>16346.362871709754</v>
      </c>
      <c r="AZ328" s="125">
        <f t="shared" si="400"/>
        <v>24519.544307564633</v>
      </c>
      <c r="BA328" s="125">
        <f t="shared" si="401"/>
        <v>32706.58288627665</v>
      </c>
      <c r="BB328" s="125">
        <f t="shared" si="402"/>
        <v>1</v>
      </c>
      <c r="BC328" s="125">
        <f t="shared" si="403"/>
        <v>1</v>
      </c>
      <c r="BD328" s="326" t="str">
        <f t="shared" si="404"/>
        <v>-</v>
      </c>
      <c r="BE328" s="125" t="str">
        <f t="shared" si="405"/>
        <v>-</v>
      </c>
      <c r="BF328" s="125">
        <f t="shared" si="406"/>
        <v>3.4093475797640895</v>
      </c>
      <c r="BG328" s="125">
        <f t="shared" si="407"/>
        <v>1.1978086274186128</v>
      </c>
      <c r="BH328" s="127">
        <f t="shared" si="408"/>
        <v>256.66666666666669</v>
      </c>
      <c r="BI328" s="125">
        <f t="shared" si="409"/>
        <v>1.1678333333333335</v>
      </c>
      <c r="BJ328" s="125">
        <f t="shared" si="410"/>
        <v>0.156475</v>
      </c>
      <c r="BK328" s="127">
        <f t="shared" si="411"/>
        <v>49</v>
      </c>
      <c r="BL328" s="126">
        <f>IF(AS328="Signalized",(AC328-BK328)^2/(2*AC328),IF(AS328="Free",PEDBIKE_DELAY(AX328,AW328,AF328,AE328,AO328,AR328,AM328,L328,TRUE),IF(AS328="Stop",1,"Control N/A!")))</f>
        <v>1</v>
      </c>
      <c r="BM328" s="125">
        <f t="shared" si="412"/>
        <v>0</v>
      </c>
      <c r="BN328" s="125">
        <f t="shared" si="413"/>
        <v>3.1218169607519459</v>
      </c>
      <c r="BO328" s="124" t="str">
        <f t="shared" si="414"/>
        <v>C</v>
      </c>
      <c r="BP328" s="310"/>
      <c r="BQ328" s="302">
        <f t="shared" si="415"/>
        <v>1500</v>
      </c>
      <c r="BR328" s="126">
        <v>313</v>
      </c>
      <c r="BS328" s="127">
        <f t="shared" si="416"/>
        <v>3.6980512315294757E-6</v>
      </c>
      <c r="BT328" s="126">
        <f t="shared" si="417"/>
        <v>22.5</v>
      </c>
      <c r="BU328" s="303">
        <f t="shared" si="418"/>
        <v>7.5</v>
      </c>
      <c r="BV328" s="276">
        <f t="shared" si="419"/>
        <v>0.85555555555555551</v>
      </c>
      <c r="BW328" s="276">
        <f t="shared" si="420"/>
        <v>6.9444444444444441E-3</v>
      </c>
      <c r="BX328" s="125">
        <f t="shared" si="421"/>
        <v>1</v>
      </c>
      <c r="BY328" s="125">
        <f t="shared" si="422"/>
        <v>3.1472642632091518E-3</v>
      </c>
      <c r="BZ328" s="125">
        <f t="shared" si="423"/>
        <v>7.5</v>
      </c>
      <c r="CA328" s="125">
        <f t="shared" si="424"/>
        <v>0.13289273713440797</v>
      </c>
      <c r="CB328" s="125">
        <f t="shared" si="425"/>
        <v>0.99836590585294371</v>
      </c>
      <c r="CC328" s="125">
        <f t="shared" si="426"/>
        <v>707.76546446518228</v>
      </c>
      <c r="CD328" s="125">
        <f t="shared" si="427"/>
        <v>1.1565554029711045</v>
      </c>
      <c r="CE328" s="125">
        <f t="shared" si="428"/>
        <v>612</v>
      </c>
      <c r="CF328" s="304" cm="1">
        <f t="array" ref="CF328">PEDBIKE_DELAY(BW328,BV328,AG328,AH328,AP328,AQ328,AN328,L328,FALSE)</f>
        <v>59.903295172809734</v>
      </c>
      <c r="CG328" s="306">
        <f t="shared" si="429"/>
        <v>7.5</v>
      </c>
      <c r="CH328" s="125">
        <f t="shared" si="430"/>
        <v>1</v>
      </c>
      <c r="CI328" s="125">
        <f t="shared" si="431"/>
        <v>3.1472642632091518E-3</v>
      </c>
      <c r="CJ328" s="125">
        <f t="shared" si="432"/>
        <v>7.5</v>
      </c>
      <c r="CK328" s="125">
        <f t="shared" si="433"/>
        <v>0.99836590585294371</v>
      </c>
      <c r="CL328" s="125">
        <f t="shared" si="434"/>
        <v>1</v>
      </c>
      <c r="CM328" s="125">
        <f t="shared" si="435"/>
        <v>706.60890906221118</v>
      </c>
      <c r="CN328" s="125">
        <f t="shared" si="436"/>
        <v>1.1565554029711045</v>
      </c>
      <c r="CO328" s="127">
        <f t="shared" si="437"/>
        <v>612</v>
      </c>
      <c r="CP328" s="125" cm="1">
        <f t="array" ref="CP328">PEDBIKE_DELAY(BW328,AW328,AG328,AH328,AP328,AQ328,AN328,L328,FALSE)</f>
        <v>59.903295172809734</v>
      </c>
      <c r="CQ328" s="126">
        <f t="shared" si="438"/>
        <v>30.5</v>
      </c>
      <c r="CR328" s="126">
        <f t="shared" si="439"/>
        <v>78.5</v>
      </c>
      <c r="CS328" s="126">
        <f t="shared" si="440"/>
        <v>54.5</v>
      </c>
      <c r="CT328" s="304">
        <f t="shared" si="441"/>
        <v>35.950000000000003</v>
      </c>
      <c r="CU328" s="126">
        <f t="shared" si="452"/>
        <v>59.903295172809734</v>
      </c>
      <c r="CV328" s="126">
        <f t="shared" si="442"/>
        <v>0</v>
      </c>
      <c r="CW328" s="127">
        <f t="shared" si="443"/>
        <v>0</v>
      </c>
      <c r="CX328" s="124">
        <f t="shared" si="444"/>
        <v>12</v>
      </c>
      <c r="CY328" s="124">
        <f t="shared" si="453"/>
        <v>3.5034999999999998</v>
      </c>
      <c r="CZ328" s="124">
        <f t="shared" si="454"/>
        <v>1.6411853374510637</v>
      </c>
      <c r="DA328" s="125">
        <f t="shared" si="445"/>
        <v>-1.8843000000000001</v>
      </c>
      <c r="DB328" s="125">
        <f t="shared" si="446"/>
        <v>0.84699999999999998</v>
      </c>
      <c r="DC328" s="125">
        <f t="shared" si="447"/>
        <v>3.0951</v>
      </c>
      <c r="DD328" s="125">
        <f t="shared" si="455"/>
        <v>6.2397853374510639</v>
      </c>
      <c r="DE328" s="298" t="str">
        <f t="shared" si="448"/>
        <v>C</v>
      </c>
    </row>
    <row r="329" spans="1:109" x14ac:dyDescent="0.25">
      <c r="A329" s="23">
        <v>1200</v>
      </c>
      <c r="B329" s="23">
        <v>35</v>
      </c>
      <c r="C329" s="23">
        <v>3</v>
      </c>
      <c r="D329" s="23" t="s">
        <v>266</v>
      </c>
      <c r="E329" s="312">
        <f t="shared" si="380"/>
        <v>3.2422086274186128</v>
      </c>
      <c r="F329" s="287" t="str">
        <f t="shared" si="381"/>
        <v>C</v>
      </c>
      <c r="G329" s="312">
        <f t="shared" si="382"/>
        <v>3.1720999999999999</v>
      </c>
      <c r="H329" s="312">
        <f t="shared" si="382"/>
        <v>6.7161070208800009</v>
      </c>
      <c r="I329" s="287" t="str">
        <f t="shared" si="383"/>
        <v>C</v>
      </c>
      <c r="J329" s="320">
        <f t="shared" si="449"/>
        <v>3</v>
      </c>
      <c r="K329" s="80">
        <f t="shared" si="450"/>
        <v>3</v>
      </c>
      <c r="L329" s="82">
        <f t="shared" si="451"/>
        <v>3</v>
      </c>
      <c r="M329" s="80">
        <f t="shared" si="384"/>
        <v>35</v>
      </c>
      <c r="N329" s="80">
        <f t="shared" si="385"/>
        <v>240</v>
      </c>
      <c r="O329" s="80">
        <f t="shared" si="386"/>
        <v>240</v>
      </c>
      <c r="P329" s="80">
        <f t="shared" si="387"/>
        <v>1200</v>
      </c>
      <c r="Q329" s="80">
        <f t="shared" si="388"/>
        <v>3360</v>
      </c>
      <c r="R329" s="80">
        <f t="shared" si="389"/>
        <v>3360</v>
      </c>
      <c r="S329" s="80">
        <f t="shared" si="390"/>
        <v>120</v>
      </c>
      <c r="T329" s="80">
        <f>0</f>
        <v>0</v>
      </c>
      <c r="U329" s="80">
        <f>'Int. Sens. Plot'!$B$2</f>
        <v>100</v>
      </c>
      <c r="V329" s="80">
        <f>'Int. Sens. Plot'!$B$3</f>
        <v>25</v>
      </c>
      <c r="W329" s="80">
        <f t="shared" si="391"/>
        <v>5</v>
      </c>
      <c r="X329" s="80">
        <f t="shared" si="392"/>
        <v>5</v>
      </c>
      <c r="Y329" s="225">
        <v>0.5</v>
      </c>
      <c r="Z329" s="80">
        <v>0</v>
      </c>
      <c r="AA329" s="86">
        <v>45</v>
      </c>
      <c r="AB329" s="86">
        <v>5</v>
      </c>
      <c r="AC329" s="80">
        <v>90</v>
      </c>
      <c r="AD329" s="80">
        <v>45</v>
      </c>
      <c r="AE329" s="80">
        <v>12</v>
      </c>
      <c r="AF329" s="80">
        <f t="shared" si="393"/>
        <v>45</v>
      </c>
      <c r="AG329" s="80">
        <f t="shared" si="394"/>
        <v>45</v>
      </c>
      <c r="AH329" s="86">
        <v>0</v>
      </c>
      <c r="AI329" s="86">
        <v>12</v>
      </c>
      <c r="AJ329" s="40">
        <v>309.89999999999998</v>
      </c>
      <c r="AK329" s="86">
        <v>9</v>
      </c>
      <c r="AL329" s="86">
        <v>0</v>
      </c>
      <c r="AM329" s="91">
        <v>1</v>
      </c>
      <c r="AN329" s="91">
        <v>0.1</v>
      </c>
      <c r="AO329" s="122">
        <v>3.5</v>
      </c>
      <c r="AP329" s="122">
        <v>10</v>
      </c>
      <c r="AQ329" s="122">
        <v>3</v>
      </c>
      <c r="AR329" s="122">
        <v>3</v>
      </c>
      <c r="AS329" s="122" t="str">
        <f t="shared" si="395"/>
        <v>Stop</v>
      </c>
      <c r="AT329" s="119" t="s">
        <v>74</v>
      </c>
      <c r="AU329" s="321" t="s">
        <v>74</v>
      </c>
      <c r="AV329" s="306">
        <f t="shared" si="396"/>
        <v>15.857142857142858</v>
      </c>
      <c r="AW329" s="276">
        <f t="shared" si="397"/>
        <v>0.93333333333333335</v>
      </c>
      <c r="AX329" s="276">
        <f t="shared" si="398"/>
        <v>2.7777777777777776E-2</v>
      </c>
      <c r="AY329" s="125">
        <f t="shared" si="399"/>
        <v>51569.685636044676</v>
      </c>
      <c r="AZ329" s="125">
        <f t="shared" si="400"/>
        <v>77354.528454067011</v>
      </c>
      <c r="BA329" s="125">
        <f t="shared" si="401"/>
        <v>103153.2284149465</v>
      </c>
      <c r="BB329" s="125">
        <f t="shared" si="402"/>
        <v>1</v>
      </c>
      <c r="BC329" s="125">
        <f t="shared" si="403"/>
        <v>1</v>
      </c>
      <c r="BD329" s="326" t="str">
        <f t="shared" si="404"/>
        <v>-</v>
      </c>
      <c r="BE329" s="125" t="str">
        <f t="shared" si="405"/>
        <v>-</v>
      </c>
      <c r="BF329" s="125">
        <f t="shared" si="406"/>
        <v>3.145884193604767</v>
      </c>
      <c r="BG329" s="125">
        <f t="shared" si="407"/>
        <v>1.1978086274186128</v>
      </c>
      <c r="BH329" s="127">
        <f t="shared" si="408"/>
        <v>280</v>
      </c>
      <c r="BI329" s="125">
        <f t="shared" si="409"/>
        <v>1.2739999999999998</v>
      </c>
      <c r="BJ329" s="125">
        <f t="shared" si="410"/>
        <v>0.17069999999999999</v>
      </c>
      <c r="BK329" s="127">
        <f t="shared" si="411"/>
        <v>49</v>
      </c>
      <c r="BL329" s="126">
        <f>IF(AS329="Signalized",(AC329-BK329)^2/(2*AC329),IF(AS329="Free",PEDBIKE_DELAY(AX329,AW329,AF329,AE329,AO329,AR329,AM329,L329,TRUE),IF(AS329="Stop",1,"Control N/A!")))</f>
        <v>1</v>
      </c>
      <c r="BM329" s="125">
        <f t="shared" si="412"/>
        <v>0</v>
      </c>
      <c r="BN329" s="125">
        <f t="shared" si="413"/>
        <v>3.2422086274186128</v>
      </c>
      <c r="BO329" s="124" t="str">
        <f t="shared" si="414"/>
        <v>C</v>
      </c>
      <c r="BP329" s="310"/>
      <c r="BQ329" s="302">
        <f t="shared" si="415"/>
        <v>1500</v>
      </c>
      <c r="BR329" s="126">
        <v>314</v>
      </c>
      <c r="BS329" s="127">
        <f t="shared" si="416"/>
        <v>6.0789715223149567E-7</v>
      </c>
      <c r="BT329" s="126">
        <f t="shared" si="417"/>
        <v>22.5</v>
      </c>
      <c r="BU329" s="303">
        <f t="shared" si="418"/>
        <v>7.5</v>
      </c>
      <c r="BV329" s="276">
        <f t="shared" si="419"/>
        <v>0.93333333333333335</v>
      </c>
      <c r="BW329" s="276">
        <f t="shared" si="420"/>
        <v>6.9444444444444441E-3</v>
      </c>
      <c r="BX329" s="125">
        <f t="shared" si="421"/>
        <v>1</v>
      </c>
      <c r="BY329" s="125">
        <f t="shared" si="422"/>
        <v>2.9245599860305413E-3</v>
      </c>
      <c r="BZ329" s="125">
        <f t="shared" si="423"/>
        <v>7.5</v>
      </c>
      <c r="CA329" s="125">
        <f t="shared" si="424"/>
        <v>0.1440604765877348</v>
      </c>
      <c r="CB329" s="125">
        <f t="shared" si="425"/>
        <v>0.99908811803444553</v>
      </c>
      <c r="CC329" s="125">
        <f t="shared" si="426"/>
        <v>1167.4572529593063</v>
      </c>
      <c r="CD329" s="125">
        <f t="shared" si="427"/>
        <v>1.0645832145294083</v>
      </c>
      <c r="CE329" s="125">
        <f t="shared" si="428"/>
        <v>1097</v>
      </c>
      <c r="CF329" s="304" cm="1">
        <f t="array" ref="CF329">PEDBIKE_DELAY(BW329,BV329,AG329,AH329,AP329,AQ329,AN329,L329,FALSE)</f>
        <v>73.279569643591771</v>
      </c>
      <c r="CG329" s="306">
        <f t="shared" si="429"/>
        <v>7.5</v>
      </c>
      <c r="CH329" s="125">
        <f t="shared" si="430"/>
        <v>1</v>
      </c>
      <c r="CI329" s="125">
        <f t="shared" si="431"/>
        <v>2.9245599860305413E-3</v>
      </c>
      <c r="CJ329" s="125">
        <f t="shared" si="432"/>
        <v>7.5</v>
      </c>
      <c r="CK329" s="125">
        <f t="shared" si="433"/>
        <v>0.99908811803444553</v>
      </c>
      <c r="CL329" s="125">
        <f t="shared" si="434"/>
        <v>1</v>
      </c>
      <c r="CM329" s="125">
        <f t="shared" si="435"/>
        <v>1166.3926697447769</v>
      </c>
      <c r="CN329" s="125">
        <f t="shared" si="436"/>
        <v>1.0645832145294083</v>
      </c>
      <c r="CO329" s="127">
        <f t="shared" si="437"/>
        <v>1097</v>
      </c>
      <c r="CP329" s="125" cm="1">
        <f t="array" ref="CP329">PEDBIKE_DELAY(BW329,AW329,AG329,AH329,AP329,AQ329,AN329,L329,FALSE)</f>
        <v>73.279569643591771</v>
      </c>
      <c r="CQ329" s="126">
        <f t="shared" si="438"/>
        <v>30.5</v>
      </c>
      <c r="CR329" s="126">
        <f t="shared" si="439"/>
        <v>78.5</v>
      </c>
      <c r="CS329" s="126">
        <f t="shared" si="440"/>
        <v>54.5</v>
      </c>
      <c r="CT329" s="304">
        <f t="shared" si="441"/>
        <v>35.950000000000003</v>
      </c>
      <c r="CU329" s="126">
        <f t="shared" si="452"/>
        <v>73.279569643591771</v>
      </c>
      <c r="CV329" s="126">
        <f t="shared" si="442"/>
        <v>0</v>
      </c>
      <c r="CW329" s="127">
        <f t="shared" si="443"/>
        <v>0</v>
      </c>
      <c r="CX329" s="124">
        <f t="shared" si="444"/>
        <v>12</v>
      </c>
      <c r="CY329" s="124">
        <f t="shared" si="453"/>
        <v>3.8219999999999996</v>
      </c>
      <c r="CZ329" s="124">
        <f t="shared" si="454"/>
        <v>1.7220070208800013</v>
      </c>
      <c r="DA329" s="125">
        <f t="shared" si="445"/>
        <v>-1.8843000000000001</v>
      </c>
      <c r="DB329" s="125">
        <f t="shared" si="446"/>
        <v>0.92399999999999993</v>
      </c>
      <c r="DC329" s="125">
        <f t="shared" si="447"/>
        <v>3.1720999999999999</v>
      </c>
      <c r="DD329" s="125">
        <f t="shared" si="455"/>
        <v>6.7161070208800009</v>
      </c>
      <c r="DE329" s="298" t="str">
        <f t="shared" si="448"/>
        <v>C</v>
      </c>
    </row>
    <row r="330" spans="1:109" x14ac:dyDescent="0.25">
      <c r="A330" s="23">
        <v>100</v>
      </c>
      <c r="B330" s="23">
        <v>45</v>
      </c>
      <c r="C330" s="23">
        <v>3</v>
      </c>
      <c r="D330" s="23" t="s">
        <v>266</v>
      </c>
      <c r="E330" s="312">
        <f t="shared" si="380"/>
        <v>1.9482336274186127</v>
      </c>
      <c r="F330" s="287" t="str">
        <f t="shared" si="381"/>
        <v>A</v>
      </c>
      <c r="G330" s="312">
        <f t="shared" si="382"/>
        <v>2.3250999999999995</v>
      </c>
      <c r="H330" s="312">
        <f t="shared" si="382"/>
        <v>0.83388453301134269</v>
      </c>
      <c r="I330" s="287" t="str">
        <f t="shared" si="383"/>
        <v>B</v>
      </c>
      <c r="J330" s="320">
        <f t="shared" si="449"/>
        <v>3</v>
      </c>
      <c r="K330" s="80">
        <f t="shared" si="450"/>
        <v>3</v>
      </c>
      <c r="L330" s="82">
        <f t="shared" si="451"/>
        <v>3</v>
      </c>
      <c r="M330" s="80">
        <f t="shared" si="384"/>
        <v>45</v>
      </c>
      <c r="N330" s="80">
        <f t="shared" si="385"/>
        <v>20</v>
      </c>
      <c r="O330" s="80">
        <f t="shared" si="386"/>
        <v>20</v>
      </c>
      <c r="P330" s="80">
        <f t="shared" si="387"/>
        <v>100</v>
      </c>
      <c r="Q330" s="80">
        <f t="shared" si="388"/>
        <v>280</v>
      </c>
      <c r="R330" s="80">
        <f t="shared" si="389"/>
        <v>280</v>
      </c>
      <c r="S330" s="80">
        <f t="shared" si="390"/>
        <v>10</v>
      </c>
      <c r="T330" s="80">
        <f>0</f>
        <v>0</v>
      </c>
      <c r="U330" s="80">
        <f>'Int. Sens. Plot'!$B$2</f>
        <v>100</v>
      </c>
      <c r="V330" s="80">
        <f>'Int. Sens. Plot'!$B$3</f>
        <v>25</v>
      </c>
      <c r="W330" s="80">
        <f t="shared" si="391"/>
        <v>5</v>
      </c>
      <c r="X330" s="80">
        <f t="shared" si="392"/>
        <v>5</v>
      </c>
      <c r="Y330" s="225">
        <v>0.5</v>
      </c>
      <c r="Z330" s="80">
        <v>0</v>
      </c>
      <c r="AA330" s="86">
        <v>45</v>
      </c>
      <c r="AB330" s="86">
        <v>5</v>
      </c>
      <c r="AC330" s="80">
        <v>90</v>
      </c>
      <c r="AD330" s="80">
        <v>45</v>
      </c>
      <c r="AE330" s="80">
        <v>12</v>
      </c>
      <c r="AF330" s="80">
        <f t="shared" si="393"/>
        <v>45</v>
      </c>
      <c r="AG330" s="80">
        <f t="shared" si="394"/>
        <v>45</v>
      </c>
      <c r="AH330" s="86">
        <v>0</v>
      </c>
      <c r="AI330" s="86">
        <v>12</v>
      </c>
      <c r="AJ330" s="40">
        <v>310.89999999999998</v>
      </c>
      <c r="AK330" s="86">
        <v>9</v>
      </c>
      <c r="AL330" s="86">
        <v>0</v>
      </c>
      <c r="AM330" s="91">
        <v>1</v>
      </c>
      <c r="AN330" s="91">
        <v>0.1</v>
      </c>
      <c r="AO330" s="122">
        <v>3.5</v>
      </c>
      <c r="AP330" s="122">
        <v>10</v>
      </c>
      <c r="AQ330" s="122">
        <v>3</v>
      </c>
      <c r="AR330" s="122">
        <v>3</v>
      </c>
      <c r="AS330" s="122" t="str">
        <f t="shared" si="395"/>
        <v>Stop</v>
      </c>
      <c r="AT330" s="119" t="s">
        <v>74</v>
      </c>
      <c r="AU330" s="321" t="s">
        <v>74</v>
      </c>
      <c r="AV330" s="306">
        <f t="shared" si="396"/>
        <v>15.857142857142858</v>
      </c>
      <c r="AW330" s="276">
        <f t="shared" si="397"/>
        <v>7.7777777777777779E-2</v>
      </c>
      <c r="AX330" s="276">
        <f t="shared" si="398"/>
        <v>2.7777777777777776E-2</v>
      </c>
      <c r="AY330" s="125">
        <f t="shared" si="399"/>
        <v>1</v>
      </c>
      <c r="AZ330" s="125">
        <f t="shared" si="400"/>
        <v>1.3776568765629693</v>
      </c>
      <c r="BA330" s="125">
        <f t="shared" si="401"/>
        <v>15.857142857142858</v>
      </c>
      <c r="BB330" s="125">
        <f t="shared" si="402"/>
        <v>0.33708672952153462</v>
      </c>
      <c r="BC330" s="125">
        <f t="shared" si="403"/>
        <v>0.7086801088665291</v>
      </c>
      <c r="BD330" s="326" t="str">
        <f t="shared" si="404"/>
        <v>-</v>
      </c>
      <c r="BE330" s="125" t="str">
        <f t="shared" si="405"/>
        <v>-</v>
      </c>
      <c r="BF330" s="125">
        <f t="shared" si="406"/>
        <v>159.09564306191993</v>
      </c>
      <c r="BG330" s="125">
        <f t="shared" si="407"/>
        <v>1.1978086274186128</v>
      </c>
      <c r="BH330" s="127">
        <f t="shared" si="408"/>
        <v>23.333333333333332</v>
      </c>
      <c r="BI330" s="125">
        <f t="shared" si="409"/>
        <v>0.13649999999999998</v>
      </c>
      <c r="BJ330" s="125">
        <f t="shared" si="410"/>
        <v>1.4225E-2</v>
      </c>
      <c r="BK330" s="127">
        <f t="shared" si="411"/>
        <v>49</v>
      </c>
      <c r="BL330" s="126">
        <f>IF(AS330="Signalized",(AC330-BK330)^2/(2*AC330),IF(AS330="Free",PEDBIKE_DELAY(AX330,AW330,AF330,AE330,AO330,AR330,AM330,L330,TRUE),IF(AS330="Stop",1,"Control N/A!")))</f>
        <v>1</v>
      </c>
      <c r="BM330" s="125">
        <f t="shared" si="412"/>
        <v>0</v>
      </c>
      <c r="BN330" s="125">
        <f t="shared" si="413"/>
        <v>1.9482336274186127</v>
      </c>
      <c r="BO330" s="124" t="str">
        <f t="shared" si="414"/>
        <v>A</v>
      </c>
      <c r="BP330" s="310"/>
      <c r="BQ330" s="302">
        <f t="shared" si="415"/>
        <v>1500</v>
      </c>
      <c r="BR330" s="126">
        <v>315</v>
      </c>
      <c r="BS330" s="127">
        <f t="shared" si="416"/>
        <v>130.33045758783385</v>
      </c>
      <c r="BT330" s="126">
        <f t="shared" si="417"/>
        <v>12.44345204014993</v>
      </c>
      <c r="BU330" s="303">
        <f t="shared" si="418"/>
        <v>7.5</v>
      </c>
      <c r="BV330" s="276">
        <f t="shared" si="419"/>
        <v>7.7777777777777779E-2</v>
      </c>
      <c r="BW330" s="276">
        <f t="shared" si="420"/>
        <v>6.9444444444444441E-3</v>
      </c>
      <c r="BX330" s="125">
        <f t="shared" si="421"/>
        <v>1</v>
      </c>
      <c r="BY330" s="125">
        <f t="shared" si="422"/>
        <v>8.5678117932656062E-2</v>
      </c>
      <c r="BZ330" s="125">
        <f t="shared" si="423"/>
        <v>7.5</v>
      </c>
      <c r="CA330" s="125">
        <f t="shared" si="424"/>
        <v>1.287930563102424E-2</v>
      </c>
      <c r="CB330" s="125">
        <f t="shared" si="425"/>
        <v>0.44196485422995446</v>
      </c>
      <c r="CC330" s="125">
        <f t="shared" si="426"/>
        <v>6.0703483317659837</v>
      </c>
      <c r="CD330" s="125">
        <f t="shared" si="427"/>
        <v>3.3874677161920035</v>
      </c>
      <c r="CE330" s="125">
        <f t="shared" si="428"/>
        <v>2</v>
      </c>
      <c r="CF330" s="304" cm="1">
        <f t="array" ref="CF330">PEDBIKE_DELAY(BW330,BV330,AG330,AH330,AP330,AQ330,AN330,L330,FALSE)</f>
        <v>1.2809376536263202</v>
      </c>
      <c r="CG330" s="306">
        <f t="shared" si="429"/>
        <v>7.5</v>
      </c>
      <c r="CH330" s="125">
        <f t="shared" si="430"/>
        <v>1</v>
      </c>
      <c r="CI330" s="125">
        <f t="shared" si="431"/>
        <v>8.5678117932656062E-2</v>
      </c>
      <c r="CJ330" s="125">
        <f t="shared" si="432"/>
        <v>7.5</v>
      </c>
      <c r="CK330" s="125">
        <f t="shared" si="433"/>
        <v>0.44196485422995291</v>
      </c>
      <c r="CL330" s="125">
        <f t="shared" si="434"/>
        <v>0.99999999999602107</v>
      </c>
      <c r="CM330" s="125">
        <f t="shared" si="435"/>
        <v>2.6828806155846752</v>
      </c>
      <c r="CN330" s="125">
        <f t="shared" si="436"/>
        <v>3.3874677161920035</v>
      </c>
      <c r="CO330" s="127">
        <f t="shared" si="437"/>
        <v>2</v>
      </c>
      <c r="CP330" s="125" cm="1">
        <f t="array" ref="CP330">PEDBIKE_DELAY(BW330,AW330,AG330,AH330,AP330,AQ330,AN330,L330,FALSE)</f>
        <v>1.2809376536263202</v>
      </c>
      <c r="CQ330" s="126">
        <f t="shared" si="438"/>
        <v>30.5</v>
      </c>
      <c r="CR330" s="126">
        <f t="shared" si="439"/>
        <v>78.5</v>
      </c>
      <c r="CS330" s="126">
        <f t="shared" si="440"/>
        <v>54.5</v>
      </c>
      <c r="CT330" s="304">
        <f t="shared" si="441"/>
        <v>25.893452040149931</v>
      </c>
      <c r="CU330" s="126">
        <f t="shared" si="452"/>
        <v>1.2809376536263202</v>
      </c>
      <c r="CV330" s="126">
        <f t="shared" si="442"/>
        <v>0</v>
      </c>
      <c r="CW330" s="127">
        <f t="shared" si="443"/>
        <v>0</v>
      </c>
      <c r="CX330" s="124">
        <f t="shared" si="444"/>
        <v>12</v>
      </c>
      <c r="CY330" s="124">
        <f t="shared" si="453"/>
        <v>0.40949999999999992</v>
      </c>
      <c r="CZ330" s="124">
        <f t="shared" si="454"/>
        <v>9.928453301134274E-2</v>
      </c>
      <c r="DA330" s="125">
        <f t="shared" si="445"/>
        <v>-1.8843000000000001</v>
      </c>
      <c r="DB330" s="125">
        <f t="shared" si="446"/>
        <v>7.6999999999999999E-2</v>
      </c>
      <c r="DC330" s="125">
        <f t="shared" si="447"/>
        <v>2.3250999999999995</v>
      </c>
      <c r="DD330" s="125">
        <f t="shared" si="455"/>
        <v>0.83388453301134269</v>
      </c>
      <c r="DE330" s="298" t="str">
        <f t="shared" si="448"/>
        <v>B</v>
      </c>
    </row>
    <row r="331" spans="1:109" x14ac:dyDescent="0.25">
      <c r="A331" s="23">
        <v>200</v>
      </c>
      <c r="B331" s="23">
        <v>45</v>
      </c>
      <c r="C331" s="23">
        <v>3</v>
      </c>
      <c r="D331" s="23" t="s">
        <v>266</v>
      </c>
      <c r="E331" s="312">
        <f t="shared" si="380"/>
        <v>2.0989586274186127</v>
      </c>
      <c r="F331" s="287" t="str">
        <f t="shared" si="381"/>
        <v>B</v>
      </c>
      <c r="G331" s="312">
        <f t="shared" si="382"/>
        <v>2.4020999999999995</v>
      </c>
      <c r="H331" s="312">
        <f t="shared" si="382"/>
        <v>1.6514218377188707</v>
      </c>
      <c r="I331" s="287" t="str">
        <f t="shared" si="383"/>
        <v>B</v>
      </c>
      <c r="J331" s="320">
        <f t="shared" si="449"/>
        <v>3</v>
      </c>
      <c r="K331" s="80">
        <f t="shared" si="450"/>
        <v>3</v>
      </c>
      <c r="L331" s="82">
        <f t="shared" si="451"/>
        <v>3</v>
      </c>
      <c r="M331" s="80">
        <f t="shared" si="384"/>
        <v>45</v>
      </c>
      <c r="N331" s="80">
        <f t="shared" si="385"/>
        <v>40</v>
      </c>
      <c r="O331" s="80">
        <f t="shared" si="386"/>
        <v>40</v>
      </c>
      <c r="P331" s="80">
        <f t="shared" si="387"/>
        <v>200</v>
      </c>
      <c r="Q331" s="80">
        <f t="shared" si="388"/>
        <v>560</v>
      </c>
      <c r="R331" s="80">
        <f t="shared" si="389"/>
        <v>560</v>
      </c>
      <c r="S331" s="80">
        <f t="shared" si="390"/>
        <v>20</v>
      </c>
      <c r="T331" s="80">
        <f>0</f>
        <v>0</v>
      </c>
      <c r="U331" s="80">
        <f>'Int. Sens. Plot'!$B$2</f>
        <v>100</v>
      </c>
      <c r="V331" s="80">
        <f>'Int. Sens. Plot'!$B$3</f>
        <v>25</v>
      </c>
      <c r="W331" s="80">
        <f t="shared" si="391"/>
        <v>5</v>
      </c>
      <c r="X331" s="80">
        <f t="shared" si="392"/>
        <v>5</v>
      </c>
      <c r="Y331" s="225">
        <v>0.5</v>
      </c>
      <c r="Z331" s="80">
        <v>0</v>
      </c>
      <c r="AA331" s="86">
        <v>45</v>
      </c>
      <c r="AB331" s="86">
        <v>5</v>
      </c>
      <c r="AC331" s="80">
        <v>90</v>
      </c>
      <c r="AD331" s="80">
        <v>45</v>
      </c>
      <c r="AE331" s="80">
        <v>12</v>
      </c>
      <c r="AF331" s="80">
        <f t="shared" si="393"/>
        <v>45</v>
      </c>
      <c r="AG331" s="80">
        <f t="shared" si="394"/>
        <v>45</v>
      </c>
      <c r="AH331" s="86">
        <v>0</v>
      </c>
      <c r="AI331" s="86">
        <v>12</v>
      </c>
      <c r="AJ331" s="40">
        <v>311.89999999999998</v>
      </c>
      <c r="AK331" s="86">
        <v>9</v>
      </c>
      <c r="AL331" s="86">
        <v>0</v>
      </c>
      <c r="AM331" s="91">
        <v>1</v>
      </c>
      <c r="AN331" s="91">
        <v>0.1</v>
      </c>
      <c r="AO331" s="122">
        <v>3.5</v>
      </c>
      <c r="AP331" s="122">
        <v>10</v>
      </c>
      <c r="AQ331" s="122">
        <v>3</v>
      </c>
      <c r="AR331" s="122">
        <v>3</v>
      </c>
      <c r="AS331" s="122" t="str">
        <f t="shared" si="395"/>
        <v>Stop</v>
      </c>
      <c r="AT331" s="119" t="s">
        <v>74</v>
      </c>
      <c r="AU331" s="321" t="s">
        <v>74</v>
      </c>
      <c r="AV331" s="306">
        <f t="shared" si="396"/>
        <v>15.857142857142858</v>
      </c>
      <c r="AW331" s="276">
        <f t="shared" si="397"/>
        <v>0.15555555555555556</v>
      </c>
      <c r="AX331" s="276">
        <f t="shared" si="398"/>
        <v>2.7777777777777776E-2</v>
      </c>
      <c r="AY331" s="125">
        <f t="shared" si="399"/>
        <v>1.5543425494215839</v>
      </c>
      <c r="AZ331" s="125">
        <f t="shared" si="400"/>
        <v>2.3315138241323758</v>
      </c>
      <c r="BA331" s="125">
        <f t="shared" si="401"/>
        <v>16.965827955986025</v>
      </c>
      <c r="BB331" s="125">
        <f t="shared" si="402"/>
        <v>0.58509661692250869</v>
      </c>
      <c r="BC331" s="125">
        <f t="shared" si="403"/>
        <v>0.92857653292747611</v>
      </c>
      <c r="BD331" s="326" t="str">
        <f t="shared" si="404"/>
        <v>-</v>
      </c>
      <c r="BE331" s="125" t="str">
        <f t="shared" si="405"/>
        <v>-</v>
      </c>
      <c r="BF331" s="125">
        <f t="shared" si="406"/>
        <v>37.093144690217827</v>
      </c>
      <c r="BG331" s="125">
        <f t="shared" si="407"/>
        <v>1.1978086274186128</v>
      </c>
      <c r="BH331" s="127">
        <f t="shared" si="408"/>
        <v>46.666666666666664</v>
      </c>
      <c r="BI331" s="125">
        <f t="shared" si="409"/>
        <v>0.27299999999999996</v>
      </c>
      <c r="BJ331" s="125">
        <f t="shared" si="410"/>
        <v>2.845E-2</v>
      </c>
      <c r="BK331" s="127">
        <f t="shared" si="411"/>
        <v>49</v>
      </c>
      <c r="BL331" s="126">
        <f>IF(AS331="Signalized",(AC331-BK331)^2/(2*AC331),IF(AS331="Free",PEDBIKE_DELAY(AX331,AW331,AF331,AE331,AO331,AR331,AM331,L331,TRUE),IF(AS331="Stop",1,"Control N/A!")))</f>
        <v>1</v>
      </c>
      <c r="BM331" s="125">
        <f t="shared" si="412"/>
        <v>0</v>
      </c>
      <c r="BN331" s="125">
        <f t="shared" si="413"/>
        <v>2.0989586274186127</v>
      </c>
      <c r="BO331" s="124" t="str">
        <f t="shared" si="414"/>
        <v>B</v>
      </c>
      <c r="BP331" s="310"/>
      <c r="BQ331" s="302">
        <f t="shared" si="415"/>
        <v>1500</v>
      </c>
      <c r="BR331" s="126">
        <v>316</v>
      </c>
      <c r="BS331" s="127">
        <f t="shared" si="416"/>
        <v>22.397785568369788</v>
      </c>
      <c r="BT331" s="126">
        <f t="shared" si="417"/>
        <v>22.5</v>
      </c>
      <c r="BU331" s="303">
        <f t="shared" si="418"/>
        <v>7.5</v>
      </c>
      <c r="BV331" s="276">
        <f t="shared" si="419"/>
        <v>0.15555555555555556</v>
      </c>
      <c r="BW331" s="276">
        <f t="shared" si="420"/>
        <v>6.9444444444444441E-3</v>
      </c>
      <c r="BX331" s="125">
        <f t="shared" si="421"/>
        <v>1</v>
      </c>
      <c r="BY331" s="125">
        <f t="shared" si="422"/>
        <v>5.3078627358785851E-2</v>
      </c>
      <c r="BZ331" s="125">
        <f t="shared" si="423"/>
        <v>7.5</v>
      </c>
      <c r="CA331" s="125">
        <f t="shared" si="424"/>
        <v>2.5592734748511092E-2</v>
      </c>
      <c r="CB331" s="125">
        <f t="shared" si="425"/>
        <v>0.68859677608540237</v>
      </c>
      <c r="CC331" s="125">
        <f t="shared" si="426"/>
        <v>9.7521668235718657</v>
      </c>
      <c r="CD331" s="125">
        <f t="shared" si="427"/>
        <v>3.0368561890132599</v>
      </c>
      <c r="CE331" s="125">
        <f t="shared" si="428"/>
        <v>3</v>
      </c>
      <c r="CF331" s="304" cm="1">
        <f t="array" ref="CF331">PEDBIKE_DELAY(BW331,BV331,AG331,AH331,AP331,AQ331,AN331,L331,FALSE)</f>
        <v>2.924494922843353</v>
      </c>
      <c r="CG331" s="306">
        <f t="shared" si="429"/>
        <v>7.5</v>
      </c>
      <c r="CH331" s="125">
        <f t="shared" si="430"/>
        <v>1</v>
      </c>
      <c r="CI331" s="125">
        <f t="shared" si="431"/>
        <v>5.3078627358785851E-2</v>
      </c>
      <c r="CJ331" s="125">
        <f t="shared" si="432"/>
        <v>7.5</v>
      </c>
      <c r="CK331" s="125">
        <f t="shared" si="433"/>
        <v>0.68859677608540237</v>
      </c>
      <c r="CL331" s="125">
        <f t="shared" si="434"/>
        <v>1</v>
      </c>
      <c r="CM331" s="125">
        <f t="shared" si="435"/>
        <v>6.7153106345586053</v>
      </c>
      <c r="CN331" s="125">
        <f t="shared" si="436"/>
        <v>3.0368561890132599</v>
      </c>
      <c r="CO331" s="127">
        <f t="shared" si="437"/>
        <v>3</v>
      </c>
      <c r="CP331" s="125" cm="1">
        <f t="array" ref="CP331">PEDBIKE_DELAY(BW331,AW331,AG331,AH331,AP331,AQ331,AN331,L331,FALSE)</f>
        <v>2.924494922843353</v>
      </c>
      <c r="CQ331" s="126">
        <f t="shared" si="438"/>
        <v>30.5</v>
      </c>
      <c r="CR331" s="126">
        <f t="shared" si="439"/>
        <v>78.5</v>
      </c>
      <c r="CS331" s="126">
        <f t="shared" si="440"/>
        <v>54.5</v>
      </c>
      <c r="CT331" s="304">
        <f t="shared" si="441"/>
        <v>35.950000000000003</v>
      </c>
      <c r="CU331" s="126">
        <f t="shared" si="452"/>
        <v>2.924494922843353</v>
      </c>
      <c r="CV331" s="126">
        <f t="shared" si="442"/>
        <v>0</v>
      </c>
      <c r="CW331" s="127">
        <f t="shared" si="443"/>
        <v>0</v>
      </c>
      <c r="CX331" s="124">
        <f t="shared" si="444"/>
        <v>12</v>
      </c>
      <c r="CY331" s="124">
        <f t="shared" si="453"/>
        <v>0.81899999999999984</v>
      </c>
      <c r="CZ331" s="124">
        <f t="shared" si="454"/>
        <v>0.430321837718871</v>
      </c>
      <c r="DA331" s="125">
        <f t="shared" si="445"/>
        <v>-1.8843000000000001</v>
      </c>
      <c r="DB331" s="125">
        <f t="shared" si="446"/>
        <v>0.154</v>
      </c>
      <c r="DC331" s="125">
        <f t="shared" si="447"/>
        <v>2.4020999999999995</v>
      </c>
      <c r="DD331" s="125">
        <f t="shared" si="455"/>
        <v>1.6514218377188707</v>
      </c>
      <c r="DE331" s="298" t="str">
        <f t="shared" si="448"/>
        <v>B</v>
      </c>
    </row>
    <row r="332" spans="1:109" x14ac:dyDescent="0.25">
      <c r="A332" s="23">
        <v>300</v>
      </c>
      <c r="B332" s="23">
        <v>45</v>
      </c>
      <c r="C332" s="23">
        <v>3</v>
      </c>
      <c r="D332" s="23" t="s">
        <v>266</v>
      </c>
      <c r="E332" s="312">
        <f t="shared" si="380"/>
        <v>2.2496836274186127</v>
      </c>
      <c r="F332" s="287" t="str">
        <f t="shared" si="381"/>
        <v>B</v>
      </c>
      <c r="G332" s="312">
        <f t="shared" si="382"/>
        <v>2.4790999999999994</v>
      </c>
      <c r="H332" s="312">
        <f t="shared" si="382"/>
        <v>2.357325652433417</v>
      </c>
      <c r="I332" s="287" t="str">
        <f t="shared" si="383"/>
        <v>B</v>
      </c>
      <c r="J332" s="320">
        <f t="shared" si="449"/>
        <v>3</v>
      </c>
      <c r="K332" s="80">
        <f t="shared" si="450"/>
        <v>3</v>
      </c>
      <c r="L332" s="82">
        <f t="shared" si="451"/>
        <v>3</v>
      </c>
      <c r="M332" s="80">
        <f t="shared" si="384"/>
        <v>45</v>
      </c>
      <c r="N332" s="80">
        <f t="shared" si="385"/>
        <v>60</v>
      </c>
      <c r="O332" s="80">
        <f t="shared" si="386"/>
        <v>60</v>
      </c>
      <c r="P332" s="80">
        <f t="shared" si="387"/>
        <v>300</v>
      </c>
      <c r="Q332" s="80">
        <f t="shared" si="388"/>
        <v>840</v>
      </c>
      <c r="R332" s="80">
        <f t="shared" si="389"/>
        <v>840</v>
      </c>
      <c r="S332" s="80">
        <f t="shared" si="390"/>
        <v>30</v>
      </c>
      <c r="T332" s="80">
        <f>0</f>
        <v>0</v>
      </c>
      <c r="U332" s="80">
        <f>'Int. Sens. Plot'!$B$2</f>
        <v>100</v>
      </c>
      <c r="V332" s="80">
        <f>'Int. Sens. Plot'!$B$3</f>
        <v>25</v>
      </c>
      <c r="W332" s="80">
        <f t="shared" si="391"/>
        <v>5</v>
      </c>
      <c r="X332" s="80">
        <f t="shared" si="392"/>
        <v>5</v>
      </c>
      <c r="Y332" s="225">
        <v>0.5</v>
      </c>
      <c r="Z332" s="80">
        <v>0</v>
      </c>
      <c r="AA332" s="86">
        <v>45</v>
      </c>
      <c r="AB332" s="86">
        <v>5</v>
      </c>
      <c r="AC332" s="80">
        <v>90</v>
      </c>
      <c r="AD332" s="80">
        <v>45</v>
      </c>
      <c r="AE332" s="80">
        <v>12</v>
      </c>
      <c r="AF332" s="80">
        <f t="shared" si="393"/>
        <v>45</v>
      </c>
      <c r="AG332" s="80">
        <f t="shared" si="394"/>
        <v>45</v>
      </c>
      <c r="AH332" s="86">
        <v>0</v>
      </c>
      <c r="AI332" s="86">
        <v>12</v>
      </c>
      <c r="AJ332" s="40">
        <v>312.89999999999998</v>
      </c>
      <c r="AK332" s="86">
        <v>9</v>
      </c>
      <c r="AL332" s="86">
        <v>0</v>
      </c>
      <c r="AM332" s="91">
        <v>1</v>
      </c>
      <c r="AN332" s="91">
        <v>0.1</v>
      </c>
      <c r="AO332" s="122">
        <v>3.5</v>
      </c>
      <c r="AP332" s="122">
        <v>10</v>
      </c>
      <c r="AQ332" s="122">
        <v>3</v>
      </c>
      <c r="AR332" s="122">
        <v>3</v>
      </c>
      <c r="AS332" s="122" t="str">
        <f t="shared" si="395"/>
        <v>Stop</v>
      </c>
      <c r="AT332" s="119" t="s">
        <v>74</v>
      </c>
      <c r="AU332" s="321" t="s">
        <v>74</v>
      </c>
      <c r="AV332" s="306">
        <f t="shared" si="396"/>
        <v>15.857142857142858</v>
      </c>
      <c r="AW332" s="276">
        <f t="shared" si="397"/>
        <v>0.23333333333333334</v>
      </c>
      <c r="AX332" s="276">
        <f t="shared" si="398"/>
        <v>2.7777777777777776E-2</v>
      </c>
      <c r="AY332" s="125">
        <f t="shared" si="399"/>
        <v>3.2521017563653971</v>
      </c>
      <c r="AZ332" s="125">
        <f t="shared" si="400"/>
        <v>4.8781526345480959</v>
      </c>
      <c r="BA332" s="125">
        <f t="shared" si="401"/>
        <v>20.361346369873651</v>
      </c>
      <c r="BB332" s="125">
        <f t="shared" si="402"/>
        <v>0.79477744882543477</v>
      </c>
      <c r="BC332" s="125">
        <f t="shared" si="403"/>
        <v>0.99135678638929337</v>
      </c>
      <c r="BD332" s="326" t="str">
        <f t="shared" si="404"/>
        <v>-</v>
      </c>
      <c r="BE332" s="125" t="str">
        <f t="shared" si="405"/>
        <v>-</v>
      </c>
      <c r="BF332" s="125">
        <f t="shared" si="406"/>
        <v>16.909156943756308</v>
      </c>
      <c r="BG332" s="125">
        <f t="shared" si="407"/>
        <v>1.1978086274186128</v>
      </c>
      <c r="BH332" s="127">
        <f t="shared" si="408"/>
        <v>70</v>
      </c>
      <c r="BI332" s="125">
        <f t="shared" si="409"/>
        <v>0.40949999999999992</v>
      </c>
      <c r="BJ332" s="125">
        <f t="shared" si="410"/>
        <v>4.2674999999999998E-2</v>
      </c>
      <c r="BK332" s="127">
        <f t="shared" si="411"/>
        <v>49</v>
      </c>
      <c r="BL332" s="126">
        <f>IF(AS332="Signalized",(AC332-BK332)^2/(2*AC332),IF(AS332="Free",PEDBIKE_DELAY(AX332,AW332,AF332,AE332,AO332,AR332,AM332,L332,TRUE),IF(AS332="Stop",1,"Control N/A!")))</f>
        <v>1</v>
      </c>
      <c r="BM332" s="125">
        <f t="shared" si="412"/>
        <v>0</v>
      </c>
      <c r="BN332" s="125">
        <f t="shared" si="413"/>
        <v>2.2496836274186127</v>
      </c>
      <c r="BO332" s="124" t="str">
        <f t="shared" si="414"/>
        <v>B</v>
      </c>
      <c r="BP332" s="310"/>
      <c r="BQ332" s="302">
        <f t="shared" si="415"/>
        <v>1500</v>
      </c>
      <c r="BR332" s="126">
        <v>317</v>
      </c>
      <c r="BS332" s="127">
        <f t="shared" si="416"/>
        <v>3.8066132124478478</v>
      </c>
      <c r="BT332" s="126">
        <f t="shared" si="417"/>
        <v>22.5</v>
      </c>
      <c r="BU332" s="303">
        <f t="shared" si="418"/>
        <v>7.5</v>
      </c>
      <c r="BV332" s="276">
        <f t="shared" si="419"/>
        <v>0.23333333333333334</v>
      </c>
      <c r="BW332" s="276">
        <f t="shared" si="420"/>
        <v>6.9444444444444441E-3</v>
      </c>
      <c r="BX332" s="125">
        <f t="shared" si="421"/>
        <v>1</v>
      </c>
      <c r="BY332" s="125">
        <f t="shared" si="422"/>
        <v>3.3307669068136862E-2</v>
      </c>
      <c r="BZ332" s="125">
        <f t="shared" si="423"/>
        <v>7.5</v>
      </c>
      <c r="CA332" s="125">
        <f t="shared" si="424"/>
        <v>3.8142423726775454E-2</v>
      </c>
      <c r="CB332" s="125">
        <f t="shared" si="425"/>
        <v>0.82622605654955472</v>
      </c>
      <c r="CC332" s="125">
        <f t="shared" si="426"/>
        <v>15.585164023062752</v>
      </c>
      <c r="CD332" s="125">
        <f t="shared" si="427"/>
        <v>2.7082954116096176</v>
      </c>
      <c r="CE332" s="125">
        <f t="shared" si="428"/>
        <v>6</v>
      </c>
      <c r="CF332" s="304" cm="1">
        <f t="array" ref="CF332">PEDBIKE_DELAY(BW332,BV332,AG332,AH332,AP332,AQ332,AN332,L332,FALSE)</f>
        <v>5.0544218418121787</v>
      </c>
      <c r="CG332" s="306">
        <f t="shared" si="429"/>
        <v>7.5</v>
      </c>
      <c r="CH332" s="125">
        <f t="shared" si="430"/>
        <v>1</v>
      </c>
      <c r="CI332" s="125">
        <f t="shared" si="431"/>
        <v>3.3307669068136862E-2</v>
      </c>
      <c r="CJ332" s="125">
        <f t="shared" si="432"/>
        <v>7.5</v>
      </c>
      <c r="CK332" s="125">
        <f t="shared" si="433"/>
        <v>0.82622605654955483</v>
      </c>
      <c r="CL332" s="125">
        <f t="shared" si="434"/>
        <v>1</v>
      </c>
      <c r="CM332" s="125">
        <f t="shared" si="435"/>
        <v>12.876868611453132</v>
      </c>
      <c r="CN332" s="125">
        <f t="shared" si="436"/>
        <v>2.7082954116096176</v>
      </c>
      <c r="CO332" s="127">
        <f t="shared" si="437"/>
        <v>6</v>
      </c>
      <c r="CP332" s="125" cm="1">
        <f t="array" ref="CP332">PEDBIKE_DELAY(BW332,AW332,AG332,AH332,AP332,AQ332,AN332,L332,FALSE)</f>
        <v>5.0544218418121787</v>
      </c>
      <c r="CQ332" s="126">
        <f t="shared" si="438"/>
        <v>30.5</v>
      </c>
      <c r="CR332" s="126">
        <f t="shared" si="439"/>
        <v>78.5</v>
      </c>
      <c r="CS332" s="126">
        <f t="shared" si="440"/>
        <v>54.5</v>
      </c>
      <c r="CT332" s="304">
        <f t="shared" si="441"/>
        <v>35.950000000000003</v>
      </c>
      <c r="CU332" s="126">
        <f t="shared" si="452"/>
        <v>5.0544218418121787</v>
      </c>
      <c r="CV332" s="126">
        <f t="shared" si="442"/>
        <v>0</v>
      </c>
      <c r="CW332" s="127">
        <f t="shared" si="443"/>
        <v>0</v>
      </c>
      <c r="CX332" s="124">
        <f t="shared" si="444"/>
        <v>12</v>
      </c>
      <c r="CY332" s="124">
        <f t="shared" si="453"/>
        <v>1.2284999999999999</v>
      </c>
      <c r="CZ332" s="124">
        <f t="shared" si="454"/>
        <v>0.64972565243341696</v>
      </c>
      <c r="DA332" s="125">
        <f t="shared" si="445"/>
        <v>-1.8843000000000001</v>
      </c>
      <c r="DB332" s="125">
        <f t="shared" si="446"/>
        <v>0.23099999999999998</v>
      </c>
      <c r="DC332" s="125">
        <f t="shared" si="447"/>
        <v>2.4790999999999994</v>
      </c>
      <c r="DD332" s="125">
        <f t="shared" si="455"/>
        <v>2.357325652433417</v>
      </c>
      <c r="DE332" s="298" t="str">
        <f t="shared" si="448"/>
        <v>B</v>
      </c>
    </row>
    <row r="333" spans="1:109" x14ac:dyDescent="0.25">
      <c r="A333" s="23">
        <v>400</v>
      </c>
      <c r="B333" s="23">
        <v>45</v>
      </c>
      <c r="C333" s="23">
        <v>3</v>
      </c>
      <c r="D333" s="23" t="s">
        <v>266</v>
      </c>
      <c r="E333" s="312">
        <f t="shared" si="380"/>
        <v>2.4004086274186127</v>
      </c>
      <c r="F333" s="287" t="str">
        <f t="shared" si="381"/>
        <v>B</v>
      </c>
      <c r="G333" s="312">
        <f t="shared" si="382"/>
        <v>2.5560999999999994</v>
      </c>
      <c r="H333" s="312">
        <f t="shared" si="382"/>
        <v>3.0180864477383942</v>
      </c>
      <c r="I333" s="287" t="str">
        <f t="shared" si="383"/>
        <v>B</v>
      </c>
      <c r="J333" s="320">
        <f t="shared" si="449"/>
        <v>3</v>
      </c>
      <c r="K333" s="80">
        <f t="shared" si="450"/>
        <v>3</v>
      </c>
      <c r="L333" s="82">
        <f t="shared" si="451"/>
        <v>3</v>
      </c>
      <c r="M333" s="80">
        <f t="shared" si="384"/>
        <v>45</v>
      </c>
      <c r="N333" s="80">
        <f t="shared" si="385"/>
        <v>80</v>
      </c>
      <c r="O333" s="80">
        <f t="shared" si="386"/>
        <v>80</v>
      </c>
      <c r="P333" s="80">
        <f t="shared" si="387"/>
        <v>400</v>
      </c>
      <c r="Q333" s="80">
        <f t="shared" si="388"/>
        <v>1120</v>
      </c>
      <c r="R333" s="80">
        <f t="shared" si="389"/>
        <v>1120</v>
      </c>
      <c r="S333" s="80">
        <f t="shared" si="390"/>
        <v>40</v>
      </c>
      <c r="T333" s="80">
        <f>0</f>
        <v>0</v>
      </c>
      <c r="U333" s="80">
        <f>'Int. Sens. Plot'!$B$2</f>
        <v>100</v>
      </c>
      <c r="V333" s="80">
        <f>'Int. Sens. Plot'!$B$3</f>
        <v>25</v>
      </c>
      <c r="W333" s="80">
        <f t="shared" si="391"/>
        <v>5</v>
      </c>
      <c r="X333" s="80">
        <f t="shared" si="392"/>
        <v>5</v>
      </c>
      <c r="Y333" s="225">
        <v>0.5</v>
      </c>
      <c r="Z333" s="80">
        <v>0</v>
      </c>
      <c r="AA333" s="86">
        <v>45</v>
      </c>
      <c r="AB333" s="86">
        <v>5</v>
      </c>
      <c r="AC333" s="80">
        <v>90</v>
      </c>
      <c r="AD333" s="80">
        <v>45</v>
      </c>
      <c r="AE333" s="80">
        <v>12</v>
      </c>
      <c r="AF333" s="80">
        <f t="shared" si="393"/>
        <v>45</v>
      </c>
      <c r="AG333" s="80">
        <f t="shared" si="394"/>
        <v>45</v>
      </c>
      <c r="AH333" s="86">
        <v>0</v>
      </c>
      <c r="AI333" s="86">
        <v>12</v>
      </c>
      <c r="AJ333" s="40">
        <v>313.89999999999998</v>
      </c>
      <c r="AK333" s="86">
        <v>9</v>
      </c>
      <c r="AL333" s="86">
        <v>0</v>
      </c>
      <c r="AM333" s="91">
        <v>1</v>
      </c>
      <c r="AN333" s="91">
        <v>0.1</v>
      </c>
      <c r="AO333" s="122">
        <v>3.5</v>
      </c>
      <c r="AP333" s="122">
        <v>10</v>
      </c>
      <c r="AQ333" s="122">
        <v>3</v>
      </c>
      <c r="AR333" s="122">
        <v>3</v>
      </c>
      <c r="AS333" s="122" t="str">
        <f t="shared" si="395"/>
        <v>Stop</v>
      </c>
      <c r="AT333" s="119" t="s">
        <v>74</v>
      </c>
      <c r="AU333" s="321" t="s">
        <v>74</v>
      </c>
      <c r="AV333" s="306">
        <f t="shared" si="396"/>
        <v>15.857142857142858</v>
      </c>
      <c r="AW333" s="276">
        <f t="shared" si="397"/>
        <v>0.31111111111111112</v>
      </c>
      <c r="AX333" s="276">
        <f t="shared" si="398"/>
        <v>2.7777777777777776E-2</v>
      </c>
      <c r="AY333" s="125">
        <f t="shared" si="399"/>
        <v>7.9809464963924688</v>
      </c>
      <c r="AZ333" s="125">
        <f t="shared" si="400"/>
        <v>11.971419744588703</v>
      </c>
      <c r="BA333" s="125">
        <f t="shared" si="401"/>
        <v>29.819035849927793</v>
      </c>
      <c r="BB333" s="125">
        <f t="shared" si="402"/>
        <v>0.95460459808689768</v>
      </c>
      <c r="BC333" s="125">
        <f t="shared" si="403"/>
        <v>0.99990645176529891</v>
      </c>
      <c r="BD333" s="326" t="str">
        <f t="shared" si="404"/>
        <v>-</v>
      </c>
      <c r="BE333" s="125" t="str">
        <f t="shared" si="405"/>
        <v>-</v>
      </c>
      <c r="BF333" s="125">
        <f t="shared" si="406"/>
        <v>10.463456187358315</v>
      </c>
      <c r="BG333" s="125">
        <f t="shared" si="407"/>
        <v>1.1978086274186128</v>
      </c>
      <c r="BH333" s="127">
        <f t="shared" si="408"/>
        <v>93.333333333333329</v>
      </c>
      <c r="BI333" s="125">
        <f t="shared" si="409"/>
        <v>0.54599999999999993</v>
      </c>
      <c r="BJ333" s="125">
        <f t="shared" si="410"/>
        <v>5.6899999999999999E-2</v>
      </c>
      <c r="BK333" s="127">
        <f t="shared" si="411"/>
        <v>49</v>
      </c>
      <c r="BL333" s="126">
        <f>IF(AS333="Signalized",(AC333-BK333)^2/(2*AC333),IF(AS333="Free",PEDBIKE_DELAY(AX333,AW333,AF333,AE333,AO333,AR333,AM333,L333,TRUE),IF(AS333="Stop",1,"Control N/A!")))</f>
        <v>1</v>
      </c>
      <c r="BM333" s="125">
        <f t="shared" si="412"/>
        <v>0</v>
      </c>
      <c r="BN333" s="125">
        <f t="shared" si="413"/>
        <v>2.4004086274186127</v>
      </c>
      <c r="BO333" s="124" t="str">
        <f t="shared" si="414"/>
        <v>B</v>
      </c>
      <c r="BP333" s="310"/>
      <c r="BQ333" s="302">
        <f t="shared" si="415"/>
        <v>1500</v>
      </c>
      <c r="BR333" s="126">
        <v>318</v>
      </c>
      <c r="BS333" s="127">
        <f t="shared" si="416"/>
        <v>0.6398039612254578</v>
      </c>
      <c r="BT333" s="126">
        <f t="shared" si="417"/>
        <v>22.5</v>
      </c>
      <c r="BU333" s="303">
        <f t="shared" si="418"/>
        <v>7.5</v>
      </c>
      <c r="BV333" s="276">
        <f t="shared" si="419"/>
        <v>0.31111111111111112</v>
      </c>
      <c r="BW333" s="276">
        <f t="shared" si="420"/>
        <v>6.9444444444444441E-3</v>
      </c>
      <c r="BX333" s="125">
        <f t="shared" si="421"/>
        <v>1</v>
      </c>
      <c r="BY333" s="125">
        <f t="shared" si="422"/>
        <v>2.1300439821176159E-2</v>
      </c>
      <c r="BZ333" s="125">
        <f t="shared" si="423"/>
        <v>7.5</v>
      </c>
      <c r="CA333" s="125">
        <f t="shared" si="424"/>
        <v>5.0530481425114515E-2</v>
      </c>
      <c r="CB333" s="125">
        <f t="shared" si="425"/>
        <v>0.9030280321355949</v>
      </c>
      <c r="CC333" s="125">
        <f t="shared" si="426"/>
        <v>24.84115516934337</v>
      </c>
      <c r="CD333" s="125">
        <f t="shared" si="427"/>
        <v>2.4088957007962648</v>
      </c>
      <c r="CE333" s="125">
        <f t="shared" si="428"/>
        <v>10</v>
      </c>
      <c r="CF333" s="304" cm="1">
        <f t="array" ref="CF333">PEDBIKE_DELAY(BW333,BV333,AG333,AH333,AP333,AQ333,AN333,L333,FALSE)</f>
        <v>7.8055033822376885</v>
      </c>
      <c r="CG333" s="306">
        <f t="shared" si="429"/>
        <v>7.5</v>
      </c>
      <c r="CH333" s="125">
        <f t="shared" si="430"/>
        <v>1</v>
      </c>
      <c r="CI333" s="125">
        <f t="shared" si="431"/>
        <v>2.1300439821176159E-2</v>
      </c>
      <c r="CJ333" s="125">
        <f t="shared" si="432"/>
        <v>7.5</v>
      </c>
      <c r="CK333" s="125">
        <f t="shared" si="433"/>
        <v>0.9030280321355949</v>
      </c>
      <c r="CL333" s="125">
        <f t="shared" si="434"/>
        <v>1</v>
      </c>
      <c r="CM333" s="125">
        <f t="shared" si="435"/>
        <v>22.432259468547105</v>
      </c>
      <c r="CN333" s="125">
        <f t="shared" si="436"/>
        <v>2.4088957007962648</v>
      </c>
      <c r="CO333" s="127">
        <f t="shared" si="437"/>
        <v>10</v>
      </c>
      <c r="CP333" s="125" cm="1">
        <f t="array" ref="CP333">PEDBIKE_DELAY(BW333,AW333,AG333,AH333,AP333,AQ333,AN333,L333,FALSE)</f>
        <v>7.8055033822376885</v>
      </c>
      <c r="CQ333" s="126">
        <f t="shared" si="438"/>
        <v>30.5</v>
      </c>
      <c r="CR333" s="126">
        <f t="shared" si="439"/>
        <v>78.5</v>
      </c>
      <c r="CS333" s="126">
        <f t="shared" si="440"/>
        <v>54.5</v>
      </c>
      <c r="CT333" s="304">
        <f t="shared" si="441"/>
        <v>35.950000000000003</v>
      </c>
      <c r="CU333" s="126">
        <f t="shared" si="452"/>
        <v>7.8055033822376885</v>
      </c>
      <c r="CV333" s="126">
        <f t="shared" si="442"/>
        <v>0</v>
      </c>
      <c r="CW333" s="127">
        <f t="shared" si="443"/>
        <v>0</v>
      </c>
      <c r="CX333" s="124">
        <f t="shared" si="444"/>
        <v>12</v>
      </c>
      <c r="CY333" s="124">
        <f t="shared" si="453"/>
        <v>1.6379999999999997</v>
      </c>
      <c r="CZ333" s="124">
        <f t="shared" si="454"/>
        <v>0.82398644773839491</v>
      </c>
      <c r="DA333" s="125">
        <f t="shared" si="445"/>
        <v>-1.8843000000000001</v>
      </c>
      <c r="DB333" s="125">
        <f t="shared" si="446"/>
        <v>0.308</v>
      </c>
      <c r="DC333" s="125">
        <f t="shared" si="447"/>
        <v>2.5560999999999994</v>
      </c>
      <c r="DD333" s="125">
        <f t="shared" si="455"/>
        <v>3.0180864477383942</v>
      </c>
      <c r="DE333" s="298" t="str">
        <f t="shared" si="448"/>
        <v>B</v>
      </c>
    </row>
    <row r="334" spans="1:109" x14ac:dyDescent="0.25">
      <c r="A334" s="23">
        <v>500</v>
      </c>
      <c r="B334" s="23">
        <v>45</v>
      </c>
      <c r="C334" s="23">
        <v>3</v>
      </c>
      <c r="D334" s="23" t="s">
        <v>266</v>
      </c>
      <c r="E334" s="312">
        <f t="shared" si="380"/>
        <v>2.5511336274186127</v>
      </c>
      <c r="F334" s="287" t="str">
        <f t="shared" si="381"/>
        <v>B</v>
      </c>
      <c r="G334" s="312">
        <f t="shared" si="382"/>
        <v>2.6330999999999993</v>
      </c>
      <c r="H334" s="312">
        <f t="shared" si="382"/>
        <v>3.6544939339133622</v>
      </c>
      <c r="I334" s="287" t="str">
        <f t="shared" si="383"/>
        <v>B</v>
      </c>
      <c r="J334" s="320">
        <f t="shared" si="449"/>
        <v>3</v>
      </c>
      <c r="K334" s="80">
        <f t="shared" si="450"/>
        <v>3</v>
      </c>
      <c r="L334" s="82">
        <f t="shared" si="451"/>
        <v>3</v>
      </c>
      <c r="M334" s="80">
        <f t="shared" si="384"/>
        <v>45</v>
      </c>
      <c r="N334" s="80">
        <f t="shared" si="385"/>
        <v>100</v>
      </c>
      <c r="O334" s="80">
        <f t="shared" si="386"/>
        <v>100</v>
      </c>
      <c r="P334" s="80">
        <f t="shared" si="387"/>
        <v>500</v>
      </c>
      <c r="Q334" s="80">
        <f t="shared" si="388"/>
        <v>1400</v>
      </c>
      <c r="R334" s="80">
        <f t="shared" si="389"/>
        <v>1400</v>
      </c>
      <c r="S334" s="80">
        <f t="shared" si="390"/>
        <v>50</v>
      </c>
      <c r="T334" s="80">
        <f>0</f>
        <v>0</v>
      </c>
      <c r="U334" s="80">
        <f>'Int. Sens. Plot'!$B$2</f>
        <v>100</v>
      </c>
      <c r="V334" s="80">
        <f>'Int. Sens. Plot'!$B$3</f>
        <v>25</v>
      </c>
      <c r="W334" s="80">
        <f t="shared" si="391"/>
        <v>5</v>
      </c>
      <c r="X334" s="80">
        <f t="shared" si="392"/>
        <v>5</v>
      </c>
      <c r="Y334" s="225">
        <v>0.5</v>
      </c>
      <c r="Z334" s="80">
        <v>0</v>
      </c>
      <c r="AA334" s="86">
        <v>45</v>
      </c>
      <c r="AB334" s="86">
        <v>5</v>
      </c>
      <c r="AC334" s="80">
        <v>90</v>
      </c>
      <c r="AD334" s="80">
        <v>45</v>
      </c>
      <c r="AE334" s="80">
        <v>12</v>
      </c>
      <c r="AF334" s="80">
        <f t="shared" si="393"/>
        <v>45</v>
      </c>
      <c r="AG334" s="80">
        <f t="shared" si="394"/>
        <v>45</v>
      </c>
      <c r="AH334" s="86">
        <v>0</v>
      </c>
      <c r="AI334" s="86">
        <v>12</v>
      </c>
      <c r="AJ334" s="40">
        <v>314.89999999999998</v>
      </c>
      <c r="AK334" s="86">
        <v>9</v>
      </c>
      <c r="AL334" s="86">
        <v>0</v>
      </c>
      <c r="AM334" s="91">
        <v>1</v>
      </c>
      <c r="AN334" s="91">
        <v>0.1</v>
      </c>
      <c r="AO334" s="122">
        <v>3.5</v>
      </c>
      <c r="AP334" s="122">
        <v>10</v>
      </c>
      <c r="AQ334" s="122">
        <v>3</v>
      </c>
      <c r="AR334" s="122">
        <v>3</v>
      </c>
      <c r="AS334" s="122" t="str">
        <f t="shared" si="395"/>
        <v>Stop</v>
      </c>
      <c r="AT334" s="119" t="s">
        <v>74</v>
      </c>
      <c r="AU334" s="321" t="s">
        <v>74</v>
      </c>
      <c r="AV334" s="306">
        <f t="shared" si="396"/>
        <v>15.857142857142858</v>
      </c>
      <c r="AW334" s="276">
        <f t="shared" si="397"/>
        <v>0.3888888888888889</v>
      </c>
      <c r="AX334" s="276">
        <f t="shared" si="398"/>
        <v>2.7777777777777776E-2</v>
      </c>
      <c r="AY334" s="125">
        <f t="shared" si="399"/>
        <v>21.582534372604808</v>
      </c>
      <c r="AZ334" s="125">
        <f t="shared" si="400"/>
        <v>32.373801558907211</v>
      </c>
      <c r="BA334" s="125">
        <f t="shared" si="401"/>
        <v>57.022211602352471</v>
      </c>
      <c r="BB334" s="125">
        <f t="shared" si="402"/>
        <v>0.9993836947433572</v>
      </c>
      <c r="BC334" s="125">
        <f t="shared" si="403"/>
        <v>0.99999999976590748</v>
      </c>
      <c r="BD334" s="326" t="str">
        <f t="shared" si="404"/>
        <v>-</v>
      </c>
      <c r="BE334" s="125" t="str">
        <f t="shared" si="405"/>
        <v>-</v>
      </c>
      <c r="BF334" s="125">
        <f t="shared" si="406"/>
        <v>7.651363919962332</v>
      </c>
      <c r="BG334" s="125">
        <f t="shared" si="407"/>
        <v>1.1978086274186128</v>
      </c>
      <c r="BH334" s="127">
        <f t="shared" si="408"/>
        <v>116.66666666666667</v>
      </c>
      <c r="BI334" s="125">
        <f t="shared" si="409"/>
        <v>0.68249999999999988</v>
      </c>
      <c r="BJ334" s="125">
        <f t="shared" si="410"/>
        <v>7.1124999999999994E-2</v>
      </c>
      <c r="BK334" s="127">
        <f t="shared" si="411"/>
        <v>49</v>
      </c>
      <c r="BL334" s="126">
        <f>IF(AS334="Signalized",(AC334-BK334)^2/(2*AC334),IF(AS334="Free",PEDBIKE_DELAY(AX334,AW334,AF334,AE334,AO334,AR334,AM334,L334,TRUE),IF(AS334="Stop",1,"Control N/A!")))</f>
        <v>1</v>
      </c>
      <c r="BM334" s="125">
        <f t="shared" si="412"/>
        <v>0</v>
      </c>
      <c r="BN334" s="125">
        <f t="shared" si="413"/>
        <v>2.5511336274186127</v>
      </c>
      <c r="BO334" s="124" t="str">
        <f t="shared" si="414"/>
        <v>B</v>
      </c>
      <c r="BP334" s="310"/>
      <c r="BQ334" s="302">
        <f t="shared" si="415"/>
        <v>1500</v>
      </c>
      <c r="BR334" s="126">
        <v>319</v>
      </c>
      <c r="BS334" s="127">
        <f t="shared" si="416"/>
        <v>0.10634806793105896</v>
      </c>
      <c r="BT334" s="126">
        <f t="shared" si="417"/>
        <v>22.5</v>
      </c>
      <c r="BU334" s="303">
        <f t="shared" si="418"/>
        <v>7.5</v>
      </c>
      <c r="BV334" s="276">
        <f t="shared" si="419"/>
        <v>0.3888888888888889</v>
      </c>
      <c r="BW334" s="276">
        <f t="shared" si="420"/>
        <v>6.9444444444444441E-3</v>
      </c>
      <c r="BX334" s="125">
        <f t="shared" si="421"/>
        <v>1</v>
      </c>
      <c r="BY334" s="125">
        <f t="shared" si="422"/>
        <v>1.3996143044727525E-2</v>
      </c>
      <c r="BZ334" s="125">
        <f t="shared" si="423"/>
        <v>7.5</v>
      </c>
      <c r="CA334" s="125">
        <f t="shared" si="424"/>
        <v>6.2758989542181842E-2</v>
      </c>
      <c r="CB334" s="125">
        <f t="shared" si="425"/>
        <v>0.94588623377717829</v>
      </c>
      <c r="CC334" s="125">
        <f t="shared" si="426"/>
        <v>39.589863639824173</v>
      </c>
      <c r="CD334" s="125">
        <f t="shared" si="427"/>
        <v>2.14235662579883</v>
      </c>
      <c r="CE334" s="125">
        <f t="shared" si="428"/>
        <v>18</v>
      </c>
      <c r="CF334" s="304" cm="1">
        <f t="array" ref="CF334">PEDBIKE_DELAY(BW334,BV334,AG334,AH334,AP334,AQ334,AN334,L334,FALSE)</f>
        <v>11.343707408565972</v>
      </c>
      <c r="CG334" s="306">
        <f t="shared" si="429"/>
        <v>7.5</v>
      </c>
      <c r="CH334" s="125">
        <f t="shared" si="430"/>
        <v>1</v>
      </c>
      <c r="CI334" s="125">
        <f t="shared" si="431"/>
        <v>1.3996143044727525E-2</v>
      </c>
      <c r="CJ334" s="125">
        <f t="shared" si="432"/>
        <v>7.5</v>
      </c>
      <c r="CK334" s="125">
        <f t="shared" si="433"/>
        <v>0.9458862337771784</v>
      </c>
      <c r="CL334" s="125">
        <f t="shared" si="434"/>
        <v>1</v>
      </c>
      <c r="CM334" s="125">
        <f t="shared" si="435"/>
        <v>37.447507014025341</v>
      </c>
      <c r="CN334" s="125">
        <f t="shared" si="436"/>
        <v>2.14235662579883</v>
      </c>
      <c r="CO334" s="127">
        <f t="shared" si="437"/>
        <v>18</v>
      </c>
      <c r="CP334" s="125" cm="1">
        <f t="array" ref="CP334">PEDBIKE_DELAY(BW334,AW334,AG334,AH334,AP334,AQ334,AN334,L334,FALSE)</f>
        <v>11.343707408565972</v>
      </c>
      <c r="CQ334" s="126">
        <f t="shared" si="438"/>
        <v>30.5</v>
      </c>
      <c r="CR334" s="126">
        <f t="shared" si="439"/>
        <v>78.5</v>
      </c>
      <c r="CS334" s="126">
        <f t="shared" si="440"/>
        <v>54.5</v>
      </c>
      <c r="CT334" s="304">
        <f t="shared" si="441"/>
        <v>35.950000000000003</v>
      </c>
      <c r="CU334" s="126">
        <f t="shared" si="452"/>
        <v>11.343707408565972</v>
      </c>
      <c r="CV334" s="126">
        <f t="shared" si="442"/>
        <v>0</v>
      </c>
      <c r="CW334" s="127">
        <f t="shared" si="443"/>
        <v>0</v>
      </c>
      <c r="CX334" s="124">
        <f t="shared" si="444"/>
        <v>12</v>
      </c>
      <c r="CY334" s="124">
        <f t="shared" si="453"/>
        <v>2.0474999999999999</v>
      </c>
      <c r="CZ334" s="124">
        <f t="shared" si="454"/>
        <v>0.9738939339133621</v>
      </c>
      <c r="DA334" s="125">
        <f t="shared" si="445"/>
        <v>-1.8843000000000001</v>
      </c>
      <c r="DB334" s="125">
        <f t="shared" si="446"/>
        <v>0.38500000000000001</v>
      </c>
      <c r="DC334" s="125">
        <f t="shared" si="447"/>
        <v>2.6330999999999993</v>
      </c>
      <c r="DD334" s="125">
        <f t="shared" si="455"/>
        <v>3.6544939339133622</v>
      </c>
      <c r="DE334" s="298" t="str">
        <f t="shared" si="448"/>
        <v>B</v>
      </c>
    </row>
    <row r="335" spans="1:109" x14ac:dyDescent="0.25">
      <c r="A335" s="23">
        <v>600</v>
      </c>
      <c r="B335" s="23">
        <v>45</v>
      </c>
      <c r="C335" s="23">
        <v>3</v>
      </c>
      <c r="D335" s="23" t="s">
        <v>266</v>
      </c>
      <c r="E335" s="312">
        <f t="shared" si="380"/>
        <v>2.7018586274186127</v>
      </c>
      <c r="F335" s="287" t="str">
        <f t="shared" si="381"/>
        <v>B</v>
      </c>
      <c r="G335" s="312">
        <f t="shared" si="382"/>
        <v>2.7100999999999993</v>
      </c>
      <c r="H335" s="312">
        <f t="shared" si="382"/>
        <v>4.2754473019837631</v>
      </c>
      <c r="I335" s="287" t="str">
        <f t="shared" si="383"/>
        <v>B</v>
      </c>
      <c r="J335" s="320">
        <f t="shared" si="449"/>
        <v>3</v>
      </c>
      <c r="K335" s="80">
        <f t="shared" si="450"/>
        <v>3</v>
      </c>
      <c r="L335" s="82">
        <f t="shared" si="451"/>
        <v>3</v>
      </c>
      <c r="M335" s="80">
        <f t="shared" si="384"/>
        <v>45</v>
      </c>
      <c r="N335" s="80">
        <f t="shared" si="385"/>
        <v>120</v>
      </c>
      <c r="O335" s="80">
        <f t="shared" si="386"/>
        <v>120</v>
      </c>
      <c r="P335" s="80">
        <f t="shared" si="387"/>
        <v>600</v>
      </c>
      <c r="Q335" s="80">
        <f t="shared" si="388"/>
        <v>1680</v>
      </c>
      <c r="R335" s="80">
        <f t="shared" si="389"/>
        <v>1680</v>
      </c>
      <c r="S335" s="80">
        <f t="shared" si="390"/>
        <v>60</v>
      </c>
      <c r="T335" s="80">
        <f>0</f>
        <v>0</v>
      </c>
      <c r="U335" s="80">
        <f>'Int. Sens. Plot'!$B$2</f>
        <v>100</v>
      </c>
      <c r="V335" s="80">
        <f>'Int. Sens. Plot'!$B$3</f>
        <v>25</v>
      </c>
      <c r="W335" s="80">
        <f t="shared" si="391"/>
        <v>5</v>
      </c>
      <c r="X335" s="80">
        <f t="shared" si="392"/>
        <v>5</v>
      </c>
      <c r="Y335" s="225">
        <v>0.5</v>
      </c>
      <c r="Z335" s="80">
        <v>0</v>
      </c>
      <c r="AA335" s="86">
        <v>45</v>
      </c>
      <c r="AB335" s="86">
        <v>5</v>
      </c>
      <c r="AC335" s="80">
        <v>90</v>
      </c>
      <c r="AD335" s="80">
        <v>45</v>
      </c>
      <c r="AE335" s="80">
        <v>12</v>
      </c>
      <c r="AF335" s="80">
        <f t="shared" si="393"/>
        <v>45</v>
      </c>
      <c r="AG335" s="80">
        <f t="shared" si="394"/>
        <v>45</v>
      </c>
      <c r="AH335" s="86">
        <v>0</v>
      </c>
      <c r="AI335" s="86">
        <v>12</v>
      </c>
      <c r="AJ335" s="40">
        <v>315.89999999999998</v>
      </c>
      <c r="AK335" s="86">
        <v>9</v>
      </c>
      <c r="AL335" s="86">
        <v>0</v>
      </c>
      <c r="AM335" s="91">
        <v>1</v>
      </c>
      <c r="AN335" s="91">
        <v>0.1</v>
      </c>
      <c r="AO335" s="122">
        <v>3.5</v>
      </c>
      <c r="AP335" s="122">
        <v>10</v>
      </c>
      <c r="AQ335" s="122">
        <v>3</v>
      </c>
      <c r="AR335" s="122">
        <v>3</v>
      </c>
      <c r="AS335" s="122" t="str">
        <f t="shared" si="395"/>
        <v>Stop</v>
      </c>
      <c r="AT335" s="119" t="s">
        <v>74</v>
      </c>
      <c r="AU335" s="321" t="s">
        <v>74</v>
      </c>
      <c r="AV335" s="306">
        <f t="shared" si="396"/>
        <v>15.857142857142858</v>
      </c>
      <c r="AW335" s="276">
        <f t="shared" si="397"/>
        <v>0.46666666666666667</v>
      </c>
      <c r="AX335" s="276">
        <f t="shared" si="398"/>
        <v>2.7777777777777776E-2</v>
      </c>
      <c r="AY335" s="125">
        <f t="shared" si="399"/>
        <v>61.677868569486741</v>
      </c>
      <c r="AZ335" s="125">
        <f t="shared" si="400"/>
        <v>92.516802854230107</v>
      </c>
      <c r="BA335" s="125">
        <f t="shared" si="401"/>
        <v>137.21287999611633</v>
      </c>
      <c r="BB335" s="125">
        <f t="shared" si="402"/>
        <v>0.99999999946257168</v>
      </c>
      <c r="BC335" s="125">
        <f t="shared" si="403"/>
        <v>1</v>
      </c>
      <c r="BD335" s="326" t="str">
        <f t="shared" si="404"/>
        <v>-</v>
      </c>
      <c r="BE335" s="125" t="str">
        <f t="shared" si="405"/>
        <v>-</v>
      </c>
      <c r="BF335" s="125">
        <f t="shared" si="406"/>
        <v>6.1503584097827471</v>
      </c>
      <c r="BG335" s="125">
        <f t="shared" si="407"/>
        <v>1.1978086274186128</v>
      </c>
      <c r="BH335" s="127">
        <f t="shared" si="408"/>
        <v>140</v>
      </c>
      <c r="BI335" s="125">
        <f t="shared" si="409"/>
        <v>0.81899999999999984</v>
      </c>
      <c r="BJ335" s="125">
        <f t="shared" si="410"/>
        <v>8.5349999999999995E-2</v>
      </c>
      <c r="BK335" s="127">
        <f t="shared" si="411"/>
        <v>49</v>
      </c>
      <c r="BL335" s="126">
        <f>IF(AS335="Signalized",(AC335-BK335)^2/(2*AC335),IF(AS335="Free",PEDBIKE_DELAY(AX335,AW335,AF335,AE335,AO335,AR335,AM335,L335,TRUE),IF(AS335="Stop",1,"Control N/A!")))</f>
        <v>1</v>
      </c>
      <c r="BM335" s="125">
        <f t="shared" si="412"/>
        <v>0</v>
      </c>
      <c r="BN335" s="125">
        <f t="shared" si="413"/>
        <v>2.7018586274186127</v>
      </c>
      <c r="BO335" s="124" t="str">
        <f t="shared" si="414"/>
        <v>B</v>
      </c>
      <c r="BP335" s="310"/>
      <c r="BQ335" s="302">
        <f t="shared" si="415"/>
        <v>1500</v>
      </c>
      <c r="BR335" s="126">
        <v>320</v>
      </c>
      <c r="BS335" s="127">
        <f t="shared" si="416"/>
        <v>1.7481825857202763E-2</v>
      </c>
      <c r="BT335" s="126">
        <f t="shared" si="417"/>
        <v>22.5</v>
      </c>
      <c r="BU335" s="303">
        <f t="shared" si="418"/>
        <v>7.5</v>
      </c>
      <c r="BV335" s="276">
        <f t="shared" si="419"/>
        <v>0.46666666666666667</v>
      </c>
      <c r="BW335" s="276">
        <f t="shared" si="420"/>
        <v>6.9444444444444441E-3</v>
      </c>
      <c r="BX335" s="125">
        <f t="shared" si="421"/>
        <v>1</v>
      </c>
      <c r="BY335" s="125">
        <f t="shared" si="422"/>
        <v>9.5443058980979947E-3</v>
      </c>
      <c r="BZ335" s="125">
        <f t="shared" si="423"/>
        <v>7.5</v>
      </c>
      <c r="CA335" s="125">
        <f t="shared" si="424"/>
        <v>7.4830002965798004E-2</v>
      </c>
      <c r="CB335" s="125">
        <f t="shared" si="425"/>
        <v>0.96980261657768141</v>
      </c>
      <c r="CC335" s="125">
        <f t="shared" si="426"/>
        <v>63.228150324192889</v>
      </c>
      <c r="CD335" s="125">
        <f t="shared" si="427"/>
        <v>1.9093246984236445</v>
      </c>
      <c r="CE335" s="125">
        <f t="shared" si="428"/>
        <v>33</v>
      </c>
      <c r="CF335" s="304" cm="1">
        <f t="array" ref="CF335">PEDBIKE_DELAY(BW335,BV335,AG335,AH335,AP335,AQ335,AN335,L335,FALSE)</f>
        <v>15.862508344014236</v>
      </c>
      <c r="CG335" s="306">
        <f t="shared" si="429"/>
        <v>7.5</v>
      </c>
      <c r="CH335" s="125">
        <f t="shared" si="430"/>
        <v>1</v>
      </c>
      <c r="CI335" s="125">
        <f t="shared" si="431"/>
        <v>9.5443058980979947E-3</v>
      </c>
      <c r="CJ335" s="125">
        <f t="shared" si="432"/>
        <v>7.5</v>
      </c>
      <c r="CK335" s="125">
        <f t="shared" si="433"/>
        <v>0.96980261657768152</v>
      </c>
      <c r="CL335" s="125">
        <f t="shared" si="434"/>
        <v>1</v>
      </c>
      <c r="CM335" s="125">
        <f t="shared" si="435"/>
        <v>61.318825625769236</v>
      </c>
      <c r="CN335" s="125">
        <f t="shared" si="436"/>
        <v>1.9093246984236445</v>
      </c>
      <c r="CO335" s="127">
        <f t="shared" si="437"/>
        <v>33</v>
      </c>
      <c r="CP335" s="125" cm="1">
        <f t="array" ref="CP335">PEDBIKE_DELAY(BW335,AW335,AG335,AH335,AP335,AQ335,AN335,L335,FALSE)</f>
        <v>15.862508344014236</v>
      </c>
      <c r="CQ335" s="126">
        <f t="shared" si="438"/>
        <v>30.5</v>
      </c>
      <c r="CR335" s="126">
        <f t="shared" si="439"/>
        <v>78.5</v>
      </c>
      <c r="CS335" s="126">
        <f t="shared" si="440"/>
        <v>54.5</v>
      </c>
      <c r="CT335" s="304">
        <f t="shared" si="441"/>
        <v>35.950000000000003</v>
      </c>
      <c r="CU335" s="126">
        <f t="shared" si="452"/>
        <v>15.862508344014236</v>
      </c>
      <c r="CV335" s="126">
        <f t="shared" si="442"/>
        <v>0</v>
      </c>
      <c r="CW335" s="127">
        <f t="shared" si="443"/>
        <v>0</v>
      </c>
      <c r="CX335" s="124">
        <f t="shared" si="444"/>
        <v>12</v>
      </c>
      <c r="CY335" s="124">
        <f t="shared" si="453"/>
        <v>2.4569999999999999</v>
      </c>
      <c r="CZ335" s="124">
        <f t="shared" si="454"/>
        <v>1.1083473019837633</v>
      </c>
      <c r="DA335" s="125">
        <f t="shared" si="445"/>
        <v>-1.8843000000000001</v>
      </c>
      <c r="DB335" s="125">
        <f t="shared" si="446"/>
        <v>0.46199999999999997</v>
      </c>
      <c r="DC335" s="125">
        <f t="shared" si="447"/>
        <v>2.7100999999999993</v>
      </c>
      <c r="DD335" s="125">
        <f t="shared" si="455"/>
        <v>4.2754473019837631</v>
      </c>
      <c r="DE335" s="298" t="str">
        <f t="shared" si="448"/>
        <v>B</v>
      </c>
    </row>
    <row r="336" spans="1:109" x14ac:dyDescent="0.25">
      <c r="A336" s="23">
        <v>700</v>
      </c>
      <c r="B336" s="23">
        <v>45</v>
      </c>
      <c r="C336" s="23">
        <v>3</v>
      </c>
      <c r="D336" s="23" t="s">
        <v>266</v>
      </c>
      <c r="E336" s="312">
        <f t="shared" si="380"/>
        <v>2.8525836274186127</v>
      </c>
      <c r="F336" s="287" t="str">
        <f t="shared" si="381"/>
        <v>C</v>
      </c>
      <c r="G336" s="312">
        <f t="shared" si="382"/>
        <v>2.7870999999999992</v>
      </c>
      <c r="H336" s="312">
        <f t="shared" si="382"/>
        <v>4.88553984153328</v>
      </c>
      <c r="I336" s="287" t="str">
        <f t="shared" si="383"/>
        <v>C</v>
      </c>
      <c r="J336" s="320">
        <f t="shared" si="449"/>
        <v>3</v>
      </c>
      <c r="K336" s="80">
        <f t="shared" si="450"/>
        <v>3</v>
      </c>
      <c r="L336" s="82">
        <f t="shared" si="451"/>
        <v>3</v>
      </c>
      <c r="M336" s="80">
        <f t="shared" si="384"/>
        <v>45</v>
      </c>
      <c r="N336" s="80">
        <f t="shared" si="385"/>
        <v>140</v>
      </c>
      <c r="O336" s="80">
        <f t="shared" si="386"/>
        <v>140</v>
      </c>
      <c r="P336" s="80">
        <f t="shared" si="387"/>
        <v>700</v>
      </c>
      <c r="Q336" s="80">
        <f t="shared" si="388"/>
        <v>1960</v>
      </c>
      <c r="R336" s="80">
        <f t="shared" si="389"/>
        <v>1960</v>
      </c>
      <c r="S336" s="80">
        <f t="shared" si="390"/>
        <v>70</v>
      </c>
      <c r="T336" s="80">
        <f>0</f>
        <v>0</v>
      </c>
      <c r="U336" s="80">
        <f>'Int. Sens. Plot'!$B$2</f>
        <v>100</v>
      </c>
      <c r="V336" s="80">
        <f>'Int. Sens. Plot'!$B$3</f>
        <v>25</v>
      </c>
      <c r="W336" s="80">
        <f t="shared" si="391"/>
        <v>5</v>
      </c>
      <c r="X336" s="80">
        <f t="shared" si="392"/>
        <v>5</v>
      </c>
      <c r="Y336" s="225">
        <v>0.5</v>
      </c>
      <c r="Z336" s="80">
        <v>0</v>
      </c>
      <c r="AA336" s="86">
        <v>45</v>
      </c>
      <c r="AB336" s="86">
        <v>5</v>
      </c>
      <c r="AC336" s="80">
        <v>90</v>
      </c>
      <c r="AD336" s="80">
        <v>45</v>
      </c>
      <c r="AE336" s="80">
        <v>12</v>
      </c>
      <c r="AF336" s="80">
        <f t="shared" si="393"/>
        <v>45</v>
      </c>
      <c r="AG336" s="80">
        <f t="shared" si="394"/>
        <v>45</v>
      </c>
      <c r="AH336" s="86">
        <v>0</v>
      </c>
      <c r="AI336" s="86">
        <v>12</v>
      </c>
      <c r="AJ336" s="40">
        <v>316.89999999999998</v>
      </c>
      <c r="AK336" s="86">
        <v>9</v>
      </c>
      <c r="AL336" s="86">
        <v>0</v>
      </c>
      <c r="AM336" s="91">
        <v>1</v>
      </c>
      <c r="AN336" s="91">
        <v>0.1</v>
      </c>
      <c r="AO336" s="122">
        <v>3.5</v>
      </c>
      <c r="AP336" s="122">
        <v>10</v>
      </c>
      <c r="AQ336" s="122">
        <v>3</v>
      </c>
      <c r="AR336" s="122">
        <v>3</v>
      </c>
      <c r="AS336" s="122" t="str">
        <f t="shared" si="395"/>
        <v>Stop</v>
      </c>
      <c r="AT336" s="119" t="s">
        <v>74</v>
      </c>
      <c r="AU336" s="321" t="s">
        <v>74</v>
      </c>
      <c r="AV336" s="306">
        <f t="shared" si="396"/>
        <v>15.857142857142858</v>
      </c>
      <c r="AW336" s="276">
        <f t="shared" si="397"/>
        <v>0.5444444444444444</v>
      </c>
      <c r="AX336" s="276">
        <f t="shared" si="398"/>
        <v>2.7777777777777776E-2</v>
      </c>
      <c r="AY336" s="125">
        <f t="shared" si="399"/>
        <v>182.14833055200393</v>
      </c>
      <c r="AZ336" s="125">
        <f t="shared" si="400"/>
        <v>273.22249582800589</v>
      </c>
      <c r="BA336" s="125">
        <f t="shared" si="401"/>
        <v>378.15380396115069</v>
      </c>
      <c r="BB336" s="125">
        <f t="shared" si="402"/>
        <v>1</v>
      </c>
      <c r="BC336" s="125">
        <f t="shared" si="403"/>
        <v>1</v>
      </c>
      <c r="BD336" s="326" t="str">
        <f t="shared" si="404"/>
        <v>-</v>
      </c>
      <c r="BE336" s="125" t="str">
        <f t="shared" si="405"/>
        <v>-</v>
      </c>
      <c r="BF336" s="125">
        <f t="shared" si="406"/>
        <v>5.2218695013155836</v>
      </c>
      <c r="BG336" s="125">
        <f t="shared" si="407"/>
        <v>1.1978086274186128</v>
      </c>
      <c r="BH336" s="127">
        <f t="shared" si="408"/>
        <v>163.33333333333334</v>
      </c>
      <c r="BI336" s="125">
        <f t="shared" si="409"/>
        <v>0.95550000000000002</v>
      </c>
      <c r="BJ336" s="125">
        <f t="shared" si="410"/>
        <v>9.9574999999999997E-2</v>
      </c>
      <c r="BK336" s="127">
        <f t="shared" si="411"/>
        <v>49</v>
      </c>
      <c r="BL336" s="126">
        <f>IF(AS336="Signalized",(AC336-BK336)^2/(2*AC336),IF(AS336="Free",PEDBIKE_DELAY(AX336,AW336,AF336,AE336,AO336,AR336,AM336,L336,TRUE),IF(AS336="Stop",1,"Control N/A!")))</f>
        <v>1</v>
      </c>
      <c r="BM336" s="125">
        <f t="shared" si="412"/>
        <v>0</v>
      </c>
      <c r="BN336" s="125">
        <f t="shared" si="413"/>
        <v>2.8525836274186127</v>
      </c>
      <c r="BO336" s="124" t="str">
        <f t="shared" si="414"/>
        <v>C</v>
      </c>
      <c r="BP336" s="310"/>
      <c r="BQ336" s="302">
        <f t="shared" si="415"/>
        <v>1500</v>
      </c>
      <c r="BR336" s="126">
        <v>321</v>
      </c>
      <c r="BS336" s="127">
        <f t="shared" si="416"/>
        <v>2.8419634023927219E-3</v>
      </c>
      <c r="BT336" s="126">
        <f t="shared" si="417"/>
        <v>22.5</v>
      </c>
      <c r="BU336" s="303">
        <f t="shared" si="418"/>
        <v>7.5</v>
      </c>
      <c r="BV336" s="276">
        <f t="shared" si="419"/>
        <v>0.5444444444444444</v>
      </c>
      <c r="BW336" s="276">
        <f t="shared" si="420"/>
        <v>6.9444444444444441E-3</v>
      </c>
      <c r="BX336" s="125">
        <f t="shared" si="421"/>
        <v>1</v>
      </c>
      <c r="BY336" s="125">
        <f t="shared" si="422"/>
        <v>6.8256114478663227E-3</v>
      </c>
      <c r="BZ336" s="125">
        <f t="shared" si="423"/>
        <v>7.5</v>
      </c>
      <c r="CA336" s="125">
        <f t="shared" si="424"/>
        <v>8.6745550118255244E-2</v>
      </c>
      <c r="CB336" s="125">
        <f t="shared" si="425"/>
        <v>0.98314879874005245</v>
      </c>
      <c r="CC336" s="125">
        <f t="shared" si="426"/>
        <v>101.36870554150529</v>
      </c>
      <c r="CD336" s="125">
        <f t="shared" si="427"/>
        <v>1.7081844585402628</v>
      </c>
      <c r="CE336" s="125">
        <f t="shared" si="428"/>
        <v>59</v>
      </c>
      <c r="CF336" s="304" cm="1">
        <f t="array" ref="CF336">PEDBIKE_DELAY(BW336,BV336,AG336,AH336,AP336,AQ336,AN336,L336,FALSE)</f>
        <v>21.588681676140215</v>
      </c>
      <c r="CG336" s="306">
        <f t="shared" si="429"/>
        <v>7.5</v>
      </c>
      <c r="CH336" s="125">
        <f t="shared" si="430"/>
        <v>1</v>
      </c>
      <c r="CI336" s="125">
        <f t="shared" si="431"/>
        <v>6.8256114478663227E-3</v>
      </c>
      <c r="CJ336" s="125">
        <f t="shared" si="432"/>
        <v>7.5</v>
      </c>
      <c r="CK336" s="125">
        <f t="shared" si="433"/>
        <v>0.98314879874005245</v>
      </c>
      <c r="CL336" s="125">
        <f t="shared" si="434"/>
        <v>1</v>
      </c>
      <c r="CM336" s="125">
        <f t="shared" si="435"/>
        <v>99.660521082965033</v>
      </c>
      <c r="CN336" s="125">
        <f t="shared" si="436"/>
        <v>1.7081844585402628</v>
      </c>
      <c r="CO336" s="127">
        <f t="shared" si="437"/>
        <v>59</v>
      </c>
      <c r="CP336" s="125" cm="1">
        <f t="array" ref="CP336">PEDBIKE_DELAY(BW336,AW336,AG336,AH336,AP336,AQ336,AN336,L336,FALSE)</f>
        <v>21.588681676140215</v>
      </c>
      <c r="CQ336" s="126">
        <f t="shared" si="438"/>
        <v>30.5</v>
      </c>
      <c r="CR336" s="126">
        <f t="shared" si="439"/>
        <v>78.5</v>
      </c>
      <c r="CS336" s="126">
        <f t="shared" si="440"/>
        <v>54.5</v>
      </c>
      <c r="CT336" s="304">
        <f t="shared" si="441"/>
        <v>35.950000000000003</v>
      </c>
      <c r="CU336" s="126">
        <f t="shared" si="452"/>
        <v>21.588681676140215</v>
      </c>
      <c r="CV336" s="126">
        <f t="shared" si="442"/>
        <v>0</v>
      </c>
      <c r="CW336" s="127">
        <f t="shared" si="443"/>
        <v>0</v>
      </c>
      <c r="CX336" s="124">
        <f t="shared" si="444"/>
        <v>12</v>
      </c>
      <c r="CY336" s="124">
        <f t="shared" si="453"/>
        <v>2.8664999999999998</v>
      </c>
      <c r="CZ336" s="124">
        <f t="shared" si="454"/>
        <v>1.2319398415332807</v>
      </c>
      <c r="DA336" s="125">
        <f t="shared" si="445"/>
        <v>-1.8843000000000001</v>
      </c>
      <c r="DB336" s="125">
        <f t="shared" si="446"/>
        <v>0.53900000000000003</v>
      </c>
      <c r="DC336" s="125">
        <f t="shared" si="447"/>
        <v>2.7870999999999992</v>
      </c>
      <c r="DD336" s="125">
        <f t="shared" si="455"/>
        <v>4.88553984153328</v>
      </c>
      <c r="DE336" s="298" t="str">
        <f t="shared" si="448"/>
        <v>C</v>
      </c>
    </row>
    <row r="337" spans="1:109" x14ac:dyDescent="0.25">
      <c r="A337" s="23">
        <v>800</v>
      </c>
      <c r="B337" s="23">
        <v>45</v>
      </c>
      <c r="C337" s="23">
        <v>3</v>
      </c>
      <c r="D337" s="23" t="s">
        <v>266</v>
      </c>
      <c r="E337" s="312">
        <f t="shared" si="380"/>
        <v>3.0033086274186123</v>
      </c>
      <c r="F337" s="287" t="str">
        <f t="shared" si="381"/>
        <v>C</v>
      </c>
      <c r="G337" s="312">
        <f t="shared" si="382"/>
        <v>2.8640999999999992</v>
      </c>
      <c r="H337" s="312">
        <f t="shared" si="382"/>
        <v>5.4866568887265519</v>
      </c>
      <c r="I337" s="287" t="str">
        <f t="shared" si="383"/>
        <v>C</v>
      </c>
      <c r="J337" s="320">
        <f t="shared" si="449"/>
        <v>3</v>
      </c>
      <c r="K337" s="80">
        <f t="shared" si="450"/>
        <v>3</v>
      </c>
      <c r="L337" s="82">
        <f t="shared" si="451"/>
        <v>3</v>
      </c>
      <c r="M337" s="80">
        <f t="shared" si="384"/>
        <v>45</v>
      </c>
      <c r="N337" s="80">
        <f t="shared" si="385"/>
        <v>160</v>
      </c>
      <c r="O337" s="80">
        <f t="shared" si="386"/>
        <v>160</v>
      </c>
      <c r="P337" s="80">
        <f t="shared" si="387"/>
        <v>800</v>
      </c>
      <c r="Q337" s="80">
        <f t="shared" si="388"/>
        <v>2240</v>
      </c>
      <c r="R337" s="80">
        <f t="shared" si="389"/>
        <v>2240</v>
      </c>
      <c r="S337" s="80">
        <f t="shared" si="390"/>
        <v>80</v>
      </c>
      <c r="T337" s="80">
        <f>0</f>
        <v>0</v>
      </c>
      <c r="U337" s="80">
        <f>'Int. Sens. Plot'!$B$2</f>
        <v>100</v>
      </c>
      <c r="V337" s="80">
        <f>'Int. Sens. Plot'!$B$3</f>
        <v>25</v>
      </c>
      <c r="W337" s="80">
        <f t="shared" si="391"/>
        <v>5</v>
      </c>
      <c r="X337" s="80">
        <f t="shared" si="392"/>
        <v>5</v>
      </c>
      <c r="Y337" s="225">
        <v>0.5</v>
      </c>
      <c r="Z337" s="80">
        <v>0</v>
      </c>
      <c r="AA337" s="86">
        <v>45</v>
      </c>
      <c r="AB337" s="86">
        <v>5</v>
      </c>
      <c r="AC337" s="80">
        <v>90</v>
      </c>
      <c r="AD337" s="80">
        <v>45</v>
      </c>
      <c r="AE337" s="80">
        <v>12</v>
      </c>
      <c r="AF337" s="80">
        <f t="shared" si="393"/>
        <v>45</v>
      </c>
      <c r="AG337" s="80">
        <f t="shared" si="394"/>
        <v>45</v>
      </c>
      <c r="AH337" s="86">
        <v>0</v>
      </c>
      <c r="AI337" s="86">
        <v>12</v>
      </c>
      <c r="AJ337" s="40">
        <v>317.89999999999998</v>
      </c>
      <c r="AK337" s="86">
        <v>9</v>
      </c>
      <c r="AL337" s="86">
        <v>0</v>
      </c>
      <c r="AM337" s="91">
        <v>1</v>
      </c>
      <c r="AN337" s="91">
        <v>0.1</v>
      </c>
      <c r="AO337" s="122">
        <v>3.5</v>
      </c>
      <c r="AP337" s="122">
        <v>10</v>
      </c>
      <c r="AQ337" s="122">
        <v>3</v>
      </c>
      <c r="AR337" s="122">
        <v>3</v>
      </c>
      <c r="AS337" s="122" t="str">
        <f t="shared" si="395"/>
        <v>Stop</v>
      </c>
      <c r="AT337" s="119" t="s">
        <v>74</v>
      </c>
      <c r="AU337" s="321" t="s">
        <v>74</v>
      </c>
      <c r="AV337" s="306">
        <f t="shared" si="396"/>
        <v>15.857142857142858</v>
      </c>
      <c r="AW337" s="276">
        <f t="shared" si="397"/>
        <v>0.62222222222222223</v>
      </c>
      <c r="AX337" s="276">
        <f t="shared" si="398"/>
        <v>2.7777777777777776E-2</v>
      </c>
      <c r="AY337" s="125">
        <f t="shared" si="399"/>
        <v>549.6123853040682</v>
      </c>
      <c r="AZ337" s="125">
        <f t="shared" si="400"/>
        <v>824.41857795610235</v>
      </c>
      <c r="BA337" s="125">
        <f t="shared" si="401"/>
        <v>1113.0819134652793</v>
      </c>
      <c r="BB337" s="125">
        <f t="shared" si="402"/>
        <v>1</v>
      </c>
      <c r="BC337" s="125">
        <f t="shared" si="403"/>
        <v>1</v>
      </c>
      <c r="BD337" s="326" t="str">
        <f t="shared" si="404"/>
        <v>-</v>
      </c>
      <c r="BE337" s="125" t="str">
        <f t="shared" si="405"/>
        <v>-</v>
      </c>
      <c r="BF337" s="125">
        <f t="shared" si="406"/>
        <v>4.580686599634304</v>
      </c>
      <c r="BG337" s="125">
        <f t="shared" si="407"/>
        <v>1.1978086274186128</v>
      </c>
      <c r="BH337" s="127">
        <f t="shared" si="408"/>
        <v>186.66666666666666</v>
      </c>
      <c r="BI337" s="125">
        <f t="shared" si="409"/>
        <v>1.0919999999999999</v>
      </c>
      <c r="BJ337" s="125">
        <f t="shared" si="410"/>
        <v>0.1138</v>
      </c>
      <c r="BK337" s="127">
        <f t="shared" si="411"/>
        <v>49</v>
      </c>
      <c r="BL337" s="126">
        <f>IF(AS337="Signalized",(AC337-BK337)^2/(2*AC337),IF(AS337="Free",PEDBIKE_DELAY(AX337,AW337,AF337,AE337,AO337,AR337,AM337,L337,TRUE),IF(AS337="Stop",1,"Control N/A!")))</f>
        <v>1</v>
      </c>
      <c r="BM337" s="125">
        <f t="shared" si="412"/>
        <v>0</v>
      </c>
      <c r="BN337" s="125">
        <f t="shared" si="413"/>
        <v>3.0033086274186123</v>
      </c>
      <c r="BO337" s="124" t="str">
        <f t="shared" si="414"/>
        <v>C</v>
      </c>
      <c r="BP337" s="310"/>
      <c r="BQ337" s="302">
        <f t="shared" si="415"/>
        <v>1500</v>
      </c>
      <c r="BR337" s="126">
        <v>322</v>
      </c>
      <c r="BS337" s="127">
        <f t="shared" si="416"/>
        <v>4.5690370310465678E-4</v>
      </c>
      <c r="BT337" s="126">
        <f t="shared" si="417"/>
        <v>22.5</v>
      </c>
      <c r="BU337" s="303">
        <f t="shared" si="418"/>
        <v>7.5</v>
      </c>
      <c r="BV337" s="276">
        <f t="shared" si="419"/>
        <v>0.62222222222222223</v>
      </c>
      <c r="BW337" s="276">
        <f t="shared" si="420"/>
        <v>6.9444444444444441E-3</v>
      </c>
      <c r="BX337" s="125">
        <f t="shared" si="421"/>
        <v>1</v>
      </c>
      <c r="BY337" s="125">
        <f t="shared" si="422"/>
        <v>5.1625684456277528E-3</v>
      </c>
      <c r="BZ337" s="125">
        <f t="shared" si="423"/>
        <v>7.5</v>
      </c>
      <c r="CA337" s="125">
        <f t="shared" si="424"/>
        <v>9.8507633297175157E-2</v>
      </c>
      <c r="CB337" s="125">
        <f t="shared" si="425"/>
        <v>0.99059643744850479</v>
      </c>
      <c r="CC337" s="125">
        <f t="shared" si="426"/>
        <v>163.33667495840493</v>
      </c>
      <c r="CD337" s="125">
        <f t="shared" si="427"/>
        <v>1.5359466399246013</v>
      </c>
      <c r="CE337" s="125">
        <f t="shared" si="428"/>
        <v>106</v>
      </c>
      <c r="CF337" s="304" cm="1">
        <f t="array" ref="CF337">PEDBIKE_DELAY(BW337,BV337,AG337,AH337,AP337,AQ337,AN337,L337,FALSE)</f>
        <v>28.731590414811876</v>
      </c>
      <c r="CG337" s="306">
        <f t="shared" si="429"/>
        <v>7.5</v>
      </c>
      <c r="CH337" s="125">
        <f t="shared" si="430"/>
        <v>1</v>
      </c>
      <c r="CI337" s="125">
        <f t="shared" si="431"/>
        <v>5.1625684456277528E-3</v>
      </c>
      <c r="CJ337" s="125">
        <f t="shared" si="432"/>
        <v>7.5</v>
      </c>
      <c r="CK337" s="125">
        <f t="shared" si="433"/>
        <v>0.99059643744850479</v>
      </c>
      <c r="CL337" s="125">
        <f t="shared" si="434"/>
        <v>1</v>
      </c>
      <c r="CM337" s="125">
        <f t="shared" si="435"/>
        <v>161.80072831848034</v>
      </c>
      <c r="CN337" s="125">
        <f t="shared" si="436"/>
        <v>1.5359466399246013</v>
      </c>
      <c r="CO337" s="127">
        <f t="shared" si="437"/>
        <v>106</v>
      </c>
      <c r="CP337" s="125" cm="1">
        <f t="array" ref="CP337">PEDBIKE_DELAY(BW337,AW337,AG337,AH337,AP337,AQ337,AN337,L337,FALSE)</f>
        <v>28.731590414811876</v>
      </c>
      <c r="CQ337" s="126">
        <f t="shared" si="438"/>
        <v>30.5</v>
      </c>
      <c r="CR337" s="126">
        <f t="shared" si="439"/>
        <v>78.5</v>
      </c>
      <c r="CS337" s="126">
        <f t="shared" si="440"/>
        <v>54.5</v>
      </c>
      <c r="CT337" s="304">
        <f t="shared" si="441"/>
        <v>35.950000000000003</v>
      </c>
      <c r="CU337" s="126">
        <f t="shared" si="452"/>
        <v>28.731590414811876</v>
      </c>
      <c r="CV337" s="126">
        <f t="shared" si="442"/>
        <v>0</v>
      </c>
      <c r="CW337" s="127">
        <f t="shared" si="443"/>
        <v>0</v>
      </c>
      <c r="CX337" s="124">
        <f t="shared" si="444"/>
        <v>12</v>
      </c>
      <c r="CY337" s="124">
        <f t="shared" si="453"/>
        <v>3.2759999999999994</v>
      </c>
      <c r="CZ337" s="124">
        <f t="shared" si="454"/>
        <v>1.3465568887265531</v>
      </c>
      <c r="DA337" s="125">
        <f t="shared" si="445"/>
        <v>-1.8843000000000001</v>
      </c>
      <c r="DB337" s="125">
        <f t="shared" si="446"/>
        <v>0.61599999999999999</v>
      </c>
      <c r="DC337" s="125">
        <f t="shared" si="447"/>
        <v>2.8640999999999992</v>
      </c>
      <c r="DD337" s="125">
        <f t="shared" si="455"/>
        <v>5.4866568887265519</v>
      </c>
      <c r="DE337" s="298" t="str">
        <f t="shared" si="448"/>
        <v>C</v>
      </c>
    </row>
    <row r="338" spans="1:109" x14ac:dyDescent="0.25">
      <c r="A338" s="23">
        <v>900</v>
      </c>
      <c r="B338" s="23">
        <v>45</v>
      </c>
      <c r="C338" s="23">
        <v>3</v>
      </c>
      <c r="D338" s="23" t="s">
        <v>266</v>
      </c>
      <c r="E338" s="312">
        <f t="shared" si="380"/>
        <v>3.1540336274186127</v>
      </c>
      <c r="F338" s="287" t="str">
        <f t="shared" si="381"/>
        <v>C</v>
      </c>
      <c r="G338" s="312">
        <f t="shared" si="382"/>
        <v>2.9411</v>
      </c>
      <c r="H338" s="312">
        <f t="shared" si="382"/>
        <v>6.0795843932241782</v>
      </c>
      <c r="I338" s="287" t="str">
        <f t="shared" si="383"/>
        <v>C</v>
      </c>
      <c r="J338" s="320">
        <f t="shared" si="449"/>
        <v>3</v>
      </c>
      <c r="K338" s="80">
        <f t="shared" si="450"/>
        <v>3</v>
      </c>
      <c r="L338" s="82">
        <f t="shared" si="451"/>
        <v>3</v>
      </c>
      <c r="M338" s="80">
        <f t="shared" si="384"/>
        <v>45</v>
      </c>
      <c r="N338" s="80">
        <f t="shared" si="385"/>
        <v>180</v>
      </c>
      <c r="O338" s="80">
        <f t="shared" si="386"/>
        <v>180</v>
      </c>
      <c r="P338" s="80">
        <f t="shared" si="387"/>
        <v>900</v>
      </c>
      <c r="Q338" s="80">
        <f t="shared" si="388"/>
        <v>2520</v>
      </c>
      <c r="R338" s="80">
        <f t="shared" si="389"/>
        <v>2520</v>
      </c>
      <c r="S338" s="80">
        <f t="shared" si="390"/>
        <v>90</v>
      </c>
      <c r="T338" s="80">
        <f>0</f>
        <v>0</v>
      </c>
      <c r="U338" s="80">
        <f>'Int. Sens. Plot'!$B$2</f>
        <v>100</v>
      </c>
      <c r="V338" s="80">
        <f>'Int. Sens. Plot'!$B$3</f>
        <v>25</v>
      </c>
      <c r="W338" s="80">
        <f t="shared" si="391"/>
        <v>5</v>
      </c>
      <c r="X338" s="80">
        <f t="shared" si="392"/>
        <v>5</v>
      </c>
      <c r="Y338" s="225">
        <v>0.5</v>
      </c>
      <c r="Z338" s="80">
        <v>0</v>
      </c>
      <c r="AA338" s="86">
        <v>45</v>
      </c>
      <c r="AB338" s="86">
        <v>5</v>
      </c>
      <c r="AC338" s="80">
        <v>90</v>
      </c>
      <c r="AD338" s="80">
        <v>45</v>
      </c>
      <c r="AE338" s="80">
        <v>12</v>
      </c>
      <c r="AF338" s="80">
        <f t="shared" si="393"/>
        <v>45</v>
      </c>
      <c r="AG338" s="80">
        <f t="shared" si="394"/>
        <v>45</v>
      </c>
      <c r="AH338" s="86">
        <v>0</v>
      </c>
      <c r="AI338" s="86">
        <v>12</v>
      </c>
      <c r="AJ338" s="40">
        <v>318.89999999999998</v>
      </c>
      <c r="AK338" s="86">
        <v>9</v>
      </c>
      <c r="AL338" s="86">
        <v>0</v>
      </c>
      <c r="AM338" s="91">
        <v>1</v>
      </c>
      <c r="AN338" s="91">
        <v>0.1</v>
      </c>
      <c r="AO338" s="122">
        <v>3.5</v>
      </c>
      <c r="AP338" s="122">
        <v>10</v>
      </c>
      <c r="AQ338" s="122">
        <v>3</v>
      </c>
      <c r="AR338" s="122">
        <v>3</v>
      </c>
      <c r="AS338" s="122" t="str">
        <f t="shared" si="395"/>
        <v>Stop</v>
      </c>
      <c r="AT338" s="119" t="s">
        <v>74</v>
      </c>
      <c r="AU338" s="321" t="s">
        <v>74</v>
      </c>
      <c r="AV338" s="306">
        <f t="shared" si="396"/>
        <v>15.857142857142858</v>
      </c>
      <c r="AW338" s="276">
        <f t="shared" si="397"/>
        <v>0.7</v>
      </c>
      <c r="AX338" s="276">
        <f t="shared" si="398"/>
        <v>2.7777777777777776E-2</v>
      </c>
      <c r="AY338" s="125">
        <f t="shared" si="399"/>
        <v>1684.1573068598136</v>
      </c>
      <c r="AZ338" s="125">
        <f t="shared" si="400"/>
        <v>2526.2359602897204</v>
      </c>
      <c r="BA338" s="125">
        <f t="shared" si="401"/>
        <v>3382.1717565767699</v>
      </c>
      <c r="BB338" s="125">
        <f t="shared" si="402"/>
        <v>1</v>
      </c>
      <c r="BC338" s="125">
        <f t="shared" si="403"/>
        <v>1</v>
      </c>
      <c r="BD338" s="326" t="str">
        <f t="shared" si="404"/>
        <v>-</v>
      </c>
      <c r="BE338" s="125" t="str">
        <f t="shared" si="405"/>
        <v>-</v>
      </c>
      <c r="BF338" s="125">
        <f t="shared" si="406"/>
        <v>4.1010194275001055</v>
      </c>
      <c r="BG338" s="125">
        <f t="shared" si="407"/>
        <v>1.1978086274186128</v>
      </c>
      <c r="BH338" s="127">
        <f t="shared" si="408"/>
        <v>210</v>
      </c>
      <c r="BI338" s="125">
        <f t="shared" si="409"/>
        <v>1.2284999999999999</v>
      </c>
      <c r="BJ338" s="125">
        <f t="shared" si="410"/>
        <v>0.128025</v>
      </c>
      <c r="BK338" s="127">
        <f t="shared" si="411"/>
        <v>49</v>
      </c>
      <c r="BL338" s="126">
        <f>IF(AS338="Signalized",(AC338-BK338)^2/(2*AC338),IF(AS338="Free",PEDBIKE_DELAY(AX338,AW338,AF338,AE338,AO338,AR338,AM338,L338,TRUE),IF(AS338="Stop",1,"Control N/A!")))</f>
        <v>1</v>
      </c>
      <c r="BM338" s="125">
        <f t="shared" si="412"/>
        <v>0</v>
      </c>
      <c r="BN338" s="125">
        <f t="shared" si="413"/>
        <v>3.1540336274186127</v>
      </c>
      <c r="BO338" s="124" t="str">
        <f t="shared" si="414"/>
        <v>C</v>
      </c>
      <c r="BP338" s="310"/>
      <c r="BQ338" s="302">
        <f t="shared" si="415"/>
        <v>1500</v>
      </c>
      <c r="BR338" s="126">
        <v>323</v>
      </c>
      <c r="BS338" s="127">
        <f t="shared" si="416"/>
        <v>7.2644941881940217E-5</v>
      </c>
      <c r="BT338" s="126">
        <f t="shared" si="417"/>
        <v>22.5</v>
      </c>
      <c r="BU338" s="303">
        <f t="shared" si="418"/>
        <v>7.5</v>
      </c>
      <c r="BV338" s="276">
        <f t="shared" si="419"/>
        <v>0.7</v>
      </c>
      <c r="BW338" s="276">
        <f t="shared" si="420"/>
        <v>6.9444444444444441E-3</v>
      </c>
      <c r="BX338" s="125">
        <f t="shared" si="421"/>
        <v>1</v>
      </c>
      <c r="BY338" s="125">
        <f t="shared" si="422"/>
        <v>4.1447764247004235E-3</v>
      </c>
      <c r="BZ338" s="125">
        <f t="shared" si="423"/>
        <v>7.5</v>
      </c>
      <c r="CA338" s="125">
        <f t="shared" si="424"/>
        <v>0.11011822901197621</v>
      </c>
      <c r="CB338" s="125">
        <f t="shared" si="425"/>
        <v>0.99475248160081864</v>
      </c>
      <c r="CC338" s="125">
        <f t="shared" si="426"/>
        <v>264.69796236865534</v>
      </c>
      <c r="CD338" s="125">
        <f t="shared" si="427"/>
        <v>1.3890074277553406</v>
      </c>
      <c r="CE338" s="125">
        <f t="shared" si="428"/>
        <v>191</v>
      </c>
      <c r="CF338" s="304" cm="1">
        <f t="array" ref="CF338">PEDBIKE_DELAY(BW338,BV338,AG338,AH338,AP338,AQ338,AN338,L338,FALSE)</f>
        <v>37.4648244039048</v>
      </c>
      <c r="CG338" s="306">
        <f t="shared" si="429"/>
        <v>7.5</v>
      </c>
      <c r="CH338" s="125">
        <f t="shared" si="430"/>
        <v>1</v>
      </c>
      <c r="CI338" s="125">
        <f t="shared" si="431"/>
        <v>4.1447764247004235E-3</v>
      </c>
      <c r="CJ338" s="125">
        <f t="shared" si="432"/>
        <v>7.5</v>
      </c>
      <c r="CK338" s="125">
        <f t="shared" si="433"/>
        <v>0.99475248160081864</v>
      </c>
      <c r="CL338" s="125">
        <f t="shared" si="434"/>
        <v>1</v>
      </c>
      <c r="CM338" s="125">
        <f t="shared" si="435"/>
        <v>263.30895494089998</v>
      </c>
      <c r="CN338" s="125">
        <f t="shared" si="436"/>
        <v>1.3890074277553406</v>
      </c>
      <c r="CO338" s="127">
        <f t="shared" si="437"/>
        <v>191</v>
      </c>
      <c r="CP338" s="125" cm="1">
        <f t="array" ref="CP338">PEDBIKE_DELAY(BW338,AW338,AG338,AH338,AP338,AQ338,AN338,L338,FALSE)</f>
        <v>37.4648244039048</v>
      </c>
      <c r="CQ338" s="126">
        <f t="shared" si="438"/>
        <v>30.5</v>
      </c>
      <c r="CR338" s="126">
        <f t="shared" si="439"/>
        <v>78.5</v>
      </c>
      <c r="CS338" s="126">
        <f t="shared" si="440"/>
        <v>54.5</v>
      </c>
      <c r="CT338" s="304">
        <f t="shared" si="441"/>
        <v>35.950000000000003</v>
      </c>
      <c r="CU338" s="126">
        <f t="shared" si="452"/>
        <v>37.4648244039048</v>
      </c>
      <c r="CV338" s="126">
        <f t="shared" si="442"/>
        <v>0</v>
      </c>
      <c r="CW338" s="127">
        <f t="shared" si="443"/>
        <v>0</v>
      </c>
      <c r="CX338" s="124">
        <f t="shared" si="444"/>
        <v>12</v>
      </c>
      <c r="CY338" s="124">
        <f t="shared" si="453"/>
        <v>3.6854999999999993</v>
      </c>
      <c r="CZ338" s="124">
        <f t="shared" si="454"/>
        <v>1.452984393224179</v>
      </c>
      <c r="DA338" s="125">
        <f t="shared" si="445"/>
        <v>-1.8843000000000001</v>
      </c>
      <c r="DB338" s="125">
        <f t="shared" si="446"/>
        <v>0.69300000000000006</v>
      </c>
      <c r="DC338" s="125">
        <f t="shared" si="447"/>
        <v>2.9411</v>
      </c>
      <c r="DD338" s="125">
        <f t="shared" si="455"/>
        <v>6.0795843932241782</v>
      </c>
      <c r="DE338" s="298" t="str">
        <f t="shared" si="448"/>
        <v>C</v>
      </c>
    </row>
    <row r="339" spans="1:109" x14ac:dyDescent="0.25">
      <c r="A339" s="23">
        <v>1000</v>
      </c>
      <c r="B339" s="23">
        <v>45</v>
      </c>
      <c r="C339" s="23">
        <v>3</v>
      </c>
      <c r="D339" s="23" t="s">
        <v>266</v>
      </c>
      <c r="E339" s="312">
        <f t="shared" si="380"/>
        <v>3.3047586274186127</v>
      </c>
      <c r="F339" s="287" t="str">
        <f t="shared" si="381"/>
        <v>C</v>
      </c>
      <c r="G339" s="312">
        <f t="shared" si="382"/>
        <v>3.0181</v>
      </c>
      <c r="H339" s="312">
        <f t="shared" si="382"/>
        <v>6.6644279355739178</v>
      </c>
      <c r="I339" s="287" t="str">
        <f t="shared" si="383"/>
        <v>C</v>
      </c>
      <c r="J339" s="320">
        <f t="shared" si="449"/>
        <v>3</v>
      </c>
      <c r="K339" s="80">
        <f t="shared" si="450"/>
        <v>3</v>
      </c>
      <c r="L339" s="82">
        <f t="shared" si="451"/>
        <v>3</v>
      </c>
      <c r="M339" s="80">
        <f t="shared" si="384"/>
        <v>45</v>
      </c>
      <c r="N339" s="80">
        <f t="shared" si="385"/>
        <v>200</v>
      </c>
      <c r="O339" s="80">
        <f t="shared" si="386"/>
        <v>200</v>
      </c>
      <c r="P339" s="80">
        <f t="shared" si="387"/>
        <v>1000</v>
      </c>
      <c r="Q339" s="80">
        <f t="shared" si="388"/>
        <v>2800</v>
      </c>
      <c r="R339" s="80">
        <f t="shared" si="389"/>
        <v>2800</v>
      </c>
      <c r="S339" s="80">
        <f t="shared" si="390"/>
        <v>100</v>
      </c>
      <c r="T339" s="80">
        <f>0</f>
        <v>0</v>
      </c>
      <c r="U339" s="80">
        <f>'Int. Sens. Plot'!$B$2</f>
        <v>100</v>
      </c>
      <c r="V339" s="80">
        <f>'Int. Sens. Plot'!$B$3</f>
        <v>25</v>
      </c>
      <c r="W339" s="80">
        <f t="shared" si="391"/>
        <v>5</v>
      </c>
      <c r="X339" s="80">
        <f t="shared" si="392"/>
        <v>5</v>
      </c>
      <c r="Y339" s="225">
        <v>0.5</v>
      </c>
      <c r="Z339" s="80">
        <v>0</v>
      </c>
      <c r="AA339" s="86">
        <v>45</v>
      </c>
      <c r="AB339" s="86">
        <v>5</v>
      </c>
      <c r="AC339" s="80">
        <v>90</v>
      </c>
      <c r="AD339" s="80">
        <v>45</v>
      </c>
      <c r="AE339" s="80">
        <v>12</v>
      </c>
      <c r="AF339" s="80">
        <f t="shared" si="393"/>
        <v>45</v>
      </c>
      <c r="AG339" s="80">
        <f t="shared" si="394"/>
        <v>45</v>
      </c>
      <c r="AH339" s="86">
        <v>0</v>
      </c>
      <c r="AI339" s="86">
        <v>12</v>
      </c>
      <c r="AJ339" s="40">
        <v>319.89999999999998</v>
      </c>
      <c r="AK339" s="86">
        <v>9</v>
      </c>
      <c r="AL339" s="86">
        <v>0</v>
      </c>
      <c r="AM339" s="91">
        <v>1</v>
      </c>
      <c r="AN339" s="91">
        <v>0.1</v>
      </c>
      <c r="AO339" s="122">
        <v>3.5</v>
      </c>
      <c r="AP339" s="122">
        <v>10</v>
      </c>
      <c r="AQ339" s="122">
        <v>3</v>
      </c>
      <c r="AR339" s="122">
        <v>3</v>
      </c>
      <c r="AS339" s="122" t="str">
        <f t="shared" si="395"/>
        <v>Stop</v>
      </c>
      <c r="AT339" s="119" t="s">
        <v>74</v>
      </c>
      <c r="AU339" s="321" t="s">
        <v>74</v>
      </c>
      <c r="AV339" s="306">
        <f t="shared" si="396"/>
        <v>15.857142857142858</v>
      </c>
      <c r="AW339" s="276">
        <f t="shared" si="397"/>
        <v>0.77777777777777779</v>
      </c>
      <c r="AX339" s="276">
        <f t="shared" si="398"/>
        <v>2.7777777777777776E-2</v>
      </c>
      <c r="AY339" s="125">
        <f t="shared" si="399"/>
        <v>5222.0835306054914</v>
      </c>
      <c r="AZ339" s="125">
        <f t="shared" si="400"/>
        <v>7833.1252959082376</v>
      </c>
      <c r="BA339" s="125">
        <f t="shared" si="401"/>
        <v>10458.024204068126</v>
      </c>
      <c r="BB339" s="125">
        <f t="shared" si="402"/>
        <v>1</v>
      </c>
      <c r="BC339" s="125">
        <f t="shared" si="403"/>
        <v>1</v>
      </c>
      <c r="BD339" s="326" t="str">
        <f t="shared" si="404"/>
        <v>-</v>
      </c>
      <c r="BE339" s="125" t="str">
        <f t="shared" si="405"/>
        <v>-</v>
      </c>
      <c r="BF339" s="125">
        <f t="shared" si="406"/>
        <v>3.7214613018450824</v>
      </c>
      <c r="BG339" s="125">
        <f t="shared" si="407"/>
        <v>1.1978086274186128</v>
      </c>
      <c r="BH339" s="127">
        <f t="shared" si="408"/>
        <v>233.33333333333334</v>
      </c>
      <c r="BI339" s="125">
        <f t="shared" si="409"/>
        <v>1.3649999999999998</v>
      </c>
      <c r="BJ339" s="125">
        <f t="shared" si="410"/>
        <v>0.14224999999999999</v>
      </c>
      <c r="BK339" s="127">
        <f t="shared" si="411"/>
        <v>49</v>
      </c>
      <c r="BL339" s="126">
        <f>IF(AS339="Signalized",(AC339-BK339)^2/(2*AC339),IF(AS339="Free",PEDBIKE_DELAY(AX339,AW339,AF339,AE339,AO339,AR339,AM339,L339,TRUE),IF(AS339="Stop",1,"Control N/A!")))</f>
        <v>1</v>
      </c>
      <c r="BM339" s="125">
        <f t="shared" si="412"/>
        <v>0</v>
      </c>
      <c r="BN339" s="125">
        <f t="shared" si="413"/>
        <v>3.3047586274186127</v>
      </c>
      <c r="BO339" s="124" t="str">
        <f t="shared" si="414"/>
        <v>C</v>
      </c>
      <c r="BP339" s="310"/>
      <c r="BQ339" s="302">
        <f t="shared" si="415"/>
        <v>1500</v>
      </c>
      <c r="BR339" s="126">
        <v>324</v>
      </c>
      <c r="BS339" s="127">
        <f t="shared" si="416"/>
        <v>1.1422484808534472E-5</v>
      </c>
      <c r="BT339" s="126">
        <f t="shared" si="417"/>
        <v>22.5</v>
      </c>
      <c r="BU339" s="303">
        <f t="shared" si="418"/>
        <v>7.5</v>
      </c>
      <c r="BV339" s="276">
        <f t="shared" si="419"/>
        <v>0.77777777777777779</v>
      </c>
      <c r="BW339" s="276">
        <f t="shared" si="420"/>
        <v>6.9444444444444441E-3</v>
      </c>
      <c r="BX339" s="125">
        <f t="shared" si="421"/>
        <v>1</v>
      </c>
      <c r="BY339" s="125">
        <f t="shared" si="422"/>
        <v>3.5233745410120317E-3</v>
      </c>
      <c r="BZ339" s="125">
        <f t="shared" si="423"/>
        <v>7.5</v>
      </c>
      <c r="CA339" s="125">
        <f t="shared" si="424"/>
        <v>0.12157928831600806</v>
      </c>
      <c r="CB339" s="125">
        <f t="shared" si="425"/>
        <v>0.99707170030518177</v>
      </c>
      <c r="CC339" s="125">
        <f t="shared" si="426"/>
        <v>431.54310309085713</v>
      </c>
      <c r="CD339" s="125">
        <f t="shared" si="427"/>
        <v>1.263687537081851</v>
      </c>
      <c r="CE339" s="125">
        <f t="shared" si="428"/>
        <v>341</v>
      </c>
      <c r="CF339" s="304" cm="1">
        <f t="array" ref="CF339">PEDBIKE_DELAY(BW339,BV339,AG339,AH339,AP339,AQ339,AN339,L339,FALSE)</f>
        <v>47.877622228073797</v>
      </c>
      <c r="CG339" s="306">
        <f t="shared" si="429"/>
        <v>7.5</v>
      </c>
      <c r="CH339" s="125">
        <f t="shared" si="430"/>
        <v>1</v>
      </c>
      <c r="CI339" s="125">
        <f t="shared" si="431"/>
        <v>3.5233745410120317E-3</v>
      </c>
      <c r="CJ339" s="125">
        <f t="shared" si="432"/>
        <v>7.5</v>
      </c>
      <c r="CK339" s="125">
        <f t="shared" si="433"/>
        <v>0.99707170030518177</v>
      </c>
      <c r="CL339" s="125">
        <f t="shared" si="434"/>
        <v>1</v>
      </c>
      <c r="CM339" s="125">
        <f t="shared" si="435"/>
        <v>430.27941555377527</v>
      </c>
      <c r="CN339" s="125">
        <f t="shared" si="436"/>
        <v>1.263687537081851</v>
      </c>
      <c r="CO339" s="127">
        <f t="shared" si="437"/>
        <v>341</v>
      </c>
      <c r="CP339" s="125" cm="1">
        <f t="array" ref="CP339">PEDBIKE_DELAY(BW339,AW339,AG339,AH339,AP339,AQ339,AN339,L339,FALSE)</f>
        <v>47.877622228073797</v>
      </c>
      <c r="CQ339" s="126">
        <f t="shared" si="438"/>
        <v>30.5</v>
      </c>
      <c r="CR339" s="126">
        <f t="shared" si="439"/>
        <v>78.5</v>
      </c>
      <c r="CS339" s="126">
        <f t="shared" si="440"/>
        <v>54.5</v>
      </c>
      <c r="CT339" s="304">
        <f t="shared" si="441"/>
        <v>35.950000000000003</v>
      </c>
      <c r="CU339" s="126">
        <f t="shared" si="452"/>
        <v>47.877622228073797</v>
      </c>
      <c r="CV339" s="126">
        <f t="shared" si="442"/>
        <v>0</v>
      </c>
      <c r="CW339" s="127">
        <f t="shared" si="443"/>
        <v>0</v>
      </c>
      <c r="CX339" s="124">
        <f t="shared" si="444"/>
        <v>12</v>
      </c>
      <c r="CY339" s="124">
        <f t="shared" si="453"/>
        <v>4.0949999999999998</v>
      </c>
      <c r="CZ339" s="124">
        <f t="shared" si="454"/>
        <v>1.5513279355739178</v>
      </c>
      <c r="DA339" s="125">
        <f t="shared" si="445"/>
        <v>-1.8843000000000001</v>
      </c>
      <c r="DB339" s="125">
        <f t="shared" si="446"/>
        <v>0.77</v>
      </c>
      <c r="DC339" s="125">
        <f t="shared" si="447"/>
        <v>3.0181</v>
      </c>
      <c r="DD339" s="125">
        <f t="shared" si="455"/>
        <v>6.6644279355739178</v>
      </c>
      <c r="DE339" s="298" t="str">
        <f t="shared" si="448"/>
        <v>C</v>
      </c>
    </row>
    <row r="340" spans="1:109" x14ac:dyDescent="0.25">
      <c r="A340" s="23">
        <v>1100</v>
      </c>
      <c r="B340" s="23">
        <v>45</v>
      </c>
      <c r="C340" s="23">
        <v>3</v>
      </c>
      <c r="D340" s="23" t="s">
        <v>266</v>
      </c>
      <c r="E340" s="312">
        <f t="shared" si="380"/>
        <v>3.4554836274186127</v>
      </c>
      <c r="F340" s="287" t="str">
        <f t="shared" si="381"/>
        <v>C</v>
      </c>
      <c r="G340" s="312">
        <f t="shared" si="382"/>
        <v>3.0951</v>
      </c>
      <c r="H340" s="312">
        <f t="shared" si="382"/>
        <v>7.2407853374510633</v>
      </c>
      <c r="I340" s="287" t="str">
        <f t="shared" si="383"/>
        <v>C</v>
      </c>
      <c r="J340" s="320">
        <f t="shared" si="449"/>
        <v>3</v>
      </c>
      <c r="K340" s="80">
        <f t="shared" si="450"/>
        <v>3</v>
      </c>
      <c r="L340" s="82">
        <f t="shared" si="451"/>
        <v>3</v>
      </c>
      <c r="M340" s="80">
        <f t="shared" si="384"/>
        <v>45</v>
      </c>
      <c r="N340" s="80">
        <f t="shared" si="385"/>
        <v>220</v>
      </c>
      <c r="O340" s="80">
        <f t="shared" si="386"/>
        <v>220</v>
      </c>
      <c r="P340" s="80">
        <f t="shared" si="387"/>
        <v>1100</v>
      </c>
      <c r="Q340" s="80">
        <f t="shared" si="388"/>
        <v>3080</v>
      </c>
      <c r="R340" s="80">
        <f t="shared" si="389"/>
        <v>3080</v>
      </c>
      <c r="S340" s="80">
        <f t="shared" si="390"/>
        <v>110</v>
      </c>
      <c r="T340" s="80">
        <f>0</f>
        <v>0</v>
      </c>
      <c r="U340" s="80">
        <f>'Int. Sens. Plot'!$B$2</f>
        <v>100</v>
      </c>
      <c r="V340" s="80">
        <f>'Int. Sens. Plot'!$B$3</f>
        <v>25</v>
      </c>
      <c r="W340" s="80">
        <f t="shared" si="391"/>
        <v>5</v>
      </c>
      <c r="X340" s="80">
        <f t="shared" si="392"/>
        <v>5</v>
      </c>
      <c r="Y340" s="225">
        <v>0.5</v>
      </c>
      <c r="Z340" s="80">
        <v>0</v>
      </c>
      <c r="AA340" s="86">
        <v>45</v>
      </c>
      <c r="AB340" s="86">
        <v>5</v>
      </c>
      <c r="AC340" s="80">
        <v>90</v>
      </c>
      <c r="AD340" s="80">
        <v>45</v>
      </c>
      <c r="AE340" s="80">
        <v>12</v>
      </c>
      <c r="AF340" s="80">
        <f t="shared" si="393"/>
        <v>45</v>
      </c>
      <c r="AG340" s="80">
        <f t="shared" si="394"/>
        <v>45</v>
      </c>
      <c r="AH340" s="86">
        <v>0</v>
      </c>
      <c r="AI340" s="86">
        <v>12</v>
      </c>
      <c r="AJ340" s="40">
        <v>320.89999999999998</v>
      </c>
      <c r="AK340" s="86">
        <v>9</v>
      </c>
      <c r="AL340" s="86">
        <v>0</v>
      </c>
      <c r="AM340" s="91">
        <v>1</v>
      </c>
      <c r="AN340" s="91">
        <v>0.1</v>
      </c>
      <c r="AO340" s="122">
        <v>3.5</v>
      </c>
      <c r="AP340" s="122">
        <v>10</v>
      </c>
      <c r="AQ340" s="122">
        <v>3</v>
      </c>
      <c r="AR340" s="122">
        <v>3</v>
      </c>
      <c r="AS340" s="122" t="str">
        <f t="shared" si="395"/>
        <v>Stop</v>
      </c>
      <c r="AT340" s="119" t="s">
        <v>74</v>
      </c>
      <c r="AU340" s="321" t="s">
        <v>74</v>
      </c>
      <c r="AV340" s="306">
        <f t="shared" si="396"/>
        <v>15.857142857142858</v>
      </c>
      <c r="AW340" s="276">
        <f t="shared" si="397"/>
        <v>0.85555555555555551</v>
      </c>
      <c r="AX340" s="276">
        <f t="shared" si="398"/>
        <v>2.7777777777777776E-2</v>
      </c>
      <c r="AY340" s="125">
        <f t="shared" si="399"/>
        <v>16346.362871709754</v>
      </c>
      <c r="AZ340" s="125">
        <f t="shared" si="400"/>
        <v>24519.544307564633</v>
      </c>
      <c r="BA340" s="125">
        <f t="shared" si="401"/>
        <v>32706.58288627665</v>
      </c>
      <c r="BB340" s="125">
        <f t="shared" si="402"/>
        <v>1</v>
      </c>
      <c r="BC340" s="125">
        <f t="shared" si="403"/>
        <v>1</v>
      </c>
      <c r="BD340" s="326" t="str">
        <f t="shared" si="404"/>
        <v>-</v>
      </c>
      <c r="BE340" s="125" t="str">
        <f t="shared" si="405"/>
        <v>-</v>
      </c>
      <c r="BF340" s="125">
        <f t="shared" si="406"/>
        <v>3.4093475797640895</v>
      </c>
      <c r="BG340" s="125">
        <f t="shared" si="407"/>
        <v>1.1978086274186128</v>
      </c>
      <c r="BH340" s="127">
        <f t="shared" si="408"/>
        <v>256.66666666666669</v>
      </c>
      <c r="BI340" s="125">
        <f t="shared" si="409"/>
        <v>1.5015000000000001</v>
      </c>
      <c r="BJ340" s="125">
        <f t="shared" si="410"/>
        <v>0.156475</v>
      </c>
      <c r="BK340" s="127">
        <f t="shared" si="411"/>
        <v>49</v>
      </c>
      <c r="BL340" s="126">
        <f>IF(AS340="Signalized",(AC340-BK340)^2/(2*AC340),IF(AS340="Free",PEDBIKE_DELAY(AX340,AW340,AF340,AE340,AO340,AR340,AM340,L340,TRUE),IF(AS340="Stop",1,"Control N/A!")))</f>
        <v>1</v>
      </c>
      <c r="BM340" s="125">
        <f t="shared" si="412"/>
        <v>0</v>
      </c>
      <c r="BN340" s="125">
        <f t="shared" si="413"/>
        <v>3.4554836274186127</v>
      </c>
      <c r="BO340" s="124" t="str">
        <f t="shared" si="414"/>
        <v>C</v>
      </c>
      <c r="BP340" s="310"/>
      <c r="BQ340" s="302">
        <f t="shared" si="415"/>
        <v>1500</v>
      </c>
      <c r="BR340" s="126">
        <v>325</v>
      </c>
      <c r="BS340" s="127">
        <f t="shared" si="416"/>
        <v>1.7761936102052667E-6</v>
      </c>
      <c r="BT340" s="126">
        <f t="shared" si="417"/>
        <v>22.5</v>
      </c>
      <c r="BU340" s="303">
        <f t="shared" si="418"/>
        <v>7.5</v>
      </c>
      <c r="BV340" s="276">
        <f t="shared" si="419"/>
        <v>0.85555555555555551</v>
      </c>
      <c r="BW340" s="276">
        <f t="shared" si="420"/>
        <v>6.9444444444444441E-3</v>
      </c>
      <c r="BX340" s="125">
        <f t="shared" si="421"/>
        <v>1</v>
      </c>
      <c r="BY340" s="125">
        <f t="shared" si="422"/>
        <v>3.1472642632091518E-3</v>
      </c>
      <c r="BZ340" s="125">
        <f t="shared" si="423"/>
        <v>7.5</v>
      </c>
      <c r="CA340" s="125">
        <f t="shared" si="424"/>
        <v>0.13289273713440797</v>
      </c>
      <c r="CB340" s="125">
        <f t="shared" si="425"/>
        <v>0.99836590585294371</v>
      </c>
      <c r="CC340" s="125">
        <f t="shared" si="426"/>
        <v>707.76546446518228</v>
      </c>
      <c r="CD340" s="125">
        <f t="shared" si="427"/>
        <v>1.1565554029711045</v>
      </c>
      <c r="CE340" s="125">
        <f t="shared" si="428"/>
        <v>612</v>
      </c>
      <c r="CF340" s="304" cm="1">
        <f t="array" ref="CF340">PEDBIKE_DELAY(BW340,BV340,AG340,AH340,AP340,AQ340,AN340,L340,FALSE)</f>
        <v>59.903295172809734</v>
      </c>
      <c r="CG340" s="306">
        <f t="shared" si="429"/>
        <v>7.5</v>
      </c>
      <c r="CH340" s="125">
        <f t="shared" si="430"/>
        <v>1</v>
      </c>
      <c r="CI340" s="125">
        <f t="shared" si="431"/>
        <v>3.1472642632091518E-3</v>
      </c>
      <c r="CJ340" s="125">
        <f t="shared" si="432"/>
        <v>7.5</v>
      </c>
      <c r="CK340" s="125">
        <f t="shared" si="433"/>
        <v>0.99836590585294371</v>
      </c>
      <c r="CL340" s="125">
        <f t="shared" si="434"/>
        <v>1</v>
      </c>
      <c r="CM340" s="125">
        <f t="shared" si="435"/>
        <v>706.60890906221118</v>
      </c>
      <c r="CN340" s="125">
        <f t="shared" si="436"/>
        <v>1.1565554029711045</v>
      </c>
      <c r="CO340" s="127">
        <f t="shared" si="437"/>
        <v>612</v>
      </c>
      <c r="CP340" s="125" cm="1">
        <f t="array" ref="CP340">PEDBIKE_DELAY(BW340,AW340,AG340,AH340,AP340,AQ340,AN340,L340,FALSE)</f>
        <v>59.903295172809734</v>
      </c>
      <c r="CQ340" s="126">
        <f t="shared" si="438"/>
        <v>30.5</v>
      </c>
      <c r="CR340" s="126">
        <f t="shared" si="439"/>
        <v>78.5</v>
      </c>
      <c r="CS340" s="126">
        <f t="shared" si="440"/>
        <v>54.5</v>
      </c>
      <c r="CT340" s="304">
        <f t="shared" si="441"/>
        <v>35.950000000000003</v>
      </c>
      <c r="CU340" s="126">
        <f t="shared" si="452"/>
        <v>59.903295172809734</v>
      </c>
      <c r="CV340" s="126">
        <f t="shared" si="442"/>
        <v>0</v>
      </c>
      <c r="CW340" s="127">
        <f t="shared" si="443"/>
        <v>0</v>
      </c>
      <c r="CX340" s="124">
        <f t="shared" si="444"/>
        <v>12</v>
      </c>
      <c r="CY340" s="124">
        <f t="shared" si="453"/>
        <v>4.5045000000000002</v>
      </c>
      <c r="CZ340" s="124">
        <f t="shared" si="454"/>
        <v>1.6411853374510637</v>
      </c>
      <c r="DA340" s="125">
        <f t="shared" si="445"/>
        <v>-1.8843000000000001</v>
      </c>
      <c r="DB340" s="125">
        <f t="shared" si="446"/>
        <v>0.84699999999999998</v>
      </c>
      <c r="DC340" s="125">
        <f t="shared" si="447"/>
        <v>3.0951</v>
      </c>
      <c r="DD340" s="125">
        <f t="shared" si="455"/>
        <v>7.2407853374510633</v>
      </c>
      <c r="DE340" s="298" t="str">
        <f t="shared" si="448"/>
        <v>C</v>
      </c>
    </row>
    <row r="341" spans="1:109" x14ac:dyDescent="0.25">
      <c r="A341" s="23">
        <v>1200</v>
      </c>
      <c r="B341" s="23">
        <v>45</v>
      </c>
      <c r="C341" s="23">
        <v>3</v>
      </c>
      <c r="D341" s="23" t="s">
        <v>266</v>
      </c>
      <c r="E341" s="312">
        <f t="shared" si="380"/>
        <v>3.6062086274186127</v>
      </c>
      <c r="F341" s="287" t="str">
        <f t="shared" si="381"/>
        <v>D</v>
      </c>
      <c r="G341" s="312">
        <f t="shared" si="382"/>
        <v>3.1720999999999999</v>
      </c>
      <c r="H341" s="312">
        <f t="shared" si="382"/>
        <v>7.8081070208800014</v>
      </c>
      <c r="I341" s="287" t="str">
        <f t="shared" si="383"/>
        <v>C</v>
      </c>
      <c r="J341" s="320">
        <f t="shared" si="449"/>
        <v>3</v>
      </c>
      <c r="K341" s="80">
        <f t="shared" si="450"/>
        <v>3</v>
      </c>
      <c r="L341" s="82">
        <f t="shared" si="451"/>
        <v>3</v>
      </c>
      <c r="M341" s="80">
        <f t="shared" si="384"/>
        <v>45</v>
      </c>
      <c r="N341" s="80">
        <f t="shared" si="385"/>
        <v>240</v>
      </c>
      <c r="O341" s="80">
        <f t="shared" si="386"/>
        <v>240</v>
      </c>
      <c r="P341" s="80">
        <f t="shared" si="387"/>
        <v>1200</v>
      </c>
      <c r="Q341" s="80">
        <f t="shared" si="388"/>
        <v>3360</v>
      </c>
      <c r="R341" s="80">
        <f t="shared" si="389"/>
        <v>3360</v>
      </c>
      <c r="S341" s="80">
        <f t="shared" si="390"/>
        <v>120</v>
      </c>
      <c r="T341" s="80">
        <f>0</f>
        <v>0</v>
      </c>
      <c r="U341" s="80">
        <f>'Int. Sens. Plot'!$B$2</f>
        <v>100</v>
      </c>
      <c r="V341" s="80">
        <f>'Int. Sens. Plot'!$B$3</f>
        <v>25</v>
      </c>
      <c r="W341" s="80">
        <f t="shared" si="391"/>
        <v>5</v>
      </c>
      <c r="X341" s="80">
        <f t="shared" si="392"/>
        <v>5</v>
      </c>
      <c r="Y341" s="225">
        <v>0.5</v>
      </c>
      <c r="Z341" s="80">
        <v>0</v>
      </c>
      <c r="AA341" s="86">
        <v>45</v>
      </c>
      <c r="AB341" s="86">
        <v>5</v>
      </c>
      <c r="AC341" s="80">
        <v>90</v>
      </c>
      <c r="AD341" s="80">
        <v>45</v>
      </c>
      <c r="AE341" s="80">
        <v>12</v>
      </c>
      <c r="AF341" s="80">
        <f t="shared" si="393"/>
        <v>45</v>
      </c>
      <c r="AG341" s="80">
        <f t="shared" si="394"/>
        <v>45</v>
      </c>
      <c r="AH341" s="86">
        <v>0</v>
      </c>
      <c r="AI341" s="86">
        <v>12</v>
      </c>
      <c r="AJ341" s="40">
        <v>321.89999999999998</v>
      </c>
      <c r="AK341" s="86">
        <v>9</v>
      </c>
      <c r="AL341" s="86">
        <v>0</v>
      </c>
      <c r="AM341" s="91">
        <v>1</v>
      </c>
      <c r="AN341" s="91">
        <v>0.1</v>
      </c>
      <c r="AO341" s="122">
        <v>3.5</v>
      </c>
      <c r="AP341" s="122">
        <v>10</v>
      </c>
      <c r="AQ341" s="122">
        <v>3</v>
      </c>
      <c r="AR341" s="122">
        <v>3</v>
      </c>
      <c r="AS341" s="122" t="str">
        <f t="shared" si="395"/>
        <v>Stop</v>
      </c>
      <c r="AT341" s="119" t="s">
        <v>74</v>
      </c>
      <c r="AU341" s="321" t="s">
        <v>74</v>
      </c>
      <c r="AV341" s="306">
        <f t="shared" si="396"/>
        <v>15.857142857142858</v>
      </c>
      <c r="AW341" s="276">
        <f t="shared" si="397"/>
        <v>0.93333333333333335</v>
      </c>
      <c r="AX341" s="276">
        <f t="shared" si="398"/>
        <v>2.7777777777777776E-2</v>
      </c>
      <c r="AY341" s="125">
        <f t="shared" si="399"/>
        <v>51569.685636044676</v>
      </c>
      <c r="AZ341" s="125">
        <f t="shared" si="400"/>
        <v>77354.528454067011</v>
      </c>
      <c r="BA341" s="125">
        <f t="shared" si="401"/>
        <v>103153.2284149465</v>
      </c>
      <c r="BB341" s="125">
        <f t="shared" si="402"/>
        <v>1</v>
      </c>
      <c r="BC341" s="125">
        <f t="shared" si="403"/>
        <v>1</v>
      </c>
      <c r="BD341" s="326" t="str">
        <f t="shared" si="404"/>
        <v>-</v>
      </c>
      <c r="BE341" s="125" t="str">
        <f t="shared" si="405"/>
        <v>-</v>
      </c>
      <c r="BF341" s="125">
        <f t="shared" si="406"/>
        <v>3.145884193604767</v>
      </c>
      <c r="BG341" s="125">
        <f t="shared" si="407"/>
        <v>1.1978086274186128</v>
      </c>
      <c r="BH341" s="127">
        <f t="shared" si="408"/>
        <v>280</v>
      </c>
      <c r="BI341" s="125">
        <f t="shared" si="409"/>
        <v>1.6379999999999997</v>
      </c>
      <c r="BJ341" s="125">
        <f t="shared" si="410"/>
        <v>0.17069999999999999</v>
      </c>
      <c r="BK341" s="127">
        <f t="shared" si="411"/>
        <v>49</v>
      </c>
      <c r="BL341" s="126">
        <f>IF(AS341="Signalized",(AC341-BK341)^2/(2*AC341),IF(AS341="Free",PEDBIKE_DELAY(AX341,AW341,AF341,AE341,AO341,AR341,AM341,L341,TRUE),IF(AS341="Stop",1,"Control N/A!")))</f>
        <v>1</v>
      </c>
      <c r="BM341" s="125">
        <f t="shared" si="412"/>
        <v>0</v>
      </c>
      <c r="BN341" s="125">
        <f t="shared" si="413"/>
        <v>3.6062086274186127</v>
      </c>
      <c r="BO341" s="124" t="str">
        <f t="shared" si="414"/>
        <v>D</v>
      </c>
      <c r="BP341" s="310"/>
      <c r="BQ341" s="302">
        <f t="shared" si="415"/>
        <v>1500</v>
      </c>
      <c r="BR341" s="126">
        <v>326</v>
      </c>
      <c r="BS341" s="127">
        <f t="shared" si="416"/>
        <v>2.7314579770198674E-7</v>
      </c>
      <c r="BT341" s="126">
        <f t="shared" si="417"/>
        <v>22.5</v>
      </c>
      <c r="BU341" s="303">
        <f t="shared" si="418"/>
        <v>7.5</v>
      </c>
      <c r="BV341" s="276">
        <f t="shared" si="419"/>
        <v>0.93333333333333335</v>
      </c>
      <c r="BW341" s="276">
        <f t="shared" si="420"/>
        <v>6.9444444444444441E-3</v>
      </c>
      <c r="BX341" s="125">
        <f t="shared" si="421"/>
        <v>1</v>
      </c>
      <c r="BY341" s="125">
        <f t="shared" si="422"/>
        <v>2.9245599860305413E-3</v>
      </c>
      <c r="BZ341" s="125">
        <f t="shared" si="423"/>
        <v>7.5</v>
      </c>
      <c r="CA341" s="125">
        <f t="shared" si="424"/>
        <v>0.1440604765877348</v>
      </c>
      <c r="CB341" s="125">
        <f t="shared" si="425"/>
        <v>0.99908811803444553</v>
      </c>
      <c r="CC341" s="125">
        <f t="shared" si="426"/>
        <v>1167.4572529593063</v>
      </c>
      <c r="CD341" s="125">
        <f t="shared" si="427"/>
        <v>1.0645832145294083</v>
      </c>
      <c r="CE341" s="125">
        <f t="shared" si="428"/>
        <v>1097</v>
      </c>
      <c r="CF341" s="304" cm="1">
        <f t="array" ref="CF341">PEDBIKE_DELAY(BW341,BV341,AG341,AH341,AP341,AQ341,AN341,L341,FALSE)</f>
        <v>73.279569643591771</v>
      </c>
      <c r="CG341" s="306">
        <f t="shared" si="429"/>
        <v>7.5</v>
      </c>
      <c r="CH341" s="125">
        <f t="shared" si="430"/>
        <v>1</v>
      </c>
      <c r="CI341" s="125">
        <f t="shared" si="431"/>
        <v>2.9245599860305413E-3</v>
      </c>
      <c r="CJ341" s="125">
        <f t="shared" si="432"/>
        <v>7.5</v>
      </c>
      <c r="CK341" s="125">
        <f t="shared" si="433"/>
        <v>0.99908811803444553</v>
      </c>
      <c r="CL341" s="125">
        <f t="shared" si="434"/>
        <v>1</v>
      </c>
      <c r="CM341" s="125">
        <f t="shared" si="435"/>
        <v>1166.3926697447769</v>
      </c>
      <c r="CN341" s="125">
        <f t="shared" si="436"/>
        <v>1.0645832145294083</v>
      </c>
      <c r="CO341" s="127">
        <f t="shared" si="437"/>
        <v>1097</v>
      </c>
      <c r="CP341" s="125" cm="1">
        <f t="array" ref="CP341">PEDBIKE_DELAY(BW341,AW341,AG341,AH341,AP341,AQ341,AN341,L341,FALSE)</f>
        <v>73.279569643591771</v>
      </c>
      <c r="CQ341" s="126">
        <f t="shared" si="438"/>
        <v>30.5</v>
      </c>
      <c r="CR341" s="126">
        <f t="shared" si="439"/>
        <v>78.5</v>
      </c>
      <c r="CS341" s="126">
        <f t="shared" si="440"/>
        <v>54.5</v>
      </c>
      <c r="CT341" s="304">
        <f t="shared" si="441"/>
        <v>35.950000000000003</v>
      </c>
      <c r="CU341" s="126">
        <f t="shared" si="452"/>
        <v>73.279569643591771</v>
      </c>
      <c r="CV341" s="126">
        <f t="shared" si="442"/>
        <v>0</v>
      </c>
      <c r="CW341" s="127">
        <f t="shared" si="443"/>
        <v>0</v>
      </c>
      <c r="CX341" s="124">
        <f t="shared" si="444"/>
        <v>12</v>
      </c>
      <c r="CY341" s="124">
        <f t="shared" si="453"/>
        <v>4.9139999999999997</v>
      </c>
      <c r="CZ341" s="124">
        <f t="shared" si="454"/>
        <v>1.7220070208800013</v>
      </c>
      <c r="DA341" s="125">
        <f t="shared" si="445"/>
        <v>-1.8843000000000001</v>
      </c>
      <c r="DB341" s="125">
        <f t="shared" si="446"/>
        <v>0.92399999999999993</v>
      </c>
      <c r="DC341" s="125">
        <f t="shared" si="447"/>
        <v>3.1720999999999999</v>
      </c>
      <c r="DD341" s="125">
        <f t="shared" si="455"/>
        <v>7.8081070208800014</v>
      </c>
      <c r="DE341" s="298" t="str">
        <f t="shared" si="448"/>
        <v>C</v>
      </c>
    </row>
    <row r="342" spans="1:109" x14ac:dyDescent="0.25">
      <c r="A342" s="23">
        <v>100</v>
      </c>
      <c r="B342" s="23">
        <v>15</v>
      </c>
      <c r="C342" s="23">
        <v>4</v>
      </c>
      <c r="D342" s="23" t="s">
        <v>266</v>
      </c>
      <c r="E342" s="312">
        <f t="shared" si="380"/>
        <v>2.0367420442435358</v>
      </c>
      <c r="F342" s="287" t="str">
        <f t="shared" si="381"/>
        <v>B</v>
      </c>
      <c r="G342" s="312">
        <f t="shared" si="382"/>
        <v>2.4894500000000002</v>
      </c>
      <c r="H342" s="312">
        <f t="shared" si="382"/>
        <v>0.89442249203321944</v>
      </c>
      <c r="I342" s="287" t="str">
        <f t="shared" si="383"/>
        <v>B</v>
      </c>
      <c r="J342" s="320">
        <f t="shared" si="449"/>
        <v>4</v>
      </c>
      <c r="K342" s="80">
        <f t="shared" si="450"/>
        <v>4</v>
      </c>
      <c r="L342" s="82">
        <f t="shared" si="451"/>
        <v>4</v>
      </c>
      <c r="M342" s="80">
        <f t="shared" si="384"/>
        <v>15</v>
      </c>
      <c r="N342" s="80">
        <f t="shared" si="385"/>
        <v>20</v>
      </c>
      <c r="O342" s="80">
        <f t="shared" si="386"/>
        <v>20</v>
      </c>
      <c r="P342" s="80">
        <f t="shared" si="387"/>
        <v>100</v>
      </c>
      <c r="Q342" s="80">
        <f t="shared" si="388"/>
        <v>280</v>
      </c>
      <c r="R342" s="80">
        <f t="shared" si="389"/>
        <v>280</v>
      </c>
      <c r="S342" s="80">
        <f t="shared" si="390"/>
        <v>10</v>
      </c>
      <c r="T342" s="80">
        <f>0</f>
        <v>0</v>
      </c>
      <c r="U342" s="80">
        <f>'Int. Sens. Plot'!$B$2</f>
        <v>100</v>
      </c>
      <c r="V342" s="80">
        <f>'Int. Sens. Plot'!$B$3</f>
        <v>25</v>
      </c>
      <c r="W342" s="80">
        <f t="shared" si="391"/>
        <v>5</v>
      </c>
      <c r="X342" s="80">
        <f t="shared" si="392"/>
        <v>5</v>
      </c>
      <c r="Y342" s="225">
        <v>0.5</v>
      </c>
      <c r="Z342" s="80">
        <v>0</v>
      </c>
      <c r="AA342" s="86">
        <v>45</v>
      </c>
      <c r="AB342" s="86">
        <v>5</v>
      </c>
      <c r="AC342" s="80">
        <v>90</v>
      </c>
      <c r="AD342" s="80">
        <v>45</v>
      </c>
      <c r="AE342" s="80">
        <v>12</v>
      </c>
      <c r="AF342" s="80">
        <f t="shared" si="393"/>
        <v>57</v>
      </c>
      <c r="AG342" s="80">
        <f t="shared" si="394"/>
        <v>57</v>
      </c>
      <c r="AH342" s="86">
        <v>0</v>
      </c>
      <c r="AI342" s="86">
        <v>12</v>
      </c>
      <c r="AJ342" s="40">
        <v>322.89999999999998</v>
      </c>
      <c r="AK342" s="86">
        <v>9</v>
      </c>
      <c r="AL342" s="86">
        <v>0</v>
      </c>
      <c r="AM342" s="91">
        <v>1</v>
      </c>
      <c r="AN342" s="91">
        <v>0.1</v>
      </c>
      <c r="AO342" s="122">
        <v>3.5</v>
      </c>
      <c r="AP342" s="122">
        <v>10</v>
      </c>
      <c r="AQ342" s="122">
        <v>3</v>
      </c>
      <c r="AR342" s="122">
        <v>3</v>
      </c>
      <c r="AS342" s="122" t="str">
        <f t="shared" si="395"/>
        <v>Stop</v>
      </c>
      <c r="AT342" s="119" t="s">
        <v>74</v>
      </c>
      <c r="AU342" s="321" t="s">
        <v>74</v>
      </c>
      <c r="AV342" s="306">
        <f t="shared" si="396"/>
        <v>19.285714285714285</v>
      </c>
      <c r="AW342" s="276">
        <f t="shared" si="397"/>
        <v>7.7777777777777779E-2</v>
      </c>
      <c r="AX342" s="276">
        <f t="shared" si="398"/>
        <v>2.7777777777777776E-2</v>
      </c>
      <c r="AY342" s="125">
        <f t="shared" si="399"/>
        <v>1.0737530109471614</v>
      </c>
      <c r="AZ342" s="125">
        <f t="shared" si="400"/>
        <v>1.610629516420742</v>
      </c>
      <c r="BA342" s="125">
        <f t="shared" si="401"/>
        <v>19.433220307608607</v>
      </c>
      <c r="BB342" s="125">
        <f t="shared" si="402"/>
        <v>0.31467916125729578</v>
      </c>
      <c r="BC342" s="125">
        <f t="shared" si="403"/>
        <v>0.77941511464762558</v>
      </c>
      <c r="BD342" s="326" t="str">
        <f t="shared" si="404"/>
        <v>-</v>
      </c>
      <c r="BE342" s="125" t="str">
        <f t="shared" si="405"/>
        <v>-</v>
      </c>
      <c r="BF342" s="125">
        <f t="shared" si="406"/>
        <v>235.10550661108735</v>
      </c>
      <c r="BG342" s="125">
        <f t="shared" si="407"/>
        <v>1.3886920442435355</v>
      </c>
      <c r="BH342" s="127">
        <f t="shared" si="408"/>
        <v>17.5</v>
      </c>
      <c r="BI342" s="125">
        <f t="shared" si="409"/>
        <v>3.4124999999999996E-2</v>
      </c>
      <c r="BJ342" s="125">
        <f t="shared" si="410"/>
        <v>1.4225E-2</v>
      </c>
      <c r="BK342" s="127">
        <f t="shared" si="411"/>
        <v>49</v>
      </c>
      <c r="BL342" s="126">
        <f>IF(AS342="Signalized",(AC342-BK342)^2/(2*AC342),IF(AS342="Free",PEDBIKE_DELAY(AX342,AW342,AF342,AE342,AO342,AR342,AM342,L342,TRUE),IF(AS342="Stop",1,"Control N/A!")))</f>
        <v>1</v>
      </c>
      <c r="BM342" s="125">
        <f t="shared" si="412"/>
        <v>0</v>
      </c>
      <c r="BN342" s="125">
        <f t="shared" si="413"/>
        <v>2.0367420442435358</v>
      </c>
      <c r="BO342" s="124" t="str">
        <f t="shared" si="414"/>
        <v>B</v>
      </c>
      <c r="BP342" s="310"/>
      <c r="BQ342" s="302">
        <f t="shared" si="415"/>
        <v>1500</v>
      </c>
      <c r="BR342" s="126">
        <v>327</v>
      </c>
      <c r="BS342" s="127">
        <f t="shared" si="416"/>
        <v>121.92505343578557</v>
      </c>
      <c r="BT342" s="126">
        <f t="shared" si="417"/>
        <v>12.535126171608622</v>
      </c>
      <c r="BU342" s="303">
        <f t="shared" si="418"/>
        <v>8.6999999999999993</v>
      </c>
      <c r="BV342" s="276">
        <f t="shared" si="419"/>
        <v>7.7777777777777779E-2</v>
      </c>
      <c r="BW342" s="276">
        <f t="shared" si="420"/>
        <v>6.9444444444444441E-3</v>
      </c>
      <c r="BX342" s="125">
        <f t="shared" si="421"/>
        <v>1</v>
      </c>
      <c r="BY342" s="125">
        <f t="shared" si="422"/>
        <v>6.8317239642296843E-2</v>
      </c>
      <c r="BZ342" s="125">
        <f t="shared" si="423"/>
        <v>8.6999999999999993</v>
      </c>
      <c r="CA342" s="125">
        <f t="shared" si="424"/>
        <v>1.180115862305986E-2</v>
      </c>
      <c r="CB342" s="125">
        <f t="shared" si="425"/>
        <v>0.4916914666578065</v>
      </c>
      <c r="CC342" s="125">
        <f t="shared" si="426"/>
        <v>7.5999513045549545</v>
      </c>
      <c r="CD342" s="125">
        <f t="shared" si="427"/>
        <v>3.863120101090435</v>
      </c>
      <c r="CE342" s="125">
        <f t="shared" si="428"/>
        <v>2</v>
      </c>
      <c r="CF342" s="304" cm="1">
        <f t="array" ref="CF342">PEDBIKE_DELAY(BW342,BV342,AG342,AH342,AP342,AQ342,AN342,L342,FALSE)</f>
        <v>1.9532750203840155</v>
      </c>
      <c r="CG342" s="306">
        <f t="shared" si="429"/>
        <v>8.6999999999999993</v>
      </c>
      <c r="CH342" s="125">
        <f t="shared" si="430"/>
        <v>1</v>
      </c>
      <c r="CI342" s="125">
        <f t="shared" si="431"/>
        <v>6.8317239642296843E-2</v>
      </c>
      <c r="CJ342" s="125">
        <f t="shared" si="432"/>
        <v>8.6999999999999993</v>
      </c>
      <c r="CK342" s="125">
        <f t="shared" si="433"/>
        <v>0.49169146665780539</v>
      </c>
      <c r="CL342" s="125">
        <f t="shared" si="434"/>
        <v>1</v>
      </c>
      <c r="CM342" s="125">
        <f t="shared" si="435"/>
        <v>3.7368312034645355</v>
      </c>
      <c r="CN342" s="125">
        <f t="shared" si="436"/>
        <v>3.863120101090435</v>
      </c>
      <c r="CO342" s="127">
        <f t="shared" si="437"/>
        <v>2</v>
      </c>
      <c r="CP342" s="125" cm="1">
        <f t="array" ref="CP342">PEDBIKE_DELAY(BW342,AW342,AG342,AH342,AP342,AQ342,AN342,L342,FALSE)</f>
        <v>1.9532750203840155</v>
      </c>
      <c r="CQ342" s="126">
        <f t="shared" si="438"/>
        <v>30.5</v>
      </c>
      <c r="CR342" s="126">
        <f t="shared" si="439"/>
        <v>78.5</v>
      </c>
      <c r="CS342" s="126">
        <f t="shared" si="440"/>
        <v>54.5</v>
      </c>
      <c r="CT342" s="304">
        <f t="shared" si="441"/>
        <v>25.985126171608623</v>
      </c>
      <c r="CU342" s="126">
        <f t="shared" si="452"/>
        <v>1.9532750203840155</v>
      </c>
      <c r="CV342" s="126">
        <f t="shared" si="442"/>
        <v>0</v>
      </c>
      <c r="CW342" s="127">
        <f t="shared" si="443"/>
        <v>0</v>
      </c>
      <c r="CX342" s="124">
        <f t="shared" si="444"/>
        <v>12</v>
      </c>
      <c r="CY342" s="124">
        <f t="shared" si="453"/>
        <v>0.13649999999999998</v>
      </c>
      <c r="CZ342" s="124">
        <f t="shared" si="454"/>
        <v>0.26847249203321932</v>
      </c>
      <c r="DA342" s="125">
        <f t="shared" si="445"/>
        <v>-1.7006999999999999</v>
      </c>
      <c r="DB342" s="125">
        <f t="shared" si="446"/>
        <v>5.7750000000000003E-2</v>
      </c>
      <c r="DC342" s="125">
        <f t="shared" si="447"/>
        <v>2.4894500000000002</v>
      </c>
      <c r="DD342" s="125">
        <f t="shared" si="455"/>
        <v>0.89442249203321944</v>
      </c>
      <c r="DE342" s="298" t="str">
        <f t="shared" si="448"/>
        <v>B</v>
      </c>
    </row>
    <row r="343" spans="1:109" x14ac:dyDescent="0.25">
      <c r="A343" s="23">
        <v>200</v>
      </c>
      <c r="B343" s="23">
        <v>15</v>
      </c>
      <c r="C343" s="23">
        <v>4</v>
      </c>
      <c r="D343" s="23" t="s">
        <v>266</v>
      </c>
      <c r="E343" s="312">
        <f t="shared" si="380"/>
        <v>2.0850920442435354</v>
      </c>
      <c r="F343" s="287" t="str">
        <f t="shared" si="381"/>
        <v>B</v>
      </c>
      <c r="G343" s="312">
        <f t="shared" si="382"/>
        <v>2.5471999999999997</v>
      </c>
      <c r="H343" s="312">
        <f t="shared" si="382"/>
        <v>1.4345329986638018</v>
      </c>
      <c r="I343" s="287" t="str">
        <f t="shared" si="383"/>
        <v>B</v>
      </c>
      <c r="J343" s="320">
        <f t="shared" si="449"/>
        <v>4</v>
      </c>
      <c r="K343" s="80">
        <f t="shared" si="450"/>
        <v>4</v>
      </c>
      <c r="L343" s="82">
        <f t="shared" si="451"/>
        <v>4</v>
      </c>
      <c r="M343" s="80">
        <f t="shared" si="384"/>
        <v>15</v>
      </c>
      <c r="N343" s="80">
        <f t="shared" si="385"/>
        <v>40</v>
      </c>
      <c r="O343" s="80">
        <f t="shared" si="386"/>
        <v>40</v>
      </c>
      <c r="P343" s="80">
        <f t="shared" si="387"/>
        <v>200</v>
      </c>
      <c r="Q343" s="80">
        <f t="shared" si="388"/>
        <v>560</v>
      </c>
      <c r="R343" s="80">
        <f t="shared" si="389"/>
        <v>560</v>
      </c>
      <c r="S343" s="80">
        <f t="shared" si="390"/>
        <v>20</v>
      </c>
      <c r="T343" s="80">
        <f>0</f>
        <v>0</v>
      </c>
      <c r="U343" s="80">
        <f>'Int. Sens. Plot'!$B$2</f>
        <v>100</v>
      </c>
      <c r="V343" s="80">
        <f>'Int. Sens. Plot'!$B$3</f>
        <v>25</v>
      </c>
      <c r="W343" s="80">
        <f t="shared" si="391"/>
        <v>5</v>
      </c>
      <c r="X343" s="80">
        <f t="shared" si="392"/>
        <v>5</v>
      </c>
      <c r="Y343" s="225">
        <v>0.5</v>
      </c>
      <c r="Z343" s="80">
        <v>0</v>
      </c>
      <c r="AA343" s="86">
        <v>45</v>
      </c>
      <c r="AB343" s="86">
        <v>5</v>
      </c>
      <c r="AC343" s="80">
        <v>90</v>
      </c>
      <c r="AD343" s="80">
        <v>45</v>
      </c>
      <c r="AE343" s="80">
        <v>12</v>
      </c>
      <c r="AF343" s="80">
        <f t="shared" si="393"/>
        <v>57</v>
      </c>
      <c r="AG343" s="80">
        <f t="shared" si="394"/>
        <v>57</v>
      </c>
      <c r="AH343" s="86">
        <v>0</v>
      </c>
      <c r="AI343" s="86">
        <v>12</v>
      </c>
      <c r="AJ343" s="40">
        <v>323.89999999999998</v>
      </c>
      <c r="AK343" s="86">
        <v>9</v>
      </c>
      <c r="AL343" s="86">
        <v>0</v>
      </c>
      <c r="AM343" s="91">
        <v>1</v>
      </c>
      <c r="AN343" s="91">
        <v>0.1</v>
      </c>
      <c r="AO343" s="122">
        <v>3.5</v>
      </c>
      <c r="AP343" s="122">
        <v>10</v>
      </c>
      <c r="AQ343" s="122">
        <v>3</v>
      </c>
      <c r="AR343" s="122">
        <v>3</v>
      </c>
      <c r="AS343" s="122" t="str">
        <f t="shared" si="395"/>
        <v>Stop</v>
      </c>
      <c r="AT343" s="119" t="s">
        <v>74</v>
      </c>
      <c r="AU343" s="321" t="s">
        <v>74</v>
      </c>
      <c r="AV343" s="306">
        <f t="shared" si="396"/>
        <v>19.285714285714285</v>
      </c>
      <c r="AW343" s="276">
        <f t="shared" si="397"/>
        <v>0.15555555555555556</v>
      </c>
      <c r="AX343" s="276">
        <f t="shared" si="398"/>
        <v>2.7777777777777776E-2</v>
      </c>
      <c r="AY343" s="125">
        <f t="shared" si="399"/>
        <v>2.3598932431625417</v>
      </c>
      <c r="AZ343" s="125">
        <f t="shared" si="400"/>
        <v>3.5398398647438127</v>
      </c>
      <c r="BA343" s="125">
        <f t="shared" si="401"/>
        <v>22.005500772039369</v>
      </c>
      <c r="BB343" s="125">
        <f t="shared" si="402"/>
        <v>0.57504392760413836</v>
      </c>
      <c r="BC343" s="125">
        <f t="shared" si="403"/>
        <v>0.96738809580384855</v>
      </c>
      <c r="BD343" s="326" t="str">
        <f t="shared" si="404"/>
        <v>-</v>
      </c>
      <c r="BE343" s="125" t="str">
        <f t="shared" si="405"/>
        <v>-</v>
      </c>
      <c r="BF343" s="125">
        <f t="shared" si="406"/>
        <v>54.490343605789612</v>
      </c>
      <c r="BG343" s="125">
        <f t="shared" si="407"/>
        <v>1.3886920442435355</v>
      </c>
      <c r="BH343" s="127">
        <f t="shared" si="408"/>
        <v>35</v>
      </c>
      <c r="BI343" s="125">
        <f t="shared" si="409"/>
        <v>6.8249999999999991E-2</v>
      </c>
      <c r="BJ343" s="125">
        <f t="shared" si="410"/>
        <v>2.845E-2</v>
      </c>
      <c r="BK343" s="127">
        <f t="shared" si="411"/>
        <v>49</v>
      </c>
      <c r="BL343" s="126">
        <f>IF(AS343="Signalized",(AC343-BK343)^2/(2*AC343),IF(AS343="Free",PEDBIKE_DELAY(AX343,AW343,AF343,AE343,AO343,AR343,AM343,L343,TRUE),IF(AS343="Stop",1,"Control N/A!")))</f>
        <v>1</v>
      </c>
      <c r="BM343" s="125">
        <f t="shared" si="412"/>
        <v>0</v>
      </c>
      <c r="BN343" s="125">
        <f t="shared" si="413"/>
        <v>2.0850920442435354</v>
      </c>
      <c r="BO343" s="124" t="str">
        <f t="shared" si="414"/>
        <v>B</v>
      </c>
      <c r="BP343" s="310"/>
      <c r="BQ343" s="302">
        <f t="shared" si="415"/>
        <v>1500</v>
      </c>
      <c r="BR343" s="126">
        <v>328</v>
      </c>
      <c r="BS343" s="127">
        <f t="shared" si="416"/>
        <v>19.601944335082418</v>
      </c>
      <c r="BT343" s="126">
        <f t="shared" si="417"/>
        <v>22.5</v>
      </c>
      <c r="BU343" s="303">
        <f t="shared" si="418"/>
        <v>8.6999999999999993</v>
      </c>
      <c r="BV343" s="276">
        <f t="shared" si="419"/>
        <v>0.15555555555555556</v>
      </c>
      <c r="BW343" s="276">
        <f t="shared" si="420"/>
        <v>6.9444444444444441E-3</v>
      </c>
      <c r="BX343" s="125">
        <f t="shared" si="421"/>
        <v>1</v>
      </c>
      <c r="BY343" s="125">
        <f t="shared" si="422"/>
        <v>3.9038437134895437E-2</v>
      </c>
      <c r="BZ343" s="125">
        <f t="shared" si="423"/>
        <v>8.6999999999999993</v>
      </c>
      <c r="CA343" s="125">
        <f t="shared" si="424"/>
        <v>2.3463049901273125E-2</v>
      </c>
      <c r="CB343" s="125">
        <f t="shared" si="425"/>
        <v>0.74162243493150815</v>
      </c>
      <c r="CC343" s="125">
        <f t="shared" si="426"/>
        <v>13.149495893718882</v>
      </c>
      <c r="CD343" s="125">
        <f t="shared" si="427"/>
        <v>3.3975347308972377</v>
      </c>
      <c r="CE343" s="125">
        <f t="shared" si="428"/>
        <v>4</v>
      </c>
      <c r="CF343" s="304" cm="1">
        <f t="array" ref="CF343">PEDBIKE_DELAY(BW343,BV343,AG343,AH343,AP343,AQ343,AN343,L343,FALSE)</f>
        <v>4.6274339427604669</v>
      </c>
      <c r="CG343" s="306">
        <f t="shared" si="429"/>
        <v>8.6999999999999993</v>
      </c>
      <c r="CH343" s="125">
        <f t="shared" si="430"/>
        <v>1</v>
      </c>
      <c r="CI343" s="125">
        <f t="shared" si="431"/>
        <v>3.9038437134895437E-2</v>
      </c>
      <c r="CJ343" s="125">
        <f t="shared" si="432"/>
        <v>8.6999999999999993</v>
      </c>
      <c r="CK343" s="125">
        <f t="shared" si="433"/>
        <v>0.74162243493150704</v>
      </c>
      <c r="CL343" s="125">
        <f t="shared" si="434"/>
        <v>1</v>
      </c>
      <c r="CM343" s="125">
        <f t="shared" si="435"/>
        <v>9.7519611628216651</v>
      </c>
      <c r="CN343" s="125">
        <f t="shared" si="436"/>
        <v>3.3975347308972377</v>
      </c>
      <c r="CO343" s="127">
        <f t="shared" si="437"/>
        <v>4</v>
      </c>
      <c r="CP343" s="125" cm="1">
        <f t="array" ref="CP343">PEDBIKE_DELAY(BW343,AW343,AG343,AH343,AP343,AQ343,AN343,L343,FALSE)</f>
        <v>4.6274339427604669</v>
      </c>
      <c r="CQ343" s="126">
        <f t="shared" si="438"/>
        <v>30.5</v>
      </c>
      <c r="CR343" s="126">
        <f t="shared" si="439"/>
        <v>78.5</v>
      </c>
      <c r="CS343" s="126">
        <f t="shared" si="440"/>
        <v>54.5</v>
      </c>
      <c r="CT343" s="304">
        <f t="shared" si="441"/>
        <v>35.950000000000003</v>
      </c>
      <c r="CU343" s="126">
        <f t="shared" si="452"/>
        <v>4.6274339427604669</v>
      </c>
      <c r="CV343" s="126">
        <f t="shared" si="442"/>
        <v>0</v>
      </c>
      <c r="CW343" s="127">
        <f t="shared" si="443"/>
        <v>0</v>
      </c>
      <c r="CX343" s="124">
        <f t="shared" si="444"/>
        <v>12</v>
      </c>
      <c r="CY343" s="124">
        <f t="shared" si="453"/>
        <v>0.27299999999999996</v>
      </c>
      <c r="CZ343" s="124">
        <f t="shared" si="454"/>
        <v>0.61433299866380175</v>
      </c>
      <c r="DA343" s="125">
        <f t="shared" si="445"/>
        <v>-1.7006999999999999</v>
      </c>
      <c r="DB343" s="125">
        <f t="shared" si="446"/>
        <v>0.11550000000000001</v>
      </c>
      <c r="DC343" s="125">
        <f t="shared" si="447"/>
        <v>2.5471999999999997</v>
      </c>
      <c r="DD343" s="125">
        <f t="shared" si="455"/>
        <v>1.4345329986638018</v>
      </c>
      <c r="DE343" s="298" t="str">
        <f t="shared" si="448"/>
        <v>B</v>
      </c>
    </row>
    <row r="344" spans="1:109" x14ac:dyDescent="0.25">
      <c r="A344" s="23">
        <v>300</v>
      </c>
      <c r="B344" s="23">
        <v>15</v>
      </c>
      <c r="C344" s="23">
        <v>4</v>
      </c>
      <c r="D344" s="23" t="s">
        <v>266</v>
      </c>
      <c r="E344" s="312">
        <f t="shared" si="380"/>
        <v>2.1334420442435356</v>
      </c>
      <c r="F344" s="287" t="str">
        <f t="shared" si="381"/>
        <v>B</v>
      </c>
      <c r="G344" s="312">
        <f t="shared" si="382"/>
        <v>2.6049500000000001</v>
      </c>
      <c r="H344" s="312">
        <f t="shared" si="382"/>
        <v>1.8640875292358934</v>
      </c>
      <c r="I344" s="287" t="str">
        <f t="shared" si="383"/>
        <v>B</v>
      </c>
      <c r="J344" s="320">
        <f t="shared" si="449"/>
        <v>4</v>
      </c>
      <c r="K344" s="80">
        <f t="shared" si="450"/>
        <v>4</v>
      </c>
      <c r="L344" s="82">
        <f t="shared" si="451"/>
        <v>4</v>
      </c>
      <c r="M344" s="80">
        <f t="shared" si="384"/>
        <v>15</v>
      </c>
      <c r="N344" s="80">
        <f t="shared" si="385"/>
        <v>60</v>
      </c>
      <c r="O344" s="80">
        <f t="shared" si="386"/>
        <v>60</v>
      </c>
      <c r="P344" s="80">
        <f t="shared" si="387"/>
        <v>300</v>
      </c>
      <c r="Q344" s="80">
        <f t="shared" si="388"/>
        <v>840</v>
      </c>
      <c r="R344" s="80">
        <f t="shared" si="389"/>
        <v>840</v>
      </c>
      <c r="S344" s="80">
        <f t="shared" si="390"/>
        <v>30</v>
      </c>
      <c r="T344" s="80">
        <f>0</f>
        <v>0</v>
      </c>
      <c r="U344" s="80">
        <f>'Int. Sens. Plot'!$B$2</f>
        <v>100</v>
      </c>
      <c r="V344" s="80">
        <f>'Int. Sens. Plot'!$B$3</f>
        <v>25</v>
      </c>
      <c r="W344" s="80">
        <f t="shared" si="391"/>
        <v>5</v>
      </c>
      <c r="X344" s="80">
        <f t="shared" si="392"/>
        <v>5</v>
      </c>
      <c r="Y344" s="225">
        <v>0.5</v>
      </c>
      <c r="Z344" s="80">
        <v>0</v>
      </c>
      <c r="AA344" s="86">
        <v>45</v>
      </c>
      <c r="AB344" s="86">
        <v>5</v>
      </c>
      <c r="AC344" s="80">
        <v>90</v>
      </c>
      <c r="AD344" s="80">
        <v>45</v>
      </c>
      <c r="AE344" s="80">
        <v>12</v>
      </c>
      <c r="AF344" s="80">
        <f t="shared" si="393"/>
        <v>57</v>
      </c>
      <c r="AG344" s="80">
        <f t="shared" si="394"/>
        <v>57</v>
      </c>
      <c r="AH344" s="86">
        <v>0</v>
      </c>
      <c r="AI344" s="86">
        <v>12</v>
      </c>
      <c r="AJ344" s="40">
        <v>324.89999999999998</v>
      </c>
      <c r="AK344" s="86">
        <v>9</v>
      </c>
      <c r="AL344" s="86">
        <v>0</v>
      </c>
      <c r="AM344" s="91">
        <v>1</v>
      </c>
      <c r="AN344" s="91">
        <v>0.1</v>
      </c>
      <c r="AO344" s="122">
        <v>3.5</v>
      </c>
      <c r="AP344" s="122">
        <v>10</v>
      </c>
      <c r="AQ344" s="122">
        <v>3</v>
      </c>
      <c r="AR344" s="122">
        <v>3</v>
      </c>
      <c r="AS344" s="122" t="str">
        <f t="shared" si="395"/>
        <v>Stop</v>
      </c>
      <c r="AT344" s="119" t="s">
        <v>74</v>
      </c>
      <c r="AU344" s="321" t="s">
        <v>74</v>
      </c>
      <c r="AV344" s="306">
        <f t="shared" si="396"/>
        <v>19.285714285714285</v>
      </c>
      <c r="AW344" s="276">
        <f t="shared" si="397"/>
        <v>0.23333333333333334</v>
      </c>
      <c r="AX344" s="276">
        <f t="shared" si="398"/>
        <v>2.7777777777777776E-2</v>
      </c>
      <c r="AY344" s="125">
        <f t="shared" si="399"/>
        <v>6.732853941610216</v>
      </c>
      <c r="AZ344" s="125">
        <f t="shared" si="400"/>
        <v>10.099280912415324</v>
      </c>
      <c r="BA344" s="125">
        <f t="shared" si="401"/>
        <v>30.751422168934717</v>
      </c>
      <c r="BB344" s="125">
        <f t="shared" si="402"/>
        <v>0.83367855707163208</v>
      </c>
      <c r="BC344" s="125">
        <f t="shared" si="403"/>
        <v>0.99923476825809565</v>
      </c>
      <c r="BD344" s="326" t="str">
        <f t="shared" si="404"/>
        <v>-</v>
      </c>
      <c r="BE344" s="125" t="str">
        <f t="shared" si="405"/>
        <v>-</v>
      </c>
      <c r="BF344" s="125">
        <f t="shared" si="406"/>
        <v>24.353643848965135</v>
      </c>
      <c r="BG344" s="125">
        <f t="shared" si="407"/>
        <v>1.3886920442435355</v>
      </c>
      <c r="BH344" s="127">
        <f t="shared" si="408"/>
        <v>52.5</v>
      </c>
      <c r="BI344" s="125">
        <f t="shared" si="409"/>
        <v>0.10237499999999999</v>
      </c>
      <c r="BJ344" s="125">
        <f t="shared" si="410"/>
        <v>4.2674999999999998E-2</v>
      </c>
      <c r="BK344" s="127">
        <f t="shared" si="411"/>
        <v>49</v>
      </c>
      <c r="BL344" s="126">
        <f>IF(AS344="Signalized",(AC344-BK344)^2/(2*AC344),IF(AS344="Free",PEDBIKE_DELAY(AX344,AW344,AF344,AE344,AO344,AR344,AM344,L344,TRUE),IF(AS344="Stop",1,"Control N/A!")))</f>
        <v>1</v>
      </c>
      <c r="BM344" s="125">
        <f t="shared" si="412"/>
        <v>0</v>
      </c>
      <c r="BN344" s="125">
        <f t="shared" si="413"/>
        <v>2.1334420442435356</v>
      </c>
      <c r="BO344" s="124" t="str">
        <f t="shared" si="414"/>
        <v>B</v>
      </c>
      <c r="BP344" s="310"/>
      <c r="BQ344" s="302">
        <f t="shared" si="415"/>
        <v>1500</v>
      </c>
      <c r="BR344" s="126">
        <v>329</v>
      </c>
      <c r="BS344" s="127">
        <f t="shared" si="416"/>
        <v>3.1165913021040215</v>
      </c>
      <c r="BT344" s="126">
        <f t="shared" si="417"/>
        <v>22.5</v>
      </c>
      <c r="BU344" s="303">
        <f t="shared" si="418"/>
        <v>8.6999999999999993</v>
      </c>
      <c r="BV344" s="276">
        <f t="shared" si="419"/>
        <v>0.23333333333333334</v>
      </c>
      <c r="BW344" s="276">
        <f t="shared" si="420"/>
        <v>6.9444444444444441E-3</v>
      </c>
      <c r="BX344" s="125">
        <f t="shared" si="421"/>
        <v>1</v>
      </c>
      <c r="BY344" s="125">
        <f t="shared" si="422"/>
        <v>2.2809739234830238E-2</v>
      </c>
      <c r="BZ344" s="125">
        <f t="shared" si="423"/>
        <v>8.6999999999999993</v>
      </c>
      <c r="CA344" s="125">
        <f t="shared" si="424"/>
        <v>3.4987317350667291E-2</v>
      </c>
      <c r="CB344" s="125">
        <f t="shared" si="425"/>
        <v>0.86866447885150699</v>
      </c>
      <c r="CC344" s="125">
        <f t="shared" si="426"/>
        <v>22.616424261696668</v>
      </c>
      <c r="CD344" s="125">
        <f t="shared" si="427"/>
        <v>2.9703398669253551</v>
      </c>
      <c r="CE344" s="125">
        <f t="shared" si="428"/>
        <v>8</v>
      </c>
      <c r="CF344" s="304" cm="1">
        <f t="array" ref="CF344">PEDBIKE_DELAY(BW344,BV344,AG344,AH344,AP344,AQ344,AN344,L344,FALSE)</f>
        <v>8.3211197491540823</v>
      </c>
      <c r="CG344" s="306">
        <f t="shared" si="429"/>
        <v>8.6999999999999993</v>
      </c>
      <c r="CH344" s="125">
        <f t="shared" si="430"/>
        <v>1</v>
      </c>
      <c r="CI344" s="125">
        <f t="shared" si="431"/>
        <v>2.2809739234830238E-2</v>
      </c>
      <c r="CJ344" s="125">
        <f t="shared" si="432"/>
        <v>8.6999999999999993</v>
      </c>
      <c r="CK344" s="125">
        <f t="shared" si="433"/>
        <v>0.86866447885150688</v>
      </c>
      <c r="CL344" s="125">
        <f t="shared" si="434"/>
        <v>1</v>
      </c>
      <c r="CM344" s="125">
        <f t="shared" si="435"/>
        <v>19.646084394771314</v>
      </c>
      <c r="CN344" s="125">
        <f t="shared" si="436"/>
        <v>2.9703398669253551</v>
      </c>
      <c r="CO344" s="127">
        <f t="shared" si="437"/>
        <v>8</v>
      </c>
      <c r="CP344" s="125" cm="1">
        <f t="array" ref="CP344">PEDBIKE_DELAY(BW344,AW344,AG344,AH344,AP344,AQ344,AN344,L344,FALSE)</f>
        <v>8.3211197491540823</v>
      </c>
      <c r="CQ344" s="126">
        <f t="shared" si="438"/>
        <v>30.5</v>
      </c>
      <c r="CR344" s="126">
        <f t="shared" si="439"/>
        <v>78.5</v>
      </c>
      <c r="CS344" s="126">
        <f t="shared" si="440"/>
        <v>54.5</v>
      </c>
      <c r="CT344" s="304">
        <f t="shared" si="441"/>
        <v>35.950000000000003</v>
      </c>
      <c r="CU344" s="126">
        <f t="shared" si="452"/>
        <v>8.3211197491540823</v>
      </c>
      <c r="CV344" s="126">
        <f t="shared" si="442"/>
        <v>0</v>
      </c>
      <c r="CW344" s="127">
        <f t="shared" si="443"/>
        <v>0</v>
      </c>
      <c r="CX344" s="124">
        <f t="shared" si="444"/>
        <v>12</v>
      </c>
      <c r="CY344" s="124">
        <f t="shared" si="453"/>
        <v>0.40949999999999998</v>
      </c>
      <c r="CZ344" s="124">
        <f t="shared" si="454"/>
        <v>0.84963752923589331</v>
      </c>
      <c r="DA344" s="125">
        <f t="shared" si="445"/>
        <v>-1.7006999999999999</v>
      </c>
      <c r="DB344" s="125">
        <f t="shared" si="446"/>
        <v>0.17324999999999999</v>
      </c>
      <c r="DC344" s="125">
        <f t="shared" si="447"/>
        <v>2.6049500000000001</v>
      </c>
      <c r="DD344" s="125">
        <f t="shared" si="455"/>
        <v>1.8640875292358934</v>
      </c>
      <c r="DE344" s="298" t="str">
        <f t="shared" si="448"/>
        <v>B</v>
      </c>
    </row>
    <row r="345" spans="1:109" x14ac:dyDescent="0.25">
      <c r="A345" s="23">
        <v>400</v>
      </c>
      <c r="B345" s="23">
        <v>15</v>
      </c>
      <c r="C345" s="23">
        <v>4</v>
      </c>
      <c r="D345" s="23" t="s">
        <v>266</v>
      </c>
      <c r="E345" s="312">
        <f t="shared" si="380"/>
        <v>2.1817920442435357</v>
      </c>
      <c r="F345" s="287" t="str">
        <f t="shared" si="381"/>
        <v>B</v>
      </c>
      <c r="G345" s="312">
        <f t="shared" si="382"/>
        <v>2.6626999999999996</v>
      </c>
      <c r="H345" s="312">
        <f t="shared" si="382"/>
        <v>2.2499770214665875</v>
      </c>
      <c r="I345" s="287" t="str">
        <f t="shared" si="383"/>
        <v>B</v>
      </c>
      <c r="J345" s="320">
        <f t="shared" si="449"/>
        <v>4</v>
      </c>
      <c r="K345" s="80">
        <f t="shared" si="450"/>
        <v>4</v>
      </c>
      <c r="L345" s="82">
        <f t="shared" si="451"/>
        <v>4</v>
      </c>
      <c r="M345" s="80">
        <f t="shared" si="384"/>
        <v>15</v>
      </c>
      <c r="N345" s="80">
        <f t="shared" si="385"/>
        <v>80</v>
      </c>
      <c r="O345" s="80">
        <f t="shared" si="386"/>
        <v>80</v>
      </c>
      <c r="P345" s="80">
        <f t="shared" si="387"/>
        <v>400</v>
      </c>
      <c r="Q345" s="80">
        <f t="shared" si="388"/>
        <v>1120</v>
      </c>
      <c r="R345" s="80">
        <f t="shared" si="389"/>
        <v>1120</v>
      </c>
      <c r="S345" s="80">
        <f t="shared" si="390"/>
        <v>40</v>
      </c>
      <c r="T345" s="80">
        <f>0</f>
        <v>0</v>
      </c>
      <c r="U345" s="80">
        <f>'Int. Sens. Plot'!$B$2</f>
        <v>100</v>
      </c>
      <c r="V345" s="80">
        <f>'Int. Sens. Plot'!$B$3</f>
        <v>25</v>
      </c>
      <c r="W345" s="80">
        <f t="shared" si="391"/>
        <v>5</v>
      </c>
      <c r="X345" s="80">
        <f t="shared" si="392"/>
        <v>5</v>
      </c>
      <c r="Y345" s="225">
        <v>0.5</v>
      </c>
      <c r="Z345" s="80">
        <v>0</v>
      </c>
      <c r="AA345" s="86">
        <v>45</v>
      </c>
      <c r="AB345" s="86">
        <v>5</v>
      </c>
      <c r="AC345" s="80">
        <v>90</v>
      </c>
      <c r="AD345" s="80">
        <v>45</v>
      </c>
      <c r="AE345" s="80">
        <v>12</v>
      </c>
      <c r="AF345" s="80">
        <f t="shared" si="393"/>
        <v>57</v>
      </c>
      <c r="AG345" s="80">
        <f t="shared" si="394"/>
        <v>57</v>
      </c>
      <c r="AH345" s="86">
        <v>0</v>
      </c>
      <c r="AI345" s="86">
        <v>12</v>
      </c>
      <c r="AJ345" s="40">
        <v>325.89999999999998</v>
      </c>
      <c r="AK345" s="86">
        <v>9</v>
      </c>
      <c r="AL345" s="86">
        <v>0</v>
      </c>
      <c r="AM345" s="91">
        <v>1</v>
      </c>
      <c r="AN345" s="91">
        <v>0.1</v>
      </c>
      <c r="AO345" s="122">
        <v>3.5</v>
      </c>
      <c r="AP345" s="122">
        <v>10</v>
      </c>
      <c r="AQ345" s="122">
        <v>3</v>
      </c>
      <c r="AR345" s="122">
        <v>3</v>
      </c>
      <c r="AS345" s="122" t="str">
        <f t="shared" si="395"/>
        <v>Stop</v>
      </c>
      <c r="AT345" s="119" t="s">
        <v>74</v>
      </c>
      <c r="AU345" s="321" t="s">
        <v>74</v>
      </c>
      <c r="AV345" s="306">
        <f t="shared" si="396"/>
        <v>19.285714285714285</v>
      </c>
      <c r="AW345" s="276">
        <f t="shared" si="397"/>
        <v>0.31111111111111112</v>
      </c>
      <c r="AX345" s="276">
        <f t="shared" si="398"/>
        <v>2.7777777777777776E-2</v>
      </c>
      <c r="AY345" s="125">
        <f t="shared" si="399"/>
        <v>22.403475730108074</v>
      </c>
      <c r="AZ345" s="125">
        <f t="shared" si="400"/>
        <v>33.605213595162112</v>
      </c>
      <c r="BA345" s="125">
        <f t="shared" si="401"/>
        <v>62.092665745930432</v>
      </c>
      <c r="BB345" s="125">
        <f t="shared" si="402"/>
        <v>0.99200892158734444</v>
      </c>
      <c r="BC345" s="125">
        <f t="shared" si="403"/>
        <v>0.99999999592224087</v>
      </c>
      <c r="BD345" s="326" t="str">
        <f t="shared" si="404"/>
        <v>-</v>
      </c>
      <c r="BE345" s="125" t="str">
        <f t="shared" si="405"/>
        <v>-</v>
      </c>
      <c r="BF345" s="125">
        <f t="shared" si="406"/>
        <v>14.703537322214153</v>
      </c>
      <c r="BG345" s="125">
        <f t="shared" si="407"/>
        <v>1.3886920442435355</v>
      </c>
      <c r="BH345" s="127">
        <f t="shared" si="408"/>
        <v>70</v>
      </c>
      <c r="BI345" s="125">
        <f t="shared" si="409"/>
        <v>0.13649999999999998</v>
      </c>
      <c r="BJ345" s="125">
        <f t="shared" si="410"/>
        <v>5.6899999999999999E-2</v>
      </c>
      <c r="BK345" s="127">
        <f t="shared" si="411"/>
        <v>49</v>
      </c>
      <c r="BL345" s="126">
        <f>IF(AS345="Signalized",(AC345-BK345)^2/(2*AC345),IF(AS345="Free",PEDBIKE_DELAY(AX345,AW345,AF345,AE345,AO345,AR345,AM345,L345,TRUE),IF(AS345="Stop",1,"Control N/A!")))</f>
        <v>1</v>
      </c>
      <c r="BM345" s="125">
        <f t="shared" si="412"/>
        <v>0</v>
      </c>
      <c r="BN345" s="125">
        <f t="shared" si="413"/>
        <v>2.1817920442435357</v>
      </c>
      <c r="BO345" s="124" t="str">
        <f t="shared" si="414"/>
        <v>B</v>
      </c>
      <c r="BP345" s="310"/>
      <c r="BQ345" s="302">
        <f t="shared" si="415"/>
        <v>1500</v>
      </c>
      <c r="BR345" s="126">
        <v>330</v>
      </c>
      <c r="BS345" s="127">
        <f t="shared" si="416"/>
        <v>0.49004398490053508</v>
      </c>
      <c r="BT345" s="126">
        <f t="shared" si="417"/>
        <v>22.5</v>
      </c>
      <c r="BU345" s="303">
        <f t="shared" si="418"/>
        <v>8.6999999999999993</v>
      </c>
      <c r="BV345" s="276">
        <f t="shared" si="419"/>
        <v>0.31111111111111112</v>
      </c>
      <c r="BW345" s="276">
        <f t="shared" si="420"/>
        <v>6.9444444444444441E-3</v>
      </c>
      <c r="BX345" s="125">
        <f t="shared" si="421"/>
        <v>1</v>
      </c>
      <c r="BY345" s="125">
        <f t="shared" si="422"/>
        <v>1.3787909716257556E-2</v>
      </c>
      <c r="BZ345" s="125">
        <f t="shared" si="423"/>
        <v>8.6999999999999993</v>
      </c>
      <c r="CA345" s="125">
        <f t="shared" si="424"/>
        <v>4.6375585091876559E-2</v>
      </c>
      <c r="CB345" s="125">
        <f t="shared" si="425"/>
        <v>0.9332410338692767</v>
      </c>
      <c r="CC345" s="125">
        <f t="shared" si="426"/>
        <v>38.825275233601623</v>
      </c>
      <c r="CD345" s="125">
        <f t="shared" si="427"/>
        <v>2.5919352343360207</v>
      </c>
      <c r="CE345" s="125">
        <f t="shared" si="428"/>
        <v>15</v>
      </c>
      <c r="CF345" s="304" cm="1">
        <f t="array" ref="CF345">PEDBIKE_DELAY(BW345,BV345,AG345,AH345,AP345,AQ345,AN345,L345,FALSE)</f>
        <v>13.419391686781477</v>
      </c>
      <c r="CG345" s="306">
        <f t="shared" si="429"/>
        <v>8.6999999999999993</v>
      </c>
      <c r="CH345" s="125">
        <f t="shared" si="430"/>
        <v>1</v>
      </c>
      <c r="CI345" s="125">
        <f t="shared" si="431"/>
        <v>1.3787909716257556E-2</v>
      </c>
      <c r="CJ345" s="125">
        <f t="shared" si="432"/>
        <v>8.6999999999999993</v>
      </c>
      <c r="CK345" s="125">
        <f t="shared" si="433"/>
        <v>0.9332410338692767</v>
      </c>
      <c r="CL345" s="125">
        <f t="shared" si="434"/>
        <v>1</v>
      </c>
      <c r="CM345" s="125">
        <f t="shared" si="435"/>
        <v>36.233339999265603</v>
      </c>
      <c r="CN345" s="125">
        <f t="shared" si="436"/>
        <v>2.5919352343360207</v>
      </c>
      <c r="CO345" s="127">
        <f t="shared" si="437"/>
        <v>15</v>
      </c>
      <c r="CP345" s="125" cm="1">
        <f t="array" ref="CP345">PEDBIKE_DELAY(BW345,AW345,AG345,AH345,AP345,AQ345,AN345,L345,FALSE)</f>
        <v>13.419391686781477</v>
      </c>
      <c r="CQ345" s="126">
        <f t="shared" si="438"/>
        <v>30.5</v>
      </c>
      <c r="CR345" s="126">
        <f t="shared" si="439"/>
        <v>78.5</v>
      </c>
      <c r="CS345" s="126">
        <f t="shared" si="440"/>
        <v>54.5</v>
      </c>
      <c r="CT345" s="304">
        <f t="shared" si="441"/>
        <v>35.950000000000003</v>
      </c>
      <c r="CU345" s="126">
        <f t="shared" si="452"/>
        <v>13.419391686781477</v>
      </c>
      <c r="CV345" s="126">
        <f t="shared" si="442"/>
        <v>0</v>
      </c>
      <c r="CW345" s="127">
        <f t="shared" si="443"/>
        <v>0</v>
      </c>
      <c r="CX345" s="124">
        <f t="shared" si="444"/>
        <v>12</v>
      </c>
      <c r="CY345" s="124">
        <f t="shared" si="453"/>
        <v>0.54599999999999993</v>
      </c>
      <c r="CZ345" s="124">
        <f t="shared" si="454"/>
        <v>1.0412770214665874</v>
      </c>
      <c r="DA345" s="125">
        <f t="shared" si="445"/>
        <v>-1.7006999999999999</v>
      </c>
      <c r="DB345" s="125">
        <f t="shared" si="446"/>
        <v>0.23100000000000001</v>
      </c>
      <c r="DC345" s="125">
        <f t="shared" si="447"/>
        <v>2.6626999999999996</v>
      </c>
      <c r="DD345" s="125">
        <f t="shared" si="455"/>
        <v>2.2499770214665875</v>
      </c>
      <c r="DE345" s="298" t="str">
        <f t="shared" si="448"/>
        <v>B</v>
      </c>
    </row>
    <row r="346" spans="1:109" x14ac:dyDescent="0.25">
      <c r="A346" s="23">
        <v>500</v>
      </c>
      <c r="B346" s="23">
        <v>15</v>
      </c>
      <c r="C346" s="23">
        <v>4</v>
      </c>
      <c r="D346" s="23" t="s">
        <v>266</v>
      </c>
      <c r="E346" s="312">
        <f t="shared" si="380"/>
        <v>2.2301420442435353</v>
      </c>
      <c r="F346" s="287" t="str">
        <f t="shared" si="381"/>
        <v>B</v>
      </c>
      <c r="G346" s="312">
        <f t="shared" si="382"/>
        <v>2.72045</v>
      </c>
      <c r="H346" s="312">
        <f t="shared" si="382"/>
        <v>2.613302362273318</v>
      </c>
      <c r="I346" s="287" t="str">
        <f t="shared" si="383"/>
        <v>B</v>
      </c>
      <c r="J346" s="320">
        <f t="shared" si="449"/>
        <v>4</v>
      </c>
      <c r="K346" s="80">
        <f t="shared" si="450"/>
        <v>4</v>
      </c>
      <c r="L346" s="82">
        <f t="shared" si="451"/>
        <v>4</v>
      </c>
      <c r="M346" s="80">
        <f t="shared" si="384"/>
        <v>15</v>
      </c>
      <c r="N346" s="80">
        <f t="shared" si="385"/>
        <v>100</v>
      </c>
      <c r="O346" s="80">
        <f t="shared" si="386"/>
        <v>100</v>
      </c>
      <c r="P346" s="80">
        <f t="shared" si="387"/>
        <v>500</v>
      </c>
      <c r="Q346" s="80">
        <f t="shared" si="388"/>
        <v>1400</v>
      </c>
      <c r="R346" s="80">
        <f t="shared" si="389"/>
        <v>1400</v>
      </c>
      <c r="S346" s="80">
        <f t="shared" si="390"/>
        <v>50</v>
      </c>
      <c r="T346" s="80">
        <f>0</f>
        <v>0</v>
      </c>
      <c r="U346" s="80">
        <f>'Int. Sens. Plot'!$B$2</f>
        <v>100</v>
      </c>
      <c r="V346" s="80">
        <f>'Int. Sens. Plot'!$B$3</f>
        <v>25</v>
      </c>
      <c r="W346" s="80">
        <f t="shared" si="391"/>
        <v>5</v>
      </c>
      <c r="X346" s="80">
        <f t="shared" si="392"/>
        <v>5</v>
      </c>
      <c r="Y346" s="225">
        <v>0.5</v>
      </c>
      <c r="Z346" s="80">
        <v>0</v>
      </c>
      <c r="AA346" s="86">
        <v>45</v>
      </c>
      <c r="AB346" s="86">
        <v>5</v>
      </c>
      <c r="AC346" s="80">
        <v>90</v>
      </c>
      <c r="AD346" s="80">
        <v>45</v>
      </c>
      <c r="AE346" s="80">
        <v>12</v>
      </c>
      <c r="AF346" s="80">
        <f t="shared" si="393"/>
        <v>57</v>
      </c>
      <c r="AG346" s="80">
        <f t="shared" si="394"/>
        <v>57</v>
      </c>
      <c r="AH346" s="86">
        <v>0</v>
      </c>
      <c r="AI346" s="86">
        <v>12</v>
      </c>
      <c r="AJ346" s="40">
        <v>326.89999999999998</v>
      </c>
      <c r="AK346" s="86">
        <v>9</v>
      </c>
      <c r="AL346" s="86">
        <v>0</v>
      </c>
      <c r="AM346" s="91">
        <v>1</v>
      </c>
      <c r="AN346" s="91">
        <v>0.1</v>
      </c>
      <c r="AO346" s="122">
        <v>3.5</v>
      </c>
      <c r="AP346" s="122">
        <v>10</v>
      </c>
      <c r="AQ346" s="122">
        <v>3</v>
      </c>
      <c r="AR346" s="122">
        <v>3</v>
      </c>
      <c r="AS346" s="122" t="str">
        <f t="shared" si="395"/>
        <v>Stop</v>
      </c>
      <c r="AT346" s="119" t="s">
        <v>74</v>
      </c>
      <c r="AU346" s="321" t="s">
        <v>74</v>
      </c>
      <c r="AV346" s="306">
        <f t="shared" si="396"/>
        <v>19.285714285714285</v>
      </c>
      <c r="AW346" s="276">
        <f t="shared" si="397"/>
        <v>0.3888888888888889</v>
      </c>
      <c r="AX346" s="276">
        <f t="shared" si="398"/>
        <v>2.7777777777777776E-2</v>
      </c>
      <c r="AY346" s="125">
        <f t="shared" si="399"/>
        <v>80.721596885171806</v>
      </c>
      <c r="AZ346" s="125">
        <f t="shared" si="400"/>
        <v>121.08239532775771</v>
      </c>
      <c r="BA346" s="125">
        <f t="shared" si="401"/>
        <v>178.72890805605789</v>
      </c>
      <c r="BB346" s="125">
        <f t="shared" si="402"/>
        <v>0.99999997158707288</v>
      </c>
      <c r="BC346" s="125">
        <f t="shared" si="403"/>
        <v>1</v>
      </c>
      <c r="BD346" s="326" t="str">
        <f t="shared" si="404"/>
        <v>-</v>
      </c>
      <c r="BE346" s="125" t="str">
        <f t="shared" si="405"/>
        <v>-</v>
      </c>
      <c r="BF346" s="125">
        <f t="shared" si="406"/>
        <v>10.518598982294854</v>
      </c>
      <c r="BG346" s="125">
        <f t="shared" si="407"/>
        <v>1.3886920442435355</v>
      </c>
      <c r="BH346" s="127">
        <f t="shared" si="408"/>
        <v>87.5</v>
      </c>
      <c r="BI346" s="125">
        <f t="shared" si="409"/>
        <v>0.170625</v>
      </c>
      <c r="BJ346" s="125">
        <f t="shared" si="410"/>
        <v>7.1124999999999994E-2</v>
      </c>
      <c r="BK346" s="127">
        <f t="shared" si="411"/>
        <v>49</v>
      </c>
      <c r="BL346" s="126">
        <f>IF(AS346="Signalized",(AC346-BK346)^2/(2*AC346),IF(AS346="Free",PEDBIKE_DELAY(AX346,AW346,AF346,AE346,AO346,AR346,AM346,L346,TRUE),IF(AS346="Stop",1,"Control N/A!")))</f>
        <v>1</v>
      </c>
      <c r="BM346" s="125">
        <f t="shared" si="412"/>
        <v>0</v>
      </c>
      <c r="BN346" s="125">
        <f t="shared" si="413"/>
        <v>2.2301420442435353</v>
      </c>
      <c r="BO346" s="124" t="str">
        <f t="shared" si="414"/>
        <v>B</v>
      </c>
      <c r="BP346" s="310"/>
      <c r="BQ346" s="302">
        <f t="shared" si="415"/>
        <v>1500</v>
      </c>
      <c r="BR346" s="126">
        <v>331</v>
      </c>
      <c r="BS346" s="127">
        <f t="shared" si="416"/>
        <v>7.6201720491632013E-2</v>
      </c>
      <c r="BT346" s="126">
        <f t="shared" si="417"/>
        <v>22.5</v>
      </c>
      <c r="BU346" s="303">
        <f t="shared" si="418"/>
        <v>8.6999999999999993</v>
      </c>
      <c r="BV346" s="276">
        <f t="shared" si="419"/>
        <v>0.3888888888888889</v>
      </c>
      <c r="BW346" s="276">
        <f t="shared" si="420"/>
        <v>6.9444444444444441E-3</v>
      </c>
      <c r="BX346" s="125">
        <f t="shared" si="421"/>
        <v>1</v>
      </c>
      <c r="BY346" s="125">
        <f t="shared" si="422"/>
        <v>8.7529418293398973E-3</v>
      </c>
      <c r="BZ346" s="125">
        <f t="shared" si="423"/>
        <v>8.6999999999999993</v>
      </c>
      <c r="CA346" s="125">
        <f t="shared" si="424"/>
        <v>5.7629458079029972E-2</v>
      </c>
      <c r="CB346" s="125">
        <f t="shared" si="425"/>
        <v>0.96606584783865079</v>
      </c>
      <c r="CC346" s="125">
        <f t="shared" si="426"/>
        <v>66.771412211921643</v>
      </c>
      <c r="CD346" s="125">
        <f t="shared" si="427"/>
        <v>2.2658312620275187</v>
      </c>
      <c r="CE346" s="125">
        <f t="shared" si="428"/>
        <v>29</v>
      </c>
      <c r="CF346" s="304" cm="1">
        <f t="array" ref="CF346">PEDBIKE_DELAY(BW346,BV346,AG346,AH346,AP346,AQ346,AN346,L346,FALSE)</f>
        <v>20.457203462378153</v>
      </c>
      <c r="CG346" s="306">
        <f t="shared" si="429"/>
        <v>8.6999999999999993</v>
      </c>
      <c r="CH346" s="125">
        <f t="shared" si="430"/>
        <v>1</v>
      </c>
      <c r="CI346" s="125">
        <f t="shared" si="431"/>
        <v>8.7529418293398973E-3</v>
      </c>
      <c r="CJ346" s="125">
        <f t="shared" si="432"/>
        <v>8.6999999999999993</v>
      </c>
      <c r="CK346" s="125">
        <f t="shared" si="433"/>
        <v>0.96606584783865079</v>
      </c>
      <c r="CL346" s="125">
        <f t="shared" si="434"/>
        <v>1</v>
      </c>
      <c r="CM346" s="125">
        <f t="shared" si="435"/>
        <v>64.505580949894124</v>
      </c>
      <c r="CN346" s="125">
        <f t="shared" si="436"/>
        <v>2.2658312620275187</v>
      </c>
      <c r="CO346" s="127">
        <f t="shared" si="437"/>
        <v>29</v>
      </c>
      <c r="CP346" s="125" cm="1">
        <f t="array" ref="CP346">PEDBIKE_DELAY(BW346,AW346,AG346,AH346,AP346,AQ346,AN346,L346,FALSE)</f>
        <v>20.457203462378153</v>
      </c>
      <c r="CQ346" s="126">
        <f t="shared" si="438"/>
        <v>30.5</v>
      </c>
      <c r="CR346" s="126">
        <f t="shared" si="439"/>
        <v>78.5</v>
      </c>
      <c r="CS346" s="126">
        <f t="shared" si="440"/>
        <v>54.5</v>
      </c>
      <c r="CT346" s="304">
        <f t="shared" si="441"/>
        <v>35.950000000000003</v>
      </c>
      <c r="CU346" s="126">
        <f t="shared" si="452"/>
        <v>20.457203462378153</v>
      </c>
      <c r="CV346" s="126">
        <f t="shared" si="442"/>
        <v>0</v>
      </c>
      <c r="CW346" s="127">
        <f t="shared" si="443"/>
        <v>0</v>
      </c>
      <c r="CX346" s="124">
        <f t="shared" si="444"/>
        <v>12</v>
      </c>
      <c r="CY346" s="124">
        <f t="shared" si="453"/>
        <v>0.6825</v>
      </c>
      <c r="CZ346" s="124">
        <f t="shared" si="454"/>
        <v>1.2103523622733181</v>
      </c>
      <c r="DA346" s="125">
        <f t="shared" si="445"/>
        <v>-1.7006999999999999</v>
      </c>
      <c r="DB346" s="125">
        <f t="shared" si="446"/>
        <v>0.28875000000000001</v>
      </c>
      <c r="DC346" s="125">
        <f t="shared" si="447"/>
        <v>2.72045</v>
      </c>
      <c r="DD346" s="125">
        <f t="shared" si="455"/>
        <v>2.613302362273318</v>
      </c>
      <c r="DE346" s="298" t="str">
        <f t="shared" si="448"/>
        <v>B</v>
      </c>
    </row>
    <row r="347" spans="1:109" x14ac:dyDescent="0.25">
      <c r="A347" s="23">
        <v>600</v>
      </c>
      <c r="B347" s="23">
        <v>15</v>
      </c>
      <c r="C347" s="23">
        <v>4</v>
      </c>
      <c r="D347" s="23" t="s">
        <v>266</v>
      </c>
      <c r="E347" s="312">
        <f t="shared" si="380"/>
        <v>2.2784920442435359</v>
      </c>
      <c r="F347" s="287" t="str">
        <f t="shared" si="381"/>
        <v>B</v>
      </c>
      <c r="G347" s="312">
        <f t="shared" si="382"/>
        <v>2.7781999999999996</v>
      </c>
      <c r="H347" s="312">
        <f t="shared" si="382"/>
        <v>2.9624646475560303</v>
      </c>
      <c r="I347" s="287" t="str">
        <f t="shared" si="383"/>
        <v>C</v>
      </c>
      <c r="J347" s="320">
        <f t="shared" si="449"/>
        <v>4</v>
      </c>
      <c r="K347" s="80">
        <f t="shared" si="450"/>
        <v>4</v>
      </c>
      <c r="L347" s="82">
        <f t="shared" si="451"/>
        <v>4</v>
      </c>
      <c r="M347" s="80">
        <f t="shared" si="384"/>
        <v>15</v>
      </c>
      <c r="N347" s="80">
        <f t="shared" si="385"/>
        <v>120</v>
      </c>
      <c r="O347" s="80">
        <f t="shared" si="386"/>
        <v>120</v>
      </c>
      <c r="P347" s="80">
        <f t="shared" si="387"/>
        <v>600</v>
      </c>
      <c r="Q347" s="80">
        <f t="shared" si="388"/>
        <v>1680</v>
      </c>
      <c r="R347" s="80">
        <f t="shared" si="389"/>
        <v>1680</v>
      </c>
      <c r="S347" s="80">
        <f t="shared" si="390"/>
        <v>60</v>
      </c>
      <c r="T347" s="80">
        <f>0</f>
        <v>0</v>
      </c>
      <c r="U347" s="80">
        <f>'Int. Sens. Plot'!$B$2</f>
        <v>100</v>
      </c>
      <c r="V347" s="80">
        <f>'Int. Sens. Plot'!$B$3</f>
        <v>25</v>
      </c>
      <c r="W347" s="80">
        <f t="shared" si="391"/>
        <v>5</v>
      </c>
      <c r="X347" s="80">
        <f t="shared" si="392"/>
        <v>5</v>
      </c>
      <c r="Y347" s="225">
        <v>0.5</v>
      </c>
      <c r="Z347" s="80">
        <v>0</v>
      </c>
      <c r="AA347" s="86">
        <v>45</v>
      </c>
      <c r="AB347" s="86">
        <v>5</v>
      </c>
      <c r="AC347" s="80">
        <v>90</v>
      </c>
      <c r="AD347" s="80">
        <v>45</v>
      </c>
      <c r="AE347" s="80">
        <v>12</v>
      </c>
      <c r="AF347" s="80">
        <f t="shared" si="393"/>
        <v>57</v>
      </c>
      <c r="AG347" s="80">
        <f t="shared" si="394"/>
        <v>57</v>
      </c>
      <c r="AH347" s="86">
        <v>0</v>
      </c>
      <c r="AI347" s="86">
        <v>12</v>
      </c>
      <c r="AJ347" s="40">
        <v>327.9</v>
      </c>
      <c r="AK347" s="86">
        <v>9</v>
      </c>
      <c r="AL347" s="86">
        <v>0</v>
      </c>
      <c r="AM347" s="91">
        <v>1</v>
      </c>
      <c r="AN347" s="91">
        <v>0.1</v>
      </c>
      <c r="AO347" s="122">
        <v>3.5</v>
      </c>
      <c r="AP347" s="122">
        <v>10</v>
      </c>
      <c r="AQ347" s="122">
        <v>3</v>
      </c>
      <c r="AR347" s="122">
        <v>3</v>
      </c>
      <c r="AS347" s="122" t="str">
        <f t="shared" si="395"/>
        <v>Stop</v>
      </c>
      <c r="AT347" s="119" t="s">
        <v>74</v>
      </c>
      <c r="AU347" s="321" t="s">
        <v>74</v>
      </c>
      <c r="AV347" s="306">
        <f t="shared" si="396"/>
        <v>19.285714285714285</v>
      </c>
      <c r="AW347" s="276">
        <f t="shared" si="397"/>
        <v>0.46666666666666667</v>
      </c>
      <c r="AX347" s="276">
        <f t="shared" si="398"/>
        <v>2.7777777777777776E-2</v>
      </c>
      <c r="AY347" s="125">
        <f t="shared" si="399"/>
        <v>303.8545373081551</v>
      </c>
      <c r="AZ347" s="125">
        <f t="shared" si="400"/>
        <v>455.78180596223268</v>
      </c>
      <c r="BA347" s="125">
        <f t="shared" si="401"/>
        <v>624.99478890202454</v>
      </c>
      <c r="BB347" s="125">
        <f t="shared" si="402"/>
        <v>1</v>
      </c>
      <c r="BC347" s="125">
        <f t="shared" si="403"/>
        <v>1</v>
      </c>
      <c r="BD347" s="326" t="str">
        <f t="shared" si="404"/>
        <v>-</v>
      </c>
      <c r="BE347" s="125" t="str">
        <f t="shared" si="405"/>
        <v>-</v>
      </c>
      <c r="BF347" s="125">
        <f t="shared" si="406"/>
        <v>8.3189634636341125</v>
      </c>
      <c r="BG347" s="125">
        <f t="shared" si="407"/>
        <v>1.3886920442435355</v>
      </c>
      <c r="BH347" s="127">
        <f t="shared" si="408"/>
        <v>105</v>
      </c>
      <c r="BI347" s="125">
        <f t="shared" si="409"/>
        <v>0.20474999999999999</v>
      </c>
      <c r="BJ347" s="125">
        <f t="shared" si="410"/>
        <v>8.5349999999999995E-2</v>
      </c>
      <c r="BK347" s="127">
        <f t="shared" si="411"/>
        <v>49</v>
      </c>
      <c r="BL347" s="126">
        <f>IF(AS347="Signalized",(AC347-BK347)^2/(2*AC347),IF(AS347="Free",PEDBIKE_DELAY(AX347,AW347,AF347,AE347,AO347,AR347,AM347,L347,TRUE),IF(AS347="Stop",1,"Control N/A!")))</f>
        <v>1</v>
      </c>
      <c r="BM347" s="125">
        <f t="shared" si="412"/>
        <v>0</v>
      </c>
      <c r="BN347" s="125">
        <f t="shared" si="413"/>
        <v>2.2784920442435359</v>
      </c>
      <c r="BO347" s="124" t="str">
        <f t="shared" si="414"/>
        <v>B</v>
      </c>
      <c r="BP347" s="310"/>
      <c r="BQ347" s="302">
        <f t="shared" si="415"/>
        <v>1500</v>
      </c>
      <c r="BR347" s="126">
        <v>332</v>
      </c>
      <c r="BS347" s="127">
        <f t="shared" si="416"/>
        <v>1.171841831338718E-2</v>
      </c>
      <c r="BT347" s="126">
        <f t="shared" si="417"/>
        <v>22.5</v>
      </c>
      <c r="BU347" s="303">
        <f t="shared" si="418"/>
        <v>8.6999999999999993</v>
      </c>
      <c r="BV347" s="276">
        <f t="shared" si="419"/>
        <v>0.46666666666666667</v>
      </c>
      <c r="BW347" s="276">
        <f t="shared" si="420"/>
        <v>6.9444444444444441E-3</v>
      </c>
      <c r="BX347" s="125">
        <f t="shared" si="421"/>
        <v>1</v>
      </c>
      <c r="BY347" s="125">
        <f t="shared" si="422"/>
        <v>5.928987523757057E-3</v>
      </c>
      <c r="BZ347" s="125">
        <f t="shared" si="423"/>
        <v>8.6999999999999993</v>
      </c>
      <c r="CA347" s="125">
        <f t="shared" si="424"/>
        <v>6.8750522325938257E-2</v>
      </c>
      <c r="CB347" s="125">
        <f t="shared" si="425"/>
        <v>0.98275098088465374</v>
      </c>
      <c r="CC347" s="125">
        <f t="shared" si="426"/>
        <v>115.37796619937552</v>
      </c>
      <c r="CD347" s="125">
        <f t="shared" si="427"/>
        <v>1.9901567444628052</v>
      </c>
      <c r="CE347" s="125">
        <f t="shared" si="428"/>
        <v>58</v>
      </c>
      <c r="CF347" s="304" cm="1">
        <f t="array" ref="CF347">PEDBIKE_DELAY(BW347,BV347,AG347,AH347,AP347,AQ347,AN347,L347,FALSE)</f>
        <v>30.103757381226849</v>
      </c>
      <c r="CG347" s="306">
        <f t="shared" si="429"/>
        <v>8.6999999999999993</v>
      </c>
      <c r="CH347" s="125">
        <f t="shared" si="430"/>
        <v>1</v>
      </c>
      <c r="CI347" s="125">
        <f t="shared" si="431"/>
        <v>5.928987523757057E-3</v>
      </c>
      <c r="CJ347" s="125">
        <f t="shared" si="432"/>
        <v>8.6999999999999993</v>
      </c>
      <c r="CK347" s="125">
        <f t="shared" si="433"/>
        <v>0.98275098088465374</v>
      </c>
      <c r="CL347" s="125">
        <f t="shared" si="434"/>
        <v>1</v>
      </c>
      <c r="CM347" s="125">
        <f t="shared" si="435"/>
        <v>113.38780945491271</v>
      </c>
      <c r="CN347" s="125">
        <f t="shared" si="436"/>
        <v>1.9901567444628052</v>
      </c>
      <c r="CO347" s="127">
        <f t="shared" si="437"/>
        <v>58</v>
      </c>
      <c r="CP347" s="125" cm="1">
        <f t="array" ref="CP347">PEDBIKE_DELAY(BW347,AW347,AG347,AH347,AP347,AQ347,AN347,L347,FALSE)</f>
        <v>30.103757381226849</v>
      </c>
      <c r="CQ347" s="126">
        <f t="shared" si="438"/>
        <v>30.5</v>
      </c>
      <c r="CR347" s="126">
        <f t="shared" si="439"/>
        <v>78.5</v>
      </c>
      <c r="CS347" s="126">
        <f t="shared" si="440"/>
        <v>54.5</v>
      </c>
      <c r="CT347" s="304">
        <f t="shared" si="441"/>
        <v>35.950000000000003</v>
      </c>
      <c r="CU347" s="126">
        <f t="shared" si="452"/>
        <v>30.103757381226849</v>
      </c>
      <c r="CV347" s="126">
        <f t="shared" si="442"/>
        <v>0</v>
      </c>
      <c r="CW347" s="127">
        <f t="shared" si="443"/>
        <v>0</v>
      </c>
      <c r="CX347" s="124">
        <f t="shared" si="444"/>
        <v>12</v>
      </c>
      <c r="CY347" s="124">
        <f t="shared" si="453"/>
        <v>0.81899999999999995</v>
      </c>
      <c r="CZ347" s="124">
        <f t="shared" si="454"/>
        <v>1.3652646475560304</v>
      </c>
      <c r="DA347" s="125">
        <f t="shared" si="445"/>
        <v>-1.7006999999999999</v>
      </c>
      <c r="DB347" s="125">
        <f t="shared" si="446"/>
        <v>0.34649999999999997</v>
      </c>
      <c r="DC347" s="125">
        <f t="shared" si="447"/>
        <v>2.7781999999999996</v>
      </c>
      <c r="DD347" s="125">
        <f t="shared" si="455"/>
        <v>2.9624646475560303</v>
      </c>
      <c r="DE347" s="298" t="str">
        <f t="shared" si="448"/>
        <v>C</v>
      </c>
    </row>
    <row r="348" spans="1:109" x14ac:dyDescent="0.25">
      <c r="A348" s="23">
        <v>700</v>
      </c>
      <c r="B348" s="23">
        <v>15</v>
      </c>
      <c r="C348" s="23">
        <v>4</v>
      </c>
      <c r="D348" s="23" t="s">
        <v>266</v>
      </c>
      <c r="E348" s="312">
        <f t="shared" si="380"/>
        <v>2.326842044243536</v>
      </c>
      <c r="F348" s="287" t="str">
        <f t="shared" si="381"/>
        <v>B</v>
      </c>
      <c r="G348" s="312">
        <f t="shared" si="382"/>
        <v>2.83595</v>
      </c>
      <c r="H348" s="312">
        <f t="shared" si="382"/>
        <v>3.3017699613754075</v>
      </c>
      <c r="I348" s="287" t="str">
        <f t="shared" si="383"/>
        <v>C</v>
      </c>
      <c r="J348" s="320">
        <f t="shared" si="449"/>
        <v>4</v>
      </c>
      <c r="K348" s="80">
        <f t="shared" si="450"/>
        <v>4</v>
      </c>
      <c r="L348" s="82">
        <f t="shared" si="451"/>
        <v>4</v>
      </c>
      <c r="M348" s="80">
        <f t="shared" si="384"/>
        <v>15</v>
      </c>
      <c r="N348" s="80">
        <f t="shared" si="385"/>
        <v>140</v>
      </c>
      <c r="O348" s="80">
        <f t="shared" si="386"/>
        <v>140</v>
      </c>
      <c r="P348" s="80">
        <f t="shared" si="387"/>
        <v>700</v>
      </c>
      <c r="Q348" s="80">
        <f t="shared" si="388"/>
        <v>1960</v>
      </c>
      <c r="R348" s="80">
        <f t="shared" si="389"/>
        <v>1960</v>
      </c>
      <c r="S348" s="80">
        <f t="shared" si="390"/>
        <v>70</v>
      </c>
      <c r="T348" s="80">
        <f>0</f>
        <v>0</v>
      </c>
      <c r="U348" s="80">
        <f>'Int. Sens. Plot'!$B$2</f>
        <v>100</v>
      </c>
      <c r="V348" s="80">
        <f>'Int. Sens. Plot'!$B$3</f>
        <v>25</v>
      </c>
      <c r="W348" s="80">
        <f t="shared" si="391"/>
        <v>5</v>
      </c>
      <c r="X348" s="80">
        <f t="shared" si="392"/>
        <v>5</v>
      </c>
      <c r="Y348" s="225">
        <v>0.5</v>
      </c>
      <c r="Z348" s="80">
        <v>0</v>
      </c>
      <c r="AA348" s="86">
        <v>45</v>
      </c>
      <c r="AB348" s="86">
        <v>5</v>
      </c>
      <c r="AC348" s="80">
        <v>90</v>
      </c>
      <c r="AD348" s="80">
        <v>45</v>
      </c>
      <c r="AE348" s="80">
        <v>12</v>
      </c>
      <c r="AF348" s="80">
        <f t="shared" si="393"/>
        <v>57</v>
      </c>
      <c r="AG348" s="80">
        <f t="shared" si="394"/>
        <v>57</v>
      </c>
      <c r="AH348" s="86">
        <v>0</v>
      </c>
      <c r="AI348" s="86">
        <v>12</v>
      </c>
      <c r="AJ348" s="40">
        <v>328.9</v>
      </c>
      <c r="AK348" s="86">
        <v>9</v>
      </c>
      <c r="AL348" s="86">
        <v>0</v>
      </c>
      <c r="AM348" s="91">
        <v>1</v>
      </c>
      <c r="AN348" s="91">
        <v>0.1</v>
      </c>
      <c r="AO348" s="122">
        <v>3.5</v>
      </c>
      <c r="AP348" s="122">
        <v>10</v>
      </c>
      <c r="AQ348" s="122">
        <v>3</v>
      </c>
      <c r="AR348" s="122">
        <v>3</v>
      </c>
      <c r="AS348" s="122" t="str">
        <f t="shared" si="395"/>
        <v>Stop</v>
      </c>
      <c r="AT348" s="119" t="s">
        <v>74</v>
      </c>
      <c r="AU348" s="321" t="s">
        <v>74</v>
      </c>
      <c r="AV348" s="306">
        <f t="shared" si="396"/>
        <v>19.285714285714285</v>
      </c>
      <c r="AW348" s="276">
        <f t="shared" si="397"/>
        <v>0.5444444444444444</v>
      </c>
      <c r="AX348" s="276">
        <f t="shared" si="398"/>
        <v>2.7777777777777776E-2</v>
      </c>
      <c r="AY348" s="125">
        <f t="shared" si="399"/>
        <v>1175.6302134592547</v>
      </c>
      <c r="AZ348" s="125">
        <f t="shared" si="400"/>
        <v>1763.4453201888821</v>
      </c>
      <c r="BA348" s="125">
        <f t="shared" si="401"/>
        <v>2368.5461412042237</v>
      </c>
      <c r="BB348" s="125">
        <f t="shared" si="402"/>
        <v>1</v>
      </c>
      <c r="BC348" s="125">
        <f t="shared" si="403"/>
        <v>1</v>
      </c>
      <c r="BD348" s="326" t="str">
        <f t="shared" si="404"/>
        <v>-</v>
      </c>
      <c r="BE348" s="125" t="str">
        <f t="shared" si="405"/>
        <v>-</v>
      </c>
      <c r="BF348" s="125">
        <f t="shared" si="406"/>
        <v>6.9883296825432302</v>
      </c>
      <c r="BG348" s="125">
        <f t="shared" si="407"/>
        <v>1.3886920442435355</v>
      </c>
      <c r="BH348" s="127">
        <f t="shared" si="408"/>
        <v>122.5</v>
      </c>
      <c r="BI348" s="125">
        <f t="shared" si="409"/>
        <v>0.23887499999999998</v>
      </c>
      <c r="BJ348" s="125">
        <f t="shared" si="410"/>
        <v>9.9574999999999997E-2</v>
      </c>
      <c r="BK348" s="127">
        <f t="shared" si="411"/>
        <v>49</v>
      </c>
      <c r="BL348" s="126">
        <f>IF(AS348="Signalized",(AC348-BK348)^2/(2*AC348),IF(AS348="Free",PEDBIKE_DELAY(AX348,AW348,AF348,AE348,AO348,AR348,AM348,L348,TRUE),IF(AS348="Stop",1,"Control N/A!")))</f>
        <v>1</v>
      </c>
      <c r="BM348" s="125">
        <f t="shared" si="412"/>
        <v>0</v>
      </c>
      <c r="BN348" s="125">
        <f t="shared" si="413"/>
        <v>2.326842044243536</v>
      </c>
      <c r="BO348" s="124" t="str">
        <f t="shared" si="414"/>
        <v>B</v>
      </c>
      <c r="BP348" s="310"/>
      <c r="BQ348" s="302">
        <f t="shared" si="415"/>
        <v>1500</v>
      </c>
      <c r="BR348" s="126">
        <v>333</v>
      </c>
      <c r="BS348" s="127">
        <f t="shared" si="416"/>
        <v>1.7821642303859542E-3</v>
      </c>
      <c r="BT348" s="126">
        <f t="shared" si="417"/>
        <v>22.5</v>
      </c>
      <c r="BU348" s="303">
        <f t="shared" si="418"/>
        <v>8.6999999999999993</v>
      </c>
      <c r="BV348" s="276">
        <f t="shared" si="419"/>
        <v>0.5444444444444444</v>
      </c>
      <c r="BW348" s="276">
        <f t="shared" si="420"/>
        <v>6.9444444444444441E-3</v>
      </c>
      <c r="BX348" s="125">
        <f t="shared" si="421"/>
        <v>1</v>
      </c>
      <c r="BY348" s="125">
        <f t="shared" si="422"/>
        <v>4.3356206218092379E-3</v>
      </c>
      <c r="BZ348" s="125">
        <f t="shared" si="423"/>
        <v>8.6999999999999993</v>
      </c>
      <c r="CA348" s="125">
        <f t="shared" si="424"/>
        <v>7.9740345129611478E-2</v>
      </c>
      <c r="CB348" s="125">
        <f t="shared" si="425"/>
        <v>0.99123217639188688</v>
      </c>
      <c r="CC348" s="125">
        <f t="shared" si="426"/>
        <v>200.70886243896931</v>
      </c>
      <c r="CD348" s="125">
        <f t="shared" si="427"/>
        <v>1.7597799024499303</v>
      </c>
      <c r="CE348" s="125">
        <f t="shared" si="428"/>
        <v>114</v>
      </c>
      <c r="CF348" s="304" cm="1">
        <f t="array" ref="CF348">PEDBIKE_DELAY(BW348,BV348,AG348,AH348,AP348,AQ348,AN348,L348,FALSE)</f>
        <v>43.223483348249871</v>
      </c>
      <c r="CG348" s="306">
        <f t="shared" si="429"/>
        <v>8.6999999999999993</v>
      </c>
      <c r="CH348" s="125">
        <f t="shared" si="430"/>
        <v>1</v>
      </c>
      <c r="CI348" s="125">
        <f t="shared" si="431"/>
        <v>4.3356206218092379E-3</v>
      </c>
      <c r="CJ348" s="125">
        <f t="shared" si="432"/>
        <v>8.6999999999999993</v>
      </c>
      <c r="CK348" s="125">
        <f t="shared" si="433"/>
        <v>0.99123217639188688</v>
      </c>
      <c r="CL348" s="125">
        <f t="shared" si="434"/>
        <v>1</v>
      </c>
      <c r="CM348" s="125">
        <f t="shared" si="435"/>
        <v>198.94908253651937</v>
      </c>
      <c r="CN348" s="125">
        <f t="shared" si="436"/>
        <v>1.7597799024499303</v>
      </c>
      <c r="CO348" s="127">
        <f t="shared" si="437"/>
        <v>114</v>
      </c>
      <c r="CP348" s="125" cm="1">
        <f t="array" ref="CP348">PEDBIKE_DELAY(BW348,AW348,AG348,AH348,AP348,AQ348,AN348,L348,FALSE)</f>
        <v>43.223483348249871</v>
      </c>
      <c r="CQ348" s="126">
        <f t="shared" si="438"/>
        <v>30.5</v>
      </c>
      <c r="CR348" s="126">
        <f t="shared" si="439"/>
        <v>78.5</v>
      </c>
      <c r="CS348" s="126">
        <f t="shared" si="440"/>
        <v>54.5</v>
      </c>
      <c r="CT348" s="304">
        <f t="shared" si="441"/>
        <v>35.950000000000003</v>
      </c>
      <c r="CU348" s="126">
        <f t="shared" si="452"/>
        <v>43.223483348249871</v>
      </c>
      <c r="CV348" s="126">
        <f t="shared" si="442"/>
        <v>0</v>
      </c>
      <c r="CW348" s="127">
        <f t="shared" si="443"/>
        <v>0</v>
      </c>
      <c r="CX348" s="124">
        <f t="shared" si="444"/>
        <v>12</v>
      </c>
      <c r="CY348" s="124">
        <f t="shared" si="453"/>
        <v>0.9554999999999999</v>
      </c>
      <c r="CZ348" s="124">
        <f t="shared" si="454"/>
        <v>1.5103199613754077</v>
      </c>
      <c r="DA348" s="125">
        <f t="shared" si="445"/>
        <v>-1.7006999999999999</v>
      </c>
      <c r="DB348" s="125">
        <f t="shared" si="446"/>
        <v>0.40425</v>
      </c>
      <c r="DC348" s="125">
        <f t="shared" si="447"/>
        <v>2.83595</v>
      </c>
      <c r="DD348" s="125">
        <f t="shared" si="455"/>
        <v>3.3017699613754075</v>
      </c>
      <c r="DE348" s="298" t="str">
        <f t="shared" si="448"/>
        <v>C</v>
      </c>
    </row>
    <row r="349" spans="1:109" x14ac:dyDescent="0.25">
      <c r="A349" s="23">
        <v>800</v>
      </c>
      <c r="B349" s="23">
        <v>15</v>
      </c>
      <c r="C349" s="23">
        <v>4</v>
      </c>
      <c r="D349" s="23" t="s">
        <v>266</v>
      </c>
      <c r="E349" s="312">
        <f t="shared" si="380"/>
        <v>2.3751920442435357</v>
      </c>
      <c r="F349" s="287" t="str">
        <f t="shared" si="381"/>
        <v>B</v>
      </c>
      <c r="G349" s="312">
        <f t="shared" si="382"/>
        <v>2.8936999999999995</v>
      </c>
      <c r="H349" s="312">
        <f t="shared" si="382"/>
        <v>3.6328970666052749</v>
      </c>
      <c r="I349" s="287" t="str">
        <f t="shared" si="383"/>
        <v>C</v>
      </c>
      <c r="J349" s="320">
        <f t="shared" si="449"/>
        <v>4</v>
      </c>
      <c r="K349" s="80">
        <f t="shared" si="450"/>
        <v>4</v>
      </c>
      <c r="L349" s="82">
        <f t="shared" si="451"/>
        <v>4</v>
      </c>
      <c r="M349" s="80">
        <f t="shared" si="384"/>
        <v>15</v>
      </c>
      <c r="N349" s="80">
        <f t="shared" si="385"/>
        <v>160</v>
      </c>
      <c r="O349" s="80">
        <f t="shared" si="386"/>
        <v>160</v>
      </c>
      <c r="P349" s="80">
        <f t="shared" si="387"/>
        <v>800</v>
      </c>
      <c r="Q349" s="80">
        <f t="shared" si="388"/>
        <v>2240</v>
      </c>
      <c r="R349" s="80">
        <f t="shared" si="389"/>
        <v>2240</v>
      </c>
      <c r="S349" s="80">
        <f t="shared" si="390"/>
        <v>80</v>
      </c>
      <c r="T349" s="80">
        <f>0</f>
        <v>0</v>
      </c>
      <c r="U349" s="80">
        <f>'Int. Sens. Plot'!$B$2</f>
        <v>100</v>
      </c>
      <c r="V349" s="80">
        <f>'Int. Sens. Plot'!$B$3</f>
        <v>25</v>
      </c>
      <c r="W349" s="80">
        <f t="shared" si="391"/>
        <v>5</v>
      </c>
      <c r="X349" s="80">
        <f t="shared" si="392"/>
        <v>5</v>
      </c>
      <c r="Y349" s="225">
        <v>0.5</v>
      </c>
      <c r="Z349" s="80">
        <v>0</v>
      </c>
      <c r="AA349" s="86">
        <v>45</v>
      </c>
      <c r="AB349" s="86">
        <v>5</v>
      </c>
      <c r="AC349" s="80">
        <v>90</v>
      </c>
      <c r="AD349" s="80">
        <v>45</v>
      </c>
      <c r="AE349" s="80">
        <v>12</v>
      </c>
      <c r="AF349" s="80">
        <f t="shared" si="393"/>
        <v>57</v>
      </c>
      <c r="AG349" s="80">
        <f t="shared" si="394"/>
        <v>57</v>
      </c>
      <c r="AH349" s="86">
        <v>0</v>
      </c>
      <c r="AI349" s="86">
        <v>12</v>
      </c>
      <c r="AJ349" s="40">
        <v>329.9</v>
      </c>
      <c r="AK349" s="86">
        <v>9</v>
      </c>
      <c r="AL349" s="86">
        <v>0</v>
      </c>
      <c r="AM349" s="91">
        <v>1</v>
      </c>
      <c r="AN349" s="91">
        <v>0.1</v>
      </c>
      <c r="AO349" s="122">
        <v>3.5</v>
      </c>
      <c r="AP349" s="122">
        <v>10</v>
      </c>
      <c r="AQ349" s="122">
        <v>3</v>
      </c>
      <c r="AR349" s="122">
        <v>3</v>
      </c>
      <c r="AS349" s="122" t="str">
        <f t="shared" si="395"/>
        <v>Stop</v>
      </c>
      <c r="AT349" s="119" t="s">
        <v>74</v>
      </c>
      <c r="AU349" s="321" t="s">
        <v>74</v>
      </c>
      <c r="AV349" s="306">
        <f t="shared" si="396"/>
        <v>19.285714285714285</v>
      </c>
      <c r="AW349" s="276">
        <f t="shared" si="397"/>
        <v>0.62222222222222223</v>
      </c>
      <c r="AX349" s="276">
        <f t="shared" si="398"/>
        <v>2.7777777777777776E-2</v>
      </c>
      <c r="AY349" s="125">
        <f t="shared" si="399"/>
        <v>4637.2621379982984</v>
      </c>
      <c r="AZ349" s="125">
        <f t="shared" si="400"/>
        <v>6955.893206997448</v>
      </c>
      <c r="BA349" s="125">
        <f t="shared" si="401"/>
        <v>9291.8099902823105</v>
      </c>
      <c r="BB349" s="125">
        <f t="shared" si="402"/>
        <v>1</v>
      </c>
      <c r="BC349" s="125">
        <f t="shared" si="403"/>
        <v>1</v>
      </c>
      <c r="BD349" s="326" t="str">
        <f t="shared" si="404"/>
        <v>-</v>
      </c>
      <c r="BE349" s="125" t="str">
        <f t="shared" si="405"/>
        <v>-</v>
      </c>
      <c r="BF349" s="125">
        <f t="shared" si="406"/>
        <v>6.0917419511276405</v>
      </c>
      <c r="BG349" s="125">
        <f t="shared" si="407"/>
        <v>1.3886920442435355</v>
      </c>
      <c r="BH349" s="127">
        <f t="shared" si="408"/>
        <v>140</v>
      </c>
      <c r="BI349" s="125">
        <f t="shared" si="409"/>
        <v>0.27299999999999996</v>
      </c>
      <c r="BJ349" s="125">
        <f t="shared" si="410"/>
        <v>0.1138</v>
      </c>
      <c r="BK349" s="127">
        <f t="shared" si="411"/>
        <v>49</v>
      </c>
      <c r="BL349" s="126">
        <f>IF(AS349="Signalized",(AC349-BK349)^2/(2*AC349),IF(AS349="Free",PEDBIKE_DELAY(AX349,AW349,AF349,AE349,AO349,AR349,AM349,L349,TRUE),IF(AS349="Stop",1,"Control N/A!")))</f>
        <v>1</v>
      </c>
      <c r="BM349" s="125">
        <f t="shared" si="412"/>
        <v>0</v>
      </c>
      <c r="BN349" s="125">
        <f t="shared" si="413"/>
        <v>2.3751920442435357</v>
      </c>
      <c r="BO349" s="124" t="str">
        <f t="shared" si="414"/>
        <v>B</v>
      </c>
      <c r="BP349" s="310"/>
      <c r="BQ349" s="302">
        <f t="shared" si="415"/>
        <v>1500</v>
      </c>
      <c r="BR349" s="126">
        <v>334</v>
      </c>
      <c r="BS349" s="127">
        <f t="shared" si="416"/>
        <v>2.6804083010648088E-4</v>
      </c>
      <c r="BT349" s="126">
        <f t="shared" si="417"/>
        <v>22.5</v>
      </c>
      <c r="BU349" s="303">
        <f t="shared" si="418"/>
        <v>8.6999999999999993</v>
      </c>
      <c r="BV349" s="276">
        <f t="shared" si="419"/>
        <v>0.62222222222222223</v>
      </c>
      <c r="BW349" s="276">
        <f t="shared" si="420"/>
        <v>6.9444444444444441E-3</v>
      </c>
      <c r="BX349" s="125">
        <f t="shared" si="421"/>
        <v>1</v>
      </c>
      <c r="BY349" s="125">
        <f t="shared" si="422"/>
        <v>3.4307907649401104E-3</v>
      </c>
      <c r="BZ349" s="125">
        <f t="shared" si="423"/>
        <v>8.6999999999999993</v>
      </c>
      <c r="CA349" s="125">
        <f t="shared" si="424"/>
        <v>9.0600475291139237E-2</v>
      </c>
      <c r="CB349" s="125">
        <f t="shared" si="425"/>
        <v>0.99554324044115694</v>
      </c>
      <c r="CC349" s="125">
        <f t="shared" si="426"/>
        <v>351.86898667859947</v>
      </c>
      <c r="CD349" s="125">
        <f t="shared" si="427"/>
        <v>1.5681954698402698</v>
      </c>
      <c r="CE349" s="125">
        <f t="shared" si="428"/>
        <v>224</v>
      </c>
      <c r="CF349" s="304" cm="1">
        <f t="array" ref="CF349">PEDBIKE_DELAY(BW349,BV349,AG349,AH349,AP349,AQ349,AN349,L349,FALSE)</f>
        <v>60.808121546444781</v>
      </c>
      <c r="CG349" s="306">
        <f t="shared" si="429"/>
        <v>8.6999999999999993</v>
      </c>
      <c r="CH349" s="125">
        <f t="shared" si="430"/>
        <v>1</v>
      </c>
      <c r="CI349" s="125">
        <f t="shared" si="431"/>
        <v>3.4307907649401104E-3</v>
      </c>
      <c r="CJ349" s="125">
        <f t="shared" si="432"/>
        <v>8.6999999999999993</v>
      </c>
      <c r="CK349" s="125">
        <f t="shared" si="433"/>
        <v>0.99554324044115694</v>
      </c>
      <c r="CL349" s="125">
        <f t="shared" si="434"/>
        <v>1</v>
      </c>
      <c r="CM349" s="125">
        <f t="shared" si="435"/>
        <v>350.30079120875922</v>
      </c>
      <c r="CN349" s="125">
        <f t="shared" si="436"/>
        <v>1.5681954698402698</v>
      </c>
      <c r="CO349" s="127">
        <f t="shared" si="437"/>
        <v>224</v>
      </c>
      <c r="CP349" s="125" cm="1">
        <f t="array" ref="CP349">PEDBIKE_DELAY(BW349,AW349,AG349,AH349,AP349,AQ349,AN349,L349,FALSE)</f>
        <v>60.808121546444781</v>
      </c>
      <c r="CQ349" s="126">
        <f t="shared" si="438"/>
        <v>30.5</v>
      </c>
      <c r="CR349" s="126">
        <f t="shared" si="439"/>
        <v>78.5</v>
      </c>
      <c r="CS349" s="126">
        <f t="shared" si="440"/>
        <v>54.5</v>
      </c>
      <c r="CT349" s="304">
        <f t="shared" si="441"/>
        <v>35.950000000000003</v>
      </c>
      <c r="CU349" s="126">
        <f t="shared" si="452"/>
        <v>60.808121546444781</v>
      </c>
      <c r="CV349" s="126">
        <f t="shared" si="442"/>
        <v>0</v>
      </c>
      <c r="CW349" s="127">
        <f t="shared" si="443"/>
        <v>0</v>
      </c>
      <c r="CX349" s="124">
        <f t="shared" si="444"/>
        <v>12</v>
      </c>
      <c r="CY349" s="124">
        <f t="shared" si="453"/>
        <v>1.0919999999999999</v>
      </c>
      <c r="CZ349" s="124">
        <f t="shared" si="454"/>
        <v>1.6471970666052747</v>
      </c>
      <c r="DA349" s="125">
        <f t="shared" si="445"/>
        <v>-1.7006999999999999</v>
      </c>
      <c r="DB349" s="125">
        <f t="shared" si="446"/>
        <v>0.46200000000000002</v>
      </c>
      <c r="DC349" s="125">
        <f t="shared" si="447"/>
        <v>2.8936999999999995</v>
      </c>
      <c r="DD349" s="125">
        <f t="shared" si="455"/>
        <v>3.6328970666052749</v>
      </c>
      <c r="DE349" s="298" t="str">
        <f t="shared" si="448"/>
        <v>C</v>
      </c>
    </row>
    <row r="350" spans="1:109" x14ac:dyDescent="0.25">
      <c r="A350" s="23">
        <v>900</v>
      </c>
      <c r="B350" s="23">
        <v>15</v>
      </c>
      <c r="C350" s="23">
        <v>4</v>
      </c>
      <c r="D350" s="23" t="s">
        <v>266</v>
      </c>
      <c r="E350" s="312">
        <f t="shared" si="380"/>
        <v>2.4235420442435358</v>
      </c>
      <c r="F350" s="287" t="str">
        <f t="shared" si="381"/>
        <v>B</v>
      </c>
      <c r="G350" s="312">
        <f t="shared" si="382"/>
        <v>2.9514499999999999</v>
      </c>
      <c r="H350" s="312">
        <f t="shared" si="382"/>
        <v>3.9563444687958009</v>
      </c>
      <c r="I350" s="287" t="str">
        <f t="shared" si="383"/>
        <v>C</v>
      </c>
      <c r="J350" s="320">
        <f t="shared" si="449"/>
        <v>4</v>
      </c>
      <c r="K350" s="80">
        <f t="shared" si="450"/>
        <v>4</v>
      </c>
      <c r="L350" s="82">
        <f t="shared" si="451"/>
        <v>4</v>
      </c>
      <c r="M350" s="80">
        <f t="shared" si="384"/>
        <v>15</v>
      </c>
      <c r="N350" s="80">
        <f t="shared" si="385"/>
        <v>180</v>
      </c>
      <c r="O350" s="80">
        <f t="shared" si="386"/>
        <v>180</v>
      </c>
      <c r="P350" s="80">
        <f t="shared" si="387"/>
        <v>900</v>
      </c>
      <c r="Q350" s="80">
        <f t="shared" si="388"/>
        <v>2520</v>
      </c>
      <c r="R350" s="80">
        <f t="shared" si="389"/>
        <v>2520</v>
      </c>
      <c r="S350" s="80">
        <f t="shared" si="390"/>
        <v>90</v>
      </c>
      <c r="T350" s="80">
        <f>0</f>
        <v>0</v>
      </c>
      <c r="U350" s="80">
        <f>'Int. Sens. Plot'!$B$2</f>
        <v>100</v>
      </c>
      <c r="V350" s="80">
        <f>'Int. Sens. Plot'!$B$3</f>
        <v>25</v>
      </c>
      <c r="W350" s="80">
        <f t="shared" si="391"/>
        <v>5</v>
      </c>
      <c r="X350" s="80">
        <f t="shared" si="392"/>
        <v>5</v>
      </c>
      <c r="Y350" s="225">
        <v>0.5</v>
      </c>
      <c r="Z350" s="80">
        <v>0</v>
      </c>
      <c r="AA350" s="86">
        <v>45</v>
      </c>
      <c r="AB350" s="86">
        <v>5</v>
      </c>
      <c r="AC350" s="80">
        <v>90</v>
      </c>
      <c r="AD350" s="80">
        <v>45</v>
      </c>
      <c r="AE350" s="80">
        <v>12</v>
      </c>
      <c r="AF350" s="80">
        <f t="shared" si="393"/>
        <v>57</v>
      </c>
      <c r="AG350" s="80">
        <f t="shared" si="394"/>
        <v>57</v>
      </c>
      <c r="AH350" s="86">
        <v>0</v>
      </c>
      <c r="AI350" s="86">
        <v>12</v>
      </c>
      <c r="AJ350" s="40">
        <v>330.9</v>
      </c>
      <c r="AK350" s="86">
        <v>9</v>
      </c>
      <c r="AL350" s="86">
        <v>0</v>
      </c>
      <c r="AM350" s="91">
        <v>1</v>
      </c>
      <c r="AN350" s="91">
        <v>0.1</v>
      </c>
      <c r="AO350" s="122">
        <v>3.5</v>
      </c>
      <c r="AP350" s="122">
        <v>10</v>
      </c>
      <c r="AQ350" s="122">
        <v>3</v>
      </c>
      <c r="AR350" s="122">
        <v>3</v>
      </c>
      <c r="AS350" s="122" t="str">
        <f t="shared" si="395"/>
        <v>Stop</v>
      </c>
      <c r="AT350" s="119" t="s">
        <v>74</v>
      </c>
      <c r="AU350" s="321" t="s">
        <v>74</v>
      </c>
      <c r="AV350" s="306">
        <f t="shared" si="396"/>
        <v>19.285714285714285</v>
      </c>
      <c r="AW350" s="276">
        <f t="shared" si="397"/>
        <v>0.7</v>
      </c>
      <c r="AX350" s="276">
        <f t="shared" si="398"/>
        <v>2.7777777777777776E-2</v>
      </c>
      <c r="AY350" s="125">
        <f t="shared" si="399"/>
        <v>18560.588248741173</v>
      </c>
      <c r="AZ350" s="125">
        <f t="shared" si="400"/>
        <v>27840.882373111759</v>
      </c>
      <c r="BA350" s="125">
        <f t="shared" si="401"/>
        <v>37138.462211768063</v>
      </c>
      <c r="BB350" s="125">
        <f t="shared" si="402"/>
        <v>1</v>
      </c>
      <c r="BC350" s="125">
        <f t="shared" si="403"/>
        <v>1</v>
      </c>
      <c r="BD350" s="326" t="str">
        <f t="shared" si="404"/>
        <v>-</v>
      </c>
      <c r="BE350" s="125" t="str">
        <f t="shared" si="405"/>
        <v>-</v>
      </c>
      <c r="BF350" s="125">
        <f t="shared" si="406"/>
        <v>5.4359033497218094</v>
      </c>
      <c r="BG350" s="125">
        <f t="shared" si="407"/>
        <v>1.3886920442435355</v>
      </c>
      <c r="BH350" s="127">
        <f t="shared" si="408"/>
        <v>157.5</v>
      </c>
      <c r="BI350" s="125">
        <f t="shared" si="409"/>
        <v>0.30712499999999993</v>
      </c>
      <c r="BJ350" s="125">
        <f t="shared" si="410"/>
        <v>0.128025</v>
      </c>
      <c r="BK350" s="127">
        <f t="shared" si="411"/>
        <v>49</v>
      </c>
      <c r="BL350" s="126">
        <f>IF(AS350="Signalized",(AC350-BK350)^2/(2*AC350),IF(AS350="Free",PEDBIKE_DELAY(AX350,AW350,AF350,AE350,AO350,AR350,AM350,L350,TRUE),IF(AS350="Stop",1,"Control N/A!")))</f>
        <v>1</v>
      </c>
      <c r="BM350" s="125">
        <f t="shared" si="412"/>
        <v>0</v>
      </c>
      <c r="BN350" s="125">
        <f t="shared" si="413"/>
        <v>2.4235420442435358</v>
      </c>
      <c r="BO350" s="124" t="str">
        <f t="shared" si="414"/>
        <v>B</v>
      </c>
      <c r="BP350" s="310"/>
      <c r="BQ350" s="302">
        <f t="shared" si="415"/>
        <v>1500</v>
      </c>
      <c r="BR350" s="126">
        <v>335</v>
      </c>
      <c r="BS350" s="127">
        <f t="shared" si="416"/>
        <v>3.9868389408183161E-5</v>
      </c>
      <c r="BT350" s="126">
        <f t="shared" si="417"/>
        <v>22.5</v>
      </c>
      <c r="BU350" s="303">
        <f t="shared" si="418"/>
        <v>8.6999999999999993</v>
      </c>
      <c r="BV350" s="276">
        <f t="shared" si="419"/>
        <v>0.7</v>
      </c>
      <c r="BW350" s="276">
        <f t="shared" si="420"/>
        <v>6.9444444444444441E-3</v>
      </c>
      <c r="BX350" s="125">
        <f t="shared" si="421"/>
        <v>1</v>
      </c>
      <c r="BY350" s="125">
        <f t="shared" si="422"/>
        <v>2.9142425772132417E-3</v>
      </c>
      <c r="BZ350" s="125">
        <f t="shared" si="423"/>
        <v>8.6999999999999993</v>
      </c>
      <c r="CA350" s="125">
        <f t="shared" si="424"/>
        <v>0.10133244333396374</v>
      </c>
      <c r="CB350" s="125">
        <f t="shared" si="425"/>
        <v>0.9977345910851857</v>
      </c>
      <c r="CC350" s="125">
        <f t="shared" si="426"/>
        <v>621.88226211480298</v>
      </c>
      <c r="CD350" s="125">
        <f t="shared" si="427"/>
        <v>1.4088176205597727</v>
      </c>
      <c r="CE350" s="125">
        <f t="shared" si="428"/>
        <v>441</v>
      </c>
      <c r="CF350" s="304" cm="1">
        <f t="array" ref="CF350">PEDBIKE_DELAY(BW350,BV350,AG350,AH350,AP350,AQ350,AN350,L350,FALSE)</f>
        <v>83.92398037112568</v>
      </c>
      <c r="CG350" s="306">
        <f t="shared" si="429"/>
        <v>8.6999999999999993</v>
      </c>
      <c r="CH350" s="125">
        <f t="shared" si="430"/>
        <v>1</v>
      </c>
      <c r="CI350" s="125">
        <f t="shared" si="431"/>
        <v>2.9142425772132417E-3</v>
      </c>
      <c r="CJ350" s="125">
        <f t="shared" si="432"/>
        <v>8.6999999999999993</v>
      </c>
      <c r="CK350" s="125">
        <f t="shared" si="433"/>
        <v>0.9977345910851857</v>
      </c>
      <c r="CL350" s="125">
        <f t="shared" si="434"/>
        <v>1</v>
      </c>
      <c r="CM350" s="125">
        <f t="shared" si="435"/>
        <v>620.47344449424327</v>
      </c>
      <c r="CN350" s="125">
        <f t="shared" si="436"/>
        <v>1.4088176205597727</v>
      </c>
      <c r="CO350" s="127">
        <f t="shared" si="437"/>
        <v>441</v>
      </c>
      <c r="CP350" s="125" cm="1">
        <f t="array" ref="CP350">PEDBIKE_DELAY(BW350,AW350,AG350,AH350,AP350,AQ350,AN350,L350,FALSE)</f>
        <v>83.92398037112568</v>
      </c>
      <c r="CQ350" s="126">
        <f t="shared" si="438"/>
        <v>30.5</v>
      </c>
      <c r="CR350" s="126">
        <f t="shared" si="439"/>
        <v>78.5</v>
      </c>
      <c r="CS350" s="126">
        <f t="shared" si="440"/>
        <v>54.5</v>
      </c>
      <c r="CT350" s="304">
        <f t="shared" si="441"/>
        <v>35.950000000000003</v>
      </c>
      <c r="CU350" s="126">
        <f t="shared" si="452"/>
        <v>83.92398037112568</v>
      </c>
      <c r="CV350" s="126">
        <f t="shared" si="442"/>
        <v>0</v>
      </c>
      <c r="CW350" s="127">
        <f t="shared" si="443"/>
        <v>0</v>
      </c>
      <c r="CX350" s="124">
        <f t="shared" si="444"/>
        <v>12</v>
      </c>
      <c r="CY350" s="124">
        <f t="shared" si="453"/>
        <v>1.2284999999999997</v>
      </c>
      <c r="CZ350" s="124">
        <f t="shared" si="454"/>
        <v>1.7763944687958011</v>
      </c>
      <c r="DA350" s="125">
        <f t="shared" si="445"/>
        <v>-1.7006999999999999</v>
      </c>
      <c r="DB350" s="125">
        <f t="shared" si="446"/>
        <v>0.51975000000000005</v>
      </c>
      <c r="DC350" s="125">
        <f t="shared" si="447"/>
        <v>2.9514499999999999</v>
      </c>
      <c r="DD350" s="125">
        <f t="shared" si="455"/>
        <v>3.9563444687958009</v>
      </c>
      <c r="DE350" s="298" t="str">
        <f t="shared" si="448"/>
        <v>C</v>
      </c>
    </row>
    <row r="351" spans="1:109" x14ac:dyDescent="0.25">
      <c r="A351" s="23">
        <v>1000</v>
      </c>
      <c r="B351" s="23">
        <v>15</v>
      </c>
      <c r="C351" s="23">
        <v>4</v>
      </c>
      <c r="D351" s="23" t="s">
        <v>266</v>
      </c>
      <c r="E351" s="312">
        <f t="shared" si="380"/>
        <v>2.4718920442435355</v>
      </c>
      <c r="F351" s="287" t="str">
        <f t="shared" si="381"/>
        <v>B</v>
      </c>
      <c r="G351" s="312">
        <f t="shared" si="382"/>
        <v>3.0091999999999994</v>
      </c>
      <c r="H351" s="312">
        <f t="shared" si="382"/>
        <v>4.2718556657208966</v>
      </c>
      <c r="I351" s="287" t="str">
        <f t="shared" si="383"/>
        <v>C</v>
      </c>
      <c r="J351" s="320">
        <f t="shared" si="449"/>
        <v>4</v>
      </c>
      <c r="K351" s="80">
        <f t="shared" si="450"/>
        <v>4</v>
      </c>
      <c r="L351" s="82">
        <f t="shared" si="451"/>
        <v>4</v>
      </c>
      <c r="M351" s="80">
        <f t="shared" si="384"/>
        <v>15</v>
      </c>
      <c r="N351" s="80">
        <f t="shared" si="385"/>
        <v>200</v>
      </c>
      <c r="O351" s="80">
        <f t="shared" si="386"/>
        <v>200</v>
      </c>
      <c r="P351" s="80">
        <f t="shared" si="387"/>
        <v>1000</v>
      </c>
      <c r="Q351" s="80">
        <f t="shared" si="388"/>
        <v>2800</v>
      </c>
      <c r="R351" s="80">
        <f t="shared" si="389"/>
        <v>2800</v>
      </c>
      <c r="S351" s="80">
        <f t="shared" si="390"/>
        <v>100</v>
      </c>
      <c r="T351" s="80">
        <f>0</f>
        <v>0</v>
      </c>
      <c r="U351" s="80">
        <f>'Int. Sens. Plot'!$B$2</f>
        <v>100</v>
      </c>
      <c r="V351" s="80">
        <f>'Int. Sens. Plot'!$B$3</f>
        <v>25</v>
      </c>
      <c r="W351" s="80">
        <f t="shared" si="391"/>
        <v>5</v>
      </c>
      <c r="X351" s="80">
        <f t="shared" si="392"/>
        <v>5</v>
      </c>
      <c r="Y351" s="225">
        <v>0.5</v>
      </c>
      <c r="Z351" s="80">
        <v>0</v>
      </c>
      <c r="AA351" s="86">
        <v>45</v>
      </c>
      <c r="AB351" s="86">
        <v>5</v>
      </c>
      <c r="AC351" s="80">
        <v>90</v>
      </c>
      <c r="AD351" s="80">
        <v>45</v>
      </c>
      <c r="AE351" s="80">
        <v>12</v>
      </c>
      <c r="AF351" s="80">
        <f t="shared" si="393"/>
        <v>57</v>
      </c>
      <c r="AG351" s="80">
        <f t="shared" si="394"/>
        <v>57</v>
      </c>
      <c r="AH351" s="86">
        <v>0</v>
      </c>
      <c r="AI351" s="86">
        <v>12</v>
      </c>
      <c r="AJ351" s="40">
        <v>331.9</v>
      </c>
      <c r="AK351" s="86">
        <v>9</v>
      </c>
      <c r="AL351" s="86">
        <v>0</v>
      </c>
      <c r="AM351" s="91">
        <v>1</v>
      </c>
      <c r="AN351" s="91">
        <v>0.1</v>
      </c>
      <c r="AO351" s="122">
        <v>3.5</v>
      </c>
      <c r="AP351" s="122">
        <v>10</v>
      </c>
      <c r="AQ351" s="122">
        <v>3</v>
      </c>
      <c r="AR351" s="122">
        <v>3</v>
      </c>
      <c r="AS351" s="122" t="str">
        <f t="shared" si="395"/>
        <v>Stop</v>
      </c>
      <c r="AT351" s="119" t="s">
        <v>74</v>
      </c>
      <c r="AU351" s="321" t="s">
        <v>74</v>
      </c>
      <c r="AV351" s="306">
        <f t="shared" si="396"/>
        <v>19.285714285714285</v>
      </c>
      <c r="AW351" s="276">
        <f t="shared" si="397"/>
        <v>0.77777777777777779</v>
      </c>
      <c r="AX351" s="276">
        <f t="shared" si="398"/>
        <v>2.7777777777777776E-2</v>
      </c>
      <c r="AY351" s="125">
        <f t="shared" si="399"/>
        <v>75150.201367885718</v>
      </c>
      <c r="AZ351" s="125">
        <f t="shared" si="400"/>
        <v>112725.30205182858</v>
      </c>
      <c r="BA351" s="125">
        <f t="shared" si="401"/>
        <v>150317.68845005715</v>
      </c>
      <c r="BB351" s="125">
        <f t="shared" si="402"/>
        <v>1</v>
      </c>
      <c r="BC351" s="125">
        <f t="shared" si="403"/>
        <v>1</v>
      </c>
      <c r="BD351" s="326" t="str">
        <f t="shared" si="404"/>
        <v>-</v>
      </c>
      <c r="BE351" s="125" t="str">
        <f t="shared" si="405"/>
        <v>-</v>
      </c>
      <c r="BF351" s="125">
        <f t="shared" si="406"/>
        <v>4.9260997857153797</v>
      </c>
      <c r="BG351" s="125">
        <f t="shared" si="407"/>
        <v>1.3886920442435355</v>
      </c>
      <c r="BH351" s="127">
        <f t="shared" si="408"/>
        <v>175</v>
      </c>
      <c r="BI351" s="125">
        <f t="shared" si="409"/>
        <v>0.34125</v>
      </c>
      <c r="BJ351" s="125">
        <f t="shared" si="410"/>
        <v>0.14224999999999999</v>
      </c>
      <c r="BK351" s="127">
        <f t="shared" si="411"/>
        <v>49</v>
      </c>
      <c r="BL351" s="126">
        <f>IF(AS351="Signalized",(AC351-BK351)^2/(2*AC351),IF(AS351="Free",PEDBIKE_DELAY(AX351,AW351,AF351,AE351,AO351,AR351,AM351,L351,TRUE),IF(AS351="Stop",1,"Control N/A!")))</f>
        <v>1</v>
      </c>
      <c r="BM351" s="125">
        <f t="shared" si="412"/>
        <v>0</v>
      </c>
      <c r="BN351" s="125">
        <f t="shared" si="413"/>
        <v>2.4718920442435355</v>
      </c>
      <c r="BO351" s="124" t="str">
        <f t="shared" si="414"/>
        <v>B</v>
      </c>
      <c r="BP351" s="310"/>
      <c r="BQ351" s="302">
        <f t="shared" si="415"/>
        <v>1500</v>
      </c>
      <c r="BR351" s="126">
        <v>336</v>
      </c>
      <c r="BS351" s="127">
        <f t="shared" si="416"/>
        <v>5.8644992425913306E-6</v>
      </c>
      <c r="BT351" s="126">
        <f t="shared" si="417"/>
        <v>22.5</v>
      </c>
      <c r="BU351" s="303">
        <f t="shared" si="418"/>
        <v>8.6999999999999993</v>
      </c>
      <c r="BV351" s="276">
        <f t="shared" si="419"/>
        <v>0.77777777777777779</v>
      </c>
      <c r="BW351" s="276">
        <f t="shared" si="420"/>
        <v>6.9444444444444441E-3</v>
      </c>
      <c r="BX351" s="125">
        <f t="shared" si="421"/>
        <v>1</v>
      </c>
      <c r="BY351" s="125">
        <f t="shared" si="422"/>
        <v>2.6192316032371738E-3</v>
      </c>
      <c r="BZ351" s="125">
        <f t="shared" si="423"/>
        <v>8.6999999999999993</v>
      </c>
      <c r="CA351" s="125">
        <f t="shared" si="424"/>
        <v>0.11193776171957726</v>
      </c>
      <c r="CB351" s="125">
        <f t="shared" si="425"/>
        <v>0.99884847331709037</v>
      </c>
      <c r="CC351" s="125">
        <f t="shared" si="426"/>
        <v>1107.8201425005288</v>
      </c>
      <c r="CD351" s="125">
        <f t="shared" si="427"/>
        <v>1.2756844539540753</v>
      </c>
      <c r="CE351" s="125">
        <f t="shared" si="428"/>
        <v>868</v>
      </c>
      <c r="CF351" s="304" cm="1">
        <f t="array" ref="CF351">PEDBIKE_DELAY(BW351,BV351,AG351,AH351,AP351,AQ351,AN351,L351,FALSE)</f>
        <v>113.55739515813687</v>
      </c>
      <c r="CG351" s="306">
        <f t="shared" si="429"/>
        <v>8.6999999999999993</v>
      </c>
      <c r="CH351" s="125">
        <f t="shared" si="430"/>
        <v>1</v>
      </c>
      <c r="CI351" s="125">
        <f t="shared" si="431"/>
        <v>2.6192316032371738E-3</v>
      </c>
      <c r="CJ351" s="125">
        <f t="shared" si="432"/>
        <v>8.6999999999999993</v>
      </c>
      <c r="CK351" s="125">
        <f t="shared" si="433"/>
        <v>0.99884847331709037</v>
      </c>
      <c r="CL351" s="125">
        <f t="shared" si="434"/>
        <v>1</v>
      </c>
      <c r="CM351" s="125">
        <f t="shared" si="435"/>
        <v>1106.5444580465748</v>
      </c>
      <c r="CN351" s="125">
        <f t="shared" si="436"/>
        <v>1.2756844539540753</v>
      </c>
      <c r="CO351" s="127">
        <f t="shared" si="437"/>
        <v>868</v>
      </c>
      <c r="CP351" s="125" cm="1">
        <f t="array" ref="CP351">PEDBIKE_DELAY(BW351,AW351,AG351,AH351,AP351,AQ351,AN351,L351,FALSE)</f>
        <v>113.55739515813687</v>
      </c>
      <c r="CQ351" s="126">
        <f t="shared" si="438"/>
        <v>30.5</v>
      </c>
      <c r="CR351" s="126">
        <f t="shared" si="439"/>
        <v>78.5</v>
      </c>
      <c r="CS351" s="126">
        <f t="shared" si="440"/>
        <v>54.5</v>
      </c>
      <c r="CT351" s="304">
        <f t="shared" si="441"/>
        <v>35.950000000000003</v>
      </c>
      <c r="CU351" s="126">
        <f t="shared" si="452"/>
        <v>113.55739515813687</v>
      </c>
      <c r="CV351" s="126">
        <f t="shared" si="442"/>
        <v>0</v>
      </c>
      <c r="CW351" s="127">
        <f t="shared" si="443"/>
        <v>0</v>
      </c>
      <c r="CX351" s="124">
        <f t="shared" si="444"/>
        <v>12</v>
      </c>
      <c r="CY351" s="124">
        <f t="shared" si="453"/>
        <v>1.365</v>
      </c>
      <c r="CZ351" s="124">
        <f t="shared" si="454"/>
        <v>1.8976556657208965</v>
      </c>
      <c r="DA351" s="125">
        <f t="shared" si="445"/>
        <v>-1.7006999999999999</v>
      </c>
      <c r="DB351" s="125">
        <f t="shared" si="446"/>
        <v>0.57750000000000001</v>
      </c>
      <c r="DC351" s="125">
        <f t="shared" si="447"/>
        <v>3.0091999999999994</v>
      </c>
      <c r="DD351" s="125">
        <f t="shared" si="455"/>
        <v>4.2718556657208966</v>
      </c>
      <c r="DE351" s="298" t="str">
        <f t="shared" si="448"/>
        <v>C</v>
      </c>
    </row>
    <row r="352" spans="1:109" x14ac:dyDescent="0.25">
      <c r="A352" s="23">
        <v>1100</v>
      </c>
      <c r="B352" s="23">
        <v>15</v>
      </c>
      <c r="C352" s="23">
        <v>4</v>
      </c>
      <c r="D352" s="23" t="s">
        <v>266</v>
      </c>
      <c r="E352" s="312">
        <f t="shared" si="380"/>
        <v>2.5202420442435356</v>
      </c>
      <c r="F352" s="287" t="str">
        <f t="shared" si="381"/>
        <v>B</v>
      </c>
      <c r="G352" s="312">
        <f t="shared" si="382"/>
        <v>3.0669499999999998</v>
      </c>
      <c r="H352" s="312">
        <f t="shared" si="382"/>
        <v>4.5788372882687165</v>
      </c>
      <c r="I352" s="287" t="str">
        <f t="shared" si="383"/>
        <v>C</v>
      </c>
      <c r="J352" s="320">
        <f t="shared" si="449"/>
        <v>4</v>
      </c>
      <c r="K352" s="80">
        <f t="shared" si="450"/>
        <v>4</v>
      </c>
      <c r="L352" s="82">
        <f t="shared" si="451"/>
        <v>4</v>
      </c>
      <c r="M352" s="80">
        <f t="shared" si="384"/>
        <v>15</v>
      </c>
      <c r="N352" s="80">
        <f t="shared" si="385"/>
        <v>220</v>
      </c>
      <c r="O352" s="80">
        <f t="shared" si="386"/>
        <v>220</v>
      </c>
      <c r="P352" s="80">
        <f t="shared" si="387"/>
        <v>1100</v>
      </c>
      <c r="Q352" s="80">
        <f t="shared" si="388"/>
        <v>3080</v>
      </c>
      <c r="R352" s="80">
        <f t="shared" si="389"/>
        <v>3080</v>
      </c>
      <c r="S352" s="80">
        <f t="shared" si="390"/>
        <v>110</v>
      </c>
      <c r="T352" s="80">
        <f>0</f>
        <v>0</v>
      </c>
      <c r="U352" s="80">
        <f>'Int. Sens. Plot'!$B$2</f>
        <v>100</v>
      </c>
      <c r="V352" s="80">
        <f>'Int. Sens. Plot'!$B$3</f>
        <v>25</v>
      </c>
      <c r="W352" s="80">
        <f t="shared" si="391"/>
        <v>5</v>
      </c>
      <c r="X352" s="80">
        <f t="shared" si="392"/>
        <v>5</v>
      </c>
      <c r="Y352" s="225">
        <v>0.5</v>
      </c>
      <c r="Z352" s="80">
        <v>0</v>
      </c>
      <c r="AA352" s="86">
        <v>45</v>
      </c>
      <c r="AB352" s="86">
        <v>5</v>
      </c>
      <c r="AC352" s="80">
        <v>90</v>
      </c>
      <c r="AD352" s="80">
        <v>45</v>
      </c>
      <c r="AE352" s="80">
        <v>12</v>
      </c>
      <c r="AF352" s="80">
        <f t="shared" si="393"/>
        <v>57</v>
      </c>
      <c r="AG352" s="80">
        <f t="shared" si="394"/>
        <v>57</v>
      </c>
      <c r="AH352" s="86">
        <v>0</v>
      </c>
      <c r="AI352" s="86">
        <v>12</v>
      </c>
      <c r="AJ352" s="40">
        <v>332.9</v>
      </c>
      <c r="AK352" s="86">
        <v>9</v>
      </c>
      <c r="AL352" s="86">
        <v>0</v>
      </c>
      <c r="AM352" s="91">
        <v>1</v>
      </c>
      <c r="AN352" s="91">
        <v>0.1</v>
      </c>
      <c r="AO352" s="122">
        <v>3.5</v>
      </c>
      <c r="AP352" s="122">
        <v>10</v>
      </c>
      <c r="AQ352" s="122">
        <v>3</v>
      </c>
      <c r="AR352" s="122">
        <v>3</v>
      </c>
      <c r="AS352" s="122" t="str">
        <f t="shared" si="395"/>
        <v>Stop</v>
      </c>
      <c r="AT352" s="119" t="s">
        <v>74</v>
      </c>
      <c r="AU352" s="321" t="s">
        <v>74</v>
      </c>
      <c r="AV352" s="306">
        <f t="shared" si="396"/>
        <v>19.285714285714285</v>
      </c>
      <c r="AW352" s="276">
        <f t="shared" si="397"/>
        <v>0.85555555555555551</v>
      </c>
      <c r="AX352" s="276">
        <f t="shared" si="398"/>
        <v>2.7777777777777776E-2</v>
      </c>
      <c r="AY352" s="125">
        <f t="shared" si="399"/>
        <v>307143.34286556591</v>
      </c>
      <c r="AZ352" s="125">
        <f t="shared" si="400"/>
        <v>460715.01429834886</v>
      </c>
      <c r="BA352" s="125">
        <f t="shared" si="401"/>
        <v>614303.9714454175</v>
      </c>
      <c r="BB352" s="125">
        <f t="shared" si="402"/>
        <v>1</v>
      </c>
      <c r="BC352" s="125">
        <f t="shared" si="403"/>
        <v>1</v>
      </c>
      <c r="BD352" s="326" t="str">
        <f t="shared" si="404"/>
        <v>-</v>
      </c>
      <c r="BE352" s="125" t="str">
        <f t="shared" si="405"/>
        <v>-</v>
      </c>
      <c r="BF352" s="125">
        <f t="shared" si="406"/>
        <v>4.5121010427112704</v>
      </c>
      <c r="BG352" s="125">
        <f t="shared" si="407"/>
        <v>1.3886920442435355</v>
      </c>
      <c r="BH352" s="127">
        <f t="shared" si="408"/>
        <v>192.5</v>
      </c>
      <c r="BI352" s="125">
        <f t="shared" si="409"/>
        <v>0.37537499999999996</v>
      </c>
      <c r="BJ352" s="125">
        <f t="shared" si="410"/>
        <v>0.156475</v>
      </c>
      <c r="BK352" s="127">
        <f t="shared" si="411"/>
        <v>49</v>
      </c>
      <c r="BL352" s="126">
        <f>IF(AS352="Signalized",(AC352-BK352)^2/(2*AC352),IF(AS352="Free",PEDBIKE_DELAY(AX352,AW352,AF352,AE352,AO352,AR352,AM352,L352,TRUE),IF(AS352="Stop",1,"Control N/A!")))</f>
        <v>1</v>
      </c>
      <c r="BM352" s="125">
        <f t="shared" si="412"/>
        <v>0</v>
      </c>
      <c r="BN352" s="125">
        <f t="shared" si="413"/>
        <v>2.5202420442435356</v>
      </c>
      <c r="BO352" s="124" t="str">
        <f t="shared" si="414"/>
        <v>B</v>
      </c>
      <c r="BP352" s="310"/>
      <c r="BQ352" s="302">
        <f t="shared" si="415"/>
        <v>1500</v>
      </c>
      <c r="BR352" s="126">
        <v>337</v>
      </c>
      <c r="BS352" s="127">
        <f t="shared" si="416"/>
        <v>8.5311520674341756E-7</v>
      </c>
      <c r="BT352" s="126">
        <f t="shared" si="417"/>
        <v>22.5</v>
      </c>
      <c r="BU352" s="303">
        <f t="shared" si="418"/>
        <v>8.6999999999999993</v>
      </c>
      <c r="BV352" s="276">
        <f t="shared" si="419"/>
        <v>0.85555555555555551</v>
      </c>
      <c r="BW352" s="276">
        <f t="shared" si="420"/>
        <v>6.9444444444444441E-3</v>
      </c>
      <c r="BX352" s="125">
        <f t="shared" si="421"/>
        <v>1</v>
      </c>
      <c r="BY352" s="125">
        <f t="shared" si="422"/>
        <v>2.4528408162715651E-3</v>
      </c>
      <c r="BZ352" s="125">
        <f t="shared" si="423"/>
        <v>8.6999999999999993</v>
      </c>
      <c r="CA352" s="125">
        <f t="shared" si="424"/>
        <v>0.12241792506067406</v>
      </c>
      <c r="CB352" s="125">
        <f t="shared" si="425"/>
        <v>0.99941466916070576</v>
      </c>
      <c r="CC352" s="125">
        <f t="shared" si="426"/>
        <v>1988.167596740326</v>
      </c>
      <c r="CD352" s="125">
        <f t="shared" si="427"/>
        <v>1.1637358080575113</v>
      </c>
      <c r="CE352" s="125">
        <f t="shared" si="428"/>
        <v>1708</v>
      </c>
      <c r="CF352" s="304" cm="1">
        <f t="array" ref="CF352">PEDBIKE_DELAY(BW352,BV352,AG352,AH352,AP352,AQ352,AN352,L352,FALSE)</f>
        <v>150.42048927017231</v>
      </c>
      <c r="CG352" s="306">
        <f t="shared" si="429"/>
        <v>8.6999999999999993</v>
      </c>
      <c r="CH352" s="125">
        <f t="shared" si="430"/>
        <v>1</v>
      </c>
      <c r="CI352" s="125">
        <f t="shared" si="431"/>
        <v>2.4528408162715651E-3</v>
      </c>
      <c r="CJ352" s="125">
        <f t="shared" si="432"/>
        <v>8.6999999999999993</v>
      </c>
      <c r="CK352" s="125">
        <f t="shared" si="433"/>
        <v>0.99941466916070587</v>
      </c>
      <c r="CL352" s="125">
        <f t="shared" si="434"/>
        <v>1</v>
      </c>
      <c r="CM352" s="125">
        <f t="shared" si="435"/>
        <v>1987.0038609322683</v>
      </c>
      <c r="CN352" s="125">
        <f t="shared" si="436"/>
        <v>1.1637358080575113</v>
      </c>
      <c r="CO352" s="127">
        <f t="shared" si="437"/>
        <v>1708</v>
      </c>
      <c r="CP352" s="125" cm="1">
        <f t="array" ref="CP352">PEDBIKE_DELAY(BW352,AW352,AG352,AH352,AP352,AQ352,AN352,L352,FALSE)</f>
        <v>150.42048927017231</v>
      </c>
      <c r="CQ352" s="126">
        <f t="shared" si="438"/>
        <v>30.5</v>
      </c>
      <c r="CR352" s="126">
        <f t="shared" si="439"/>
        <v>78.5</v>
      </c>
      <c r="CS352" s="126">
        <f t="shared" si="440"/>
        <v>54.5</v>
      </c>
      <c r="CT352" s="304">
        <f t="shared" si="441"/>
        <v>35.950000000000003</v>
      </c>
      <c r="CU352" s="126">
        <f t="shared" si="452"/>
        <v>150.42048927017231</v>
      </c>
      <c r="CV352" s="126">
        <f t="shared" si="442"/>
        <v>0</v>
      </c>
      <c r="CW352" s="127">
        <f t="shared" si="443"/>
        <v>0</v>
      </c>
      <c r="CX352" s="124">
        <f t="shared" si="444"/>
        <v>12</v>
      </c>
      <c r="CY352" s="124">
        <f t="shared" si="453"/>
        <v>1.5014999999999998</v>
      </c>
      <c r="CZ352" s="124">
        <f t="shared" si="454"/>
        <v>2.0103872882687162</v>
      </c>
      <c r="DA352" s="125">
        <f t="shared" si="445"/>
        <v>-1.7006999999999999</v>
      </c>
      <c r="DB352" s="125">
        <f t="shared" si="446"/>
        <v>0.63524999999999998</v>
      </c>
      <c r="DC352" s="125">
        <f t="shared" si="447"/>
        <v>3.0669499999999998</v>
      </c>
      <c r="DD352" s="125">
        <f t="shared" si="455"/>
        <v>4.5788372882687165</v>
      </c>
      <c r="DE352" s="298" t="str">
        <f t="shared" si="448"/>
        <v>C</v>
      </c>
    </row>
    <row r="353" spans="1:109" x14ac:dyDescent="0.25">
      <c r="A353" s="23">
        <v>1200</v>
      </c>
      <c r="B353" s="23">
        <v>15</v>
      </c>
      <c r="C353" s="23">
        <v>4</v>
      </c>
      <c r="D353" s="23" t="s">
        <v>266</v>
      </c>
      <c r="E353" s="312">
        <f t="shared" si="380"/>
        <v>2.5685920442435357</v>
      </c>
      <c r="F353" s="287" t="str">
        <f t="shared" si="381"/>
        <v>B</v>
      </c>
      <c r="G353" s="312">
        <f t="shared" si="382"/>
        <v>3.1246999999999994</v>
      </c>
      <c r="H353" s="312">
        <f t="shared" si="382"/>
        <v>4.8767726832010565</v>
      </c>
      <c r="I353" s="287" t="str">
        <f t="shared" si="383"/>
        <v>C</v>
      </c>
      <c r="J353" s="320">
        <f t="shared" si="449"/>
        <v>4</v>
      </c>
      <c r="K353" s="80">
        <f t="shared" si="450"/>
        <v>4</v>
      </c>
      <c r="L353" s="82">
        <f t="shared" si="451"/>
        <v>4</v>
      </c>
      <c r="M353" s="80">
        <f t="shared" si="384"/>
        <v>15</v>
      </c>
      <c r="N353" s="80">
        <f t="shared" si="385"/>
        <v>240</v>
      </c>
      <c r="O353" s="80">
        <f t="shared" si="386"/>
        <v>240</v>
      </c>
      <c r="P353" s="80">
        <f t="shared" si="387"/>
        <v>1200</v>
      </c>
      <c r="Q353" s="80">
        <f t="shared" si="388"/>
        <v>3360</v>
      </c>
      <c r="R353" s="80">
        <f t="shared" si="389"/>
        <v>3360</v>
      </c>
      <c r="S353" s="80">
        <f t="shared" si="390"/>
        <v>120</v>
      </c>
      <c r="T353" s="80">
        <f>0</f>
        <v>0</v>
      </c>
      <c r="U353" s="80">
        <f>'Int. Sens. Plot'!$B$2</f>
        <v>100</v>
      </c>
      <c r="V353" s="80">
        <f>'Int. Sens. Plot'!$B$3</f>
        <v>25</v>
      </c>
      <c r="W353" s="80">
        <f t="shared" si="391"/>
        <v>5</v>
      </c>
      <c r="X353" s="80">
        <f t="shared" si="392"/>
        <v>5</v>
      </c>
      <c r="Y353" s="225">
        <v>0.5</v>
      </c>
      <c r="Z353" s="80">
        <v>0</v>
      </c>
      <c r="AA353" s="86">
        <v>45</v>
      </c>
      <c r="AB353" s="86">
        <v>5</v>
      </c>
      <c r="AC353" s="80">
        <v>90</v>
      </c>
      <c r="AD353" s="80">
        <v>45</v>
      </c>
      <c r="AE353" s="80">
        <v>12</v>
      </c>
      <c r="AF353" s="80">
        <f t="shared" si="393"/>
        <v>57</v>
      </c>
      <c r="AG353" s="80">
        <f t="shared" si="394"/>
        <v>57</v>
      </c>
      <c r="AH353" s="86">
        <v>0</v>
      </c>
      <c r="AI353" s="86">
        <v>12</v>
      </c>
      <c r="AJ353" s="40">
        <v>333.9</v>
      </c>
      <c r="AK353" s="86">
        <v>9</v>
      </c>
      <c r="AL353" s="86">
        <v>0</v>
      </c>
      <c r="AM353" s="91">
        <v>1</v>
      </c>
      <c r="AN353" s="91">
        <v>0.1</v>
      </c>
      <c r="AO353" s="122">
        <v>3.5</v>
      </c>
      <c r="AP353" s="122">
        <v>10</v>
      </c>
      <c r="AQ353" s="122">
        <v>3</v>
      </c>
      <c r="AR353" s="122">
        <v>3</v>
      </c>
      <c r="AS353" s="122" t="str">
        <f t="shared" si="395"/>
        <v>Stop</v>
      </c>
      <c r="AT353" s="119" t="s">
        <v>74</v>
      </c>
      <c r="AU353" s="321" t="s">
        <v>74</v>
      </c>
      <c r="AV353" s="306">
        <f t="shared" si="396"/>
        <v>19.285714285714285</v>
      </c>
      <c r="AW353" s="276">
        <f t="shared" si="397"/>
        <v>0.93333333333333335</v>
      </c>
      <c r="AX353" s="276">
        <f t="shared" si="398"/>
        <v>2.7777777777777776E-2</v>
      </c>
      <c r="AY353" s="125">
        <f t="shared" si="399"/>
        <v>1265125.0250822245</v>
      </c>
      <c r="AZ353" s="125">
        <f t="shared" si="400"/>
        <v>1897687.5376233368</v>
      </c>
      <c r="BA353" s="125">
        <f t="shared" si="401"/>
        <v>2530267.3358787349</v>
      </c>
      <c r="BB353" s="125">
        <f t="shared" si="402"/>
        <v>1</v>
      </c>
      <c r="BC353" s="125">
        <f t="shared" si="403"/>
        <v>1</v>
      </c>
      <c r="BD353" s="326" t="str">
        <f t="shared" si="404"/>
        <v>-</v>
      </c>
      <c r="BE353" s="125" t="str">
        <f t="shared" si="405"/>
        <v>-</v>
      </c>
      <c r="BF353" s="125">
        <f t="shared" si="406"/>
        <v>4.1653522210447971</v>
      </c>
      <c r="BG353" s="125">
        <f t="shared" si="407"/>
        <v>1.3886920442435355</v>
      </c>
      <c r="BH353" s="127">
        <f t="shared" si="408"/>
        <v>210</v>
      </c>
      <c r="BI353" s="125">
        <f t="shared" si="409"/>
        <v>0.40949999999999998</v>
      </c>
      <c r="BJ353" s="125">
        <f t="shared" si="410"/>
        <v>0.17069999999999999</v>
      </c>
      <c r="BK353" s="127">
        <f t="shared" si="411"/>
        <v>49</v>
      </c>
      <c r="BL353" s="126">
        <f>IF(AS353="Signalized",(AC353-BK353)^2/(2*AC353),IF(AS353="Free",PEDBIKE_DELAY(AX353,AW353,AF353,AE353,AO353,AR353,AM353,L353,TRUE),IF(AS353="Stop",1,"Control N/A!")))</f>
        <v>1</v>
      </c>
      <c r="BM353" s="125">
        <f t="shared" si="412"/>
        <v>0</v>
      </c>
      <c r="BN353" s="125">
        <f t="shared" si="413"/>
        <v>2.5685920442435357</v>
      </c>
      <c r="BO353" s="124" t="str">
        <f t="shared" si="414"/>
        <v>B</v>
      </c>
      <c r="BP353" s="310"/>
      <c r="BQ353" s="302">
        <f t="shared" si="415"/>
        <v>1500</v>
      </c>
      <c r="BR353" s="126">
        <v>338</v>
      </c>
      <c r="BS353" s="127">
        <f t="shared" si="416"/>
        <v>1.227323183344062E-7</v>
      </c>
      <c r="BT353" s="126">
        <f t="shared" si="417"/>
        <v>22.5</v>
      </c>
      <c r="BU353" s="303">
        <f t="shared" si="418"/>
        <v>8.6999999999999993</v>
      </c>
      <c r="BV353" s="276">
        <f t="shared" si="419"/>
        <v>0.93333333333333335</v>
      </c>
      <c r="BW353" s="276">
        <f t="shared" si="420"/>
        <v>6.9444444444444441E-3</v>
      </c>
      <c r="BX353" s="125">
        <f t="shared" si="421"/>
        <v>1</v>
      </c>
      <c r="BY353" s="125">
        <f t="shared" si="422"/>
        <v>2.3630583229488169E-3</v>
      </c>
      <c r="BZ353" s="125">
        <f t="shared" si="423"/>
        <v>8.6999999999999993</v>
      </c>
      <c r="CA353" s="125">
        <f t="shared" si="424"/>
        <v>0.13277441033178705</v>
      </c>
      <c r="CB353" s="125">
        <f t="shared" si="425"/>
        <v>0.99970247133955847</v>
      </c>
      <c r="CC353" s="125">
        <f t="shared" si="426"/>
        <v>3592.3910661730642</v>
      </c>
      <c r="CD353" s="125">
        <f t="shared" si="427"/>
        <v>1.068839301700776</v>
      </c>
      <c r="CE353" s="125">
        <f t="shared" si="428"/>
        <v>3361</v>
      </c>
      <c r="CF353" s="304" cm="1">
        <f t="array" ref="CF353">PEDBIKE_DELAY(BW353,BV353,AG353,AH353,AP353,AQ353,AN353,L353,FALSE)</f>
        <v>194.80551535986473</v>
      </c>
      <c r="CG353" s="306">
        <f t="shared" si="429"/>
        <v>8.6999999999999993</v>
      </c>
      <c r="CH353" s="125">
        <f t="shared" si="430"/>
        <v>1</v>
      </c>
      <c r="CI353" s="125">
        <f t="shared" si="431"/>
        <v>2.3630583229488169E-3</v>
      </c>
      <c r="CJ353" s="125">
        <f t="shared" si="432"/>
        <v>8.6999999999999993</v>
      </c>
      <c r="CK353" s="125">
        <f t="shared" si="433"/>
        <v>0.99970247133955847</v>
      </c>
      <c r="CL353" s="125">
        <f t="shared" si="434"/>
        <v>1</v>
      </c>
      <c r="CM353" s="125">
        <f t="shared" si="435"/>
        <v>3591.3222268713635</v>
      </c>
      <c r="CN353" s="125">
        <f t="shared" si="436"/>
        <v>1.068839301700776</v>
      </c>
      <c r="CO353" s="127">
        <f t="shared" si="437"/>
        <v>3361</v>
      </c>
      <c r="CP353" s="125" cm="1">
        <f t="array" ref="CP353">PEDBIKE_DELAY(BW353,AW353,AG353,AH353,AP353,AQ353,AN353,L353,FALSE)</f>
        <v>194.80551535986473</v>
      </c>
      <c r="CQ353" s="126">
        <f t="shared" si="438"/>
        <v>30.5</v>
      </c>
      <c r="CR353" s="126">
        <f t="shared" si="439"/>
        <v>78.5</v>
      </c>
      <c r="CS353" s="126">
        <f t="shared" si="440"/>
        <v>54.5</v>
      </c>
      <c r="CT353" s="304">
        <f t="shared" si="441"/>
        <v>35.950000000000003</v>
      </c>
      <c r="CU353" s="126">
        <f t="shared" si="452"/>
        <v>194.80551535986473</v>
      </c>
      <c r="CV353" s="126">
        <f t="shared" si="442"/>
        <v>0</v>
      </c>
      <c r="CW353" s="127">
        <f t="shared" si="443"/>
        <v>0</v>
      </c>
      <c r="CX353" s="124">
        <f t="shared" si="444"/>
        <v>12</v>
      </c>
      <c r="CY353" s="124">
        <f t="shared" si="453"/>
        <v>1.6379999999999999</v>
      </c>
      <c r="CZ353" s="124">
        <f t="shared" si="454"/>
        <v>2.1140726832010563</v>
      </c>
      <c r="DA353" s="125">
        <f t="shared" si="445"/>
        <v>-1.7006999999999999</v>
      </c>
      <c r="DB353" s="125">
        <f t="shared" si="446"/>
        <v>0.69299999999999995</v>
      </c>
      <c r="DC353" s="125">
        <f t="shared" si="447"/>
        <v>3.1246999999999994</v>
      </c>
      <c r="DD353" s="125">
        <f t="shared" si="455"/>
        <v>4.8767726832010565</v>
      </c>
      <c r="DE353" s="298" t="str">
        <f t="shared" si="448"/>
        <v>C</v>
      </c>
    </row>
    <row r="354" spans="1:109" x14ac:dyDescent="0.25">
      <c r="A354" s="23">
        <v>100</v>
      </c>
      <c r="B354" s="23">
        <v>25</v>
      </c>
      <c r="C354" s="23">
        <v>4</v>
      </c>
      <c r="D354" s="23" t="s">
        <v>266</v>
      </c>
      <c r="E354" s="312">
        <f t="shared" si="380"/>
        <v>2.0594920442435356</v>
      </c>
      <c r="F354" s="287" t="str">
        <f t="shared" si="381"/>
        <v>B</v>
      </c>
      <c r="G354" s="312">
        <f t="shared" si="382"/>
        <v>2.4894500000000002</v>
      </c>
      <c r="H354" s="312">
        <f t="shared" si="382"/>
        <v>0.98542249203321952</v>
      </c>
      <c r="I354" s="287" t="str">
        <f t="shared" si="383"/>
        <v>B</v>
      </c>
      <c r="J354" s="320">
        <f t="shared" si="449"/>
        <v>4</v>
      </c>
      <c r="K354" s="80">
        <f t="shared" si="450"/>
        <v>4</v>
      </c>
      <c r="L354" s="82">
        <f t="shared" si="451"/>
        <v>4</v>
      </c>
      <c r="M354" s="80">
        <f t="shared" si="384"/>
        <v>25</v>
      </c>
      <c r="N354" s="80">
        <f t="shared" si="385"/>
        <v>20</v>
      </c>
      <c r="O354" s="80">
        <f t="shared" si="386"/>
        <v>20</v>
      </c>
      <c r="P354" s="80">
        <f t="shared" si="387"/>
        <v>100</v>
      </c>
      <c r="Q354" s="80">
        <f t="shared" si="388"/>
        <v>280</v>
      </c>
      <c r="R354" s="80">
        <f t="shared" si="389"/>
        <v>280</v>
      </c>
      <c r="S354" s="80">
        <f t="shared" si="390"/>
        <v>10</v>
      </c>
      <c r="T354" s="80">
        <f>0</f>
        <v>0</v>
      </c>
      <c r="U354" s="80">
        <f>'Int. Sens. Plot'!$B$2</f>
        <v>100</v>
      </c>
      <c r="V354" s="80">
        <f>'Int. Sens. Plot'!$B$3</f>
        <v>25</v>
      </c>
      <c r="W354" s="80">
        <f t="shared" si="391"/>
        <v>5</v>
      </c>
      <c r="X354" s="80">
        <f t="shared" si="392"/>
        <v>5</v>
      </c>
      <c r="Y354" s="225">
        <v>0.5</v>
      </c>
      <c r="Z354" s="80">
        <v>0</v>
      </c>
      <c r="AA354" s="86">
        <v>45</v>
      </c>
      <c r="AB354" s="86">
        <v>5</v>
      </c>
      <c r="AC354" s="80">
        <v>90</v>
      </c>
      <c r="AD354" s="80">
        <v>45</v>
      </c>
      <c r="AE354" s="80">
        <v>12</v>
      </c>
      <c r="AF354" s="80">
        <f t="shared" si="393"/>
        <v>57</v>
      </c>
      <c r="AG354" s="80">
        <f t="shared" si="394"/>
        <v>57</v>
      </c>
      <c r="AH354" s="86">
        <v>0</v>
      </c>
      <c r="AI354" s="86">
        <v>12</v>
      </c>
      <c r="AJ354" s="40">
        <v>334.9</v>
      </c>
      <c r="AK354" s="86">
        <v>9</v>
      </c>
      <c r="AL354" s="86">
        <v>0</v>
      </c>
      <c r="AM354" s="91">
        <v>1</v>
      </c>
      <c r="AN354" s="91">
        <v>0.1</v>
      </c>
      <c r="AO354" s="122">
        <v>3.5</v>
      </c>
      <c r="AP354" s="122">
        <v>10</v>
      </c>
      <c r="AQ354" s="122">
        <v>3</v>
      </c>
      <c r="AR354" s="122">
        <v>3</v>
      </c>
      <c r="AS354" s="122" t="str">
        <f t="shared" si="395"/>
        <v>Stop</v>
      </c>
      <c r="AT354" s="119" t="s">
        <v>74</v>
      </c>
      <c r="AU354" s="321" t="s">
        <v>74</v>
      </c>
      <c r="AV354" s="306">
        <f t="shared" si="396"/>
        <v>19.285714285714285</v>
      </c>
      <c r="AW354" s="276">
        <f t="shared" si="397"/>
        <v>7.7777777777777779E-2</v>
      </c>
      <c r="AX354" s="276">
        <f t="shared" si="398"/>
        <v>2.7777777777777776E-2</v>
      </c>
      <c r="AY354" s="125">
        <f t="shared" si="399"/>
        <v>1.0737530109471614</v>
      </c>
      <c r="AZ354" s="125">
        <f t="shared" si="400"/>
        <v>1.610629516420742</v>
      </c>
      <c r="BA354" s="125">
        <f t="shared" si="401"/>
        <v>19.433220307608607</v>
      </c>
      <c r="BB354" s="125">
        <f t="shared" si="402"/>
        <v>0.31467916125729578</v>
      </c>
      <c r="BC354" s="125">
        <f t="shared" si="403"/>
        <v>0.77941511464762558</v>
      </c>
      <c r="BD354" s="326" t="str">
        <f t="shared" si="404"/>
        <v>-</v>
      </c>
      <c r="BE354" s="125" t="str">
        <f t="shared" si="405"/>
        <v>-</v>
      </c>
      <c r="BF354" s="125">
        <f t="shared" si="406"/>
        <v>235.10550661108735</v>
      </c>
      <c r="BG354" s="125">
        <f t="shared" si="407"/>
        <v>1.3886920442435355</v>
      </c>
      <c r="BH354" s="127">
        <f t="shared" si="408"/>
        <v>17.5</v>
      </c>
      <c r="BI354" s="125">
        <f t="shared" si="409"/>
        <v>5.6874999999999995E-2</v>
      </c>
      <c r="BJ354" s="125">
        <f t="shared" si="410"/>
        <v>1.4225E-2</v>
      </c>
      <c r="BK354" s="127">
        <f t="shared" si="411"/>
        <v>49</v>
      </c>
      <c r="BL354" s="126">
        <f>IF(AS354="Signalized",(AC354-BK354)^2/(2*AC354),IF(AS354="Free",PEDBIKE_DELAY(AX354,AW354,AF354,AE354,AO354,AR354,AM354,L354,TRUE),IF(AS354="Stop",1,"Control N/A!")))</f>
        <v>1</v>
      </c>
      <c r="BM354" s="125">
        <f t="shared" si="412"/>
        <v>0</v>
      </c>
      <c r="BN354" s="125">
        <f t="shared" si="413"/>
        <v>2.0594920442435356</v>
      </c>
      <c r="BO354" s="124" t="str">
        <f t="shared" si="414"/>
        <v>B</v>
      </c>
      <c r="BP354" s="310"/>
      <c r="BQ354" s="302">
        <f t="shared" si="415"/>
        <v>1500</v>
      </c>
      <c r="BR354" s="126">
        <v>339</v>
      </c>
      <c r="BS354" s="127">
        <f t="shared" si="416"/>
        <v>114.06173913953066</v>
      </c>
      <c r="BT354" s="126">
        <f t="shared" si="417"/>
        <v>12.634625757607422</v>
      </c>
      <c r="BU354" s="303">
        <f t="shared" si="418"/>
        <v>8.6999999999999993</v>
      </c>
      <c r="BV354" s="276">
        <f t="shared" si="419"/>
        <v>7.7777777777777779E-2</v>
      </c>
      <c r="BW354" s="276">
        <f t="shared" si="420"/>
        <v>6.9444444444444441E-3</v>
      </c>
      <c r="BX354" s="125">
        <f t="shared" si="421"/>
        <v>1</v>
      </c>
      <c r="BY354" s="125">
        <f t="shared" si="422"/>
        <v>6.8317239642296843E-2</v>
      </c>
      <c r="BZ354" s="125">
        <f t="shared" si="423"/>
        <v>8.6999999999999993</v>
      </c>
      <c r="CA354" s="125">
        <f t="shared" si="424"/>
        <v>1.180115862305986E-2</v>
      </c>
      <c r="CB354" s="125">
        <f t="shared" si="425"/>
        <v>0.4916914666578065</v>
      </c>
      <c r="CC354" s="125">
        <f t="shared" si="426"/>
        <v>7.5999513045549545</v>
      </c>
      <c r="CD354" s="125">
        <f t="shared" si="427"/>
        <v>3.863120101090435</v>
      </c>
      <c r="CE354" s="125">
        <f t="shared" si="428"/>
        <v>2</v>
      </c>
      <c r="CF354" s="304" cm="1">
        <f t="array" ref="CF354">PEDBIKE_DELAY(BW354,BV354,AG354,AH354,AP354,AQ354,AN354,L354,FALSE)</f>
        <v>1.9532750203840155</v>
      </c>
      <c r="CG354" s="306">
        <f t="shared" si="429"/>
        <v>8.6999999999999993</v>
      </c>
      <c r="CH354" s="125">
        <f t="shared" si="430"/>
        <v>1</v>
      </c>
      <c r="CI354" s="125">
        <f t="shared" si="431"/>
        <v>6.8317239642296843E-2</v>
      </c>
      <c r="CJ354" s="125">
        <f t="shared" si="432"/>
        <v>8.6999999999999993</v>
      </c>
      <c r="CK354" s="125">
        <f t="shared" si="433"/>
        <v>0.49169146665780539</v>
      </c>
      <c r="CL354" s="125">
        <f t="shared" si="434"/>
        <v>1</v>
      </c>
      <c r="CM354" s="125">
        <f t="shared" si="435"/>
        <v>3.7368312034645355</v>
      </c>
      <c r="CN354" s="125">
        <f t="shared" si="436"/>
        <v>3.863120101090435</v>
      </c>
      <c r="CO354" s="127">
        <f t="shared" si="437"/>
        <v>2</v>
      </c>
      <c r="CP354" s="125" cm="1">
        <f t="array" ref="CP354">PEDBIKE_DELAY(BW354,AW354,AG354,AH354,AP354,AQ354,AN354,L354,FALSE)</f>
        <v>1.9532750203840155</v>
      </c>
      <c r="CQ354" s="126">
        <f t="shared" si="438"/>
        <v>30.5</v>
      </c>
      <c r="CR354" s="126">
        <f t="shared" si="439"/>
        <v>78.5</v>
      </c>
      <c r="CS354" s="126">
        <f t="shared" si="440"/>
        <v>54.5</v>
      </c>
      <c r="CT354" s="304">
        <f t="shared" si="441"/>
        <v>26.084625757607423</v>
      </c>
      <c r="CU354" s="126">
        <f t="shared" si="452"/>
        <v>1.9532750203840155</v>
      </c>
      <c r="CV354" s="126">
        <f t="shared" si="442"/>
        <v>0</v>
      </c>
      <c r="CW354" s="127">
        <f t="shared" si="443"/>
        <v>0</v>
      </c>
      <c r="CX354" s="124">
        <f t="shared" si="444"/>
        <v>12</v>
      </c>
      <c r="CY354" s="124">
        <f t="shared" si="453"/>
        <v>0.22749999999999998</v>
      </c>
      <c r="CZ354" s="124">
        <f t="shared" si="454"/>
        <v>0.26847249203321932</v>
      </c>
      <c r="DA354" s="125">
        <f t="shared" si="445"/>
        <v>-1.7006999999999999</v>
      </c>
      <c r="DB354" s="125">
        <f t="shared" si="446"/>
        <v>5.7750000000000003E-2</v>
      </c>
      <c r="DC354" s="125">
        <f t="shared" si="447"/>
        <v>2.4894500000000002</v>
      </c>
      <c r="DD354" s="125">
        <f t="shared" si="455"/>
        <v>0.98542249203321952</v>
      </c>
      <c r="DE354" s="298" t="str">
        <f t="shared" si="448"/>
        <v>B</v>
      </c>
    </row>
    <row r="355" spans="1:109" x14ac:dyDescent="0.25">
      <c r="A355" s="23">
        <v>200</v>
      </c>
      <c r="B355" s="23">
        <v>25</v>
      </c>
      <c r="C355" s="23">
        <v>4</v>
      </c>
      <c r="D355" s="23" t="s">
        <v>266</v>
      </c>
      <c r="E355" s="312">
        <f t="shared" si="380"/>
        <v>2.1305920442435355</v>
      </c>
      <c r="F355" s="287" t="str">
        <f t="shared" si="381"/>
        <v>B</v>
      </c>
      <c r="G355" s="312">
        <f t="shared" si="382"/>
        <v>2.5471999999999997</v>
      </c>
      <c r="H355" s="312">
        <f t="shared" si="382"/>
        <v>1.6165329986638017</v>
      </c>
      <c r="I355" s="287" t="str">
        <f t="shared" si="383"/>
        <v>B</v>
      </c>
      <c r="J355" s="320">
        <f t="shared" si="449"/>
        <v>4</v>
      </c>
      <c r="K355" s="80">
        <f t="shared" si="450"/>
        <v>4</v>
      </c>
      <c r="L355" s="82">
        <f t="shared" si="451"/>
        <v>4</v>
      </c>
      <c r="M355" s="80">
        <f t="shared" si="384"/>
        <v>25</v>
      </c>
      <c r="N355" s="80">
        <f t="shared" si="385"/>
        <v>40</v>
      </c>
      <c r="O355" s="80">
        <f t="shared" si="386"/>
        <v>40</v>
      </c>
      <c r="P355" s="80">
        <f t="shared" si="387"/>
        <v>200</v>
      </c>
      <c r="Q355" s="80">
        <f t="shared" si="388"/>
        <v>560</v>
      </c>
      <c r="R355" s="80">
        <f t="shared" si="389"/>
        <v>560</v>
      </c>
      <c r="S355" s="80">
        <f t="shared" si="390"/>
        <v>20</v>
      </c>
      <c r="T355" s="80">
        <f>0</f>
        <v>0</v>
      </c>
      <c r="U355" s="80">
        <f>'Int. Sens. Plot'!$B$2</f>
        <v>100</v>
      </c>
      <c r="V355" s="80">
        <f>'Int. Sens. Plot'!$B$3</f>
        <v>25</v>
      </c>
      <c r="W355" s="80">
        <f t="shared" si="391"/>
        <v>5</v>
      </c>
      <c r="X355" s="80">
        <f t="shared" si="392"/>
        <v>5</v>
      </c>
      <c r="Y355" s="225">
        <v>0.5</v>
      </c>
      <c r="Z355" s="80">
        <v>0</v>
      </c>
      <c r="AA355" s="86">
        <v>45</v>
      </c>
      <c r="AB355" s="86">
        <v>5</v>
      </c>
      <c r="AC355" s="80">
        <v>90</v>
      </c>
      <c r="AD355" s="80">
        <v>45</v>
      </c>
      <c r="AE355" s="80">
        <v>12</v>
      </c>
      <c r="AF355" s="80">
        <f t="shared" si="393"/>
        <v>57</v>
      </c>
      <c r="AG355" s="80">
        <f t="shared" si="394"/>
        <v>57</v>
      </c>
      <c r="AH355" s="86">
        <v>0</v>
      </c>
      <c r="AI355" s="86">
        <v>12</v>
      </c>
      <c r="AJ355" s="40">
        <v>335.9</v>
      </c>
      <c r="AK355" s="86">
        <v>9</v>
      </c>
      <c r="AL355" s="86">
        <v>0</v>
      </c>
      <c r="AM355" s="91">
        <v>1</v>
      </c>
      <c r="AN355" s="91">
        <v>0.1</v>
      </c>
      <c r="AO355" s="122">
        <v>3.5</v>
      </c>
      <c r="AP355" s="122">
        <v>10</v>
      </c>
      <c r="AQ355" s="122">
        <v>3</v>
      </c>
      <c r="AR355" s="122">
        <v>3</v>
      </c>
      <c r="AS355" s="122" t="str">
        <f t="shared" si="395"/>
        <v>Stop</v>
      </c>
      <c r="AT355" s="119" t="s">
        <v>74</v>
      </c>
      <c r="AU355" s="321" t="s">
        <v>74</v>
      </c>
      <c r="AV355" s="306">
        <f t="shared" si="396"/>
        <v>19.285714285714285</v>
      </c>
      <c r="AW355" s="276">
        <f t="shared" si="397"/>
        <v>0.15555555555555556</v>
      </c>
      <c r="AX355" s="276">
        <f t="shared" si="398"/>
        <v>2.7777777777777776E-2</v>
      </c>
      <c r="AY355" s="125">
        <f t="shared" si="399"/>
        <v>2.3598932431625417</v>
      </c>
      <c r="AZ355" s="125">
        <f t="shared" si="400"/>
        <v>3.5398398647438127</v>
      </c>
      <c r="BA355" s="125">
        <f t="shared" si="401"/>
        <v>22.005500772039369</v>
      </c>
      <c r="BB355" s="125">
        <f t="shared" si="402"/>
        <v>0.57504392760413836</v>
      </c>
      <c r="BC355" s="125">
        <f t="shared" si="403"/>
        <v>0.96738809580384855</v>
      </c>
      <c r="BD355" s="326" t="str">
        <f t="shared" si="404"/>
        <v>-</v>
      </c>
      <c r="BE355" s="125" t="str">
        <f t="shared" si="405"/>
        <v>-</v>
      </c>
      <c r="BF355" s="125">
        <f t="shared" si="406"/>
        <v>54.490343605789612</v>
      </c>
      <c r="BG355" s="125">
        <f t="shared" si="407"/>
        <v>1.3886920442435355</v>
      </c>
      <c r="BH355" s="127">
        <f t="shared" si="408"/>
        <v>35</v>
      </c>
      <c r="BI355" s="125">
        <f t="shared" si="409"/>
        <v>0.11374999999999999</v>
      </c>
      <c r="BJ355" s="125">
        <f t="shared" si="410"/>
        <v>2.845E-2</v>
      </c>
      <c r="BK355" s="127">
        <f t="shared" si="411"/>
        <v>49</v>
      </c>
      <c r="BL355" s="126">
        <f>IF(AS355="Signalized",(AC355-BK355)^2/(2*AC355),IF(AS355="Free",PEDBIKE_DELAY(AX355,AW355,AF355,AE355,AO355,AR355,AM355,L355,TRUE),IF(AS355="Stop",1,"Control N/A!")))</f>
        <v>1</v>
      </c>
      <c r="BM355" s="125">
        <f t="shared" si="412"/>
        <v>0</v>
      </c>
      <c r="BN355" s="125">
        <f t="shared" si="413"/>
        <v>2.1305920442435355</v>
      </c>
      <c r="BO355" s="124" t="str">
        <f t="shared" si="414"/>
        <v>B</v>
      </c>
      <c r="BP355" s="310"/>
      <c r="BQ355" s="302">
        <f t="shared" si="415"/>
        <v>1500</v>
      </c>
      <c r="BR355" s="126">
        <v>340</v>
      </c>
      <c r="BS355" s="127">
        <f t="shared" si="416"/>
        <v>17.155098683429173</v>
      </c>
      <c r="BT355" s="126">
        <f t="shared" si="417"/>
        <v>22.5</v>
      </c>
      <c r="BU355" s="303">
        <f t="shared" si="418"/>
        <v>8.6999999999999993</v>
      </c>
      <c r="BV355" s="276">
        <f t="shared" si="419"/>
        <v>0.15555555555555556</v>
      </c>
      <c r="BW355" s="276">
        <f t="shared" si="420"/>
        <v>6.9444444444444441E-3</v>
      </c>
      <c r="BX355" s="125">
        <f t="shared" si="421"/>
        <v>1</v>
      </c>
      <c r="BY355" s="125">
        <f t="shared" si="422"/>
        <v>3.9038437134895437E-2</v>
      </c>
      <c r="BZ355" s="125">
        <f t="shared" si="423"/>
        <v>8.6999999999999993</v>
      </c>
      <c r="CA355" s="125">
        <f t="shared" si="424"/>
        <v>2.3463049901273125E-2</v>
      </c>
      <c r="CB355" s="125">
        <f t="shared" si="425"/>
        <v>0.74162243493150815</v>
      </c>
      <c r="CC355" s="125">
        <f t="shared" si="426"/>
        <v>13.149495893718882</v>
      </c>
      <c r="CD355" s="125">
        <f t="shared" si="427"/>
        <v>3.3975347308972377</v>
      </c>
      <c r="CE355" s="125">
        <f t="shared" si="428"/>
        <v>4</v>
      </c>
      <c r="CF355" s="304" cm="1">
        <f t="array" ref="CF355">PEDBIKE_DELAY(BW355,BV355,AG355,AH355,AP355,AQ355,AN355,L355,FALSE)</f>
        <v>4.6274339427604669</v>
      </c>
      <c r="CG355" s="306">
        <f t="shared" si="429"/>
        <v>8.6999999999999993</v>
      </c>
      <c r="CH355" s="125">
        <f t="shared" si="430"/>
        <v>1</v>
      </c>
      <c r="CI355" s="125">
        <f t="shared" si="431"/>
        <v>3.9038437134895437E-2</v>
      </c>
      <c r="CJ355" s="125">
        <f t="shared" si="432"/>
        <v>8.6999999999999993</v>
      </c>
      <c r="CK355" s="125">
        <f t="shared" si="433"/>
        <v>0.74162243493150704</v>
      </c>
      <c r="CL355" s="125">
        <f t="shared" si="434"/>
        <v>1</v>
      </c>
      <c r="CM355" s="125">
        <f t="shared" si="435"/>
        <v>9.7519611628216651</v>
      </c>
      <c r="CN355" s="125">
        <f t="shared" si="436"/>
        <v>3.3975347308972377</v>
      </c>
      <c r="CO355" s="127">
        <f t="shared" si="437"/>
        <v>4</v>
      </c>
      <c r="CP355" s="125" cm="1">
        <f t="array" ref="CP355">PEDBIKE_DELAY(BW355,AW355,AG355,AH355,AP355,AQ355,AN355,L355,FALSE)</f>
        <v>4.6274339427604669</v>
      </c>
      <c r="CQ355" s="126">
        <f t="shared" si="438"/>
        <v>30.5</v>
      </c>
      <c r="CR355" s="126">
        <f t="shared" si="439"/>
        <v>78.5</v>
      </c>
      <c r="CS355" s="126">
        <f t="shared" si="440"/>
        <v>54.5</v>
      </c>
      <c r="CT355" s="304">
        <f t="shared" si="441"/>
        <v>35.950000000000003</v>
      </c>
      <c r="CU355" s="126">
        <f t="shared" si="452"/>
        <v>4.6274339427604669</v>
      </c>
      <c r="CV355" s="126">
        <f t="shared" si="442"/>
        <v>0</v>
      </c>
      <c r="CW355" s="127">
        <f t="shared" si="443"/>
        <v>0</v>
      </c>
      <c r="CX355" s="124">
        <f t="shared" si="444"/>
        <v>12</v>
      </c>
      <c r="CY355" s="124">
        <f t="shared" si="453"/>
        <v>0.45499999999999996</v>
      </c>
      <c r="CZ355" s="124">
        <f t="shared" si="454"/>
        <v>0.61433299866380175</v>
      </c>
      <c r="DA355" s="125">
        <f t="shared" si="445"/>
        <v>-1.7006999999999999</v>
      </c>
      <c r="DB355" s="125">
        <f t="shared" si="446"/>
        <v>0.11550000000000001</v>
      </c>
      <c r="DC355" s="125">
        <f t="shared" si="447"/>
        <v>2.5471999999999997</v>
      </c>
      <c r="DD355" s="125">
        <f t="shared" si="455"/>
        <v>1.6165329986638017</v>
      </c>
      <c r="DE355" s="298" t="str">
        <f t="shared" si="448"/>
        <v>B</v>
      </c>
    </row>
    <row r="356" spans="1:109" x14ac:dyDescent="0.25">
      <c r="A356" s="23">
        <v>300</v>
      </c>
      <c r="B356" s="23">
        <v>25</v>
      </c>
      <c r="C356" s="23">
        <v>4</v>
      </c>
      <c r="D356" s="23" t="s">
        <v>266</v>
      </c>
      <c r="E356" s="312">
        <f t="shared" si="380"/>
        <v>2.2016920442435355</v>
      </c>
      <c r="F356" s="287" t="str">
        <f t="shared" si="381"/>
        <v>B</v>
      </c>
      <c r="G356" s="312">
        <f t="shared" si="382"/>
        <v>2.6049500000000001</v>
      </c>
      <c r="H356" s="312">
        <f t="shared" si="382"/>
        <v>2.1370875292358935</v>
      </c>
      <c r="I356" s="287" t="str">
        <f t="shared" si="383"/>
        <v>B</v>
      </c>
      <c r="J356" s="320">
        <f t="shared" si="449"/>
        <v>4</v>
      </c>
      <c r="K356" s="80">
        <f t="shared" si="450"/>
        <v>4</v>
      </c>
      <c r="L356" s="82">
        <f t="shared" si="451"/>
        <v>4</v>
      </c>
      <c r="M356" s="80">
        <f t="shared" si="384"/>
        <v>25</v>
      </c>
      <c r="N356" s="80">
        <f t="shared" si="385"/>
        <v>60</v>
      </c>
      <c r="O356" s="80">
        <f t="shared" si="386"/>
        <v>60</v>
      </c>
      <c r="P356" s="80">
        <f t="shared" si="387"/>
        <v>300</v>
      </c>
      <c r="Q356" s="80">
        <f t="shared" si="388"/>
        <v>840</v>
      </c>
      <c r="R356" s="80">
        <f t="shared" si="389"/>
        <v>840</v>
      </c>
      <c r="S356" s="80">
        <f t="shared" si="390"/>
        <v>30</v>
      </c>
      <c r="T356" s="80">
        <f>0</f>
        <v>0</v>
      </c>
      <c r="U356" s="80">
        <f>'Int. Sens. Plot'!$B$2</f>
        <v>100</v>
      </c>
      <c r="V356" s="80">
        <f>'Int. Sens. Plot'!$B$3</f>
        <v>25</v>
      </c>
      <c r="W356" s="80">
        <f t="shared" si="391"/>
        <v>5</v>
      </c>
      <c r="X356" s="80">
        <f t="shared" si="392"/>
        <v>5</v>
      </c>
      <c r="Y356" s="225">
        <v>0.5</v>
      </c>
      <c r="Z356" s="80">
        <v>0</v>
      </c>
      <c r="AA356" s="86">
        <v>45</v>
      </c>
      <c r="AB356" s="86">
        <v>5</v>
      </c>
      <c r="AC356" s="80">
        <v>90</v>
      </c>
      <c r="AD356" s="80">
        <v>45</v>
      </c>
      <c r="AE356" s="80">
        <v>12</v>
      </c>
      <c r="AF356" s="80">
        <f t="shared" si="393"/>
        <v>57</v>
      </c>
      <c r="AG356" s="80">
        <f t="shared" si="394"/>
        <v>57</v>
      </c>
      <c r="AH356" s="86">
        <v>0</v>
      </c>
      <c r="AI356" s="86">
        <v>12</v>
      </c>
      <c r="AJ356" s="40">
        <v>336.9</v>
      </c>
      <c r="AK356" s="86">
        <v>9</v>
      </c>
      <c r="AL356" s="86">
        <v>0</v>
      </c>
      <c r="AM356" s="91">
        <v>1</v>
      </c>
      <c r="AN356" s="91">
        <v>0.1</v>
      </c>
      <c r="AO356" s="122">
        <v>3.5</v>
      </c>
      <c r="AP356" s="122">
        <v>10</v>
      </c>
      <c r="AQ356" s="122">
        <v>3</v>
      </c>
      <c r="AR356" s="122">
        <v>3</v>
      </c>
      <c r="AS356" s="122" t="str">
        <f t="shared" si="395"/>
        <v>Stop</v>
      </c>
      <c r="AT356" s="119" t="s">
        <v>74</v>
      </c>
      <c r="AU356" s="321" t="s">
        <v>74</v>
      </c>
      <c r="AV356" s="306">
        <f t="shared" si="396"/>
        <v>19.285714285714285</v>
      </c>
      <c r="AW356" s="276">
        <f t="shared" si="397"/>
        <v>0.23333333333333334</v>
      </c>
      <c r="AX356" s="276">
        <f t="shared" si="398"/>
        <v>2.7777777777777776E-2</v>
      </c>
      <c r="AY356" s="125">
        <f t="shared" si="399"/>
        <v>6.732853941610216</v>
      </c>
      <c r="AZ356" s="125">
        <f t="shared" si="400"/>
        <v>10.099280912415324</v>
      </c>
      <c r="BA356" s="125">
        <f t="shared" si="401"/>
        <v>30.751422168934717</v>
      </c>
      <c r="BB356" s="125">
        <f t="shared" si="402"/>
        <v>0.83367855707163208</v>
      </c>
      <c r="BC356" s="125">
        <f t="shared" si="403"/>
        <v>0.99923476825809565</v>
      </c>
      <c r="BD356" s="326" t="str">
        <f t="shared" si="404"/>
        <v>-</v>
      </c>
      <c r="BE356" s="125" t="str">
        <f t="shared" si="405"/>
        <v>-</v>
      </c>
      <c r="BF356" s="125">
        <f t="shared" si="406"/>
        <v>24.353643848965135</v>
      </c>
      <c r="BG356" s="125">
        <f t="shared" si="407"/>
        <v>1.3886920442435355</v>
      </c>
      <c r="BH356" s="127">
        <f t="shared" si="408"/>
        <v>52.5</v>
      </c>
      <c r="BI356" s="125">
        <f t="shared" si="409"/>
        <v>0.170625</v>
      </c>
      <c r="BJ356" s="125">
        <f t="shared" si="410"/>
        <v>4.2674999999999998E-2</v>
      </c>
      <c r="BK356" s="127">
        <f t="shared" si="411"/>
        <v>49</v>
      </c>
      <c r="BL356" s="126">
        <f>IF(AS356="Signalized",(AC356-BK356)^2/(2*AC356),IF(AS356="Free",PEDBIKE_DELAY(AX356,AW356,AF356,AE356,AO356,AR356,AM356,L356,TRUE),IF(AS356="Stop",1,"Control N/A!")))</f>
        <v>1</v>
      </c>
      <c r="BM356" s="125">
        <f t="shared" si="412"/>
        <v>0</v>
      </c>
      <c r="BN356" s="125">
        <f t="shared" si="413"/>
        <v>2.2016920442435355</v>
      </c>
      <c r="BO356" s="124" t="str">
        <f t="shared" si="414"/>
        <v>B</v>
      </c>
      <c r="BP356" s="310"/>
      <c r="BQ356" s="302">
        <f t="shared" si="415"/>
        <v>1500</v>
      </c>
      <c r="BR356" s="126">
        <v>341</v>
      </c>
      <c r="BS356" s="127">
        <f t="shared" si="416"/>
        <v>2.551649143807913</v>
      </c>
      <c r="BT356" s="126">
        <f t="shared" si="417"/>
        <v>22.5</v>
      </c>
      <c r="BU356" s="303">
        <f t="shared" si="418"/>
        <v>8.6999999999999993</v>
      </c>
      <c r="BV356" s="276">
        <f t="shared" si="419"/>
        <v>0.23333333333333334</v>
      </c>
      <c r="BW356" s="276">
        <f t="shared" si="420"/>
        <v>6.9444444444444441E-3</v>
      </c>
      <c r="BX356" s="125">
        <f t="shared" si="421"/>
        <v>1</v>
      </c>
      <c r="BY356" s="125">
        <f t="shared" si="422"/>
        <v>2.2809739234830238E-2</v>
      </c>
      <c r="BZ356" s="125">
        <f t="shared" si="423"/>
        <v>8.6999999999999993</v>
      </c>
      <c r="CA356" s="125">
        <f t="shared" si="424"/>
        <v>3.4987317350667291E-2</v>
      </c>
      <c r="CB356" s="125">
        <f t="shared" si="425"/>
        <v>0.86866447885150699</v>
      </c>
      <c r="CC356" s="125">
        <f t="shared" si="426"/>
        <v>22.616424261696668</v>
      </c>
      <c r="CD356" s="125">
        <f t="shared" si="427"/>
        <v>2.9703398669253551</v>
      </c>
      <c r="CE356" s="125">
        <f t="shared" si="428"/>
        <v>8</v>
      </c>
      <c r="CF356" s="304" cm="1">
        <f t="array" ref="CF356">PEDBIKE_DELAY(BW356,BV356,AG356,AH356,AP356,AQ356,AN356,L356,FALSE)</f>
        <v>8.3211197491540823</v>
      </c>
      <c r="CG356" s="306">
        <f t="shared" si="429"/>
        <v>8.6999999999999993</v>
      </c>
      <c r="CH356" s="125">
        <f t="shared" si="430"/>
        <v>1</v>
      </c>
      <c r="CI356" s="125">
        <f t="shared" si="431"/>
        <v>2.2809739234830238E-2</v>
      </c>
      <c r="CJ356" s="125">
        <f t="shared" si="432"/>
        <v>8.6999999999999993</v>
      </c>
      <c r="CK356" s="125">
        <f t="shared" si="433"/>
        <v>0.86866447885150688</v>
      </c>
      <c r="CL356" s="125">
        <f t="shared" si="434"/>
        <v>1</v>
      </c>
      <c r="CM356" s="125">
        <f t="shared" si="435"/>
        <v>19.646084394771314</v>
      </c>
      <c r="CN356" s="125">
        <f t="shared" si="436"/>
        <v>2.9703398669253551</v>
      </c>
      <c r="CO356" s="127">
        <f t="shared" si="437"/>
        <v>8</v>
      </c>
      <c r="CP356" s="125" cm="1">
        <f t="array" ref="CP356">PEDBIKE_DELAY(BW356,AW356,AG356,AH356,AP356,AQ356,AN356,L356,FALSE)</f>
        <v>8.3211197491540823</v>
      </c>
      <c r="CQ356" s="126">
        <f t="shared" si="438"/>
        <v>30.5</v>
      </c>
      <c r="CR356" s="126">
        <f t="shared" si="439"/>
        <v>78.5</v>
      </c>
      <c r="CS356" s="126">
        <f t="shared" si="440"/>
        <v>54.5</v>
      </c>
      <c r="CT356" s="304">
        <f t="shared" si="441"/>
        <v>35.950000000000003</v>
      </c>
      <c r="CU356" s="126">
        <f t="shared" si="452"/>
        <v>8.3211197491540823</v>
      </c>
      <c r="CV356" s="126">
        <f t="shared" si="442"/>
        <v>0</v>
      </c>
      <c r="CW356" s="127">
        <f t="shared" si="443"/>
        <v>0</v>
      </c>
      <c r="CX356" s="124">
        <f t="shared" si="444"/>
        <v>12</v>
      </c>
      <c r="CY356" s="124">
        <f t="shared" si="453"/>
        <v>0.6825</v>
      </c>
      <c r="CZ356" s="124">
        <f t="shared" si="454"/>
        <v>0.84963752923589331</v>
      </c>
      <c r="DA356" s="125">
        <f t="shared" si="445"/>
        <v>-1.7006999999999999</v>
      </c>
      <c r="DB356" s="125">
        <f t="shared" si="446"/>
        <v>0.17324999999999999</v>
      </c>
      <c r="DC356" s="125">
        <f t="shared" si="447"/>
        <v>2.6049500000000001</v>
      </c>
      <c r="DD356" s="125">
        <f t="shared" si="455"/>
        <v>2.1370875292358935</v>
      </c>
      <c r="DE356" s="298" t="str">
        <f t="shared" si="448"/>
        <v>B</v>
      </c>
    </row>
    <row r="357" spans="1:109" x14ac:dyDescent="0.25">
      <c r="A357" s="23">
        <v>400</v>
      </c>
      <c r="B357" s="23">
        <v>25</v>
      </c>
      <c r="C357" s="23">
        <v>4</v>
      </c>
      <c r="D357" s="23" t="s">
        <v>266</v>
      </c>
      <c r="E357" s="312">
        <f t="shared" si="380"/>
        <v>2.2727920442435359</v>
      </c>
      <c r="F357" s="287" t="str">
        <f t="shared" si="381"/>
        <v>B</v>
      </c>
      <c r="G357" s="312">
        <f t="shared" si="382"/>
        <v>2.6626999999999996</v>
      </c>
      <c r="H357" s="312">
        <f t="shared" si="382"/>
        <v>2.6139770214665874</v>
      </c>
      <c r="I357" s="287" t="str">
        <f t="shared" si="383"/>
        <v>B</v>
      </c>
      <c r="J357" s="320">
        <f t="shared" si="449"/>
        <v>4</v>
      </c>
      <c r="K357" s="80">
        <f t="shared" si="450"/>
        <v>4</v>
      </c>
      <c r="L357" s="82">
        <f t="shared" si="451"/>
        <v>4</v>
      </c>
      <c r="M357" s="80">
        <f t="shared" si="384"/>
        <v>25</v>
      </c>
      <c r="N357" s="80">
        <f t="shared" si="385"/>
        <v>80</v>
      </c>
      <c r="O357" s="80">
        <f t="shared" si="386"/>
        <v>80</v>
      </c>
      <c r="P357" s="80">
        <f t="shared" si="387"/>
        <v>400</v>
      </c>
      <c r="Q357" s="80">
        <f t="shared" si="388"/>
        <v>1120</v>
      </c>
      <c r="R357" s="80">
        <f t="shared" si="389"/>
        <v>1120</v>
      </c>
      <c r="S357" s="80">
        <f t="shared" si="390"/>
        <v>40</v>
      </c>
      <c r="T357" s="80">
        <f>0</f>
        <v>0</v>
      </c>
      <c r="U357" s="80">
        <f>'Int. Sens. Plot'!$B$2</f>
        <v>100</v>
      </c>
      <c r="V357" s="80">
        <f>'Int. Sens. Plot'!$B$3</f>
        <v>25</v>
      </c>
      <c r="W357" s="80">
        <f t="shared" si="391"/>
        <v>5</v>
      </c>
      <c r="X357" s="80">
        <f t="shared" si="392"/>
        <v>5</v>
      </c>
      <c r="Y357" s="225">
        <v>0.5</v>
      </c>
      <c r="Z357" s="80">
        <v>0</v>
      </c>
      <c r="AA357" s="86">
        <v>45</v>
      </c>
      <c r="AB357" s="86">
        <v>5</v>
      </c>
      <c r="AC357" s="80">
        <v>90</v>
      </c>
      <c r="AD357" s="80">
        <v>45</v>
      </c>
      <c r="AE357" s="80">
        <v>12</v>
      </c>
      <c r="AF357" s="80">
        <f t="shared" si="393"/>
        <v>57</v>
      </c>
      <c r="AG357" s="80">
        <f t="shared" si="394"/>
        <v>57</v>
      </c>
      <c r="AH357" s="86">
        <v>0</v>
      </c>
      <c r="AI357" s="86">
        <v>12</v>
      </c>
      <c r="AJ357" s="40">
        <v>337.9</v>
      </c>
      <c r="AK357" s="86">
        <v>9</v>
      </c>
      <c r="AL357" s="86">
        <v>0</v>
      </c>
      <c r="AM357" s="91">
        <v>1</v>
      </c>
      <c r="AN357" s="91">
        <v>0.1</v>
      </c>
      <c r="AO357" s="122">
        <v>3.5</v>
      </c>
      <c r="AP357" s="122">
        <v>10</v>
      </c>
      <c r="AQ357" s="122">
        <v>3</v>
      </c>
      <c r="AR357" s="122">
        <v>3</v>
      </c>
      <c r="AS357" s="122" t="str">
        <f t="shared" si="395"/>
        <v>Stop</v>
      </c>
      <c r="AT357" s="119" t="s">
        <v>74</v>
      </c>
      <c r="AU357" s="321" t="s">
        <v>74</v>
      </c>
      <c r="AV357" s="306">
        <f t="shared" si="396"/>
        <v>19.285714285714285</v>
      </c>
      <c r="AW357" s="276">
        <f t="shared" si="397"/>
        <v>0.31111111111111112</v>
      </c>
      <c r="AX357" s="276">
        <f t="shared" si="398"/>
        <v>2.7777777777777776E-2</v>
      </c>
      <c r="AY357" s="125">
        <f t="shared" si="399"/>
        <v>22.403475730108074</v>
      </c>
      <c r="AZ357" s="125">
        <f t="shared" si="400"/>
        <v>33.605213595162112</v>
      </c>
      <c r="BA357" s="125">
        <f t="shared" si="401"/>
        <v>62.092665745930432</v>
      </c>
      <c r="BB357" s="125">
        <f t="shared" si="402"/>
        <v>0.99200892158734444</v>
      </c>
      <c r="BC357" s="125">
        <f t="shared" si="403"/>
        <v>0.99999999592224087</v>
      </c>
      <c r="BD357" s="326" t="str">
        <f t="shared" si="404"/>
        <v>-</v>
      </c>
      <c r="BE357" s="125" t="str">
        <f t="shared" si="405"/>
        <v>-</v>
      </c>
      <c r="BF357" s="125">
        <f t="shared" si="406"/>
        <v>14.703537322214153</v>
      </c>
      <c r="BG357" s="125">
        <f t="shared" si="407"/>
        <v>1.3886920442435355</v>
      </c>
      <c r="BH357" s="127">
        <f t="shared" si="408"/>
        <v>70</v>
      </c>
      <c r="BI357" s="125">
        <f t="shared" si="409"/>
        <v>0.22749999999999998</v>
      </c>
      <c r="BJ357" s="125">
        <f t="shared" si="410"/>
        <v>5.6899999999999999E-2</v>
      </c>
      <c r="BK357" s="127">
        <f t="shared" si="411"/>
        <v>49</v>
      </c>
      <c r="BL357" s="126">
        <f>IF(AS357="Signalized",(AC357-BK357)^2/(2*AC357),IF(AS357="Free",PEDBIKE_DELAY(AX357,AW357,AF357,AE357,AO357,AR357,AM357,L357,TRUE),IF(AS357="Stop",1,"Control N/A!")))</f>
        <v>1</v>
      </c>
      <c r="BM357" s="125">
        <f t="shared" si="412"/>
        <v>0</v>
      </c>
      <c r="BN357" s="125">
        <f t="shared" si="413"/>
        <v>2.2727920442435359</v>
      </c>
      <c r="BO357" s="124" t="str">
        <f t="shared" si="414"/>
        <v>B</v>
      </c>
      <c r="BP357" s="310"/>
      <c r="BQ357" s="302">
        <f t="shared" si="415"/>
        <v>1500</v>
      </c>
      <c r="BR357" s="126">
        <v>342</v>
      </c>
      <c r="BS357" s="127">
        <f t="shared" si="416"/>
        <v>0.37533857508045781</v>
      </c>
      <c r="BT357" s="126">
        <f t="shared" si="417"/>
        <v>22.5</v>
      </c>
      <c r="BU357" s="303">
        <f t="shared" si="418"/>
        <v>8.6999999999999993</v>
      </c>
      <c r="BV357" s="276">
        <f t="shared" si="419"/>
        <v>0.31111111111111112</v>
      </c>
      <c r="BW357" s="276">
        <f t="shared" si="420"/>
        <v>6.9444444444444441E-3</v>
      </c>
      <c r="BX357" s="125">
        <f t="shared" si="421"/>
        <v>1</v>
      </c>
      <c r="BY357" s="125">
        <f t="shared" si="422"/>
        <v>1.3787909716257556E-2</v>
      </c>
      <c r="BZ357" s="125">
        <f t="shared" si="423"/>
        <v>8.6999999999999993</v>
      </c>
      <c r="CA357" s="125">
        <f t="shared" si="424"/>
        <v>4.6375585091876559E-2</v>
      </c>
      <c r="CB357" s="125">
        <f t="shared" si="425"/>
        <v>0.9332410338692767</v>
      </c>
      <c r="CC357" s="125">
        <f t="shared" si="426"/>
        <v>38.825275233601623</v>
      </c>
      <c r="CD357" s="125">
        <f t="shared" si="427"/>
        <v>2.5919352343360207</v>
      </c>
      <c r="CE357" s="125">
        <f t="shared" si="428"/>
        <v>15</v>
      </c>
      <c r="CF357" s="304" cm="1">
        <f t="array" ref="CF357">PEDBIKE_DELAY(BW357,BV357,AG357,AH357,AP357,AQ357,AN357,L357,FALSE)</f>
        <v>13.419391686781477</v>
      </c>
      <c r="CG357" s="306">
        <f t="shared" si="429"/>
        <v>8.6999999999999993</v>
      </c>
      <c r="CH357" s="125">
        <f t="shared" si="430"/>
        <v>1</v>
      </c>
      <c r="CI357" s="125">
        <f t="shared" si="431"/>
        <v>1.3787909716257556E-2</v>
      </c>
      <c r="CJ357" s="125">
        <f t="shared" si="432"/>
        <v>8.6999999999999993</v>
      </c>
      <c r="CK357" s="125">
        <f t="shared" si="433"/>
        <v>0.9332410338692767</v>
      </c>
      <c r="CL357" s="125">
        <f t="shared" si="434"/>
        <v>1</v>
      </c>
      <c r="CM357" s="125">
        <f t="shared" si="435"/>
        <v>36.233339999265603</v>
      </c>
      <c r="CN357" s="125">
        <f t="shared" si="436"/>
        <v>2.5919352343360207</v>
      </c>
      <c r="CO357" s="127">
        <f t="shared" si="437"/>
        <v>15</v>
      </c>
      <c r="CP357" s="125" cm="1">
        <f t="array" ref="CP357">PEDBIKE_DELAY(BW357,AW357,AG357,AH357,AP357,AQ357,AN357,L357,FALSE)</f>
        <v>13.419391686781477</v>
      </c>
      <c r="CQ357" s="126">
        <f t="shared" si="438"/>
        <v>30.5</v>
      </c>
      <c r="CR357" s="126">
        <f t="shared" si="439"/>
        <v>78.5</v>
      </c>
      <c r="CS357" s="126">
        <f t="shared" si="440"/>
        <v>54.5</v>
      </c>
      <c r="CT357" s="304">
        <f t="shared" si="441"/>
        <v>35.950000000000003</v>
      </c>
      <c r="CU357" s="126">
        <f t="shared" si="452"/>
        <v>13.419391686781477</v>
      </c>
      <c r="CV357" s="126">
        <f t="shared" si="442"/>
        <v>0</v>
      </c>
      <c r="CW357" s="127">
        <f t="shared" si="443"/>
        <v>0</v>
      </c>
      <c r="CX357" s="124">
        <f t="shared" si="444"/>
        <v>12</v>
      </c>
      <c r="CY357" s="124">
        <f t="shared" si="453"/>
        <v>0.90999999999999992</v>
      </c>
      <c r="CZ357" s="124">
        <f t="shared" si="454"/>
        <v>1.0412770214665874</v>
      </c>
      <c r="DA357" s="125">
        <f t="shared" si="445"/>
        <v>-1.7006999999999999</v>
      </c>
      <c r="DB357" s="125">
        <f t="shared" si="446"/>
        <v>0.23100000000000001</v>
      </c>
      <c r="DC357" s="125">
        <f t="shared" si="447"/>
        <v>2.6626999999999996</v>
      </c>
      <c r="DD357" s="125">
        <f t="shared" si="455"/>
        <v>2.6139770214665874</v>
      </c>
      <c r="DE357" s="298" t="str">
        <f t="shared" si="448"/>
        <v>B</v>
      </c>
    </row>
    <row r="358" spans="1:109" x14ac:dyDescent="0.25">
      <c r="A358" s="23">
        <v>500</v>
      </c>
      <c r="B358" s="23">
        <v>25</v>
      </c>
      <c r="C358" s="23">
        <v>4</v>
      </c>
      <c r="D358" s="23" t="s">
        <v>266</v>
      </c>
      <c r="E358" s="312">
        <f t="shared" si="380"/>
        <v>2.3438920442435354</v>
      </c>
      <c r="F358" s="287" t="str">
        <f t="shared" si="381"/>
        <v>B</v>
      </c>
      <c r="G358" s="312">
        <f t="shared" si="382"/>
        <v>2.72045</v>
      </c>
      <c r="H358" s="312">
        <f t="shared" si="382"/>
        <v>3.0683023622733181</v>
      </c>
      <c r="I358" s="287" t="str">
        <f t="shared" si="383"/>
        <v>B</v>
      </c>
      <c r="J358" s="320">
        <f t="shared" si="449"/>
        <v>4</v>
      </c>
      <c r="K358" s="80">
        <f t="shared" si="450"/>
        <v>4</v>
      </c>
      <c r="L358" s="82">
        <f t="shared" si="451"/>
        <v>4</v>
      </c>
      <c r="M358" s="80">
        <f t="shared" si="384"/>
        <v>25</v>
      </c>
      <c r="N358" s="80">
        <f t="shared" si="385"/>
        <v>100</v>
      </c>
      <c r="O358" s="80">
        <f t="shared" si="386"/>
        <v>100</v>
      </c>
      <c r="P358" s="80">
        <f t="shared" si="387"/>
        <v>500</v>
      </c>
      <c r="Q358" s="80">
        <f t="shared" si="388"/>
        <v>1400</v>
      </c>
      <c r="R358" s="80">
        <f t="shared" si="389"/>
        <v>1400</v>
      </c>
      <c r="S358" s="80">
        <f t="shared" si="390"/>
        <v>50</v>
      </c>
      <c r="T358" s="80">
        <f>0</f>
        <v>0</v>
      </c>
      <c r="U358" s="80">
        <f>'Int. Sens. Plot'!$B$2</f>
        <v>100</v>
      </c>
      <c r="V358" s="80">
        <f>'Int. Sens. Plot'!$B$3</f>
        <v>25</v>
      </c>
      <c r="W358" s="80">
        <f t="shared" si="391"/>
        <v>5</v>
      </c>
      <c r="X358" s="80">
        <f t="shared" si="392"/>
        <v>5</v>
      </c>
      <c r="Y358" s="225">
        <v>0.5</v>
      </c>
      <c r="Z358" s="80">
        <v>0</v>
      </c>
      <c r="AA358" s="86">
        <v>45</v>
      </c>
      <c r="AB358" s="86">
        <v>5</v>
      </c>
      <c r="AC358" s="80">
        <v>90</v>
      </c>
      <c r="AD358" s="80">
        <v>45</v>
      </c>
      <c r="AE358" s="80">
        <v>12</v>
      </c>
      <c r="AF358" s="80">
        <f t="shared" si="393"/>
        <v>57</v>
      </c>
      <c r="AG358" s="80">
        <f t="shared" si="394"/>
        <v>57</v>
      </c>
      <c r="AH358" s="86">
        <v>0</v>
      </c>
      <c r="AI358" s="86">
        <v>12</v>
      </c>
      <c r="AJ358" s="40">
        <v>338.9</v>
      </c>
      <c r="AK358" s="86">
        <v>9</v>
      </c>
      <c r="AL358" s="86">
        <v>0</v>
      </c>
      <c r="AM358" s="91">
        <v>1</v>
      </c>
      <c r="AN358" s="91">
        <v>0.1</v>
      </c>
      <c r="AO358" s="122">
        <v>3.5</v>
      </c>
      <c r="AP358" s="122">
        <v>10</v>
      </c>
      <c r="AQ358" s="122">
        <v>3</v>
      </c>
      <c r="AR358" s="122">
        <v>3</v>
      </c>
      <c r="AS358" s="122" t="str">
        <f t="shared" si="395"/>
        <v>Stop</v>
      </c>
      <c r="AT358" s="119" t="s">
        <v>74</v>
      </c>
      <c r="AU358" s="321" t="s">
        <v>74</v>
      </c>
      <c r="AV358" s="306">
        <f t="shared" si="396"/>
        <v>19.285714285714285</v>
      </c>
      <c r="AW358" s="276">
        <f t="shared" si="397"/>
        <v>0.3888888888888889</v>
      </c>
      <c r="AX358" s="276">
        <f t="shared" si="398"/>
        <v>2.7777777777777776E-2</v>
      </c>
      <c r="AY358" s="125">
        <f t="shared" si="399"/>
        <v>80.721596885171806</v>
      </c>
      <c r="AZ358" s="125">
        <f t="shared" si="400"/>
        <v>121.08239532775771</v>
      </c>
      <c r="BA358" s="125">
        <f t="shared" si="401"/>
        <v>178.72890805605789</v>
      </c>
      <c r="BB358" s="125">
        <f t="shared" si="402"/>
        <v>0.99999997158707288</v>
      </c>
      <c r="BC358" s="125">
        <f t="shared" si="403"/>
        <v>1</v>
      </c>
      <c r="BD358" s="326" t="str">
        <f t="shared" si="404"/>
        <v>-</v>
      </c>
      <c r="BE358" s="125" t="str">
        <f t="shared" si="405"/>
        <v>-</v>
      </c>
      <c r="BF358" s="125">
        <f t="shared" si="406"/>
        <v>10.518598982294854</v>
      </c>
      <c r="BG358" s="125">
        <f t="shared" si="407"/>
        <v>1.3886920442435355</v>
      </c>
      <c r="BH358" s="127">
        <f t="shared" si="408"/>
        <v>87.5</v>
      </c>
      <c r="BI358" s="125">
        <f t="shared" si="409"/>
        <v>0.28437499999999999</v>
      </c>
      <c r="BJ358" s="125">
        <f t="shared" si="410"/>
        <v>7.1124999999999994E-2</v>
      </c>
      <c r="BK358" s="127">
        <f t="shared" si="411"/>
        <v>49</v>
      </c>
      <c r="BL358" s="126">
        <f>IF(AS358="Signalized",(AC358-BK358)^2/(2*AC358),IF(AS358="Free",PEDBIKE_DELAY(AX358,AW358,AF358,AE358,AO358,AR358,AM358,L358,TRUE),IF(AS358="Stop",1,"Control N/A!")))</f>
        <v>1</v>
      </c>
      <c r="BM358" s="125">
        <f t="shared" si="412"/>
        <v>0</v>
      </c>
      <c r="BN358" s="125">
        <f t="shared" si="413"/>
        <v>2.3438920442435354</v>
      </c>
      <c r="BO358" s="124" t="str">
        <f t="shared" si="414"/>
        <v>B</v>
      </c>
      <c r="BP358" s="310"/>
      <c r="BQ358" s="302">
        <f t="shared" si="415"/>
        <v>1500</v>
      </c>
      <c r="BR358" s="126">
        <v>343</v>
      </c>
      <c r="BS358" s="127">
        <f t="shared" si="416"/>
        <v>5.4600918651846728E-2</v>
      </c>
      <c r="BT358" s="126">
        <f t="shared" si="417"/>
        <v>22.5</v>
      </c>
      <c r="BU358" s="303">
        <f t="shared" si="418"/>
        <v>8.6999999999999993</v>
      </c>
      <c r="BV358" s="276">
        <f t="shared" si="419"/>
        <v>0.3888888888888889</v>
      </c>
      <c r="BW358" s="276">
        <f t="shared" si="420"/>
        <v>6.9444444444444441E-3</v>
      </c>
      <c r="BX358" s="125">
        <f t="shared" si="421"/>
        <v>1</v>
      </c>
      <c r="BY358" s="125">
        <f t="shared" si="422"/>
        <v>8.7529418293398973E-3</v>
      </c>
      <c r="BZ358" s="125">
        <f t="shared" si="423"/>
        <v>8.6999999999999993</v>
      </c>
      <c r="CA358" s="125">
        <f t="shared" si="424"/>
        <v>5.7629458079029972E-2</v>
      </c>
      <c r="CB358" s="125">
        <f t="shared" si="425"/>
        <v>0.96606584783865079</v>
      </c>
      <c r="CC358" s="125">
        <f t="shared" si="426"/>
        <v>66.771412211921643</v>
      </c>
      <c r="CD358" s="125">
        <f t="shared" si="427"/>
        <v>2.2658312620275187</v>
      </c>
      <c r="CE358" s="125">
        <f t="shared" si="428"/>
        <v>29</v>
      </c>
      <c r="CF358" s="304" cm="1">
        <f t="array" ref="CF358">PEDBIKE_DELAY(BW358,BV358,AG358,AH358,AP358,AQ358,AN358,L358,FALSE)</f>
        <v>20.457203462378153</v>
      </c>
      <c r="CG358" s="306">
        <f t="shared" si="429"/>
        <v>8.6999999999999993</v>
      </c>
      <c r="CH358" s="125">
        <f t="shared" si="430"/>
        <v>1</v>
      </c>
      <c r="CI358" s="125">
        <f t="shared" si="431"/>
        <v>8.7529418293398973E-3</v>
      </c>
      <c r="CJ358" s="125">
        <f t="shared" si="432"/>
        <v>8.6999999999999993</v>
      </c>
      <c r="CK358" s="125">
        <f t="shared" si="433"/>
        <v>0.96606584783865079</v>
      </c>
      <c r="CL358" s="125">
        <f t="shared" si="434"/>
        <v>1</v>
      </c>
      <c r="CM358" s="125">
        <f t="shared" si="435"/>
        <v>64.505580949894124</v>
      </c>
      <c r="CN358" s="125">
        <f t="shared" si="436"/>
        <v>2.2658312620275187</v>
      </c>
      <c r="CO358" s="127">
        <f t="shared" si="437"/>
        <v>29</v>
      </c>
      <c r="CP358" s="125" cm="1">
        <f t="array" ref="CP358">PEDBIKE_DELAY(BW358,AW358,AG358,AH358,AP358,AQ358,AN358,L358,FALSE)</f>
        <v>20.457203462378153</v>
      </c>
      <c r="CQ358" s="126">
        <f t="shared" si="438"/>
        <v>30.5</v>
      </c>
      <c r="CR358" s="126">
        <f t="shared" si="439"/>
        <v>78.5</v>
      </c>
      <c r="CS358" s="126">
        <f t="shared" si="440"/>
        <v>54.5</v>
      </c>
      <c r="CT358" s="304">
        <f t="shared" si="441"/>
        <v>35.950000000000003</v>
      </c>
      <c r="CU358" s="126">
        <f t="shared" si="452"/>
        <v>20.457203462378153</v>
      </c>
      <c r="CV358" s="126">
        <f t="shared" si="442"/>
        <v>0</v>
      </c>
      <c r="CW358" s="127">
        <f t="shared" si="443"/>
        <v>0</v>
      </c>
      <c r="CX358" s="124">
        <f t="shared" si="444"/>
        <v>12</v>
      </c>
      <c r="CY358" s="124">
        <f t="shared" si="453"/>
        <v>1.1375</v>
      </c>
      <c r="CZ358" s="124">
        <f t="shared" si="454"/>
        <v>1.2103523622733181</v>
      </c>
      <c r="DA358" s="125">
        <f t="shared" si="445"/>
        <v>-1.7006999999999999</v>
      </c>
      <c r="DB358" s="125">
        <f t="shared" si="446"/>
        <v>0.28875000000000001</v>
      </c>
      <c r="DC358" s="125">
        <f t="shared" si="447"/>
        <v>2.72045</v>
      </c>
      <c r="DD358" s="125">
        <f t="shared" si="455"/>
        <v>3.0683023622733181</v>
      </c>
      <c r="DE358" s="298" t="str">
        <f t="shared" si="448"/>
        <v>B</v>
      </c>
    </row>
    <row r="359" spans="1:109" x14ac:dyDescent="0.25">
      <c r="A359" s="23">
        <v>600</v>
      </c>
      <c r="B359" s="23">
        <v>25</v>
      </c>
      <c r="C359" s="23">
        <v>4</v>
      </c>
      <c r="D359" s="23" t="s">
        <v>266</v>
      </c>
      <c r="E359" s="312">
        <f t="shared" si="380"/>
        <v>2.4149920442435358</v>
      </c>
      <c r="F359" s="287" t="str">
        <f t="shared" si="381"/>
        <v>B</v>
      </c>
      <c r="G359" s="312">
        <f t="shared" si="382"/>
        <v>2.7781999999999996</v>
      </c>
      <c r="H359" s="312">
        <f t="shared" si="382"/>
        <v>3.5084646475560302</v>
      </c>
      <c r="I359" s="287" t="str">
        <f t="shared" si="383"/>
        <v>C</v>
      </c>
      <c r="J359" s="320">
        <f t="shared" si="449"/>
        <v>4</v>
      </c>
      <c r="K359" s="80">
        <f t="shared" si="450"/>
        <v>4</v>
      </c>
      <c r="L359" s="82">
        <f t="shared" si="451"/>
        <v>4</v>
      </c>
      <c r="M359" s="80">
        <f t="shared" si="384"/>
        <v>25</v>
      </c>
      <c r="N359" s="80">
        <f t="shared" si="385"/>
        <v>120</v>
      </c>
      <c r="O359" s="80">
        <f t="shared" si="386"/>
        <v>120</v>
      </c>
      <c r="P359" s="80">
        <f t="shared" si="387"/>
        <v>600</v>
      </c>
      <c r="Q359" s="80">
        <f t="shared" si="388"/>
        <v>1680</v>
      </c>
      <c r="R359" s="80">
        <f t="shared" si="389"/>
        <v>1680</v>
      </c>
      <c r="S359" s="80">
        <f t="shared" si="390"/>
        <v>60</v>
      </c>
      <c r="T359" s="80">
        <f>0</f>
        <v>0</v>
      </c>
      <c r="U359" s="80">
        <f>'Int. Sens. Plot'!$B$2</f>
        <v>100</v>
      </c>
      <c r="V359" s="80">
        <f>'Int. Sens. Plot'!$B$3</f>
        <v>25</v>
      </c>
      <c r="W359" s="80">
        <f t="shared" si="391"/>
        <v>5</v>
      </c>
      <c r="X359" s="80">
        <f t="shared" si="392"/>
        <v>5</v>
      </c>
      <c r="Y359" s="225">
        <v>0.5</v>
      </c>
      <c r="Z359" s="80">
        <v>0</v>
      </c>
      <c r="AA359" s="86">
        <v>45</v>
      </c>
      <c r="AB359" s="86">
        <v>5</v>
      </c>
      <c r="AC359" s="80">
        <v>90</v>
      </c>
      <c r="AD359" s="80">
        <v>45</v>
      </c>
      <c r="AE359" s="80">
        <v>12</v>
      </c>
      <c r="AF359" s="80">
        <f t="shared" si="393"/>
        <v>57</v>
      </c>
      <c r="AG359" s="80">
        <f t="shared" si="394"/>
        <v>57</v>
      </c>
      <c r="AH359" s="86">
        <v>0</v>
      </c>
      <c r="AI359" s="86">
        <v>12</v>
      </c>
      <c r="AJ359" s="40">
        <v>339.9</v>
      </c>
      <c r="AK359" s="86">
        <v>9</v>
      </c>
      <c r="AL359" s="86">
        <v>0</v>
      </c>
      <c r="AM359" s="91">
        <v>1</v>
      </c>
      <c r="AN359" s="91">
        <v>0.1</v>
      </c>
      <c r="AO359" s="122">
        <v>3.5</v>
      </c>
      <c r="AP359" s="122">
        <v>10</v>
      </c>
      <c r="AQ359" s="122">
        <v>3</v>
      </c>
      <c r="AR359" s="122">
        <v>3</v>
      </c>
      <c r="AS359" s="122" t="str">
        <f t="shared" si="395"/>
        <v>Stop</v>
      </c>
      <c r="AT359" s="119" t="s">
        <v>74</v>
      </c>
      <c r="AU359" s="321" t="s">
        <v>74</v>
      </c>
      <c r="AV359" s="306">
        <f t="shared" si="396"/>
        <v>19.285714285714285</v>
      </c>
      <c r="AW359" s="276">
        <f t="shared" si="397"/>
        <v>0.46666666666666667</v>
      </c>
      <c r="AX359" s="276">
        <f t="shared" si="398"/>
        <v>2.7777777777777776E-2</v>
      </c>
      <c r="AY359" s="125">
        <f t="shared" si="399"/>
        <v>303.8545373081551</v>
      </c>
      <c r="AZ359" s="125">
        <f t="shared" si="400"/>
        <v>455.78180596223268</v>
      </c>
      <c r="BA359" s="125">
        <f t="shared" si="401"/>
        <v>624.99478890202454</v>
      </c>
      <c r="BB359" s="125">
        <f t="shared" si="402"/>
        <v>1</v>
      </c>
      <c r="BC359" s="125">
        <f t="shared" si="403"/>
        <v>1</v>
      </c>
      <c r="BD359" s="326" t="str">
        <f t="shared" si="404"/>
        <v>-</v>
      </c>
      <c r="BE359" s="125" t="str">
        <f t="shared" si="405"/>
        <v>-</v>
      </c>
      <c r="BF359" s="125">
        <f t="shared" si="406"/>
        <v>8.3189634636341125</v>
      </c>
      <c r="BG359" s="125">
        <f t="shared" si="407"/>
        <v>1.3886920442435355</v>
      </c>
      <c r="BH359" s="127">
        <f t="shared" si="408"/>
        <v>105</v>
      </c>
      <c r="BI359" s="125">
        <f t="shared" si="409"/>
        <v>0.34125</v>
      </c>
      <c r="BJ359" s="125">
        <f t="shared" si="410"/>
        <v>8.5349999999999995E-2</v>
      </c>
      <c r="BK359" s="127">
        <f t="shared" si="411"/>
        <v>49</v>
      </c>
      <c r="BL359" s="126">
        <f>IF(AS359="Signalized",(AC359-BK359)^2/(2*AC359),IF(AS359="Free",PEDBIKE_DELAY(AX359,AW359,AF359,AE359,AO359,AR359,AM359,L359,TRUE),IF(AS359="Stop",1,"Control N/A!")))</f>
        <v>1</v>
      </c>
      <c r="BM359" s="125">
        <f t="shared" si="412"/>
        <v>0</v>
      </c>
      <c r="BN359" s="125">
        <f t="shared" si="413"/>
        <v>2.4149920442435358</v>
      </c>
      <c r="BO359" s="124" t="str">
        <f t="shared" si="414"/>
        <v>B</v>
      </c>
      <c r="BP359" s="310"/>
      <c r="BQ359" s="302">
        <f t="shared" si="415"/>
        <v>1500</v>
      </c>
      <c r="BR359" s="126">
        <v>344</v>
      </c>
      <c r="BS359" s="127">
        <f t="shared" si="416"/>
        <v>7.8550907032945705E-3</v>
      </c>
      <c r="BT359" s="126">
        <f t="shared" si="417"/>
        <v>22.5</v>
      </c>
      <c r="BU359" s="303">
        <f t="shared" si="418"/>
        <v>8.6999999999999993</v>
      </c>
      <c r="BV359" s="276">
        <f t="shared" si="419"/>
        <v>0.46666666666666667</v>
      </c>
      <c r="BW359" s="276">
        <f t="shared" si="420"/>
        <v>6.9444444444444441E-3</v>
      </c>
      <c r="BX359" s="125">
        <f t="shared" si="421"/>
        <v>1</v>
      </c>
      <c r="BY359" s="125">
        <f t="shared" si="422"/>
        <v>5.928987523757057E-3</v>
      </c>
      <c r="BZ359" s="125">
        <f t="shared" si="423"/>
        <v>8.6999999999999993</v>
      </c>
      <c r="CA359" s="125">
        <f t="shared" si="424"/>
        <v>6.8750522325938257E-2</v>
      </c>
      <c r="CB359" s="125">
        <f t="shared" si="425"/>
        <v>0.98275098088465374</v>
      </c>
      <c r="CC359" s="125">
        <f t="shared" si="426"/>
        <v>115.37796619937552</v>
      </c>
      <c r="CD359" s="125">
        <f t="shared" si="427"/>
        <v>1.9901567444628052</v>
      </c>
      <c r="CE359" s="125">
        <f t="shared" si="428"/>
        <v>58</v>
      </c>
      <c r="CF359" s="304" cm="1">
        <f t="array" ref="CF359">PEDBIKE_DELAY(BW359,BV359,AG359,AH359,AP359,AQ359,AN359,L359,FALSE)</f>
        <v>30.103757381226849</v>
      </c>
      <c r="CG359" s="306">
        <f t="shared" si="429"/>
        <v>8.6999999999999993</v>
      </c>
      <c r="CH359" s="125">
        <f t="shared" si="430"/>
        <v>1</v>
      </c>
      <c r="CI359" s="125">
        <f t="shared" si="431"/>
        <v>5.928987523757057E-3</v>
      </c>
      <c r="CJ359" s="125">
        <f t="shared" si="432"/>
        <v>8.6999999999999993</v>
      </c>
      <c r="CK359" s="125">
        <f t="shared" si="433"/>
        <v>0.98275098088465374</v>
      </c>
      <c r="CL359" s="125">
        <f t="shared" si="434"/>
        <v>1</v>
      </c>
      <c r="CM359" s="125">
        <f t="shared" si="435"/>
        <v>113.38780945491271</v>
      </c>
      <c r="CN359" s="125">
        <f t="shared" si="436"/>
        <v>1.9901567444628052</v>
      </c>
      <c r="CO359" s="127">
        <f t="shared" si="437"/>
        <v>58</v>
      </c>
      <c r="CP359" s="125" cm="1">
        <f t="array" ref="CP359">PEDBIKE_DELAY(BW359,AW359,AG359,AH359,AP359,AQ359,AN359,L359,FALSE)</f>
        <v>30.103757381226849</v>
      </c>
      <c r="CQ359" s="126">
        <f t="shared" si="438"/>
        <v>30.5</v>
      </c>
      <c r="CR359" s="126">
        <f t="shared" si="439"/>
        <v>78.5</v>
      </c>
      <c r="CS359" s="126">
        <f t="shared" si="440"/>
        <v>54.5</v>
      </c>
      <c r="CT359" s="304">
        <f t="shared" si="441"/>
        <v>35.950000000000003</v>
      </c>
      <c r="CU359" s="126">
        <f t="shared" si="452"/>
        <v>30.103757381226849</v>
      </c>
      <c r="CV359" s="126">
        <f t="shared" si="442"/>
        <v>0</v>
      </c>
      <c r="CW359" s="127">
        <f t="shared" si="443"/>
        <v>0</v>
      </c>
      <c r="CX359" s="124">
        <f t="shared" si="444"/>
        <v>12</v>
      </c>
      <c r="CY359" s="124">
        <f t="shared" si="453"/>
        <v>1.365</v>
      </c>
      <c r="CZ359" s="124">
        <f t="shared" si="454"/>
        <v>1.3652646475560304</v>
      </c>
      <c r="DA359" s="125">
        <f t="shared" si="445"/>
        <v>-1.7006999999999999</v>
      </c>
      <c r="DB359" s="125">
        <f t="shared" si="446"/>
        <v>0.34649999999999997</v>
      </c>
      <c r="DC359" s="125">
        <f t="shared" si="447"/>
        <v>2.7781999999999996</v>
      </c>
      <c r="DD359" s="125">
        <f t="shared" si="455"/>
        <v>3.5084646475560302</v>
      </c>
      <c r="DE359" s="298" t="str">
        <f t="shared" si="448"/>
        <v>C</v>
      </c>
    </row>
    <row r="360" spans="1:109" x14ac:dyDescent="0.25">
      <c r="A360" s="23">
        <v>700</v>
      </c>
      <c r="B360" s="23">
        <v>25</v>
      </c>
      <c r="C360" s="23">
        <v>4</v>
      </c>
      <c r="D360" s="23" t="s">
        <v>266</v>
      </c>
      <c r="E360" s="312">
        <f t="shared" si="380"/>
        <v>2.4860920442435357</v>
      </c>
      <c r="F360" s="287" t="str">
        <f t="shared" si="381"/>
        <v>B</v>
      </c>
      <c r="G360" s="312">
        <f t="shared" si="382"/>
        <v>2.83595</v>
      </c>
      <c r="H360" s="312">
        <f t="shared" si="382"/>
        <v>3.9387699613754075</v>
      </c>
      <c r="I360" s="287" t="str">
        <f t="shared" si="383"/>
        <v>C</v>
      </c>
      <c r="J360" s="320">
        <f t="shared" si="449"/>
        <v>4</v>
      </c>
      <c r="K360" s="80">
        <f t="shared" si="450"/>
        <v>4</v>
      </c>
      <c r="L360" s="82">
        <f t="shared" si="451"/>
        <v>4</v>
      </c>
      <c r="M360" s="80">
        <f t="shared" si="384"/>
        <v>25</v>
      </c>
      <c r="N360" s="80">
        <f t="shared" si="385"/>
        <v>140</v>
      </c>
      <c r="O360" s="80">
        <f t="shared" si="386"/>
        <v>140</v>
      </c>
      <c r="P360" s="80">
        <f t="shared" si="387"/>
        <v>700</v>
      </c>
      <c r="Q360" s="80">
        <f t="shared" si="388"/>
        <v>1960</v>
      </c>
      <c r="R360" s="80">
        <f t="shared" si="389"/>
        <v>1960</v>
      </c>
      <c r="S360" s="80">
        <f t="shared" si="390"/>
        <v>70</v>
      </c>
      <c r="T360" s="80">
        <f>0</f>
        <v>0</v>
      </c>
      <c r="U360" s="80">
        <f>'Int. Sens. Plot'!$B$2</f>
        <v>100</v>
      </c>
      <c r="V360" s="80">
        <f>'Int. Sens. Plot'!$B$3</f>
        <v>25</v>
      </c>
      <c r="W360" s="80">
        <f t="shared" si="391"/>
        <v>5</v>
      </c>
      <c r="X360" s="80">
        <f t="shared" si="392"/>
        <v>5</v>
      </c>
      <c r="Y360" s="225">
        <v>0.5</v>
      </c>
      <c r="Z360" s="80">
        <v>0</v>
      </c>
      <c r="AA360" s="86">
        <v>45</v>
      </c>
      <c r="AB360" s="86">
        <v>5</v>
      </c>
      <c r="AC360" s="80">
        <v>90</v>
      </c>
      <c r="AD360" s="80">
        <v>45</v>
      </c>
      <c r="AE360" s="80">
        <v>12</v>
      </c>
      <c r="AF360" s="80">
        <f t="shared" si="393"/>
        <v>57</v>
      </c>
      <c r="AG360" s="80">
        <f t="shared" si="394"/>
        <v>57</v>
      </c>
      <c r="AH360" s="86">
        <v>0</v>
      </c>
      <c r="AI360" s="86">
        <v>12</v>
      </c>
      <c r="AJ360" s="40">
        <v>340.9</v>
      </c>
      <c r="AK360" s="86">
        <v>9</v>
      </c>
      <c r="AL360" s="86">
        <v>0</v>
      </c>
      <c r="AM360" s="91">
        <v>1</v>
      </c>
      <c r="AN360" s="91">
        <v>0.1</v>
      </c>
      <c r="AO360" s="122">
        <v>3.5</v>
      </c>
      <c r="AP360" s="122">
        <v>10</v>
      </c>
      <c r="AQ360" s="122">
        <v>3</v>
      </c>
      <c r="AR360" s="122">
        <v>3</v>
      </c>
      <c r="AS360" s="122" t="str">
        <f t="shared" si="395"/>
        <v>Stop</v>
      </c>
      <c r="AT360" s="119" t="s">
        <v>74</v>
      </c>
      <c r="AU360" s="321" t="s">
        <v>74</v>
      </c>
      <c r="AV360" s="306">
        <f t="shared" si="396"/>
        <v>19.285714285714285</v>
      </c>
      <c r="AW360" s="276">
        <f t="shared" si="397"/>
        <v>0.5444444444444444</v>
      </c>
      <c r="AX360" s="276">
        <f t="shared" si="398"/>
        <v>2.7777777777777776E-2</v>
      </c>
      <c r="AY360" s="125">
        <f t="shared" si="399"/>
        <v>1175.6302134592547</v>
      </c>
      <c r="AZ360" s="125">
        <f t="shared" si="400"/>
        <v>1763.4453201888821</v>
      </c>
      <c r="BA360" s="125">
        <f t="shared" si="401"/>
        <v>2368.5461412042237</v>
      </c>
      <c r="BB360" s="125">
        <f t="shared" si="402"/>
        <v>1</v>
      </c>
      <c r="BC360" s="125">
        <f t="shared" si="403"/>
        <v>1</v>
      </c>
      <c r="BD360" s="326" t="str">
        <f t="shared" si="404"/>
        <v>-</v>
      </c>
      <c r="BE360" s="125" t="str">
        <f t="shared" si="405"/>
        <v>-</v>
      </c>
      <c r="BF360" s="125">
        <f t="shared" si="406"/>
        <v>6.9883296825432302</v>
      </c>
      <c r="BG360" s="125">
        <f t="shared" si="407"/>
        <v>1.3886920442435355</v>
      </c>
      <c r="BH360" s="127">
        <f t="shared" si="408"/>
        <v>122.5</v>
      </c>
      <c r="BI360" s="125">
        <f t="shared" si="409"/>
        <v>0.39812499999999995</v>
      </c>
      <c r="BJ360" s="125">
        <f t="shared" si="410"/>
        <v>9.9574999999999997E-2</v>
      </c>
      <c r="BK360" s="127">
        <f t="shared" si="411"/>
        <v>49</v>
      </c>
      <c r="BL360" s="126">
        <f>IF(AS360="Signalized",(AC360-BK360)^2/(2*AC360),IF(AS360="Free",PEDBIKE_DELAY(AX360,AW360,AF360,AE360,AO360,AR360,AM360,L360,TRUE),IF(AS360="Stop",1,"Control N/A!")))</f>
        <v>1</v>
      </c>
      <c r="BM360" s="125">
        <f t="shared" si="412"/>
        <v>0</v>
      </c>
      <c r="BN360" s="125">
        <f t="shared" si="413"/>
        <v>2.4860920442435357</v>
      </c>
      <c r="BO360" s="124" t="str">
        <f t="shared" si="414"/>
        <v>B</v>
      </c>
      <c r="BP360" s="310"/>
      <c r="BQ360" s="302">
        <f t="shared" si="415"/>
        <v>1500</v>
      </c>
      <c r="BR360" s="126">
        <v>345</v>
      </c>
      <c r="BS360" s="127">
        <f t="shared" si="416"/>
        <v>1.1175757370390897E-3</v>
      </c>
      <c r="BT360" s="126">
        <f t="shared" si="417"/>
        <v>22.5</v>
      </c>
      <c r="BU360" s="303">
        <f t="shared" si="418"/>
        <v>8.6999999999999993</v>
      </c>
      <c r="BV360" s="276">
        <f t="shared" si="419"/>
        <v>0.5444444444444444</v>
      </c>
      <c r="BW360" s="276">
        <f t="shared" si="420"/>
        <v>6.9444444444444441E-3</v>
      </c>
      <c r="BX360" s="125">
        <f t="shared" si="421"/>
        <v>1</v>
      </c>
      <c r="BY360" s="125">
        <f t="shared" si="422"/>
        <v>4.3356206218092379E-3</v>
      </c>
      <c r="BZ360" s="125">
        <f t="shared" si="423"/>
        <v>8.6999999999999993</v>
      </c>
      <c r="CA360" s="125">
        <f t="shared" si="424"/>
        <v>7.9740345129611478E-2</v>
      </c>
      <c r="CB360" s="125">
        <f t="shared" si="425"/>
        <v>0.99123217639188688</v>
      </c>
      <c r="CC360" s="125">
        <f t="shared" si="426"/>
        <v>200.70886243896931</v>
      </c>
      <c r="CD360" s="125">
        <f t="shared" si="427"/>
        <v>1.7597799024499303</v>
      </c>
      <c r="CE360" s="125">
        <f t="shared" si="428"/>
        <v>114</v>
      </c>
      <c r="CF360" s="304" cm="1">
        <f t="array" ref="CF360">PEDBIKE_DELAY(BW360,BV360,AG360,AH360,AP360,AQ360,AN360,L360,FALSE)</f>
        <v>43.223483348249871</v>
      </c>
      <c r="CG360" s="306">
        <f t="shared" si="429"/>
        <v>8.6999999999999993</v>
      </c>
      <c r="CH360" s="125">
        <f t="shared" si="430"/>
        <v>1</v>
      </c>
      <c r="CI360" s="125">
        <f t="shared" si="431"/>
        <v>4.3356206218092379E-3</v>
      </c>
      <c r="CJ360" s="125">
        <f t="shared" si="432"/>
        <v>8.6999999999999993</v>
      </c>
      <c r="CK360" s="125">
        <f t="shared" si="433"/>
        <v>0.99123217639188688</v>
      </c>
      <c r="CL360" s="125">
        <f t="shared" si="434"/>
        <v>1</v>
      </c>
      <c r="CM360" s="125">
        <f t="shared" si="435"/>
        <v>198.94908253651937</v>
      </c>
      <c r="CN360" s="125">
        <f t="shared" si="436"/>
        <v>1.7597799024499303</v>
      </c>
      <c r="CO360" s="127">
        <f t="shared" si="437"/>
        <v>114</v>
      </c>
      <c r="CP360" s="125" cm="1">
        <f t="array" ref="CP360">PEDBIKE_DELAY(BW360,AW360,AG360,AH360,AP360,AQ360,AN360,L360,FALSE)</f>
        <v>43.223483348249871</v>
      </c>
      <c r="CQ360" s="126">
        <f t="shared" si="438"/>
        <v>30.5</v>
      </c>
      <c r="CR360" s="126">
        <f t="shared" si="439"/>
        <v>78.5</v>
      </c>
      <c r="CS360" s="126">
        <f t="shared" si="440"/>
        <v>54.5</v>
      </c>
      <c r="CT360" s="304">
        <f t="shared" si="441"/>
        <v>35.950000000000003</v>
      </c>
      <c r="CU360" s="126">
        <f t="shared" si="452"/>
        <v>43.223483348249871</v>
      </c>
      <c r="CV360" s="126">
        <f t="shared" si="442"/>
        <v>0</v>
      </c>
      <c r="CW360" s="127">
        <f t="shared" si="443"/>
        <v>0</v>
      </c>
      <c r="CX360" s="124">
        <f t="shared" si="444"/>
        <v>12</v>
      </c>
      <c r="CY360" s="124">
        <f t="shared" si="453"/>
        <v>1.5924999999999998</v>
      </c>
      <c r="CZ360" s="124">
        <f t="shared" si="454"/>
        <v>1.5103199613754077</v>
      </c>
      <c r="DA360" s="125">
        <f t="shared" si="445"/>
        <v>-1.7006999999999999</v>
      </c>
      <c r="DB360" s="125">
        <f t="shared" si="446"/>
        <v>0.40425</v>
      </c>
      <c r="DC360" s="125">
        <f t="shared" si="447"/>
        <v>2.83595</v>
      </c>
      <c r="DD360" s="125">
        <f t="shared" si="455"/>
        <v>3.9387699613754075</v>
      </c>
      <c r="DE360" s="298" t="str">
        <f t="shared" si="448"/>
        <v>C</v>
      </c>
    </row>
    <row r="361" spans="1:109" x14ac:dyDescent="0.25">
      <c r="A361" s="23">
        <v>800</v>
      </c>
      <c r="B361" s="23">
        <v>25</v>
      </c>
      <c r="C361" s="23">
        <v>4</v>
      </c>
      <c r="D361" s="23" t="s">
        <v>266</v>
      </c>
      <c r="E361" s="312">
        <f t="shared" si="380"/>
        <v>2.5571920442435356</v>
      </c>
      <c r="F361" s="287" t="str">
        <f t="shared" si="381"/>
        <v>B</v>
      </c>
      <c r="G361" s="312">
        <f t="shared" si="382"/>
        <v>2.8936999999999995</v>
      </c>
      <c r="H361" s="312">
        <f t="shared" si="382"/>
        <v>4.3608970666052755</v>
      </c>
      <c r="I361" s="287" t="str">
        <f t="shared" si="383"/>
        <v>C</v>
      </c>
      <c r="J361" s="320">
        <f t="shared" si="449"/>
        <v>4</v>
      </c>
      <c r="K361" s="80">
        <f t="shared" si="450"/>
        <v>4</v>
      </c>
      <c r="L361" s="82">
        <f t="shared" si="451"/>
        <v>4</v>
      </c>
      <c r="M361" s="80">
        <f t="shared" si="384"/>
        <v>25</v>
      </c>
      <c r="N361" s="80">
        <f t="shared" si="385"/>
        <v>160</v>
      </c>
      <c r="O361" s="80">
        <f t="shared" si="386"/>
        <v>160</v>
      </c>
      <c r="P361" s="80">
        <f t="shared" si="387"/>
        <v>800</v>
      </c>
      <c r="Q361" s="80">
        <f t="shared" si="388"/>
        <v>2240</v>
      </c>
      <c r="R361" s="80">
        <f t="shared" si="389"/>
        <v>2240</v>
      </c>
      <c r="S361" s="80">
        <f t="shared" si="390"/>
        <v>80</v>
      </c>
      <c r="T361" s="80">
        <f>0</f>
        <v>0</v>
      </c>
      <c r="U361" s="80">
        <f>'Int. Sens. Plot'!$B$2</f>
        <v>100</v>
      </c>
      <c r="V361" s="80">
        <f>'Int. Sens. Plot'!$B$3</f>
        <v>25</v>
      </c>
      <c r="W361" s="80">
        <f t="shared" si="391"/>
        <v>5</v>
      </c>
      <c r="X361" s="80">
        <f t="shared" si="392"/>
        <v>5</v>
      </c>
      <c r="Y361" s="225">
        <v>0.5</v>
      </c>
      <c r="Z361" s="80">
        <v>0</v>
      </c>
      <c r="AA361" s="86">
        <v>45</v>
      </c>
      <c r="AB361" s="86">
        <v>5</v>
      </c>
      <c r="AC361" s="80">
        <v>90</v>
      </c>
      <c r="AD361" s="80">
        <v>45</v>
      </c>
      <c r="AE361" s="80">
        <v>12</v>
      </c>
      <c r="AF361" s="80">
        <f t="shared" si="393"/>
        <v>57</v>
      </c>
      <c r="AG361" s="80">
        <f t="shared" si="394"/>
        <v>57</v>
      </c>
      <c r="AH361" s="86">
        <v>0</v>
      </c>
      <c r="AI361" s="86">
        <v>12</v>
      </c>
      <c r="AJ361" s="40">
        <v>341.9</v>
      </c>
      <c r="AK361" s="86">
        <v>9</v>
      </c>
      <c r="AL361" s="86">
        <v>0</v>
      </c>
      <c r="AM361" s="91">
        <v>1</v>
      </c>
      <c r="AN361" s="91">
        <v>0.1</v>
      </c>
      <c r="AO361" s="122">
        <v>3.5</v>
      </c>
      <c r="AP361" s="122">
        <v>10</v>
      </c>
      <c r="AQ361" s="122">
        <v>3</v>
      </c>
      <c r="AR361" s="122">
        <v>3</v>
      </c>
      <c r="AS361" s="122" t="str">
        <f t="shared" si="395"/>
        <v>Stop</v>
      </c>
      <c r="AT361" s="119" t="s">
        <v>74</v>
      </c>
      <c r="AU361" s="321" t="s">
        <v>74</v>
      </c>
      <c r="AV361" s="306">
        <f t="shared" si="396"/>
        <v>19.285714285714285</v>
      </c>
      <c r="AW361" s="276">
        <f t="shared" si="397"/>
        <v>0.62222222222222223</v>
      </c>
      <c r="AX361" s="276">
        <f t="shared" si="398"/>
        <v>2.7777777777777776E-2</v>
      </c>
      <c r="AY361" s="125">
        <f t="shared" si="399"/>
        <v>4637.2621379982984</v>
      </c>
      <c r="AZ361" s="125">
        <f t="shared" si="400"/>
        <v>6955.893206997448</v>
      </c>
      <c r="BA361" s="125">
        <f t="shared" si="401"/>
        <v>9291.8099902823105</v>
      </c>
      <c r="BB361" s="125">
        <f t="shared" si="402"/>
        <v>1</v>
      </c>
      <c r="BC361" s="125">
        <f t="shared" si="403"/>
        <v>1</v>
      </c>
      <c r="BD361" s="326" t="str">
        <f t="shared" si="404"/>
        <v>-</v>
      </c>
      <c r="BE361" s="125" t="str">
        <f t="shared" si="405"/>
        <v>-</v>
      </c>
      <c r="BF361" s="125">
        <f t="shared" si="406"/>
        <v>6.0917419511276405</v>
      </c>
      <c r="BG361" s="125">
        <f t="shared" si="407"/>
        <v>1.3886920442435355</v>
      </c>
      <c r="BH361" s="127">
        <f t="shared" si="408"/>
        <v>140</v>
      </c>
      <c r="BI361" s="125">
        <f t="shared" si="409"/>
        <v>0.45499999999999996</v>
      </c>
      <c r="BJ361" s="125">
        <f t="shared" si="410"/>
        <v>0.1138</v>
      </c>
      <c r="BK361" s="127">
        <f t="shared" si="411"/>
        <v>49</v>
      </c>
      <c r="BL361" s="126">
        <f>IF(AS361="Signalized",(AC361-BK361)^2/(2*AC361),IF(AS361="Free",PEDBIKE_DELAY(AX361,AW361,AF361,AE361,AO361,AR361,AM361,L361,TRUE),IF(AS361="Stop",1,"Control N/A!")))</f>
        <v>1</v>
      </c>
      <c r="BM361" s="125">
        <f t="shared" si="412"/>
        <v>0</v>
      </c>
      <c r="BN361" s="125">
        <f t="shared" si="413"/>
        <v>2.5571920442435356</v>
      </c>
      <c r="BO361" s="124" t="str">
        <f t="shared" si="414"/>
        <v>B</v>
      </c>
      <c r="BP361" s="310"/>
      <c r="BQ361" s="302">
        <f t="shared" si="415"/>
        <v>1500</v>
      </c>
      <c r="BR361" s="126">
        <v>346</v>
      </c>
      <c r="BS361" s="127">
        <f t="shared" si="416"/>
        <v>1.5724513965629776E-4</v>
      </c>
      <c r="BT361" s="126">
        <f t="shared" si="417"/>
        <v>22.5</v>
      </c>
      <c r="BU361" s="303">
        <f t="shared" si="418"/>
        <v>8.6999999999999993</v>
      </c>
      <c r="BV361" s="276">
        <f t="shared" si="419"/>
        <v>0.62222222222222223</v>
      </c>
      <c r="BW361" s="276">
        <f t="shared" si="420"/>
        <v>6.9444444444444441E-3</v>
      </c>
      <c r="BX361" s="125">
        <f t="shared" si="421"/>
        <v>1</v>
      </c>
      <c r="BY361" s="125">
        <f t="shared" si="422"/>
        <v>3.4307907649401104E-3</v>
      </c>
      <c r="BZ361" s="125">
        <f t="shared" si="423"/>
        <v>8.6999999999999993</v>
      </c>
      <c r="CA361" s="125">
        <f t="shared" si="424"/>
        <v>9.0600475291139237E-2</v>
      </c>
      <c r="CB361" s="125">
        <f t="shared" si="425"/>
        <v>0.99554324044115694</v>
      </c>
      <c r="CC361" s="125">
        <f t="shared" si="426"/>
        <v>351.86898667859947</v>
      </c>
      <c r="CD361" s="125">
        <f t="shared" si="427"/>
        <v>1.5681954698402698</v>
      </c>
      <c r="CE361" s="125">
        <f t="shared" si="428"/>
        <v>224</v>
      </c>
      <c r="CF361" s="304" cm="1">
        <f t="array" ref="CF361">PEDBIKE_DELAY(BW361,BV361,AG361,AH361,AP361,AQ361,AN361,L361,FALSE)</f>
        <v>60.808121546444781</v>
      </c>
      <c r="CG361" s="306">
        <f t="shared" si="429"/>
        <v>8.6999999999999993</v>
      </c>
      <c r="CH361" s="125">
        <f t="shared" si="430"/>
        <v>1</v>
      </c>
      <c r="CI361" s="125">
        <f t="shared" si="431"/>
        <v>3.4307907649401104E-3</v>
      </c>
      <c r="CJ361" s="125">
        <f t="shared" si="432"/>
        <v>8.6999999999999993</v>
      </c>
      <c r="CK361" s="125">
        <f t="shared" si="433"/>
        <v>0.99554324044115694</v>
      </c>
      <c r="CL361" s="125">
        <f t="shared" si="434"/>
        <v>1</v>
      </c>
      <c r="CM361" s="125">
        <f t="shared" si="435"/>
        <v>350.30079120875922</v>
      </c>
      <c r="CN361" s="125">
        <f t="shared" si="436"/>
        <v>1.5681954698402698</v>
      </c>
      <c r="CO361" s="127">
        <f t="shared" si="437"/>
        <v>224</v>
      </c>
      <c r="CP361" s="125" cm="1">
        <f t="array" ref="CP361">PEDBIKE_DELAY(BW361,AW361,AG361,AH361,AP361,AQ361,AN361,L361,FALSE)</f>
        <v>60.808121546444781</v>
      </c>
      <c r="CQ361" s="126">
        <f t="shared" si="438"/>
        <v>30.5</v>
      </c>
      <c r="CR361" s="126">
        <f t="shared" si="439"/>
        <v>78.5</v>
      </c>
      <c r="CS361" s="126">
        <f t="shared" si="440"/>
        <v>54.5</v>
      </c>
      <c r="CT361" s="304">
        <f t="shared" si="441"/>
        <v>35.950000000000003</v>
      </c>
      <c r="CU361" s="126">
        <f t="shared" si="452"/>
        <v>60.808121546444781</v>
      </c>
      <c r="CV361" s="126">
        <f t="shared" si="442"/>
        <v>0</v>
      </c>
      <c r="CW361" s="127">
        <f t="shared" si="443"/>
        <v>0</v>
      </c>
      <c r="CX361" s="124">
        <f t="shared" si="444"/>
        <v>12</v>
      </c>
      <c r="CY361" s="124">
        <f t="shared" si="453"/>
        <v>1.8199999999999998</v>
      </c>
      <c r="CZ361" s="124">
        <f t="shared" si="454"/>
        <v>1.6471970666052747</v>
      </c>
      <c r="DA361" s="125">
        <f t="shared" si="445"/>
        <v>-1.7006999999999999</v>
      </c>
      <c r="DB361" s="125">
        <f t="shared" si="446"/>
        <v>0.46200000000000002</v>
      </c>
      <c r="DC361" s="125">
        <f t="shared" si="447"/>
        <v>2.8936999999999995</v>
      </c>
      <c r="DD361" s="125">
        <f t="shared" si="455"/>
        <v>4.3608970666052755</v>
      </c>
      <c r="DE361" s="298" t="str">
        <f t="shared" si="448"/>
        <v>C</v>
      </c>
    </row>
    <row r="362" spans="1:109" x14ac:dyDescent="0.25">
      <c r="A362" s="23">
        <v>900</v>
      </c>
      <c r="B362" s="23">
        <v>25</v>
      </c>
      <c r="C362" s="23">
        <v>4</v>
      </c>
      <c r="D362" s="23" t="s">
        <v>266</v>
      </c>
      <c r="E362" s="312">
        <f t="shared" si="380"/>
        <v>2.6282920442435356</v>
      </c>
      <c r="F362" s="287" t="str">
        <f t="shared" si="381"/>
        <v>B</v>
      </c>
      <c r="G362" s="312">
        <f t="shared" si="382"/>
        <v>2.9514499999999999</v>
      </c>
      <c r="H362" s="312">
        <f t="shared" si="382"/>
        <v>4.7753444687958009</v>
      </c>
      <c r="I362" s="287" t="str">
        <f t="shared" si="383"/>
        <v>C</v>
      </c>
      <c r="J362" s="320">
        <f t="shared" si="449"/>
        <v>4</v>
      </c>
      <c r="K362" s="80">
        <f t="shared" si="450"/>
        <v>4</v>
      </c>
      <c r="L362" s="82">
        <f t="shared" si="451"/>
        <v>4</v>
      </c>
      <c r="M362" s="80">
        <f t="shared" si="384"/>
        <v>25</v>
      </c>
      <c r="N362" s="80">
        <f t="shared" si="385"/>
        <v>180</v>
      </c>
      <c r="O362" s="80">
        <f t="shared" si="386"/>
        <v>180</v>
      </c>
      <c r="P362" s="80">
        <f t="shared" si="387"/>
        <v>900</v>
      </c>
      <c r="Q362" s="80">
        <f t="shared" si="388"/>
        <v>2520</v>
      </c>
      <c r="R362" s="80">
        <f t="shared" si="389"/>
        <v>2520</v>
      </c>
      <c r="S362" s="80">
        <f t="shared" si="390"/>
        <v>90</v>
      </c>
      <c r="T362" s="80">
        <f>0</f>
        <v>0</v>
      </c>
      <c r="U362" s="80">
        <f>'Int. Sens. Plot'!$B$2</f>
        <v>100</v>
      </c>
      <c r="V362" s="80">
        <f>'Int. Sens. Plot'!$B$3</f>
        <v>25</v>
      </c>
      <c r="W362" s="80">
        <f t="shared" si="391"/>
        <v>5</v>
      </c>
      <c r="X362" s="80">
        <f t="shared" si="392"/>
        <v>5</v>
      </c>
      <c r="Y362" s="225">
        <v>0.5</v>
      </c>
      <c r="Z362" s="80">
        <v>0</v>
      </c>
      <c r="AA362" s="86">
        <v>45</v>
      </c>
      <c r="AB362" s="86">
        <v>5</v>
      </c>
      <c r="AC362" s="80">
        <v>90</v>
      </c>
      <c r="AD362" s="80">
        <v>45</v>
      </c>
      <c r="AE362" s="80">
        <v>12</v>
      </c>
      <c r="AF362" s="80">
        <f t="shared" si="393"/>
        <v>57</v>
      </c>
      <c r="AG362" s="80">
        <f t="shared" si="394"/>
        <v>57</v>
      </c>
      <c r="AH362" s="86">
        <v>0</v>
      </c>
      <c r="AI362" s="86">
        <v>12</v>
      </c>
      <c r="AJ362" s="40">
        <v>342.9</v>
      </c>
      <c r="AK362" s="86">
        <v>9</v>
      </c>
      <c r="AL362" s="86">
        <v>0</v>
      </c>
      <c r="AM362" s="91">
        <v>1</v>
      </c>
      <c r="AN362" s="91">
        <v>0.1</v>
      </c>
      <c r="AO362" s="122">
        <v>3.5</v>
      </c>
      <c r="AP362" s="122">
        <v>10</v>
      </c>
      <c r="AQ362" s="122">
        <v>3</v>
      </c>
      <c r="AR362" s="122">
        <v>3</v>
      </c>
      <c r="AS362" s="122" t="str">
        <f t="shared" si="395"/>
        <v>Stop</v>
      </c>
      <c r="AT362" s="119" t="s">
        <v>74</v>
      </c>
      <c r="AU362" s="321" t="s">
        <v>74</v>
      </c>
      <c r="AV362" s="306">
        <f t="shared" si="396"/>
        <v>19.285714285714285</v>
      </c>
      <c r="AW362" s="276">
        <f t="shared" si="397"/>
        <v>0.7</v>
      </c>
      <c r="AX362" s="276">
        <f t="shared" si="398"/>
        <v>2.7777777777777776E-2</v>
      </c>
      <c r="AY362" s="125">
        <f t="shared" si="399"/>
        <v>18560.588248741173</v>
      </c>
      <c r="AZ362" s="125">
        <f t="shared" si="400"/>
        <v>27840.882373111759</v>
      </c>
      <c r="BA362" s="125">
        <f t="shared" si="401"/>
        <v>37138.462211768063</v>
      </c>
      <c r="BB362" s="125">
        <f t="shared" si="402"/>
        <v>1</v>
      </c>
      <c r="BC362" s="125">
        <f t="shared" si="403"/>
        <v>1</v>
      </c>
      <c r="BD362" s="326" t="str">
        <f t="shared" si="404"/>
        <v>-</v>
      </c>
      <c r="BE362" s="125" t="str">
        <f t="shared" si="405"/>
        <v>-</v>
      </c>
      <c r="BF362" s="125">
        <f t="shared" si="406"/>
        <v>5.4359033497218094</v>
      </c>
      <c r="BG362" s="125">
        <f t="shared" si="407"/>
        <v>1.3886920442435355</v>
      </c>
      <c r="BH362" s="127">
        <f t="shared" si="408"/>
        <v>157.5</v>
      </c>
      <c r="BI362" s="125">
        <f t="shared" si="409"/>
        <v>0.51187499999999997</v>
      </c>
      <c r="BJ362" s="125">
        <f t="shared" si="410"/>
        <v>0.128025</v>
      </c>
      <c r="BK362" s="127">
        <f t="shared" si="411"/>
        <v>49</v>
      </c>
      <c r="BL362" s="126">
        <f>IF(AS362="Signalized",(AC362-BK362)^2/(2*AC362),IF(AS362="Free",PEDBIKE_DELAY(AX362,AW362,AF362,AE362,AO362,AR362,AM362,L362,TRUE),IF(AS362="Stop",1,"Control N/A!")))</f>
        <v>1</v>
      </c>
      <c r="BM362" s="125">
        <f t="shared" si="412"/>
        <v>0</v>
      </c>
      <c r="BN362" s="125">
        <f t="shared" si="413"/>
        <v>2.6282920442435356</v>
      </c>
      <c r="BO362" s="124" t="str">
        <f t="shared" si="414"/>
        <v>B</v>
      </c>
      <c r="BP362" s="310"/>
      <c r="BQ362" s="302">
        <f t="shared" si="415"/>
        <v>1500</v>
      </c>
      <c r="BR362" s="126">
        <v>347</v>
      </c>
      <c r="BS362" s="127">
        <f t="shared" si="416"/>
        <v>2.1880236019538722E-5</v>
      </c>
      <c r="BT362" s="126">
        <f t="shared" si="417"/>
        <v>22.5</v>
      </c>
      <c r="BU362" s="303">
        <f t="shared" si="418"/>
        <v>8.6999999999999993</v>
      </c>
      <c r="BV362" s="276">
        <f t="shared" si="419"/>
        <v>0.7</v>
      </c>
      <c r="BW362" s="276">
        <f t="shared" si="420"/>
        <v>6.9444444444444441E-3</v>
      </c>
      <c r="BX362" s="125">
        <f t="shared" si="421"/>
        <v>1</v>
      </c>
      <c r="BY362" s="125">
        <f t="shared" si="422"/>
        <v>2.9142425772132417E-3</v>
      </c>
      <c r="BZ362" s="125">
        <f t="shared" si="423"/>
        <v>8.6999999999999993</v>
      </c>
      <c r="CA362" s="125">
        <f t="shared" si="424"/>
        <v>0.10133244333396374</v>
      </c>
      <c r="CB362" s="125">
        <f t="shared" si="425"/>
        <v>0.9977345910851857</v>
      </c>
      <c r="CC362" s="125">
        <f t="shared" si="426"/>
        <v>621.88226211480298</v>
      </c>
      <c r="CD362" s="125">
        <f t="shared" si="427"/>
        <v>1.4088176205597727</v>
      </c>
      <c r="CE362" s="125">
        <f t="shared" si="428"/>
        <v>441</v>
      </c>
      <c r="CF362" s="304" cm="1">
        <f t="array" ref="CF362">PEDBIKE_DELAY(BW362,BV362,AG362,AH362,AP362,AQ362,AN362,L362,FALSE)</f>
        <v>83.92398037112568</v>
      </c>
      <c r="CG362" s="306">
        <f t="shared" si="429"/>
        <v>8.6999999999999993</v>
      </c>
      <c r="CH362" s="125">
        <f t="shared" si="430"/>
        <v>1</v>
      </c>
      <c r="CI362" s="125">
        <f t="shared" si="431"/>
        <v>2.9142425772132417E-3</v>
      </c>
      <c r="CJ362" s="125">
        <f t="shared" si="432"/>
        <v>8.6999999999999993</v>
      </c>
      <c r="CK362" s="125">
        <f t="shared" si="433"/>
        <v>0.9977345910851857</v>
      </c>
      <c r="CL362" s="125">
        <f t="shared" si="434"/>
        <v>1</v>
      </c>
      <c r="CM362" s="125">
        <f t="shared" si="435"/>
        <v>620.47344449424327</v>
      </c>
      <c r="CN362" s="125">
        <f t="shared" si="436"/>
        <v>1.4088176205597727</v>
      </c>
      <c r="CO362" s="127">
        <f t="shared" si="437"/>
        <v>441</v>
      </c>
      <c r="CP362" s="125" cm="1">
        <f t="array" ref="CP362">PEDBIKE_DELAY(BW362,AW362,AG362,AH362,AP362,AQ362,AN362,L362,FALSE)</f>
        <v>83.92398037112568</v>
      </c>
      <c r="CQ362" s="126">
        <f t="shared" si="438"/>
        <v>30.5</v>
      </c>
      <c r="CR362" s="126">
        <f t="shared" si="439"/>
        <v>78.5</v>
      </c>
      <c r="CS362" s="126">
        <f t="shared" si="440"/>
        <v>54.5</v>
      </c>
      <c r="CT362" s="304">
        <f t="shared" si="441"/>
        <v>35.950000000000003</v>
      </c>
      <c r="CU362" s="126">
        <f t="shared" si="452"/>
        <v>83.92398037112568</v>
      </c>
      <c r="CV362" s="126">
        <f t="shared" si="442"/>
        <v>0</v>
      </c>
      <c r="CW362" s="127">
        <f t="shared" si="443"/>
        <v>0</v>
      </c>
      <c r="CX362" s="124">
        <f t="shared" si="444"/>
        <v>12</v>
      </c>
      <c r="CY362" s="124">
        <f t="shared" si="453"/>
        <v>2.0474999999999999</v>
      </c>
      <c r="CZ362" s="124">
        <f t="shared" si="454"/>
        <v>1.7763944687958011</v>
      </c>
      <c r="DA362" s="125">
        <f t="shared" si="445"/>
        <v>-1.7006999999999999</v>
      </c>
      <c r="DB362" s="125">
        <f t="shared" si="446"/>
        <v>0.51975000000000005</v>
      </c>
      <c r="DC362" s="125">
        <f t="shared" si="447"/>
        <v>2.9514499999999999</v>
      </c>
      <c r="DD362" s="125">
        <f t="shared" si="455"/>
        <v>4.7753444687958009</v>
      </c>
      <c r="DE362" s="298" t="str">
        <f t="shared" si="448"/>
        <v>C</v>
      </c>
    </row>
    <row r="363" spans="1:109" x14ac:dyDescent="0.25">
      <c r="A363" s="23">
        <v>1000</v>
      </c>
      <c r="B363" s="23">
        <v>25</v>
      </c>
      <c r="C363" s="23">
        <v>4</v>
      </c>
      <c r="D363" s="23" t="s">
        <v>266</v>
      </c>
      <c r="E363" s="312">
        <f t="shared" si="380"/>
        <v>2.6993920442435355</v>
      </c>
      <c r="F363" s="287" t="str">
        <f t="shared" si="381"/>
        <v>B</v>
      </c>
      <c r="G363" s="312">
        <f t="shared" si="382"/>
        <v>3.0091999999999994</v>
      </c>
      <c r="H363" s="312">
        <f t="shared" si="382"/>
        <v>5.1818556657208967</v>
      </c>
      <c r="I363" s="287" t="str">
        <f t="shared" si="383"/>
        <v>C</v>
      </c>
      <c r="J363" s="320">
        <f t="shared" si="449"/>
        <v>4</v>
      </c>
      <c r="K363" s="80">
        <f t="shared" si="450"/>
        <v>4</v>
      </c>
      <c r="L363" s="82">
        <f t="shared" si="451"/>
        <v>4</v>
      </c>
      <c r="M363" s="80">
        <f t="shared" si="384"/>
        <v>25</v>
      </c>
      <c r="N363" s="80">
        <f t="shared" si="385"/>
        <v>200</v>
      </c>
      <c r="O363" s="80">
        <f t="shared" si="386"/>
        <v>200</v>
      </c>
      <c r="P363" s="80">
        <f t="shared" si="387"/>
        <v>1000</v>
      </c>
      <c r="Q363" s="80">
        <f t="shared" si="388"/>
        <v>2800</v>
      </c>
      <c r="R363" s="80">
        <f t="shared" si="389"/>
        <v>2800</v>
      </c>
      <c r="S363" s="80">
        <f t="shared" si="390"/>
        <v>100</v>
      </c>
      <c r="T363" s="80">
        <f>0</f>
        <v>0</v>
      </c>
      <c r="U363" s="80">
        <f>'Int. Sens. Plot'!$B$2</f>
        <v>100</v>
      </c>
      <c r="V363" s="80">
        <f>'Int. Sens. Plot'!$B$3</f>
        <v>25</v>
      </c>
      <c r="W363" s="80">
        <f t="shared" si="391"/>
        <v>5</v>
      </c>
      <c r="X363" s="80">
        <f t="shared" si="392"/>
        <v>5</v>
      </c>
      <c r="Y363" s="225">
        <v>0.5</v>
      </c>
      <c r="Z363" s="80">
        <v>0</v>
      </c>
      <c r="AA363" s="86">
        <v>45</v>
      </c>
      <c r="AB363" s="86">
        <v>5</v>
      </c>
      <c r="AC363" s="80">
        <v>90</v>
      </c>
      <c r="AD363" s="80">
        <v>45</v>
      </c>
      <c r="AE363" s="80">
        <v>12</v>
      </c>
      <c r="AF363" s="80">
        <f t="shared" si="393"/>
        <v>57</v>
      </c>
      <c r="AG363" s="80">
        <f t="shared" si="394"/>
        <v>57</v>
      </c>
      <c r="AH363" s="86">
        <v>0</v>
      </c>
      <c r="AI363" s="86">
        <v>12</v>
      </c>
      <c r="AJ363" s="40">
        <v>343.9</v>
      </c>
      <c r="AK363" s="86">
        <v>9</v>
      </c>
      <c r="AL363" s="86">
        <v>0</v>
      </c>
      <c r="AM363" s="91">
        <v>1</v>
      </c>
      <c r="AN363" s="91">
        <v>0.1</v>
      </c>
      <c r="AO363" s="122">
        <v>3.5</v>
      </c>
      <c r="AP363" s="122">
        <v>10</v>
      </c>
      <c r="AQ363" s="122">
        <v>3</v>
      </c>
      <c r="AR363" s="122">
        <v>3</v>
      </c>
      <c r="AS363" s="122" t="str">
        <f t="shared" si="395"/>
        <v>Stop</v>
      </c>
      <c r="AT363" s="119" t="s">
        <v>74</v>
      </c>
      <c r="AU363" s="321" t="s">
        <v>74</v>
      </c>
      <c r="AV363" s="306">
        <f t="shared" si="396"/>
        <v>19.285714285714285</v>
      </c>
      <c r="AW363" s="276">
        <f t="shared" si="397"/>
        <v>0.77777777777777779</v>
      </c>
      <c r="AX363" s="276">
        <f t="shared" si="398"/>
        <v>2.7777777777777776E-2</v>
      </c>
      <c r="AY363" s="125">
        <f t="shared" si="399"/>
        <v>75150.201367885718</v>
      </c>
      <c r="AZ363" s="125">
        <f t="shared" si="400"/>
        <v>112725.30205182858</v>
      </c>
      <c r="BA363" s="125">
        <f t="shared" si="401"/>
        <v>150317.68845005715</v>
      </c>
      <c r="BB363" s="125">
        <f t="shared" si="402"/>
        <v>1</v>
      </c>
      <c r="BC363" s="125">
        <f t="shared" si="403"/>
        <v>1</v>
      </c>
      <c r="BD363" s="326" t="str">
        <f t="shared" si="404"/>
        <v>-</v>
      </c>
      <c r="BE363" s="125" t="str">
        <f t="shared" si="405"/>
        <v>-</v>
      </c>
      <c r="BF363" s="125">
        <f t="shared" si="406"/>
        <v>4.9260997857153797</v>
      </c>
      <c r="BG363" s="125">
        <f t="shared" si="407"/>
        <v>1.3886920442435355</v>
      </c>
      <c r="BH363" s="127">
        <f t="shared" si="408"/>
        <v>175</v>
      </c>
      <c r="BI363" s="125">
        <f t="shared" si="409"/>
        <v>0.56874999999999998</v>
      </c>
      <c r="BJ363" s="125">
        <f t="shared" si="410"/>
        <v>0.14224999999999999</v>
      </c>
      <c r="BK363" s="127">
        <f t="shared" si="411"/>
        <v>49</v>
      </c>
      <c r="BL363" s="126">
        <f>IF(AS363="Signalized",(AC363-BK363)^2/(2*AC363),IF(AS363="Free",PEDBIKE_DELAY(AX363,AW363,AF363,AE363,AO363,AR363,AM363,L363,TRUE),IF(AS363="Stop",1,"Control N/A!")))</f>
        <v>1</v>
      </c>
      <c r="BM363" s="125">
        <f t="shared" si="412"/>
        <v>0</v>
      </c>
      <c r="BN363" s="125">
        <f t="shared" si="413"/>
        <v>2.6993920442435355</v>
      </c>
      <c r="BO363" s="124" t="str">
        <f t="shared" si="414"/>
        <v>B</v>
      </c>
      <c r="BP363" s="310"/>
      <c r="BQ363" s="302">
        <f t="shared" si="415"/>
        <v>1500</v>
      </c>
      <c r="BR363" s="126">
        <v>348</v>
      </c>
      <c r="BS363" s="127">
        <f t="shared" si="416"/>
        <v>3.0109343057000559E-6</v>
      </c>
      <c r="BT363" s="126">
        <f t="shared" si="417"/>
        <v>22.5</v>
      </c>
      <c r="BU363" s="303">
        <f t="shared" si="418"/>
        <v>8.6999999999999993</v>
      </c>
      <c r="BV363" s="276">
        <f t="shared" si="419"/>
        <v>0.77777777777777779</v>
      </c>
      <c r="BW363" s="276">
        <f t="shared" si="420"/>
        <v>6.9444444444444441E-3</v>
      </c>
      <c r="BX363" s="125">
        <f t="shared" si="421"/>
        <v>1</v>
      </c>
      <c r="BY363" s="125">
        <f t="shared" si="422"/>
        <v>2.6192316032371738E-3</v>
      </c>
      <c r="BZ363" s="125">
        <f t="shared" si="423"/>
        <v>8.6999999999999993</v>
      </c>
      <c r="CA363" s="125">
        <f t="shared" si="424"/>
        <v>0.11193776171957726</v>
      </c>
      <c r="CB363" s="125">
        <f t="shared" si="425"/>
        <v>0.99884847331709037</v>
      </c>
      <c r="CC363" s="125">
        <f t="shared" si="426"/>
        <v>1107.8201425005288</v>
      </c>
      <c r="CD363" s="125">
        <f t="shared" si="427"/>
        <v>1.2756844539540753</v>
      </c>
      <c r="CE363" s="125">
        <f t="shared" si="428"/>
        <v>868</v>
      </c>
      <c r="CF363" s="304" cm="1">
        <f t="array" ref="CF363">PEDBIKE_DELAY(BW363,BV363,AG363,AH363,AP363,AQ363,AN363,L363,FALSE)</f>
        <v>113.55739515813687</v>
      </c>
      <c r="CG363" s="306">
        <f t="shared" si="429"/>
        <v>8.6999999999999993</v>
      </c>
      <c r="CH363" s="125">
        <f t="shared" si="430"/>
        <v>1</v>
      </c>
      <c r="CI363" s="125">
        <f t="shared" si="431"/>
        <v>2.6192316032371738E-3</v>
      </c>
      <c r="CJ363" s="125">
        <f t="shared" si="432"/>
        <v>8.6999999999999993</v>
      </c>
      <c r="CK363" s="125">
        <f t="shared" si="433"/>
        <v>0.99884847331709037</v>
      </c>
      <c r="CL363" s="125">
        <f t="shared" si="434"/>
        <v>1</v>
      </c>
      <c r="CM363" s="125">
        <f t="shared" si="435"/>
        <v>1106.5444580465748</v>
      </c>
      <c r="CN363" s="125">
        <f t="shared" si="436"/>
        <v>1.2756844539540753</v>
      </c>
      <c r="CO363" s="127">
        <f t="shared" si="437"/>
        <v>868</v>
      </c>
      <c r="CP363" s="125" cm="1">
        <f t="array" ref="CP363">PEDBIKE_DELAY(BW363,AW363,AG363,AH363,AP363,AQ363,AN363,L363,FALSE)</f>
        <v>113.55739515813687</v>
      </c>
      <c r="CQ363" s="126">
        <f t="shared" si="438"/>
        <v>30.5</v>
      </c>
      <c r="CR363" s="126">
        <f t="shared" si="439"/>
        <v>78.5</v>
      </c>
      <c r="CS363" s="126">
        <f t="shared" si="440"/>
        <v>54.5</v>
      </c>
      <c r="CT363" s="304">
        <f t="shared" si="441"/>
        <v>35.950000000000003</v>
      </c>
      <c r="CU363" s="126">
        <f t="shared" si="452"/>
        <v>113.55739515813687</v>
      </c>
      <c r="CV363" s="126">
        <f t="shared" si="442"/>
        <v>0</v>
      </c>
      <c r="CW363" s="127">
        <f t="shared" si="443"/>
        <v>0</v>
      </c>
      <c r="CX363" s="124">
        <f t="shared" si="444"/>
        <v>12</v>
      </c>
      <c r="CY363" s="124">
        <f t="shared" si="453"/>
        <v>2.2749999999999999</v>
      </c>
      <c r="CZ363" s="124">
        <f t="shared" si="454"/>
        <v>1.8976556657208965</v>
      </c>
      <c r="DA363" s="125">
        <f t="shared" si="445"/>
        <v>-1.7006999999999999</v>
      </c>
      <c r="DB363" s="125">
        <f t="shared" si="446"/>
        <v>0.57750000000000001</v>
      </c>
      <c r="DC363" s="125">
        <f t="shared" si="447"/>
        <v>3.0091999999999994</v>
      </c>
      <c r="DD363" s="125">
        <f t="shared" si="455"/>
        <v>5.1818556657208967</v>
      </c>
      <c r="DE363" s="298" t="str">
        <f t="shared" si="448"/>
        <v>C</v>
      </c>
    </row>
    <row r="364" spans="1:109" x14ac:dyDescent="0.25">
      <c r="A364" s="23">
        <v>1100</v>
      </c>
      <c r="B364" s="23">
        <v>25</v>
      </c>
      <c r="C364" s="23">
        <v>4</v>
      </c>
      <c r="D364" s="23" t="s">
        <v>266</v>
      </c>
      <c r="E364" s="312">
        <f t="shared" si="380"/>
        <v>2.7704920442435355</v>
      </c>
      <c r="F364" s="287" t="str">
        <f t="shared" si="381"/>
        <v>C</v>
      </c>
      <c r="G364" s="312">
        <f t="shared" si="382"/>
        <v>3.0669499999999998</v>
      </c>
      <c r="H364" s="312">
        <f t="shared" si="382"/>
        <v>5.5798372882687168</v>
      </c>
      <c r="I364" s="287" t="str">
        <f t="shared" si="383"/>
        <v>C</v>
      </c>
      <c r="J364" s="320">
        <f t="shared" si="449"/>
        <v>4</v>
      </c>
      <c r="K364" s="80">
        <f t="shared" si="450"/>
        <v>4</v>
      </c>
      <c r="L364" s="82">
        <f t="shared" si="451"/>
        <v>4</v>
      </c>
      <c r="M364" s="80">
        <f t="shared" si="384"/>
        <v>25</v>
      </c>
      <c r="N364" s="80">
        <f t="shared" si="385"/>
        <v>220</v>
      </c>
      <c r="O364" s="80">
        <f t="shared" si="386"/>
        <v>220</v>
      </c>
      <c r="P364" s="80">
        <f t="shared" si="387"/>
        <v>1100</v>
      </c>
      <c r="Q364" s="80">
        <f t="shared" si="388"/>
        <v>3080</v>
      </c>
      <c r="R364" s="80">
        <f t="shared" si="389"/>
        <v>3080</v>
      </c>
      <c r="S364" s="80">
        <f t="shared" si="390"/>
        <v>110</v>
      </c>
      <c r="T364" s="80">
        <f>0</f>
        <v>0</v>
      </c>
      <c r="U364" s="80">
        <f>'Int. Sens. Plot'!$B$2</f>
        <v>100</v>
      </c>
      <c r="V364" s="80">
        <f>'Int. Sens. Plot'!$B$3</f>
        <v>25</v>
      </c>
      <c r="W364" s="80">
        <f t="shared" si="391"/>
        <v>5</v>
      </c>
      <c r="X364" s="80">
        <f t="shared" si="392"/>
        <v>5</v>
      </c>
      <c r="Y364" s="225">
        <v>0.5</v>
      </c>
      <c r="Z364" s="80">
        <v>0</v>
      </c>
      <c r="AA364" s="86">
        <v>45</v>
      </c>
      <c r="AB364" s="86">
        <v>5</v>
      </c>
      <c r="AC364" s="80">
        <v>90</v>
      </c>
      <c r="AD364" s="80">
        <v>45</v>
      </c>
      <c r="AE364" s="80">
        <v>12</v>
      </c>
      <c r="AF364" s="80">
        <f t="shared" si="393"/>
        <v>57</v>
      </c>
      <c r="AG364" s="80">
        <f t="shared" si="394"/>
        <v>57</v>
      </c>
      <c r="AH364" s="86">
        <v>0</v>
      </c>
      <c r="AI364" s="86">
        <v>12</v>
      </c>
      <c r="AJ364" s="40">
        <v>344.9</v>
      </c>
      <c r="AK364" s="86">
        <v>9</v>
      </c>
      <c r="AL364" s="86">
        <v>0</v>
      </c>
      <c r="AM364" s="91">
        <v>1</v>
      </c>
      <c r="AN364" s="91">
        <v>0.1</v>
      </c>
      <c r="AO364" s="122">
        <v>3.5</v>
      </c>
      <c r="AP364" s="122">
        <v>10</v>
      </c>
      <c r="AQ364" s="122">
        <v>3</v>
      </c>
      <c r="AR364" s="122">
        <v>3</v>
      </c>
      <c r="AS364" s="122" t="str">
        <f t="shared" si="395"/>
        <v>Stop</v>
      </c>
      <c r="AT364" s="119" t="s">
        <v>74</v>
      </c>
      <c r="AU364" s="321" t="s">
        <v>74</v>
      </c>
      <c r="AV364" s="306">
        <f t="shared" si="396"/>
        <v>19.285714285714285</v>
      </c>
      <c r="AW364" s="276">
        <f t="shared" si="397"/>
        <v>0.85555555555555551</v>
      </c>
      <c r="AX364" s="276">
        <f t="shared" si="398"/>
        <v>2.7777777777777776E-2</v>
      </c>
      <c r="AY364" s="125">
        <f t="shared" si="399"/>
        <v>307143.34286556591</v>
      </c>
      <c r="AZ364" s="125">
        <f t="shared" si="400"/>
        <v>460715.01429834886</v>
      </c>
      <c r="BA364" s="125">
        <f t="shared" si="401"/>
        <v>614303.9714454175</v>
      </c>
      <c r="BB364" s="125">
        <f t="shared" si="402"/>
        <v>1</v>
      </c>
      <c r="BC364" s="125">
        <f t="shared" si="403"/>
        <v>1</v>
      </c>
      <c r="BD364" s="326" t="str">
        <f t="shared" si="404"/>
        <v>-</v>
      </c>
      <c r="BE364" s="125" t="str">
        <f t="shared" si="405"/>
        <v>-</v>
      </c>
      <c r="BF364" s="125">
        <f t="shared" si="406"/>
        <v>4.5121010427112704</v>
      </c>
      <c r="BG364" s="125">
        <f t="shared" si="407"/>
        <v>1.3886920442435355</v>
      </c>
      <c r="BH364" s="127">
        <f t="shared" si="408"/>
        <v>192.5</v>
      </c>
      <c r="BI364" s="125">
        <f t="shared" si="409"/>
        <v>0.62562499999999999</v>
      </c>
      <c r="BJ364" s="125">
        <f t="shared" si="410"/>
        <v>0.156475</v>
      </c>
      <c r="BK364" s="127">
        <f t="shared" si="411"/>
        <v>49</v>
      </c>
      <c r="BL364" s="126">
        <f>IF(AS364="Signalized",(AC364-BK364)^2/(2*AC364),IF(AS364="Free",PEDBIKE_DELAY(AX364,AW364,AF364,AE364,AO364,AR364,AM364,L364,TRUE),IF(AS364="Stop",1,"Control N/A!")))</f>
        <v>1</v>
      </c>
      <c r="BM364" s="125">
        <f t="shared" si="412"/>
        <v>0</v>
      </c>
      <c r="BN364" s="125">
        <f t="shared" si="413"/>
        <v>2.7704920442435355</v>
      </c>
      <c r="BO364" s="124" t="str">
        <f t="shared" si="414"/>
        <v>C</v>
      </c>
      <c r="BP364" s="310"/>
      <c r="BQ364" s="302">
        <f t="shared" si="415"/>
        <v>1500</v>
      </c>
      <c r="BR364" s="126">
        <v>349</v>
      </c>
      <c r="BS364" s="127">
        <f t="shared" si="416"/>
        <v>4.0975575623918468E-7</v>
      </c>
      <c r="BT364" s="126">
        <f t="shared" si="417"/>
        <v>22.5</v>
      </c>
      <c r="BU364" s="303">
        <f t="shared" si="418"/>
        <v>8.6999999999999993</v>
      </c>
      <c r="BV364" s="276">
        <f t="shared" si="419"/>
        <v>0.85555555555555551</v>
      </c>
      <c r="BW364" s="276">
        <f t="shared" si="420"/>
        <v>6.9444444444444441E-3</v>
      </c>
      <c r="BX364" s="125">
        <f t="shared" si="421"/>
        <v>1</v>
      </c>
      <c r="BY364" s="125">
        <f t="shared" si="422"/>
        <v>2.4528408162715651E-3</v>
      </c>
      <c r="BZ364" s="125">
        <f t="shared" si="423"/>
        <v>8.6999999999999993</v>
      </c>
      <c r="CA364" s="125">
        <f t="shared" si="424"/>
        <v>0.12241792506067406</v>
      </c>
      <c r="CB364" s="125">
        <f t="shared" si="425"/>
        <v>0.99941466916070576</v>
      </c>
      <c r="CC364" s="125">
        <f t="shared" si="426"/>
        <v>1988.167596740326</v>
      </c>
      <c r="CD364" s="125">
        <f t="shared" si="427"/>
        <v>1.1637358080575113</v>
      </c>
      <c r="CE364" s="125">
        <f t="shared" si="428"/>
        <v>1708</v>
      </c>
      <c r="CF364" s="304" cm="1">
        <f t="array" ref="CF364">PEDBIKE_DELAY(BW364,BV364,AG364,AH364,AP364,AQ364,AN364,L364,FALSE)</f>
        <v>150.42048927017231</v>
      </c>
      <c r="CG364" s="306">
        <f t="shared" si="429"/>
        <v>8.6999999999999993</v>
      </c>
      <c r="CH364" s="125">
        <f t="shared" si="430"/>
        <v>1</v>
      </c>
      <c r="CI364" s="125">
        <f t="shared" si="431"/>
        <v>2.4528408162715651E-3</v>
      </c>
      <c r="CJ364" s="125">
        <f t="shared" si="432"/>
        <v>8.6999999999999993</v>
      </c>
      <c r="CK364" s="125">
        <f t="shared" si="433"/>
        <v>0.99941466916070587</v>
      </c>
      <c r="CL364" s="125">
        <f t="shared" si="434"/>
        <v>1</v>
      </c>
      <c r="CM364" s="125">
        <f t="shared" si="435"/>
        <v>1987.0038609322683</v>
      </c>
      <c r="CN364" s="125">
        <f t="shared" si="436"/>
        <v>1.1637358080575113</v>
      </c>
      <c r="CO364" s="127">
        <f t="shared" si="437"/>
        <v>1708</v>
      </c>
      <c r="CP364" s="125" cm="1">
        <f t="array" ref="CP364">PEDBIKE_DELAY(BW364,AW364,AG364,AH364,AP364,AQ364,AN364,L364,FALSE)</f>
        <v>150.42048927017231</v>
      </c>
      <c r="CQ364" s="126">
        <f t="shared" si="438"/>
        <v>30.5</v>
      </c>
      <c r="CR364" s="126">
        <f t="shared" si="439"/>
        <v>78.5</v>
      </c>
      <c r="CS364" s="126">
        <f t="shared" si="440"/>
        <v>54.5</v>
      </c>
      <c r="CT364" s="304">
        <f t="shared" si="441"/>
        <v>35.950000000000003</v>
      </c>
      <c r="CU364" s="126">
        <f t="shared" si="452"/>
        <v>150.42048927017231</v>
      </c>
      <c r="CV364" s="126">
        <f t="shared" si="442"/>
        <v>0</v>
      </c>
      <c r="CW364" s="127">
        <f t="shared" si="443"/>
        <v>0</v>
      </c>
      <c r="CX364" s="124">
        <f t="shared" si="444"/>
        <v>12</v>
      </c>
      <c r="CY364" s="124">
        <f t="shared" si="453"/>
        <v>2.5024999999999999</v>
      </c>
      <c r="CZ364" s="124">
        <f t="shared" si="454"/>
        <v>2.0103872882687162</v>
      </c>
      <c r="DA364" s="125">
        <f t="shared" si="445"/>
        <v>-1.7006999999999999</v>
      </c>
      <c r="DB364" s="125">
        <f t="shared" si="446"/>
        <v>0.63524999999999998</v>
      </c>
      <c r="DC364" s="125">
        <f t="shared" si="447"/>
        <v>3.0669499999999998</v>
      </c>
      <c r="DD364" s="125">
        <f t="shared" si="455"/>
        <v>5.5798372882687168</v>
      </c>
      <c r="DE364" s="298" t="str">
        <f t="shared" si="448"/>
        <v>C</v>
      </c>
    </row>
    <row r="365" spans="1:109" x14ac:dyDescent="0.25">
      <c r="A365" s="23">
        <v>1200</v>
      </c>
      <c r="B365" s="23">
        <v>25</v>
      </c>
      <c r="C365" s="23">
        <v>4</v>
      </c>
      <c r="D365" s="23" t="s">
        <v>266</v>
      </c>
      <c r="E365" s="312">
        <f t="shared" si="380"/>
        <v>2.8415920442435358</v>
      </c>
      <c r="F365" s="287" t="str">
        <f t="shared" si="381"/>
        <v>C</v>
      </c>
      <c r="G365" s="312">
        <f t="shared" si="382"/>
        <v>3.1246999999999994</v>
      </c>
      <c r="H365" s="312">
        <f t="shared" si="382"/>
        <v>5.9687726832010561</v>
      </c>
      <c r="I365" s="287" t="str">
        <f t="shared" si="383"/>
        <v>C</v>
      </c>
      <c r="J365" s="320">
        <f t="shared" si="449"/>
        <v>4</v>
      </c>
      <c r="K365" s="80">
        <f t="shared" si="450"/>
        <v>4</v>
      </c>
      <c r="L365" s="82">
        <f t="shared" si="451"/>
        <v>4</v>
      </c>
      <c r="M365" s="80">
        <f t="shared" si="384"/>
        <v>25</v>
      </c>
      <c r="N365" s="80">
        <f t="shared" si="385"/>
        <v>240</v>
      </c>
      <c r="O365" s="80">
        <f t="shared" si="386"/>
        <v>240</v>
      </c>
      <c r="P365" s="80">
        <f t="shared" si="387"/>
        <v>1200</v>
      </c>
      <c r="Q365" s="80">
        <f t="shared" si="388"/>
        <v>3360</v>
      </c>
      <c r="R365" s="80">
        <f t="shared" si="389"/>
        <v>3360</v>
      </c>
      <c r="S365" s="80">
        <f t="shared" si="390"/>
        <v>120</v>
      </c>
      <c r="T365" s="80">
        <f>0</f>
        <v>0</v>
      </c>
      <c r="U365" s="80">
        <f>'Int. Sens. Plot'!$B$2</f>
        <v>100</v>
      </c>
      <c r="V365" s="80">
        <f>'Int. Sens. Plot'!$B$3</f>
        <v>25</v>
      </c>
      <c r="W365" s="80">
        <f t="shared" si="391"/>
        <v>5</v>
      </c>
      <c r="X365" s="80">
        <f t="shared" si="392"/>
        <v>5</v>
      </c>
      <c r="Y365" s="225">
        <v>0.5</v>
      </c>
      <c r="Z365" s="80">
        <v>0</v>
      </c>
      <c r="AA365" s="86">
        <v>45</v>
      </c>
      <c r="AB365" s="86">
        <v>5</v>
      </c>
      <c r="AC365" s="80">
        <v>90</v>
      </c>
      <c r="AD365" s="80">
        <v>45</v>
      </c>
      <c r="AE365" s="80">
        <v>12</v>
      </c>
      <c r="AF365" s="80">
        <f t="shared" si="393"/>
        <v>57</v>
      </c>
      <c r="AG365" s="80">
        <f t="shared" si="394"/>
        <v>57</v>
      </c>
      <c r="AH365" s="86">
        <v>0</v>
      </c>
      <c r="AI365" s="86">
        <v>12</v>
      </c>
      <c r="AJ365" s="40">
        <v>345.9</v>
      </c>
      <c r="AK365" s="86">
        <v>9</v>
      </c>
      <c r="AL365" s="86">
        <v>0</v>
      </c>
      <c r="AM365" s="91">
        <v>1</v>
      </c>
      <c r="AN365" s="91">
        <v>0.1</v>
      </c>
      <c r="AO365" s="122">
        <v>3.5</v>
      </c>
      <c r="AP365" s="122">
        <v>10</v>
      </c>
      <c r="AQ365" s="122">
        <v>3</v>
      </c>
      <c r="AR365" s="122">
        <v>3</v>
      </c>
      <c r="AS365" s="122" t="str">
        <f t="shared" si="395"/>
        <v>Stop</v>
      </c>
      <c r="AT365" s="119" t="s">
        <v>74</v>
      </c>
      <c r="AU365" s="321" t="s">
        <v>74</v>
      </c>
      <c r="AV365" s="306">
        <f t="shared" si="396"/>
        <v>19.285714285714285</v>
      </c>
      <c r="AW365" s="276">
        <f t="shared" si="397"/>
        <v>0.93333333333333335</v>
      </c>
      <c r="AX365" s="276">
        <f t="shared" si="398"/>
        <v>2.7777777777777776E-2</v>
      </c>
      <c r="AY365" s="125">
        <f t="shared" si="399"/>
        <v>1265125.0250822245</v>
      </c>
      <c r="AZ365" s="125">
        <f t="shared" si="400"/>
        <v>1897687.5376233368</v>
      </c>
      <c r="BA365" s="125">
        <f t="shared" si="401"/>
        <v>2530267.3358787349</v>
      </c>
      <c r="BB365" s="125">
        <f t="shared" si="402"/>
        <v>1</v>
      </c>
      <c r="BC365" s="125">
        <f t="shared" si="403"/>
        <v>1</v>
      </c>
      <c r="BD365" s="326" t="str">
        <f t="shared" si="404"/>
        <v>-</v>
      </c>
      <c r="BE365" s="125" t="str">
        <f t="shared" si="405"/>
        <v>-</v>
      </c>
      <c r="BF365" s="125">
        <f t="shared" si="406"/>
        <v>4.1653522210447971</v>
      </c>
      <c r="BG365" s="125">
        <f t="shared" si="407"/>
        <v>1.3886920442435355</v>
      </c>
      <c r="BH365" s="127">
        <f t="shared" si="408"/>
        <v>210</v>
      </c>
      <c r="BI365" s="125">
        <f t="shared" si="409"/>
        <v>0.6825</v>
      </c>
      <c r="BJ365" s="125">
        <f t="shared" si="410"/>
        <v>0.17069999999999999</v>
      </c>
      <c r="BK365" s="127">
        <f t="shared" si="411"/>
        <v>49</v>
      </c>
      <c r="BL365" s="126">
        <f>IF(AS365="Signalized",(AC365-BK365)^2/(2*AC365),IF(AS365="Free",PEDBIKE_DELAY(AX365,AW365,AF365,AE365,AO365,AR365,AM365,L365,TRUE),IF(AS365="Stop",1,"Control N/A!")))</f>
        <v>1</v>
      </c>
      <c r="BM365" s="125">
        <f t="shared" si="412"/>
        <v>0</v>
      </c>
      <c r="BN365" s="125">
        <f t="shared" si="413"/>
        <v>2.8415920442435358</v>
      </c>
      <c r="BO365" s="124" t="str">
        <f t="shared" si="414"/>
        <v>C</v>
      </c>
      <c r="BP365" s="310"/>
      <c r="BQ365" s="302">
        <f t="shared" si="415"/>
        <v>1500</v>
      </c>
      <c r="BR365" s="126">
        <v>350</v>
      </c>
      <c r="BS365" s="127">
        <f t="shared" si="416"/>
        <v>5.5147185460903793E-8</v>
      </c>
      <c r="BT365" s="126">
        <f t="shared" si="417"/>
        <v>22.5</v>
      </c>
      <c r="BU365" s="303">
        <f t="shared" si="418"/>
        <v>8.6999999999999993</v>
      </c>
      <c r="BV365" s="276">
        <f t="shared" si="419"/>
        <v>0.93333333333333335</v>
      </c>
      <c r="BW365" s="276">
        <f t="shared" si="420"/>
        <v>6.9444444444444441E-3</v>
      </c>
      <c r="BX365" s="125">
        <f t="shared" si="421"/>
        <v>1</v>
      </c>
      <c r="BY365" s="125">
        <f t="shared" si="422"/>
        <v>2.3630583229488169E-3</v>
      </c>
      <c r="BZ365" s="125">
        <f t="shared" si="423"/>
        <v>8.6999999999999993</v>
      </c>
      <c r="CA365" s="125">
        <f t="shared" si="424"/>
        <v>0.13277441033178705</v>
      </c>
      <c r="CB365" s="125">
        <f t="shared" si="425"/>
        <v>0.99970247133955847</v>
      </c>
      <c r="CC365" s="125">
        <f t="shared" si="426"/>
        <v>3592.3910661730642</v>
      </c>
      <c r="CD365" s="125">
        <f t="shared" si="427"/>
        <v>1.068839301700776</v>
      </c>
      <c r="CE365" s="125">
        <f t="shared" si="428"/>
        <v>3361</v>
      </c>
      <c r="CF365" s="304" cm="1">
        <f t="array" ref="CF365">PEDBIKE_DELAY(BW365,BV365,AG365,AH365,AP365,AQ365,AN365,L365,FALSE)</f>
        <v>194.80551535986473</v>
      </c>
      <c r="CG365" s="306">
        <f t="shared" si="429"/>
        <v>8.6999999999999993</v>
      </c>
      <c r="CH365" s="125">
        <f t="shared" si="430"/>
        <v>1</v>
      </c>
      <c r="CI365" s="125">
        <f t="shared" si="431"/>
        <v>2.3630583229488169E-3</v>
      </c>
      <c r="CJ365" s="125">
        <f t="shared" si="432"/>
        <v>8.6999999999999993</v>
      </c>
      <c r="CK365" s="125">
        <f t="shared" si="433"/>
        <v>0.99970247133955847</v>
      </c>
      <c r="CL365" s="125">
        <f t="shared" si="434"/>
        <v>1</v>
      </c>
      <c r="CM365" s="125">
        <f t="shared" si="435"/>
        <v>3591.3222268713635</v>
      </c>
      <c r="CN365" s="125">
        <f t="shared" si="436"/>
        <v>1.068839301700776</v>
      </c>
      <c r="CO365" s="127">
        <f t="shared" si="437"/>
        <v>3361</v>
      </c>
      <c r="CP365" s="125" cm="1">
        <f t="array" ref="CP365">PEDBIKE_DELAY(BW365,AW365,AG365,AH365,AP365,AQ365,AN365,L365,FALSE)</f>
        <v>194.80551535986473</v>
      </c>
      <c r="CQ365" s="126">
        <f t="shared" si="438"/>
        <v>30.5</v>
      </c>
      <c r="CR365" s="126">
        <f t="shared" si="439"/>
        <v>78.5</v>
      </c>
      <c r="CS365" s="126">
        <f t="shared" si="440"/>
        <v>54.5</v>
      </c>
      <c r="CT365" s="304">
        <f t="shared" si="441"/>
        <v>35.950000000000003</v>
      </c>
      <c r="CU365" s="126">
        <f t="shared" si="452"/>
        <v>194.80551535986473</v>
      </c>
      <c r="CV365" s="126">
        <f t="shared" si="442"/>
        <v>0</v>
      </c>
      <c r="CW365" s="127">
        <f t="shared" si="443"/>
        <v>0</v>
      </c>
      <c r="CX365" s="124">
        <f t="shared" si="444"/>
        <v>12</v>
      </c>
      <c r="CY365" s="124">
        <f t="shared" si="453"/>
        <v>2.73</v>
      </c>
      <c r="CZ365" s="124">
        <f t="shared" si="454"/>
        <v>2.1140726832010563</v>
      </c>
      <c r="DA365" s="125">
        <f t="shared" si="445"/>
        <v>-1.7006999999999999</v>
      </c>
      <c r="DB365" s="125">
        <f t="shared" si="446"/>
        <v>0.69299999999999995</v>
      </c>
      <c r="DC365" s="125">
        <f t="shared" si="447"/>
        <v>3.1246999999999994</v>
      </c>
      <c r="DD365" s="125">
        <f t="shared" si="455"/>
        <v>5.9687726832010561</v>
      </c>
      <c r="DE365" s="298" t="str">
        <f t="shared" si="448"/>
        <v>C</v>
      </c>
    </row>
    <row r="366" spans="1:109" x14ac:dyDescent="0.25">
      <c r="A366" s="23">
        <v>100</v>
      </c>
      <c r="B366" s="23">
        <v>35</v>
      </c>
      <c r="C366" s="23">
        <v>4</v>
      </c>
      <c r="D366" s="23" t="s">
        <v>266</v>
      </c>
      <c r="E366" s="312">
        <f t="shared" si="380"/>
        <v>2.0822420442435359</v>
      </c>
      <c r="F366" s="287" t="str">
        <f t="shared" si="381"/>
        <v>B</v>
      </c>
      <c r="G366" s="312">
        <f t="shared" si="382"/>
        <v>2.4894500000000002</v>
      </c>
      <c r="H366" s="312">
        <f t="shared" si="382"/>
        <v>1.0764224920332195</v>
      </c>
      <c r="I366" s="287" t="str">
        <f t="shared" si="383"/>
        <v>B</v>
      </c>
      <c r="J366" s="320">
        <f t="shared" si="449"/>
        <v>4</v>
      </c>
      <c r="K366" s="80">
        <f t="shared" si="450"/>
        <v>4</v>
      </c>
      <c r="L366" s="82">
        <f t="shared" si="451"/>
        <v>4</v>
      </c>
      <c r="M366" s="80">
        <f t="shared" si="384"/>
        <v>35</v>
      </c>
      <c r="N366" s="80">
        <f t="shared" si="385"/>
        <v>20</v>
      </c>
      <c r="O366" s="80">
        <f t="shared" si="386"/>
        <v>20</v>
      </c>
      <c r="P366" s="80">
        <f t="shared" si="387"/>
        <v>100</v>
      </c>
      <c r="Q366" s="80">
        <f t="shared" si="388"/>
        <v>280</v>
      </c>
      <c r="R366" s="80">
        <f t="shared" si="389"/>
        <v>280</v>
      </c>
      <c r="S366" s="80">
        <f t="shared" si="390"/>
        <v>10</v>
      </c>
      <c r="T366" s="80">
        <f>0</f>
        <v>0</v>
      </c>
      <c r="U366" s="80">
        <f>'Int. Sens. Plot'!$B$2</f>
        <v>100</v>
      </c>
      <c r="V366" s="80">
        <f>'Int. Sens. Plot'!$B$3</f>
        <v>25</v>
      </c>
      <c r="W366" s="80">
        <f t="shared" si="391"/>
        <v>5</v>
      </c>
      <c r="X366" s="80">
        <f t="shared" si="392"/>
        <v>5</v>
      </c>
      <c r="Y366" s="225">
        <v>0.5</v>
      </c>
      <c r="Z366" s="80">
        <v>0</v>
      </c>
      <c r="AA366" s="86">
        <v>45</v>
      </c>
      <c r="AB366" s="86">
        <v>5</v>
      </c>
      <c r="AC366" s="80">
        <v>90</v>
      </c>
      <c r="AD366" s="80">
        <v>45</v>
      </c>
      <c r="AE366" s="80">
        <v>12</v>
      </c>
      <c r="AF366" s="80">
        <f t="shared" si="393"/>
        <v>57</v>
      </c>
      <c r="AG366" s="80">
        <f t="shared" si="394"/>
        <v>57</v>
      </c>
      <c r="AH366" s="86">
        <v>0</v>
      </c>
      <c r="AI366" s="86">
        <v>12</v>
      </c>
      <c r="AJ366" s="40">
        <v>346.9</v>
      </c>
      <c r="AK366" s="86">
        <v>9</v>
      </c>
      <c r="AL366" s="86">
        <v>0</v>
      </c>
      <c r="AM366" s="91">
        <v>1</v>
      </c>
      <c r="AN366" s="91">
        <v>0.1</v>
      </c>
      <c r="AO366" s="122">
        <v>3.5</v>
      </c>
      <c r="AP366" s="122">
        <v>10</v>
      </c>
      <c r="AQ366" s="122">
        <v>3</v>
      </c>
      <c r="AR366" s="122">
        <v>3</v>
      </c>
      <c r="AS366" s="122" t="str">
        <f t="shared" si="395"/>
        <v>Stop</v>
      </c>
      <c r="AT366" s="119" t="s">
        <v>74</v>
      </c>
      <c r="AU366" s="321" t="s">
        <v>74</v>
      </c>
      <c r="AV366" s="306">
        <f t="shared" si="396"/>
        <v>19.285714285714285</v>
      </c>
      <c r="AW366" s="276">
        <f t="shared" si="397"/>
        <v>7.7777777777777779E-2</v>
      </c>
      <c r="AX366" s="276">
        <f t="shared" si="398"/>
        <v>2.7777777777777776E-2</v>
      </c>
      <c r="AY366" s="125">
        <f t="shared" si="399"/>
        <v>1.0737530109471614</v>
      </c>
      <c r="AZ366" s="125">
        <f t="shared" si="400"/>
        <v>1.610629516420742</v>
      </c>
      <c r="BA366" s="125">
        <f t="shared" si="401"/>
        <v>19.433220307608607</v>
      </c>
      <c r="BB366" s="125">
        <f t="shared" si="402"/>
        <v>0.31467916125729578</v>
      </c>
      <c r="BC366" s="125">
        <f t="shared" si="403"/>
        <v>0.77941511464762558</v>
      </c>
      <c r="BD366" s="326" t="str">
        <f t="shared" si="404"/>
        <v>-</v>
      </c>
      <c r="BE366" s="125" t="str">
        <f t="shared" si="405"/>
        <v>-</v>
      </c>
      <c r="BF366" s="125">
        <f t="shared" si="406"/>
        <v>235.10550661108735</v>
      </c>
      <c r="BG366" s="125">
        <f t="shared" si="407"/>
        <v>1.3886920442435355</v>
      </c>
      <c r="BH366" s="127">
        <f t="shared" si="408"/>
        <v>17.5</v>
      </c>
      <c r="BI366" s="125">
        <f t="shared" si="409"/>
        <v>7.9624999999999987E-2</v>
      </c>
      <c r="BJ366" s="125">
        <f t="shared" si="410"/>
        <v>1.4225E-2</v>
      </c>
      <c r="BK366" s="127">
        <f t="shared" si="411"/>
        <v>49</v>
      </c>
      <c r="BL366" s="126">
        <f>IF(AS366="Signalized",(AC366-BK366)^2/(2*AC366),IF(AS366="Free",PEDBIKE_DELAY(AX366,AW366,AF366,AE366,AO366,AR366,AM366,L366,TRUE),IF(AS366="Stop",1,"Control N/A!")))</f>
        <v>1</v>
      </c>
      <c r="BM366" s="125">
        <f t="shared" si="412"/>
        <v>0</v>
      </c>
      <c r="BN366" s="125">
        <f t="shared" si="413"/>
        <v>2.0822420442435359</v>
      </c>
      <c r="BO366" s="124" t="str">
        <f t="shared" si="414"/>
        <v>B</v>
      </c>
      <c r="BP366" s="310"/>
      <c r="BQ366" s="302">
        <f t="shared" si="415"/>
        <v>1500</v>
      </c>
      <c r="BR366" s="126">
        <v>351</v>
      </c>
      <c r="BS366" s="127">
        <f t="shared" si="416"/>
        <v>106.70555368988515</v>
      </c>
      <c r="BT366" s="126">
        <f t="shared" si="417"/>
        <v>12.742746387998768</v>
      </c>
      <c r="BU366" s="303">
        <f t="shared" si="418"/>
        <v>8.6999999999999993</v>
      </c>
      <c r="BV366" s="276">
        <f t="shared" si="419"/>
        <v>7.7777777777777779E-2</v>
      </c>
      <c r="BW366" s="276">
        <f t="shared" si="420"/>
        <v>6.9444444444444441E-3</v>
      </c>
      <c r="BX366" s="125">
        <f t="shared" si="421"/>
        <v>1</v>
      </c>
      <c r="BY366" s="125">
        <f t="shared" si="422"/>
        <v>6.8317239642296843E-2</v>
      </c>
      <c r="BZ366" s="125">
        <f t="shared" si="423"/>
        <v>8.6999999999999993</v>
      </c>
      <c r="CA366" s="125">
        <f t="shared" si="424"/>
        <v>1.180115862305986E-2</v>
      </c>
      <c r="CB366" s="125">
        <f t="shared" si="425"/>
        <v>0.4916914666578065</v>
      </c>
      <c r="CC366" s="125">
        <f t="shared" si="426"/>
        <v>7.5999513045549545</v>
      </c>
      <c r="CD366" s="125">
        <f t="shared" si="427"/>
        <v>3.863120101090435</v>
      </c>
      <c r="CE366" s="125">
        <f t="shared" si="428"/>
        <v>2</v>
      </c>
      <c r="CF366" s="304" cm="1">
        <f t="array" ref="CF366">PEDBIKE_DELAY(BW366,BV366,AG366,AH366,AP366,AQ366,AN366,L366,FALSE)</f>
        <v>1.9532750203840155</v>
      </c>
      <c r="CG366" s="306">
        <f t="shared" si="429"/>
        <v>8.6999999999999993</v>
      </c>
      <c r="CH366" s="125">
        <f t="shared" si="430"/>
        <v>1</v>
      </c>
      <c r="CI366" s="125">
        <f t="shared" si="431"/>
        <v>6.8317239642296843E-2</v>
      </c>
      <c r="CJ366" s="125">
        <f t="shared" si="432"/>
        <v>8.6999999999999993</v>
      </c>
      <c r="CK366" s="125">
        <f t="shared" si="433"/>
        <v>0.49169146665780539</v>
      </c>
      <c r="CL366" s="125">
        <f t="shared" si="434"/>
        <v>1</v>
      </c>
      <c r="CM366" s="125">
        <f t="shared" si="435"/>
        <v>3.7368312034645355</v>
      </c>
      <c r="CN366" s="125">
        <f t="shared" si="436"/>
        <v>3.863120101090435</v>
      </c>
      <c r="CO366" s="127">
        <f t="shared" si="437"/>
        <v>2</v>
      </c>
      <c r="CP366" s="125" cm="1">
        <f t="array" ref="CP366">PEDBIKE_DELAY(BW366,AW366,AG366,AH366,AP366,AQ366,AN366,L366,FALSE)</f>
        <v>1.9532750203840155</v>
      </c>
      <c r="CQ366" s="126">
        <f t="shared" si="438"/>
        <v>30.5</v>
      </c>
      <c r="CR366" s="126">
        <f t="shared" si="439"/>
        <v>78.5</v>
      </c>
      <c r="CS366" s="126">
        <f t="shared" si="440"/>
        <v>54.5</v>
      </c>
      <c r="CT366" s="304">
        <f t="shared" si="441"/>
        <v>26.192746387998767</v>
      </c>
      <c r="CU366" s="126">
        <f t="shared" si="452"/>
        <v>1.9532750203840155</v>
      </c>
      <c r="CV366" s="126">
        <f t="shared" si="442"/>
        <v>0</v>
      </c>
      <c r="CW366" s="127">
        <f t="shared" si="443"/>
        <v>0</v>
      </c>
      <c r="CX366" s="124">
        <f t="shared" si="444"/>
        <v>12</v>
      </c>
      <c r="CY366" s="124">
        <f t="shared" si="453"/>
        <v>0.31849999999999995</v>
      </c>
      <c r="CZ366" s="124">
        <f t="shared" si="454"/>
        <v>0.26847249203321932</v>
      </c>
      <c r="DA366" s="125">
        <f t="shared" si="445"/>
        <v>-1.7006999999999999</v>
      </c>
      <c r="DB366" s="125">
        <f t="shared" si="446"/>
        <v>5.7750000000000003E-2</v>
      </c>
      <c r="DC366" s="125">
        <f t="shared" si="447"/>
        <v>2.4894500000000002</v>
      </c>
      <c r="DD366" s="125">
        <f t="shared" si="455"/>
        <v>1.0764224920332195</v>
      </c>
      <c r="DE366" s="298" t="str">
        <f t="shared" si="448"/>
        <v>B</v>
      </c>
    </row>
    <row r="367" spans="1:109" x14ac:dyDescent="0.25">
      <c r="A367" s="23">
        <v>200</v>
      </c>
      <c r="B367" s="23">
        <v>35</v>
      </c>
      <c r="C367" s="23">
        <v>4</v>
      </c>
      <c r="D367" s="23" t="s">
        <v>266</v>
      </c>
      <c r="E367" s="312">
        <f t="shared" si="380"/>
        <v>2.1760920442435356</v>
      </c>
      <c r="F367" s="287" t="str">
        <f t="shared" si="381"/>
        <v>B</v>
      </c>
      <c r="G367" s="312">
        <f t="shared" si="382"/>
        <v>2.5471999999999997</v>
      </c>
      <c r="H367" s="312">
        <f t="shared" si="382"/>
        <v>1.7985329986638017</v>
      </c>
      <c r="I367" s="287" t="str">
        <f t="shared" si="383"/>
        <v>B</v>
      </c>
      <c r="J367" s="320">
        <f t="shared" si="449"/>
        <v>4</v>
      </c>
      <c r="K367" s="80">
        <f t="shared" si="450"/>
        <v>4</v>
      </c>
      <c r="L367" s="82">
        <f t="shared" si="451"/>
        <v>4</v>
      </c>
      <c r="M367" s="80">
        <f t="shared" si="384"/>
        <v>35</v>
      </c>
      <c r="N367" s="80">
        <f t="shared" si="385"/>
        <v>40</v>
      </c>
      <c r="O367" s="80">
        <f t="shared" si="386"/>
        <v>40</v>
      </c>
      <c r="P367" s="80">
        <f t="shared" si="387"/>
        <v>200</v>
      </c>
      <c r="Q367" s="80">
        <f t="shared" si="388"/>
        <v>560</v>
      </c>
      <c r="R367" s="80">
        <f t="shared" si="389"/>
        <v>560</v>
      </c>
      <c r="S367" s="80">
        <f t="shared" si="390"/>
        <v>20</v>
      </c>
      <c r="T367" s="80">
        <f>0</f>
        <v>0</v>
      </c>
      <c r="U367" s="80">
        <f>'Int. Sens. Plot'!$B$2</f>
        <v>100</v>
      </c>
      <c r="V367" s="80">
        <f>'Int. Sens. Plot'!$B$3</f>
        <v>25</v>
      </c>
      <c r="W367" s="80">
        <f t="shared" si="391"/>
        <v>5</v>
      </c>
      <c r="X367" s="80">
        <f t="shared" si="392"/>
        <v>5</v>
      </c>
      <c r="Y367" s="225">
        <v>0.5</v>
      </c>
      <c r="Z367" s="80">
        <v>0</v>
      </c>
      <c r="AA367" s="86">
        <v>45</v>
      </c>
      <c r="AB367" s="86">
        <v>5</v>
      </c>
      <c r="AC367" s="80">
        <v>90</v>
      </c>
      <c r="AD367" s="80">
        <v>45</v>
      </c>
      <c r="AE367" s="80">
        <v>12</v>
      </c>
      <c r="AF367" s="80">
        <f t="shared" si="393"/>
        <v>57</v>
      </c>
      <c r="AG367" s="80">
        <f t="shared" si="394"/>
        <v>57</v>
      </c>
      <c r="AH367" s="86">
        <v>0</v>
      </c>
      <c r="AI367" s="86">
        <v>12</v>
      </c>
      <c r="AJ367" s="40">
        <v>347.9</v>
      </c>
      <c r="AK367" s="86">
        <v>9</v>
      </c>
      <c r="AL367" s="86">
        <v>0</v>
      </c>
      <c r="AM367" s="91">
        <v>1</v>
      </c>
      <c r="AN367" s="91">
        <v>0.1</v>
      </c>
      <c r="AO367" s="122">
        <v>3.5</v>
      </c>
      <c r="AP367" s="122">
        <v>10</v>
      </c>
      <c r="AQ367" s="122">
        <v>3</v>
      </c>
      <c r="AR367" s="122">
        <v>3</v>
      </c>
      <c r="AS367" s="122" t="str">
        <f t="shared" si="395"/>
        <v>Stop</v>
      </c>
      <c r="AT367" s="119" t="s">
        <v>74</v>
      </c>
      <c r="AU367" s="321" t="s">
        <v>74</v>
      </c>
      <c r="AV367" s="306">
        <f t="shared" si="396"/>
        <v>19.285714285714285</v>
      </c>
      <c r="AW367" s="276">
        <f t="shared" si="397"/>
        <v>0.15555555555555556</v>
      </c>
      <c r="AX367" s="276">
        <f t="shared" si="398"/>
        <v>2.7777777777777776E-2</v>
      </c>
      <c r="AY367" s="125">
        <f t="shared" si="399"/>
        <v>2.3598932431625417</v>
      </c>
      <c r="AZ367" s="125">
        <f t="shared" si="400"/>
        <v>3.5398398647438127</v>
      </c>
      <c r="BA367" s="125">
        <f t="shared" si="401"/>
        <v>22.005500772039369</v>
      </c>
      <c r="BB367" s="125">
        <f t="shared" si="402"/>
        <v>0.57504392760413836</v>
      </c>
      <c r="BC367" s="125">
        <f t="shared" si="403"/>
        <v>0.96738809580384855</v>
      </c>
      <c r="BD367" s="326" t="str">
        <f t="shared" si="404"/>
        <v>-</v>
      </c>
      <c r="BE367" s="125" t="str">
        <f t="shared" si="405"/>
        <v>-</v>
      </c>
      <c r="BF367" s="125">
        <f t="shared" si="406"/>
        <v>54.490343605789612</v>
      </c>
      <c r="BG367" s="125">
        <f t="shared" si="407"/>
        <v>1.3886920442435355</v>
      </c>
      <c r="BH367" s="127">
        <f t="shared" si="408"/>
        <v>35</v>
      </c>
      <c r="BI367" s="125">
        <f t="shared" si="409"/>
        <v>0.15924999999999997</v>
      </c>
      <c r="BJ367" s="125">
        <f t="shared" si="410"/>
        <v>2.845E-2</v>
      </c>
      <c r="BK367" s="127">
        <f t="shared" si="411"/>
        <v>49</v>
      </c>
      <c r="BL367" s="126">
        <f>IF(AS367="Signalized",(AC367-BK367)^2/(2*AC367),IF(AS367="Free",PEDBIKE_DELAY(AX367,AW367,AF367,AE367,AO367,AR367,AM367,L367,TRUE),IF(AS367="Stop",1,"Control N/A!")))</f>
        <v>1</v>
      </c>
      <c r="BM367" s="125">
        <f t="shared" si="412"/>
        <v>0</v>
      </c>
      <c r="BN367" s="125">
        <f t="shared" si="413"/>
        <v>2.1760920442435356</v>
      </c>
      <c r="BO367" s="124" t="str">
        <f t="shared" si="414"/>
        <v>B</v>
      </c>
      <c r="BP367" s="310"/>
      <c r="BQ367" s="302">
        <f t="shared" si="415"/>
        <v>1500</v>
      </c>
      <c r="BR367" s="126">
        <v>352</v>
      </c>
      <c r="BS367" s="127">
        <f t="shared" si="416"/>
        <v>15.01368465328601</v>
      </c>
      <c r="BT367" s="126">
        <f t="shared" si="417"/>
        <v>22.5</v>
      </c>
      <c r="BU367" s="303">
        <f t="shared" si="418"/>
        <v>8.6999999999999993</v>
      </c>
      <c r="BV367" s="276">
        <f t="shared" si="419"/>
        <v>0.15555555555555556</v>
      </c>
      <c r="BW367" s="276">
        <f t="shared" si="420"/>
        <v>6.9444444444444441E-3</v>
      </c>
      <c r="BX367" s="125">
        <f t="shared" si="421"/>
        <v>1</v>
      </c>
      <c r="BY367" s="125">
        <f t="shared" si="422"/>
        <v>3.9038437134895437E-2</v>
      </c>
      <c r="BZ367" s="125">
        <f t="shared" si="423"/>
        <v>8.6999999999999993</v>
      </c>
      <c r="CA367" s="125">
        <f t="shared" si="424"/>
        <v>2.3463049901273125E-2</v>
      </c>
      <c r="CB367" s="125">
        <f t="shared" si="425"/>
        <v>0.74162243493150815</v>
      </c>
      <c r="CC367" s="125">
        <f t="shared" si="426"/>
        <v>13.149495893718882</v>
      </c>
      <c r="CD367" s="125">
        <f t="shared" si="427"/>
        <v>3.3975347308972377</v>
      </c>
      <c r="CE367" s="125">
        <f t="shared" si="428"/>
        <v>4</v>
      </c>
      <c r="CF367" s="304" cm="1">
        <f t="array" ref="CF367">PEDBIKE_DELAY(BW367,BV367,AG367,AH367,AP367,AQ367,AN367,L367,FALSE)</f>
        <v>4.6274339427604669</v>
      </c>
      <c r="CG367" s="306">
        <f t="shared" si="429"/>
        <v>8.6999999999999993</v>
      </c>
      <c r="CH367" s="125">
        <f t="shared" si="430"/>
        <v>1</v>
      </c>
      <c r="CI367" s="125">
        <f t="shared" si="431"/>
        <v>3.9038437134895437E-2</v>
      </c>
      <c r="CJ367" s="125">
        <f t="shared" si="432"/>
        <v>8.6999999999999993</v>
      </c>
      <c r="CK367" s="125">
        <f t="shared" si="433"/>
        <v>0.74162243493150704</v>
      </c>
      <c r="CL367" s="125">
        <f t="shared" si="434"/>
        <v>1</v>
      </c>
      <c r="CM367" s="125">
        <f t="shared" si="435"/>
        <v>9.7519611628216651</v>
      </c>
      <c r="CN367" s="125">
        <f t="shared" si="436"/>
        <v>3.3975347308972377</v>
      </c>
      <c r="CO367" s="127">
        <f t="shared" si="437"/>
        <v>4</v>
      </c>
      <c r="CP367" s="125" cm="1">
        <f t="array" ref="CP367">PEDBIKE_DELAY(BW367,AW367,AG367,AH367,AP367,AQ367,AN367,L367,FALSE)</f>
        <v>4.6274339427604669</v>
      </c>
      <c r="CQ367" s="126">
        <f t="shared" si="438"/>
        <v>30.5</v>
      </c>
      <c r="CR367" s="126">
        <f t="shared" si="439"/>
        <v>78.5</v>
      </c>
      <c r="CS367" s="126">
        <f t="shared" si="440"/>
        <v>54.5</v>
      </c>
      <c r="CT367" s="304">
        <f t="shared" si="441"/>
        <v>35.950000000000003</v>
      </c>
      <c r="CU367" s="126">
        <f t="shared" si="452"/>
        <v>4.6274339427604669</v>
      </c>
      <c r="CV367" s="126">
        <f t="shared" si="442"/>
        <v>0</v>
      </c>
      <c r="CW367" s="127">
        <f t="shared" si="443"/>
        <v>0</v>
      </c>
      <c r="CX367" s="124">
        <f t="shared" si="444"/>
        <v>12</v>
      </c>
      <c r="CY367" s="124">
        <f t="shared" si="453"/>
        <v>0.6369999999999999</v>
      </c>
      <c r="CZ367" s="124">
        <f t="shared" si="454"/>
        <v>0.61433299866380175</v>
      </c>
      <c r="DA367" s="125">
        <f t="shared" si="445"/>
        <v>-1.7006999999999999</v>
      </c>
      <c r="DB367" s="125">
        <f t="shared" si="446"/>
        <v>0.11550000000000001</v>
      </c>
      <c r="DC367" s="125">
        <f t="shared" si="447"/>
        <v>2.5471999999999997</v>
      </c>
      <c r="DD367" s="125">
        <f t="shared" si="455"/>
        <v>1.7985329986638017</v>
      </c>
      <c r="DE367" s="298" t="str">
        <f t="shared" si="448"/>
        <v>B</v>
      </c>
    </row>
    <row r="368" spans="1:109" x14ac:dyDescent="0.25">
      <c r="A368" s="23">
        <v>300</v>
      </c>
      <c r="B368" s="23">
        <v>35</v>
      </c>
      <c r="C368" s="23">
        <v>4</v>
      </c>
      <c r="D368" s="23" t="s">
        <v>266</v>
      </c>
      <c r="E368" s="312">
        <f t="shared" si="380"/>
        <v>2.2699420442435359</v>
      </c>
      <c r="F368" s="287" t="str">
        <f t="shared" si="381"/>
        <v>B</v>
      </c>
      <c r="G368" s="312">
        <f t="shared" si="382"/>
        <v>2.6049500000000001</v>
      </c>
      <c r="H368" s="312">
        <f t="shared" si="382"/>
        <v>2.4100875292358932</v>
      </c>
      <c r="I368" s="287" t="str">
        <f t="shared" si="383"/>
        <v>B</v>
      </c>
      <c r="J368" s="320">
        <f t="shared" si="449"/>
        <v>4</v>
      </c>
      <c r="K368" s="80">
        <f t="shared" si="450"/>
        <v>4</v>
      </c>
      <c r="L368" s="82">
        <f t="shared" si="451"/>
        <v>4</v>
      </c>
      <c r="M368" s="80">
        <f t="shared" si="384"/>
        <v>35</v>
      </c>
      <c r="N368" s="80">
        <f t="shared" si="385"/>
        <v>60</v>
      </c>
      <c r="O368" s="80">
        <f t="shared" si="386"/>
        <v>60</v>
      </c>
      <c r="P368" s="80">
        <f t="shared" si="387"/>
        <v>300</v>
      </c>
      <c r="Q368" s="80">
        <f t="shared" si="388"/>
        <v>840</v>
      </c>
      <c r="R368" s="80">
        <f t="shared" si="389"/>
        <v>840</v>
      </c>
      <c r="S368" s="80">
        <f t="shared" si="390"/>
        <v>30</v>
      </c>
      <c r="T368" s="80">
        <f>0</f>
        <v>0</v>
      </c>
      <c r="U368" s="80">
        <f>'Int. Sens. Plot'!$B$2</f>
        <v>100</v>
      </c>
      <c r="V368" s="80">
        <f>'Int. Sens. Plot'!$B$3</f>
        <v>25</v>
      </c>
      <c r="W368" s="80">
        <f t="shared" si="391"/>
        <v>5</v>
      </c>
      <c r="X368" s="80">
        <f t="shared" si="392"/>
        <v>5</v>
      </c>
      <c r="Y368" s="225">
        <v>0.5</v>
      </c>
      <c r="Z368" s="80">
        <v>0</v>
      </c>
      <c r="AA368" s="86">
        <v>45</v>
      </c>
      <c r="AB368" s="86">
        <v>5</v>
      </c>
      <c r="AC368" s="80">
        <v>90</v>
      </c>
      <c r="AD368" s="80">
        <v>45</v>
      </c>
      <c r="AE368" s="80">
        <v>12</v>
      </c>
      <c r="AF368" s="80">
        <f t="shared" si="393"/>
        <v>57</v>
      </c>
      <c r="AG368" s="80">
        <f t="shared" si="394"/>
        <v>57</v>
      </c>
      <c r="AH368" s="86">
        <v>0</v>
      </c>
      <c r="AI368" s="86">
        <v>12</v>
      </c>
      <c r="AJ368" s="40">
        <v>348.9</v>
      </c>
      <c r="AK368" s="86">
        <v>9</v>
      </c>
      <c r="AL368" s="86">
        <v>0</v>
      </c>
      <c r="AM368" s="91">
        <v>1</v>
      </c>
      <c r="AN368" s="91">
        <v>0.1</v>
      </c>
      <c r="AO368" s="122">
        <v>3.5</v>
      </c>
      <c r="AP368" s="122">
        <v>10</v>
      </c>
      <c r="AQ368" s="122">
        <v>3</v>
      </c>
      <c r="AR368" s="122">
        <v>3</v>
      </c>
      <c r="AS368" s="122" t="str">
        <f t="shared" si="395"/>
        <v>Stop</v>
      </c>
      <c r="AT368" s="119" t="s">
        <v>74</v>
      </c>
      <c r="AU368" s="321" t="s">
        <v>74</v>
      </c>
      <c r="AV368" s="306">
        <f t="shared" si="396"/>
        <v>19.285714285714285</v>
      </c>
      <c r="AW368" s="276">
        <f t="shared" si="397"/>
        <v>0.23333333333333334</v>
      </c>
      <c r="AX368" s="276">
        <f t="shared" si="398"/>
        <v>2.7777777777777776E-2</v>
      </c>
      <c r="AY368" s="125">
        <f t="shared" si="399"/>
        <v>6.732853941610216</v>
      </c>
      <c r="AZ368" s="125">
        <f t="shared" si="400"/>
        <v>10.099280912415324</v>
      </c>
      <c r="BA368" s="125">
        <f t="shared" si="401"/>
        <v>30.751422168934717</v>
      </c>
      <c r="BB368" s="125">
        <f t="shared" si="402"/>
        <v>0.83367855707163208</v>
      </c>
      <c r="BC368" s="125">
        <f t="shared" si="403"/>
        <v>0.99923476825809565</v>
      </c>
      <c r="BD368" s="326" t="str">
        <f t="shared" si="404"/>
        <v>-</v>
      </c>
      <c r="BE368" s="125" t="str">
        <f t="shared" si="405"/>
        <v>-</v>
      </c>
      <c r="BF368" s="125">
        <f t="shared" si="406"/>
        <v>24.353643848965135</v>
      </c>
      <c r="BG368" s="125">
        <f t="shared" si="407"/>
        <v>1.3886920442435355</v>
      </c>
      <c r="BH368" s="127">
        <f t="shared" si="408"/>
        <v>52.5</v>
      </c>
      <c r="BI368" s="125">
        <f t="shared" si="409"/>
        <v>0.23887499999999998</v>
      </c>
      <c r="BJ368" s="125">
        <f t="shared" si="410"/>
        <v>4.2674999999999998E-2</v>
      </c>
      <c r="BK368" s="127">
        <f t="shared" si="411"/>
        <v>49</v>
      </c>
      <c r="BL368" s="126">
        <f>IF(AS368="Signalized",(AC368-BK368)^2/(2*AC368),IF(AS368="Free",PEDBIKE_DELAY(AX368,AW368,AF368,AE368,AO368,AR368,AM368,L368,TRUE),IF(AS368="Stop",1,"Control N/A!")))</f>
        <v>1</v>
      </c>
      <c r="BM368" s="125">
        <f t="shared" si="412"/>
        <v>0</v>
      </c>
      <c r="BN368" s="125">
        <f t="shared" si="413"/>
        <v>2.2699420442435359</v>
      </c>
      <c r="BO368" s="124" t="str">
        <f t="shared" si="414"/>
        <v>B</v>
      </c>
      <c r="BP368" s="310"/>
      <c r="BQ368" s="302">
        <f t="shared" si="415"/>
        <v>1500</v>
      </c>
      <c r="BR368" s="126">
        <v>353</v>
      </c>
      <c r="BS368" s="127">
        <f t="shared" si="416"/>
        <v>2.0891136251006417</v>
      </c>
      <c r="BT368" s="126">
        <f t="shared" si="417"/>
        <v>22.5</v>
      </c>
      <c r="BU368" s="303">
        <f t="shared" si="418"/>
        <v>8.6999999999999993</v>
      </c>
      <c r="BV368" s="276">
        <f t="shared" si="419"/>
        <v>0.23333333333333334</v>
      </c>
      <c r="BW368" s="276">
        <f t="shared" si="420"/>
        <v>6.9444444444444441E-3</v>
      </c>
      <c r="BX368" s="125">
        <f t="shared" si="421"/>
        <v>1</v>
      </c>
      <c r="BY368" s="125">
        <f t="shared" si="422"/>
        <v>2.2809739234830238E-2</v>
      </c>
      <c r="BZ368" s="125">
        <f t="shared" si="423"/>
        <v>8.6999999999999993</v>
      </c>
      <c r="CA368" s="125">
        <f t="shared" si="424"/>
        <v>3.4987317350667291E-2</v>
      </c>
      <c r="CB368" s="125">
        <f t="shared" si="425"/>
        <v>0.86866447885150699</v>
      </c>
      <c r="CC368" s="125">
        <f t="shared" si="426"/>
        <v>22.616424261696668</v>
      </c>
      <c r="CD368" s="125">
        <f t="shared" si="427"/>
        <v>2.9703398669253551</v>
      </c>
      <c r="CE368" s="125">
        <f t="shared" si="428"/>
        <v>8</v>
      </c>
      <c r="CF368" s="304" cm="1">
        <f t="array" ref="CF368">PEDBIKE_DELAY(BW368,BV368,AG368,AH368,AP368,AQ368,AN368,L368,FALSE)</f>
        <v>8.3211197491540823</v>
      </c>
      <c r="CG368" s="306">
        <f t="shared" si="429"/>
        <v>8.6999999999999993</v>
      </c>
      <c r="CH368" s="125">
        <f t="shared" si="430"/>
        <v>1</v>
      </c>
      <c r="CI368" s="125">
        <f t="shared" si="431"/>
        <v>2.2809739234830238E-2</v>
      </c>
      <c r="CJ368" s="125">
        <f t="shared" si="432"/>
        <v>8.6999999999999993</v>
      </c>
      <c r="CK368" s="125">
        <f t="shared" si="433"/>
        <v>0.86866447885150688</v>
      </c>
      <c r="CL368" s="125">
        <f t="shared" si="434"/>
        <v>1</v>
      </c>
      <c r="CM368" s="125">
        <f t="shared" si="435"/>
        <v>19.646084394771314</v>
      </c>
      <c r="CN368" s="125">
        <f t="shared" si="436"/>
        <v>2.9703398669253551</v>
      </c>
      <c r="CO368" s="127">
        <f t="shared" si="437"/>
        <v>8</v>
      </c>
      <c r="CP368" s="125" cm="1">
        <f t="array" ref="CP368">PEDBIKE_DELAY(BW368,AW368,AG368,AH368,AP368,AQ368,AN368,L368,FALSE)</f>
        <v>8.3211197491540823</v>
      </c>
      <c r="CQ368" s="126">
        <f t="shared" si="438"/>
        <v>30.5</v>
      </c>
      <c r="CR368" s="126">
        <f t="shared" si="439"/>
        <v>78.5</v>
      </c>
      <c r="CS368" s="126">
        <f t="shared" si="440"/>
        <v>54.5</v>
      </c>
      <c r="CT368" s="304">
        <f t="shared" si="441"/>
        <v>35.950000000000003</v>
      </c>
      <c r="CU368" s="126">
        <f t="shared" si="452"/>
        <v>8.3211197491540823</v>
      </c>
      <c r="CV368" s="126">
        <f t="shared" si="442"/>
        <v>0</v>
      </c>
      <c r="CW368" s="127">
        <f t="shared" si="443"/>
        <v>0</v>
      </c>
      <c r="CX368" s="124">
        <f t="shared" si="444"/>
        <v>12</v>
      </c>
      <c r="CY368" s="124">
        <f t="shared" si="453"/>
        <v>0.9554999999999999</v>
      </c>
      <c r="CZ368" s="124">
        <f t="shared" si="454"/>
        <v>0.84963752923589331</v>
      </c>
      <c r="DA368" s="125">
        <f t="shared" si="445"/>
        <v>-1.7006999999999999</v>
      </c>
      <c r="DB368" s="125">
        <f t="shared" si="446"/>
        <v>0.17324999999999999</v>
      </c>
      <c r="DC368" s="125">
        <f t="shared" si="447"/>
        <v>2.6049500000000001</v>
      </c>
      <c r="DD368" s="125">
        <f t="shared" si="455"/>
        <v>2.4100875292358932</v>
      </c>
      <c r="DE368" s="298" t="str">
        <f t="shared" si="448"/>
        <v>B</v>
      </c>
    </row>
    <row r="369" spans="1:109" x14ac:dyDescent="0.25">
      <c r="A369" s="23">
        <v>400</v>
      </c>
      <c r="B369" s="23">
        <v>35</v>
      </c>
      <c r="C369" s="23">
        <v>4</v>
      </c>
      <c r="D369" s="23" t="s">
        <v>266</v>
      </c>
      <c r="E369" s="312">
        <f t="shared" si="380"/>
        <v>2.3637920442435356</v>
      </c>
      <c r="F369" s="287" t="str">
        <f t="shared" si="381"/>
        <v>B</v>
      </c>
      <c r="G369" s="312">
        <f t="shared" si="382"/>
        <v>2.6626999999999996</v>
      </c>
      <c r="H369" s="312">
        <f t="shared" si="382"/>
        <v>2.9779770214665873</v>
      </c>
      <c r="I369" s="287" t="str">
        <f t="shared" si="383"/>
        <v>B</v>
      </c>
      <c r="J369" s="320">
        <f t="shared" si="449"/>
        <v>4</v>
      </c>
      <c r="K369" s="80">
        <f t="shared" si="450"/>
        <v>4</v>
      </c>
      <c r="L369" s="82">
        <f t="shared" si="451"/>
        <v>4</v>
      </c>
      <c r="M369" s="80">
        <f t="shared" si="384"/>
        <v>35</v>
      </c>
      <c r="N369" s="80">
        <f t="shared" si="385"/>
        <v>80</v>
      </c>
      <c r="O369" s="80">
        <f t="shared" si="386"/>
        <v>80</v>
      </c>
      <c r="P369" s="80">
        <f t="shared" si="387"/>
        <v>400</v>
      </c>
      <c r="Q369" s="80">
        <f t="shared" si="388"/>
        <v>1120</v>
      </c>
      <c r="R369" s="80">
        <f t="shared" si="389"/>
        <v>1120</v>
      </c>
      <c r="S369" s="80">
        <f t="shared" si="390"/>
        <v>40</v>
      </c>
      <c r="T369" s="80">
        <f>0</f>
        <v>0</v>
      </c>
      <c r="U369" s="80">
        <f>'Int. Sens. Plot'!$B$2</f>
        <v>100</v>
      </c>
      <c r="V369" s="80">
        <f>'Int. Sens. Plot'!$B$3</f>
        <v>25</v>
      </c>
      <c r="W369" s="80">
        <f t="shared" si="391"/>
        <v>5</v>
      </c>
      <c r="X369" s="80">
        <f t="shared" si="392"/>
        <v>5</v>
      </c>
      <c r="Y369" s="225">
        <v>0.5</v>
      </c>
      <c r="Z369" s="80">
        <v>0</v>
      </c>
      <c r="AA369" s="86">
        <v>45</v>
      </c>
      <c r="AB369" s="86">
        <v>5</v>
      </c>
      <c r="AC369" s="80">
        <v>90</v>
      </c>
      <c r="AD369" s="80">
        <v>45</v>
      </c>
      <c r="AE369" s="80">
        <v>12</v>
      </c>
      <c r="AF369" s="80">
        <f t="shared" si="393"/>
        <v>57</v>
      </c>
      <c r="AG369" s="80">
        <f t="shared" si="394"/>
        <v>57</v>
      </c>
      <c r="AH369" s="86">
        <v>0</v>
      </c>
      <c r="AI369" s="86">
        <v>12</v>
      </c>
      <c r="AJ369" s="40">
        <v>349.9</v>
      </c>
      <c r="AK369" s="86">
        <v>9</v>
      </c>
      <c r="AL369" s="86">
        <v>0</v>
      </c>
      <c r="AM369" s="91">
        <v>1</v>
      </c>
      <c r="AN369" s="91">
        <v>0.1</v>
      </c>
      <c r="AO369" s="122">
        <v>3.5</v>
      </c>
      <c r="AP369" s="122">
        <v>10</v>
      </c>
      <c r="AQ369" s="122">
        <v>3</v>
      </c>
      <c r="AR369" s="122">
        <v>3</v>
      </c>
      <c r="AS369" s="122" t="str">
        <f t="shared" si="395"/>
        <v>Stop</v>
      </c>
      <c r="AT369" s="119" t="s">
        <v>74</v>
      </c>
      <c r="AU369" s="321" t="s">
        <v>74</v>
      </c>
      <c r="AV369" s="306">
        <f t="shared" si="396"/>
        <v>19.285714285714285</v>
      </c>
      <c r="AW369" s="276">
        <f t="shared" si="397"/>
        <v>0.31111111111111112</v>
      </c>
      <c r="AX369" s="276">
        <f t="shared" si="398"/>
        <v>2.7777777777777776E-2</v>
      </c>
      <c r="AY369" s="125">
        <f t="shared" si="399"/>
        <v>22.403475730108074</v>
      </c>
      <c r="AZ369" s="125">
        <f t="shared" si="400"/>
        <v>33.605213595162112</v>
      </c>
      <c r="BA369" s="125">
        <f t="shared" si="401"/>
        <v>62.092665745930432</v>
      </c>
      <c r="BB369" s="125">
        <f t="shared" si="402"/>
        <v>0.99200892158734444</v>
      </c>
      <c r="BC369" s="125">
        <f t="shared" si="403"/>
        <v>0.99999999592224087</v>
      </c>
      <c r="BD369" s="326" t="str">
        <f t="shared" si="404"/>
        <v>-</v>
      </c>
      <c r="BE369" s="125" t="str">
        <f t="shared" si="405"/>
        <v>-</v>
      </c>
      <c r="BF369" s="125">
        <f t="shared" si="406"/>
        <v>14.703537322214153</v>
      </c>
      <c r="BG369" s="125">
        <f t="shared" si="407"/>
        <v>1.3886920442435355</v>
      </c>
      <c r="BH369" s="127">
        <f t="shared" si="408"/>
        <v>70</v>
      </c>
      <c r="BI369" s="125">
        <f t="shared" si="409"/>
        <v>0.31849999999999995</v>
      </c>
      <c r="BJ369" s="125">
        <f t="shared" si="410"/>
        <v>5.6899999999999999E-2</v>
      </c>
      <c r="BK369" s="127">
        <f t="shared" si="411"/>
        <v>49</v>
      </c>
      <c r="BL369" s="126">
        <f>IF(AS369="Signalized",(AC369-BK369)^2/(2*AC369),IF(AS369="Free",PEDBIKE_DELAY(AX369,AW369,AF369,AE369,AO369,AR369,AM369,L369,TRUE),IF(AS369="Stop",1,"Control N/A!")))</f>
        <v>1</v>
      </c>
      <c r="BM369" s="125">
        <f t="shared" si="412"/>
        <v>0</v>
      </c>
      <c r="BN369" s="125">
        <f t="shared" si="413"/>
        <v>2.3637920442435356</v>
      </c>
      <c r="BO369" s="124" t="str">
        <f t="shared" si="414"/>
        <v>B</v>
      </c>
      <c r="BP369" s="310"/>
      <c r="BQ369" s="302">
        <f t="shared" si="415"/>
        <v>1500</v>
      </c>
      <c r="BR369" s="126">
        <v>354</v>
      </c>
      <c r="BS369" s="127">
        <f t="shared" si="416"/>
        <v>0.28748245113553</v>
      </c>
      <c r="BT369" s="126">
        <f t="shared" si="417"/>
        <v>22.5</v>
      </c>
      <c r="BU369" s="303">
        <f t="shared" si="418"/>
        <v>8.6999999999999993</v>
      </c>
      <c r="BV369" s="276">
        <f t="shared" si="419"/>
        <v>0.31111111111111112</v>
      </c>
      <c r="BW369" s="276">
        <f t="shared" si="420"/>
        <v>6.9444444444444441E-3</v>
      </c>
      <c r="BX369" s="125">
        <f t="shared" si="421"/>
        <v>1</v>
      </c>
      <c r="BY369" s="125">
        <f t="shared" si="422"/>
        <v>1.3787909716257556E-2</v>
      </c>
      <c r="BZ369" s="125">
        <f t="shared" si="423"/>
        <v>8.6999999999999993</v>
      </c>
      <c r="CA369" s="125">
        <f t="shared" si="424"/>
        <v>4.6375585091876559E-2</v>
      </c>
      <c r="CB369" s="125">
        <f t="shared" si="425"/>
        <v>0.9332410338692767</v>
      </c>
      <c r="CC369" s="125">
        <f t="shared" si="426"/>
        <v>38.825275233601623</v>
      </c>
      <c r="CD369" s="125">
        <f t="shared" si="427"/>
        <v>2.5919352343360207</v>
      </c>
      <c r="CE369" s="125">
        <f t="shared" si="428"/>
        <v>15</v>
      </c>
      <c r="CF369" s="304" cm="1">
        <f t="array" ref="CF369">PEDBIKE_DELAY(BW369,BV369,AG369,AH369,AP369,AQ369,AN369,L369,FALSE)</f>
        <v>13.419391686781477</v>
      </c>
      <c r="CG369" s="306">
        <f t="shared" si="429"/>
        <v>8.6999999999999993</v>
      </c>
      <c r="CH369" s="125">
        <f t="shared" si="430"/>
        <v>1</v>
      </c>
      <c r="CI369" s="125">
        <f t="shared" si="431"/>
        <v>1.3787909716257556E-2</v>
      </c>
      <c r="CJ369" s="125">
        <f t="shared" si="432"/>
        <v>8.6999999999999993</v>
      </c>
      <c r="CK369" s="125">
        <f t="shared" si="433"/>
        <v>0.9332410338692767</v>
      </c>
      <c r="CL369" s="125">
        <f t="shared" si="434"/>
        <v>1</v>
      </c>
      <c r="CM369" s="125">
        <f t="shared" si="435"/>
        <v>36.233339999265603</v>
      </c>
      <c r="CN369" s="125">
        <f t="shared" si="436"/>
        <v>2.5919352343360207</v>
      </c>
      <c r="CO369" s="127">
        <f t="shared" si="437"/>
        <v>15</v>
      </c>
      <c r="CP369" s="125" cm="1">
        <f t="array" ref="CP369">PEDBIKE_DELAY(BW369,AW369,AG369,AH369,AP369,AQ369,AN369,L369,FALSE)</f>
        <v>13.419391686781477</v>
      </c>
      <c r="CQ369" s="126">
        <f t="shared" si="438"/>
        <v>30.5</v>
      </c>
      <c r="CR369" s="126">
        <f t="shared" si="439"/>
        <v>78.5</v>
      </c>
      <c r="CS369" s="126">
        <f t="shared" si="440"/>
        <v>54.5</v>
      </c>
      <c r="CT369" s="304">
        <f t="shared" si="441"/>
        <v>35.950000000000003</v>
      </c>
      <c r="CU369" s="126">
        <f t="shared" si="452"/>
        <v>13.419391686781477</v>
      </c>
      <c r="CV369" s="126">
        <f t="shared" si="442"/>
        <v>0</v>
      </c>
      <c r="CW369" s="127">
        <f t="shared" si="443"/>
        <v>0</v>
      </c>
      <c r="CX369" s="124">
        <f t="shared" si="444"/>
        <v>12</v>
      </c>
      <c r="CY369" s="124">
        <f t="shared" si="453"/>
        <v>1.2739999999999998</v>
      </c>
      <c r="CZ369" s="124">
        <f t="shared" si="454"/>
        <v>1.0412770214665874</v>
      </c>
      <c r="DA369" s="125">
        <f t="shared" si="445"/>
        <v>-1.7006999999999999</v>
      </c>
      <c r="DB369" s="125">
        <f t="shared" si="446"/>
        <v>0.23100000000000001</v>
      </c>
      <c r="DC369" s="125">
        <f t="shared" si="447"/>
        <v>2.6626999999999996</v>
      </c>
      <c r="DD369" s="125">
        <f t="shared" si="455"/>
        <v>2.9779770214665873</v>
      </c>
      <c r="DE369" s="298" t="str">
        <f t="shared" si="448"/>
        <v>B</v>
      </c>
    </row>
    <row r="370" spans="1:109" x14ac:dyDescent="0.25">
      <c r="A370" s="23">
        <v>500</v>
      </c>
      <c r="B370" s="23">
        <v>35</v>
      </c>
      <c r="C370" s="23">
        <v>4</v>
      </c>
      <c r="D370" s="23" t="s">
        <v>266</v>
      </c>
      <c r="E370" s="312">
        <f t="shared" si="380"/>
        <v>2.4576420442435354</v>
      </c>
      <c r="F370" s="287" t="str">
        <f t="shared" si="381"/>
        <v>B</v>
      </c>
      <c r="G370" s="312">
        <f t="shared" si="382"/>
        <v>2.72045</v>
      </c>
      <c r="H370" s="312">
        <f t="shared" si="382"/>
        <v>3.5233023622733182</v>
      </c>
      <c r="I370" s="287" t="str">
        <f t="shared" si="383"/>
        <v>B</v>
      </c>
      <c r="J370" s="320">
        <f t="shared" si="449"/>
        <v>4</v>
      </c>
      <c r="K370" s="80">
        <f t="shared" si="450"/>
        <v>4</v>
      </c>
      <c r="L370" s="82">
        <f t="shared" si="451"/>
        <v>4</v>
      </c>
      <c r="M370" s="80">
        <f t="shared" si="384"/>
        <v>35</v>
      </c>
      <c r="N370" s="80">
        <f t="shared" si="385"/>
        <v>100</v>
      </c>
      <c r="O370" s="80">
        <f t="shared" si="386"/>
        <v>100</v>
      </c>
      <c r="P370" s="80">
        <f t="shared" si="387"/>
        <v>500</v>
      </c>
      <c r="Q370" s="80">
        <f t="shared" si="388"/>
        <v>1400</v>
      </c>
      <c r="R370" s="80">
        <f t="shared" si="389"/>
        <v>1400</v>
      </c>
      <c r="S370" s="80">
        <f t="shared" si="390"/>
        <v>50</v>
      </c>
      <c r="T370" s="80">
        <f>0</f>
        <v>0</v>
      </c>
      <c r="U370" s="80">
        <f>'Int. Sens. Plot'!$B$2</f>
        <v>100</v>
      </c>
      <c r="V370" s="80">
        <f>'Int. Sens. Plot'!$B$3</f>
        <v>25</v>
      </c>
      <c r="W370" s="80">
        <f t="shared" si="391"/>
        <v>5</v>
      </c>
      <c r="X370" s="80">
        <f t="shared" si="392"/>
        <v>5</v>
      </c>
      <c r="Y370" s="225">
        <v>0.5</v>
      </c>
      <c r="Z370" s="80">
        <v>0</v>
      </c>
      <c r="AA370" s="86">
        <v>45</v>
      </c>
      <c r="AB370" s="86">
        <v>5</v>
      </c>
      <c r="AC370" s="80">
        <v>90</v>
      </c>
      <c r="AD370" s="80">
        <v>45</v>
      </c>
      <c r="AE370" s="80">
        <v>12</v>
      </c>
      <c r="AF370" s="80">
        <f t="shared" si="393"/>
        <v>57</v>
      </c>
      <c r="AG370" s="80">
        <f t="shared" si="394"/>
        <v>57</v>
      </c>
      <c r="AH370" s="86">
        <v>0</v>
      </c>
      <c r="AI370" s="86">
        <v>12</v>
      </c>
      <c r="AJ370" s="40">
        <v>350.9</v>
      </c>
      <c r="AK370" s="86">
        <v>9</v>
      </c>
      <c r="AL370" s="86">
        <v>0</v>
      </c>
      <c r="AM370" s="91">
        <v>1</v>
      </c>
      <c r="AN370" s="91">
        <v>0.1</v>
      </c>
      <c r="AO370" s="122">
        <v>3.5</v>
      </c>
      <c r="AP370" s="122">
        <v>10</v>
      </c>
      <c r="AQ370" s="122">
        <v>3</v>
      </c>
      <c r="AR370" s="122">
        <v>3</v>
      </c>
      <c r="AS370" s="122" t="str">
        <f t="shared" si="395"/>
        <v>Stop</v>
      </c>
      <c r="AT370" s="119" t="s">
        <v>74</v>
      </c>
      <c r="AU370" s="321" t="s">
        <v>74</v>
      </c>
      <c r="AV370" s="306">
        <f t="shared" si="396"/>
        <v>19.285714285714285</v>
      </c>
      <c r="AW370" s="276">
        <f t="shared" si="397"/>
        <v>0.3888888888888889</v>
      </c>
      <c r="AX370" s="276">
        <f t="shared" si="398"/>
        <v>2.7777777777777776E-2</v>
      </c>
      <c r="AY370" s="125">
        <f t="shared" si="399"/>
        <v>80.721596885171806</v>
      </c>
      <c r="AZ370" s="125">
        <f t="shared" si="400"/>
        <v>121.08239532775771</v>
      </c>
      <c r="BA370" s="125">
        <f t="shared" si="401"/>
        <v>178.72890805605789</v>
      </c>
      <c r="BB370" s="125">
        <f t="shared" si="402"/>
        <v>0.99999997158707288</v>
      </c>
      <c r="BC370" s="125">
        <f t="shared" si="403"/>
        <v>1</v>
      </c>
      <c r="BD370" s="326" t="str">
        <f t="shared" si="404"/>
        <v>-</v>
      </c>
      <c r="BE370" s="125" t="str">
        <f t="shared" si="405"/>
        <v>-</v>
      </c>
      <c r="BF370" s="125">
        <f t="shared" si="406"/>
        <v>10.518598982294854</v>
      </c>
      <c r="BG370" s="125">
        <f t="shared" si="407"/>
        <v>1.3886920442435355</v>
      </c>
      <c r="BH370" s="127">
        <f t="shared" si="408"/>
        <v>87.5</v>
      </c>
      <c r="BI370" s="125">
        <f t="shared" si="409"/>
        <v>0.39812500000000001</v>
      </c>
      <c r="BJ370" s="125">
        <f t="shared" si="410"/>
        <v>7.1124999999999994E-2</v>
      </c>
      <c r="BK370" s="127">
        <f t="shared" si="411"/>
        <v>49</v>
      </c>
      <c r="BL370" s="126">
        <f>IF(AS370="Signalized",(AC370-BK370)^2/(2*AC370),IF(AS370="Free",PEDBIKE_DELAY(AX370,AW370,AF370,AE370,AO370,AR370,AM370,L370,TRUE),IF(AS370="Stop",1,"Control N/A!")))</f>
        <v>1</v>
      </c>
      <c r="BM370" s="125">
        <f t="shared" si="412"/>
        <v>0</v>
      </c>
      <c r="BN370" s="125">
        <f t="shared" si="413"/>
        <v>2.4576420442435354</v>
      </c>
      <c r="BO370" s="124" t="str">
        <f t="shared" si="414"/>
        <v>B</v>
      </c>
      <c r="BP370" s="310"/>
      <c r="BQ370" s="302">
        <f t="shared" si="415"/>
        <v>1500</v>
      </c>
      <c r="BR370" s="126">
        <v>355</v>
      </c>
      <c r="BS370" s="127">
        <f t="shared" si="416"/>
        <v>3.9123267800140561E-2</v>
      </c>
      <c r="BT370" s="126">
        <f t="shared" si="417"/>
        <v>22.5</v>
      </c>
      <c r="BU370" s="303">
        <f t="shared" si="418"/>
        <v>8.6999999999999993</v>
      </c>
      <c r="BV370" s="276">
        <f t="shared" si="419"/>
        <v>0.3888888888888889</v>
      </c>
      <c r="BW370" s="276">
        <f t="shared" si="420"/>
        <v>6.9444444444444441E-3</v>
      </c>
      <c r="BX370" s="125">
        <f t="shared" si="421"/>
        <v>1</v>
      </c>
      <c r="BY370" s="125">
        <f t="shared" si="422"/>
        <v>8.7529418293398973E-3</v>
      </c>
      <c r="BZ370" s="125">
        <f t="shared" si="423"/>
        <v>8.6999999999999993</v>
      </c>
      <c r="CA370" s="125">
        <f t="shared" si="424"/>
        <v>5.7629458079029972E-2</v>
      </c>
      <c r="CB370" s="125">
        <f t="shared" si="425"/>
        <v>0.96606584783865079</v>
      </c>
      <c r="CC370" s="125">
        <f t="shared" si="426"/>
        <v>66.771412211921643</v>
      </c>
      <c r="CD370" s="125">
        <f t="shared" si="427"/>
        <v>2.2658312620275187</v>
      </c>
      <c r="CE370" s="125">
        <f t="shared" si="428"/>
        <v>29</v>
      </c>
      <c r="CF370" s="304" cm="1">
        <f t="array" ref="CF370">PEDBIKE_DELAY(BW370,BV370,AG370,AH370,AP370,AQ370,AN370,L370,FALSE)</f>
        <v>20.457203462378153</v>
      </c>
      <c r="CG370" s="306">
        <f t="shared" si="429"/>
        <v>8.6999999999999993</v>
      </c>
      <c r="CH370" s="125">
        <f t="shared" si="430"/>
        <v>1</v>
      </c>
      <c r="CI370" s="125">
        <f t="shared" si="431"/>
        <v>8.7529418293398973E-3</v>
      </c>
      <c r="CJ370" s="125">
        <f t="shared" si="432"/>
        <v>8.6999999999999993</v>
      </c>
      <c r="CK370" s="125">
        <f t="shared" si="433"/>
        <v>0.96606584783865079</v>
      </c>
      <c r="CL370" s="125">
        <f t="shared" si="434"/>
        <v>1</v>
      </c>
      <c r="CM370" s="125">
        <f t="shared" si="435"/>
        <v>64.505580949894124</v>
      </c>
      <c r="CN370" s="125">
        <f t="shared" si="436"/>
        <v>2.2658312620275187</v>
      </c>
      <c r="CO370" s="127">
        <f t="shared" si="437"/>
        <v>29</v>
      </c>
      <c r="CP370" s="125" cm="1">
        <f t="array" ref="CP370">PEDBIKE_DELAY(BW370,AW370,AG370,AH370,AP370,AQ370,AN370,L370,FALSE)</f>
        <v>20.457203462378153</v>
      </c>
      <c r="CQ370" s="126">
        <f t="shared" si="438"/>
        <v>30.5</v>
      </c>
      <c r="CR370" s="126">
        <f t="shared" si="439"/>
        <v>78.5</v>
      </c>
      <c r="CS370" s="126">
        <f t="shared" si="440"/>
        <v>54.5</v>
      </c>
      <c r="CT370" s="304">
        <f t="shared" si="441"/>
        <v>35.950000000000003</v>
      </c>
      <c r="CU370" s="126">
        <f t="shared" si="452"/>
        <v>20.457203462378153</v>
      </c>
      <c r="CV370" s="126">
        <f t="shared" si="442"/>
        <v>0</v>
      </c>
      <c r="CW370" s="127">
        <f t="shared" si="443"/>
        <v>0</v>
      </c>
      <c r="CX370" s="124">
        <f t="shared" si="444"/>
        <v>12</v>
      </c>
      <c r="CY370" s="124">
        <f t="shared" si="453"/>
        <v>1.5925</v>
      </c>
      <c r="CZ370" s="124">
        <f t="shared" si="454"/>
        <v>1.2103523622733181</v>
      </c>
      <c r="DA370" s="125">
        <f t="shared" si="445"/>
        <v>-1.7006999999999999</v>
      </c>
      <c r="DB370" s="125">
        <f t="shared" si="446"/>
        <v>0.28875000000000001</v>
      </c>
      <c r="DC370" s="125">
        <f t="shared" si="447"/>
        <v>2.72045</v>
      </c>
      <c r="DD370" s="125">
        <f t="shared" si="455"/>
        <v>3.5233023622733182</v>
      </c>
      <c r="DE370" s="298" t="str">
        <f t="shared" si="448"/>
        <v>B</v>
      </c>
    </row>
    <row r="371" spans="1:109" x14ac:dyDescent="0.25">
      <c r="A371" s="23">
        <v>600</v>
      </c>
      <c r="B371" s="23">
        <v>35</v>
      </c>
      <c r="C371" s="23">
        <v>4</v>
      </c>
      <c r="D371" s="23" t="s">
        <v>266</v>
      </c>
      <c r="E371" s="312">
        <f t="shared" si="380"/>
        <v>2.5514920442435356</v>
      </c>
      <c r="F371" s="287" t="str">
        <f t="shared" si="381"/>
        <v>B</v>
      </c>
      <c r="G371" s="312">
        <f t="shared" si="382"/>
        <v>2.7781999999999996</v>
      </c>
      <c r="H371" s="312">
        <f t="shared" si="382"/>
        <v>4.0544646475560304</v>
      </c>
      <c r="I371" s="287" t="str">
        <f t="shared" si="383"/>
        <v>C</v>
      </c>
      <c r="J371" s="320">
        <f t="shared" si="449"/>
        <v>4</v>
      </c>
      <c r="K371" s="80">
        <f t="shared" si="450"/>
        <v>4</v>
      </c>
      <c r="L371" s="82">
        <f t="shared" si="451"/>
        <v>4</v>
      </c>
      <c r="M371" s="80">
        <f t="shared" si="384"/>
        <v>35</v>
      </c>
      <c r="N371" s="80">
        <f t="shared" si="385"/>
        <v>120</v>
      </c>
      <c r="O371" s="80">
        <f t="shared" si="386"/>
        <v>120</v>
      </c>
      <c r="P371" s="80">
        <f t="shared" si="387"/>
        <v>600</v>
      </c>
      <c r="Q371" s="80">
        <f t="shared" si="388"/>
        <v>1680</v>
      </c>
      <c r="R371" s="80">
        <f t="shared" si="389"/>
        <v>1680</v>
      </c>
      <c r="S371" s="80">
        <f t="shared" si="390"/>
        <v>60</v>
      </c>
      <c r="T371" s="80">
        <f>0</f>
        <v>0</v>
      </c>
      <c r="U371" s="80">
        <f>'Int. Sens. Plot'!$B$2</f>
        <v>100</v>
      </c>
      <c r="V371" s="80">
        <f>'Int. Sens. Plot'!$B$3</f>
        <v>25</v>
      </c>
      <c r="W371" s="80">
        <f t="shared" si="391"/>
        <v>5</v>
      </c>
      <c r="X371" s="80">
        <f t="shared" si="392"/>
        <v>5</v>
      </c>
      <c r="Y371" s="225">
        <v>0.5</v>
      </c>
      <c r="Z371" s="80">
        <v>0</v>
      </c>
      <c r="AA371" s="86">
        <v>45</v>
      </c>
      <c r="AB371" s="86">
        <v>5</v>
      </c>
      <c r="AC371" s="80">
        <v>90</v>
      </c>
      <c r="AD371" s="80">
        <v>45</v>
      </c>
      <c r="AE371" s="80">
        <v>12</v>
      </c>
      <c r="AF371" s="80">
        <f t="shared" si="393"/>
        <v>57</v>
      </c>
      <c r="AG371" s="80">
        <f t="shared" si="394"/>
        <v>57</v>
      </c>
      <c r="AH371" s="86">
        <v>0</v>
      </c>
      <c r="AI371" s="86">
        <v>12</v>
      </c>
      <c r="AJ371" s="40">
        <v>351.9</v>
      </c>
      <c r="AK371" s="86">
        <v>9</v>
      </c>
      <c r="AL371" s="86">
        <v>0</v>
      </c>
      <c r="AM371" s="91">
        <v>1</v>
      </c>
      <c r="AN371" s="91">
        <v>0.1</v>
      </c>
      <c r="AO371" s="122">
        <v>3.5</v>
      </c>
      <c r="AP371" s="122">
        <v>10</v>
      </c>
      <c r="AQ371" s="122">
        <v>3</v>
      </c>
      <c r="AR371" s="122">
        <v>3</v>
      </c>
      <c r="AS371" s="122" t="str">
        <f t="shared" si="395"/>
        <v>Stop</v>
      </c>
      <c r="AT371" s="119" t="s">
        <v>74</v>
      </c>
      <c r="AU371" s="321" t="s">
        <v>74</v>
      </c>
      <c r="AV371" s="306">
        <f t="shared" si="396"/>
        <v>19.285714285714285</v>
      </c>
      <c r="AW371" s="276">
        <f t="shared" si="397"/>
        <v>0.46666666666666667</v>
      </c>
      <c r="AX371" s="276">
        <f t="shared" si="398"/>
        <v>2.7777777777777776E-2</v>
      </c>
      <c r="AY371" s="125">
        <f t="shared" si="399"/>
        <v>303.8545373081551</v>
      </c>
      <c r="AZ371" s="125">
        <f t="shared" si="400"/>
        <v>455.78180596223268</v>
      </c>
      <c r="BA371" s="125">
        <f t="shared" si="401"/>
        <v>624.99478890202454</v>
      </c>
      <c r="BB371" s="125">
        <f t="shared" si="402"/>
        <v>1</v>
      </c>
      <c r="BC371" s="125">
        <f t="shared" si="403"/>
        <v>1</v>
      </c>
      <c r="BD371" s="326" t="str">
        <f t="shared" si="404"/>
        <v>-</v>
      </c>
      <c r="BE371" s="125" t="str">
        <f t="shared" si="405"/>
        <v>-</v>
      </c>
      <c r="BF371" s="125">
        <f t="shared" si="406"/>
        <v>8.3189634636341125</v>
      </c>
      <c r="BG371" s="125">
        <f t="shared" si="407"/>
        <v>1.3886920442435355</v>
      </c>
      <c r="BH371" s="127">
        <f t="shared" si="408"/>
        <v>105</v>
      </c>
      <c r="BI371" s="125">
        <f t="shared" si="409"/>
        <v>0.47774999999999995</v>
      </c>
      <c r="BJ371" s="125">
        <f t="shared" si="410"/>
        <v>8.5349999999999995E-2</v>
      </c>
      <c r="BK371" s="127">
        <f t="shared" si="411"/>
        <v>49</v>
      </c>
      <c r="BL371" s="126">
        <f>IF(AS371="Signalized",(AC371-BK371)^2/(2*AC371),IF(AS371="Free",PEDBIKE_DELAY(AX371,AW371,AF371,AE371,AO371,AR371,AM371,L371,TRUE),IF(AS371="Stop",1,"Control N/A!")))</f>
        <v>1</v>
      </c>
      <c r="BM371" s="125">
        <f t="shared" si="412"/>
        <v>0</v>
      </c>
      <c r="BN371" s="125">
        <f t="shared" si="413"/>
        <v>2.5514920442435356</v>
      </c>
      <c r="BO371" s="124" t="str">
        <f t="shared" si="414"/>
        <v>B</v>
      </c>
      <c r="BP371" s="310"/>
      <c r="BQ371" s="302">
        <f t="shared" si="415"/>
        <v>1500</v>
      </c>
      <c r="BR371" s="126">
        <v>356</v>
      </c>
      <c r="BS371" s="127">
        <f t="shared" si="416"/>
        <v>5.2654247618465367E-3</v>
      </c>
      <c r="BT371" s="126">
        <f t="shared" si="417"/>
        <v>22.5</v>
      </c>
      <c r="BU371" s="303">
        <f t="shared" si="418"/>
        <v>8.6999999999999993</v>
      </c>
      <c r="BV371" s="276">
        <f t="shared" si="419"/>
        <v>0.46666666666666667</v>
      </c>
      <c r="BW371" s="276">
        <f t="shared" si="420"/>
        <v>6.9444444444444441E-3</v>
      </c>
      <c r="BX371" s="125">
        <f t="shared" si="421"/>
        <v>1</v>
      </c>
      <c r="BY371" s="125">
        <f t="shared" si="422"/>
        <v>5.928987523757057E-3</v>
      </c>
      <c r="BZ371" s="125">
        <f t="shared" si="423"/>
        <v>8.6999999999999993</v>
      </c>
      <c r="CA371" s="125">
        <f t="shared" si="424"/>
        <v>6.8750522325938257E-2</v>
      </c>
      <c r="CB371" s="125">
        <f t="shared" si="425"/>
        <v>0.98275098088465374</v>
      </c>
      <c r="CC371" s="125">
        <f t="shared" si="426"/>
        <v>115.37796619937552</v>
      </c>
      <c r="CD371" s="125">
        <f t="shared" si="427"/>
        <v>1.9901567444628052</v>
      </c>
      <c r="CE371" s="125">
        <f t="shared" si="428"/>
        <v>58</v>
      </c>
      <c r="CF371" s="304" cm="1">
        <f t="array" ref="CF371">PEDBIKE_DELAY(BW371,BV371,AG371,AH371,AP371,AQ371,AN371,L371,FALSE)</f>
        <v>30.103757381226849</v>
      </c>
      <c r="CG371" s="306">
        <f t="shared" si="429"/>
        <v>8.6999999999999993</v>
      </c>
      <c r="CH371" s="125">
        <f t="shared" si="430"/>
        <v>1</v>
      </c>
      <c r="CI371" s="125">
        <f t="shared" si="431"/>
        <v>5.928987523757057E-3</v>
      </c>
      <c r="CJ371" s="125">
        <f t="shared" si="432"/>
        <v>8.6999999999999993</v>
      </c>
      <c r="CK371" s="125">
        <f t="shared" si="433"/>
        <v>0.98275098088465374</v>
      </c>
      <c r="CL371" s="125">
        <f t="shared" si="434"/>
        <v>1</v>
      </c>
      <c r="CM371" s="125">
        <f t="shared" si="435"/>
        <v>113.38780945491271</v>
      </c>
      <c r="CN371" s="125">
        <f t="shared" si="436"/>
        <v>1.9901567444628052</v>
      </c>
      <c r="CO371" s="127">
        <f t="shared" si="437"/>
        <v>58</v>
      </c>
      <c r="CP371" s="125" cm="1">
        <f t="array" ref="CP371">PEDBIKE_DELAY(BW371,AW371,AG371,AH371,AP371,AQ371,AN371,L371,FALSE)</f>
        <v>30.103757381226849</v>
      </c>
      <c r="CQ371" s="126">
        <f t="shared" si="438"/>
        <v>30.5</v>
      </c>
      <c r="CR371" s="126">
        <f t="shared" si="439"/>
        <v>78.5</v>
      </c>
      <c r="CS371" s="126">
        <f t="shared" si="440"/>
        <v>54.5</v>
      </c>
      <c r="CT371" s="304">
        <f t="shared" si="441"/>
        <v>35.950000000000003</v>
      </c>
      <c r="CU371" s="126">
        <f t="shared" si="452"/>
        <v>30.103757381226849</v>
      </c>
      <c r="CV371" s="126">
        <f t="shared" si="442"/>
        <v>0</v>
      </c>
      <c r="CW371" s="127">
        <f t="shared" si="443"/>
        <v>0</v>
      </c>
      <c r="CX371" s="124">
        <f t="shared" si="444"/>
        <v>12</v>
      </c>
      <c r="CY371" s="124">
        <f t="shared" si="453"/>
        <v>1.9109999999999998</v>
      </c>
      <c r="CZ371" s="124">
        <f t="shared" si="454"/>
        <v>1.3652646475560304</v>
      </c>
      <c r="DA371" s="125">
        <f t="shared" si="445"/>
        <v>-1.7006999999999999</v>
      </c>
      <c r="DB371" s="125">
        <f t="shared" si="446"/>
        <v>0.34649999999999997</v>
      </c>
      <c r="DC371" s="125">
        <f t="shared" si="447"/>
        <v>2.7781999999999996</v>
      </c>
      <c r="DD371" s="125">
        <f t="shared" si="455"/>
        <v>4.0544646475560304</v>
      </c>
      <c r="DE371" s="298" t="str">
        <f t="shared" si="448"/>
        <v>C</v>
      </c>
    </row>
    <row r="372" spans="1:109" x14ac:dyDescent="0.25">
      <c r="A372" s="23">
        <v>700</v>
      </c>
      <c r="B372" s="23">
        <v>35</v>
      </c>
      <c r="C372" s="23">
        <v>4</v>
      </c>
      <c r="D372" s="23" t="s">
        <v>266</v>
      </c>
      <c r="E372" s="312">
        <f t="shared" si="380"/>
        <v>2.6453420442435358</v>
      </c>
      <c r="F372" s="287" t="str">
        <f t="shared" si="381"/>
        <v>B</v>
      </c>
      <c r="G372" s="312">
        <f t="shared" si="382"/>
        <v>2.83595</v>
      </c>
      <c r="H372" s="312">
        <f t="shared" si="382"/>
        <v>4.575769961375407</v>
      </c>
      <c r="I372" s="287" t="str">
        <f t="shared" si="383"/>
        <v>C</v>
      </c>
      <c r="J372" s="320">
        <f t="shared" si="449"/>
        <v>4</v>
      </c>
      <c r="K372" s="80">
        <f t="shared" si="450"/>
        <v>4</v>
      </c>
      <c r="L372" s="82">
        <f t="shared" si="451"/>
        <v>4</v>
      </c>
      <c r="M372" s="80">
        <f t="shared" si="384"/>
        <v>35</v>
      </c>
      <c r="N372" s="80">
        <f t="shared" si="385"/>
        <v>140</v>
      </c>
      <c r="O372" s="80">
        <f t="shared" si="386"/>
        <v>140</v>
      </c>
      <c r="P372" s="80">
        <f t="shared" si="387"/>
        <v>700</v>
      </c>
      <c r="Q372" s="80">
        <f t="shared" si="388"/>
        <v>1960</v>
      </c>
      <c r="R372" s="80">
        <f t="shared" si="389"/>
        <v>1960</v>
      </c>
      <c r="S372" s="80">
        <f t="shared" si="390"/>
        <v>70</v>
      </c>
      <c r="T372" s="80">
        <f>0</f>
        <v>0</v>
      </c>
      <c r="U372" s="80">
        <f>'Int. Sens. Plot'!$B$2</f>
        <v>100</v>
      </c>
      <c r="V372" s="80">
        <f>'Int. Sens. Plot'!$B$3</f>
        <v>25</v>
      </c>
      <c r="W372" s="80">
        <f t="shared" si="391"/>
        <v>5</v>
      </c>
      <c r="X372" s="80">
        <f t="shared" si="392"/>
        <v>5</v>
      </c>
      <c r="Y372" s="225">
        <v>0.5</v>
      </c>
      <c r="Z372" s="80">
        <v>0</v>
      </c>
      <c r="AA372" s="86">
        <v>45</v>
      </c>
      <c r="AB372" s="86">
        <v>5</v>
      </c>
      <c r="AC372" s="80">
        <v>90</v>
      </c>
      <c r="AD372" s="80">
        <v>45</v>
      </c>
      <c r="AE372" s="80">
        <v>12</v>
      </c>
      <c r="AF372" s="80">
        <f t="shared" si="393"/>
        <v>57</v>
      </c>
      <c r="AG372" s="80">
        <f t="shared" si="394"/>
        <v>57</v>
      </c>
      <c r="AH372" s="86">
        <v>0</v>
      </c>
      <c r="AI372" s="86">
        <v>12</v>
      </c>
      <c r="AJ372" s="40">
        <v>352.9</v>
      </c>
      <c r="AK372" s="86">
        <v>9</v>
      </c>
      <c r="AL372" s="86">
        <v>0</v>
      </c>
      <c r="AM372" s="91">
        <v>1</v>
      </c>
      <c r="AN372" s="91">
        <v>0.1</v>
      </c>
      <c r="AO372" s="122">
        <v>3.5</v>
      </c>
      <c r="AP372" s="122">
        <v>10</v>
      </c>
      <c r="AQ372" s="122">
        <v>3</v>
      </c>
      <c r="AR372" s="122">
        <v>3</v>
      </c>
      <c r="AS372" s="122" t="str">
        <f t="shared" si="395"/>
        <v>Stop</v>
      </c>
      <c r="AT372" s="119" t="s">
        <v>74</v>
      </c>
      <c r="AU372" s="321" t="s">
        <v>74</v>
      </c>
      <c r="AV372" s="306">
        <f t="shared" si="396"/>
        <v>19.285714285714285</v>
      </c>
      <c r="AW372" s="276">
        <f t="shared" si="397"/>
        <v>0.5444444444444444</v>
      </c>
      <c r="AX372" s="276">
        <f t="shared" si="398"/>
        <v>2.7777777777777776E-2</v>
      </c>
      <c r="AY372" s="125">
        <f t="shared" si="399"/>
        <v>1175.6302134592547</v>
      </c>
      <c r="AZ372" s="125">
        <f t="shared" si="400"/>
        <v>1763.4453201888821</v>
      </c>
      <c r="BA372" s="125">
        <f t="shared" si="401"/>
        <v>2368.5461412042237</v>
      </c>
      <c r="BB372" s="125">
        <f t="shared" si="402"/>
        <v>1</v>
      </c>
      <c r="BC372" s="125">
        <f t="shared" si="403"/>
        <v>1</v>
      </c>
      <c r="BD372" s="326" t="str">
        <f t="shared" si="404"/>
        <v>-</v>
      </c>
      <c r="BE372" s="125" t="str">
        <f t="shared" si="405"/>
        <v>-</v>
      </c>
      <c r="BF372" s="125">
        <f t="shared" si="406"/>
        <v>6.9883296825432302</v>
      </c>
      <c r="BG372" s="125">
        <f t="shared" si="407"/>
        <v>1.3886920442435355</v>
      </c>
      <c r="BH372" s="127">
        <f t="shared" si="408"/>
        <v>122.5</v>
      </c>
      <c r="BI372" s="125">
        <f t="shared" si="409"/>
        <v>0.55737499999999995</v>
      </c>
      <c r="BJ372" s="125">
        <f t="shared" si="410"/>
        <v>9.9574999999999997E-2</v>
      </c>
      <c r="BK372" s="127">
        <f t="shared" si="411"/>
        <v>49</v>
      </c>
      <c r="BL372" s="126">
        <f>IF(AS372="Signalized",(AC372-BK372)^2/(2*AC372),IF(AS372="Free",PEDBIKE_DELAY(AX372,AW372,AF372,AE372,AO372,AR372,AM372,L372,TRUE),IF(AS372="Stop",1,"Control N/A!")))</f>
        <v>1</v>
      </c>
      <c r="BM372" s="125">
        <f t="shared" si="412"/>
        <v>0</v>
      </c>
      <c r="BN372" s="125">
        <f t="shared" si="413"/>
        <v>2.6453420442435358</v>
      </c>
      <c r="BO372" s="124" t="str">
        <f t="shared" si="414"/>
        <v>B</v>
      </c>
      <c r="BP372" s="310"/>
      <c r="BQ372" s="302">
        <f t="shared" si="415"/>
        <v>1500</v>
      </c>
      <c r="BR372" s="126">
        <v>357</v>
      </c>
      <c r="BS372" s="127">
        <f t="shared" si="416"/>
        <v>7.0081954666320427E-4</v>
      </c>
      <c r="BT372" s="126">
        <f t="shared" si="417"/>
        <v>22.5</v>
      </c>
      <c r="BU372" s="303">
        <f t="shared" si="418"/>
        <v>8.6999999999999993</v>
      </c>
      <c r="BV372" s="276">
        <f t="shared" si="419"/>
        <v>0.5444444444444444</v>
      </c>
      <c r="BW372" s="276">
        <f t="shared" si="420"/>
        <v>6.9444444444444441E-3</v>
      </c>
      <c r="BX372" s="125">
        <f t="shared" si="421"/>
        <v>1</v>
      </c>
      <c r="BY372" s="125">
        <f t="shared" si="422"/>
        <v>4.3356206218092379E-3</v>
      </c>
      <c r="BZ372" s="125">
        <f t="shared" si="423"/>
        <v>8.6999999999999993</v>
      </c>
      <c r="CA372" s="125">
        <f t="shared" si="424"/>
        <v>7.9740345129611478E-2</v>
      </c>
      <c r="CB372" s="125">
        <f t="shared" si="425"/>
        <v>0.99123217639188688</v>
      </c>
      <c r="CC372" s="125">
        <f t="shared" si="426"/>
        <v>200.70886243896931</v>
      </c>
      <c r="CD372" s="125">
        <f t="shared" si="427"/>
        <v>1.7597799024499303</v>
      </c>
      <c r="CE372" s="125">
        <f t="shared" si="428"/>
        <v>114</v>
      </c>
      <c r="CF372" s="304" cm="1">
        <f t="array" ref="CF372">PEDBIKE_DELAY(BW372,BV372,AG372,AH372,AP372,AQ372,AN372,L372,FALSE)</f>
        <v>43.223483348249871</v>
      </c>
      <c r="CG372" s="306">
        <f t="shared" si="429"/>
        <v>8.6999999999999993</v>
      </c>
      <c r="CH372" s="125">
        <f t="shared" si="430"/>
        <v>1</v>
      </c>
      <c r="CI372" s="125">
        <f t="shared" si="431"/>
        <v>4.3356206218092379E-3</v>
      </c>
      <c r="CJ372" s="125">
        <f t="shared" si="432"/>
        <v>8.6999999999999993</v>
      </c>
      <c r="CK372" s="125">
        <f t="shared" si="433"/>
        <v>0.99123217639188688</v>
      </c>
      <c r="CL372" s="125">
        <f t="shared" si="434"/>
        <v>1</v>
      </c>
      <c r="CM372" s="125">
        <f t="shared" si="435"/>
        <v>198.94908253651937</v>
      </c>
      <c r="CN372" s="125">
        <f t="shared" si="436"/>
        <v>1.7597799024499303</v>
      </c>
      <c r="CO372" s="127">
        <f t="shared" si="437"/>
        <v>114</v>
      </c>
      <c r="CP372" s="125" cm="1">
        <f t="array" ref="CP372">PEDBIKE_DELAY(BW372,AW372,AG372,AH372,AP372,AQ372,AN372,L372,FALSE)</f>
        <v>43.223483348249871</v>
      </c>
      <c r="CQ372" s="126">
        <f t="shared" si="438"/>
        <v>30.5</v>
      </c>
      <c r="CR372" s="126">
        <f t="shared" si="439"/>
        <v>78.5</v>
      </c>
      <c r="CS372" s="126">
        <f t="shared" si="440"/>
        <v>54.5</v>
      </c>
      <c r="CT372" s="304">
        <f t="shared" si="441"/>
        <v>35.950000000000003</v>
      </c>
      <c r="CU372" s="126">
        <f t="shared" si="452"/>
        <v>43.223483348249871</v>
      </c>
      <c r="CV372" s="126">
        <f t="shared" si="442"/>
        <v>0</v>
      </c>
      <c r="CW372" s="127">
        <f t="shared" si="443"/>
        <v>0</v>
      </c>
      <c r="CX372" s="124">
        <f t="shared" si="444"/>
        <v>12</v>
      </c>
      <c r="CY372" s="124">
        <f t="shared" si="453"/>
        <v>2.2294999999999998</v>
      </c>
      <c r="CZ372" s="124">
        <f t="shared" si="454"/>
        <v>1.5103199613754077</v>
      </c>
      <c r="DA372" s="125">
        <f t="shared" si="445"/>
        <v>-1.7006999999999999</v>
      </c>
      <c r="DB372" s="125">
        <f t="shared" si="446"/>
        <v>0.40425</v>
      </c>
      <c r="DC372" s="125">
        <f t="shared" si="447"/>
        <v>2.83595</v>
      </c>
      <c r="DD372" s="125">
        <f t="shared" si="455"/>
        <v>4.575769961375407</v>
      </c>
      <c r="DE372" s="298" t="str">
        <f t="shared" si="448"/>
        <v>C</v>
      </c>
    </row>
    <row r="373" spans="1:109" x14ac:dyDescent="0.25">
      <c r="A373" s="23">
        <v>800</v>
      </c>
      <c r="B373" s="23">
        <v>35</v>
      </c>
      <c r="C373" s="23">
        <v>4</v>
      </c>
      <c r="D373" s="23" t="s">
        <v>266</v>
      </c>
      <c r="E373" s="312">
        <f t="shared" si="380"/>
        <v>2.7391920442435356</v>
      </c>
      <c r="F373" s="287" t="str">
        <f t="shared" si="381"/>
        <v>B</v>
      </c>
      <c r="G373" s="312">
        <f t="shared" si="382"/>
        <v>2.8936999999999995</v>
      </c>
      <c r="H373" s="312">
        <f t="shared" si="382"/>
        <v>5.0888970666052753</v>
      </c>
      <c r="I373" s="287" t="str">
        <f t="shared" si="383"/>
        <v>C</v>
      </c>
      <c r="J373" s="320">
        <f t="shared" si="449"/>
        <v>4</v>
      </c>
      <c r="K373" s="80">
        <f t="shared" si="450"/>
        <v>4</v>
      </c>
      <c r="L373" s="82">
        <f t="shared" si="451"/>
        <v>4</v>
      </c>
      <c r="M373" s="80">
        <f t="shared" si="384"/>
        <v>35</v>
      </c>
      <c r="N373" s="80">
        <f t="shared" si="385"/>
        <v>160</v>
      </c>
      <c r="O373" s="80">
        <f t="shared" si="386"/>
        <v>160</v>
      </c>
      <c r="P373" s="80">
        <f t="shared" si="387"/>
        <v>800</v>
      </c>
      <c r="Q373" s="80">
        <f t="shared" si="388"/>
        <v>2240</v>
      </c>
      <c r="R373" s="80">
        <f t="shared" si="389"/>
        <v>2240</v>
      </c>
      <c r="S373" s="80">
        <f t="shared" si="390"/>
        <v>80</v>
      </c>
      <c r="T373" s="80">
        <f>0</f>
        <v>0</v>
      </c>
      <c r="U373" s="80">
        <f>'Int. Sens. Plot'!$B$2</f>
        <v>100</v>
      </c>
      <c r="V373" s="80">
        <f>'Int. Sens. Plot'!$B$3</f>
        <v>25</v>
      </c>
      <c r="W373" s="80">
        <f t="shared" si="391"/>
        <v>5</v>
      </c>
      <c r="X373" s="80">
        <f t="shared" si="392"/>
        <v>5</v>
      </c>
      <c r="Y373" s="225">
        <v>0.5</v>
      </c>
      <c r="Z373" s="80">
        <v>0</v>
      </c>
      <c r="AA373" s="86">
        <v>45</v>
      </c>
      <c r="AB373" s="86">
        <v>5</v>
      </c>
      <c r="AC373" s="80">
        <v>90</v>
      </c>
      <c r="AD373" s="80">
        <v>45</v>
      </c>
      <c r="AE373" s="80">
        <v>12</v>
      </c>
      <c r="AF373" s="80">
        <f t="shared" si="393"/>
        <v>57</v>
      </c>
      <c r="AG373" s="80">
        <f t="shared" si="394"/>
        <v>57</v>
      </c>
      <c r="AH373" s="86">
        <v>0</v>
      </c>
      <c r="AI373" s="86">
        <v>12</v>
      </c>
      <c r="AJ373" s="40">
        <v>353.9</v>
      </c>
      <c r="AK373" s="86">
        <v>9</v>
      </c>
      <c r="AL373" s="86">
        <v>0</v>
      </c>
      <c r="AM373" s="91">
        <v>1</v>
      </c>
      <c r="AN373" s="91">
        <v>0.1</v>
      </c>
      <c r="AO373" s="122">
        <v>3.5</v>
      </c>
      <c r="AP373" s="122">
        <v>10</v>
      </c>
      <c r="AQ373" s="122">
        <v>3</v>
      </c>
      <c r="AR373" s="122">
        <v>3</v>
      </c>
      <c r="AS373" s="122" t="str">
        <f t="shared" si="395"/>
        <v>Stop</v>
      </c>
      <c r="AT373" s="119" t="s">
        <v>74</v>
      </c>
      <c r="AU373" s="321" t="s">
        <v>74</v>
      </c>
      <c r="AV373" s="306">
        <f t="shared" si="396"/>
        <v>19.285714285714285</v>
      </c>
      <c r="AW373" s="276">
        <f t="shared" si="397"/>
        <v>0.62222222222222223</v>
      </c>
      <c r="AX373" s="276">
        <f t="shared" si="398"/>
        <v>2.7777777777777776E-2</v>
      </c>
      <c r="AY373" s="125">
        <f t="shared" si="399"/>
        <v>4637.2621379982984</v>
      </c>
      <c r="AZ373" s="125">
        <f t="shared" si="400"/>
        <v>6955.893206997448</v>
      </c>
      <c r="BA373" s="125">
        <f t="shared" si="401"/>
        <v>9291.8099902823105</v>
      </c>
      <c r="BB373" s="125">
        <f t="shared" si="402"/>
        <v>1</v>
      </c>
      <c r="BC373" s="125">
        <f t="shared" si="403"/>
        <v>1</v>
      </c>
      <c r="BD373" s="326" t="str">
        <f t="shared" si="404"/>
        <v>-</v>
      </c>
      <c r="BE373" s="125" t="str">
        <f t="shared" si="405"/>
        <v>-</v>
      </c>
      <c r="BF373" s="125">
        <f t="shared" si="406"/>
        <v>6.0917419511276405</v>
      </c>
      <c r="BG373" s="125">
        <f t="shared" si="407"/>
        <v>1.3886920442435355</v>
      </c>
      <c r="BH373" s="127">
        <f t="shared" si="408"/>
        <v>140</v>
      </c>
      <c r="BI373" s="125">
        <f t="shared" si="409"/>
        <v>0.6369999999999999</v>
      </c>
      <c r="BJ373" s="125">
        <f t="shared" si="410"/>
        <v>0.1138</v>
      </c>
      <c r="BK373" s="127">
        <f t="shared" si="411"/>
        <v>49</v>
      </c>
      <c r="BL373" s="126">
        <f>IF(AS373="Signalized",(AC373-BK373)^2/(2*AC373),IF(AS373="Free",PEDBIKE_DELAY(AX373,AW373,AF373,AE373,AO373,AR373,AM373,L373,TRUE),IF(AS373="Stop",1,"Control N/A!")))</f>
        <v>1</v>
      </c>
      <c r="BM373" s="125">
        <f t="shared" si="412"/>
        <v>0</v>
      </c>
      <c r="BN373" s="125">
        <f t="shared" si="413"/>
        <v>2.7391920442435356</v>
      </c>
      <c r="BO373" s="124" t="str">
        <f t="shared" si="414"/>
        <v>B</v>
      </c>
      <c r="BP373" s="310"/>
      <c r="BQ373" s="302">
        <f t="shared" si="415"/>
        <v>1500</v>
      </c>
      <c r="BR373" s="126">
        <v>358</v>
      </c>
      <c r="BS373" s="127">
        <f t="shared" si="416"/>
        <v>9.2247266715694059E-5</v>
      </c>
      <c r="BT373" s="126">
        <f t="shared" si="417"/>
        <v>22.5</v>
      </c>
      <c r="BU373" s="303">
        <f t="shared" si="418"/>
        <v>8.6999999999999993</v>
      </c>
      <c r="BV373" s="276">
        <f t="shared" si="419"/>
        <v>0.62222222222222223</v>
      </c>
      <c r="BW373" s="276">
        <f t="shared" si="420"/>
        <v>6.9444444444444441E-3</v>
      </c>
      <c r="BX373" s="125">
        <f t="shared" si="421"/>
        <v>1</v>
      </c>
      <c r="BY373" s="125">
        <f t="shared" si="422"/>
        <v>3.4307907649401104E-3</v>
      </c>
      <c r="BZ373" s="125">
        <f t="shared" si="423"/>
        <v>8.6999999999999993</v>
      </c>
      <c r="CA373" s="125">
        <f t="shared" si="424"/>
        <v>9.0600475291139237E-2</v>
      </c>
      <c r="CB373" s="125">
        <f t="shared" si="425"/>
        <v>0.99554324044115694</v>
      </c>
      <c r="CC373" s="125">
        <f t="shared" si="426"/>
        <v>351.86898667859947</v>
      </c>
      <c r="CD373" s="125">
        <f t="shared" si="427"/>
        <v>1.5681954698402698</v>
      </c>
      <c r="CE373" s="125">
        <f t="shared" si="428"/>
        <v>224</v>
      </c>
      <c r="CF373" s="304" cm="1">
        <f t="array" ref="CF373">PEDBIKE_DELAY(BW373,BV373,AG373,AH373,AP373,AQ373,AN373,L373,FALSE)</f>
        <v>60.808121546444781</v>
      </c>
      <c r="CG373" s="306">
        <f t="shared" si="429"/>
        <v>8.6999999999999993</v>
      </c>
      <c r="CH373" s="125">
        <f t="shared" si="430"/>
        <v>1</v>
      </c>
      <c r="CI373" s="125">
        <f t="shared" si="431"/>
        <v>3.4307907649401104E-3</v>
      </c>
      <c r="CJ373" s="125">
        <f t="shared" si="432"/>
        <v>8.6999999999999993</v>
      </c>
      <c r="CK373" s="125">
        <f t="shared" si="433"/>
        <v>0.99554324044115694</v>
      </c>
      <c r="CL373" s="125">
        <f t="shared" si="434"/>
        <v>1</v>
      </c>
      <c r="CM373" s="125">
        <f t="shared" si="435"/>
        <v>350.30079120875922</v>
      </c>
      <c r="CN373" s="125">
        <f t="shared" si="436"/>
        <v>1.5681954698402698</v>
      </c>
      <c r="CO373" s="127">
        <f t="shared" si="437"/>
        <v>224</v>
      </c>
      <c r="CP373" s="125" cm="1">
        <f t="array" ref="CP373">PEDBIKE_DELAY(BW373,AW373,AG373,AH373,AP373,AQ373,AN373,L373,FALSE)</f>
        <v>60.808121546444781</v>
      </c>
      <c r="CQ373" s="126">
        <f t="shared" si="438"/>
        <v>30.5</v>
      </c>
      <c r="CR373" s="126">
        <f t="shared" si="439"/>
        <v>78.5</v>
      </c>
      <c r="CS373" s="126">
        <f t="shared" si="440"/>
        <v>54.5</v>
      </c>
      <c r="CT373" s="304">
        <f t="shared" si="441"/>
        <v>35.950000000000003</v>
      </c>
      <c r="CU373" s="126">
        <f t="shared" si="452"/>
        <v>60.808121546444781</v>
      </c>
      <c r="CV373" s="126">
        <f t="shared" si="442"/>
        <v>0</v>
      </c>
      <c r="CW373" s="127">
        <f t="shared" si="443"/>
        <v>0</v>
      </c>
      <c r="CX373" s="124">
        <f t="shared" si="444"/>
        <v>12</v>
      </c>
      <c r="CY373" s="124">
        <f t="shared" si="453"/>
        <v>2.5479999999999996</v>
      </c>
      <c r="CZ373" s="124">
        <f t="shared" si="454"/>
        <v>1.6471970666052747</v>
      </c>
      <c r="DA373" s="125">
        <f t="shared" si="445"/>
        <v>-1.7006999999999999</v>
      </c>
      <c r="DB373" s="125">
        <f t="shared" si="446"/>
        <v>0.46200000000000002</v>
      </c>
      <c r="DC373" s="125">
        <f t="shared" si="447"/>
        <v>2.8936999999999995</v>
      </c>
      <c r="DD373" s="125">
        <f t="shared" si="455"/>
        <v>5.0888970666052753</v>
      </c>
      <c r="DE373" s="298" t="str">
        <f t="shared" si="448"/>
        <v>C</v>
      </c>
    </row>
    <row r="374" spans="1:109" x14ac:dyDescent="0.25">
      <c r="A374" s="23">
        <v>900</v>
      </c>
      <c r="B374" s="23">
        <v>35</v>
      </c>
      <c r="C374" s="23">
        <v>4</v>
      </c>
      <c r="D374" s="23" t="s">
        <v>266</v>
      </c>
      <c r="E374" s="312">
        <f t="shared" si="380"/>
        <v>2.8330420442435358</v>
      </c>
      <c r="F374" s="287" t="str">
        <f t="shared" si="381"/>
        <v>C</v>
      </c>
      <c r="G374" s="312">
        <f t="shared" si="382"/>
        <v>2.9514499999999999</v>
      </c>
      <c r="H374" s="312">
        <f t="shared" si="382"/>
        <v>5.5943444687958008</v>
      </c>
      <c r="I374" s="287" t="str">
        <f t="shared" si="383"/>
        <v>C</v>
      </c>
      <c r="J374" s="320">
        <f t="shared" si="449"/>
        <v>4</v>
      </c>
      <c r="K374" s="80">
        <f t="shared" si="450"/>
        <v>4</v>
      </c>
      <c r="L374" s="82">
        <f t="shared" si="451"/>
        <v>4</v>
      </c>
      <c r="M374" s="80">
        <f t="shared" si="384"/>
        <v>35</v>
      </c>
      <c r="N374" s="80">
        <f t="shared" si="385"/>
        <v>180</v>
      </c>
      <c r="O374" s="80">
        <f t="shared" si="386"/>
        <v>180</v>
      </c>
      <c r="P374" s="80">
        <f t="shared" si="387"/>
        <v>900</v>
      </c>
      <c r="Q374" s="80">
        <f t="shared" si="388"/>
        <v>2520</v>
      </c>
      <c r="R374" s="80">
        <f t="shared" si="389"/>
        <v>2520</v>
      </c>
      <c r="S374" s="80">
        <f t="shared" si="390"/>
        <v>90</v>
      </c>
      <c r="T374" s="80">
        <f>0</f>
        <v>0</v>
      </c>
      <c r="U374" s="80">
        <f>'Int. Sens. Plot'!$B$2</f>
        <v>100</v>
      </c>
      <c r="V374" s="80">
        <f>'Int. Sens. Plot'!$B$3</f>
        <v>25</v>
      </c>
      <c r="W374" s="80">
        <f t="shared" si="391"/>
        <v>5</v>
      </c>
      <c r="X374" s="80">
        <f t="shared" si="392"/>
        <v>5</v>
      </c>
      <c r="Y374" s="225">
        <v>0.5</v>
      </c>
      <c r="Z374" s="80">
        <v>0</v>
      </c>
      <c r="AA374" s="86">
        <v>45</v>
      </c>
      <c r="AB374" s="86">
        <v>5</v>
      </c>
      <c r="AC374" s="80">
        <v>90</v>
      </c>
      <c r="AD374" s="80">
        <v>45</v>
      </c>
      <c r="AE374" s="80">
        <v>12</v>
      </c>
      <c r="AF374" s="80">
        <f t="shared" si="393"/>
        <v>57</v>
      </c>
      <c r="AG374" s="80">
        <f t="shared" si="394"/>
        <v>57</v>
      </c>
      <c r="AH374" s="86">
        <v>0</v>
      </c>
      <c r="AI374" s="86">
        <v>12</v>
      </c>
      <c r="AJ374" s="40">
        <v>354.9</v>
      </c>
      <c r="AK374" s="86">
        <v>9</v>
      </c>
      <c r="AL374" s="86">
        <v>0</v>
      </c>
      <c r="AM374" s="91">
        <v>1</v>
      </c>
      <c r="AN374" s="91">
        <v>0.1</v>
      </c>
      <c r="AO374" s="122">
        <v>3.5</v>
      </c>
      <c r="AP374" s="122">
        <v>10</v>
      </c>
      <c r="AQ374" s="122">
        <v>3</v>
      </c>
      <c r="AR374" s="122">
        <v>3</v>
      </c>
      <c r="AS374" s="122" t="str">
        <f t="shared" si="395"/>
        <v>Stop</v>
      </c>
      <c r="AT374" s="119" t="s">
        <v>74</v>
      </c>
      <c r="AU374" s="321" t="s">
        <v>74</v>
      </c>
      <c r="AV374" s="306">
        <f t="shared" si="396"/>
        <v>19.285714285714285</v>
      </c>
      <c r="AW374" s="276">
        <f t="shared" si="397"/>
        <v>0.7</v>
      </c>
      <c r="AX374" s="276">
        <f t="shared" si="398"/>
        <v>2.7777777777777776E-2</v>
      </c>
      <c r="AY374" s="125">
        <f t="shared" si="399"/>
        <v>18560.588248741173</v>
      </c>
      <c r="AZ374" s="125">
        <f t="shared" si="400"/>
        <v>27840.882373111759</v>
      </c>
      <c r="BA374" s="125">
        <f t="shared" si="401"/>
        <v>37138.462211768063</v>
      </c>
      <c r="BB374" s="125">
        <f t="shared" si="402"/>
        <v>1</v>
      </c>
      <c r="BC374" s="125">
        <f t="shared" si="403"/>
        <v>1</v>
      </c>
      <c r="BD374" s="326" t="str">
        <f t="shared" si="404"/>
        <v>-</v>
      </c>
      <c r="BE374" s="125" t="str">
        <f t="shared" si="405"/>
        <v>-</v>
      </c>
      <c r="BF374" s="125">
        <f t="shared" si="406"/>
        <v>5.4359033497218094</v>
      </c>
      <c r="BG374" s="125">
        <f t="shared" si="407"/>
        <v>1.3886920442435355</v>
      </c>
      <c r="BH374" s="127">
        <f t="shared" si="408"/>
        <v>157.5</v>
      </c>
      <c r="BI374" s="125">
        <f t="shared" si="409"/>
        <v>0.71662499999999985</v>
      </c>
      <c r="BJ374" s="125">
        <f t="shared" si="410"/>
        <v>0.128025</v>
      </c>
      <c r="BK374" s="127">
        <f t="shared" si="411"/>
        <v>49</v>
      </c>
      <c r="BL374" s="126">
        <f>IF(AS374="Signalized",(AC374-BK374)^2/(2*AC374),IF(AS374="Free",PEDBIKE_DELAY(AX374,AW374,AF374,AE374,AO374,AR374,AM374,L374,TRUE),IF(AS374="Stop",1,"Control N/A!")))</f>
        <v>1</v>
      </c>
      <c r="BM374" s="125">
        <f t="shared" si="412"/>
        <v>0</v>
      </c>
      <c r="BN374" s="125">
        <f t="shared" si="413"/>
        <v>2.8330420442435358</v>
      </c>
      <c r="BO374" s="124" t="str">
        <f t="shared" si="414"/>
        <v>C</v>
      </c>
      <c r="BP374" s="310"/>
      <c r="BQ374" s="302">
        <f t="shared" si="415"/>
        <v>1500</v>
      </c>
      <c r="BR374" s="126">
        <v>359</v>
      </c>
      <c r="BS374" s="127">
        <f t="shared" si="416"/>
        <v>1.2008128128006522E-5</v>
      </c>
      <c r="BT374" s="126">
        <f t="shared" si="417"/>
        <v>22.5</v>
      </c>
      <c r="BU374" s="303">
        <f t="shared" si="418"/>
        <v>8.6999999999999993</v>
      </c>
      <c r="BV374" s="276">
        <f t="shared" si="419"/>
        <v>0.7</v>
      </c>
      <c r="BW374" s="276">
        <f t="shared" si="420"/>
        <v>6.9444444444444441E-3</v>
      </c>
      <c r="BX374" s="125">
        <f t="shared" si="421"/>
        <v>1</v>
      </c>
      <c r="BY374" s="125">
        <f t="shared" si="422"/>
        <v>2.9142425772132417E-3</v>
      </c>
      <c r="BZ374" s="125">
        <f t="shared" si="423"/>
        <v>8.6999999999999993</v>
      </c>
      <c r="CA374" s="125">
        <f t="shared" si="424"/>
        <v>0.10133244333396374</v>
      </c>
      <c r="CB374" s="125">
        <f t="shared" si="425"/>
        <v>0.9977345910851857</v>
      </c>
      <c r="CC374" s="125">
        <f t="shared" si="426"/>
        <v>621.88226211480298</v>
      </c>
      <c r="CD374" s="125">
        <f t="shared" si="427"/>
        <v>1.4088176205597727</v>
      </c>
      <c r="CE374" s="125">
        <f t="shared" si="428"/>
        <v>441</v>
      </c>
      <c r="CF374" s="304" cm="1">
        <f t="array" ref="CF374">PEDBIKE_DELAY(BW374,BV374,AG374,AH374,AP374,AQ374,AN374,L374,FALSE)</f>
        <v>83.92398037112568</v>
      </c>
      <c r="CG374" s="306">
        <f t="shared" si="429"/>
        <v>8.6999999999999993</v>
      </c>
      <c r="CH374" s="125">
        <f t="shared" si="430"/>
        <v>1</v>
      </c>
      <c r="CI374" s="125">
        <f t="shared" si="431"/>
        <v>2.9142425772132417E-3</v>
      </c>
      <c r="CJ374" s="125">
        <f t="shared" si="432"/>
        <v>8.6999999999999993</v>
      </c>
      <c r="CK374" s="125">
        <f t="shared" si="433"/>
        <v>0.9977345910851857</v>
      </c>
      <c r="CL374" s="125">
        <f t="shared" si="434"/>
        <v>1</v>
      </c>
      <c r="CM374" s="125">
        <f t="shared" si="435"/>
        <v>620.47344449424327</v>
      </c>
      <c r="CN374" s="125">
        <f t="shared" si="436"/>
        <v>1.4088176205597727</v>
      </c>
      <c r="CO374" s="127">
        <f t="shared" si="437"/>
        <v>441</v>
      </c>
      <c r="CP374" s="125" cm="1">
        <f t="array" ref="CP374">PEDBIKE_DELAY(BW374,AW374,AG374,AH374,AP374,AQ374,AN374,L374,FALSE)</f>
        <v>83.92398037112568</v>
      </c>
      <c r="CQ374" s="126">
        <f t="shared" si="438"/>
        <v>30.5</v>
      </c>
      <c r="CR374" s="126">
        <f t="shared" si="439"/>
        <v>78.5</v>
      </c>
      <c r="CS374" s="126">
        <f t="shared" si="440"/>
        <v>54.5</v>
      </c>
      <c r="CT374" s="304">
        <f t="shared" si="441"/>
        <v>35.950000000000003</v>
      </c>
      <c r="CU374" s="126">
        <f t="shared" si="452"/>
        <v>83.92398037112568</v>
      </c>
      <c r="CV374" s="126">
        <f t="shared" si="442"/>
        <v>0</v>
      </c>
      <c r="CW374" s="127">
        <f t="shared" si="443"/>
        <v>0</v>
      </c>
      <c r="CX374" s="124">
        <f t="shared" si="444"/>
        <v>12</v>
      </c>
      <c r="CY374" s="124">
        <f t="shared" si="453"/>
        <v>2.8664999999999994</v>
      </c>
      <c r="CZ374" s="124">
        <f t="shared" si="454"/>
        <v>1.7763944687958011</v>
      </c>
      <c r="DA374" s="125">
        <f t="shared" si="445"/>
        <v>-1.7006999999999999</v>
      </c>
      <c r="DB374" s="125">
        <f t="shared" si="446"/>
        <v>0.51975000000000005</v>
      </c>
      <c r="DC374" s="125">
        <f t="shared" si="447"/>
        <v>2.9514499999999999</v>
      </c>
      <c r="DD374" s="125">
        <f t="shared" si="455"/>
        <v>5.5943444687958008</v>
      </c>
      <c r="DE374" s="298" t="str">
        <f t="shared" si="448"/>
        <v>C</v>
      </c>
    </row>
    <row r="375" spans="1:109" x14ac:dyDescent="0.25">
      <c r="A375" s="23">
        <v>1000</v>
      </c>
      <c r="B375" s="23">
        <v>35</v>
      </c>
      <c r="C375" s="23">
        <v>4</v>
      </c>
      <c r="D375" s="23" t="s">
        <v>266</v>
      </c>
      <c r="E375" s="312">
        <f t="shared" si="380"/>
        <v>2.9268920442435356</v>
      </c>
      <c r="F375" s="287" t="str">
        <f t="shared" si="381"/>
        <v>C</v>
      </c>
      <c r="G375" s="312">
        <f t="shared" si="382"/>
        <v>3.0091999999999994</v>
      </c>
      <c r="H375" s="312">
        <f t="shared" si="382"/>
        <v>6.0918556657208969</v>
      </c>
      <c r="I375" s="287" t="str">
        <f t="shared" si="383"/>
        <v>C</v>
      </c>
      <c r="J375" s="320">
        <f t="shared" si="449"/>
        <v>4</v>
      </c>
      <c r="K375" s="80">
        <f t="shared" si="450"/>
        <v>4</v>
      </c>
      <c r="L375" s="82">
        <f t="shared" si="451"/>
        <v>4</v>
      </c>
      <c r="M375" s="80">
        <f t="shared" si="384"/>
        <v>35</v>
      </c>
      <c r="N375" s="80">
        <f t="shared" si="385"/>
        <v>200</v>
      </c>
      <c r="O375" s="80">
        <f t="shared" si="386"/>
        <v>200</v>
      </c>
      <c r="P375" s="80">
        <f t="shared" si="387"/>
        <v>1000</v>
      </c>
      <c r="Q375" s="80">
        <f t="shared" si="388"/>
        <v>2800</v>
      </c>
      <c r="R375" s="80">
        <f t="shared" si="389"/>
        <v>2800</v>
      </c>
      <c r="S375" s="80">
        <f t="shared" si="390"/>
        <v>100</v>
      </c>
      <c r="T375" s="80">
        <f>0</f>
        <v>0</v>
      </c>
      <c r="U375" s="80">
        <f>'Int. Sens. Plot'!$B$2</f>
        <v>100</v>
      </c>
      <c r="V375" s="80">
        <f>'Int. Sens. Plot'!$B$3</f>
        <v>25</v>
      </c>
      <c r="W375" s="80">
        <f t="shared" si="391"/>
        <v>5</v>
      </c>
      <c r="X375" s="80">
        <f t="shared" si="392"/>
        <v>5</v>
      </c>
      <c r="Y375" s="225">
        <v>0.5</v>
      </c>
      <c r="Z375" s="80">
        <v>0</v>
      </c>
      <c r="AA375" s="86">
        <v>45</v>
      </c>
      <c r="AB375" s="86">
        <v>5</v>
      </c>
      <c r="AC375" s="80">
        <v>90</v>
      </c>
      <c r="AD375" s="80">
        <v>45</v>
      </c>
      <c r="AE375" s="80">
        <v>12</v>
      </c>
      <c r="AF375" s="80">
        <f t="shared" si="393"/>
        <v>57</v>
      </c>
      <c r="AG375" s="80">
        <f t="shared" si="394"/>
        <v>57</v>
      </c>
      <c r="AH375" s="86">
        <v>0</v>
      </c>
      <c r="AI375" s="86">
        <v>12</v>
      </c>
      <c r="AJ375" s="40">
        <v>355.9</v>
      </c>
      <c r="AK375" s="86">
        <v>9</v>
      </c>
      <c r="AL375" s="86">
        <v>0</v>
      </c>
      <c r="AM375" s="91">
        <v>1</v>
      </c>
      <c r="AN375" s="91">
        <v>0.1</v>
      </c>
      <c r="AO375" s="122">
        <v>3.5</v>
      </c>
      <c r="AP375" s="122">
        <v>10</v>
      </c>
      <c r="AQ375" s="122">
        <v>3</v>
      </c>
      <c r="AR375" s="122">
        <v>3</v>
      </c>
      <c r="AS375" s="122" t="str">
        <f t="shared" si="395"/>
        <v>Stop</v>
      </c>
      <c r="AT375" s="119" t="s">
        <v>74</v>
      </c>
      <c r="AU375" s="321" t="s">
        <v>74</v>
      </c>
      <c r="AV375" s="306">
        <f t="shared" si="396"/>
        <v>19.285714285714285</v>
      </c>
      <c r="AW375" s="276">
        <f t="shared" si="397"/>
        <v>0.77777777777777779</v>
      </c>
      <c r="AX375" s="276">
        <f t="shared" si="398"/>
        <v>2.7777777777777776E-2</v>
      </c>
      <c r="AY375" s="125">
        <f t="shared" si="399"/>
        <v>75150.201367885718</v>
      </c>
      <c r="AZ375" s="125">
        <f t="shared" si="400"/>
        <v>112725.30205182858</v>
      </c>
      <c r="BA375" s="125">
        <f t="shared" si="401"/>
        <v>150317.68845005715</v>
      </c>
      <c r="BB375" s="125">
        <f t="shared" si="402"/>
        <v>1</v>
      </c>
      <c r="BC375" s="125">
        <f t="shared" si="403"/>
        <v>1</v>
      </c>
      <c r="BD375" s="326" t="str">
        <f t="shared" si="404"/>
        <v>-</v>
      </c>
      <c r="BE375" s="125" t="str">
        <f t="shared" si="405"/>
        <v>-</v>
      </c>
      <c r="BF375" s="125">
        <f t="shared" si="406"/>
        <v>4.9260997857153797</v>
      </c>
      <c r="BG375" s="125">
        <f t="shared" si="407"/>
        <v>1.3886920442435355</v>
      </c>
      <c r="BH375" s="127">
        <f t="shared" si="408"/>
        <v>175</v>
      </c>
      <c r="BI375" s="125">
        <f t="shared" si="409"/>
        <v>0.79625000000000001</v>
      </c>
      <c r="BJ375" s="125">
        <f t="shared" si="410"/>
        <v>0.14224999999999999</v>
      </c>
      <c r="BK375" s="127">
        <f t="shared" si="411"/>
        <v>49</v>
      </c>
      <c r="BL375" s="126">
        <f>IF(AS375="Signalized",(AC375-BK375)^2/(2*AC375),IF(AS375="Free",PEDBIKE_DELAY(AX375,AW375,AF375,AE375,AO375,AR375,AM375,L375,TRUE),IF(AS375="Stop",1,"Control N/A!")))</f>
        <v>1</v>
      </c>
      <c r="BM375" s="125">
        <f t="shared" si="412"/>
        <v>0</v>
      </c>
      <c r="BN375" s="125">
        <f t="shared" si="413"/>
        <v>2.9268920442435356</v>
      </c>
      <c r="BO375" s="124" t="str">
        <f t="shared" si="414"/>
        <v>C</v>
      </c>
      <c r="BP375" s="310"/>
      <c r="BQ375" s="302">
        <f t="shared" si="415"/>
        <v>1500</v>
      </c>
      <c r="BR375" s="126">
        <v>360</v>
      </c>
      <c r="BS375" s="127">
        <f t="shared" si="416"/>
        <v>1.5458652168289184E-6</v>
      </c>
      <c r="BT375" s="126">
        <f t="shared" si="417"/>
        <v>22.5</v>
      </c>
      <c r="BU375" s="303">
        <f t="shared" si="418"/>
        <v>8.6999999999999993</v>
      </c>
      <c r="BV375" s="276">
        <f t="shared" si="419"/>
        <v>0.77777777777777779</v>
      </c>
      <c r="BW375" s="276">
        <f t="shared" si="420"/>
        <v>6.9444444444444441E-3</v>
      </c>
      <c r="BX375" s="125">
        <f t="shared" si="421"/>
        <v>1</v>
      </c>
      <c r="BY375" s="125">
        <f t="shared" si="422"/>
        <v>2.6192316032371738E-3</v>
      </c>
      <c r="BZ375" s="125">
        <f t="shared" si="423"/>
        <v>8.6999999999999993</v>
      </c>
      <c r="CA375" s="125">
        <f t="shared" si="424"/>
        <v>0.11193776171957726</v>
      </c>
      <c r="CB375" s="125">
        <f t="shared" si="425"/>
        <v>0.99884847331709037</v>
      </c>
      <c r="CC375" s="125">
        <f t="shared" si="426"/>
        <v>1107.8201425005288</v>
      </c>
      <c r="CD375" s="125">
        <f t="shared" si="427"/>
        <v>1.2756844539540753</v>
      </c>
      <c r="CE375" s="125">
        <f t="shared" si="428"/>
        <v>868</v>
      </c>
      <c r="CF375" s="304" cm="1">
        <f t="array" ref="CF375">PEDBIKE_DELAY(BW375,BV375,AG375,AH375,AP375,AQ375,AN375,L375,FALSE)</f>
        <v>113.55739515813687</v>
      </c>
      <c r="CG375" s="306">
        <f t="shared" si="429"/>
        <v>8.6999999999999993</v>
      </c>
      <c r="CH375" s="125">
        <f t="shared" si="430"/>
        <v>1</v>
      </c>
      <c r="CI375" s="125">
        <f t="shared" si="431"/>
        <v>2.6192316032371738E-3</v>
      </c>
      <c r="CJ375" s="125">
        <f t="shared" si="432"/>
        <v>8.6999999999999993</v>
      </c>
      <c r="CK375" s="125">
        <f t="shared" si="433"/>
        <v>0.99884847331709037</v>
      </c>
      <c r="CL375" s="125">
        <f t="shared" si="434"/>
        <v>1</v>
      </c>
      <c r="CM375" s="125">
        <f t="shared" si="435"/>
        <v>1106.5444580465748</v>
      </c>
      <c r="CN375" s="125">
        <f t="shared" si="436"/>
        <v>1.2756844539540753</v>
      </c>
      <c r="CO375" s="127">
        <f t="shared" si="437"/>
        <v>868</v>
      </c>
      <c r="CP375" s="125" cm="1">
        <f t="array" ref="CP375">PEDBIKE_DELAY(BW375,AW375,AG375,AH375,AP375,AQ375,AN375,L375,FALSE)</f>
        <v>113.55739515813687</v>
      </c>
      <c r="CQ375" s="126">
        <f t="shared" si="438"/>
        <v>30.5</v>
      </c>
      <c r="CR375" s="126">
        <f t="shared" si="439"/>
        <v>78.5</v>
      </c>
      <c r="CS375" s="126">
        <f t="shared" si="440"/>
        <v>54.5</v>
      </c>
      <c r="CT375" s="304">
        <f t="shared" si="441"/>
        <v>35.950000000000003</v>
      </c>
      <c r="CU375" s="126">
        <f t="shared" si="452"/>
        <v>113.55739515813687</v>
      </c>
      <c r="CV375" s="126">
        <f t="shared" si="442"/>
        <v>0</v>
      </c>
      <c r="CW375" s="127">
        <f t="shared" si="443"/>
        <v>0</v>
      </c>
      <c r="CX375" s="124">
        <f t="shared" si="444"/>
        <v>12</v>
      </c>
      <c r="CY375" s="124">
        <f t="shared" si="453"/>
        <v>3.1850000000000001</v>
      </c>
      <c r="CZ375" s="124">
        <f t="shared" si="454"/>
        <v>1.8976556657208965</v>
      </c>
      <c r="DA375" s="125">
        <f t="shared" si="445"/>
        <v>-1.7006999999999999</v>
      </c>
      <c r="DB375" s="125">
        <f t="shared" si="446"/>
        <v>0.57750000000000001</v>
      </c>
      <c r="DC375" s="125">
        <f t="shared" si="447"/>
        <v>3.0091999999999994</v>
      </c>
      <c r="DD375" s="125">
        <f t="shared" si="455"/>
        <v>6.0918556657208969</v>
      </c>
      <c r="DE375" s="298" t="str">
        <f t="shared" si="448"/>
        <v>C</v>
      </c>
    </row>
    <row r="376" spans="1:109" x14ac:dyDescent="0.25">
      <c r="A376" s="23">
        <v>1100</v>
      </c>
      <c r="B376" s="23">
        <v>35</v>
      </c>
      <c r="C376" s="23">
        <v>4</v>
      </c>
      <c r="D376" s="23" t="s">
        <v>266</v>
      </c>
      <c r="E376" s="312">
        <f t="shared" si="380"/>
        <v>3.0207420442435358</v>
      </c>
      <c r="F376" s="287" t="str">
        <f t="shared" si="381"/>
        <v>C</v>
      </c>
      <c r="G376" s="312">
        <f t="shared" si="382"/>
        <v>3.0669499999999998</v>
      </c>
      <c r="H376" s="312">
        <f t="shared" si="382"/>
        <v>6.5808372882687163</v>
      </c>
      <c r="I376" s="287" t="str">
        <f t="shared" si="383"/>
        <v>C</v>
      </c>
      <c r="J376" s="320">
        <f t="shared" si="449"/>
        <v>4</v>
      </c>
      <c r="K376" s="80">
        <f t="shared" si="450"/>
        <v>4</v>
      </c>
      <c r="L376" s="82">
        <f t="shared" si="451"/>
        <v>4</v>
      </c>
      <c r="M376" s="80">
        <f t="shared" si="384"/>
        <v>35</v>
      </c>
      <c r="N376" s="80">
        <f t="shared" si="385"/>
        <v>220</v>
      </c>
      <c r="O376" s="80">
        <f t="shared" si="386"/>
        <v>220</v>
      </c>
      <c r="P376" s="80">
        <f t="shared" si="387"/>
        <v>1100</v>
      </c>
      <c r="Q376" s="80">
        <f t="shared" si="388"/>
        <v>3080</v>
      </c>
      <c r="R376" s="80">
        <f t="shared" si="389"/>
        <v>3080</v>
      </c>
      <c r="S376" s="80">
        <f t="shared" si="390"/>
        <v>110</v>
      </c>
      <c r="T376" s="80">
        <f>0</f>
        <v>0</v>
      </c>
      <c r="U376" s="80">
        <f>'Int. Sens. Plot'!$B$2</f>
        <v>100</v>
      </c>
      <c r="V376" s="80">
        <f>'Int. Sens. Plot'!$B$3</f>
        <v>25</v>
      </c>
      <c r="W376" s="80">
        <f t="shared" si="391"/>
        <v>5</v>
      </c>
      <c r="X376" s="80">
        <f t="shared" si="392"/>
        <v>5</v>
      </c>
      <c r="Y376" s="225">
        <v>0.5</v>
      </c>
      <c r="Z376" s="80">
        <v>0</v>
      </c>
      <c r="AA376" s="86">
        <v>45</v>
      </c>
      <c r="AB376" s="86">
        <v>5</v>
      </c>
      <c r="AC376" s="80">
        <v>90</v>
      </c>
      <c r="AD376" s="80">
        <v>45</v>
      </c>
      <c r="AE376" s="80">
        <v>12</v>
      </c>
      <c r="AF376" s="80">
        <f t="shared" si="393"/>
        <v>57</v>
      </c>
      <c r="AG376" s="80">
        <f t="shared" si="394"/>
        <v>57</v>
      </c>
      <c r="AH376" s="86">
        <v>0</v>
      </c>
      <c r="AI376" s="86">
        <v>12</v>
      </c>
      <c r="AJ376" s="40">
        <v>356.9</v>
      </c>
      <c r="AK376" s="86">
        <v>9</v>
      </c>
      <c r="AL376" s="86">
        <v>0</v>
      </c>
      <c r="AM376" s="91">
        <v>1</v>
      </c>
      <c r="AN376" s="91">
        <v>0.1</v>
      </c>
      <c r="AO376" s="122">
        <v>3.5</v>
      </c>
      <c r="AP376" s="122">
        <v>10</v>
      </c>
      <c r="AQ376" s="122">
        <v>3</v>
      </c>
      <c r="AR376" s="122">
        <v>3</v>
      </c>
      <c r="AS376" s="122" t="str">
        <f t="shared" si="395"/>
        <v>Stop</v>
      </c>
      <c r="AT376" s="119" t="s">
        <v>74</v>
      </c>
      <c r="AU376" s="321" t="s">
        <v>74</v>
      </c>
      <c r="AV376" s="306">
        <f t="shared" si="396"/>
        <v>19.285714285714285</v>
      </c>
      <c r="AW376" s="276">
        <f t="shared" si="397"/>
        <v>0.85555555555555551</v>
      </c>
      <c r="AX376" s="276">
        <f t="shared" si="398"/>
        <v>2.7777777777777776E-2</v>
      </c>
      <c r="AY376" s="125">
        <f t="shared" si="399"/>
        <v>307143.34286556591</v>
      </c>
      <c r="AZ376" s="125">
        <f t="shared" si="400"/>
        <v>460715.01429834886</v>
      </c>
      <c r="BA376" s="125">
        <f t="shared" si="401"/>
        <v>614303.9714454175</v>
      </c>
      <c r="BB376" s="125">
        <f t="shared" si="402"/>
        <v>1</v>
      </c>
      <c r="BC376" s="125">
        <f t="shared" si="403"/>
        <v>1</v>
      </c>
      <c r="BD376" s="326" t="str">
        <f t="shared" si="404"/>
        <v>-</v>
      </c>
      <c r="BE376" s="125" t="str">
        <f t="shared" si="405"/>
        <v>-</v>
      </c>
      <c r="BF376" s="125">
        <f t="shared" si="406"/>
        <v>4.5121010427112704</v>
      </c>
      <c r="BG376" s="125">
        <f t="shared" si="407"/>
        <v>1.3886920442435355</v>
      </c>
      <c r="BH376" s="127">
        <f t="shared" si="408"/>
        <v>192.5</v>
      </c>
      <c r="BI376" s="125">
        <f t="shared" si="409"/>
        <v>0.87587499999999996</v>
      </c>
      <c r="BJ376" s="125">
        <f t="shared" si="410"/>
        <v>0.156475</v>
      </c>
      <c r="BK376" s="127">
        <f t="shared" si="411"/>
        <v>49</v>
      </c>
      <c r="BL376" s="126">
        <f>IF(AS376="Signalized",(AC376-BK376)^2/(2*AC376),IF(AS376="Free",PEDBIKE_DELAY(AX376,AW376,AF376,AE376,AO376,AR376,AM376,L376,TRUE),IF(AS376="Stop",1,"Control N/A!")))</f>
        <v>1</v>
      </c>
      <c r="BM376" s="125">
        <f t="shared" si="412"/>
        <v>0</v>
      </c>
      <c r="BN376" s="125">
        <f t="shared" si="413"/>
        <v>3.0207420442435358</v>
      </c>
      <c r="BO376" s="124" t="str">
        <f t="shared" si="414"/>
        <v>C</v>
      </c>
      <c r="BP376" s="310"/>
      <c r="BQ376" s="302">
        <f t="shared" si="415"/>
        <v>1500</v>
      </c>
      <c r="BR376" s="126">
        <v>361</v>
      </c>
      <c r="BS376" s="127">
        <f t="shared" si="416"/>
        <v>1.9680786187373984E-7</v>
      </c>
      <c r="BT376" s="126">
        <f t="shared" si="417"/>
        <v>22.5</v>
      </c>
      <c r="BU376" s="303">
        <f t="shared" si="418"/>
        <v>8.6999999999999993</v>
      </c>
      <c r="BV376" s="276">
        <f t="shared" si="419"/>
        <v>0.85555555555555551</v>
      </c>
      <c r="BW376" s="276">
        <f t="shared" si="420"/>
        <v>6.9444444444444441E-3</v>
      </c>
      <c r="BX376" s="125">
        <f t="shared" si="421"/>
        <v>1</v>
      </c>
      <c r="BY376" s="125">
        <f t="shared" si="422"/>
        <v>2.4528408162715651E-3</v>
      </c>
      <c r="BZ376" s="125">
        <f t="shared" si="423"/>
        <v>8.6999999999999993</v>
      </c>
      <c r="CA376" s="125">
        <f t="shared" si="424"/>
        <v>0.12241792506067406</v>
      </c>
      <c r="CB376" s="125">
        <f t="shared" si="425"/>
        <v>0.99941466916070576</v>
      </c>
      <c r="CC376" s="125">
        <f t="shared" si="426"/>
        <v>1988.167596740326</v>
      </c>
      <c r="CD376" s="125">
        <f t="shared" si="427"/>
        <v>1.1637358080575113</v>
      </c>
      <c r="CE376" s="125">
        <f t="shared" si="428"/>
        <v>1708</v>
      </c>
      <c r="CF376" s="304" cm="1">
        <f t="array" ref="CF376">PEDBIKE_DELAY(BW376,BV376,AG376,AH376,AP376,AQ376,AN376,L376,FALSE)</f>
        <v>150.42048927017231</v>
      </c>
      <c r="CG376" s="306">
        <f t="shared" si="429"/>
        <v>8.6999999999999993</v>
      </c>
      <c r="CH376" s="125">
        <f t="shared" si="430"/>
        <v>1</v>
      </c>
      <c r="CI376" s="125">
        <f t="shared" si="431"/>
        <v>2.4528408162715651E-3</v>
      </c>
      <c r="CJ376" s="125">
        <f t="shared" si="432"/>
        <v>8.6999999999999993</v>
      </c>
      <c r="CK376" s="125">
        <f t="shared" si="433"/>
        <v>0.99941466916070587</v>
      </c>
      <c r="CL376" s="125">
        <f t="shared" si="434"/>
        <v>1</v>
      </c>
      <c r="CM376" s="125">
        <f t="shared" si="435"/>
        <v>1987.0038609322683</v>
      </c>
      <c r="CN376" s="125">
        <f t="shared" si="436"/>
        <v>1.1637358080575113</v>
      </c>
      <c r="CO376" s="127">
        <f t="shared" si="437"/>
        <v>1708</v>
      </c>
      <c r="CP376" s="125" cm="1">
        <f t="array" ref="CP376">PEDBIKE_DELAY(BW376,AW376,AG376,AH376,AP376,AQ376,AN376,L376,FALSE)</f>
        <v>150.42048927017231</v>
      </c>
      <c r="CQ376" s="126">
        <f t="shared" si="438"/>
        <v>30.5</v>
      </c>
      <c r="CR376" s="126">
        <f t="shared" si="439"/>
        <v>78.5</v>
      </c>
      <c r="CS376" s="126">
        <f t="shared" si="440"/>
        <v>54.5</v>
      </c>
      <c r="CT376" s="304">
        <f t="shared" si="441"/>
        <v>35.950000000000003</v>
      </c>
      <c r="CU376" s="126">
        <f t="shared" si="452"/>
        <v>150.42048927017231</v>
      </c>
      <c r="CV376" s="126">
        <f t="shared" si="442"/>
        <v>0</v>
      </c>
      <c r="CW376" s="127">
        <f t="shared" si="443"/>
        <v>0</v>
      </c>
      <c r="CX376" s="124">
        <f t="shared" si="444"/>
        <v>12</v>
      </c>
      <c r="CY376" s="124">
        <f t="shared" si="453"/>
        <v>3.5034999999999998</v>
      </c>
      <c r="CZ376" s="124">
        <f t="shared" si="454"/>
        <v>2.0103872882687162</v>
      </c>
      <c r="DA376" s="125">
        <f t="shared" si="445"/>
        <v>-1.7006999999999999</v>
      </c>
      <c r="DB376" s="125">
        <f t="shared" si="446"/>
        <v>0.63524999999999998</v>
      </c>
      <c r="DC376" s="125">
        <f t="shared" si="447"/>
        <v>3.0669499999999998</v>
      </c>
      <c r="DD376" s="125">
        <f t="shared" si="455"/>
        <v>6.5808372882687163</v>
      </c>
      <c r="DE376" s="298" t="str">
        <f t="shared" si="448"/>
        <v>C</v>
      </c>
    </row>
    <row r="377" spans="1:109" x14ac:dyDescent="0.25">
      <c r="A377" s="23">
        <v>1200</v>
      </c>
      <c r="B377" s="23">
        <v>35</v>
      </c>
      <c r="C377" s="23">
        <v>4</v>
      </c>
      <c r="D377" s="23" t="s">
        <v>266</v>
      </c>
      <c r="E377" s="312">
        <f t="shared" si="380"/>
        <v>3.1145920442435355</v>
      </c>
      <c r="F377" s="287" t="str">
        <f t="shared" si="381"/>
        <v>C</v>
      </c>
      <c r="G377" s="312">
        <f t="shared" si="382"/>
        <v>3.1246999999999994</v>
      </c>
      <c r="H377" s="312">
        <f t="shared" si="382"/>
        <v>7.0607726832010567</v>
      </c>
      <c r="I377" s="287" t="str">
        <f t="shared" si="383"/>
        <v>C</v>
      </c>
      <c r="J377" s="320">
        <f t="shared" si="449"/>
        <v>4</v>
      </c>
      <c r="K377" s="80">
        <f t="shared" si="450"/>
        <v>4</v>
      </c>
      <c r="L377" s="82">
        <f t="shared" si="451"/>
        <v>4</v>
      </c>
      <c r="M377" s="80">
        <f t="shared" si="384"/>
        <v>35</v>
      </c>
      <c r="N377" s="80">
        <f t="shared" si="385"/>
        <v>240</v>
      </c>
      <c r="O377" s="80">
        <f t="shared" si="386"/>
        <v>240</v>
      </c>
      <c r="P377" s="80">
        <f t="shared" si="387"/>
        <v>1200</v>
      </c>
      <c r="Q377" s="80">
        <f t="shared" si="388"/>
        <v>3360</v>
      </c>
      <c r="R377" s="80">
        <f t="shared" si="389"/>
        <v>3360</v>
      </c>
      <c r="S377" s="80">
        <f t="shared" si="390"/>
        <v>120</v>
      </c>
      <c r="T377" s="80">
        <f>0</f>
        <v>0</v>
      </c>
      <c r="U377" s="80">
        <f>'Int. Sens. Plot'!$B$2</f>
        <v>100</v>
      </c>
      <c r="V377" s="80">
        <f>'Int. Sens. Plot'!$B$3</f>
        <v>25</v>
      </c>
      <c r="W377" s="80">
        <f t="shared" si="391"/>
        <v>5</v>
      </c>
      <c r="X377" s="80">
        <f t="shared" si="392"/>
        <v>5</v>
      </c>
      <c r="Y377" s="225">
        <v>0.5</v>
      </c>
      <c r="Z377" s="80">
        <v>0</v>
      </c>
      <c r="AA377" s="86">
        <v>45</v>
      </c>
      <c r="AB377" s="86">
        <v>5</v>
      </c>
      <c r="AC377" s="80">
        <v>90</v>
      </c>
      <c r="AD377" s="80">
        <v>45</v>
      </c>
      <c r="AE377" s="80">
        <v>12</v>
      </c>
      <c r="AF377" s="80">
        <f t="shared" si="393"/>
        <v>57</v>
      </c>
      <c r="AG377" s="80">
        <f t="shared" si="394"/>
        <v>57</v>
      </c>
      <c r="AH377" s="86">
        <v>0</v>
      </c>
      <c r="AI377" s="86">
        <v>12</v>
      </c>
      <c r="AJ377" s="40">
        <v>357.9</v>
      </c>
      <c r="AK377" s="86">
        <v>9</v>
      </c>
      <c r="AL377" s="86">
        <v>0</v>
      </c>
      <c r="AM377" s="91">
        <v>1</v>
      </c>
      <c r="AN377" s="91">
        <v>0.1</v>
      </c>
      <c r="AO377" s="122">
        <v>3.5</v>
      </c>
      <c r="AP377" s="122">
        <v>10</v>
      </c>
      <c r="AQ377" s="122">
        <v>3</v>
      </c>
      <c r="AR377" s="122">
        <v>3</v>
      </c>
      <c r="AS377" s="122" t="str">
        <f t="shared" si="395"/>
        <v>Stop</v>
      </c>
      <c r="AT377" s="119" t="s">
        <v>74</v>
      </c>
      <c r="AU377" s="321" t="s">
        <v>74</v>
      </c>
      <c r="AV377" s="306">
        <f t="shared" si="396"/>
        <v>19.285714285714285</v>
      </c>
      <c r="AW377" s="276">
        <f t="shared" si="397"/>
        <v>0.93333333333333335</v>
      </c>
      <c r="AX377" s="276">
        <f t="shared" si="398"/>
        <v>2.7777777777777776E-2</v>
      </c>
      <c r="AY377" s="125">
        <f t="shared" si="399"/>
        <v>1265125.0250822245</v>
      </c>
      <c r="AZ377" s="125">
        <f t="shared" si="400"/>
        <v>1897687.5376233368</v>
      </c>
      <c r="BA377" s="125">
        <f t="shared" si="401"/>
        <v>2530267.3358787349</v>
      </c>
      <c r="BB377" s="125">
        <f t="shared" si="402"/>
        <v>1</v>
      </c>
      <c r="BC377" s="125">
        <f t="shared" si="403"/>
        <v>1</v>
      </c>
      <c r="BD377" s="326" t="str">
        <f t="shared" si="404"/>
        <v>-</v>
      </c>
      <c r="BE377" s="125" t="str">
        <f t="shared" si="405"/>
        <v>-</v>
      </c>
      <c r="BF377" s="125">
        <f t="shared" si="406"/>
        <v>4.1653522210447971</v>
      </c>
      <c r="BG377" s="125">
        <f t="shared" si="407"/>
        <v>1.3886920442435355</v>
      </c>
      <c r="BH377" s="127">
        <f t="shared" si="408"/>
        <v>210</v>
      </c>
      <c r="BI377" s="125">
        <f t="shared" si="409"/>
        <v>0.9554999999999999</v>
      </c>
      <c r="BJ377" s="125">
        <f t="shared" si="410"/>
        <v>0.17069999999999999</v>
      </c>
      <c r="BK377" s="127">
        <f t="shared" si="411"/>
        <v>49</v>
      </c>
      <c r="BL377" s="126">
        <f>IF(AS377="Signalized",(AC377-BK377)^2/(2*AC377),IF(AS377="Free",PEDBIKE_DELAY(AX377,AW377,AF377,AE377,AO377,AR377,AM377,L377,TRUE),IF(AS377="Stop",1,"Control N/A!")))</f>
        <v>1</v>
      </c>
      <c r="BM377" s="125">
        <f t="shared" si="412"/>
        <v>0</v>
      </c>
      <c r="BN377" s="125">
        <f t="shared" si="413"/>
        <v>3.1145920442435355</v>
      </c>
      <c r="BO377" s="124" t="str">
        <f t="shared" si="414"/>
        <v>C</v>
      </c>
      <c r="BP377" s="310"/>
      <c r="BQ377" s="302">
        <f t="shared" si="415"/>
        <v>1500</v>
      </c>
      <c r="BR377" s="126">
        <v>362</v>
      </c>
      <c r="BS377" s="127">
        <f t="shared" si="416"/>
        <v>2.4779227717128182E-8</v>
      </c>
      <c r="BT377" s="126">
        <f t="shared" si="417"/>
        <v>22.5</v>
      </c>
      <c r="BU377" s="303">
        <f t="shared" si="418"/>
        <v>8.6999999999999993</v>
      </c>
      <c r="BV377" s="276">
        <f t="shared" si="419"/>
        <v>0.93333333333333335</v>
      </c>
      <c r="BW377" s="276">
        <f t="shared" si="420"/>
        <v>6.9444444444444441E-3</v>
      </c>
      <c r="BX377" s="125">
        <f t="shared" si="421"/>
        <v>1</v>
      </c>
      <c r="BY377" s="125">
        <f t="shared" si="422"/>
        <v>2.3630583229488169E-3</v>
      </c>
      <c r="BZ377" s="125">
        <f t="shared" si="423"/>
        <v>8.6999999999999993</v>
      </c>
      <c r="CA377" s="125">
        <f t="shared" si="424"/>
        <v>0.13277441033178705</v>
      </c>
      <c r="CB377" s="125">
        <f t="shared" si="425"/>
        <v>0.99970247133955847</v>
      </c>
      <c r="CC377" s="125">
        <f t="shared" si="426"/>
        <v>3592.3910661730642</v>
      </c>
      <c r="CD377" s="125">
        <f t="shared" si="427"/>
        <v>1.068839301700776</v>
      </c>
      <c r="CE377" s="125">
        <f t="shared" si="428"/>
        <v>3361</v>
      </c>
      <c r="CF377" s="304" cm="1">
        <f t="array" ref="CF377">PEDBIKE_DELAY(BW377,BV377,AG377,AH377,AP377,AQ377,AN377,L377,FALSE)</f>
        <v>194.80551535986473</v>
      </c>
      <c r="CG377" s="306">
        <f t="shared" si="429"/>
        <v>8.6999999999999993</v>
      </c>
      <c r="CH377" s="125">
        <f t="shared" si="430"/>
        <v>1</v>
      </c>
      <c r="CI377" s="125">
        <f t="shared" si="431"/>
        <v>2.3630583229488169E-3</v>
      </c>
      <c r="CJ377" s="125">
        <f t="shared" si="432"/>
        <v>8.6999999999999993</v>
      </c>
      <c r="CK377" s="125">
        <f t="shared" si="433"/>
        <v>0.99970247133955847</v>
      </c>
      <c r="CL377" s="125">
        <f t="shared" si="434"/>
        <v>1</v>
      </c>
      <c r="CM377" s="125">
        <f t="shared" si="435"/>
        <v>3591.3222268713635</v>
      </c>
      <c r="CN377" s="125">
        <f t="shared" si="436"/>
        <v>1.068839301700776</v>
      </c>
      <c r="CO377" s="127">
        <f t="shared" si="437"/>
        <v>3361</v>
      </c>
      <c r="CP377" s="125" cm="1">
        <f t="array" ref="CP377">PEDBIKE_DELAY(BW377,AW377,AG377,AH377,AP377,AQ377,AN377,L377,FALSE)</f>
        <v>194.80551535986473</v>
      </c>
      <c r="CQ377" s="126">
        <f t="shared" si="438"/>
        <v>30.5</v>
      </c>
      <c r="CR377" s="126">
        <f t="shared" si="439"/>
        <v>78.5</v>
      </c>
      <c r="CS377" s="126">
        <f t="shared" si="440"/>
        <v>54.5</v>
      </c>
      <c r="CT377" s="304">
        <f t="shared" si="441"/>
        <v>35.950000000000003</v>
      </c>
      <c r="CU377" s="126">
        <f t="shared" si="452"/>
        <v>194.80551535986473</v>
      </c>
      <c r="CV377" s="126">
        <f t="shared" si="442"/>
        <v>0</v>
      </c>
      <c r="CW377" s="127">
        <f t="shared" si="443"/>
        <v>0</v>
      </c>
      <c r="CX377" s="124">
        <f t="shared" si="444"/>
        <v>12</v>
      </c>
      <c r="CY377" s="124">
        <f t="shared" si="453"/>
        <v>3.8219999999999996</v>
      </c>
      <c r="CZ377" s="124">
        <f t="shared" si="454"/>
        <v>2.1140726832010563</v>
      </c>
      <c r="DA377" s="125">
        <f t="shared" si="445"/>
        <v>-1.7006999999999999</v>
      </c>
      <c r="DB377" s="125">
        <f t="shared" si="446"/>
        <v>0.69299999999999995</v>
      </c>
      <c r="DC377" s="125">
        <f t="shared" si="447"/>
        <v>3.1246999999999994</v>
      </c>
      <c r="DD377" s="125">
        <f t="shared" si="455"/>
        <v>7.0607726832010567</v>
      </c>
      <c r="DE377" s="298" t="str">
        <f t="shared" si="448"/>
        <v>C</v>
      </c>
    </row>
    <row r="378" spans="1:109" x14ac:dyDescent="0.25">
      <c r="A378" s="23">
        <v>100</v>
      </c>
      <c r="B378" s="23">
        <v>45</v>
      </c>
      <c r="C378" s="23">
        <v>4</v>
      </c>
      <c r="D378" s="23" t="s">
        <v>266</v>
      </c>
      <c r="E378" s="312">
        <f t="shared" si="380"/>
        <v>2.1049920442435357</v>
      </c>
      <c r="F378" s="287" t="str">
        <f t="shared" si="381"/>
        <v>B</v>
      </c>
      <c r="G378" s="312">
        <f t="shared" si="382"/>
        <v>2.4894500000000002</v>
      </c>
      <c r="H378" s="312">
        <f t="shared" si="382"/>
        <v>1.1674224920332195</v>
      </c>
      <c r="I378" s="287" t="str">
        <f t="shared" si="383"/>
        <v>B</v>
      </c>
      <c r="J378" s="320">
        <f t="shared" si="449"/>
        <v>4</v>
      </c>
      <c r="K378" s="80">
        <f t="shared" si="450"/>
        <v>4</v>
      </c>
      <c r="L378" s="82">
        <f t="shared" si="451"/>
        <v>4</v>
      </c>
      <c r="M378" s="80">
        <f t="shared" si="384"/>
        <v>45</v>
      </c>
      <c r="N378" s="80">
        <f t="shared" si="385"/>
        <v>20</v>
      </c>
      <c r="O378" s="80">
        <f t="shared" si="386"/>
        <v>20</v>
      </c>
      <c r="P378" s="80">
        <f t="shared" si="387"/>
        <v>100</v>
      </c>
      <c r="Q378" s="80">
        <f t="shared" si="388"/>
        <v>280</v>
      </c>
      <c r="R378" s="80">
        <f t="shared" si="389"/>
        <v>280</v>
      </c>
      <c r="S378" s="80">
        <f t="shared" si="390"/>
        <v>10</v>
      </c>
      <c r="T378" s="80">
        <f>0</f>
        <v>0</v>
      </c>
      <c r="U378" s="80">
        <f>'Int. Sens. Plot'!$B$2</f>
        <v>100</v>
      </c>
      <c r="V378" s="80">
        <f>'Int. Sens. Plot'!$B$3</f>
        <v>25</v>
      </c>
      <c r="W378" s="80">
        <f t="shared" si="391"/>
        <v>5</v>
      </c>
      <c r="X378" s="80">
        <f t="shared" si="392"/>
        <v>5</v>
      </c>
      <c r="Y378" s="225">
        <v>0.5</v>
      </c>
      <c r="Z378" s="80">
        <v>0</v>
      </c>
      <c r="AA378" s="86">
        <v>45</v>
      </c>
      <c r="AB378" s="86">
        <v>5</v>
      </c>
      <c r="AC378" s="80">
        <v>90</v>
      </c>
      <c r="AD378" s="80">
        <v>45</v>
      </c>
      <c r="AE378" s="80">
        <v>12</v>
      </c>
      <c r="AF378" s="80">
        <f t="shared" si="393"/>
        <v>57</v>
      </c>
      <c r="AG378" s="80">
        <f t="shared" si="394"/>
        <v>57</v>
      </c>
      <c r="AH378" s="86">
        <v>0</v>
      </c>
      <c r="AI378" s="86">
        <v>12</v>
      </c>
      <c r="AJ378" s="40">
        <v>358.9</v>
      </c>
      <c r="AK378" s="86">
        <v>9</v>
      </c>
      <c r="AL378" s="86">
        <v>0</v>
      </c>
      <c r="AM378" s="91">
        <v>1</v>
      </c>
      <c r="AN378" s="91">
        <v>0.1</v>
      </c>
      <c r="AO378" s="122">
        <v>3.5</v>
      </c>
      <c r="AP378" s="122">
        <v>10</v>
      </c>
      <c r="AQ378" s="122">
        <v>3</v>
      </c>
      <c r="AR378" s="122">
        <v>3</v>
      </c>
      <c r="AS378" s="122" t="str">
        <f t="shared" si="395"/>
        <v>Stop</v>
      </c>
      <c r="AT378" s="119" t="s">
        <v>74</v>
      </c>
      <c r="AU378" s="321" t="s">
        <v>74</v>
      </c>
      <c r="AV378" s="306">
        <f t="shared" si="396"/>
        <v>19.285714285714285</v>
      </c>
      <c r="AW378" s="276">
        <f t="shared" si="397"/>
        <v>7.7777777777777779E-2</v>
      </c>
      <c r="AX378" s="276">
        <f t="shared" si="398"/>
        <v>2.7777777777777776E-2</v>
      </c>
      <c r="AY378" s="125">
        <f t="shared" si="399"/>
        <v>1.0737530109471614</v>
      </c>
      <c r="AZ378" s="125">
        <f t="shared" si="400"/>
        <v>1.610629516420742</v>
      </c>
      <c r="BA378" s="125">
        <f t="shared" si="401"/>
        <v>19.433220307608607</v>
      </c>
      <c r="BB378" s="125">
        <f t="shared" si="402"/>
        <v>0.31467916125729578</v>
      </c>
      <c r="BC378" s="125">
        <f t="shared" si="403"/>
        <v>0.77941511464762558</v>
      </c>
      <c r="BD378" s="326" t="str">
        <f t="shared" si="404"/>
        <v>-</v>
      </c>
      <c r="BE378" s="125" t="str">
        <f t="shared" si="405"/>
        <v>-</v>
      </c>
      <c r="BF378" s="125">
        <f t="shared" si="406"/>
        <v>235.10550661108735</v>
      </c>
      <c r="BG378" s="125">
        <f t="shared" si="407"/>
        <v>1.3886920442435355</v>
      </c>
      <c r="BH378" s="127">
        <f t="shared" si="408"/>
        <v>17.5</v>
      </c>
      <c r="BI378" s="125">
        <f t="shared" si="409"/>
        <v>0.10237499999999998</v>
      </c>
      <c r="BJ378" s="125">
        <f t="shared" si="410"/>
        <v>1.4225E-2</v>
      </c>
      <c r="BK378" s="127">
        <f t="shared" si="411"/>
        <v>49</v>
      </c>
      <c r="BL378" s="126">
        <f>IF(AS378="Signalized",(AC378-BK378)^2/(2*AC378),IF(AS378="Free",PEDBIKE_DELAY(AX378,AW378,AF378,AE378,AO378,AR378,AM378,L378,TRUE),IF(AS378="Stop",1,"Control N/A!")))</f>
        <v>1</v>
      </c>
      <c r="BM378" s="125">
        <f t="shared" si="412"/>
        <v>0</v>
      </c>
      <c r="BN378" s="125">
        <f t="shared" si="413"/>
        <v>2.1049920442435357</v>
      </c>
      <c r="BO378" s="124" t="str">
        <f t="shared" si="414"/>
        <v>B</v>
      </c>
      <c r="BP378" s="310"/>
      <c r="BQ378" s="302">
        <f t="shared" si="415"/>
        <v>1500</v>
      </c>
      <c r="BR378" s="126">
        <v>363</v>
      </c>
      <c r="BS378" s="127">
        <f t="shared" si="416"/>
        <v>99.823790818553917</v>
      </c>
      <c r="BT378" s="126">
        <f t="shared" si="417"/>
        <v>12.860385883180429</v>
      </c>
      <c r="BU378" s="303">
        <f t="shared" si="418"/>
        <v>8.6999999999999993</v>
      </c>
      <c r="BV378" s="276">
        <f t="shared" si="419"/>
        <v>7.7777777777777779E-2</v>
      </c>
      <c r="BW378" s="276">
        <f t="shared" si="420"/>
        <v>6.9444444444444441E-3</v>
      </c>
      <c r="BX378" s="125">
        <f t="shared" si="421"/>
        <v>1</v>
      </c>
      <c r="BY378" s="125">
        <f t="shared" si="422"/>
        <v>6.8317239642296843E-2</v>
      </c>
      <c r="BZ378" s="125">
        <f t="shared" si="423"/>
        <v>8.6999999999999993</v>
      </c>
      <c r="CA378" s="125">
        <f t="shared" si="424"/>
        <v>1.180115862305986E-2</v>
      </c>
      <c r="CB378" s="125">
        <f t="shared" si="425"/>
        <v>0.4916914666578065</v>
      </c>
      <c r="CC378" s="125">
        <f t="shared" si="426"/>
        <v>7.5999513045549545</v>
      </c>
      <c r="CD378" s="125">
        <f t="shared" si="427"/>
        <v>3.863120101090435</v>
      </c>
      <c r="CE378" s="125">
        <f t="shared" si="428"/>
        <v>2</v>
      </c>
      <c r="CF378" s="304" cm="1">
        <f t="array" ref="CF378">PEDBIKE_DELAY(BW378,BV378,AG378,AH378,AP378,AQ378,AN378,L378,FALSE)</f>
        <v>1.9532750203840155</v>
      </c>
      <c r="CG378" s="306">
        <f t="shared" si="429"/>
        <v>8.6999999999999993</v>
      </c>
      <c r="CH378" s="125">
        <f t="shared" si="430"/>
        <v>1</v>
      </c>
      <c r="CI378" s="125">
        <f t="shared" si="431"/>
        <v>6.8317239642296843E-2</v>
      </c>
      <c r="CJ378" s="125">
        <f t="shared" si="432"/>
        <v>8.6999999999999993</v>
      </c>
      <c r="CK378" s="125">
        <f t="shared" si="433"/>
        <v>0.49169146665780539</v>
      </c>
      <c r="CL378" s="125">
        <f t="shared" si="434"/>
        <v>1</v>
      </c>
      <c r="CM378" s="125">
        <f t="shared" si="435"/>
        <v>3.7368312034645355</v>
      </c>
      <c r="CN378" s="125">
        <f t="shared" si="436"/>
        <v>3.863120101090435</v>
      </c>
      <c r="CO378" s="127">
        <f t="shared" si="437"/>
        <v>2</v>
      </c>
      <c r="CP378" s="125" cm="1">
        <f t="array" ref="CP378">PEDBIKE_DELAY(BW378,AW378,AG378,AH378,AP378,AQ378,AN378,L378,FALSE)</f>
        <v>1.9532750203840155</v>
      </c>
      <c r="CQ378" s="126">
        <f t="shared" si="438"/>
        <v>30.5</v>
      </c>
      <c r="CR378" s="126">
        <f t="shared" si="439"/>
        <v>78.5</v>
      </c>
      <c r="CS378" s="126">
        <f t="shared" si="440"/>
        <v>54.5</v>
      </c>
      <c r="CT378" s="304">
        <f t="shared" si="441"/>
        <v>26.31038588318043</v>
      </c>
      <c r="CU378" s="126">
        <f t="shared" si="452"/>
        <v>1.9532750203840155</v>
      </c>
      <c r="CV378" s="126">
        <f t="shared" si="442"/>
        <v>0</v>
      </c>
      <c r="CW378" s="127">
        <f t="shared" si="443"/>
        <v>0</v>
      </c>
      <c r="CX378" s="124">
        <f t="shared" si="444"/>
        <v>12</v>
      </c>
      <c r="CY378" s="124">
        <f t="shared" si="453"/>
        <v>0.40949999999999992</v>
      </c>
      <c r="CZ378" s="124">
        <f t="shared" si="454"/>
        <v>0.26847249203321932</v>
      </c>
      <c r="DA378" s="125">
        <f t="shared" si="445"/>
        <v>-1.7006999999999999</v>
      </c>
      <c r="DB378" s="125">
        <f t="shared" si="446"/>
        <v>5.7750000000000003E-2</v>
      </c>
      <c r="DC378" s="125">
        <f t="shared" si="447"/>
        <v>2.4894500000000002</v>
      </c>
      <c r="DD378" s="125">
        <f t="shared" si="455"/>
        <v>1.1674224920332195</v>
      </c>
      <c r="DE378" s="298" t="str">
        <f t="shared" si="448"/>
        <v>B</v>
      </c>
    </row>
    <row r="379" spans="1:109" x14ac:dyDescent="0.25">
      <c r="A379" s="23">
        <v>200</v>
      </c>
      <c r="B379" s="23">
        <v>45</v>
      </c>
      <c r="C379" s="23">
        <v>4</v>
      </c>
      <c r="D379" s="23" t="s">
        <v>266</v>
      </c>
      <c r="E379" s="312">
        <f t="shared" si="380"/>
        <v>2.2215920442435353</v>
      </c>
      <c r="F379" s="287" t="str">
        <f t="shared" si="381"/>
        <v>B</v>
      </c>
      <c r="G379" s="312">
        <f t="shared" si="382"/>
        <v>2.5471999999999997</v>
      </c>
      <c r="H379" s="312">
        <f t="shared" si="382"/>
        <v>1.9805329986638016</v>
      </c>
      <c r="I379" s="287" t="str">
        <f t="shared" si="383"/>
        <v>B</v>
      </c>
      <c r="J379" s="320">
        <f t="shared" si="449"/>
        <v>4</v>
      </c>
      <c r="K379" s="80">
        <f t="shared" si="450"/>
        <v>4</v>
      </c>
      <c r="L379" s="82">
        <f t="shared" si="451"/>
        <v>4</v>
      </c>
      <c r="M379" s="80">
        <f t="shared" si="384"/>
        <v>45</v>
      </c>
      <c r="N379" s="80">
        <f t="shared" si="385"/>
        <v>40</v>
      </c>
      <c r="O379" s="80">
        <f t="shared" si="386"/>
        <v>40</v>
      </c>
      <c r="P379" s="80">
        <f t="shared" si="387"/>
        <v>200</v>
      </c>
      <c r="Q379" s="80">
        <f t="shared" si="388"/>
        <v>560</v>
      </c>
      <c r="R379" s="80">
        <f t="shared" si="389"/>
        <v>560</v>
      </c>
      <c r="S379" s="80">
        <f t="shared" si="390"/>
        <v>20</v>
      </c>
      <c r="T379" s="80">
        <f>0</f>
        <v>0</v>
      </c>
      <c r="U379" s="80">
        <f>'Int. Sens. Plot'!$B$2</f>
        <v>100</v>
      </c>
      <c r="V379" s="80">
        <f>'Int. Sens. Plot'!$B$3</f>
        <v>25</v>
      </c>
      <c r="W379" s="80">
        <f t="shared" si="391"/>
        <v>5</v>
      </c>
      <c r="X379" s="80">
        <f t="shared" si="392"/>
        <v>5</v>
      </c>
      <c r="Y379" s="225">
        <v>0.5</v>
      </c>
      <c r="Z379" s="80">
        <v>0</v>
      </c>
      <c r="AA379" s="86">
        <v>45</v>
      </c>
      <c r="AB379" s="86">
        <v>5</v>
      </c>
      <c r="AC379" s="80">
        <v>90</v>
      </c>
      <c r="AD379" s="80">
        <v>45</v>
      </c>
      <c r="AE379" s="80">
        <v>12</v>
      </c>
      <c r="AF379" s="80">
        <f t="shared" si="393"/>
        <v>57</v>
      </c>
      <c r="AG379" s="80">
        <f t="shared" si="394"/>
        <v>57</v>
      </c>
      <c r="AH379" s="86">
        <v>0</v>
      </c>
      <c r="AI379" s="86">
        <v>12</v>
      </c>
      <c r="AJ379" s="40">
        <v>359.9</v>
      </c>
      <c r="AK379" s="86">
        <v>9</v>
      </c>
      <c r="AL379" s="86">
        <v>0</v>
      </c>
      <c r="AM379" s="91">
        <v>1</v>
      </c>
      <c r="AN379" s="91">
        <v>0.1</v>
      </c>
      <c r="AO379" s="122">
        <v>3.5</v>
      </c>
      <c r="AP379" s="122">
        <v>10</v>
      </c>
      <c r="AQ379" s="122">
        <v>3</v>
      </c>
      <c r="AR379" s="122">
        <v>3</v>
      </c>
      <c r="AS379" s="122" t="str">
        <f t="shared" si="395"/>
        <v>Stop</v>
      </c>
      <c r="AT379" s="119" t="s">
        <v>74</v>
      </c>
      <c r="AU379" s="321" t="s">
        <v>74</v>
      </c>
      <c r="AV379" s="306">
        <f t="shared" si="396"/>
        <v>19.285714285714285</v>
      </c>
      <c r="AW379" s="276">
        <f t="shared" si="397"/>
        <v>0.15555555555555556</v>
      </c>
      <c r="AX379" s="276">
        <f t="shared" si="398"/>
        <v>2.7777777777777776E-2</v>
      </c>
      <c r="AY379" s="125">
        <f t="shared" si="399"/>
        <v>2.3598932431625417</v>
      </c>
      <c r="AZ379" s="125">
        <f t="shared" si="400"/>
        <v>3.5398398647438127</v>
      </c>
      <c r="BA379" s="125">
        <f t="shared" si="401"/>
        <v>22.005500772039369</v>
      </c>
      <c r="BB379" s="125">
        <f t="shared" si="402"/>
        <v>0.57504392760413836</v>
      </c>
      <c r="BC379" s="125">
        <f t="shared" si="403"/>
        <v>0.96738809580384855</v>
      </c>
      <c r="BD379" s="326" t="str">
        <f t="shared" si="404"/>
        <v>-</v>
      </c>
      <c r="BE379" s="125" t="str">
        <f t="shared" si="405"/>
        <v>-</v>
      </c>
      <c r="BF379" s="125">
        <f t="shared" si="406"/>
        <v>54.490343605789612</v>
      </c>
      <c r="BG379" s="125">
        <f t="shared" si="407"/>
        <v>1.3886920442435355</v>
      </c>
      <c r="BH379" s="127">
        <f t="shared" si="408"/>
        <v>35</v>
      </c>
      <c r="BI379" s="125">
        <f t="shared" si="409"/>
        <v>0.20474999999999996</v>
      </c>
      <c r="BJ379" s="125">
        <f t="shared" si="410"/>
        <v>2.845E-2</v>
      </c>
      <c r="BK379" s="127">
        <f t="shared" si="411"/>
        <v>49</v>
      </c>
      <c r="BL379" s="126">
        <f>IF(AS379="Signalized",(AC379-BK379)^2/(2*AC379),IF(AS379="Free",PEDBIKE_DELAY(AX379,AW379,AF379,AE379,AO379,AR379,AM379,L379,TRUE),IF(AS379="Stop",1,"Control N/A!")))</f>
        <v>1</v>
      </c>
      <c r="BM379" s="125">
        <f t="shared" si="412"/>
        <v>0</v>
      </c>
      <c r="BN379" s="125">
        <f t="shared" si="413"/>
        <v>2.2215920442435353</v>
      </c>
      <c r="BO379" s="124" t="str">
        <f t="shared" si="414"/>
        <v>B</v>
      </c>
      <c r="BP379" s="310"/>
      <c r="BQ379" s="302">
        <f t="shared" si="415"/>
        <v>1500</v>
      </c>
      <c r="BR379" s="126">
        <v>364</v>
      </c>
      <c r="BS379" s="127">
        <f t="shared" si="416"/>
        <v>13.139576229080488</v>
      </c>
      <c r="BT379" s="126">
        <f t="shared" si="417"/>
        <v>22.5</v>
      </c>
      <c r="BU379" s="303">
        <f t="shared" si="418"/>
        <v>8.6999999999999993</v>
      </c>
      <c r="BV379" s="276">
        <f t="shared" si="419"/>
        <v>0.15555555555555556</v>
      </c>
      <c r="BW379" s="276">
        <f t="shared" si="420"/>
        <v>6.9444444444444441E-3</v>
      </c>
      <c r="BX379" s="125">
        <f t="shared" si="421"/>
        <v>1</v>
      </c>
      <c r="BY379" s="125">
        <f t="shared" si="422"/>
        <v>3.9038437134895437E-2</v>
      </c>
      <c r="BZ379" s="125">
        <f t="shared" si="423"/>
        <v>8.6999999999999993</v>
      </c>
      <c r="CA379" s="125">
        <f t="shared" si="424"/>
        <v>2.3463049901273125E-2</v>
      </c>
      <c r="CB379" s="125">
        <f t="shared" si="425"/>
        <v>0.74162243493150815</v>
      </c>
      <c r="CC379" s="125">
        <f t="shared" si="426"/>
        <v>13.149495893718882</v>
      </c>
      <c r="CD379" s="125">
        <f t="shared" si="427"/>
        <v>3.3975347308972377</v>
      </c>
      <c r="CE379" s="125">
        <f t="shared" si="428"/>
        <v>4</v>
      </c>
      <c r="CF379" s="304" cm="1">
        <f t="array" ref="CF379">PEDBIKE_DELAY(BW379,BV379,AG379,AH379,AP379,AQ379,AN379,L379,FALSE)</f>
        <v>4.6274339427604669</v>
      </c>
      <c r="CG379" s="306">
        <f t="shared" si="429"/>
        <v>8.6999999999999993</v>
      </c>
      <c r="CH379" s="125">
        <f t="shared" si="430"/>
        <v>1</v>
      </c>
      <c r="CI379" s="125">
        <f t="shared" si="431"/>
        <v>3.9038437134895437E-2</v>
      </c>
      <c r="CJ379" s="125">
        <f t="shared" si="432"/>
        <v>8.6999999999999993</v>
      </c>
      <c r="CK379" s="125">
        <f t="shared" si="433"/>
        <v>0.74162243493150704</v>
      </c>
      <c r="CL379" s="125">
        <f t="shared" si="434"/>
        <v>1</v>
      </c>
      <c r="CM379" s="125">
        <f t="shared" si="435"/>
        <v>9.7519611628216651</v>
      </c>
      <c r="CN379" s="125">
        <f t="shared" si="436"/>
        <v>3.3975347308972377</v>
      </c>
      <c r="CO379" s="127">
        <f t="shared" si="437"/>
        <v>4</v>
      </c>
      <c r="CP379" s="125" cm="1">
        <f t="array" ref="CP379">PEDBIKE_DELAY(BW379,AW379,AG379,AH379,AP379,AQ379,AN379,L379,FALSE)</f>
        <v>4.6274339427604669</v>
      </c>
      <c r="CQ379" s="126">
        <f t="shared" si="438"/>
        <v>30.5</v>
      </c>
      <c r="CR379" s="126">
        <f t="shared" si="439"/>
        <v>78.5</v>
      </c>
      <c r="CS379" s="126">
        <f t="shared" si="440"/>
        <v>54.5</v>
      </c>
      <c r="CT379" s="304">
        <f t="shared" si="441"/>
        <v>35.950000000000003</v>
      </c>
      <c r="CU379" s="126">
        <f t="shared" si="452"/>
        <v>4.6274339427604669</v>
      </c>
      <c r="CV379" s="126">
        <f t="shared" si="442"/>
        <v>0</v>
      </c>
      <c r="CW379" s="127">
        <f t="shared" si="443"/>
        <v>0</v>
      </c>
      <c r="CX379" s="124">
        <f t="shared" si="444"/>
        <v>12</v>
      </c>
      <c r="CY379" s="124">
        <f t="shared" si="453"/>
        <v>0.81899999999999984</v>
      </c>
      <c r="CZ379" s="124">
        <f t="shared" si="454"/>
        <v>0.61433299866380175</v>
      </c>
      <c r="DA379" s="125">
        <f t="shared" si="445"/>
        <v>-1.7006999999999999</v>
      </c>
      <c r="DB379" s="125">
        <f t="shared" si="446"/>
        <v>0.11550000000000001</v>
      </c>
      <c r="DC379" s="125">
        <f t="shared" si="447"/>
        <v>2.5471999999999997</v>
      </c>
      <c r="DD379" s="125">
        <f t="shared" si="455"/>
        <v>1.9805329986638016</v>
      </c>
      <c r="DE379" s="298" t="str">
        <f t="shared" si="448"/>
        <v>B</v>
      </c>
    </row>
    <row r="380" spans="1:109" x14ac:dyDescent="0.25">
      <c r="A380" s="23">
        <v>300</v>
      </c>
      <c r="B380" s="23">
        <v>45</v>
      </c>
      <c r="C380" s="23">
        <v>4</v>
      </c>
      <c r="D380" s="23" t="s">
        <v>266</v>
      </c>
      <c r="E380" s="312">
        <f t="shared" si="380"/>
        <v>2.3381920442435358</v>
      </c>
      <c r="F380" s="287" t="str">
        <f t="shared" si="381"/>
        <v>B</v>
      </c>
      <c r="G380" s="312">
        <f t="shared" si="382"/>
        <v>2.6049500000000001</v>
      </c>
      <c r="H380" s="312">
        <f t="shared" si="382"/>
        <v>2.6830875292358933</v>
      </c>
      <c r="I380" s="287" t="str">
        <f t="shared" si="383"/>
        <v>B</v>
      </c>
      <c r="J380" s="320">
        <f t="shared" si="449"/>
        <v>4</v>
      </c>
      <c r="K380" s="80">
        <f t="shared" si="450"/>
        <v>4</v>
      </c>
      <c r="L380" s="82">
        <f t="shared" si="451"/>
        <v>4</v>
      </c>
      <c r="M380" s="80">
        <f t="shared" si="384"/>
        <v>45</v>
      </c>
      <c r="N380" s="80">
        <f t="shared" si="385"/>
        <v>60</v>
      </c>
      <c r="O380" s="80">
        <f t="shared" si="386"/>
        <v>60</v>
      </c>
      <c r="P380" s="80">
        <f t="shared" si="387"/>
        <v>300</v>
      </c>
      <c r="Q380" s="80">
        <f t="shared" si="388"/>
        <v>840</v>
      </c>
      <c r="R380" s="80">
        <f t="shared" si="389"/>
        <v>840</v>
      </c>
      <c r="S380" s="80">
        <f t="shared" si="390"/>
        <v>30</v>
      </c>
      <c r="T380" s="80">
        <f>0</f>
        <v>0</v>
      </c>
      <c r="U380" s="80">
        <f>'Int. Sens. Plot'!$B$2</f>
        <v>100</v>
      </c>
      <c r="V380" s="80">
        <f>'Int. Sens. Plot'!$B$3</f>
        <v>25</v>
      </c>
      <c r="W380" s="80">
        <f t="shared" si="391"/>
        <v>5</v>
      </c>
      <c r="X380" s="80">
        <f t="shared" si="392"/>
        <v>5</v>
      </c>
      <c r="Y380" s="225">
        <v>0.5</v>
      </c>
      <c r="Z380" s="80">
        <v>0</v>
      </c>
      <c r="AA380" s="86">
        <v>45</v>
      </c>
      <c r="AB380" s="86">
        <v>5</v>
      </c>
      <c r="AC380" s="80">
        <v>90</v>
      </c>
      <c r="AD380" s="80">
        <v>45</v>
      </c>
      <c r="AE380" s="80">
        <v>12</v>
      </c>
      <c r="AF380" s="80">
        <f t="shared" si="393"/>
        <v>57</v>
      </c>
      <c r="AG380" s="80">
        <f t="shared" si="394"/>
        <v>57</v>
      </c>
      <c r="AH380" s="86">
        <v>0</v>
      </c>
      <c r="AI380" s="86">
        <v>12</v>
      </c>
      <c r="AJ380" s="40">
        <v>360.9</v>
      </c>
      <c r="AK380" s="86">
        <v>9</v>
      </c>
      <c r="AL380" s="86">
        <v>0</v>
      </c>
      <c r="AM380" s="91">
        <v>1</v>
      </c>
      <c r="AN380" s="91">
        <v>0.1</v>
      </c>
      <c r="AO380" s="122">
        <v>3.5</v>
      </c>
      <c r="AP380" s="122">
        <v>10</v>
      </c>
      <c r="AQ380" s="122">
        <v>3</v>
      </c>
      <c r="AR380" s="122">
        <v>3</v>
      </c>
      <c r="AS380" s="122" t="str">
        <f t="shared" si="395"/>
        <v>Stop</v>
      </c>
      <c r="AT380" s="119" t="s">
        <v>74</v>
      </c>
      <c r="AU380" s="321" t="s">
        <v>74</v>
      </c>
      <c r="AV380" s="306">
        <f t="shared" si="396"/>
        <v>19.285714285714285</v>
      </c>
      <c r="AW380" s="276">
        <f t="shared" si="397"/>
        <v>0.23333333333333334</v>
      </c>
      <c r="AX380" s="276">
        <f t="shared" si="398"/>
        <v>2.7777777777777776E-2</v>
      </c>
      <c r="AY380" s="125">
        <f t="shared" si="399"/>
        <v>6.732853941610216</v>
      </c>
      <c r="AZ380" s="125">
        <f t="shared" si="400"/>
        <v>10.099280912415324</v>
      </c>
      <c r="BA380" s="125">
        <f t="shared" si="401"/>
        <v>30.751422168934717</v>
      </c>
      <c r="BB380" s="125">
        <f t="shared" si="402"/>
        <v>0.83367855707163208</v>
      </c>
      <c r="BC380" s="125">
        <f t="shared" si="403"/>
        <v>0.99923476825809565</v>
      </c>
      <c r="BD380" s="326" t="str">
        <f t="shared" si="404"/>
        <v>-</v>
      </c>
      <c r="BE380" s="125" t="str">
        <f t="shared" si="405"/>
        <v>-</v>
      </c>
      <c r="BF380" s="125">
        <f t="shared" si="406"/>
        <v>24.353643848965135</v>
      </c>
      <c r="BG380" s="125">
        <f t="shared" si="407"/>
        <v>1.3886920442435355</v>
      </c>
      <c r="BH380" s="127">
        <f t="shared" si="408"/>
        <v>52.5</v>
      </c>
      <c r="BI380" s="125">
        <f t="shared" si="409"/>
        <v>0.30712499999999998</v>
      </c>
      <c r="BJ380" s="125">
        <f t="shared" si="410"/>
        <v>4.2674999999999998E-2</v>
      </c>
      <c r="BK380" s="127">
        <f t="shared" si="411"/>
        <v>49</v>
      </c>
      <c r="BL380" s="126">
        <f>IF(AS380="Signalized",(AC380-BK380)^2/(2*AC380),IF(AS380="Free",PEDBIKE_DELAY(AX380,AW380,AF380,AE380,AO380,AR380,AM380,L380,TRUE),IF(AS380="Stop",1,"Control N/A!")))</f>
        <v>1</v>
      </c>
      <c r="BM380" s="125">
        <f t="shared" si="412"/>
        <v>0</v>
      </c>
      <c r="BN380" s="125">
        <f t="shared" si="413"/>
        <v>2.3381920442435358</v>
      </c>
      <c r="BO380" s="124" t="str">
        <f t="shared" si="414"/>
        <v>B</v>
      </c>
      <c r="BP380" s="310"/>
      <c r="BQ380" s="302">
        <f t="shared" si="415"/>
        <v>1500</v>
      </c>
      <c r="BR380" s="126">
        <v>365</v>
      </c>
      <c r="BS380" s="127">
        <f t="shared" si="416"/>
        <v>1.7104215715441209</v>
      </c>
      <c r="BT380" s="126">
        <f t="shared" si="417"/>
        <v>22.5</v>
      </c>
      <c r="BU380" s="303">
        <f t="shared" si="418"/>
        <v>8.6999999999999993</v>
      </c>
      <c r="BV380" s="276">
        <f t="shared" si="419"/>
        <v>0.23333333333333334</v>
      </c>
      <c r="BW380" s="276">
        <f t="shared" si="420"/>
        <v>6.9444444444444441E-3</v>
      </c>
      <c r="BX380" s="125">
        <f t="shared" si="421"/>
        <v>1</v>
      </c>
      <c r="BY380" s="125">
        <f t="shared" si="422"/>
        <v>2.2809739234830238E-2</v>
      </c>
      <c r="BZ380" s="125">
        <f t="shared" si="423"/>
        <v>8.6999999999999993</v>
      </c>
      <c r="CA380" s="125">
        <f t="shared" si="424"/>
        <v>3.4987317350667291E-2</v>
      </c>
      <c r="CB380" s="125">
        <f t="shared" si="425"/>
        <v>0.86866447885150699</v>
      </c>
      <c r="CC380" s="125">
        <f t="shared" si="426"/>
        <v>22.616424261696668</v>
      </c>
      <c r="CD380" s="125">
        <f t="shared" si="427"/>
        <v>2.9703398669253551</v>
      </c>
      <c r="CE380" s="125">
        <f t="shared" si="428"/>
        <v>8</v>
      </c>
      <c r="CF380" s="304" cm="1">
        <f t="array" ref="CF380">PEDBIKE_DELAY(BW380,BV380,AG380,AH380,AP380,AQ380,AN380,L380,FALSE)</f>
        <v>8.3211197491540823</v>
      </c>
      <c r="CG380" s="306">
        <f t="shared" si="429"/>
        <v>8.6999999999999993</v>
      </c>
      <c r="CH380" s="125">
        <f t="shared" si="430"/>
        <v>1</v>
      </c>
      <c r="CI380" s="125">
        <f t="shared" si="431"/>
        <v>2.2809739234830238E-2</v>
      </c>
      <c r="CJ380" s="125">
        <f t="shared" si="432"/>
        <v>8.6999999999999993</v>
      </c>
      <c r="CK380" s="125">
        <f t="shared" si="433"/>
        <v>0.86866447885150688</v>
      </c>
      <c r="CL380" s="125">
        <f t="shared" si="434"/>
        <v>1</v>
      </c>
      <c r="CM380" s="125">
        <f t="shared" si="435"/>
        <v>19.646084394771314</v>
      </c>
      <c r="CN380" s="125">
        <f t="shared" si="436"/>
        <v>2.9703398669253551</v>
      </c>
      <c r="CO380" s="127">
        <f t="shared" si="437"/>
        <v>8</v>
      </c>
      <c r="CP380" s="125" cm="1">
        <f t="array" ref="CP380">PEDBIKE_DELAY(BW380,AW380,AG380,AH380,AP380,AQ380,AN380,L380,FALSE)</f>
        <v>8.3211197491540823</v>
      </c>
      <c r="CQ380" s="126">
        <f t="shared" si="438"/>
        <v>30.5</v>
      </c>
      <c r="CR380" s="126">
        <f t="shared" si="439"/>
        <v>78.5</v>
      </c>
      <c r="CS380" s="126">
        <f t="shared" si="440"/>
        <v>54.5</v>
      </c>
      <c r="CT380" s="304">
        <f t="shared" si="441"/>
        <v>35.950000000000003</v>
      </c>
      <c r="CU380" s="126">
        <f t="shared" si="452"/>
        <v>8.3211197491540823</v>
      </c>
      <c r="CV380" s="126">
        <f t="shared" si="442"/>
        <v>0</v>
      </c>
      <c r="CW380" s="127">
        <f t="shared" si="443"/>
        <v>0</v>
      </c>
      <c r="CX380" s="124">
        <f t="shared" si="444"/>
        <v>12</v>
      </c>
      <c r="CY380" s="124">
        <f t="shared" si="453"/>
        <v>1.2284999999999999</v>
      </c>
      <c r="CZ380" s="124">
        <f t="shared" si="454"/>
        <v>0.84963752923589331</v>
      </c>
      <c r="DA380" s="125">
        <f t="shared" si="445"/>
        <v>-1.7006999999999999</v>
      </c>
      <c r="DB380" s="125">
        <f t="shared" si="446"/>
        <v>0.17324999999999999</v>
      </c>
      <c r="DC380" s="125">
        <f t="shared" si="447"/>
        <v>2.6049500000000001</v>
      </c>
      <c r="DD380" s="125">
        <f t="shared" si="455"/>
        <v>2.6830875292358933</v>
      </c>
      <c r="DE380" s="298" t="str">
        <f t="shared" si="448"/>
        <v>B</v>
      </c>
    </row>
    <row r="381" spans="1:109" x14ac:dyDescent="0.25">
      <c r="A381" s="23">
        <v>400</v>
      </c>
      <c r="B381" s="23">
        <v>45</v>
      </c>
      <c r="C381" s="23">
        <v>4</v>
      </c>
      <c r="D381" s="23" t="s">
        <v>266</v>
      </c>
      <c r="E381" s="312">
        <f t="shared" si="380"/>
        <v>2.4547920442435358</v>
      </c>
      <c r="F381" s="287" t="str">
        <f t="shared" si="381"/>
        <v>B</v>
      </c>
      <c r="G381" s="312">
        <f t="shared" si="382"/>
        <v>2.6626999999999996</v>
      </c>
      <c r="H381" s="312">
        <f t="shared" si="382"/>
        <v>3.3419770214665871</v>
      </c>
      <c r="I381" s="287" t="str">
        <f t="shared" si="383"/>
        <v>B</v>
      </c>
      <c r="J381" s="320">
        <f t="shared" si="449"/>
        <v>4</v>
      </c>
      <c r="K381" s="80">
        <f t="shared" si="450"/>
        <v>4</v>
      </c>
      <c r="L381" s="82">
        <f t="shared" si="451"/>
        <v>4</v>
      </c>
      <c r="M381" s="80">
        <f t="shared" si="384"/>
        <v>45</v>
      </c>
      <c r="N381" s="80">
        <f t="shared" si="385"/>
        <v>80</v>
      </c>
      <c r="O381" s="80">
        <f t="shared" si="386"/>
        <v>80</v>
      </c>
      <c r="P381" s="80">
        <f t="shared" si="387"/>
        <v>400</v>
      </c>
      <c r="Q381" s="80">
        <f t="shared" si="388"/>
        <v>1120</v>
      </c>
      <c r="R381" s="80">
        <f t="shared" si="389"/>
        <v>1120</v>
      </c>
      <c r="S381" s="80">
        <f t="shared" si="390"/>
        <v>40</v>
      </c>
      <c r="T381" s="80">
        <f>0</f>
        <v>0</v>
      </c>
      <c r="U381" s="80">
        <f>'Int. Sens. Plot'!$B$2</f>
        <v>100</v>
      </c>
      <c r="V381" s="80">
        <f>'Int. Sens. Plot'!$B$3</f>
        <v>25</v>
      </c>
      <c r="W381" s="80">
        <f t="shared" si="391"/>
        <v>5</v>
      </c>
      <c r="X381" s="80">
        <f t="shared" si="392"/>
        <v>5</v>
      </c>
      <c r="Y381" s="225">
        <v>0.5</v>
      </c>
      <c r="Z381" s="80">
        <v>0</v>
      </c>
      <c r="AA381" s="86">
        <v>45</v>
      </c>
      <c r="AB381" s="86">
        <v>5</v>
      </c>
      <c r="AC381" s="80">
        <v>90</v>
      </c>
      <c r="AD381" s="80">
        <v>45</v>
      </c>
      <c r="AE381" s="80">
        <v>12</v>
      </c>
      <c r="AF381" s="80">
        <f t="shared" si="393"/>
        <v>57</v>
      </c>
      <c r="AG381" s="80">
        <f t="shared" si="394"/>
        <v>57</v>
      </c>
      <c r="AH381" s="86">
        <v>0</v>
      </c>
      <c r="AI381" s="86">
        <v>12</v>
      </c>
      <c r="AJ381" s="40">
        <v>361.9</v>
      </c>
      <c r="AK381" s="86">
        <v>9</v>
      </c>
      <c r="AL381" s="86">
        <v>0</v>
      </c>
      <c r="AM381" s="91">
        <v>1</v>
      </c>
      <c r="AN381" s="91">
        <v>0.1</v>
      </c>
      <c r="AO381" s="122">
        <v>3.5</v>
      </c>
      <c r="AP381" s="122">
        <v>10</v>
      </c>
      <c r="AQ381" s="122">
        <v>3</v>
      </c>
      <c r="AR381" s="122">
        <v>3</v>
      </c>
      <c r="AS381" s="122" t="str">
        <f t="shared" si="395"/>
        <v>Stop</v>
      </c>
      <c r="AT381" s="119" t="s">
        <v>74</v>
      </c>
      <c r="AU381" s="321" t="s">
        <v>74</v>
      </c>
      <c r="AV381" s="306">
        <f t="shared" si="396"/>
        <v>19.285714285714285</v>
      </c>
      <c r="AW381" s="276">
        <f t="shared" si="397"/>
        <v>0.31111111111111112</v>
      </c>
      <c r="AX381" s="276">
        <f t="shared" si="398"/>
        <v>2.7777777777777776E-2</v>
      </c>
      <c r="AY381" s="125">
        <f t="shared" si="399"/>
        <v>22.403475730108074</v>
      </c>
      <c r="AZ381" s="125">
        <f t="shared" si="400"/>
        <v>33.605213595162112</v>
      </c>
      <c r="BA381" s="125">
        <f t="shared" si="401"/>
        <v>62.092665745930432</v>
      </c>
      <c r="BB381" s="125">
        <f t="shared" si="402"/>
        <v>0.99200892158734444</v>
      </c>
      <c r="BC381" s="125">
        <f t="shared" si="403"/>
        <v>0.99999999592224087</v>
      </c>
      <c r="BD381" s="326" t="str">
        <f t="shared" si="404"/>
        <v>-</v>
      </c>
      <c r="BE381" s="125" t="str">
        <f t="shared" si="405"/>
        <v>-</v>
      </c>
      <c r="BF381" s="125">
        <f t="shared" si="406"/>
        <v>14.703537322214153</v>
      </c>
      <c r="BG381" s="125">
        <f t="shared" si="407"/>
        <v>1.3886920442435355</v>
      </c>
      <c r="BH381" s="127">
        <f t="shared" si="408"/>
        <v>70</v>
      </c>
      <c r="BI381" s="125">
        <f t="shared" si="409"/>
        <v>0.40949999999999992</v>
      </c>
      <c r="BJ381" s="125">
        <f t="shared" si="410"/>
        <v>5.6899999999999999E-2</v>
      </c>
      <c r="BK381" s="127">
        <f t="shared" si="411"/>
        <v>49</v>
      </c>
      <c r="BL381" s="126">
        <f>IF(AS381="Signalized",(AC381-BK381)^2/(2*AC381),IF(AS381="Free",PEDBIKE_DELAY(AX381,AW381,AF381,AE381,AO381,AR381,AM381,L381,TRUE),IF(AS381="Stop",1,"Control N/A!")))</f>
        <v>1</v>
      </c>
      <c r="BM381" s="125">
        <f t="shared" si="412"/>
        <v>0</v>
      </c>
      <c r="BN381" s="125">
        <f t="shared" si="413"/>
        <v>2.4547920442435358</v>
      </c>
      <c r="BO381" s="124" t="str">
        <f t="shared" si="414"/>
        <v>B</v>
      </c>
      <c r="BP381" s="310"/>
      <c r="BQ381" s="302">
        <f t="shared" si="415"/>
        <v>1500</v>
      </c>
      <c r="BR381" s="126">
        <v>366</v>
      </c>
      <c r="BS381" s="127">
        <f t="shared" si="416"/>
        <v>0.22019095610723302</v>
      </c>
      <c r="BT381" s="126">
        <f t="shared" si="417"/>
        <v>22.5</v>
      </c>
      <c r="BU381" s="303">
        <f t="shared" si="418"/>
        <v>8.6999999999999993</v>
      </c>
      <c r="BV381" s="276">
        <f t="shared" si="419"/>
        <v>0.31111111111111112</v>
      </c>
      <c r="BW381" s="276">
        <f t="shared" si="420"/>
        <v>6.9444444444444441E-3</v>
      </c>
      <c r="BX381" s="125">
        <f t="shared" si="421"/>
        <v>1</v>
      </c>
      <c r="BY381" s="125">
        <f t="shared" si="422"/>
        <v>1.3787909716257556E-2</v>
      </c>
      <c r="BZ381" s="125">
        <f t="shared" si="423"/>
        <v>8.6999999999999993</v>
      </c>
      <c r="CA381" s="125">
        <f t="shared" si="424"/>
        <v>4.6375585091876559E-2</v>
      </c>
      <c r="CB381" s="125">
        <f t="shared" si="425"/>
        <v>0.9332410338692767</v>
      </c>
      <c r="CC381" s="125">
        <f t="shared" si="426"/>
        <v>38.825275233601623</v>
      </c>
      <c r="CD381" s="125">
        <f t="shared" si="427"/>
        <v>2.5919352343360207</v>
      </c>
      <c r="CE381" s="125">
        <f t="shared" si="428"/>
        <v>15</v>
      </c>
      <c r="CF381" s="304" cm="1">
        <f t="array" ref="CF381">PEDBIKE_DELAY(BW381,BV381,AG381,AH381,AP381,AQ381,AN381,L381,FALSE)</f>
        <v>13.419391686781477</v>
      </c>
      <c r="CG381" s="306">
        <f t="shared" si="429"/>
        <v>8.6999999999999993</v>
      </c>
      <c r="CH381" s="125">
        <f t="shared" si="430"/>
        <v>1</v>
      </c>
      <c r="CI381" s="125">
        <f t="shared" si="431"/>
        <v>1.3787909716257556E-2</v>
      </c>
      <c r="CJ381" s="125">
        <f t="shared" si="432"/>
        <v>8.6999999999999993</v>
      </c>
      <c r="CK381" s="125">
        <f t="shared" si="433"/>
        <v>0.9332410338692767</v>
      </c>
      <c r="CL381" s="125">
        <f t="shared" si="434"/>
        <v>1</v>
      </c>
      <c r="CM381" s="125">
        <f t="shared" si="435"/>
        <v>36.233339999265603</v>
      </c>
      <c r="CN381" s="125">
        <f t="shared" si="436"/>
        <v>2.5919352343360207</v>
      </c>
      <c r="CO381" s="127">
        <f t="shared" si="437"/>
        <v>15</v>
      </c>
      <c r="CP381" s="125" cm="1">
        <f t="array" ref="CP381">PEDBIKE_DELAY(BW381,AW381,AG381,AH381,AP381,AQ381,AN381,L381,FALSE)</f>
        <v>13.419391686781477</v>
      </c>
      <c r="CQ381" s="126">
        <f t="shared" si="438"/>
        <v>30.5</v>
      </c>
      <c r="CR381" s="126">
        <f t="shared" si="439"/>
        <v>78.5</v>
      </c>
      <c r="CS381" s="126">
        <f t="shared" si="440"/>
        <v>54.5</v>
      </c>
      <c r="CT381" s="304">
        <f t="shared" si="441"/>
        <v>35.950000000000003</v>
      </c>
      <c r="CU381" s="126">
        <f t="shared" si="452"/>
        <v>13.419391686781477</v>
      </c>
      <c r="CV381" s="126">
        <f t="shared" si="442"/>
        <v>0</v>
      </c>
      <c r="CW381" s="127">
        <f t="shared" si="443"/>
        <v>0</v>
      </c>
      <c r="CX381" s="124">
        <f t="shared" si="444"/>
        <v>12</v>
      </c>
      <c r="CY381" s="124">
        <f t="shared" si="453"/>
        <v>1.6379999999999997</v>
      </c>
      <c r="CZ381" s="124">
        <f t="shared" si="454"/>
        <v>1.0412770214665874</v>
      </c>
      <c r="DA381" s="125">
        <f t="shared" si="445"/>
        <v>-1.7006999999999999</v>
      </c>
      <c r="DB381" s="125">
        <f t="shared" si="446"/>
        <v>0.23100000000000001</v>
      </c>
      <c r="DC381" s="125">
        <f t="shared" si="447"/>
        <v>2.6626999999999996</v>
      </c>
      <c r="DD381" s="125">
        <f t="shared" si="455"/>
        <v>3.3419770214665871</v>
      </c>
      <c r="DE381" s="298" t="str">
        <f t="shared" si="448"/>
        <v>B</v>
      </c>
    </row>
    <row r="382" spans="1:109" x14ac:dyDescent="0.25">
      <c r="A382" s="23">
        <v>500</v>
      </c>
      <c r="B382" s="23">
        <v>45</v>
      </c>
      <c r="C382" s="23">
        <v>4</v>
      </c>
      <c r="D382" s="23" t="s">
        <v>266</v>
      </c>
      <c r="E382" s="312">
        <f t="shared" si="380"/>
        <v>2.5713920442435354</v>
      </c>
      <c r="F382" s="287" t="str">
        <f t="shared" si="381"/>
        <v>B</v>
      </c>
      <c r="G382" s="312">
        <f t="shared" si="382"/>
        <v>2.72045</v>
      </c>
      <c r="H382" s="312">
        <f t="shared" si="382"/>
        <v>3.9783023622733182</v>
      </c>
      <c r="I382" s="287" t="str">
        <f t="shared" si="383"/>
        <v>B</v>
      </c>
      <c r="J382" s="320">
        <f t="shared" si="449"/>
        <v>4</v>
      </c>
      <c r="K382" s="80">
        <f t="shared" si="450"/>
        <v>4</v>
      </c>
      <c r="L382" s="82">
        <f t="shared" si="451"/>
        <v>4</v>
      </c>
      <c r="M382" s="80">
        <f t="shared" si="384"/>
        <v>45</v>
      </c>
      <c r="N382" s="80">
        <f t="shared" si="385"/>
        <v>100</v>
      </c>
      <c r="O382" s="80">
        <f t="shared" si="386"/>
        <v>100</v>
      </c>
      <c r="P382" s="80">
        <f t="shared" si="387"/>
        <v>500</v>
      </c>
      <c r="Q382" s="80">
        <f t="shared" si="388"/>
        <v>1400</v>
      </c>
      <c r="R382" s="80">
        <f t="shared" si="389"/>
        <v>1400</v>
      </c>
      <c r="S382" s="80">
        <f t="shared" si="390"/>
        <v>50</v>
      </c>
      <c r="T382" s="80">
        <f>0</f>
        <v>0</v>
      </c>
      <c r="U382" s="80">
        <f>'Int. Sens. Plot'!$B$2</f>
        <v>100</v>
      </c>
      <c r="V382" s="80">
        <f>'Int. Sens. Plot'!$B$3</f>
        <v>25</v>
      </c>
      <c r="W382" s="80">
        <f t="shared" si="391"/>
        <v>5</v>
      </c>
      <c r="X382" s="80">
        <f t="shared" si="392"/>
        <v>5</v>
      </c>
      <c r="Y382" s="225">
        <v>0.5</v>
      </c>
      <c r="Z382" s="80">
        <v>0</v>
      </c>
      <c r="AA382" s="86">
        <v>45</v>
      </c>
      <c r="AB382" s="86">
        <v>5</v>
      </c>
      <c r="AC382" s="80">
        <v>90</v>
      </c>
      <c r="AD382" s="80">
        <v>45</v>
      </c>
      <c r="AE382" s="80">
        <v>12</v>
      </c>
      <c r="AF382" s="80">
        <f t="shared" si="393"/>
        <v>57</v>
      </c>
      <c r="AG382" s="80">
        <f t="shared" si="394"/>
        <v>57</v>
      </c>
      <c r="AH382" s="86">
        <v>0</v>
      </c>
      <c r="AI382" s="86">
        <v>12</v>
      </c>
      <c r="AJ382" s="40">
        <v>362.9</v>
      </c>
      <c r="AK382" s="86">
        <v>9</v>
      </c>
      <c r="AL382" s="86">
        <v>0</v>
      </c>
      <c r="AM382" s="91">
        <v>1</v>
      </c>
      <c r="AN382" s="91">
        <v>0.1</v>
      </c>
      <c r="AO382" s="122">
        <v>3.5</v>
      </c>
      <c r="AP382" s="122">
        <v>10</v>
      </c>
      <c r="AQ382" s="122">
        <v>3</v>
      </c>
      <c r="AR382" s="122">
        <v>3</v>
      </c>
      <c r="AS382" s="122" t="str">
        <f t="shared" si="395"/>
        <v>Stop</v>
      </c>
      <c r="AT382" s="119" t="s">
        <v>74</v>
      </c>
      <c r="AU382" s="321" t="s">
        <v>74</v>
      </c>
      <c r="AV382" s="306">
        <f t="shared" si="396"/>
        <v>19.285714285714285</v>
      </c>
      <c r="AW382" s="276">
        <f t="shared" si="397"/>
        <v>0.3888888888888889</v>
      </c>
      <c r="AX382" s="276">
        <f t="shared" si="398"/>
        <v>2.7777777777777776E-2</v>
      </c>
      <c r="AY382" s="125">
        <f t="shared" si="399"/>
        <v>80.721596885171806</v>
      </c>
      <c r="AZ382" s="125">
        <f t="shared" si="400"/>
        <v>121.08239532775771</v>
      </c>
      <c r="BA382" s="125">
        <f t="shared" si="401"/>
        <v>178.72890805605789</v>
      </c>
      <c r="BB382" s="125">
        <f t="shared" si="402"/>
        <v>0.99999997158707288</v>
      </c>
      <c r="BC382" s="125">
        <f t="shared" si="403"/>
        <v>1</v>
      </c>
      <c r="BD382" s="326" t="str">
        <f t="shared" si="404"/>
        <v>-</v>
      </c>
      <c r="BE382" s="125" t="str">
        <f t="shared" si="405"/>
        <v>-</v>
      </c>
      <c r="BF382" s="125">
        <f t="shared" si="406"/>
        <v>10.518598982294854</v>
      </c>
      <c r="BG382" s="125">
        <f t="shared" si="407"/>
        <v>1.3886920442435355</v>
      </c>
      <c r="BH382" s="127">
        <f t="shared" si="408"/>
        <v>87.5</v>
      </c>
      <c r="BI382" s="125">
        <f t="shared" si="409"/>
        <v>0.51187499999999997</v>
      </c>
      <c r="BJ382" s="125">
        <f t="shared" si="410"/>
        <v>7.1124999999999994E-2</v>
      </c>
      <c r="BK382" s="127">
        <f t="shared" si="411"/>
        <v>49</v>
      </c>
      <c r="BL382" s="126">
        <f>IF(AS382="Signalized",(AC382-BK382)^2/(2*AC382),IF(AS382="Free",PEDBIKE_DELAY(AX382,AW382,AF382,AE382,AO382,AR382,AM382,L382,TRUE),IF(AS382="Stop",1,"Control N/A!")))</f>
        <v>1</v>
      </c>
      <c r="BM382" s="125">
        <f t="shared" si="412"/>
        <v>0</v>
      </c>
      <c r="BN382" s="125">
        <f t="shared" si="413"/>
        <v>2.5713920442435354</v>
      </c>
      <c r="BO382" s="124" t="str">
        <f t="shared" si="414"/>
        <v>B</v>
      </c>
      <c r="BP382" s="310"/>
      <c r="BQ382" s="302">
        <f t="shared" si="415"/>
        <v>1500</v>
      </c>
      <c r="BR382" s="126">
        <v>367</v>
      </c>
      <c r="BS382" s="127">
        <f t="shared" si="416"/>
        <v>2.8033046350764031E-2</v>
      </c>
      <c r="BT382" s="126">
        <f t="shared" si="417"/>
        <v>22.5</v>
      </c>
      <c r="BU382" s="303">
        <f t="shared" si="418"/>
        <v>8.6999999999999993</v>
      </c>
      <c r="BV382" s="276">
        <f t="shared" si="419"/>
        <v>0.3888888888888889</v>
      </c>
      <c r="BW382" s="276">
        <f t="shared" si="420"/>
        <v>6.9444444444444441E-3</v>
      </c>
      <c r="BX382" s="125">
        <f t="shared" si="421"/>
        <v>1</v>
      </c>
      <c r="BY382" s="125">
        <f t="shared" si="422"/>
        <v>8.7529418293398973E-3</v>
      </c>
      <c r="BZ382" s="125">
        <f t="shared" si="423"/>
        <v>8.6999999999999993</v>
      </c>
      <c r="CA382" s="125">
        <f t="shared" si="424"/>
        <v>5.7629458079029972E-2</v>
      </c>
      <c r="CB382" s="125">
        <f t="shared" si="425"/>
        <v>0.96606584783865079</v>
      </c>
      <c r="CC382" s="125">
        <f t="shared" si="426"/>
        <v>66.771412211921643</v>
      </c>
      <c r="CD382" s="125">
        <f t="shared" si="427"/>
        <v>2.2658312620275187</v>
      </c>
      <c r="CE382" s="125">
        <f t="shared" si="428"/>
        <v>29</v>
      </c>
      <c r="CF382" s="304" cm="1">
        <f t="array" ref="CF382">PEDBIKE_DELAY(BW382,BV382,AG382,AH382,AP382,AQ382,AN382,L382,FALSE)</f>
        <v>20.457203462378153</v>
      </c>
      <c r="CG382" s="306">
        <f t="shared" si="429"/>
        <v>8.6999999999999993</v>
      </c>
      <c r="CH382" s="125">
        <f t="shared" si="430"/>
        <v>1</v>
      </c>
      <c r="CI382" s="125">
        <f t="shared" si="431"/>
        <v>8.7529418293398973E-3</v>
      </c>
      <c r="CJ382" s="125">
        <f t="shared" si="432"/>
        <v>8.6999999999999993</v>
      </c>
      <c r="CK382" s="125">
        <f t="shared" si="433"/>
        <v>0.96606584783865079</v>
      </c>
      <c r="CL382" s="125">
        <f t="shared" si="434"/>
        <v>1</v>
      </c>
      <c r="CM382" s="125">
        <f t="shared" si="435"/>
        <v>64.505580949894124</v>
      </c>
      <c r="CN382" s="125">
        <f t="shared" si="436"/>
        <v>2.2658312620275187</v>
      </c>
      <c r="CO382" s="127">
        <f t="shared" si="437"/>
        <v>29</v>
      </c>
      <c r="CP382" s="125" cm="1">
        <f t="array" ref="CP382">PEDBIKE_DELAY(BW382,AW382,AG382,AH382,AP382,AQ382,AN382,L382,FALSE)</f>
        <v>20.457203462378153</v>
      </c>
      <c r="CQ382" s="126">
        <f t="shared" si="438"/>
        <v>30.5</v>
      </c>
      <c r="CR382" s="126">
        <f t="shared" si="439"/>
        <v>78.5</v>
      </c>
      <c r="CS382" s="126">
        <f t="shared" si="440"/>
        <v>54.5</v>
      </c>
      <c r="CT382" s="304">
        <f t="shared" si="441"/>
        <v>35.950000000000003</v>
      </c>
      <c r="CU382" s="126">
        <f t="shared" si="452"/>
        <v>20.457203462378153</v>
      </c>
      <c r="CV382" s="126">
        <f t="shared" si="442"/>
        <v>0</v>
      </c>
      <c r="CW382" s="127">
        <f t="shared" si="443"/>
        <v>0</v>
      </c>
      <c r="CX382" s="124">
        <f t="shared" si="444"/>
        <v>12</v>
      </c>
      <c r="CY382" s="124">
        <f t="shared" si="453"/>
        <v>2.0474999999999999</v>
      </c>
      <c r="CZ382" s="124">
        <f t="shared" si="454"/>
        <v>1.2103523622733181</v>
      </c>
      <c r="DA382" s="125">
        <f t="shared" si="445"/>
        <v>-1.7006999999999999</v>
      </c>
      <c r="DB382" s="125">
        <f t="shared" si="446"/>
        <v>0.28875000000000001</v>
      </c>
      <c r="DC382" s="125">
        <f t="shared" si="447"/>
        <v>2.72045</v>
      </c>
      <c r="DD382" s="125">
        <f t="shared" si="455"/>
        <v>3.9783023622733182</v>
      </c>
      <c r="DE382" s="298" t="str">
        <f t="shared" si="448"/>
        <v>B</v>
      </c>
    </row>
    <row r="383" spans="1:109" x14ac:dyDescent="0.25">
      <c r="A383" s="23">
        <v>600</v>
      </c>
      <c r="B383" s="23">
        <v>45</v>
      </c>
      <c r="C383" s="23">
        <v>4</v>
      </c>
      <c r="D383" s="23" t="s">
        <v>266</v>
      </c>
      <c r="E383" s="312">
        <f t="shared" si="380"/>
        <v>2.6879920442435354</v>
      </c>
      <c r="F383" s="287" t="str">
        <f t="shared" si="381"/>
        <v>B</v>
      </c>
      <c r="G383" s="312">
        <f t="shared" si="382"/>
        <v>2.7781999999999996</v>
      </c>
      <c r="H383" s="312">
        <f t="shared" si="382"/>
        <v>4.6004646475560307</v>
      </c>
      <c r="I383" s="287" t="str">
        <f t="shared" si="383"/>
        <v>C</v>
      </c>
      <c r="J383" s="320">
        <f t="shared" si="449"/>
        <v>4</v>
      </c>
      <c r="K383" s="80">
        <f t="shared" si="450"/>
        <v>4</v>
      </c>
      <c r="L383" s="82">
        <f t="shared" si="451"/>
        <v>4</v>
      </c>
      <c r="M383" s="80">
        <f t="shared" si="384"/>
        <v>45</v>
      </c>
      <c r="N383" s="80">
        <f t="shared" si="385"/>
        <v>120</v>
      </c>
      <c r="O383" s="80">
        <f t="shared" si="386"/>
        <v>120</v>
      </c>
      <c r="P383" s="80">
        <f t="shared" si="387"/>
        <v>600</v>
      </c>
      <c r="Q383" s="80">
        <f t="shared" si="388"/>
        <v>1680</v>
      </c>
      <c r="R383" s="80">
        <f t="shared" si="389"/>
        <v>1680</v>
      </c>
      <c r="S383" s="80">
        <f t="shared" si="390"/>
        <v>60</v>
      </c>
      <c r="T383" s="80">
        <f>0</f>
        <v>0</v>
      </c>
      <c r="U383" s="80">
        <f>'Int. Sens. Plot'!$B$2</f>
        <v>100</v>
      </c>
      <c r="V383" s="80">
        <f>'Int. Sens. Plot'!$B$3</f>
        <v>25</v>
      </c>
      <c r="W383" s="80">
        <f t="shared" si="391"/>
        <v>5</v>
      </c>
      <c r="X383" s="80">
        <f t="shared" si="392"/>
        <v>5</v>
      </c>
      <c r="Y383" s="225">
        <v>0.5</v>
      </c>
      <c r="Z383" s="80">
        <v>0</v>
      </c>
      <c r="AA383" s="86">
        <v>45</v>
      </c>
      <c r="AB383" s="86">
        <v>5</v>
      </c>
      <c r="AC383" s="80">
        <v>90</v>
      </c>
      <c r="AD383" s="80">
        <v>45</v>
      </c>
      <c r="AE383" s="80">
        <v>12</v>
      </c>
      <c r="AF383" s="80">
        <f t="shared" si="393"/>
        <v>57</v>
      </c>
      <c r="AG383" s="80">
        <f t="shared" si="394"/>
        <v>57</v>
      </c>
      <c r="AH383" s="86">
        <v>0</v>
      </c>
      <c r="AI383" s="86">
        <v>12</v>
      </c>
      <c r="AJ383" s="40">
        <v>363.9</v>
      </c>
      <c r="AK383" s="86">
        <v>9</v>
      </c>
      <c r="AL383" s="86">
        <v>0</v>
      </c>
      <c r="AM383" s="91">
        <v>1</v>
      </c>
      <c r="AN383" s="91">
        <v>0.1</v>
      </c>
      <c r="AO383" s="122">
        <v>3.5</v>
      </c>
      <c r="AP383" s="122">
        <v>10</v>
      </c>
      <c r="AQ383" s="122">
        <v>3</v>
      </c>
      <c r="AR383" s="122">
        <v>3</v>
      </c>
      <c r="AS383" s="122" t="str">
        <f t="shared" si="395"/>
        <v>Stop</v>
      </c>
      <c r="AT383" s="119" t="s">
        <v>74</v>
      </c>
      <c r="AU383" s="321" t="s">
        <v>74</v>
      </c>
      <c r="AV383" s="306">
        <f t="shared" si="396"/>
        <v>19.285714285714285</v>
      </c>
      <c r="AW383" s="276">
        <f t="shared" si="397"/>
        <v>0.46666666666666667</v>
      </c>
      <c r="AX383" s="276">
        <f t="shared" si="398"/>
        <v>2.7777777777777776E-2</v>
      </c>
      <c r="AY383" s="125">
        <f t="shared" si="399"/>
        <v>303.8545373081551</v>
      </c>
      <c r="AZ383" s="125">
        <f t="shared" si="400"/>
        <v>455.78180596223268</v>
      </c>
      <c r="BA383" s="125">
        <f t="shared" si="401"/>
        <v>624.99478890202454</v>
      </c>
      <c r="BB383" s="125">
        <f t="shared" si="402"/>
        <v>1</v>
      </c>
      <c r="BC383" s="125">
        <f t="shared" si="403"/>
        <v>1</v>
      </c>
      <c r="BD383" s="326" t="str">
        <f t="shared" si="404"/>
        <v>-</v>
      </c>
      <c r="BE383" s="125" t="str">
        <f t="shared" si="405"/>
        <v>-</v>
      </c>
      <c r="BF383" s="125">
        <f t="shared" si="406"/>
        <v>8.3189634636341125</v>
      </c>
      <c r="BG383" s="125">
        <f t="shared" si="407"/>
        <v>1.3886920442435355</v>
      </c>
      <c r="BH383" s="127">
        <f t="shared" si="408"/>
        <v>105</v>
      </c>
      <c r="BI383" s="125">
        <f t="shared" si="409"/>
        <v>0.61424999999999996</v>
      </c>
      <c r="BJ383" s="125">
        <f t="shared" si="410"/>
        <v>8.5349999999999995E-2</v>
      </c>
      <c r="BK383" s="127">
        <f t="shared" si="411"/>
        <v>49</v>
      </c>
      <c r="BL383" s="126">
        <f>IF(AS383="Signalized",(AC383-BK383)^2/(2*AC383),IF(AS383="Free",PEDBIKE_DELAY(AX383,AW383,AF383,AE383,AO383,AR383,AM383,L383,TRUE),IF(AS383="Stop",1,"Control N/A!")))</f>
        <v>1</v>
      </c>
      <c r="BM383" s="125">
        <f t="shared" si="412"/>
        <v>0</v>
      </c>
      <c r="BN383" s="125">
        <f t="shared" si="413"/>
        <v>2.6879920442435354</v>
      </c>
      <c r="BO383" s="124" t="str">
        <f t="shared" si="414"/>
        <v>B</v>
      </c>
      <c r="BP383" s="310"/>
      <c r="BQ383" s="302">
        <f t="shared" si="415"/>
        <v>1500</v>
      </c>
      <c r="BR383" s="126">
        <v>368</v>
      </c>
      <c r="BS383" s="127">
        <f t="shared" si="416"/>
        <v>3.5295197687581709E-3</v>
      </c>
      <c r="BT383" s="126">
        <f t="shared" si="417"/>
        <v>22.5</v>
      </c>
      <c r="BU383" s="303">
        <f t="shared" si="418"/>
        <v>8.6999999999999993</v>
      </c>
      <c r="BV383" s="276">
        <f t="shared" si="419"/>
        <v>0.46666666666666667</v>
      </c>
      <c r="BW383" s="276">
        <f t="shared" si="420"/>
        <v>6.9444444444444441E-3</v>
      </c>
      <c r="BX383" s="125">
        <f t="shared" si="421"/>
        <v>1</v>
      </c>
      <c r="BY383" s="125">
        <f t="shared" si="422"/>
        <v>5.928987523757057E-3</v>
      </c>
      <c r="BZ383" s="125">
        <f t="shared" si="423"/>
        <v>8.6999999999999993</v>
      </c>
      <c r="CA383" s="125">
        <f t="shared" si="424"/>
        <v>6.8750522325938257E-2</v>
      </c>
      <c r="CB383" s="125">
        <f t="shared" si="425"/>
        <v>0.98275098088465374</v>
      </c>
      <c r="CC383" s="125">
        <f t="shared" si="426"/>
        <v>115.37796619937552</v>
      </c>
      <c r="CD383" s="125">
        <f t="shared" si="427"/>
        <v>1.9901567444628052</v>
      </c>
      <c r="CE383" s="125">
        <f t="shared" si="428"/>
        <v>58</v>
      </c>
      <c r="CF383" s="304" cm="1">
        <f t="array" ref="CF383">PEDBIKE_DELAY(BW383,BV383,AG383,AH383,AP383,AQ383,AN383,L383,FALSE)</f>
        <v>30.103757381226849</v>
      </c>
      <c r="CG383" s="306">
        <f t="shared" si="429"/>
        <v>8.6999999999999993</v>
      </c>
      <c r="CH383" s="125">
        <f t="shared" si="430"/>
        <v>1</v>
      </c>
      <c r="CI383" s="125">
        <f t="shared" si="431"/>
        <v>5.928987523757057E-3</v>
      </c>
      <c r="CJ383" s="125">
        <f t="shared" si="432"/>
        <v>8.6999999999999993</v>
      </c>
      <c r="CK383" s="125">
        <f t="shared" si="433"/>
        <v>0.98275098088465374</v>
      </c>
      <c r="CL383" s="125">
        <f t="shared" si="434"/>
        <v>1</v>
      </c>
      <c r="CM383" s="125">
        <f t="shared" si="435"/>
        <v>113.38780945491271</v>
      </c>
      <c r="CN383" s="125">
        <f t="shared" si="436"/>
        <v>1.9901567444628052</v>
      </c>
      <c r="CO383" s="127">
        <f t="shared" si="437"/>
        <v>58</v>
      </c>
      <c r="CP383" s="125" cm="1">
        <f t="array" ref="CP383">PEDBIKE_DELAY(BW383,AW383,AG383,AH383,AP383,AQ383,AN383,L383,FALSE)</f>
        <v>30.103757381226849</v>
      </c>
      <c r="CQ383" s="126">
        <f t="shared" si="438"/>
        <v>30.5</v>
      </c>
      <c r="CR383" s="126">
        <f t="shared" si="439"/>
        <v>78.5</v>
      </c>
      <c r="CS383" s="126">
        <f t="shared" si="440"/>
        <v>54.5</v>
      </c>
      <c r="CT383" s="304">
        <f t="shared" si="441"/>
        <v>35.950000000000003</v>
      </c>
      <c r="CU383" s="126">
        <f t="shared" si="452"/>
        <v>30.103757381226849</v>
      </c>
      <c r="CV383" s="126">
        <f t="shared" si="442"/>
        <v>0</v>
      </c>
      <c r="CW383" s="127">
        <f t="shared" si="443"/>
        <v>0</v>
      </c>
      <c r="CX383" s="124">
        <f t="shared" si="444"/>
        <v>12</v>
      </c>
      <c r="CY383" s="124">
        <f t="shared" si="453"/>
        <v>2.4569999999999999</v>
      </c>
      <c r="CZ383" s="124">
        <f t="shared" si="454"/>
        <v>1.3652646475560304</v>
      </c>
      <c r="DA383" s="125">
        <f t="shared" si="445"/>
        <v>-1.7006999999999999</v>
      </c>
      <c r="DB383" s="125">
        <f t="shared" si="446"/>
        <v>0.34649999999999997</v>
      </c>
      <c r="DC383" s="125">
        <f t="shared" si="447"/>
        <v>2.7781999999999996</v>
      </c>
      <c r="DD383" s="125">
        <f t="shared" si="455"/>
        <v>4.6004646475560307</v>
      </c>
      <c r="DE383" s="298" t="str">
        <f t="shared" si="448"/>
        <v>C</v>
      </c>
    </row>
    <row r="384" spans="1:109" x14ac:dyDescent="0.25">
      <c r="A384" s="23">
        <v>700</v>
      </c>
      <c r="B384" s="23">
        <v>45</v>
      </c>
      <c r="C384" s="23">
        <v>4</v>
      </c>
      <c r="D384" s="23" t="s">
        <v>266</v>
      </c>
      <c r="E384" s="312">
        <f t="shared" si="380"/>
        <v>2.8045920442435359</v>
      </c>
      <c r="F384" s="287" t="str">
        <f t="shared" si="381"/>
        <v>C</v>
      </c>
      <c r="G384" s="312">
        <f t="shared" si="382"/>
        <v>2.83595</v>
      </c>
      <c r="H384" s="312">
        <f t="shared" si="382"/>
        <v>5.2127699613754075</v>
      </c>
      <c r="I384" s="287" t="str">
        <f t="shared" si="383"/>
        <v>C</v>
      </c>
      <c r="J384" s="320">
        <f t="shared" si="449"/>
        <v>4</v>
      </c>
      <c r="K384" s="80">
        <f t="shared" si="450"/>
        <v>4</v>
      </c>
      <c r="L384" s="82">
        <f t="shared" si="451"/>
        <v>4</v>
      </c>
      <c r="M384" s="80">
        <f t="shared" si="384"/>
        <v>45</v>
      </c>
      <c r="N384" s="80">
        <f t="shared" si="385"/>
        <v>140</v>
      </c>
      <c r="O384" s="80">
        <f t="shared" si="386"/>
        <v>140</v>
      </c>
      <c r="P384" s="80">
        <f t="shared" si="387"/>
        <v>700</v>
      </c>
      <c r="Q384" s="80">
        <f t="shared" si="388"/>
        <v>1960</v>
      </c>
      <c r="R384" s="80">
        <f t="shared" si="389"/>
        <v>1960</v>
      </c>
      <c r="S384" s="80">
        <f t="shared" si="390"/>
        <v>70</v>
      </c>
      <c r="T384" s="80">
        <f>0</f>
        <v>0</v>
      </c>
      <c r="U384" s="80">
        <f>'Int. Sens. Plot'!$B$2</f>
        <v>100</v>
      </c>
      <c r="V384" s="80">
        <f>'Int. Sens. Plot'!$B$3</f>
        <v>25</v>
      </c>
      <c r="W384" s="80">
        <f t="shared" si="391"/>
        <v>5</v>
      </c>
      <c r="X384" s="80">
        <f t="shared" si="392"/>
        <v>5</v>
      </c>
      <c r="Y384" s="225">
        <v>0.5</v>
      </c>
      <c r="Z384" s="80">
        <v>0</v>
      </c>
      <c r="AA384" s="86">
        <v>45</v>
      </c>
      <c r="AB384" s="86">
        <v>5</v>
      </c>
      <c r="AC384" s="80">
        <v>90</v>
      </c>
      <c r="AD384" s="80">
        <v>45</v>
      </c>
      <c r="AE384" s="80">
        <v>12</v>
      </c>
      <c r="AF384" s="80">
        <f t="shared" si="393"/>
        <v>57</v>
      </c>
      <c r="AG384" s="80">
        <f t="shared" si="394"/>
        <v>57</v>
      </c>
      <c r="AH384" s="86">
        <v>0</v>
      </c>
      <c r="AI384" s="86">
        <v>12</v>
      </c>
      <c r="AJ384" s="40">
        <v>364.9</v>
      </c>
      <c r="AK384" s="86">
        <v>9</v>
      </c>
      <c r="AL384" s="86">
        <v>0</v>
      </c>
      <c r="AM384" s="91">
        <v>1</v>
      </c>
      <c r="AN384" s="91">
        <v>0.1</v>
      </c>
      <c r="AO384" s="122">
        <v>3.5</v>
      </c>
      <c r="AP384" s="122">
        <v>10</v>
      </c>
      <c r="AQ384" s="122">
        <v>3</v>
      </c>
      <c r="AR384" s="122">
        <v>3</v>
      </c>
      <c r="AS384" s="122" t="str">
        <f t="shared" si="395"/>
        <v>Stop</v>
      </c>
      <c r="AT384" s="119" t="s">
        <v>74</v>
      </c>
      <c r="AU384" s="321" t="s">
        <v>74</v>
      </c>
      <c r="AV384" s="306">
        <f t="shared" si="396"/>
        <v>19.285714285714285</v>
      </c>
      <c r="AW384" s="276">
        <f t="shared" si="397"/>
        <v>0.5444444444444444</v>
      </c>
      <c r="AX384" s="276">
        <f t="shared" si="398"/>
        <v>2.7777777777777776E-2</v>
      </c>
      <c r="AY384" s="125">
        <f t="shared" si="399"/>
        <v>1175.6302134592547</v>
      </c>
      <c r="AZ384" s="125">
        <f t="shared" si="400"/>
        <v>1763.4453201888821</v>
      </c>
      <c r="BA384" s="125">
        <f t="shared" si="401"/>
        <v>2368.5461412042237</v>
      </c>
      <c r="BB384" s="125">
        <f t="shared" si="402"/>
        <v>1</v>
      </c>
      <c r="BC384" s="125">
        <f t="shared" si="403"/>
        <v>1</v>
      </c>
      <c r="BD384" s="326" t="str">
        <f t="shared" si="404"/>
        <v>-</v>
      </c>
      <c r="BE384" s="125" t="str">
        <f t="shared" si="405"/>
        <v>-</v>
      </c>
      <c r="BF384" s="125">
        <f t="shared" si="406"/>
        <v>6.9883296825432302</v>
      </c>
      <c r="BG384" s="125">
        <f t="shared" si="407"/>
        <v>1.3886920442435355</v>
      </c>
      <c r="BH384" s="127">
        <f t="shared" si="408"/>
        <v>122.5</v>
      </c>
      <c r="BI384" s="125">
        <f t="shared" si="409"/>
        <v>0.71662499999999996</v>
      </c>
      <c r="BJ384" s="125">
        <f t="shared" si="410"/>
        <v>9.9574999999999997E-2</v>
      </c>
      <c r="BK384" s="127">
        <f t="shared" si="411"/>
        <v>49</v>
      </c>
      <c r="BL384" s="126">
        <f>IF(AS384="Signalized",(AC384-BK384)^2/(2*AC384),IF(AS384="Free",PEDBIKE_DELAY(AX384,AW384,AF384,AE384,AO384,AR384,AM384,L384,TRUE),IF(AS384="Stop",1,"Control N/A!")))</f>
        <v>1</v>
      </c>
      <c r="BM384" s="125">
        <f t="shared" si="412"/>
        <v>0</v>
      </c>
      <c r="BN384" s="125">
        <f t="shared" si="413"/>
        <v>2.8045920442435359</v>
      </c>
      <c r="BO384" s="124" t="str">
        <f t="shared" si="414"/>
        <v>C</v>
      </c>
      <c r="BP384" s="310"/>
      <c r="BQ384" s="302">
        <f t="shared" si="415"/>
        <v>1500</v>
      </c>
      <c r="BR384" s="126">
        <v>369</v>
      </c>
      <c r="BS384" s="127">
        <f t="shared" si="416"/>
        <v>4.3947628845850654E-4</v>
      </c>
      <c r="BT384" s="126">
        <f t="shared" si="417"/>
        <v>22.5</v>
      </c>
      <c r="BU384" s="303">
        <f t="shared" si="418"/>
        <v>8.6999999999999993</v>
      </c>
      <c r="BV384" s="276">
        <f t="shared" si="419"/>
        <v>0.5444444444444444</v>
      </c>
      <c r="BW384" s="276">
        <f t="shared" si="420"/>
        <v>6.9444444444444441E-3</v>
      </c>
      <c r="BX384" s="125">
        <f t="shared" si="421"/>
        <v>1</v>
      </c>
      <c r="BY384" s="125">
        <f t="shared" si="422"/>
        <v>4.3356206218092379E-3</v>
      </c>
      <c r="BZ384" s="125">
        <f t="shared" si="423"/>
        <v>8.6999999999999993</v>
      </c>
      <c r="CA384" s="125">
        <f t="shared" si="424"/>
        <v>7.9740345129611478E-2</v>
      </c>
      <c r="CB384" s="125">
        <f t="shared" si="425"/>
        <v>0.99123217639188688</v>
      </c>
      <c r="CC384" s="125">
        <f t="shared" si="426"/>
        <v>200.70886243896931</v>
      </c>
      <c r="CD384" s="125">
        <f t="shared" si="427"/>
        <v>1.7597799024499303</v>
      </c>
      <c r="CE384" s="125">
        <f t="shared" si="428"/>
        <v>114</v>
      </c>
      <c r="CF384" s="304" cm="1">
        <f t="array" ref="CF384">PEDBIKE_DELAY(BW384,BV384,AG384,AH384,AP384,AQ384,AN384,L384,FALSE)</f>
        <v>43.223483348249871</v>
      </c>
      <c r="CG384" s="306">
        <f t="shared" si="429"/>
        <v>8.6999999999999993</v>
      </c>
      <c r="CH384" s="125">
        <f t="shared" si="430"/>
        <v>1</v>
      </c>
      <c r="CI384" s="125">
        <f t="shared" si="431"/>
        <v>4.3356206218092379E-3</v>
      </c>
      <c r="CJ384" s="125">
        <f t="shared" si="432"/>
        <v>8.6999999999999993</v>
      </c>
      <c r="CK384" s="125">
        <f t="shared" si="433"/>
        <v>0.99123217639188688</v>
      </c>
      <c r="CL384" s="125">
        <f t="shared" si="434"/>
        <v>1</v>
      </c>
      <c r="CM384" s="125">
        <f t="shared" si="435"/>
        <v>198.94908253651937</v>
      </c>
      <c r="CN384" s="125">
        <f t="shared" si="436"/>
        <v>1.7597799024499303</v>
      </c>
      <c r="CO384" s="127">
        <f t="shared" si="437"/>
        <v>114</v>
      </c>
      <c r="CP384" s="125" cm="1">
        <f t="array" ref="CP384">PEDBIKE_DELAY(BW384,AW384,AG384,AH384,AP384,AQ384,AN384,L384,FALSE)</f>
        <v>43.223483348249871</v>
      </c>
      <c r="CQ384" s="126">
        <f t="shared" si="438"/>
        <v>30.5</v>
      </c>
      <c r="CR384" s="126">
        <f t="shared" si="439"/>
        <v>78.5</v>
      </c>
      <c r="CS384" s="126">
        <f t="shared" si="440"/>
        <v>54.5</v>
      </c>
      <c r="CT384" s="304">
        <f t="shared" si="441"/>
        <v>35.950000000000003</v>
      </c>
      <c r="CU384" s="126">
        <f t="shared" si="452"/>
        <v>43.223483348249871</v>
      </c>
      <c r="CV384" s="126">
        <f t="shared" si="442"/>
        <v>0</v>
      </c>
      <c r="CW384" s="127">
        <f t="shared" si="443"/>
        <v>0</v>
      </c>
      <c r="CX384" s="124">
        <f t="shared" si="444"/>
        <v>12</v>
      </c>
      <c r="CY384" s="124">
        <f t="shared" si="453"/>
        <v>2.8664999999999998</v>
      </c>
      <c r="CZ384" s="124">
        <f t="shared" si="454"/>
        <v>1.5103199613754077</v>
      </c>
      <c r="DA384" s="125">
        <f t="shared" si="445"/>
        <v>-1.7006999999999999</v>
      </c>
      <c r="DB384" s="125">
        <f t="shared" si="446"/>
        <v>0.40425</v>
      </c>
      <c r="DC384" s="125">
        <f t="shared" si="447"/>
        <v>2.83595</v>
      </c>
      <c r="DD384" s="125">
        <f t="shared" si="455"/>
        <v>5.2127699613754075</v>
      </c>
      <c r="DE384" s="298" t="str">
        <f t="shared" si="448"/>
        <v>C</v>
      </c>
    </row>
    <row r="385" spans="1:109" x14ac:dyDescent="0.25">
      <c r="A385" s="23">
        <v>800</v>
      </c>
      <c r="B385" s="23">
        <v>45</v>
      </c>
      <c r="C385" s="23">
        <v>4</v>
      </c>
      <c r="D385" s="23" t="s">
        <v>266</v>
      </c>
      <c r="E385" s="312">
        <f t="shared" si="380"/>
        <v>2.9211920442435355</v>
      </c>
      <c r="F385" s="287" t="str">
        <f t="shared" si="381"/>
        <v>C</v>
      </c>
      <c r="G385" s="312">
        <f t="shared" si="382"/>
        <v>2.8936999999999995</v>
      </c>
      <c r="H385" s="312">
        <f t="shared" si="382"/>
        <v>5.8168970666052751</v>
      </c>
      <c r="I385" s="287" t="str">
        <f t="shared" si="383"/>
        <v>C</v>
      </c>
      <c r="J385" s="320">
        <f t="shared" si="449"/>
        <v>4</v>
      </c>
      <c r="K385" s="80">
        <f t="shared" si="450"/>
        <v>4</v>
      </c>
      <c r="L385" s="82">
        <f t="shared" si="451"/>
        <v>4</v>
      </c>
      <c r="M385" s="80">
        <f t="shared" si="384"/>
        <v>45</v>
      </c>
      <c r="N385" s="80">
        <f t="shared" si="385"/>
        <v>160</v>
      </c>
      <c r="O385" s="80">
        <f t="shared" si="386"/>
        <v>160</v>
      </c>
      <c r="P385" s="80">
        <f t="shared" si="387"/>
        <v>800</v>
      </c>
      <c r="Q385" s="80">
        <f t="shared" si="388"/>
        <v>2240</v>
      </c>
      <c r="R385" s="80">
        <f t="shared" si="389"/>
        <v>2240</v>
      </c>
      <c r="S385" s="80">
        <f t="shared" si="390"/>
        <v>80</v>
      </c>
      <c r="T385" s="80">
        <f>0</f>
        <v>0</v>
      </c>
      <c r="U385" s="80">
        <f>'Int. Sens. Plot'!$B$2</f>
        <v>100</v>
      </c>
      <c r="V385" s="80">
        <f>'Int. Sens. Plot'!$B$3</f>
        <v>25</v>
      </c>
      <c r="W385" s="80">
        <f t="shared" si="391"/>
        <v>5</v>
      </c>
      <c r="X385" s="80">
        <f t="shared" si="392"/>
        <v>5</v>
      </c>
      <c r="Y385" s="225">
        <v>0.5</v>
      </c>
      <c r="Z385" s="80">
        <v>0</v>
      </c>
      <c r="AA385" s="86">
        <v>45</v>
      </c>
      <c r="AB385" s="86">
        <v>5</v>
      </c>
      <c r="AC385" s="80">
        <v>90</v>
      </c>
      <c r="AD385" s="80">
        <v>45</v>
      </c>
      <c r="AE385" s="80">
        <v>12</v>
      </c>
      <c r="AF385" s="80">
        <f t="shared" si="393"/>
        <v>57</v>
      </c>
      <c r="AG385" s="80">
        <f t="shared" si="394"/>
        <v>57</v>
      </c>
      <c r="AH385" s="86">
        <v>0</v>
      </c>
      <c r="AI385" s="86">
        <v>12</v>
      </c>
      <c r="AJ385" s="40">
        <v>365.9</v>
      </c>
      <c r="AK385" s="86">
        <v>9</v>
      </c>
      <c r="AL385" s="86">
        <v>0</v>
      </c>
      <c r="AM385" s="91">
        <v>1</v>
      </c>
      <c r="AN385" s="91">
        <v>0.1</v>
      </c>
      <c r="AO385" s="122">
        <v>3.5</v>
      </c>
      <c r="AP385" s="122">
        <v>10</v>
      </c>
      <c r="AQ385" s="122">
        <v>3</v>
      </c>
      <c r="AR385" s="122">
        <v>3</v>
      </c>
      <c r="AS385" s="122" t="str">
        <f t="shared" si="395"/>
        <v>Stop</v>
      </c>
      <c r="AT385" s="119" t="s">
        <v>74</v>
      </c>
      <c r="AU385" s="321" t="s">
        <v>74</v>
      </c>
      <c r="AV385" s="306">
        <f t="shared" si="396"/>
        <v>19.285714285714285</v>
      </c>
      <c r="AW385" s="276">
        <f t="shared" si="397"/>
        <v>0.62222222222222223</v>
      </c>
      <c r="AX385" s="276">
        <f t="shared" si="398"/>
        <v>2.7777777777777776E-2</v>
      </c>
      <c r="AY385" s="125">
        <f t="shared" si="399"/>
        <v>4637.2621379982984</v>
      </c>
      <c r="AZ385" s="125">
        <f t="shared" si="400"/>
        <v>6955.893206997448</v>
      </c>
      <c r="BA385" s="125">
        <f t="shared" si="401"/>
        <v>9291.8099902823105</v>
      </c>
      <c r="BB385" s="125">
        <f t="shared" si="402"/>
        <v>1</v>
      </c>
      <c r="BC385" s="125">
        <f t="shared" si="403"/>
        <v>1</v>
      </c>
      <c r="BD385" s="326" t="str">
        <f t="shared" si="404"/>
        <v>-</v>
      </c>
      <c r="BE385" s="125" t="str">
        <f t="shared" si="405"/>
        <v>-</v>
      </c>
      <c r="BF385" s="125">
        <f t="shared" si="406"/>
        <v>6.0917419511276405</v>
      </c>
      <c r="BG385" s="125">
        <f t="shared" si="407"/>
        <v>1.3886920442435355</v>
      </c>
      <c r="BH385" s="127">
        <f t="shared" si="408"/>
        <v>140</v>
      </c>
      <c r="BI385" s="125">
        <f t="shared" si="409"/>
        <v>0.81899999999999984</v>
      </c>
      <c r="BJ385" s="125">
        <f t="shared" si="410"/>
        <v>0.1138</v>
      </c>
      <c r="BK385" s="127">
        <f t="shared" si="411"/>
        <v>49</v>
      </c>
      <c r="BL385" s="126">
        <f>IF(AS385="Signalized",(AC385-BK385)^2/(2*AC385),IF(AS385="Free",PEDBIKE_DELAY(AX385,AW385,AF385,AE385,AO385,AR385,AM385,L385,TRUE),IF(AS385="Stop",1,"Control N/A!")))</f>
        <v>1</v>
      </c>
      <c r="BM385" s="125">
        <f t="shared" si="412"/>
        <v>0</v>
      </c>
      <c r="BN385" s="125">
        <f t="shared" si="413"/>
        <v>2.9211920442435355</v>
      </c>
      <c r="BO385" s="124" t="str">
        <f t="shared" si="414"/>
        <v>C</v>
      </c>
      <c r="BP385" s="310"/>
      <c r="BQ385" s="302">
        <f t="shared" si="415"/>
        <v>1500</v>
      </c>
      <c r="BR385" s="126">
        <v>370</v>
      </c>
      <c r="BS385" s="127">
        <f t="shared" si="416"/>
        <v>5.4116510278895413E-5</v>
      </c>
      <c r="BT385" s="126">
        <f t="shared" si="417"/>
        <v>22.5</v>
      </c>
      <c r="BU385" s="303">
        <f t="shared" si="418"/>
        <v>8.6999999999999993</v>
      </c>
      <c r="BV385" s="276">
        <f t="shared" si="419"/>
        <v>0.62222222222222223</v>
      </c>
      <c r="BW385" s="276">
        <f t="shared" si="420"/>
        <v>6.9444444444444441E-3</v>
      </c>
      <c r="BX385" s="125">
        <f t="shared" si="421"/>
        <v>1</v>
      </c>
      <c r="BY385" s="125">
        <f t="shared" si="422"/>
        <v>3.4307907649401104E-3</v>
      </c>
      <c r="BZ385" s="125">
        <f t="shared" si="423"/>
        <v>8.6999999999999993</v>
      </c>
      <c r="CA385" s="125">
        <f t="shared" si="424"/>
        <v>9.0600475291139237E-2</v>
      </c>
      <c r="CB385" s="125">
        <f t="shared" si="425"/>
        <v>0.99554324044115694</v>
      </c>
      <c r="CC385" s="125">
        <f t="shared" si="426"/>
        <v>351.86898667859947</v>
      </c>
      <c r="CD385" s="125">
        <f t="shared" si="427"/>
        <v>1.5681954698402698</v>
      </c>
      <c r="CE385" s="125">
        <f t="shared" si="428"/>
        <v>224</v>
      </c>
      <c r="CF385" s="304" cm="1">
        <f t="array" ref="CF385">PEDBIKE_DELAY(BW385,BV385,AG385,AH385,AP385,AQ385,AN385,L385,FALSE)</f>
        <v>60.808121546444781</v>
      </c>
      <c r="CG385" s="306">
        <f t="shared" si="429"/>
        <v>8.6999999999999993</v>
      </c>
      <c r="CH385" s="125">
        <f t="shared" si="430"/>
        <v>1</v>
      </c>
      <c r="CI385" s="125">
        <f t="shared" si="431"/>
        <v>3.4307907649401104E-3</v>
      </c>
      <c r="CJ385" s="125">
        <f t="shared" si="432"/>
        <v>8.6999999999999993</v>
      </c>
      <c r="CK385" s="125">
        <f t="shared" si="433"/>
        <v>0.99554324044115694</v>
      </c>
      <c r="CL385" s="125">
        <f t="shared" si="434"/>
        <v>1</v>
      </c>
      <c r="CM385" s="125">
        <f t="shared" si="435"/>
        <v>350.30079120875922</v>
      </c>
      <c r="CN385" s="125">
        <f t="shared" si="436"/>
        <v>1.5681954698402698</v>
      </c>
      <c r="CO385" s="127">
        <f t="shared" si="437"/>
        <v>224</v>
      </c>
      <c r="CP385" s="125" cm="1">
        <f t="array" ref="CP385">PEDBIKE_DELAY(BW385,AW385,AG385,AH385,AP385,AQ385,AN385,L385,FALSE)</f>
        <v>60.808121546444781</v>
      </c>
      <c r="CQ385" s="126">
        <f t="shared" si="438"/>
        <v>30.5</v>
      </c>
      <c r="CR385" s="126">
        <f t="shared" si="439"/>
        <v>78.5</v>
      </c>
      <c r="CS385" s="126">
        <f t="shared" si="440"/>
        <v>54.5</v>
      </c>
      <c r="CT385" s="304">
        <f t="shared" si="441"/>
        <v>35.950000000000003</v>
      </c>
      <c r="CU385" s="126">
        <f t="shared" si="452"/>
        <v>60.808121546444781</v>
      </c>
      <c r="CV385" s="126">
        <f t="shared" si="442"/>
        <v>0</v>
      </c>
      <c r="CW385" s="127">
        <f t="shared" si="443"/>
        <v>0</v>
      </c>
      <c r="CX385" s="124">
        <f t="shared" si="444"/>
        <v>12</v>
      </c>
      <c r="CY385" s="124">
        <f t="shared" si="453"/>
        <v>3.2759999999999994</v>
      </c>
      <c r="CZ385" s="124">
        <f t="shared" si="454"/>
        <v>1.6471970666052747</v>
      </c>
      <c r="DA385" s="125">
        <f t="shared" si="445"/>
        <v>-1.7006999999999999</v>
      </c>
      <c r="DB385" s="125">
        <f t="shared" si="446"/>
        <v>0.46200000000000002</v>
      </c>
      <c r="DC385" s="125">
        <f t="shared" si="447"/>
        <v>2.8936999999999995</v>
      </c>
      <c r="DD385" s="125">
        <f t="shared" si="455"/>
        <v>5.8168970666052751</v>
      </c>
      <c r="DE385" s="298" t="str">
        <f t="shared" si="448"/>
        <v>C</v>
      </c>
    </row>
    <row r="386" spans="1:109" x14ac:dyDescent="0.25">
      <c r="A386" s="23">
        <v>900</v>
      </c>
      <c r="B386" s="23">
        <v>45</v>
      </c>
      <c r="C386" s="23">
        <v>4</v>
      </c>
      <c r="D386" s="23" t="s">
        <v>266</v>
      </c>
      <c r="E386" s="312">
        <f t="shared" si="380"/>
        <v>3.0377920442435355</v>
      </c>
      <c r="F386" s="287" t="str">
        <f t="shared" si="381"/>
        <v>C</v>
      </c>
      <c r="G386" s="312">
        <f t="shared" si="382"/>
        <v>2.9514499999999999</v>
      </c>
      <c r="H386" s="312">
        <f t="shared" si="382"/>
        <v>6.4133444687958008</v>
      </c>
      <c r="I386" s="287" t="str">
        <f t="shared" si="383"/>
        <v>C</v>
      </c>
      <c r="J386" s="320">
        <f t="shared" si="449"/>
        <v>4</v>
      </c>
      <c r="K386" s="80">
        <f t="shared" si="450"/>
        <v>4</v>
      </c>
      <c r="L386" s="82">
        <f t="shared" si="451"/>
        <v>4</v>
      </c>
      <c r="M386" s="80">
        <f t="shared" si="384"/>
        <v>45</v>
      </c>
      <c r="N386" s="80">
        <f t="shared" si="385"/>
        <v>180</v>
      </c>
      <c r="O386" s="80">
        <f t="shared" si="386"/>
        <v>180</v>
      </c>
      <c r="P386" s="80">
        <f t="shared" si="387"/>
        <v>900</v>
      </c>
      <c r="Q386" s="80">
        <f t="shared" si="388"/>
        <v>2520</v>
      </c>
      <c r="R386" s="80">
        <f t="shared" si="389"/>
        <v>2520</v>
      </c>
      <c r="S386" s="80">
        <f t="shared" si="390"/>
        <v>90</v>
      </c>
      <c r="T386" s="80">
        <f>0</f>
        <v>0</v>
      </c>
      <c r="U386" s="80">
        <f>'Int. Sens. Plot'!$B$2</f>
        <v>100</v>
      </c>
      <c r="V386" s="80">
        <f>'Int. Sens. Plot'!$B$3</f>
        <v>25</v>
      </c>
      <c r="W386" s="80">
        <f t="shared" si="391"/>
        <v>5</v>
      </c>
      <c r="X386" s="80">
        <f t="shared" si="392"/>
        <v>5</v>
      </c>
      <c r="Y386" s="225">
        <v>0.5</v>
      </c>
      <c r="Z386" s="80">
        <v>0</v>
      </c>
      <c r="AA386" s="86">
        <v>45</v>
      </c>
      <c r="AB386" s="86">
        <v>5</v>
      </c>
      <c r="AC386" s="80">
        <v>90</v>
      </c>
      <c r="AD386" s="80">
        <v>45</v>
      </c>
      <c r="AE386" s="80">
        <v>12</v>
      </c>
      <c r="AF386" s="80">
        <f t="shared" si="393"/>
        <v>57</v>
      </c>
      <c r="AG386" s="80">
        <f t="shared" si="394"/>
        <v>57</v>
      </c>
      <c r="AH386" s="86">
        <v>0</v>
      </c>
      <c r="AI386" s="86">
        <v>12</v>
      </c>
      <c r="AJ386" s="40">
        <v>366.9</v>
      </c>
      <c r="AK386" s="86">
        <v>9</v>
      </c>
      <c r="AL386" s="86">
        <v>0</v>
      </c>
      <c r="AM386" s="91">
        <v>1</v>
      </c>
      <c r="AN386" s="91">
        <v>0.1</v>
      </c>
      <c r="AO386" s="122">
        <v>3.5</v>
      </c>
      <c r="AP386" s="122">
        <v>10</v>
      </c>
      <c r="AQ386" s="122">
        <v>3</v>
      </c>
      <c r="AR386" s="122">
        <v>3</v>
      </c>
      <c r="AS386" s="122" t="str">
        <f t="shared" si="395"/>
        <v>Stop</v>
      </c>
      <c r="AT386" s="119" t="s">
        <v>74</v>
      </c>
      <c r="AU386" s="321" t="s">
        <v>74</v>
      </c>
      <c r="AV386" s="306">
        <f t="shared" si="396"/>
        <v>19.285714285714285</v>
      </c>
      <c r="AW386" s="276">
        <f t="shared" si="397"/>
        <v>0.7</v>
      </c>
      <c r="AX386" s="276">
        <f t="shared" si="398"/>
        <v>2.7777777777777776E-2</v>
      </c>
      <c r="AY386" s="125">
        <f t="shared" si="399"/>
        <v>18560.588248741173</v>
      </c>
      <c r="AZ386" s="125">
        <f t="shared" si="400"/>
        <v>27840.882373111759</v>
      </c>
      <c r="BA386" s="125">
        <f t="shared" si="401"/>
        <v>37138.462211768063</v>
      </c>
      <c r="BB386" s="125">
        <f t="shared" si="402"/>
        <v>1</v>
      </c>
      <c r="BC386" s="125">
        <f t="shared" si="403"/>
        <v>1</v>
      </c>
      <c r="BD386" s="326" t="str">
        <f t="shared" si="404"/>
        <v>-</v>
      </c>
      <c r="BE386" s="125" t="str">
        <f t="shared" si="405"/>
        <v>-</v>
      </c>
      <c r="BF386" s="125">
        <f t="shared" si="406"/>
        <v>5.4359033497218094</v>
      </c>
      <c r="BG386" s="125">
        <f t="shared" si="407"/>
        <v>1.3886920442435355</v>
      </c>
      <c r="BH386" s="127">
        <f t="shared" si="408"/>
        <v>157.5</v>
      </c>
      <c r="BI386" s="125">
        <f t="shared" si="409"/>
        <v>0.92137499999999983</v>
      </c>
      <c r="BJ386" s="125">
        <f t="shared" si="410"/>
        <v>0.128025</v>
      </c>
      <c r="BK386" s="127">
        <f t="shared" si="411"/>
        <v>49</v>
      </c>
      <c r="BL386" s="126">
        <f>IF(AS386="Signalized",(AC386-BK386)^2/(2*AC386),IF(AS386="Free",PEDBIKE_DELAY(AX386,AW386,AF386,AE386,AO386,AR386,AM386,L386,TRUE),IF(AS386="Stop",1,"Control N/A!")))</f>
        <v>1</v>
      </c>
      <c r="BM386" s="125">
        <f t="shared" si="412"/>
        <v>0</v>
      </c>
      <c r="BN386" s="125">
        <f t="shared" si="413"/>
        <v>3.0377920442435355</v>
      </c>
      <c r="BO386" s="124" t="str">
        <f t="shared" si="414"/>
        <v>C</v>
      </c>
      <c r="BP386" s="310"/>
      <c r="BQ386" s="302">
        <f t="shared" si="415"/>
        <v>1500</v>
      </c>
      <c r="BR386" s="126">
        <v>371</v>
      </c>
      <c r="BS386" s="127">
        <f t="shared" si="416"/>
        <v>6.5902004443579472E-6</v>
      </c>
      <c r="BT386" s="126">
        <f t="shared" si="417"/>
        <v>22.5</v>
      </c>
      <c r="BU386" s="303">
        <f t="shared" si="418"/>
        <v>8.6999999999999993</v>
      </c>
      <c r="BV386" s="276">
        <f t="shared" si="419"/>
        <v>0.7</v>
      </c>
      <c r="BW386" s="276">
        <f t="shared" si="420"/>
        <v>6.9444444444444441E-3</v>
      </c>
      <c r="BX386" s="125">
        <f t="shared" si="421"/>
        <v>1</v>
      </c>
      <c r="BY386" s="125">
        <f t="shared" si="422"/>
        <v>2.9142425772132417E-3</v>
      </c>
      <c r="BZ386" s="125">
        <f t="shared" si="423"/>
        <v>8.6999999999999993</v>
      </c>
      <c r="CA386" s="125">
        <f t="shared" si="424"/>
        <v>0.10133244333396374</v>
      </c>
      <c r="CB386" s="125">
        <f t="shared" si="425"/>
        <v>0.9977345910851857</v>
      </c>
      <c r="CC386" s="125">
        <f t="shared" si="426"/>
        <v>621.88226211480298</v>
      </c>
      <c r="CD386" s="125">
        <f t="shared" si="427"/>
        <v>1.4088176205597727</v>
      </c>
      <c r="CE386" s="125">
        <f t="shared" si="428"/>
        <v>441</v>
      </c>
      <c r="CF386" s="304" cm="1">
        <f t="array" ref="CF386">PEDBIKE_DELAY(BW386,BV386,AG386,AH386,AP386,AQ386,AN386,L386,FALSE)</f>
        <v>83.92398037112568</v>
      </c>
      <c r="CG386" s="306">
        <f t="shared" si="429"/>
        <v>8.6999999999999993</v>
      </c>
      <c r="CH386" s="125">
        <f t="shared" si="430"/>
        <v>1</v>
      </c>
      <c r="CI386" s="125">
        <f t="shared" si="431"/>
        <v>2.9142425772132417E-3</v>
      </c>
      <c r="CJ386" s="125">
        <f t="shared" si="432"/>
        <v>8.6999999999999993</v>
      </c>
      <c r="CK386" s="125">
        <f t="shared" si="433"/>
        <v>0.9977345910851857</v>
      </c>
      <c r="CL386" s="125">
        <f t="shared" si="434"/>
        <v>1</v>
      </c>
      <c r="CM386" s="125">
        <f t="shared" si="435"/>
        <v>620.47344449424327</v>
      </c>
      <c r="CN386" s="125">
        <f t="shared" si="436"/>
        <v>1.4088176205597727</v>
      </c>
      <c r="CO386" s="127">
        <f t="shared" si="437"/>
        <v>441</v>
      </c>
      <c r="CP386" s="125" cm="1">
        <f t="array" ref="CP386">PEDBIKE_DELAY(BW386,AW386,AG386,AH386,AP386,AQ386,AN386,L386,FALSE)</f>
        <v>83.92398037112568</v>
      </c>
      <c r="CQ386" s="126">
        <f t="shared" si="438"/>
        <v>30.5</v>
      </c>
      <c r="CR386" s="126">
        <f t="shared" si="439"/>
        <v>78.5</v>
      </c>
      <c r="CS386" s="126">
        <f t="shared" si="440"/>
        <v>54.5</v>
      </c>
      <c r="CT386" s="304">
        <f t="shared" si="441"/>
        <v>35.950000000000003</v>
      </c>
      <c r="CU386" s="126">
        <f t="shared" si="452"/>
        <v>83.92398037112568</v>
      </c>
      <c r="CV386" s="126">
        <f t="shared" si="442"/>
        <v>0</v>
      </c>
      <c r="CW386" s="127">
        <f t="shared" si="443"/>
        <v>0</v>
      </c>
      <c r="CX386" s="124">
        <f t="shared" si="444"/>
        <v>12</v>
      </c>
      <c r="CY386" s="124">
        <f t="shared" si="453"/>
        <v>3.6854999999999993</v>
      </c>
      <c r="CZ386" s="124">
        <f t="shared" si="454"/>
        <v>1.7763944687958011</v>
      </c>
      <c r="DA386" s="125">
        <f t="shared" si="445"/>
        <v>-1.7006999999999999</v>
      </c>
      <c r="DB386" s="125">
        <f t="shared" si="446"/>
        <v>0.51975000000000005</v>
      </c>
      <c r="DC386" s="125">
        <f t="shared" si="447"/>
        <v>2.9514499999999999</v>
      </c>
      <c r="DD386" s="125">
        <f t="shared" si="455"/>
        <v>6.4133444687958008</v>
      </c>
      <c r="DE386" s="298" t="str">
        <f t="shared" si="448"/>
        <v>C</v>
      </c>
    </row>
    <row r="387" spans="1:109" x14ac:dyDescent="0.25">
      <c r="A387" s="23">
        <v>1000</v>
      </c>
      <c r="B387" s="23">
        <v>45</v>
      </c>
      <c r="C387" s="23">
        <v>4</v>
      </c>
      <c r="D387" s="23" t="s">
        <v>266</v>
      </c>
      <c r="E387" s="312">
        <f t="shared" si="380"/>
        <v>3.1543920442435356</v>
      </c>
      <c r="F387" s="287" t="str">
        <f t="shared" si="381"/>
        <v>C</v>
      </c>
      <c r="G387" s="312">
        <f t="shared" si="382"/>
        <v>3.0091999999999994</v>
      </c>
      <c r="H387" s="312">
        <f t="shared" si="382"/>
        <v>7.0018556657208961</v>
      </c>
      <c r="I387" s="287" t="str">
        <f t="shared" si="383"/>
        <v>C</v>
      </c>
      <c r="J387" s="320">
        <f t="shared" si="449"/>
        <v>4</v>
      </c>
      <c r="K387" s="80">
        <f t="shared" si="450"/>
        <v>4</v>
      </c>
      <c r="L387" s="82">
        <f t="shared" si="451"/>
        <v>4</v>
      </c>
      <c r="M387" s="80">
        <f t="shared" si="384"/>
        <v>45</v>
      </c>
      <c r="N387" s="80">
        <f t="shared" si="385"/>
        <v>200</v>
      </c>
      <c r="O387" s="80">
        <f t="shared" si="386"/>
        <v>200</v>
      </c>
      <c r="P387" s="80">
        <f t="shared" si="387"/>
        <v>1000</v>
      </c>
      <c r="Q387" s="80">
        <f t="shared" si="388"/>
        <v>2800</v>
      </c>
      <c r="R387" s="80">
        <f t="shared" si="389"/>
        <v>2800</v>
      </c>
      <c r="S387" s="80">
        <f t="shared" si="390"/>
        <v>100</v>
      </c>
      <c r="T387" s="80">
        <f>0</f>
        <v>0</v>
      </c>
      <c r="U387" s="80">
        <f>'Int. Sens. Plot'!$B$2</f>
        <v>100</v>
      </c>
      <c r="V387" s="80">
        <f>'Int. Sens. Plot'!$B$3</f>
        <v>25</v>
      </c>
      <c r="W387" s="80">
        <f t="shared" si="391"/>
        <v>5</v>
      </c>
      <c r="X387" s="80">
        <f t="shared" si="392"/>
        <v>5</v>
      </c>
      <c r="Y387" s="225">
        <v>0.5</v>
      </c>
      <c r="Z387" s="80">
        <v>0</v>
      </c>
      <c r="AA387" s="86">
        <v>45</v>
      </c>
      <c r="AB387" s="86">
        <v>5</v>
      </c>
      <c r="AC387" s="80">
        <v>90</v>
      </c>
      <c r="AD387" s="80">
        <v>45</v>
      </c>
      <c r="AE387" s="80">
        <v>12</v>
      </c>
      <c r="AF387" s="80">
        <f t="shared" si="393"/>
        <v>57</v>
      </c>
      <c r="AG387" s="80">
        <f t="shared" si="394"/>
        <v>57</v>
      </c>
      <c r="AH387" s="86">
        <v>0</v>
      </c>
      <c r="AI387" s="86">
        <v>12</v>
      </c>
      <c r="AJ387" s="40">
        <v>367.9</v>
      </c>
      <c r="AK387" s="86">
        <v>9</v>
      </c>
      <c r="AL387" s="86">
        <v>0</v>
      </c>
      <c r="AM387" s="91">
        <v>1</v>
      </c>
      <c r="AN387" s="91">
        <v>0.1</v>
      </c>
      <c r="AO387" s="122">
        <v>3.5</v>
      </c>
      <c r="AP387" s="122">
        <v>10</v>
      </c>
      <c r="AQ387" s="122">
        <v>3</v>
      </c>
      <c r="AR387" s="122">
        <v>3</v>
      </c>
      <c r="AS387" s="122" t="str">
        <f t="shared" si="395"/>
        <v>Stop</v>
      </c>
      <c r="AT387" s="119" t="s">
        <v>74</v>
      </c>
      <c r="AU387" s="321" t="s">
        <v>74</v>
      </c>
      <c r="AV387" s="306">
        <f t="shared" si="396"/>
        <v>19.285714285714285</v>
      </c>
      <c r="AW387" s="276">
        <f t="shared" si="397"/>
        <v>0.77777777777777779</v>
      </c>
      <c r="AX387" s="276">
        <f t="shared" si="398"/>
        <v>2.7777777777777776E-2</v>
      </c>
      <c r="AY387" s="125">
        <f t="shared" si="399"/>
        <v>75150.201367885718</v>
      </c>
      <c r="AZ387" s="125">
        <f t="shared" si="400"/>
        <v>112725.30205182858</v>
      </c>
      <c r="BA387" s="125">
        <f t="shared" si="401"/>
        <v>150317.68845005715</v>
      </c>
      <c r="BB387" s="125">
        <f t="shared" si="402"/>
        <v>1</v>
      </c>
      <c r="BC387" s="125">
        <f t="shared" si="403"/>
        <v>1</v>
      </c>
      <c r="BD387" s="326" t="str">
        <f t="shared" si="404"/>
        <v>-</v>
      </c>
      <c r="BE387" s="125" t="str">
        <f t="shared" si="405"/>
        <v>-</v>
      </c>
      <c r="BF387" s="125">
        <f t="shared" si="406"/>
        <v>4.9260997857153797</v>
      </c>
      <c r="BG387" s="125">
        <f t="shared" si="407"/>
        <v>1.3886920442435355</v>
      </c>
      <c r="BH387" s="127">
        <f t="shared" si="408"/>
        <v>175</v>
      </c>
      <c r="BI387" s="125">
        <f t="shared" si="409"/>
        <v>1.0237499999999999</v>
      </c>
      <c r="BJ387" s="125">
        <f t="shared" si="410"/>
        <v>0.14224999999999999</v>
      </c>
      <c r="BK387" s="127">
        <f t="shared" si="411"/>
        <v>49</v>
      </c>
      <c r="BL387" s="126">
        <f>IF(AS387="Signalized",(AC387-BK387)^2/(2*AC387),IF(AS387="Free",PEDBIKE_DELAY(AX387,AW387,AF387,AE387,AO387,AR387,AM387,L387,TRUE),IF(AS387="Stop",1,"Control N/A!")))</f>
        <v>1</v>
      </c>
      <c r="BM387" s="125">
        <f t="shared" si="412"/>
        <v>0</v>
      </c>
      <c r="BN387" s="125">
        <f t="shared" si="413"/>
        <v>3.1543920442435356</v>
      </c>
      <c r="BO387" s="124" t="str">
        <f t="shared" si="414"/>
        <v>C</v>
      </c>
      <c r="BP387" s="310"/>
      <c r="BQ387" s="302">
        <f t="shared" si="415"/>
        <v>1500</v>
      </c>
      <c r="BR387" s="126">
        <v>372</v>
      </c>
      <c r="BS387" s="127">
        <f t="shared" si="416"/>
        <v>7.936736660369984E-7</v>
      </c>
      <c r="BT387" s="126">
        <f t="shared" si="417"/>
        <v>22.5</v>
      </c>
      <c r="BU387" s="303">
        <f t="shared" si="418"/>
        <v>8.6999999999999993</v>
      </c>
      <c r="BV387" s="276">
        <f t="shared" si="419"/>
        <v>0.77777777777777779</v>
      </c>
      <c r="BW387" s="276">
        <f t="shared" si="420"/>
        <v>6.9444444444444441E-3</v>
      </c>
      <c r="BX387" s="125">
        <f t="shared" si="421"/>
        <v>1</v>
      </c>
      <c r="BY387" s="125">
        <f t="shared" si="422"/>
        <v>2.6192316032371738E-3</v>
      </c>
      <c r="BZ387" s="125">
        <f t="shared" si="423"/>
        <v>8.6999999999999993</v>
      </c>
      <c r="CA387" s="125">
        <f t="shared" si="424"/>
        <v>0.11193776171957726</v>
      </c>
      <c r="CB387" s="125">
        <f t="shared" si="425"/>
        <v>0.99884847331709037</v>
      </c>
      <c r="CC387" s="125">
        <f t="shared" si="426"/>
        <v>1107.8201425005288</v>
      </c>
      <c r="CD387" s="125">
        <f t="shared" si="427"/>
        <v>1.2756844539540753</v>
      </c>
      <c r="CE387" s="125">
        <f t="shared" si="428"/>
        <v>868</v>
      </c>
      <c r="CF387" s="304" cm="1">
        <f t="array" ref="CF387">PEDBIKE_DELAY(BW387,BV387,AG387,AH387,AP387,AQ387,AN387,L387,FALSE)</f>
        <v>113.55739515813687</v>
      </c>
      <c r="CG387" s="306">
        <f t="shared" si="429"/>
        <v>8.6999999999999993</v>
      </c>
      <c r="CH387" s="125">
        <f t="shared" si="430"/>
        <v>1</v>
      </c>
      <c r="CI387" s="125">
        <f t="shared" si="431"/>
        <v>2.6192316032371738E-3</v>
      </c>
      <c r="CJ387" s="125">
        <f t="shared" si="432"/>
        <v>8.6999999999999993</v>
      </c>
      <c r="CK387" s="125">
        <f t="shared" si="433"/>
        <v>0.99884847331709037</v>
      </c>
      <c r="CL387" s="125">
        <f t="shared" si="434"/>
        <v>1</v>
      </c>
      <c r="CM387" s="125">
        <f t="shared" si="435"/>
        <v>1106.5444580465748</v>
      </c>
      <c r="CN387" s="125">
        <f t="shared" si="436"/>
        <v>1.2756844539540753</v>
      </c>
      <c r="CO387" s="127">
        <f t="shared" si="437"/>
        <v>868</v>
      </c>
      <c r="CP387" s="125" cm="1">
        <f t="array" ref="CP387">PEDBIKE_DELAY(BW387,AW387,AG387,AH387,AP387,AQ387,AN387,L387,FALSE)</f>
        <v>113.55739515813687</v>
      </c>
      <c r="CQ387" s="126">
        <f t="shared" si="438"/>
        <v>30.5</v>
      </c>
      <c r="CR387" s="126">
        <f t="shared" si="439"/>
        <v>78.5</v>
      </c>
      <c r="CS387" s="126">
        <f t="shared" si="440"/>
        <v>54.5</v>
      </c>
      <c r="CT387" s="304">
        <f t="shared" si="441"/>
        <v>35.950000000000003</v>
      </c>
      <c r="CU387" s="126">
        <f t="shared" si="452"/>
        <v>113.55739515813687</v>
      </c>
      <c r="CV387" s="126">
        <f t="shared" si="442"/>
        <v>0</v>
      </c>
      <c r="CW387" s="127">
        <f t="shared" si="443"/>
        <v>0</v>
      </c>
      <c r="CX387" s="124">
        <f t="shared" si="444"/>
        <v>12</v>
      </c>
      <c r="CY387" s="124">
        <f t="shared" si="453"/>
        <v>4.0949999999999998</v>
      </c>
      <c r="CZ387" s="124">
        <f t="shared" si="454"/>
        <v>1.8976556657208965</v>
      </c>
      <c r="DA387" s="125">
        <f t="shared" si="445"/>
        <v>-1.7006999999999999</v>
      </c>
      <c r="DB387" s="125">
        <f t="shared" si="446"/>
        <v>0.57750000000000001</v>
      </c>
      <c r="DC387" s="125">
        <f t="shared" si="447"/>
        <v>3.0091999999999994</v>
      </c>
      <c r="DD387" s="125">
        <f t="shared" si="455"/>
        <v>7.0018556657208961</v>
      </c>
      <c r="DE387" s="298" t="str">
        <f t="shared" si="448"/>
        <v>C</v>
      </c>
    </row>
    <row r="388" spans="1:109" x14ac:dyDescent="0.25">
      <c r="A388" s="23">
        <v>1100</v>
      </c>
      <c r="B388" s="23">
        <v>45</v>
      </c>
      <c r="C388" s="23">
        <v>4</v>
      </c>
      <c r="D388" s="23" t="s">
        <v>266</v>
      </c>
      <c r="E388" s="312">
        <f t="shared" si="380"/>
        <v>3.2709920442435356</v>
      </c>
      <c r="F388" s="287" t="str">
        <f t="shared" si="381"/>
        <v>C</v>
      </c>
      <c r="G388" s="312">
        <f t="shared" si="382"/>
        <v>3.0669499999999998</v>
      </c>
      <c r="H388" s="312">
        <f t="shared" si="382"/>
        <v>7.5818372882687166</v>
      </c>
      <c r="I388" s="287" t="str">
        <f t="shared" si="383"/>
        <v>C</v>
      </c>
      <c r="J388" s="320">
        <f t="shared" si="449"/>
        <v>4</v>
      </c>
      <c r="K388" s="80">
        <f t="shared" si="450"/>
        <v>4</v>
      </c>
      <c r="L388" s="82">
        <f t="shared" si="451"/>
        <v>4</v>
      </c>
      <c r="M388" s="80">
        <f t="shared" si="384"/>
        <v>45</v>
      </c>
      <c r="N388" s="80">
        <f t="shared" si="385"/>
        <v>220</v>
      </c>
      <c r="O388" s="80">
        <f t="shared" si="386"/>
        <v>220</v>
      </c>
      <c r="P388" s="80">
        <f t="shared" si="387"/>
        <v>1100</v>
      </c>
      <c r="Q388" s="80">
        <f t="shared" si="388"/>
        <v>3080</v>
      </c>
      <c r="R388" s="80">
        <f t="shared" si="389"/>
        <v>3080</v>
      </c>
      <c r="S388" s="80">
        <f t="shared" si="390"/>
        <v>110</v>
      </c>
      <c r="T388" s="80">
        <f>0</f>
        <v>0</v>
      </c>
      <c r="U388" s="80">
        <f>'Int. Sens. Plot'!$B$2</f>
        <v>100</v>
      </c>
      <c r="V388" s="80">
        <f>'Int. Sens. Plot'!$B$3</f>
        <v>25</v>
      </c>
      <c r="W388" s="80">
        <f t="shared" si="391"/>
        <v>5</v>
      </c>
      <c r="X388" s="80">
        <f t="shared" si="392"/>
        <v>5</v>
      </c>
      <c r="Y388" s="225">
        <v>0.5</v>
      </c>
      <c r="Z388" s="80">
        <v>0</v>
      </c>
      <c r="AA388" s="86">
        <v>45</v>
      </c>
      <c r="AB388" s="86">
        <v>5</v>
      </c>
      <c r="AC388" s="80">
        <v>90</v>
      </c>
      <c r="AD388" s="80">
        <v>45</v>
      </c>
      <c r="AE388" s="80">
        <v>12</v>
      </c>
      <c r="AF388" s="80">
        <f t="shared" si="393"/>
        <v>57</v>
      </c>
      <c r="AG388" s="80">
        <f t="shared" si="394"/>
        <v>57</v>
      </c>
      <c r="AH388" s="86">
        <v>0</v>
      </c>
      <c r="AI388" s="86">
        <v>12</v>
      </c>
      <c r="AJ388" s="40">
        <v>368.9</v>
      </c>
      <c r="AK388" s="86">
        <v>9</v>
      </c>
      <c r="AL388" s="86">
        <v>0</v>
      </c>
      <c r="AM388" s="91">
        <v>1</v>
      </c>
      <c r="AN388" s="91">
        <v>0.1</v>
      </c>
      <c r="AO388" s="122">
        <v>3.5</v>
      </c>
      <c r="AP388" s="122">
        <v>10</v>
      </c>
      <c r="AQ388" s="122">
        <v>3</v>
      </c>
      <c r="AR388" s="122">
        <v>3</v>
      </c>
      <c r="AS388" s="122" t="str">
        <f t="shared" si="395"/>
        <v>Stop</v>
      </c>
      <c r="AT388" s="119" t="s">
        <v>74</v>
      </c>
      <c r="AU388" s="321" t="s">
        <v>74</v>
      </c>
      <c r="AV388" s="306">
        <f t="shared" si="396"/>
        <v>19.285714285714285</v>
      </c>
      <c r="AW388" s="276">
        <f t="shared" si="397"/>
        <v>0.85555555555555551</v>
      </c>
      <c r="AX388" s="276">
        <f t="shared" si="398"/>
        <v>2.7777777777777776E-2</v>
      </c>
      <c r="AY388" s="125">
        <f t="shared" si="399"/>
        <v>307143.34286556591</v>
      </c>
      <c r="AZ388" s="125">
        <f t="shared" si="400"/>
        <v>460715.01429834886</v>
      </c>
      <c r="BA388" s="125">
        <f t="shared" si="401"/>
        <v>614303.9714454175</v>
      </c>
      <c r="BB388" s="125">
        <f t="shared" si="402"/>
        <v>1</v>
      </c>
      <c r="BC388" s="125">
        <f t="shared" si="403"/>
        <v>1</v>
      </c>
      <c r="BD388" s="326" t="str">
        <f t="shared" si="404"/>
        <v>-</v>
      </c>
      <c r="BE388" s="125" t="str">
        <f t="shared" si="405"/>
        <v>-</v>
      </c>
      <c r="BF388" s="125">
        <f t="shared" si="406"/>
        <v>4.5121010427112704</v>
      </c>
      <c r="BG388" s="125">
        <f t="shared" si="407"/>
        <v>1.3886920442435355</v>
      </c>
      <c r="BH388" s="127">
        <f t="shared" si="408"/>
        <v>192.5</v>
      </c>
      <c r="BI388" s="125">
        <f t="shared" si="409"/>
        <v>1.126125</v>
      </c>
      <c r="BJ388" s="125">
        <f t="shared" si="410"/>
        <v>0.156475</v>
      </c>
      <c r="BK388" s="127">
        <f t="shared" si="411"/>
        <v>49</v>
      </c>
      <c r="BL388" s="126">
        <f>IF(AS388="Signalized",(AC388-BK388)^2/(2*AC388),IF(AS388="Free",PEDBIKE_DELAY(AX388,AW388,AF388,AE388,AO388,AR388,AM388,L388,TRUE),IF(AS388="Stop",1,"Control N/A!")))</f>
        <v>1</v>
      </c>
      <c r="BM388" s="125">
        <f t="shared" si="412"/>
        <v>0</v>
      </c>
      <c r="BN388" s="125">
        <f t="shared" si="413"/>
        <v>3.2709920442435356</v>
      </c>
      <c r="BO388" s="124" t="str">
        <f t="shared" si="414"/>
        <v>C</v>
      </c>
      <c r="BP388" s="310"/>
      <c r="BQ388" s="302">
        <f t="shared" si="415"/>
        <v>1500</v>
      </c>
      <c r="BR388" s="126">
        <v>373</v>
      </c>
      <c r="BS388" s="127">
        <f t="shared" si="416"/>
        <v>9.4527859354106189E-8</v>
      </c>
      <c r="BT388" s="126">
        <f t="shared" si="417"/>
        <v>22.5</v>
      </c>
      <c r="BU388" s="303">
        <f t="shared" si="418"/>
        <v>8.6999999999999993</v>
      </c>
      <c r="BV388" s="276">
        <f t="shared" si="419"/>
        <v>0.85555555555555551</v>
      </c>
      <c r="BW388" s="276">
        <f t="shared" si="420"/>
        <v>6.9444444444444441E-3</v>
      </c>
      <c r="BX388" s="125">
        <f t="shared" si="421"/>
        <v>1</v>
      </c>
      <c r="BY388" s="125">
        <f t="shared" si="422"/>
        <v>2.4528408162715651E-3</v>
      </c>
      <c r="BZ388" s="125">
        <f t="shared" si="423"/>
        <v>8.6999999999999993</v>
      </c>
      <c r="CA388" s="125">
        <f t="shared" si="424"/>
        <v>0.12241792506067406</v>
      </c>
      <c r="CB388" s="125">
        <f t="shared" si="425"/>
        <v>0.99941466916070576</v>
      </c>
      <c r="CC388" s="125">
        <f t="shared" si="426"/>
        <v>1988.167596740326</v>
      </c>
      <c r="CD388" s="125">
        <f t="shared" si="427"/>
        <v>1.1637358080575113</v>
      </c>
      <c r="CE388" s="125">
        <f t="shared" si="428"/>
        <v>1708</v>
      </c>
      <c r="CF388" s="304" cm="1">
        <f t="array" ref="CF388">PEDBIKE_DELAY(BW388,BV388,AG388,AH388,AP388,AQ388,AN388,L388,FALSE)</f>
        <v>150.42048927017231</v>
      </c>
      <c r="CG388" s="306">
        <f t="shared" si="429"/>
        <v>8.6999999999999993</v>
      </c>
      <c r="CH388" s="125">
        <f t="shared" si="430"/>
        <v>1</v>
      </c>
      <c r="CI388" s="125">
        <f t="shared" si="431"/>
        <v>2.4528408162715651E-3</v>
      </c>
      <c r="CJ388" s="125">
        <f t="shared" si="432"/>
        <v>8.6999999999999993</v>
      </c>
      <c r="CK388" s="125">
        <f t="shared" si="433"/>
        <v>0.99941466916070587</v>
      </c>
      <c r="CL388" s="125">
        <f t="shared" si="434"/>
        <v>1</v>
      </c>
      <c r="CM388" s="125">
        <f t="shared" si="435"/>
        <v>1987.0038609322683</v>
      </c>
      <c r="CN388" s="125">
        <f t="shared" si="436"/>
        <v>1.1637358080575113</v>
      </c>
      <c r="CO388" s="127">
        <f t="shared" si="437"/>
        <v>1708</v>
      </c>
      <c r="CP388" s="125" cm="1">
        <f t="array" ref="CP388">PEDBIKE_DELAY(BW388,AW388,AG388,AH388,AP388,AQ388,AN388,L388,FALSE)</f>
        <v>150.42048927017231</v>
      </c>
      <c r="CQ388" s="126">
        <f t="shared" si="438"/>
        <v>30.5</v>
      </c>
      <c r="CR388" s="126">
        <f t="shared" si="439"/>
        <v>78.5</v>
      </c>
      <c r="CS388" s="126">
        <f t="shared" si="440"/>
        <v>54.5</v>
      </c>
      <c r="CT388" s="304">
        <f t="shared" si="441"/>
        <v>35.950000000000003</v>
      </c>
      <c r="CU388" s="126">
        <f t="shared" si="452"/>
        <v>150.42048927017231</v>
      </c>
      <c r="CV388" s="126">
        <f t="shared" si="442"/>
        <v>0</v>
      </c>
      <c r="CW388" s="127">
        <f t="shared" si="443"/>
        <v>0</v>
      </c>
      <c r="CX388" s="124">
        <f t="shared" si="444"/>
        <v>12</v>
      </c>
      <c r="CY388" s="124">
        <f t="shared" si="453"/>
        <v>4.5045000000000002</v>
      </c>
      <c r="CZ388" s="124">
        <f t="shared" si="454"/>
        <v>2.0103872882687162</v>
      </c>
      <c r="DA388" s="125">
        <f t="shared" si="445"/>
        <v>-1.7006999999999999</v>
      </c>
      <c r="DB388" s="125">
        <f t="shared" si="446"/>
        <v>0.63524999999999998</v>
      </c>
      <c r="DC388" s="125">
        <f t="shared" si="447"/>
        <v>3.0669499999999998</v>
      </c>
      <c r="DD388" s="125">
        <f t="shared" si="455"/>
        <v>7.5818372882687166</v>
      </c>
      <c r="DE388" s="298" t="str">
        <f t="shared" si="448"/>
        <v>C</v>
      </c>
    </row>
    <row r="389" spans="1:109" x14ac:dyDescent="0.25">
      <c r="A389" s="23">
        <v>1200</v>
      </c>
      <c r="B389" s="23">
        <v>45</v>
      </c>
      <c r="C389" s="23">
        <v>4</v>
      </c>
      <c r="D389" s="23" t="s">
        <v>266</v>
      </c>
      <c r="E389" s="312">
        <f t="shared" si="380"/>
        <v>3.3875920442435357</v>
      </c>
      <c r="F389" s="287" t="str">
        <f t="shared" si="381"/>
        <v>C</v>
      </c>
      <c r="G389" s="312">
        <f t="shared" si="382"/>
        <v>3.1246999999999994</v>
      </c>
      <c r="H389" s="312">
        <f t="shared" si="382"/>
        <v>8.1527726832010572</v>
      </c>
      <c r="I389" s="287" t="str">
        <f t="shared" si="383"/>
        <v>C</v>
      </c>
      <c r="J389" s="320">
        <f t="shared" si="449"/>
        <v>4</v>
      </c>
      <c r="K389" s="80">
        <f t="shared" si="450"/>
        <v>4</v>
      </c>
      <c r="L389" s="82">
        <f t="shared" si="451"/>
        <v>4</v>
      </c>
      <c r="M389" s="80">
        <f t="shared" si="384"/>
        <v>45</v>
      </c>
      <c r="N389" s="80">
        <f t="shared" si="385"/>
        <v>240</v>
      </c>
      <c r="O389" s="80">
        <f t="shared" si="386"/>
        <v>240</v>
      </c>
      <c r="P389" s="80">
        <f t="shared" si="387"/>
        <v>1200</v>
      </c>
      <c r="Q389" s="80">
        <f t="shared" si="388"/>
        <v>3360</v>
      </c>
      <c r="R389" s="80">
        <f t="shared" si="389"/>
        <v>3360</v>
      </c>
      <c r="S389" s="80">
        <f t="shared" si="390"/>
        <v>120</v>
      </c>
      <c r="T389" s="80">
        <f>0</f>
        <v>0</v>
      </c>
      <c r="U389" s="80">
        <f>'Int. Sens. Plot'!$B$2</f>
        <v>100</v>
      </c>
      <c r="V389" s="80">
        <f>'Int. Sens. Plot'!$B$3</f>
        <v>25</v>
      </c>
      <c r="W389" s="80">
        <f t="shared" si="391"/>
        <v>5</v>
      </c>
      <c r="X389" s="80">
        <f t="shared" si="392"/>
        <v>5</v>
      </c>
      <c r="Y389" s="225">
        <v>0.5</v>
      </c>
      <c r="Z389" s="80">
        <v>0</v>
      </c>
      <c r="AA389" s="86">
        <v>45</v>
      </c>
      <c r="AB389" s="86">
        <v>5</v>
      </c>
      <c r="AC389" s="80">
        <v>90</v>
      </c>
      <c r="AD389" s="80">
        <v>45</v>
      </c>
      <c r="AE389" s="80">
        <v>12</v>
      </c>
      <c r="AF389" s="80">
        <f t="shared" si="393"/>
        <v>57</v>
      </c>
      <c r="AG389" s="80">
        <f t="shared" si="394"/>
        <v>57</v>
      </c>
      <c r="AH389" s="86">
        <v>0</v>
      </c>
      <c r="AI389" s="86">
        <v>12</v>
      </c>
      <c r="AJ389" s="40">
        <v>369.9</v>
      </c>
      <c r="AK389" s="86">
        <v>9</v>
      </c>
      <c r="AL389" s="86">
        <v>0</v>
      </c>
      <c r="AM389" s="91">
        <v>1</v>
      </c>
      <c r="AN389" s="91">
        <v>0.1</v>
      </c>
      <c r="AO389" s="122">
        <v>3.5</v>
      </c>
      <c r="AP389" s="122">
        <v>10</v>
      </c>
      <c r="AQ389" s="122">
        <v>3</v>
      </c>
      <c r="AR389" s="122">
        <v>3</v>
      </c>
      <c r="AS389" s="122" t="str">
        <f t="shared" si="395"/>
        <v>Stop</v>
      </c>
      <c r="AT389" s="119" t="s">
        <v>74</v>
      </c>
      <c r="AU389" s="321" t="s">
        <v>74</v>
      </c>
      <c r="AV389" s="306">
        <f t="shared" si="396"/>
        <v>19.285714285714285</v>
      </c>
      <c r="AW389" s="276">
        <f t="shared" si="397"/>
        <v>0.93333333333333335</v>
      </c>
      <c r="AX389" s="276">
        <f t="shared" si="398"/>
        <v>2.7777777777777776E-2</v>
      </c>
      <c r="AY389" s="125">
        <f t="shared" si="399"/>
        <v>1265125.0250822245</v>
      </c>
      <c r="AZ389" s="125">
        <f t="shared" si="400"/>
        <v>1897687.5376233368</v>
      </c>
      <c r="BA389" s="125">
        <f t="shared" si="401"/>
        <v>2530267.3358787349</v>
      </c>
      <c r="BB389" s="125">
        <f t="shared" si="402"/>
        <v>1</v>
      </c>
      <c r="BC389" s="125">
        <f t="shared" si="403"/>
        <v>1</v>
      </c>
      <c r="BD389" s="326" t="str">
        <f t="shared" si="404"/>
        <v>-</v>
      </c>
      <c r="BE389" s="125" t="str">
        <f t="shared" si="405"/>
        <v>-</v>
      </c>
      <c r="BF389" s="125">
        <f t="shared" si="406"/>
        <v>4.1653522210447971</v>
      </c>
      <c r="BG389" s="125">
        <f t="shared" si="407"/>
        <v>1.3886920442435355</v>
      </c>
      <c r="BH389" s="127">
        <f t="shared" si="408"/>
        <v>210</v>
      </c>
      <c r="BI389" s="125">
        <f t="shared" si="409"/>
        <v>1.2284999999999999</v>
      </c>
      <c r="BJ389" s="125">
        <f t="shared" si="410"/>
        <v>0.17069999999999999</v>
      </c>
      <c r="BK389" s="127">
        <f t="shared" si="411"/>
        <v>49</v>
      </c>
      <c r="BL389" s="126">
        <f>IF(AS389="Signalized",(AC389-BK389)^2/(2*AC389),IF(AS389="Free",PEDBIKE_DELAY(AX389,AW389,AF389,AE389,AO389,AR389,AM389,L389,TRUE),IF(AS389="Stop",1,"Control N/A!")))</f>
        <v>1</v>
      </c>
      <c r="BM389" s="125">
        <f t="shared" si="412"/>
        <v>0</v>
      </c>
      <c r="BN389" s="125">
        <f t="shared" si="413"/>
        <v>3.3875920442435357</v>
      </c>
      <c r="BO389" s="124" t="str">
        <f t="shared" si="414"/>
        <v>C</v>
      </c>
      <c r="BP389" s="310"/>
      <c r="BQ389" s="302">
        <f t="shared" si="415"/>
        <v>1500</v>
      </c>
      <c r="BR389" s="126">
        <v>374</v>
      </c>
      <c r="BS389" s="127">
        <f t="shared" si="416"/>
        <v>1.1134024721761944E-8</v>
      </c>
      <c r="BT389" s="126">
        <f t="shared" si="417"/>
        <v>22.5</v>
      </c>
      <c r="BU389" s="303">
        <f t="shared" si="418"/>
        <v>8.6999999999999993</v>
      </c>
      <c r="BV389" s="276">
        <f t="shared" si="419"/>
        <v>0.93333333333333335</v>
      </c>
      <c r="BW389" s="276">
        <f t="shared" si="420"/>
        <v>6.9444444444444441E-3</v>
      </c>
      <c r="BX389" s="125">
        <f t="shared" si="421"/>
        <v>1</v>
      </c>
      <c r="BY389" s="125">
        <f t="shared" si="422"/>
        <v>2.3630583229488169E-3</v>
      </c>
      <c r="BZ389" s="125">
        <f t="shared" si="423"/>
        <v>8.6999999999999993</v>
      </c>
      <c r="CA389" s="125">
        <f t="shared" si="424"/>
        <v>0.13277441033178705</v>
      </c>
      <c r="CB389" s="125">
        <f t="shared" si="425"/>
        <v>0.99970247133955847</v>
      </c>
      <c r="CC389" s="125">
        <f t="shared" si="426"/>
        <v>3592.3910661730642</v>
      </c>
      <c r="CD389" s="125">
        <f t="shared" si="427"/>
        <v>1.068839301700776</v>
      </c>
      <c r="CE389" s="125">
        <f t="shared" si="428"/>
        <v>3361</v>
      </c>
      <c r="CF389" s="304" cm="1">
        <f t="array" ref="CF389">PEDBIKE_DELAY(BW389,BV389,AG389,AH389,AP389,AQ389,AN389,L389,FALSE)</f>
        <v>194.80551535986473</v>
      </c>
      <c r="CG389" s="306">
        <f t="shared" si="429"/>
        <v>8.6999999999999993</v>
      </c>
      <c r="CH389" s="125">
        <f t="shared" si="430"/>
        <v>1</v>
      </c>
      <c r="CI389" s="125">
        <f t="shared" si="431"/>
        <v>2.3630583229488169E-3</v>
      </c>
      <c r="CJ389" s="125">
        <f t="shared" si="432"/>
        <v>8.6999999999999993</v>
      </c>
      <c r="CK389" s="125">
        <f t="shared" si="433"/>
        <v>0.99970247133955847</v>
      </c>
      <c r="CL389" s="125">
        <f t="shared" si="434"/>
        <v>1</v>
      </c>
      <c r="CM389" s="125">
        <f t="shared" si="435"/>
        <v>3591.3222268713635</v>
      </c>
      <c r="CN389" s="125">
        <f t="shared" si="436"/>
        <v>1.068839301700776</v>
      </c>
      <c r="CO389" s="127">
        <f t="shared" si="437"/>
        <v>3361</v>
      </c>
      <c r="CP389" s="125" cm="1">
        <f t="array" ref="CP389">PEDBIKE_DELAY(BW389,AW389,AG389,AH389,AP389,AQ389,AN389,L389,FALSE)</f>
        <v>194.80551535986473</v>
      </c>
      <c r="CQ389" s="126">
        <f t="shared" si="438"/>
        <v>30.5</v>
      </c>
      <c r="CR389" s="126">
        <f t="shared" si="439"/>
        <v>78.5</v>
      </c>
      <c r="CS389" s="126">
        <f t="shared" si="440"/>
        <v>54.5</v>
      </c>
      <c r="CT389" s="304">
        <f t="shared" si="441"/>
        <v>35.950000000000003</v>
      </c>
      <c r="CU389" s="126">
        <f t="shared" si="452"/>
        <v>194.80551535986473</v>
      </c>
      <c r="CV389" s="126">
        <f t="shared" si="442"/>
        <v>0</v>
      </c>
      <c r="CW389" s="127">
        <f t="shared" si="443"/>
        <v>0</v>
      </c>
      <c r="CX389" s="124">
        <f t="shared" si="444"/>
        <v>12</v>
      </c>
      <c r="CY389" s="124">
        <f t="shared" si="453"/>
        <v>4.9139999999999997</v>
      </c>
      <c r="CZ389" s="124">
        <f t="shared" si="454"/>
        <v>2.1140726832010563</v>
      </c>
      <c r="DA389" s="125">
        <f t="shared" si="445"/>
        <v>-1.7006999999999999</v>
      </c>
      <c r="DB389" s="125">
        <f t="shared" si="446"/>
        <v>0.69299999999999995</v>
      </c>
      <c r="DC389" s="125">
        <f t="shared" si="447"/>
        <v>3.1246999999999994</v>
      </c>
      <c r="DD389" s="125">
        <f t="shared" si="455"/>
        <v>8.1527726832010572</v>
      </c>
      <c r="DE389" s="298" t="str">
        <f t="shared" si="448"/>
        <v>C</v>
      </c>
    </row>
    <row r="390" spans="1:109" x14ac:dyDescent="0.25">
      <c r="A390" s="23">
        <v>100</v>
      </c>
      <c r="B390" s="23">
        <v>15</v>
      </c>
      <c r="C390" s="23">
        <v>1</v>
      </c>
      <c r="D390" s="23" t="s">
        <v>267</v>
      </c>
      <c r="E390" s="312">
        <f t="shared" ref="E390:E453" si="456">BN390</f>
        <v>1.4152682725854351</v>
      </c>
      <c r="F390" s="287" t="str">
        <f t="shared" ref="F390:F453" si="457">BO390</f>
        <v>A</v>
      </c>
      <c r="G390" s="312">
        <f t="shared" ref="G390:H453" si="458">DC390</f>
        <v>2.1118999999999994</v>
      </c>
      <c r="H390" s="312">
        <f t="shared" si="458"/>
        <v>0.24839999999999987</v>
      </c>
      <c r="I390" s="287" t="str">
        <f t="shared" ref="I390:I453" si="459">DE390</f>
        <v>B</v>
      </c>
      <c r="J390" s="320">
        <f t="shared" si="449"/>
        <v>1</v>
      </c>
      <c r="K390" s="80">
        <f t="shared" si="450"/>
        <v>1</v>
      </c>
      <c r="L390" s="82">
        <f t="shared" si="451"/>
        <v>1</v>
      </c>
      <c r="M390" s="80">
        <f t="shared" ref="M390:M453" si="460">B390</f>
        <v>15</v>
      </c>
      <c r="N390" s="80">
        <f t="shared" ref="N390:N453" si="461">P390*0.2</f>
        <v>20</v>
      </c>
      <c r="O390" s="80">
        <f t="shared" ref="O390:O453" si="462">P390*0.2</f>
        <v>20</v>
      </c>
      <c r="P390" s="80">
        <f t="shared" ref="P390:P453" si="463">A390</f>
        <v>100</v>
      </c>
      <c r="Q390" s="80">
        <f t="shared" ref="Q390:Q453" si="464">2*SUM(N390:P390)</f>
        <v>280</v>
      </c>
      <c r="R390" s="80">
        <f t="shared" ref="R390:R453" si="465">Q390</f>
        <v>280</v>
      </c>
      <c r="S390" s="80">
        <f t="shared" ref="S390:S453" si="466">N390*0.5</f>
        <v>10</v>
      </c>
      <c r="T390" s="80">
        <f>0</f>
        <v>0</v>
      </c>
      <c r="U390" s="80">
        <f>'Int. Sens. Plot'!$B$2</f>
        <v>100</v>
      </c>
      <c r="V390" s="80">
        <f>'Int. Sens. Plot'!$B$3</f>
        <v>25</v>
      </c>
      <c r="W390" s="80">
        <f t="shared" ref="W390:W453" si="467">V390*0.2</f>
        <v>5</v>
      </c>
      <c r="X390" s="80">
        <f t="shared" ref="X390:X453" si="468">V390*0.2</f>
        <v>5</v>
      </c>
      <c r="Y390" s="225">
        <v>0.5</v>
      </c>
      <c r="Z390" s="80">
        <v>0</v>
      </c>
      <c r="AA390" s="86">
        <v>45</v>
      </c>
      <c r="AB390" s="86">
        <v>5</v>
      </c>
      <c r="AC390" s="80">
        <v>90</v>
      </c>
      <c r="AD390" s="80">
        <v>45</v>
      </c>
      <c r="AE390" s="80">
        <v>12</v>
      </c>
      <c r="AF390" s="80">
        <f t="shared" ref="AF390:AF453" si="469">12*J390+AK390</f>
        <v>21</v>
      </c>
      <c r="AG390" s="80">
        <f t="shared" ref="AG390:AG453" si="470">12*J390+AK390</f>
        <v>21</v>
      </c>
      <c r="AH390" s="86">
        <v>0</v>
      </c>
      <c r="AI390" s="86">
        <v>12</v>
      </c>
      <c r="AJ390" s="40">
        <v>370.9</v>
      </c>
      <c r="AK390" s="86">
        <v>9</v>
      </c>
      <c r="AL390" s="86">
        <v>0</v>
      </c>
      <c r="AM390" s="91">
        <v>1</v>
      </c>
      <c r="AN390" s="91">
        <v>0.1</v>
      </c>
      <c r="AO390" s="122">
        <v>3.5</v>
      </c>
      <c r="AP390" s="122">
        <v>10</v>
      </c>
      <c r="AQ390" s="122">
        <v>3</v>
      </c>
      <c r="AR390" s="122">
        <v>3</v>
      </c>
      <c r="AS390" s="122" t="str">
        <f t="shared" ref="AS390:AS453" si="471">D390</f>
        <v>Free</v>
      </c>
      <c r="AT390" s="119" t="s">
        <v>74</v>
      </c>
      <c r="AU390" s="321" t="s">
        <v>74</v>
      </c>
      <c r="AV390" s="306">
        <f t="shared" ref="AV390:AV453" si="472">(AF390/AO390) + 3</f>
        <v>9</v>
      </c>
      <c r="AW390" s="276">
        <f t="shared" ref="AW390:AW453" si="473">Q390/3600</f>
        <v>7.7777777777777779E-2</v>
      </c>
      <c r="AX390" s="276">
        <f t="shared" ref="AX390:AX453" si="474">U390/3600</f>
        <v>2.7777777777777776E-2</v>
      </c>
      <c r="AY390" s="125">
        <f t="shared" ref="AY390:AY453" si="475">MAX(8*AZ390/AE390,1)</f>
        <v>1</v>
      </c>
      <c r="AZ390" s="125">
        <f t="shared" ref="AZ390:AZ453" si="476">(AX390*EXP(AX390*AV390)+AW390*EXP(-AW390*AV390))/((AX390+AW390)*EXP((AX390-AW390)*AV390))</f>
        <v>1.1037881315974762</v>
      </c>
      <c r="BA390" s="125">
        <f t="shared" ref="BA390:BA453" si="477">AV390+2*(AY390-1)</f>
        <v>9</v>
      </c>
      <c r="BB390" s="125">
        <f t="shared" ref="BB390:BB453" si="478">1-EXP(-BA390*AW390/J390)</f>
        <v>0.50341469620859047</v>
      </c>
      <c r="BC390" s="125">
        <f t="shared" ref="BC390:BC453" si="479">1-(1-BB390)^J390</f>
        <v>0.50341469620859047</v>
      </c>
      <c r="BD390" s="326">
        <f t="shared" ref="BD390:BD453" si="480">IF(AS390="Free", (1/AW390)*(EXP(AW390*BA390)-AW390*BA390-1)/BC390, "-")</f>
        <v>8.0132014661959605</v>
      </c>
      <c r="BE390" s="125">
        <f t="shared" ref="BE390:BE453" si="481">IF(AS390="Free", ROUND(1/EXP(-AW390*AV390),0),"-")</f>
        <v>2</v>
      </c>
      <c r="BF390" s="125">
        <f t="shared" ref="BF390:BF453" si="482">((1/(AW390/J390)) - (AV390-(1/(AW390/J390)))*EXP(-(AW390/J390)*AV390))/(1-EXP(-(AW390/J390)*AV390))</f>
        <v>29.344680292176033</v>
      </c>
      <c r="BG390" s="125">
        <f t="shared" ref="BG390:BG453" si="483">0.681*J390^0.514</f>
        <v>0.68100000000000005</v>
      </c>
      <c r="BH390" s="127">
        <f t="shared" ref="BH390:BH453" si="484">2*SUM(N390:P390)/(4*J390)</f>
        <v>70</v>
      </c>
      <c r="BI390" s="125">
        <f t="shared" ref="BI390:BI453" si="485">0.00013*BH390*M390</f>
        <v>0.13649999999999998</v>
      </c>
      <c r="BJ390" s="125">
        <f t="shared" ref="BJ390:BJ453" si="486">0.00569*SUM(S390:T390)/4-Z390*(0.0027*BH390-0.1946)</f>
        <v>1.4225E-2</v>
      </c>
      <c r="BK390" s="127">
        <f t="shared" ref="BK390:BK453" si="487">AD390+4</f>
        <v>49</v>
      </c>
      <c r="BL390" s="126">
        <f>IF(AS390="Signalized",(AC390-BK390)^2/(2*AC390),IF(AS390="Free",PEDBIKE_DELAY(AX390,AW390,AF390,AE390,AO390,AR390,AM390,L390,TRUE),IF(AS390="Stop",1,"Control N/A!")))</f>
        <v>0.66837164317476727</v>
      </c>
      <c r="BM390" s="125">
        <f t="shared" ref="BM390:BM453" si="488">0.0401*LN(BL390)</f>
        <v>-1.6156727414564771E-2</v>
      </c>
      <c r="BN390" s="125">
        <f t="shared" ref="BN390:BN453" si="489">IF(J390&gt;0,0.5997+BG390+BI390+BJ390+BM390,0)</f>
        <v>1.4152682725854351</v>
      </c>
      <c r="BO390" s="124" t="str">
        <f t="shared" ref="BO390:BO453" si="490">IF(BN390&lt;=2,"A",IF(BN390&lt;=2.75,"B",IF(BN390&lt;=3.5,"C",IF(BN390&lt;=4.25,"D",IF(BN390&lt;=5,"E","F")))))</f>
        <v>A</v>
      </c>
      <c r="BP390" s="310"/>
      <c r="BQ390" s="302">
        <f t="shared" ref="BQ390:BQ453" si="491">MAX(1500*ROUNDDOWN(AH390/2.5,0),1500)</f>
        <v>1500</v>
      </c>
      <c r="BR390" s="126">
        <v>375</v>
      </c>
      <c r="BS390" s="127">
        <f t="shared" ref="BS390:BS453" si="492">BQ390*EXP(-(N390/3600)*BR390)*AA390/AC390</f>
        <v>93.385853583092228</v>
      </c>
      <c r="BT390" s="126">
        <f t="shared" ref="BT390:BT453" si="493">0.5*AC390*(1-AA390/AC390)^2/(1-MIN(V390/BS390,1)*(AA390/AC390))</f>
        <v>12.988561117557339</v>
      </c>
      <c r="BU390" s="303">
        <f t="shared" ref="BU390:BU453" si="494">AG390/AP390 +AQ390</f>
        <v>5.0999999999999996</v>
      </c>
      <c r="BV390" s="276">
        <f t="shared" ref="BV390:BV453" si="495">R390/3600</f>
        <v>7.7777777777777779E-2</v>
      </c>
      <c r="BW390" s="276">
        <f t="shared" ref="BW390:BW453" si="496">V390/3600</f>
        <v>6.9444444444444441E-3</v>
      </c>
      <c r="BX390" s="125">
        <f t="shared" ref="BX390:BX453" si="497">MAX(IF(AH390=0,0,4*BY390/AH390),1)</f>
        <v>1</v>
      </c>
      <c r="BY390" s="125">
        <f t="shared" ref="BY390:BY453" si="498">((V390/3600)*EXP(BU390*V390/3600) + BV390*EXP(-BV390*BU390))/(((V390/3600)+BV390)*EXP(((V390/3600)-BV390))*BU390)</f>
        <v>0.14782490273109056</v>
      </c>
      <c r="BZ390" s="125">
        <f t="shared" ref="BZ390:BZ453" si="499">BU390+2*(BX390-1)</f>
        <v>5.0999999999999996</v>
      </c>
      <c r="CA390" s="125">
        <f t="shared" ref="CA390:CA453" si="500">1-EXP(-BZ390*BV390/AG390)</f>
        <v>1.8711611771168868E-2</v>
      </c>
      <c r="CB390" s="125">
        <f t="shared" ref="CB390:CB453" si="501">1 - (1-CA390)^AG390</f>
        <v>0.32744182566942437</v>
      </c>
      <c r="CC390" s="125">
        <f t="shared" ref="CC390:CC453" si="502">(1/BV390)*(EXP(BV390*BU390)-AW390*BU390-1)/CB390</f>
        <v>3.5414886057891568</v>
      </c>
      <c r="CD390" s="125">
        <f t="shared" ref="CD390:CD453" si="503">((1/BV390) - (CJ390+(1/BV390))*EXP(-BV390*CJ390))/(1-EXP(-BV390*CJ390))</f>
        <v>2.3818571111220983</v>
      </c>
      <c r="CE390" s="125">
        <f t="shared" ref="CE390:CE453" si="504">ROUND(1/EXP(-BV390*BZ390),0)</f>
        <v>1</v>
      </c>
      <c r="CF390" s="304" cm="1">
        <f t="array" ref="CF390">PEDBIKE_DELAY(BW390,BV390,AG390,AH390,AP390,AQ390,AN390,L390,FALSE)</f>
        <v>0.38103133335505995</v>
      </c>
      <c r="CG390" s="306">
        <f t="shared" ref="CG390:CG453" si="505">AF390/AP390 +AQ390</f>
        <v>5.0999999999999996</v>
      </c>
      <c r="CH390" s="125">
        <f t="shared" ref="CH390:CH453" si="506">MAX(IF(AH390=0,0,4*CI390/AH390),1)</f>
        <v>1</v>
      </c>
      <c r="CI390" s="125">
        <f t="shared" ref="CI390:CI453" si="507">((V390/3600)*EXP(CG390*V390/3600) + AW390*EXP(-AW390*CG390))/(((V390/3600)+AW390)*EXP(((V390/3600)-AW390))*CG390)</f>
        <v>0.14782490273109056</v>
      </c>
      <c r="CJ390" s="125">
        <f t="shared" ref="CJ390:CJ453" si="508">CG390+2*(CH390-1)</f>
        <v>5.0999999999999996</v>
      </c>
      <c r="CK390" s="125">
        <f t="shared" ref="CK390:CK453" si="509">1-EXP(-CJ390*AW390)</f>
        <v>0.32744182566942426</v>
      </c>
      <c r="CL390" s="125">
        <f t="shared" ref="CL390:CL453" si="510">1-(1-CK390)^AF390</f>
        <v>0.99975882795512139</v>
      </c>
      <c r="CM390" s="125">
        <f t="shared" ref="CM390:CM453" si="511">(1/AW390)*(EXP(AW390*CJ390)-AW390*CJ390-1)/CL390</f>
        <v>1.1599112328309653</v>
      </c>
      <c r="CN390" s="125">
        <f t="shared" ref="CN390:CN453" si="512">((1/AW390) - (CJ390+(1/AW390))*EXP(-AW390*CJ390))/(1-EXP(-AW390*CJ390))</f>
        <v>2.3818571111220983</v>
      </c>
      <c r="CO390" s="127">
        <f t="shared" ref="CO390:CO453" si="513">ROUND(1/EXP(-AW390*CJ390),0)</f>
        <v>1</v>
      </c>
      <c r="CP390" s="125" cm="1">
        <f t="array" ref="CP390">PEDBIKE_DELAY(BW390,AW390,AG390,AH390,AP390,AQ390,AN390,L390,FALSE)</f>
        <v>0.38103133335505995</v>
      </c>
      <c r="CQ390" s="126">
        <f t="shared" ref="CQ390:CQ453" si="514">(AA390)/2 + AB390 + AQ390</f>
        <v>30.5</v>
      </c>
      <c r="CR390" s="126">
        <f t="shared" ref="CR390:CR453" si="515">((AC390-AA390)/2)+AA390+AB390+2*AQ390</f>
        <v>78.5</v>
      </c>
      <c r="CS390" s="126">
        <f t="shared" ref="CS390:CS453" si="516">(AA390/AC390)*CQ390+((AC390-AA390)/AC390)*CR390</f>
        <v>54.5</v>
      </c>
      <c r="CT390" s="304">
        <f t="shared" ref="CT390:CT453" si="517">BT390+(W390/V390)*((1-Y390)*80 + Y390*CS390)</f>
        <v>26.438561117557342</v>
      </c>
      <c r="CU390" s="126">
        <f t="shared" si="452"/>
        <v>0</v>
      </c>
      <c r="CV390" s="126">
        <f t="shared" ref="CV390:CV453" si="518">IF(AND(AT390="Yes",(AL390-1.5)&gt;0),AL390-1.5,AL390)</f>
        <v>0</v>
      </c>
      <c r="CW390" s="127">
        <f t="shared" ref="CW390:CW453" si="519">IF(AJ390&gt;0,0,1)</f>
        <v>0</v>
      </c>
      <c r="CX390" s="124">
        <f t="shared" ref="CX390:CX453" si="520">AI390+AH390+CV390+CW390*AK390</f>
        <v>12</v>
      </c>
      <c r="CY390" s="124">
        <f t="shared" si="453"/>
        <v>0.13649999999999998</v>
      </c>
      <c r="CZ390" s="124">
        <f t="shared" si="454"/>
        <v>0</v>
      </c>
      <c r="DA390" s="125">
        <f t="shared" ref="DA390:DA453" si="521">0.0153*AF390-0.2144*CX390</f>
        <v>-2.2515000000000001</v>
      </c>
      <c r="DB390" s="125">
        <f t="shared" ref="DB390:DB453" si="522">0.0066*SUM(N390:P390)/(4*L390)</f>
        <v>0.23100000000000001</v>
      </c>
      <c r="DC390" s="125">
        <f t="shared" ref="DC390:DC453" si="523">IF(J390&gt;0,4.1324+DB390+DA390,0)</f>
        <v>2.1118999999999994</v>
      </c>
      <c r="DD390" s="125">
        <f t="shared" si="455"/>
        <v>0.24839999999999987</v>
      </c>
      <c r="DE390" s="298" t="str">
        <f t="shared" ref="DE390:DE453" si="524">IF(DC390&lt;=2,"A",IF(DC390&lt;=2.75,"B",IF(DC390&lt;=3.5,"C",IF(DC390&lt;=4.25,"D",IF(DC390&lt;=5,"E","F")))))</f>
        <v>B</v>
      </c>
    </row>
    <row r="391" spans="1:109" x14ac:dyDescent="0.25">
      <c r="A391" s="23">
        <v>200</v>
      </c>
      <c r="B391" s="23">
        <v>15</v>
      </c>
      <c r="C391" s="23">
        <v>1</v>
      </c>
      <c r="D391" s="23" t="s">
        <v>267</v>
      </c>
      <c r="E391" s="312">
        <f t="shared" si="456"/>
        <v>1.5802751774552928</v>
      </c>
      <c r="F391" s="287" t="str">
        <f t="shared" si="457"/>
        <v>A</v>
      </c>
      <c r="G391" s="312">
        <f t="shared" si="458"/>
        <v>2.3428999999999993</v>
      </c>
      <c r="H391" s="312">
        <f t="shared" si="458"/>
        <v>0.61590000000000011</v>
      </c>
      <c r="I391" s="287" t="str">
        <f t="shared" si="459"/>
        <v>B</v>
      </c>
      <c r="J391" s="320">
        <f t="shared" ref="J391:J454" si="525">C391</f>
        <v>1</v>
      </c>
      <c r="K391" s="80">
        <f t="shared" ref="K391:K454" si="526">C391</f>
        <v>1</v>
      </c>
      <c r="L391" s="82">
        <f t="shared" ref="L391:L454" si="527">C391</f>
        <v>1</v>
      </c>
      <c r="M391" s="80">
        <f t="shared" si="460"/>
        <v>15</v>
      </c>
      <c r="N391" s="80">
        <f t="shared" si="461"/>
        <v>40</v>
      </c>
      <c r="O391" s="80">
        <f t="shared" si="462"/>
        <v>40</v>
      </c>
      <c r="P391" s="80">
        <f t="shared" si="463"/>
        <v>200</v>
      </c>
      <c r="Q391" s="80">
        <f t="shared" si="464"/>
        <v>560</v>
      </c>
      <c r="R391" s="80">
        <f t="shared" si="465"/>
        <v>560</v>
      </c>
      <c r="S391" s="80">
        <f t="shared" si="466"/>
        <v>20</v>
      </c>
      <c r="T391" s="80">
        <f>0</f>
        <v>0</v>
      </c>
      <c r="U391" s="80">
        <f>'Int. Sens. Plot'!$B$2</f>
        <v>100</v>
      </c>
      <c r="V391" s="80">
        <f>'Int. Sens. Plot'!$B$3</f>
        <v>25</v>
      </c>
      <c r="W391" s="80">
        <f t="shared" si="467"/>
        <v>5</v>
      </c>
      <c r="X391" s="80">
        <f t="shared" si="468"/>
        <v>5</v>
      </c>
      <c r="Y391" s="225">
        <v>0.5</v>
      </c>
      <c r="Z391" s="80">
        <v>0</v>
      </c>
      <c r="AA391" s="86">
        <v>45</v>
      </c>
      <c r="AB391" s="86">
        <v>5</v>
      </c>
      <c r="AC391" s="80">
        <v>90</v>
      </c>
      <c r="AD391" s="80">
        <v>45</v>
      </c>
      <c r="AE391" s="80">
        <v>12</v>
      </c>
      <c r="AF391" s="80">
        <f t="shared" si="469"/>
        <v>21</v>
      </c>
      <c r="AG391" s="80">
        <f t="shared" si="470"/>
        <v>21</v>
      </c>
      <c r="AH391" s="86">
        <v>0</v>
      </c>
      <c r="AI391" s="86">
        <v>12</v>
      </c>
      <c r="AJ391" s="40">
        <v>371.9</v>
      </c>
      <c r="AK391" s="86">
        <v>9</v>
      </c>
      <c r="AL391" s="86">
        <v>0</v>
      </c>
      <c r="AM391" s="91">
        <v>1</v>
      </c>
      <c r="AN391" s="91">
        <v>0.1</v>
      </c>
      <c r="AO391" s="122">
        <v>3.5</v>
      </c>
      <c r="AP391" s="122">
        <v>10</v>
      </c>
      <c r="AQ391" s="122">
        <v>3</v>
      </c>
      <c r="AR391" s="122">
        <v>3</v>
      </c>
      <c r="AS391" s="122" t="str">
        <f t="shared" si="471"/>
        <v>Free</v>
      </c>
      <c r="AT391" s="119" t="s">
        <v>74</v>
      </c>
      <c r="AU391" s="321" t="s">
        <v>74</v>
      </c>
      <c r="AV391" s="306">
        <f t="shared" si="472"/>
        <v>9</v>
      </c>
      <c r="AW391" s="276">
        <f t="shared" si="473"/>
        <v>0.15555555555555556</v>
      </c>
      <c r="AX391" s="276">
        <f t="shared" si="474"/>
        <v>2.7777777777777776E-2</v>
      </c>
      <c r="AY391" s="125">
        <f t="shared" si="475"/>
        <v>1</v>
      </c>
      <c r="AZ391" s="125">
        <f t="shared" si="476"/>
        <v>1.2752249018249304</v>
      </c>
      <c r="BA391" s="125">
        <f t="shared" si="477"/>
        <v>9</v>
      </c>
      <c r="BB391" s="125">
        <f t="shared" si="478"/>
        <v>0.75340303605839354</v>
      </c>
      <c r="BC391" s="125">
        <f t="shared" si="479"/>
        <v>0.75340303605839354</v>
      </c>
      <c r="BD391" s="326">
        <f t="shared" si="480"/>
        <v>14.123345282889648</v>
      </c>
      <c r="BE391" s="125">
        <f t="shared" si="481"/>
        <v>4</v>
      </c>
      <c r="BF391" s="125">
        <f t="shared" si="482"/>
        <v>7.6910560119050713</v>
      </c>
      <c r="BG391" s="125">
        <f t="shared" si="483"/>
        <v>0.68100000000000005</v>
      </c>
      <c r="BH391" s="127">
        <f t="shared" si="484"/>
        <v>140</v>
      </c>
      <c r="BI391" s="125">
        <f t="shared" si="485"/>
        <v>0.27299999999999996</v>
      </c>
      <c r="BJ391" s="125">
        <f t="shared" si="486"/>
        <v>2.845E-2</v>
      </c>
      <c r="BK391" s="127">
        <f t="shared" si="487"/>
        <v>49</v>
      </c>
      <c r="BL391" s="126">
        <f>IF(AS391="Signalized",(AC391-BK391)^2/(2*AC391),IF(AS391="Free",PEDBIKE_DELAY(AX391,AW391,AF391,AE391,AO391,AR391,AM391,L391,TRUE),IF(AS391="Stop",1,"Control N/A!")))</f>
        <v>0.95432243789878735</v>
      </c>
      <c r="BM391" s="125">
        <f t="shared" si="488"/>
        <v>-1.8748225447072495E-3</v>
      </c>
      <c r="BN391" s="125">
        <f t="shared" si="489"/>
        <v>1.5802751774552928</v>
      </c>
      <c r="BO391" s="124" t="str">
        <f t="shared" si="490"/>
        <v>A</v>
      </c>
      <c r="BP391" s="310"/>
      <c r="BQ391" s="302">
        <f t="shared" si="491"/>
        <v>1500</v>
      </c>
      <c r="BR391" s="126">
        <v>376</v>
      </c>
      <c r="BS391" s="127">
        <f t="shared" si="492"/>
        <v>11.49940653922218</v>
      </c>
      <c r="BT391" s="126">
        <f t="shared" si="493"/>
        <v>22.5</v>
      </c>
      <c r="BU391" s="303">
        <f t="shared" si="494"/>
        <v>5.0999999999999996</v>
      </c>
      <c r="BV391" s="276">
        <f t="shared" si="495"/>
        <v>0.15555555555555556</v>
      </c>
      <c r="BW391" s="276">
        <f t="shared" si="496"/>
        <v>6.9444444444444441E-3</v>
      </c>
      <c r="BX391" s="125">
        <f t="shared" si="497"/>
        <v>1</v>
      </c>
      <c r="BY391" s="125">
        <f t="shared" si="498"/>
        <v>0.10857847474827272</v>
      </c>
      <c r="BZ391" s="125">
        <f t="shared" si="499"/>
        <v>5.0999999999999996</v>
      </c>
      <c r="CA391" s="125">
        <f t="shared" si="500"/>
        <v>3.7073099127262754E-2</v>
      </c>
      <c r="CB391" s="125">
        <f t="shared" si="501"/>
        <v>0.54766550214112308</v>
      </c>
      <c r="CC391" s="125">
        <f t="shared" si="502"/>
        <v>4.8997322097653022</v>
      </c>
      <c r="CD391" s="125">
        <f t="shared" si="503"/>
        <v>2.2163179087471558</v>
      </c>
      <c r="CE391" s="125">
        <f t="shared" si="504"/>
        <v>2</v>
      </c>
      <c r="CF391" s="304" cm="1">
        <f t="array" ref="CF391">PEDBIKE_DELAY(BW391,BV391,AG391,AH391,AP391,AQ391,AN391,L391,FALSE)</f>
        <v>0.81663296669681418</v>
      </c>
      <c r="CG391" s="306">
        <f t="shared" si="505"/>
        <v>5.0999999999999996</v>
      </c>
      <c r="CH391" s="125">
        <f t="shared" si="506"/>
        <v>1</v>
      </c>
      <c r="CI391" s="125">
        <f t="shared" si="507"/>
        <v>0.10857847474827272</v>
      </c>
      <c r="CJ391" s="125">
        <f t="shared" si="508"/>
        <v>5.0999999999999996</v>
      </c>
      <c r="CK391" s="125">
        <f t="shared" si="509"/>
        <v>0.54766550214112297</v>
      </c>
      <c r="CL391" s="125">
        <f t="shared" si="510"/>
        <v>0.99999994183604479</v>
      </c>
      <c r="CM391" s="125">
        <f t="shared" si="511"/>
        <v>2.6834144570961471</v>
      </c>
      <c r="CN391" s="125">
        <f t="shared" si="512"/>
        <v>2.2163179087471558</v>
      </c>
      <c r="CO391" s="127">
        <f t="shared" si="513"/>
        <v>2</v>
      </c>
      <c r="CP391" s="125" cm="1">
        <f t="array" ref="CP391">PEDBIKE_DELAY(BW391,AW391,AG391,AH391,AP391,AQ391,AN391,L391,FALSE)</f>
        <v>0.81663296669681418</v>
      </c>
      <c r="CQ391" s="126">
        <f t="shared" si="514"/>
        <v>30.5</v>
      </c>
      <c r="CR391" s="126">
        <f t="shared" si="515"/>
        <v>78.5</v>
      </c>
      <c r="CS391" s="126">
        <f t="shared" si="516"/>
        <v>54.5</v>
      </c>
      <c r="CT391" s="304">
        <f t="shared" si="517"/>
        <v>35.950000000000003</v>
      </c>
      <c r="CU391" s="126">
        <f t="shared" ref="CU391:CU454" si="528">IF(AS391="Signalized",CT391,IF(AS391="Free",0,IF(AS391="Stop",CF391,"Control N/A!")))</f>
        <v>0</v>
      </c>
      <c r="CV391" s="126">
        <f t="shared" si="518"/>
        <v>0</v>
      </c>
      <c r="CW391" s="127">
        <f t="shared" si="519"/>
        <v>0</v>
      </c>
      <c r="CX391" s="124">
        <f t="shared" si="520"/>
        <v>12</v>
      </c>
      <c r="CY391" s="124">
        <f t="shared" ref="CY391:CY454" si="529">(13/100000)*(Q391/4)*M391</f>
        <v>0.27299999999999996</v>
      </c>
      <c r="CZ391" s="124">
        <f t="shared" ref="CZ391:CZ454" si="530">IF(CU391&gt;1, 0.401*LN(CU391), 0)</f>
        <v>0</v>
      </c>
      <c r="DA391" s="125">
        <f t="shared" si="521"/>
        <v>-2.2515000000000001</v>
      </c>
      <c r="DB391" s="125">
        <f t="shared" si="522"/>
        <v>0.46200000000000002</v>
      </c>
      <c r="DC391" s="125">
        <f t="shared" si="523"/>
        <v>2.3428999999999993</v>
      </c>
      <c r="DD391" s="125">
        <f t="shared" ref="DD391:DD454" si="531">IF(J391&gt;0,2.1324+DB391+DA391+CZ391+CY391,0)</f>
        <v>0.61590000000000011</v>
      </c>
      <c r="DE391" s="298" t="str">
        <f t="shared" si="524"/>
        <v>B</v>
      </c>
    </row>
    <row r="392" spans="1:109" x14ac:dyDescent="0.25">
      <c r="A392" s="23">
        <v>300</v>
      </c>
      <c r="B392" s="23">
        <v>15</v>
      </c>
      <c r="C392" s="23">
        <v>1</v>
      </c>
      <c r="D392" s="23" t="s">
        <v>267</v>
      </c>
      <c r="E392" s="312">
        <f t="shared" si="456"/>
        <v>1.7344837377887987</v>
      </c>
      <c r="F392" s="287" t="str">
        <f t="shared" si="457"/>
        <v>A</v>
      </c>
      <c r="G392" s="312">
        <f t="shared" si="458"/>
        <v>2.5738999999999992</v>
      </c>
      <c r="H392" s="312">
        <f t="shared" si="458"/>
        <v>0.98340000000000005</v>
      </c>
      <c r="I392" s="287" t="str">
        <f t="shared" si="459"/>
        <v>B</v>
      </c>
      <c r="J392" s="320">
        <f t="shared" si="525"/>
        <v>1</v>
      </c>
      <c r="K392" s="80">
        <f t="shared" si="526"/>
        <v>1</v>
      </c>
      <c r="L392" s="82">
        <f t="shared" si="527"/>
        <v>1</v>
      </c>
      <c r="M392" s="80">
        <f t="shared" si="460"/>
        <v>15</v>
      </c>
      <c r="N392" s="80">
        <f t="shared" si="461"/>
        <v>60</v>
      </c>
      <c r="O392" s="80">
        <f t="shared" si="462"/>
        <v>60</v>
      </c>
      <c r="P392" s="80">
        <f t="shared" si="463"/>
        <v>300</v>
      </c>
      <c r="Q392" s="80">
        <f t="shared" si="464"/>
        <v>840</v>
      </c>
      <c r="R392" s="80">
        <f t="shared" si="465"/>
        <v>840</v>
      </c>
      <c r="S392" s="80">
        <f t="shared" si="466"/>
        <v>30</v>
      </c>
      <c r="T392" s="80">
        <f>0</f>
        <v>0</v>
      </c>
      <c r="U392" s="80">
        <f>'Int. Sens. Plot'!$B$2</f>
        <v>100</v>
      </c>
      <c r="V392" s="80">
        <f>'Int. Sens. Plot'!$B$3</f>
        <v>25</v>
      </c>
      <c r="W392" s="80">
        <f t="shared" si="467"/>
        <v>5</v>
      </c>
      <c r="X392" s="80">
        <f t="shared" si="468"/>
        <v>5</v>
      </c>
      <c r="Y392" s="225">
        <v>0.5</v>
      </c>
      <c r="Z392" s="80">
        <v>0</v>
      </c>
      <c r="AA392" s="86">
        <v>45</v>
      </c>
      <c r="AB392" s="86">
        <v>5</v>
      </c>
      <c r="AC392" s="80">
        <v>90</v>
      </c>
      <c r="AD392" s="80">
        <v>45</v>
      </c>
      <c r="AE392" s="80">
        <v>12</v>
      </c>
      <c r="AF392" s="80">
        <f t="shared" si="469"/>
        <v>21</v>
      </c>
      <c r="AG392" s="80">
        <f t="shared" si="470"/>
        <v>21</v>
      </c>
      <c r="AH392" s="86">
        <v>0</v>
      </c>
      <c r="AI392" s="86">
        <v>12</v>
      </c>
      <c r="AJ392" s="40">
        <v>372.9</v>
      </c>
      <c r="AK392" s="86">
        <v>9</v>
      </c>
      <c r="AL392" s="86">
        <v>0</v>
      </c>
      <c r="AM392" s="91">
        <v>1</v>
      </c>
      <c r="AN392" s="91">
        <v>0.1</v>
      </c>
      <c r="AO392" s="122">
        <v>3.5</v>
      </c>
      <c r="AP392" s="122">
        <v>10</v>
      </c>
      <c r="AQ392" s="122">
        <v>3</v>
      </c>
      <c r="AR392" s="122">
        <v>3</v>
      </c>
      <c r="AS392" s="122" t="str">
        <f t="shared" si="471"/>
        <v>Free</v>
      </c>
      <c r="AT392" s="119" t="s">
        <v>74</v>
      </c>
      <c r="AU392" s="321" t="s">
        <v>74</v>
      </c>
      <c r="AV392" s="306">
        <f t="shared" si="472"/>
        <v>9</v>
      </c>
      <c r="AW392" s="276">
        <f t="shared" si="473"/>
        <v>0.23333333333333334</v>
      </c>
      <c r="AX392" s="276">
        <f t="shared" si="474"/>
        <v>2.7777777777777776E-2</v>
      </c>
      <c r="AY392" s="125">
        <f t="shared" si="475"/>
        <v>1.0431274106643578</v>
      </c>
      <c r="AZ392" s="125">
        <f t="shared" si="476"/>
        <v>1.5646911159965367</v>
      </c>
      <c r="BA392" s="125">
        <f t="shared" si="477"/>
        <v>9.0862548213287155</v>
      </c>
      <c r="BB392" s="125">
        <f t="shared" si="478"/>
        <v>0.87998350952023063</v>
      </c>
      <c r="BC392" s="125">
        <f t="shared" si="479"/>
        <v>0.87998350952023063</v>
      </c>
      <c r="BD392" s="326">
        <f t="shared" si="480"/>
        <v>25.383895446960093</v>
      </c>
      <c r="BE392" s="125">
        <f t="shared" si="481"/>
        <v>8</v>
      </c>
      <c r="BF392" s="125">
        <f t="shared" si="482"/>
        <v>4.2259094759204485</v>
      </c>
      <c r="BG392" s="125">
        <f t="shared" si="483"/>
        <v>0.68100000000000005</v>
      </c>
      <c r="BH392" s="127">
        <f t="shared" si="484"/>
        <v>210</v>
      </c>
      <c r="BI392" s="125">
        <f t="shared" si="485"/>
        <v>0.40949999999999998</v>
      </c>
      <c r="BJ392" s="125">
        <f t="shared" si="486"/>
        <v>4.2674999999999998E-2</v>
      </c>
      <c r="BK392" s="127">
        <f t="shared" si="487"/>
        <v>49</v>
      </c>
      <c r="BL392" s="126">
        <f>IF(AS392="Signalized",(AC392-BK392)^2/(2*AC392),IF(AS392="Free",PEDBIKE_DELAY(AX392,AW392,AF392,AE392,AO392,AR392,AM392,L392,TRUE),IF(AS392="Stop",1,"Control N/A!")))</f>
        <v>1.040933752570059</v>
      </c>
      <c r="BM392" s="125">
        <f t="shared" si="488"/>
        <v>1.6087377887987107E-3</v>
      </c>
      <c r="BN392" s="125">
        <f t="shared" si="489"/>
        <v>1.7344837377887987</v>
      </c>
      <c r="BO392" s="124" t="str">
        <f t="shared" si="490"/>
        <v>A</v>
      </c>
      <c r="BP392" s="310"/>
      <c r="BQ392" s="302">
        <f t="shared" si="491"/>
        <v>1500</v>
      </c>
      <c r="BR392" s="126">
        <v>377</v>
      </c>
      <c r="BS392" s="127">
        <f t="shared" si="492"/>
        <v>1.4003747413511431</v>
      </c>
      <c r="BT392" s="126">
        <f t="shared" si="493"/>
        <v>22.5</v>
      </c>
      <c r="BU392" s="303">
        <f t="shared" si="494"/>
        <v>5.0999999999999996</v>
      </c>
      <c r="BV392" s="276">
        <f t="shared" si="495"/>
        <v>0.23333333333333334</v>
      </c>
      <c r="BW392" s="276">
        <f t="shared" si="496"/>
        <v>6.9444444444444441E-3</v>
      </c>
      <c r="BX392" s="125">
        <f t="shared" si="497"/>
        <v>1</v>
      </c>
      <c r="BY392" s="125">
        <f t="shared" si="498"/>
        <v>8.0007372554138312E-2</v>
      </c>
      <c r="BZ392" s="125">
        <f t="shared" si="499"/>
        <v>5.0999999999999996</v>
      </c>
      <c r="CA392" s="125">
        <f t="shared" si="500"/>
        <v>5.5091013460408234E-2</v>
      </c>
      <c r="CB392" s="125">
        <f t="shared" si="501"/>
        <v>0.69577873593329587</v>
      </c>
      <c r="CC392" s="125">
        <f t="shared" si="502"/>
        <v>6.7575744417709016</v>
      </c>
      <c r="CD392" s="125">
        <f t="shared" si="503"/>
        <v>2.0557978387003959</v>
      </c>
      <c r="CE392" s="125">
        <f t="shared" si="504"/>
        <v>3</v>
      </c>
      <c r="CF392" s="304" cm="1">
        <f t="array" ref="CF392">PEDBIKE_DELAY(BW392,BV392,AG392,AH392,AP392,AQ392,AN392,L392,FALSE)</f>
        <v>1.3031949216072376</v>
      </c>
      <c r="CG392" s="306">
        <f t="shared" si="505"/>
        <v>5.0999999999999996</v>
      </c>
      <c r="CH392" s="125">
        <f t="shared" si="506"/>
        <v>1</v>
      </c>
      <c r="CI392" s="125">
        <f t="shared" si="507"/>
        <v>8.0007372554138312E-2</v>
      </c>
      <c r="CJ392" s="125">
        <f t="shared" si="508"/>
        <v>5.0999999999999996</v>
      </c>
      <c r="CK392" s="125">
        <f t="shared" si="509"/>
        <v>0.69577873593329587</v>
      </c>
      <c r="CL392" s="125">
        <f t="shared" si="510"/>
        <v>0.99999999998597244</v>
      </c>
      <c r="CM392" s="125">
        <f t="shared" si="511"/>
        <v>4.7017766031364596</v>
      </c>
      <c r="CN392" s="125">
        <f t="shared" si="512"/>
        <v>2.0557978387003959</v>
      </c>
      <c r="CO392" s="127">
        <f t="shared" si="513"/>
        <v>3</v>
      </c>
      <c r="CP392" s="125" cm="1">
        <f t="array" ref="CP392">PEDBIKE_DELAY(BW392,AW392,AG392,AH392,AP392,AQ392,AN392,L392,FALSE)</f>
        <v>1.3031949216072376</v>
      </c>
      <c r="CQ392" s="126">
        <f t="shared" si="514"/>
        <v>30.5</v>
      </c>
      <c r="CR392" s="126">
        <f t="shared" si="515"/>
        <v>78.5</v>
      </c>
      <c r="CS392" s="126">
        <f t="shared" si="516"/>
        <v>54.5</v>
      </c>
      <c r="CT392" s="304">
        <f t="shared" si="517"/>
        <v>35.950000000000003</v>
      </c>
      <c r="CU392" s="126">
        <f t="shared" si="528"/>
        <v>0</v>
      </c>
      <c r="CV392" s="126">
        <f t="shared" si="518"/>
        <v>0</v>
      </c>
      <c r="CW392" s="127">
        <f t="shared" si="519"/>
        <v>0</v>
      </c>
      <c r="CX392" s="124">
        <f t="shared" si="520"/>
        <v>12</v>
      </c>
      <c r="CY392" s="124">
        <f t="shared" si="529"/>
        <v>0.40949999999999998</v>
      </c>
      <c r="CZ392" s="124">
        <f t="shared" si="530"/>
        <v>0</v>
      </c>
      <c r="DA392" s="125">
        <f t="shared" si="521"/>
        <v>-2.2515000000000001</v>
      </c>
      <c r="DB392" s="125">
        <f t="shared" si="522"/>
        <v>0.69299999999999995</v>
      </c>
      <c r="DC392" s="125">
        <f t="shared" si="523"/>
        <v>2.5738999999999992</v>
      </c>
      <c r="DD392" s="125">
        <f t="shared" si="531"/>
        <v>0.98340000000000005</v>
      </c>
      <c r="DE392" s="298" t="str">
        <f t="shared" si="524"/>
        <v>B</v>
      </c>
    </row>
    <row r="393" spans="1:109" x14ac:dyDescent="0.25">
      <c r="A393" s="23">
        <v>400</v>
      </c>
      <c r="B393" s="23">
        <v>15</v>
      </c>
      <c r="C393" s="23">
        <v>1</v>
      </c>
      <c r="D393" s="23" t="s">
        <v>267</v>
      </c>
      <c r="E393" s="312">
        <f t="shared" si="456"/>
        <v>1.8847283977533043</v>
      </c>
      <c r="F393" s="287" t="str">
        <f t="shared" si="457"/>
        <v>A</v>
      </c>
      <c r="G393" s="312">
        <f t="shared" si="458"/>
        <v>2.8048999999999999</v>
      </c>
      <c r="H393" s="312">
        <f t="shared" si="458"/>
        <v>1.3508999999999998</v>
      </c>
      <c r="I393" s="287" t="str">
        <f t="shared" si="459"/>
        <v>C</v>
      </c>
      <c r="J393" s="320">
        <f t="shared" si="525"/>
        <v>1</v>
      </c>
      <c r="K393" s="80">
        <f t="shared" si="526"/>
        <v>1</v>
      </c>
      <c r="L393" s="82">
        <f t="shared" si="527"/>
        <v>1</v>
      </c>
      <c r="M393" s="80">
        <f t="shared" si="460"/>
        <v>15</v>
      </c>
      <c r="N393" s="80">
        <f t="shared" si="461"/>
        <v>80</v>
      </c>
      <c r="O393" s="80">
        <f t="shared" si="462"/>
        <v>80</v>
      </c>
      <c r="P393" s="80">
        <f t="shared" si="463"/>
        <v>400</v>
      </c>
      <c r="Q393" s="80">
        <f t="shared" si="464"/>
        <v>1120</v>
      </c>
      <c r="R393" s="80">
        <f t="shared" si="465"/>
        <v>1120</v>
      </c>
      <c r="S393" s="80">
        <f t="shared" si="466"/>
        <v>40</v>
      </c>
      <c r="T393" s="80">
        <f>0</f>
        <v>0</v>
      </c>
      <c r="U393" s="80">
        <f>'Int. Sens. Plot'!$B$2</f>
        <v>100</v>
      </c>
      <c r="V393" s="80">
        <f>'Int. Sens. Plot'!$B$3</f>
        <v>25</v>
      </c>
      <c r="W393" s="80">
        <f t="shared" si="467"/>
        <v>5</v>
      </c>
      <c r="X393" s="80">
        <f t="shared" si="468"/>
        <v>5</v>
      </c>
      <c r="Y393" s="225">
        <v>0.5</v>
      </c>
      <c r="Z393" s="80">
        <v>0</v>
      </c>
      <c r="AA393" s="86">
        <v>45</v>
      </c>
      <c r="AB393" s="86">
        <v>5</v>
      </c>
      <c r="AC393" s="80">
        <v>90</v>
      </c>
      <c r="AD393" s="80">
        <v>45</v>
      </c>
      <c r="AE393" s="80">
        <v>12</v>
      </c>
      <c r="AF393" s="80">
        <f t="shared" si="469"/>
        <v>21</v>
      </c>
      <c r="AG393" s="80">
        <f t="shared" si="470"/>
        <v>21</v>
      </c>
      <c r="AH393" s="86">
        <v>0</v>
      </c>
      <c r="AI393" s="86">
        <v>12</v>
      </c>
      <c r="AJ393" s="40">
        <v>373.9</v>
      </c>
      <c r="AK393" s="86">
        <v>9</v>
      </c>
      <c r="AL393" s="86">
        <v>0</v>
      </c>
      <c r="AM393" s="91">
        <v>1</v>
      </c>
      <c r="AN393" s="91">
        <v>0.1</v>
      </c>
      <c r="AO393" s="122">
        <v>3.5</v>
      </c>
      <c r="AP393" s="122">
        <v>10</v>
      </c>
      <c r="AQ393" s="122">
        <v>3</v>
      </c>
      <c r="AR393" s="122">
        <v>3</v>
      </c>
      <c r="AS393" s="122" t="str">
        <f t="shared" si="471"/>
        <v>Free</v>
      </c>
      <c r="AT393" s="119" t="s">
        <v>74</v>
      </c>
      <c r="AU393" s="321" t="s">
        <v>74</v>
      </c>
      <c r="AV393" s="306">
        <f t="shared" si="472"/>
        <v>9</v>
      </c>
      <c r="AW393" s="276">
        <f t="shared" si="473"/>
        <v>0.31111111111111112</v>
      </c>
      <c r="AX393" s="276">
        <f t="shared" si="474"/>
        <v>2.7777777777777776E-2</v>
      </c>
      <c r="AY393" s="125">
        <f t="shared" si="475"/>
        <v>1.3752576798632117</v>
      </c>
      <c r="AZ393" s="125">
        <f t="shared" si="476"/>
        <v>2.0628865197948176</v>
      </c>
      <c r="BA393" s="125">
        <f t="shared" si="477"/>
        <v>9.7505153597264229</v>
      </c>
      <c r="BB393" s="125">
        <f t="shared" si="478"/>
        <v>0.9518528661268606</v>
      </c>
      <c r="BC393" s="125">
        <f t="shared" si="479"/>
        <v>0.9518528661268606</v>
      </c>
      <c r="BD393" s="326">
        <f t="shared" si="480"/>
        <v>56.515926923270214</v>
      </c>
      <c r="BE393" s="125">
        <f t="shared" si="481"/>
        <v>16</v>
      </c>
      <c r="BF393" s="125">
        <f t="shared" si="482"/>
        <v>3.0477925202658476</v>
      </c>
      <c r="BG393" s="125">
        <f t="shared" si="483"/>
        <v>0.68100000000000005</v>
      </c>
      <c r="BH393" s="127">
        <f t="shared" si="484"/>
        <v>280</v>
      </c>
      <c r="BI393" s="125">
        <f t="shared" si="485"/>
        <v>0.54599999999999993</v>
      </c>
      <c r="BJ393" s="125">
        <f t="shared" si="486"/>
        <v>5.6899999999999999E-2</v>
      </c>
      <c r="BK393" s="127">
        <f t="shared" si="487"/>
        <v>49</v>
      </c>
      <c r="BL393" s="126">
        <f>IF(AS393="Signalized",(AC393-BK393)^2/(2*AC393),IF(AS393="Free",PEDBIKE_DELAY(AX393,AW393,AF393,AE393,AO393,AR393,AM393,L393,TRUE),IF(AS393="Stop",1,"Control N/A!")))</f>
        <v>1.0285392531786028</v>
      </c>
      <c r="BM393" s="125">
        <f t="shared" si="488"/>
        <v>1.1283977533046289E-3</v>
      </c>
      <c r="BN393" s="125">
        <f t="shared" si="489"/>
        <v>1.8847283977533043</v>
      </c>
      <c r="BO393" s="124" t="str">
        <f t="shared" si="490"/>
        <v>A</v>
      </c>
      <c r="BP393" s="310"/>
      <c r="BQ393" s="302">
        <f t="shared" si="491"/>
        <v>1500</v>
      </c>
      <c r="BR393" s="126">
        <v>378</v>
      </c>
      <c r="BS393" s="127">
        <f t="shared" si="492"/>
        <v>0.16865049313413616</v>
      </c>
      <c r="BT393" s="126">
        <f t="shared" si="493"/>
        <v>22.5</v>
      </c>
      <c r="BU393" s="303">
        <f t="shared" si="494"/>
        <v>5.0999999999999996</v>
      </c>
      <c r="BV393" s="276">
        <f t="shared" si="495"/>
        <v>0.31111111111111112</v>
      </c>
      <c r="BW393" s="276">
        <f t="shared" si="496"/>
        <v>6.9444444444444441E-3</v>
      </c>
      <c r="BX393" s="125">
        <f t="shared" si="497"/>
        <v>1</v>
      </c>
      <c r="BY393" s="125">
        <f t="shared" si="498"/>
        <v>5.9205976937800733E-2</v>
      </c>
      <c r="BZ393" s="125">
        <f t="shared" si="499"/>
        <v>5.0999999999999996</v>
      </c>
      <c r="CA393" s="125">
        <f t="shared" si="500"/>
        <v>7.2771783575625637E-2</v>
      </c>
      <c r="CB393" s="125">
        <f t="shared" si="501"/>
        <v>0.79539350204675763</v>
      </c>
      <c r="CC393" s="125">
        <f t="shared" si="502"/>
        <v>9.2976768053657644</v>
      </c>
      <c r="CD393" s="125">
        <f t="shared" si="503"/>
        <v>1.9023650902469802</v>
      </c>
      <c r="CE393" s="125">
        <f t="shared" si="504"/>
        <v>5</v>
      </c>
      <c r="CF393" s="304" cm="1">
        <f t="array" ref="CF393">PEDBIKE_DELAY(BW393,BV393,AG393,AH393,AP393,AQ393,AN393,L393,FALSE)</f>
        <v>1.8567431255546865</v>
      </c>
      <c r="CG393" s="306">
        <f t="shared" si="505"/>
        <v>5.0999999999999996</v>
      </c>
      <c r="CH393" s="125">
        <f t="shared" si="506"/>
        <v>1</v>
      </c>
      <c r="CI393" s="125">
        <f t="shared" si="507"/>
        <v>5.9205976937800733E-2</v>
      </c>
      <c r="CJ393" s="125">
        <f t="shared" si="508"/>
        <v>5.0999999999999996</v>
      </c>
      <c r="CK393" s="125">
        <f t="shared" si="509"/>
        <v>0.79539350204675752</v>
      </c>
      <c r="CL393" s="125">
        <f t="shared" si="510"/>
        <v>0.99999999999999667</v>
      </c>
      <c r="CM393" s="125">
        <f t="shared" si="511"/>
        <v>7.3953117151188099</v>
      </c>
      <c r="CN393" s="125">
        <f t="shared" si="512"/>
        <v>1.9023650902469802</v>
      </c>
      <c r="CO393" s="127">
        <f t="shared" si="513"/>
        <v>5</v>
      </c>
      <c r="CP393" s="125" cm="1">
        <f t="array" ref="CP393">PEDBIKE_DELAY(BW393,AW393,AG393,AH393,AP393,AQ393,AN393,L393,FALSE)</f>
        <v>1.8567431255546865</v>
      </c>
      <c r="CQ393" s="126">
        <f t="shared" si="514"/>
        <v>30.5</v>
      </c>
      <c r="CR393" s="126">
        <f t="shared" si="515"/>
        <v>78.5</v>
      </c>
      <c r="CS393" s="126">
        <f t="shared" si="516"/>
        <v>54.5</v>
      </c>
      <c r="CT393" s="304">
        <f t="shared" si="517"/>
        <v>35.950000000000003</v>
      </c>
      <c r="CU393" s="126">
        <f t="shared" si="528"/>
        <v>0</v>
      </c>
      <c r="CV393" s="126">
        <f t="shared" si="518"/>
        <v>0</v>
      </c>
      <c r="CW393" s="127">
        <f t="shared" si="519"/>
        <v>0</v>
      </c>
      <c r="CX393" s="124">
        <f t="shared" si="520"/>
        <v>12</v>
      </c>
      <c r="CY393" s="124">
        <f t="shared" si="529"/>
        <v>0.54599999999999993</v>
      </c>
      <c r="CZ393" s="124">
        <f t="shared" si="530"/>
        <v>0</v>
      </c>
      <c r="DA393" s="125">
        <f t="shared" si="521"/>
        <v>-2.2515000000000001</v>
      </c>
      <c r="DB393" s="125">
        <f t="shared" si="522"/>
        <v>0.92400000000000004</v>
      </c>
      <c r="DC393" s="125">
        <f t="shared" si="523"/>
        <v>2.8048999999999999</v>
      </c>
      <c r="DD393" s="125">
        <f t="shared" si="531"/>
        <v>1.3508999999999998</v>
      </c>
      <c r="DE393" s="298" t="str">
        <f t="shared" si="524"/>
        <v>C</v>
      </c>
    </row>
    <row r="394" spans="1:109" x14ac:dyDescent="0.25">
      <c r="A394" s="23">
        <v>500</v>
      </c>
      <c r="B394" s="23">
        <v>15</v>
      </c>
      <c r="C394" s="23">
        <v>1</v>
      </c>
      <c r="D394" s="23" t="s">
        <v>267</v>
      </c>
      <c r="E394" s="312">
        <f t="shared" si="456"/>
        <v>2.0331513601203137</v>
      </c>
      <c r="F394" s="287" t="str">
        <f t="shared" si="457"/>
        <v>B</v>
      </c>
      <c r="G394" s="312">
        <f t="shared" si="458"/>
        <v>3.0358999999999998</v>
      </c>
      <c r="H394" s="312">
        <f t="shared" si="458"/>
        <v>1.7183999999999999</v>
      </c>
      <c r="I394" s="287" t="str">
        <f t="shared" si="459"/>
        <v>C</v>
      </c>
      <c r="J394" s="320">
        <f t="shared" si="525"/>
        <v>1</v>
      </c>
      <c r="K394" s="80">
        <f t="shared" si="526"/>
        <v>1</v>
      </c>
      <c r="L394" s="82">
        <f t="shared" si="527"/>
        <v>1</v>
      </c>
      <c r="M394" s="80">
        <f t="shared" si="460"/>
        <v>15</v>
      </c>
      <c r="N394" s="80">
        <f t="shared" si="461"/>
        <v>100</v>
      </c>
      <c r="O394" s="80">
        <f t="shared" si="462"/>
        <v>100</v>
      </c>
      <c r="P394" s="80">
        <f t="shared" si="463"/>
        <v>500</v>
      </c>
      <c r="Q394" s="80">
        <f t="shared" si="464"/>
        <v>1400</v>
      </c>
      <c r="R394" s="80">
        <f t="shared" si="465"/>
        <v>1400</v>
      </c>
      <c r="S394" s="80">
        <f t="shared" si="466"/>
        <v>50</v>
      </c>
      <c r="T394" s="80">
        <f>0</f>
        <v>0</v>
      </c>
      <c r="U394" s="80">
        <f>'Int. Sens. Plot'!$B$2</f>
        <v>100</v>
      </c>
      <c r="V394" s="80">
        <f>'Int. Sens. Plot'!$B$3</f>
        <v>25</v>
      </c>
      <c r="W394" s="80">
        <f t="shared" si="467"/>
        <v>5</v>
      </c>
      <c r="X394" s="80">
        <f t="shared" si="468"/>
        <v>5</v>
      </c>
      <c r="Y394" s="225">
        <v>0.5</v>
      </c>
      <c r="Z394" s="80">
        <v>0</v>
      </c>
      <c r="AA394" s="86">
        <v>45</v>
      </c>
      <c r="AB394" s="86">
        <v>5</v>
      </c>
      <c r="AC394" s="80">
        <v>90</v>
      </c>
      <c r="AD394" s="80">
        <v>45</v>
      </c>
      <c r="AE394" s="80">
        <v>12</v>
      </c>
      <c r="AF394" s="80">
        <f t="shared" si="469"/>
        <v>21</v>
      </c>
      <c r="AG394" s="80">
        <f t="shared" si="470"/>
        <v>21</v>
      </c>
      <c r="AH394" s="86">
        <v>0</v>
      </c>
      <c r="AI394" s="86">
        <v>12</v>
      </c>
      <c r="AJ394" s="40">
        <v>374.9</v>
      </c>
      <c r="AK394" s="86">
        <v>9</v>
      </c>
      <c r="AL394" s="86">
        <v>0</v>
      </c>
      <c r="AM394" s="91">
        <v>1</v>
      </c>
      <c r="AN394" s="91">
        <v>0.1</v>
      </c>
      <c r="AO394" s="122">
        <v>3.5</v>
      </c>
      <c r="AP394" s="122">
        <v>10</v>
      </c>
      <c r="AQ394" s="122">
        <v>3</v>
      </c>
      <c r="AR394" s="122">
        <v>3</v>
      </c>
      <c r="AS394" s="122" t="str">
        <f t="shared" si="471"/>
        <v>Free</v>
      </c>
      <c r="AT394" s="119" t="s">
        <v>74</v>
      </c>
      <c r="AU394" s="321" t="s">
        <v>74</v>
      </c>
      <c r="AV394" s="306">
        <f t="shared" si="472"/>
        <v>9</v>
      </c>
      <c r="AW394" s="276">
        <f t="shared" si="473"/>
        <v>0.3888888888888889</v>
      </c>
      <c r="AX394" s="276">
        <f t="shared" si="474"/>
        <v>2.7777777777777776E-2</v>
      </c>
      <c r="AY394" s="125">
        <f t="shared" si="475"/>
        <v>1.9563850187418657</v>
      </c>
      <c r="AZ394" s="125">
        <f t="shared" si="476"/>
        <v>2.9345775281127984</v>
      </c>
      <c r="BA394" s="125">
        <f t="shared" si="477"/>
        <v>10.912770037483732</v>
      </c>
      <c r="BB394" s="125">
        <f t="shared" si="478"/>
        <v>0.98564784271429728</v>
      </c>
      <c r="BC394" s="125">
        <f t="shared" si="479"/>
        <v>0.98564784271429728</v>
      </c>
      <c r="BD394" s="326">
        <f t="shared" si="480"/>
        <v>168.09502149358619</v>
      </c>
      <c r="BE394" s="125">
        <f t="shared" si="481"/>
        <v>33</v>
      </c>
      <c r="BF394" s="125">
        <f t="shared" si="482"/>
        <v>2.4513261714342005</v>
      </c>
      <c r="BG394" s="125">
        <f t="shared" si="483"/>
        <v>0.68100000000000005</v>
      </c>
      <c r="BH394" s="127">
        <f t="shared" si="484"/>
        <v>350</v>
      </c>
      <c r="BI394" s="125">
        <f t="shared" si="485"/>
        <v>0.6825</v>
      </c>
      <c r="BJ394" s="125">
        <f t="shared" si="486"/>
        <v>7.1124999999999994E-2</v>
      </c>
      <c r="BK394" s="127">
        <f t="shared" si="487"/>
        <v>49</v>
      </c>
      <c r="BL394" s="126">
        <f>IF(AS394="Signalized",(AC394-BK394)^2/(2*AC394),IF(AS394="Free",PEDBIKE_DELAY(AX394,AW394,AF394,AE394,AO394,AR394,AM394,L394,TRUE),IF(AS394="Stop",1,"Control N/A!")))</f>
        <v>0.97115632733517554</v>
      </c>
      <c r="BM394" s="125">
        <f t="shared" si="488"/>
        <v>-1.1736398796860471E-3</v>
      </c>
      <c r="BN394" s="125">
        <f t="shared" si="489"/>
        <v>2.0331513601203137</v>
      </c>
      <c r="BO394" s="124" t="str">
        <f t="shared" si="490"/>
        <v>B</v>
      </c>
      <c r="BP394" s="310"/>
      <c r="BQ394" s="302">
        <f t="shared" si="491"/>
        <v>1500</v>
      </c>
      <c r="BR394" s="126">
        <v>379</v>
      </c>
      <c r="BS394" s="127">
        <f t="shared" si="492"/>
        <v>2.0086555441088755E-2</v>
      </c>
      <c r="BT394" s="126">
        <f t="shared" si="493"/>
        <v>22.5</v>
      </c>
      <c r="BU394" s="303">
        <f t="shared" si="494"/>
        <v>5.0999999999999996</v>
      </c>
      <c r="BV394" s="276">
        <f t="shared" si="495"/>
        <v>0.3888888888888889</v>
      </c>
      <c r="BW394" s="276">
        <f t="shared" si="496"/>
        <v>6.9444444444444441E-3</v>
      </c>
      <c r="BX394" s="125">
        <f t="shared" si="497"/>
        <v>1</v>
      </c>
      <c r="BY394" s="125">
        <f t="shared" si="498"/>
        <v>4.4060761636868735E-2</v>
      </c>
      <c r="BZ394" s="125">
        <f t="shared" si="499"/>
        <v>5.0999999999999996</v>
      </c>
      <c r="CA394" s="125">
        <f t="shared" si="500"/>
        <v>9.0121717984631866E-2</v>
      </c>
      <c r="CB394" s="125">
        <f t="shared" si="501"/>
        <v>0.86239022728039449</v>
      </c>
      <c r="CC394" s="125">
        <f t="shared" si="502"/>
        <v>12.772584341360405</v>
      </c>
      <c r="CD394" s="125">
        <f t="shared" si="503"/>
        <v>1.7576324282565967</v>
      </c>
      <c r="CE394" s="125">
        <f t="shared" si="504"/>
        <v>7</v>
      </c>
      <c r="CF394" s="304" cm="1">
        <f t="array" ref="CF394">PEDBIKE_DELAY(BW394,BV394,AG394,AH394,AP394,AQ394,AN394,L394,FALSE)</f>
        <v>2.4621654530581898</v>
      </c>
      <c r="CG394" s="306">
        <f t="shared" si="505"/>
        <v>5.0999999999999996</v>
      </c>
      <c r="CH394" s="125">
        <f t="shared" si="506"/>
        <v>1</v>
      </c>
      <c r="CI394" s="125">
        <f t="shared" si="507"/>
        <v>4.4060761636868735E-2</v>
      </c>
      <c r="CJ394" s="125">
        <f t="shared" si="508"/>
        <v>5.0999999999999996</v>
      </c>
      <c r="CK394" s="125">
        <f t="shared" si="509"/>
        <v>0.86239022728039461</v>
      </c>
      <c r="CL394" s="125">
        <f t="shared" si="510"/>
        <v>1</v>
      </c>
      <c r="CM394" s="125">
        <f t="shared" si="511"/>
        <v>11.014951913103808</v>
      </c>
      <c r="CN394" s="125">
        <f t="shared" si="512"/>
        <v>1.7576324282565967</v>
      </c>
      <c r="CO394" s="127">
        <f t="shared" si="513"/>
        <v>7</v>
      </c>
      <c r="CP394" s="125" cm="1">
        <f t="array" ref="CP394">PEDBIKE_DELAY(BW394,AW394,AG394,AH394,AP394,AQ394,AN394,L394,FALSE)</f>
        <v>2.4621654530581898</v>
      </c>
      <c r="CQ394" s="126">
        <f t="shared" si="514"/>
        <v>30.5</v>
      </c>
      <c r="CR394" s="126">
        <f t="shared" si="515"/>
        <v>78.5</v>
      </c>
      <c r="CS394" s="126">
        <f t="shared" si="516"/>
        <v>54.5</v>
      </c>
      <c r="CT394" s="304">
        <f t="shared" si="517"/>
        <v>35.950000000000003</v>
      </c>
      <c r="CU394" s="126">
        <f t="shared" si="528"/>
        <v>0</v>
      </c>
      <c r="CV394" s="126">
        <f t="shared" si="518"/>
        <v>0</v>
      </c>
      <c r="CW394" s="127">
        <f t="shared" si="519"/>
        <v>0</v>
      </c>
      <c r="CX394" s="124">
        <f t="shared" si="520"/>
        <v>12</v>
      </c>
      <c r="CY394" s="124">
        <f t="shared" si="529"/>
        <v>0.6825</v>
      </c>
      <c r="CZ394" s="124">
        <f t="shared" si="530"/>
        <v>0</v>
      </c>
      <c r="DA394" s="125">
        <f t="shared" si="521"/>
        <v>-2.2515000000000001</v>
      </c>
      <c r="DB394" s="125">
        <f t="shared" si="522"/>
        <v>1.155</v>
      </c>
      <c r="DC394" s="125">
        <f t="shared" si="523"/>
        <v>3.0358999999999998</v>
      </c>
      <c r="DD394" s="125">
        <f t="shared" si="531"/>
        <v>1.7183999999999999</v>
      </c>
      <c r="DE394" s="298" t="str">
        <f t="shared" si="524"/>
        <v>C</v>
      </c>
    </row>
    <row r="395" spans="1:109" x14ac:dyDescent="0.25">
      <c r="A395" s="23">
        <v>600</v>
      </c>
      <c r="B395" s="23">
        <v>15</v>
      </c>
      <c r="C395" s="23">
        <v>1</v>
      </c>
      <c r="D395" s="23" t="s">
        <v>267</v>
      </c>
      <c r="E395" s="312">
        <f t="shared" si="456"/>
        <v>2.1806958378306054</v>
      </c>
      <c r="F395" s="287" t="str">
        <f t="shared" si="457"/>
        <v>B</v>
      </c>
      <c r="G395" s="312">
        <f t="shared" si="458"/>
        <v>3.2668999999999997</v>
      </c>
      <c r="H395" s="312">
        <f t="shared" si="458"/>
        <v>2.0858999999999996</v>
      </c>
      <c r="I395" s="287" t="str">
        <f t="shared" si="459"/>
        <v>C</v>
      </c>
      <c r="J395" s="320">
        <f t="shared" si="525"/>
        <v>1</v>
      </c>
      <c r="K395" s="80">
        <f t="shared" si="526"/>
        <v>1</v>
      </c>
      <c r="L395" s="82">
        <f t="shared" si="527"/>
        <v>1</v>
      </c>
      <c r="M395" s="80">
        <f t="shared" si="460"/>
        <v>15</v>
      </c>
      <c r="N395" s="80">
        <f t="shared" si="461"/>
        <v>120</v>
      </c>
      <c r="O395" s="80">
        <f t="shared" si="462"/>
        <v>120</v>
      </c>
      <c r="P395" s="80">
        <f t="shared" si="463"/>
        <v>600</v>
      </c>
      <c r="Q395" s="80">
        <f t="shared" si="464"/>
        <v>1680</v>
      </c>
      <c r="R395" s="80">
        <f t="shared" si="465"/>
        <v>1680</v>
      </c>
      <c r="S395" s="80">
        <f t="shared" si="466"/>
        <v>60</v>
      </c>
      <c r="T395" s="80">
        <f>0</f>
        <v>0</v>
      </c>
      <c r="U395" s="80">
        <f>'Int. Sens. Plot'!$B$2</f>
        <v>100</v>
      </c>
      <c r="V395" s="80">
        <f>'Int. Sens. Plot'!$B$3</f>
        <v>25</v>
      </c>
      <c r="W395" s="80">
        <f t="shared" si="467"/>
        <v>5</v>
      </c>
      <c r="X395" s="80">
        <f t="shared" si="468"/>
        <v>5</v>
      </c>
      <c r="Y395" s="225">
        <v>0.5</v>
      </c>
      <c r="Z395" s="80">
        <v>0</v>
      </c>
      <c r="AA395" s="86">
        <v>45</v>
      </c>
      <c r="AB395" s="86">
        <v>5</v>
      </c>
      <c r="AC395" s="80">
        <v>90</v>
      </c>
      <c r="AD395" s="80">
        <v>45</v>
      </c>
      <c r="AE395" s="80">
        <v>12</v>
      </c>
      <c r="AF395" s="80">
        <f t="shared" si="469"/>
        <v>21</v>
      </c>
      <c r="AG395" s="80">
        <f t="shared" si="470"/>
        <v>21</v>
      </c>
      <c r="AH395" s="86">
        <v>0</v>
      </c>
      <c r="AI395" s="86">
        <v>12</v>
      </c>
      <c r="AJ395" s="40">
        <v>375.9</v>
      </c>
      <c r="AK395" s="86">
        <v>9</v>
      </c>
      <c r="AL395" s="86">
        <v>0</v>
      </c>
      <c r="AM395" s="91">
        <v>1</v>
      </c>
      <c r="AN395" s="91">
        <v>0.1</v>
      </c>
      <c r="AO395" s="122">
        <v>3.5</v>
      </c>
      <c r="AP395" s="122">
        <v>10</v>
      </c>
      <c r="AQ395" s="122">
        <v>3</v>
      </c>
      <c r="AR395" s="122">
        <v>3</v>
      </c>
      <c r="AS395" s="122" t="str">
        <f t="shared" si="471"/>
        <v>Free</v>
      </c>
      <c r="AT395" s="119" t="s">
        <v>74</v>
      </c>
      <c r="AU395" s="321" t="s">
        <v>74</v>
      </c>
      <c r="AV395" s="306">
        <f t="shared" si="472"/>
        <v>9</v>
      </c>
      <c r="AW395" s="276">
        <f t="shared" si="473"/>
        <v>0.46666666666666667</v>
      </c>
      <c r="AX395" s="276">
        <f t="shared" si="474"/>
        <v>2.7777777777777776E-2</v>
      </c>
      <c r="AY395" s="125">
        <f t="shared" si="475"/>
        <v>2.987647348184447</v>
      </c>
      <c r="AZ395" s="125">
        <f t="shared" si="476"/>
        <v>4.4814710222766703</v>
      </c>
      <c r="BA395" s="125">
        <f t="shared" si="477"/>
        <v>12.975294696368895</v>
      </c>
      <c r="BB395" s="125">
        <f t="shared" si="478"/>
        <v>0.9976542205047717</v>
      </c>
      <c r="BC395" s="125">
        <f t="shared" si="479"/>
        <v>0.9976542205047717</v>
      </c>
      <c r="BD395" s="326">
        <f t="shared" si="480"/>
        <v>900.48889936905459</v>
      </c>
      <c r="BE395" s="125">
        <f t="shared" si="481"/>
        <v>67</v>
      </c>
      <c r="BF395" s="125">
        <f t="shared" si="482"/>
        <v>2.0710874818092679</v>
      </c>
      <c r="BG395" s="125">
        <f t="shared" si="483"/>
        <v>0.68100000000000005</v>
      </c>
      <c r="BH395" s="127">
        <f t="shared" si="484"/>
        <v>420</v>
      </c>
      <c r="BI395" s="125">
        <f t="shared" si="485"/>
        <v>0.81899999999999995</v>
      </c>
      <c r="BJ395" s="125">
        <f t="shared" si="486"/>
        <v>8.5349999999999995E-2</v>
      </c>
      <c r="BK395" s="127">
        <f t="shared" si="487"/>
        <v>49</v>
      </c>
      <c r="BL395" s="126">
        <f>IF(AS395="Signalized",(AC395-BK395)^2/(2*AC395),IF(AS395="Free",PEDBIKE_DELAY(AX395,AW395,AF395,AE395,AO395,AR395,AM395,L395,TRUE),IF(AS395="Stop",1,"Control N/A!")))</f>
        <v>0.89710479292779333</v>
      </c>
      <c r="BM395" s="125">
        <f t="shared" si="488"/>
        <v>-4.3541621693944038E-3</v>
      </c>
      <c r="BN395" s="125">
        <f t="shared" si="489"/>
        <v>2.1806958378306054</v>
      </c>
      <c r="BO395" s="124" t="str">
        <f t="shared" si="490"/>
        <v>B</v>
      </c>
      <c r="BP395" s="310"/>
      <c r="BQ395" s="302">
        <f t="shared" si="491"/>
        <v>1500</v>
      </c>
      <c r="BR395" s="126">
        <v>380</v>
      </c>
      <c r="BS395" s="127">
        <f t="shared" si="492"/>
        <v>2.3659078538776752E-3</v>
      </c>
      <c r="BT395" s="126">
        <f t="shared" si="493"/>
        <v>22.5</v>
      </c>
      <c r="BU395" s="303">
        <f t="shared" si="494"/>
        <v>5.0999999999999996</v>
      </c>
      <c r="BV395" s="276">
        <f t="shared" si="495"/>
        <v>0.46666666666666667</v>
      </c>
      <c r="BW395" s="276">
        <f t="shared" si="496"/>
        <v>6.9444444444444441E-3</v>
      </c>
      <c r="BX395" s="125">
        <f t="shared" si="497"/>
        <v>1</v>
      </c>
      <c r="BY395" s="125">
        <f t="shared" si="498"/>
        <v>3.3034263911740261E-2</v>
      </c>
      <c r="BZ395" s="125">
        <f t="shared" si="499"/>
        <v>5.0999999999999996</v>
      </c>
      <c r="CA395" s="125">
        <f t="shared" si="500"/>
        <v>0.10714700715672154</v>
      </c>
      <c r="CB395" s="125">
        <f t="shared" si="501"/>
        <v>0.90744942248965677</v>
      </c>
      <c r="CC395" s="125">
        <f t="shared" si="502"/>
        <v>17.533215342562965</v>
      </c>
      <c r="CD395" s="125">
        <f t="shared" si="503"/>
        <v>1.6227092055674137</v>
      </c>
      <c r="CE395" s="125">
        <f t="shared" si="504"/>
        <v>11</v>
      </c>
      <c r="CF395" s="304" cm="1">
        <f t="array" ref="CF395">PEDBIKE_DELAY(BW395,BV395,AG395,AH395,AP395,AQ395,AN395,L395,FALSE)</f>
        <v>3.1179758132852857</v>
      </c>
      <c r="CG395" s="306">
        <f t="shared" si="505"/>
        <v>5.0999999999999996</v>
      </c>
      <c r="CH395" s="125">
        <f t="shared" si="506"/>
        <v>1</v>
      </c>
      <c r="CI395" s="125">
        <f t="shared" si="507"/>
        <v>3.3034263911740261E-2</v>
      </c>
      <c r="CJ395" s="125">
        <f t="shared" si="508"/>
        <v>5.0999999999999996</v>
      </c>
      <c r="CK395" s="125">
        <f t="shared" si="509"/>
        <v>0.90744942248965677</v>
      </c>
      <c r="CL395" s="125">
        <f t="shared" si="510"/>
        <v>1</v>
      </c>
      <c r="CM395" s="125">
        <f t="shared" si="511"/>
        <v>15.910506136995552</v>
      </c>
      <c r="CN395" s="125">
        <f t="shared" si="512"/>
        <v>1.6227092055674137</v>
      </c>
      <c r="CO395" s="127">
        <f t="shared" si="513"/>
        <v>11</v>
      </c>
      <c r="CP395" s="125" cm="1">
        <f t="array" ref="CP395">PEDBIKE_DELAY(BW395,AW395,AG395,AH395,AP395,AQ395,AN395,L395,FALSE)</f>
        <v>3.1179758132852857</v>
      </c>
      <c r="CQ395" s="126">
        <f t="shared" si="514"/>
        <v>30.5</v>
      </c>
      <c r="CR395" s="126">
        <f t="shared" si="515"/>
        <v>78.5</v>
      </c>
      <c r="CS395" s="126">
        <f t="shared" si="516"/>
        <v>54.5</v>
      </c>
      <c r="CT395" s="304">
        <f t="shared" si="517"/>
        <v>35.950000000000003</v>
      </c>
      <c r="CU395" s="126">
        <f t="shared" si="528"/>
        <v>0</v>
      </c>
      <c r="CV395" s="126">
        <f t="shared" si="518"/>
        <v>0</v>
      </c>
      <c r="CW395" s="127">
        <f t="shared" si="519"/>
        <v>0</v>
      </c>
      <c r="CX395" s="124">
        <f t="shared" si="520"/>
        <v>12</v>
      </c>
      <c r="CY395" s="124">
        <f t="shared" si="529"/>
        <v>0.81899999999999995</v>
      </c>
      <c r="CZ395" s="124">
        <f t="shared" si="530"/>
        <v>0</v>
      </c>
      <c r="DA395" s="125">
        <f t="shared" si="521"/>
        <v>-2.2515000000000001</v>
      </c>
      <c r="DB395" s="125">
        <f t="shared" si="522"/>
        <v>1.3859999999999999</v>
      </c>
      <c r="DC395" s="125">
        <f t="shared" si="523"/>
        <v>3.2668999999999997</v>
      </c>
      <c r="DD395" s="125">
        <f t="shared" si="531"/>
        <v>2.0858999999999996</v>
      </c>
      <c r="DE395" s="298" t="str">
        <f t="shared" si="524"/>
        <v>C</v>
      </c>
    </row>
    <row r="396" spans="1:109" x14ac:dyDescent="0.25">
      <c r="A396" s="23">
        <v>700</v>
      </c>
      <c r="B396" s="23">
        <v>15</v>
      </c>
      <c r="C396" s="23">
        <v>1</v>
      </c>
      <c r="D396" s="23" t="s">
        <v>267</v>
      </c>
      <c r="E396" s="312">
        <f t="shared" si="456"/>
        <v>2.3278472899500016</v>
      </c>
      <c r="F396" s="287" t="str">
        <f t="shared" si="457"/>
        <v>B</v>
      </c>
      <c r="G396" s="312">
        <f t="shared" si="458"/>
        <v>3.4978999999999996</v>
      </c>
      <c r="H396" s="312">
        <f t="shared" si="458"/>
        <v>2.4533999999999998</v>
      </c>
      <c r="I396" s="287" t="str">
        <f t="shared" si="459"/>
        <v>C</v>
      </c>
      <c r="J396" s="320">
        <f t="shared" si="525"/>
        <v>1</v>
      </c>
      <c r="K396" s="80">
        <f t="shared" si="526"/>
        <v>1</v>
      </c>
      <c r="L396" s="82">
        <f t="shared" si="527"/>
        <v>1</v>
      </c>
      <c r="M396" s="80">
        <f t="shared" si="460"/>
        <v>15</v>
      </c>
      <c r="N396" s="80">
        <f t="shared" si="461"/>
        <v>140</v>
      </c>
      <c r="O396" s="80">
        <f t="shared" si="462"/>
        <v>140</v>
      </c>
      <c r="P396" s="80">
        <f t="shared" si="463"/>
        <v>700</v>
      </c>
      <c r="Q396" s="80">
        <f t="shared" si="464"/>
        <v>1960</v>
      </c>
      <c r="R396" s="80">
        <f t="shared" si="465"/>
        <v>1960</v>
      </c>
      <c r="S396" s="80">
        <f t="shared" si="466"/>
        <v>70</v>
      </c>
      <c r="T396" s="80">
        <f>0</f>
        <v>0</v>
      </c>
      <c r="U396" s="80">
        <f>'Int. Sens. Plot'!$B$2</f>
        <v>100</v>
      </c>
      <c r="V396" s="80">
        <f>'Int. Sens. Plot'!$B$3</f>
        <v>25</v>
      </c>
      <c r="W396" s="80">
        <f t="shared" si="467"/>
        <v>5</v>
      </c>
      <c r="X396" s="80">
        <f t="shared" si="468"/>
        <v>5</v>
      </c>
      <c r="Y396" s="225">
        <v>0.5</v>
      </c>
      <c r="Z396" s="80">
        <v>0</v>
      </c>
      <c r="AA396" s="86">
        <v>45</v>
      </c>
      <c r="AB396" s="86">
        <v>5</v>
      </c>
      <c r="AC396" s="80">
        <v>90</v>
      </c>
      <c r="AD396" s="80">
        <v>45</v>
      </c>
      <c r="AE396" s="80">
        <v>12</v>
      </c>
      <c r="AF396" s="80">
        <f t="shared" si="469"/>
        <v>21</v>
      </c>
      <c r="AG396" s="80">
        <f t="shared" si="470"/>
        <v>21</v>
      </c>
      <c r="AH396" s="86">
        <v>0</v>
      </c>
      <c r="AI396" s="86">
        <v>12</v>
      </c>
      <c r="AJ396" s="40">
        <v>376.9</v>
      </c>
      <c r="AK396" s="86">
        <v>9</v>
      </c>
      <c r="AL396" s="86">
        <v>0</v>
      </c>
      <c r="AM396" s="91">
        <v>1</v>
      </c>
      <c r="AN396" s="91">
        <v>0.1</v>
      </c>
      <c r="AO396" s="122">
        <v>3.5</v>
      </c>
      <c r="AP396" s="122">
        <v>10</v>
      </c>
      <c r="AQ396" s="122">
        <v>3</v>
      </c>
      <c r="AR396" s="122">
        <v>3</v>
      </c>
      <c r="AS396" s="122" t="str">
        <f t="shared" si="471"/>
        <v>Free</v>
      </c>
      <c r="AT396" s="119" t="s">
        <v>74</v>
      </c>
      <c r="AU396" s="321" t="s">
        <v>74</v>
      </c>
      <c r="AV396" s="306">
        <f t="shared" si="472"/>
        <v>9</v>
      </c>
      <c r="AW396" s="276">
        <f t="shared" si="473"/>
        <v>0.5444444444444444</v>
      </c>
      <c r="AX396" s="276">
        <f t="shared" si="474"/>
        <v>2.7777777777777776E-2</v>
      </c>
      <c r="AY396" s="125">
        <f t="shared" si="475"/>
        <v>4.8399441758296087</v>
      </c>
      <c r="AZ396" s="125">
        <f t="shared" si="476"/>
        <v>7.2599162637444135</v>
      </c>
      <c r="BA396" s="125">
        <f t="shared" si="477"/>
        <v>16.679888351659216</v>
      </c>
      <c r="BB396" s="125">
        <f t="shared" si="478"/>
        <v>0.99988622327094279</v>
      </c>
      <c r="BC396" s="125">
        <f t="shared" si="479"/>
        <v>0.99988622327094279</v>
      </c>
      <c r="BD396" s="326">
        <f t="shared" si="480"/>
        <v>16126.643031456151</v>
      </c>
      <c r="BE396" s="125">
        <f t="shared" si="481"/>
        <v>134</v>
      </c>
      <c r="BF396" s="125">
        <f t="shared" si="482"/>
        <v>1.7967726605931125</v>
      </c>
      <c r="BG396" s="125">
        <f t="shared" si="483"/>
        <v>0.68100000000000005</v>
      </c>
      <c r="BH396" s="127">
        <f t="shared" si="484"/>
        <v>490</v>
      </c>
      <c r="BI396" s="125">
        <f t="shared" si="485"/>
        <v>0.9554999999999999</v>
      </c>
      <c r="BJ396" s="125">
        <f t="shared" si="486"/>
        <v>9.9574999999999997E-2</v>
      </c>
      <c r="BK396" s="127">
        <f t="shared" si="487"/>
        <v>49</v>
      </c>
      <c r="BL396" s="126">
        <f>IF(AS396="Signalized",(AC396-BK396)^2/(2*AC396),IF(AS396="Free",PEDBIKE_DELAY(AX396,AW396,AF396,AE396,AO396,AR396,AM396,L396,TRUE),IF(AS396="Stop",1,"Control N/A!")))</f>
        <v>0.82061722784621549</v>
      </c>
      <c r="BM396" s="125">
        <f t="shared" si="488"/>
        <v>-7.9277100499981872E-3</v>
      </c>
      <c r="BN396" s="125">
        <f t="shared" si="489"/>
        <v>2.3278472899500016</v>
      </c>
      <c r="BO396" s="124" t="str">
        <f t="shared" si="490"/>
        <v>B</v>
      </c>
      <c r="BP396" s="310"/>
      <c r="BQ396" s="302">
        <f t="shared" si="491"/>
        <v>1500</v>
      </c>
      <c r="BR396" s="126">
        <v>381</v>
      </c>
      <c r="BS396" s="127">
        <f t="shared" si="492"/>
        <v>2.7559078372864262E-4</v>
      </c>
      <c r="BT396" s="126">
        <f t="shared" si="493"/>
        <v>22.5</v>
      </c>
      <c r="BU396" s="303">
        <f t="shared" si="494"/>
        <v>5.0999999999999996</v>
      </c>
      <c r="BV396" s="276">
        <f t="shared" si="495"/>
        <v>0.5444444444444444</v>
      </c>
      <c r="BW396" s="276">
        <f t="shared" si="496"/>
        <v>6.9444444444444441E-3</v>
      </c>
      <c r="BX396" s="125">
        <f t="shared" si="497"/>
        <v>1</v>
      </c>
      <c r="BY396" s="125">
        <f t="shared" si="498"/>
        <v>2.5007993669979085E-2</v>
      </c>
      <c r="BZ396" s="125">
        <f t="shared" si="499"/>
        <v>5.0999999999999996</v>
      </c>
      <c r="CA396" s="125">
        <f t="shared" si="500"/>
        <v>0.12385372572753117</v>
      </c>
      <c r="CB396" s="125">
        <f t="shared" si="501"/>
        <v>0.93775435255640316</v>
      </c>
      <c r="CC396" s="125">
        <f t="shared" si="502"/>
        <v>24.069316943205806</v>
      </c>
      <c r="CD396" s="125">
        <f t="shared" si="503"/>
        <v>1.4982102166549829</v>
      </c>
      <c r="CE396" s="125">
        <f t="shared" si="504"/>
        <v>16</v>
      </c>
      <c r="CF396" s="304" cm="1">
        <f t="array" ref="CF396">PEDBIKE_DELAY(BW396,BV396,AG396,AH396,AP396,AQ396,AN396,L396,FALSE)</f>
        <v>3.8160978024397934</v>
      </c>
      <c r="CG396" s="306">
        <f t="shared" si="505"/>
        <v>5.0999999999999996</v>
      </c>
      <c r="CH396" s="125">
        <f t="shared" si="506"/>
        <v>1</v>
      </c>
      <c r="CI396" s="125">
        <f t="shared" si="507"/>
        <v>2.5007993669979085E-2</v>
      </c>
      <c r="CJ396" s="125">
        <f t="shared" si="508"/>
        <v>5.0999999999999996</v>
      </c>
      <c r="CK396" s="125">
        <f t="shared" si="509"/>
        <v>0.93775435255640305</v>
      </c>
      <c r="CL396" s="125">
        <f t="shared" si="510"/>
        <v>1</v>
      </c>
      <c r="CM396" s="125">
        <f t="shared" si="511"/>
        <v>22.571106726550823</v>
      </c>
      <c r="CN396" s="125">
        <f t="shared" si="512"/>
        <v>1.4982102166549829</v>
      </c>
      <c r="CO396" s="127">
        <f t="shared" si="513"/>
        <v>16</v>
      </c>
      <c r="CP396" s="125" cm="1">
        <f t="array" ref="CP396">PEDBIKE_DELAY(BW396,AW396,AG396,AH396,AP396,AQ396,AN396,L396,FALSE)</f>
        <v>3.8160978024397934</v>
      </c>
      <c r="CQ396" s="126">
        <f t="shared" si="514"/>
        <v>30.5</v>
      </c>
      <c r="CR396" s="126">
        <f t="shared" si="515"/>
        <v>78.5</v>
      </c>
      <c r="CS396" s="126">
        <f t="shared" si="516"/>
        <v>54.5</v>
      </c>
      <c r="CT396" s="304">
        <f t="shared" si="517"/>
        <v>35.950000000000003</v>
      </c>
      <c r="CU396" s="126">
        <f t="shared" si="528"/>
        <v>0</v>
      </c>
      <c r="CV396" s="126">
        <f t="shared" si="518"/>
        <v>0</v>
      </c>
      <c r="CW396" s="127">
        <f t="shared" si="519"/>
        <v>0</v>
      </c>
      <c r="CX396" s="124">
        <f t="shared" si="520"/>
        <v>12</v>
      </c>
      <c r="CY396" s="124">
        <f t="shared" si="529"/>
        <v>0.9554999999999999</v>
      </c>
      <c r="CZ396" s="124">
        <f t="shared" si="530"/>
        <v>0</v>
      </c>
      <c r="DA396" s="125">
        <f t="shared" si="521"/>
        <v>-2.2515000000000001</v>
      </c>
      <c r="DB396" s="125">
        <f t="shared" si="522"/>
        <v>1.617</v>
      </c>
      <c r="DC396" s="125">
        <f t="shared" si="523"/>
        <v>3.4978999999999996</v>
      </c>
      <c r="DD396" s="125">
        <f t="shared" si="531"/>
        <v>2.4533999999999998</v>
      </c>
      <c r="DE396" s="298" t="str">
        <f t="shared" si="524"/>
        <v>C</v>
      </c>
    </row>
    <row r="397" spans="1:109" x14ac:dyDescent="0.25">
      <c r="A397" s="23">
        <v>800</v>
      </c>
      <c r="B397" s="23">
        <v>15</v>
      </c>
      <c r="C397" s="23">
        <v>1</v>
      </c>
      <c r="D397" s="23" t="s">
        <v>267</v>
      </c>
      <c r="E397" s="312">
        <f t="shared" si="456"/>
        <v>2.4748747619493745</v>
      </c>
      <c r="F397" s="287" t="str">
        <f t="shared" si="457"/>
        <v>B</v>
      </c>
      <c r="G397" s="312">
        <f t="shared" si="458"/>
        <v>3.7288999999999994</v>
      </c>
      <c r="H397" s="312">
        <f t="shared" si="458"/>
        <v>2.8209</v>
      </c>
      <c r="I397" s="287" t="str">
        <f t="shared" si="459"/>
        <v>D</v>
      </c>
      <c r="J397" s="320">
        <f t="shared" si="525"/>
        <v>1</v>
      </c>
      <c r="K397" s="80">
        <f t="shared" si="526"/>
        <v>1</v>
      </c>
      <c r="L397" s="82">
        <f t="shared" si="527"/>
        <v>1</v>
      </c>
      <c r="M397" s="80">
        <f t="shared" si="460"/>
        <v>15</v>
      </c>
      <c r="N397" s="80">
        <f t="shared" si="461"/>
        <v>160</v>
      </c>
      <c r="O397" s="80">
        <f t="shared" si="462"/>
        <v>160</v>
      </c>
      <c r="P397" s="80">
        <f t="shared" si="463"/>
        <v>800</v>
      </c>
      <c r="Q397" s="80">
        <f t="shared" si="464"/>
        <v>2240</v>
      </c>
      <c r="R397" s="80">
        <f t="shared" si="465"/>
        <v>2240</v>
      </c>
      <c r="S397" s="80">
        <f t="shared" si="466"/>
        <v>80</v>
      </c>
      <c r="T397" s="80">
        <f>0</f>
        <v>0</v>
      </c>
      <c r="U397" s="80">
        <f>'Int. Sens. Plot'!$B$2</f>
        <v>100</v>
      </c>
      <c r="V397" s="80">
        <f>'Int. Sens. Plot'!$B$3</f>
        <v>25</v>
      </c>
      <c r="W397" s="80">
        <f t="shared" si="467"/>
        <v>5</v>
      </c>
      <c r="X397" s="80">
        <f t="shared" si="468"/>
        <v>5</v>
      </c>
      <c r="Y397" s="225">
        <v>0.5</v>
      </c>
      <c r="Z397" s="80">
        <v>0</v>
      </c>
      <c r="AA397" s="86">
        <v>45</v>
      </c>
      <c r="AB397" s="86">
        <v>5</v>
      </c>
      <c r="AC397" s="80">
        <v>90</v>
      </c>
      <c r="AD397" s="80">
        <v>45</v>
      </c>
      <c r="AE397" s="80">
        <v>12</v>
      </c>
      <c r="AF397" s="80">
        <f t="shared" si="469"/>
        <v>21</v>
      </c>
      <c r="AG397" s="80">
        <f t="shared" si="470"/>
        <v>21</v>
      </c>
      <c r="AH397" s="86">
        <v>0</v>
      </c>
      <c r="AI397" s="86">
        <v>12</v>
      </c>
      <c r="AJ397" s="40">
        <v>377.9</v>
      </c>
      <c r="AK397" s="86">
        <v>9</v>
      </c>
      <c r="AL397" s="86">
        <v>0</v>
      </c>
      <c r="AM397" s="91">
        <v>1</v>
      </c>
      <c r="AN397" s="91">
        <v>0.1</v>
      </c>
      <c r="AO397" s="122">
        <v>3.5</v>
      </c>
      <c r="AP397" s="122">
        <v>10</v>
      </c>
      <c r="AQ397" s="122">
        <v>3</v>
      </c>
      <c r="AR397" s="122">
        <v>3</v>
      </c>
      <c r="AS397" s="122" t="str">
        <f t="shared" si="471"/>
        <v>Free</v>
      </c>
      <c r="AT397" s="119" t="s">
        <v>74</v>
      </c>
      <c r="AU397" s="321" t="s">
        <v>74</v>
      </c>
      <c r="AV397" s="306">
        <f t="shared" si="472"/>
        <v>9</v>
      </c>
      <c r="AW397" s="276">
        <f t="shared" si="473"/>
        <v>0.62222222222222223</v>
      </c>
      <c r="AX397" s="276">
        <f t="shared" si="474"/>
        <v>2.7777777777777776E-2</v>
      </c>
      <c r="AY397" s="125">
        <f t="shared" si="475"/>
        <v>8.201468517576977</v>
      </c>
      <c r="AZ397" s="125">
        <f t="shared" si="476"/>
        <v>12.302202776365466</v>
      </c>
      <c r="BA397" s="125">
        <f t="shared" si="477"/>
        <v>23.402937035153954</v>
      </c>
      <c r="BB397" s="125">
        <f t="shared" si="478"/>
        <v>0.99999952589048069</v>
      </c>
      <c r="BC397" s="125">
        <f t="shared" si="479"/>
        <v>0.99999952589048069</v>
      </c>
      <c r="BD397" s="326">
        <f t="shared" si="480"/>
        <v>3389790.114141108</v>
      </c>
      <c r="BE397" s="125">
        <f t="shared" si="481"/>
        <v>270</v>
      </c>
      <c r="BF397" s="125">
        <f t="shared" si="482"/>
        <v>1.5856686655779488</v>
      </c>
      <c r="BG397" s="125">
        <f t="shared" si="483"/>
        <v>0.68100000000000005</v>
      </c>
      <c r="BH397" s="127">
        <f t="shared" si="484"/>
        <v>560</v>
      </c>
      <c r="BI397" s="125">
        <f t="shared" si="485"/>
        <v>1.0919999999999999</v>
      </c>
      <c r="BJ397" s="125">
        <f t="shared" si="486"/>
        <v>0.1138</v>
      </c>
      <c r="BK397" s="127">
        <f t="shared" si="487"/>
        <v>49</v>
      </c>
      <c r="BL397" s="126">
        <f>IF(AS397="Signalized",(AC397-BK397)^2/(2*AC397),IF(AS397="Free",PEDBIKE_DELAY(AX397,AW397,AF397,AE397,AO397,AR397,AM397,L397,TRUE),IF(AS397="Stop",1,"Control N/A!")))</f>
        <v>0.7483337686185747</v>
      </c>
      <c r="BM397" s="125">
        <f t="shared" si="488"/>
        <v>-1.1625238050625429E-2</v>
      </c>
      <c r="BN397" s="125">
        <f t="shared" si="489"/>
        <v>2.4748747619493745</v>
      </c>
      <c r="BO397" s="124" t="str">
        <f t="shared" si="490"/>
        <v>B</v>
      </c>
      <c r="BP397" s="310"/>
      <c r="BQ397" s="302">
        <f t="shared" si="491"/>
        <v>1500</v>
      </c>
      <c r="BR397" s="126">
        <v>382</v>
      </c>
      <c r="BS397" s="127">
        <f t="shared" si="492"/>
        <v>3.1747246168189829E-5</v>
      </c>
      <c r="BT397" s="126">
        <f t="shared" si="493"/>
        <v>22.5</v>
      </c>
      <c r="BU397" s="303">
        <f t="shared" si="494"/>
        <v>5.0999999999999996</v>
      </c>
      <c r="BV397" s="276">
        <f t="shared" si="495"/>
        <v>0.62222222222222223</v>
      </c>
      <c r="BW397" s="276">
        <f t="shared" si="496"/>
        <v>6.9444444444444441E-3</v>
      </c>
      <c r="BX397" s="125">
        <f t="shared" si="497"/>
        <v>1</v>
      </c>
      <c r="BY397" s="125">
        <f t="shared" si="498"/>
        <v>1.9168198021168942E-2</v>
      </c>
      <c r="BZ397" s="125">
        <f t="shared" si="499"/>
        <v>5.0999999999999996</v>
      </c>
      <c r="CA397" s="125">
        <f t="shared" si="500"/>
        <v>0.14024783466647361</v>
      </c>
      <c r="CB397" s="125">
        <f t="shared" si="501"/>
        <v>0.95813618099530984</v>
      </c>
      <c r="CC397" s="125">
        <f t="shared" si="502"/>
        <v>33.066947161825624</v>
      </c>
      <c r="CD397" s="125">
        <f t="shared" si="503"/>
        <v>1.3843086910203222</v>
      </c>
      <c r="CE397" s="125">
        <f t="shared" si="504"/>
        <v>24</v>
      </c>
      <c r="CF397" s="304" cm="1">
        <f t="array" ref="CF397">PEDBIKE_DELAY(BW397,BV397,AG397,AH397,AP397,AQ397,AN397,L397,FALSE)</f>
        <v>4.5231332291687547</v>
      </c>
      <c r="CG397" s="306">
        <f t="shared" si="505"/>
        <v>5.0999999999999996</v>
      </c>
      <c r="CH397" s="125">
        <f t="shared" si="506"/>
        <v>1</v>
      </c>
      <c r="CI397" s="125">
        <f t="shared" si="507"/>
        <v>1.9168198021168942E-2</v>
      </c>
      <c r="CJ397" s="125">
        <f t="shared" si="508"/>
        <v>5.0999999999999996</v>
      </c>
      <c r="CK397" s="125">
        <f t="shared" si="509"/>
        <v>0.95813618099530984</v>
      </c>
      <c r="CL397" s="125">
        <f t="shared" si="510"/>
        <v>1</v>
      </c>
      <c r="CM397" s="125">
        <f t="shared" si="511"/>
        <v>31.682638470805301</v>
      </c>
      <c r="CN397" s="125">
        <f t="shared" si="512"/>
        <v>1.3843086910203222</v>
      </c>
      <c r="CO397" s="127">
        <f t="shared" si="513"/>
        <v>24</v>
      </c>
      <c r="CP397" s="125" cm="1">
        <f t="array" ref="CP397">PEDBIKE_DELAY(BW397,AW397,AG397,AH397,AP397,AQ397,AN397,L397,FALSE)</f>
        <v>4.5231332291687547</v>
      </c>
      <c r="CQ397" s="126">
        <f t="shared" si="514"/>
        <v>30.5</v>
      </c>
      <c r="CR397" s="126">
        <f t="shared" si="515"/>
        <v>78.5</v>
      </c>
      <c r="CS397" s="126">
        <f t="shared" si="516"/>
        <v>54.5</v>
      </c>
      <c r="CT397" s="304">
        <f t="shared" si="517"/>
        <v>35.950000000000003</v>
      </c>
      <c r="CU397" s="126">
        <f t="shared" si="528"/>
        <v>0</v>
      </c>
      <c r="CV397" s="126">
        <f t="shared" si="518"/>
        <v>0</v>
      </c>
      <c r="CW397" s="127">
        <f t="shared" si="519"/>
        <v>0</v>
      </c>
      <c r="CX397" s="124">
        <f t="shared" si="520"/>
        <v>12</v>
      </c>
      <c r="CY397" s="124">
        <f t="shared" si="529"/>
        <v>1.0919999999999999</v>
      </c>
      <c r="CZ397" s="124">
        <f t="shared" si="530"/>
        <v>0</v>
      </c>
      <c r="DA397" s="125">
        <f t="shared" si="521"/>
        <v>-2.2515000000000001</v>
      </c>
      <c r="DB397" s="125">
        <f t="shared" si="522"/>
        <v>1.8480000000000001</v>
      </c>
      <c r="DC397" s="125">
        <f t="shared" si="523"/>
        <v>3.7288999999999994</v>
      </c>
      <c r="DD397" s="125">
        <f t="shared" si="531"/>
        <v>2.8209</v>
      </c>
      <c r="DE397" s="298" t="str">
        <f t="shared" si="524"/>
        <v>D</v>
      </c>
    </row>
    <row r="398" spans="1:109" x14ac:dyDescent="0.25">
      <c r="A398" s="23">
        <v>900</v>
      </c>
      <c r="B398" s="23">
        <v>15</v>
      </c>
      <c r="C398" s="23">
        <v>1</v>
      </c>
      <c r="D398" s="23" t="s">
        <v>267</v>
      </c>
      <c r="E398" s="312">
        <f t="shared" si="456"/>
        <v>2.6219308020152896</v>
      </c>
      <c r="F398" s="287" t="str">
        <f t="shared" si="457"/>
        <v>B</v>
      </c>
      <c r="G398" s="312">
        <f t="shared" si="458"/>
        <v>3.9598999999999993</v>
      </c>
      <c r="H398" s="312">
        <f t="shared" si="458"/>
        <v>3.1883999999999997</v>
      </c>
      <c r="I398" s="287" t="str">
        <f t="shared" si="459"/>
        <v>D</v>
      </c>
      <c r="J398" s="320">
        <f t="shared" si="525"/>
        <v>1</v>
      </c>
      <c r="K398" s="80">
        <f t="shared" si="526"/>
        <v>1</v>
      </c>
      <c r="L398" s="82">
        <f t="shared" si="527"/>
        <v>1</v>
      </c>
      <c r="M398" s="80">
        <f t="shared" si="460"/>
        <v>15</v>
      </c>
      <c r="N398" s="80">
        <f t="shared" si="461"/>
        <v>180</v>
      </c>
      <c r="O398" s="80">
        <f t="shared" si="462"/>
        <v>180</v>
      </c>
      <c r="P398" s="80">
        <f t="shared" si="463"/>
        <v>900</v>
      </c>
      <c r="Q398" s="80">
        <f t="shared" si="464"/>
        <v>2520</v>
      </c>
      <c r="R398" s="80">
        <f t="shared" si="465"/>
        <v>2520</v>
      </c>
      <c r="S398" s="80">
        <f t="shared" si="466"/>
        <v>90</v>
      </c>
      <c r="T398" s="80">
        <f>0</f>
        <v>0</v>
      </c>
      <c r="U398" s="80">
        <f>'Int. Sens. Plot'!$B$2</f>
        <v>100</v>
      </c>
      <c r="V398" s="80">
        <f>'Int. Sens. Plot'!$B$3</f>
        <v>25</v>
      </c>
      <c r="W398" s="80">
        <f t="shared" si="467"/>
        <v>5</v>
      </c>
      <c r="X398" s="80">
        <f t="shared" si="468"/>
        <v>5</v>
      </c>
      <c r="Y398" s="225">
        <v>0.5</v>
      </c>
      <c r="Z398" s="80">
        <v>0</v>
      </c>
      <c r="AA398" s="86">
        <v>45</v>
      </c>
      <c r="AB398" s="86">
        <v>5</v>
      </c>
      <c r="AC398" s="80">
        <v>90</v>
      </c>
      <c r="AD398" s="80">
        <v>45</v>
      </c>
      <c r="AE398" s="80">
        <v>12</v>
      </c>
      <c r="AF398" s="80">
        <f t="shared" si="469"/>
        <v>21</v>
      </c>
      <c r="AG398" s="80">
        <f t="shared" si="470"/>
        <v>21</v>
      </c>
      <c r="AH398" s="86">
        <v>0</v>
      </c>
      <c r="AI398" s="86">
        <v>12</v>
      </c>
      <c r="AJ398" s="40">
        <v>378.9</v>
      </c>
      <c r="AK398" s="86">
        <v>9</v>
      </c>
      <c r="AL398" s="86">
        <v>0</v>
      </c>
      <c r="AM398" s="91">
        <v>1</v>
      </c>
      <c r="AN398" s="91">
        <v>0.1</v>
      </c>
      <c r="AO398" s="122">
        <v>3.5</v>
      </c>
      <c r="AP398" s="122">
        <v>10</v>
      </c>
      <c r="AQ398" s="122">
        <v>3</v>
      </c>
      <c r="AR398" s="122">
        <v>3</v>
      </c>
      <c r="AS398" s="122" t="str">
        <f t="shared" si="471"/>
        <v>Free</v>
      </c>
      <c r="AT398" s="119" t="s">
        <v>74</v>
      </c>
      <c r="AU398" s="321" t="s">
        <v>74</v>
      </c>
      <c r="AV398" s="306">
        <f t="shared" si="472"/>
        <v>9</v>
      </c>
      <c r="AW398" s="276">
        <f t="shared" si="473"/>
        <v>0.7</v>
      </c>
      <c r="AX398" s="276">
        <f t="shared" si="474"/>
        <v>2.7777777777777776E-2</v>
      </c>
      <c r="AY398" s="125">
        <f t="shared" si="475"/>
        <v>14.356175314486721</v>
      </c>
      <c r="AZ398" s="125">
        <f t="shared" si="476"/>
        <v>21.534262971730083</v>
      </c>
      <c r="BA398" s="125">
        <f t="shared" si="477"/>
        <v>35.712350628973439</v>
      </c>
      <c r="BB398" s="125">
        <f t="shared" si="478"/>
        <v>0.99999999998609324</v>
      </c>
      <c r="BC398" s="125">
        <f t="shared" si="479"/>
        <v>0.99999999998609324</v>
      </c>
      <c r="BD398" s="326">
        <f t="shared" si="480"/>
        <v>102724900578.33536</v>
      </c>
      <c r="BE398" s="125">
        <f t="shared" si="481"/>
        <v>545</v>
      </c>
      <c r="BF398" s="125">
        <f t="shared" si="482"/>
        <v>1.4172705187406869</v>
      </c>
      <c r="BG398" s="125">
        <f t="shared" si="483"/>
        <v>0.68100000000000005</v>
      </c>
      <c r="BH398" s="127">
        <f t="shared" si="484"/>
        <v>630</v>
      </c>
      <c r="BI398" s="125">
        <f t="shared" si="485"/>
        <v>1.2284999999999997</v>
      </c>
      <c r="BJ398" s="125">
        <f t="shared" si="486"/>
        <v>0.128025</v>
      </c>
      <c r="BK398" s="127">
        <f t="shared" si="487"/>
        <v>49</v>
      </c>
      <c r="BL398" s="126">
        <f>IF(AS398="Signalized",(AC398-BK398)^2/(2*AC398),IF(AS398="Free",PEDBIKE_DELAY(AX398,AW398,AF398,AE398,AO398,AR398,AM398,L398,TRUE),IF(AS398="Stop",1,"Control N/A!")))</f>
        <v>0.68290368562967596</v>
      </c>
      <c r="BM398" s="125">
        <f t="shared" si="488"/>
        <v>-1.529419798471022E-2</v>
      </c>
      <c r="BN398" s="125">
        <f t="shared" si="489"/>
        <v>2.6219308020152896</v>
      </c>
      <c r="BO398" s="124" t="str">
        <f t="shared" si="490"/>
        <v>B</v>
      </c>
      <c r="BP398" s="310"/>
      <c r="BQ398" s="302">
        <f t="shared" si="491"/>
        <v>1500</v>
      </c>
      <c r="BR398" s="126">
        <v>383</v>
      </c>
      <c r="BS398" s="127">
        <f t="shared" si="492"/>
        <v>3.6167786880556607E-6</v>
      </c>
      <c r="BT398" s="126">
        <f t="shared" si="493"/>
        <v>22.5</v>
      </c>
      <c r="BU398" s="303">
        <f t="shared" si="494"/>
        <v>5.0999999999999996</v>
      </c>
      <c r="BV398" s="276">
        <f t="shared" si="495"/>
        <v>0.7</v>
      </c>
      <c r="BW398" s="276">
        <f t="shared" si="496"/>
        <v>6.9444444444444441E-3</v>
      </c>
      <c r="BX398" s="125">
        <f t="shared" si="497"/>
        <v>1</v>
      </c>
      <c r="BY398" s="125">
        <f t="shared" si="498"/>
        <v>1.4922787488370323E-2</v>
      </c>
      <c r="BZ398" s="125">
        <f t="shared" si="499"/>
        <v>5.0999999999999996</v>
      </c>
      <c r="CA398" s="125">
        <f t="shared" si="500"/>
        <v>0.1563351834036163</v>
      </c>
      <c r="CB398" s="125">
        <f t="shared" si="501"/>
        <v>0.97184414631969984</v>
      </c>
      <c r="CC398" s="125">
        <f t="shared" si="502"/>
        <v>45.490235194046669</v>
      </c>
      <c r="CD398" s="125">
        <f t="shared" si="503"/>
        <v>1.280816406006017</v>
      </c>
      <c r="CE398" s="125">
        <f t="shared" si="504"/>
        <v>36</v>
      </c>
      <c r="CF398" s="304" cm="1">
        <f t="array" ref="CF398">PEDBIKE_DELAY(BW398,BV398,AG398,AH398,AP398,AQ398,AN398,L398,FALSE)</f>
        <v>5.2191779468183306</v>
      </c>
      <c r="CG398" s="306">
        <f t="shared" si="505"/>
        <v>5.0999999999999996</v>
      </c>
      <c r="CH398" s="125">
        <f t="shared" si="506"/>
        <v>1</v>
      </c>
      <c r="CI398" s="125">
        <f t="shared" si="507"/>
        <v>1.4922787488370323E-2</v>
      </c>
      <c r="CJ398" s="125">
        <f t="shared" si="508"/>
        <v>5.0999999999999996</v>
      </c>
      <c r="CK398" s="125">
        <f t="shared" si="509"/>
        <v>0.97184414631969984</v>
      </c>
      <c r="CL398" s="125">
        <f t="shared" si="510"/>
        <v>1</v>
      </c>
      <c r="CM398" s="125">
        <f t="shared" si="511"/>
        <v>44.209418788040651</v>
      </c>
      <c r="CN398" s="125">
        <f t="shared" si="512"/>
        <v>1.280816406006017</v>
      </c>
      <c r="CO398" s="127">
        <f t="shared" si="513"/>
        <v>36</v>
      </c>
      <c r="CP398" s="125" cm="1">
        <f t="array" ref="CP398">PEDBIKE_DELAY(BW398,AW398,AG398,AH398,AP398,AQ398,AN398,L398,FALSE)</f>
        <v>5.2191779468183306</v>
      </c>
      <c r="CQ398" s="126">
        <f t="shared" si="514"/>
        <v>30.5</v>
      </c>
      <c r="CR398" s="126">
        <f t="shared" si="515"/>
        <v>78.5</v>
      </c>
      <c r="CS398" s="126">
        <f t="shared" si="516"/>
        <v>54.5</v>
      </c>
      <c r="CT398" s="304">
        <f t="shared" si="517"/>
        <v>35.950000000000003</v>
      </c>
      <c r="CU398" s="126">
        <f t="shared" si="528"/>
        <v>0</v>
      </c>
      <c r="CV398" s="126">
        <f t="shared" si="518"/>
        <v>0</v>
      </c>
      <c r="CW398" s="127">
        <f t="shared" si="519"/>
        <v>0</v>
      </c>
      <c r="CX398" s="124">
        <f t="shared" si="520"/>
        <v>12</v>
      </c>
      <c r="CY398" s="124">
        <f t="shared" si="529"/>
        <v>1.2284999999999997</v>
      </c>
      <c r="CZ398" s="124">
        <f t="shared" si="530"/>
        <v>0</v>
      </c>
      <c r="DA398" s="125">
        <f t="shared" si="521"/>
        <v>-2.2515000000000001</v>
      </c>
      <c r="DB398" s="125">
        <f t="shared" si="522"/>
        <v>2.0790000000000002</v>
      </c>
      <c r="DC398" s="125">
        <f t="shared" si="523"/>
        <v>3.9598999999999993</v>
      </c>
      <c r="DD398" s="125">
        <f t="shared" si="531"/>
        <v>3.1883999999999997</v>
      </c>
      <c r="DE398" s="298" t="str">
        <f t="shared" si="524"/>
        <v>D</v>
      </c>
    </row>
    <row r="399" spans="1:109" x14ac:dyDescent="0.25">
      <c r="A399" s="23">
        <v>1000</v>
      </c>
      <c r="B399" s="23">
        <v>15</v>
      </c>
      <c r="C399" s="23">
        <v>1</v>
      </c>
      <c r="D399" s="23" t="s">
        <v>267</v>
      </c>
      <c r="E399" s="312">
        <f t="shared" si="456"/>
        <v>2.7691002243274099</v>
      </c>
      <c r="F399" s="287" t="str">
        <f t="shared" si="457"/>
        <v>C</v>
      </c>
      <c r="G399" s="312">
        <f t="shared" si="458"/>
        <v>4.1908999999999992</v>
      </c>
      <c r="H399" s="312">
        <f t="shared" si="458"/>
        <v>3.5559000000000003</v>
      </c>
      <c r="I399" s="287" t="str">
        <f t="shared" si="459"/>
        <v>D</v>
      </c>
      <c r="J399" s="320">
        <f t="shared" si="525"/>
        <v>1</v>
      </c>
      <c r="K399" s="80">
        <f t="shared" si="526"/>
        <v>1</v>
      </c>
      <c r="L399" s="82">
        <f t="shared" si="527"/>
        <v>1</v>
      </c>
      <c r="M399" s="80">
        <f t="shared" si="460"/>
        <v>15</v>
      </c>
      <c r="N399" s="80">
        <f t="shared" si="461"/>
        <v>200</v>
      </c>
      <c r="O399" s="80">
        <f t="shared" si="462"/>
        <v>200</v>
      </c>
      <c r="P399" s="80">
        <f t="shared" si="463"/>
        <v>1000</v>
      </c>
      <c r="Q399" s="80">
        <f t="shared" si="464"/>
        <v>2800</v>
      </c>
      <c r="R399" s="80">
        <f t="shared" si="465"/>
        <v>2800</v>
      </c>
      <c r="S399" s="80">
        <f t="shared" si="466"/>
        <v>100</v>
      </c>
      <c r="T399" s="80">
        <f>0</f>
        <v>0</v>
      </c>
      <c r="U399" s="80">
        <f>'Int. Sens. Plot'!$B$2</f>
        <v>100</v>
      </c>
      <c r="V399" s="80">
        <f>'Int. Sens. Plot'!$B$3</f>
        <v>25</v>
      </c>
      <c r="W399" s="80">
        <f t="shared" si="467"/>
        <v>5</v>
      </c>
      <c r="X399" s="80">
        <f t="shared" si="468"/>
        <v>5</v>
      </c>
      <c r="Y399" s="225">
        <v>0.5</v>
      </c>
      <c r="Z399" s="80">
        <v>0</v>
      </c>
      <c r="AA399" s="86">
        <v>45</v>
      </c>
      <c r="AB399" s="86">
        <v>5</v>
      </c>
      <c r="AC399" s="80">
        <v>90</v>
      </c>
      <c r="AD399" s="80">
        <v>45</v>
      </c>
      <c r="AE399" s="80">
        <v>12</v>
      </c>
      <c r="AF399" s="80">
        <f t="shared" si="469"/>
        <v>21</v>
      </c>
      <c r="AG399" s="80">
        <f t="shared" si="470"/>
        <v>21</v>
      </c>
      <c r="AH399" s="86">
        <v>0</v>
      </c>
      <c r="AI399" s="86">
        <v>12</v>
      </c>
      <c r="AJ399" s="40">
        <v>379.9</v>
      </c>
      <c r="AK399" s="86">
        <v>9</v>
      </c>
      <c r="AL399" s="86">
        <v>0</v>
      </c>
      <c r="AM399" s="91">
        <v>1</v>
      </c>
      <c r="AN399" s="91">
        <v>0.1</v>
      </c>
      <c r="AO399" s="122">
        <v>3.5</v>
      </c>
      <c r="AP399" s="122">
        <v>10</v>
      </c>
      <c r="AQ399" s="122">
        <v>3</v>
      </c>
      <c r="AR399" s="122">
        <v>3</v>
      </c>
      <c r="AS399" s="122" t="str">
        <f t="shared" si="471"/>
        <v>Free</v>
      </c>
      <c r="AT399" s="119" t="s">
        <v>74</v>
      </c>
      <c r="AU399" s="321" t="s">
        <v>74</v>
      </c>
      <c r="AV399" s="306">
        <f t="shared" si="472"/>
        <v>9</v>
      </c>
      <c r="AW399" s="276">
        <f t="shared" si="473"/>
        <v>0.77777777777777779</v>
      </c>
      <c r="AX399" s="276">
        <f t="shared" si="474"/>
        <v>2.7777777777777776E-2</v>
      </c>
      <c r="AY399" s="125">
        <f t="shared" si="475"/>
        <v>25.711254720792127</v>
      </c>
      <c r="AZ399" s="125">
        <f t="shared" si="476"/>
        <v>38.56688208118819</v>
      </c>
      <c r="BA399" s="125">
        <f t="shared" si="477"/>
        <v>58.422509441584253</v>
      </c>
      <c r="BB399" s="125">
        <f t="shared" si="478"/>
        <v>1</v>
      </c>
      <c r="BC399" s="125">
        <f t="shared" si="479"/>
        <v>1</v>
      </c>
      <c r="BD399" s="326">
        <f t="shared" si="480"/>
        <v>6.9721749953029153E+19</v>
      </c>
      <c r="BE399" s="125">
        <f t="shared" si="481"/>
        <v>1097</v>
      </c>
      <c r="BF399" s="125">
        <f t="shared" si="482"/>
        <v>1.2798468369435743</v>
      </c>
      <c r="BG399" s="125">
        <f t="shared" si="483"/>
        <v>0.68100000000000005</v>
      </c>
      <c r="BH399" s="127">
        <f t="shared" si="484"/>
        <v>700</v>
      </c>
      <c r="BI399" s="125">
        <f t="shared" si="485"/>
        <v>1.365</v>
      </c>
      <c r="BJ399" s="125">
        <f t="shared" si="486"/>
        <v>0.14224999999999999</v>
      </c>
      <c r="BK399" s="127">
        <f t="shared" si="487"/>
        <v>49</v>
      </c>
      <c r="BL399" s="126">
        <f>IF(AS399="Signalized",(AC399-BK399)^2/(2*AC399),IF(AS399="Free",PEDBIKE_DELAY(AX399,AW399,AF399,AE399,AO399,AR399,AM399,L399,TRUE),IF(AS399="Stop",1,"Control N/A!")))</f>
        <v>0.62495900789303882</v>
      </c>
      <c r="BM399" s="125">
        <f t="shared" si="488"/>
        <v>-1.8849775672589546E-2</v>
      </c>
      <c r="BN399" s="125">
        <f t="shared" si="489"/>
        <v>2.7691002243274099</v>
      </c>
      <c r="BO399" s="124" t="str">
        <f t="shared" si="490"/>
        <v>C</v>
      </c>
      <c r="BP399" s="310"/>
      <c r="BQ399" s="302">
        <f t="shared" si="491"/>
        <v>1500</v>
      </c>
      <c r="BR399" s="126">
        <v>384</v>
      </c>
      <c r="BS399" s="127">
        <f t="shared" si="492"/>
        <v>4.074856470687508E-7</v>
      </c>
      <c r="BT399" s="126">
        <f t="shared" si="493"/>
        <v>22.5</v>
      </c>
      <c r="BU399" s="303">
        <f t="shared" si="494"/>
        <v>5.0999999999999996</v>
      </c>
      <c r="BV399" s="276">
        <f t="shared" si="495"/>
        <v>0.77777777777777779</v>
      </c>
      <c r="BW399" s="276">
        <f t="shared" si="496"/>
        <v>6.9444444444444441E-3</v>
      </c>
      <c r="BX399" s="125">
        <f t="shared" si="497"/>
        <v>1</v>
      </c>
      <c r="BY399" s="125">
        <f t="shared" si="498"/>
        <v>1.1840921412535196E-2</v>
      </c>
      <c r="BZ399" s="125">
        <f t="shared" si="499"/>
        <v>5.0999999999999996</v>
      </c>
      <c r="CA399" s="125">
        <f t="shared" si="500"/>
        <v>0.17212151191676217</v>
      </c>
      <c r="CB399" s="125">
        <f t="shared" si="501"/>
        <v>0.98106355045205851</v>
      </c>
      <c r="CC399" s="125">
        <f t="shared" si="502"/>
        <v>62.697829705745896</v>
      </c>
      <c r="CD399" s="125">
        <f t="shared" si="503"/>
        <v>1.1872742889882826</v>
      </c>
      <c r="CE399" s="125">
        <f t="shared" si="504"/>
        <v>53</v>
      </c>
      <c r="CF399" s="304" cm="1">
        <f t="array" ref="CF399">PEDBIKE_DELAY(BW399,BV399,AG399,AH399,AP399,AQ399,AN399,L399,FALSE)</f>
        <v>5.8573568338118411</v>
      </c>
      <c r="CG399" s="306">
        <f t="shared" si="505"/>
        <v>5.0999999999999996</v>
      </c>
      <c r="CH399" s="125">
        <f t="shared" si="506"/>
        <v>1</v>
      </c>
      <c r="CI399" s="125">
        <f t="shared" si="507"/>
        <v>1.1840921412535196E-2</v>
      </c>
      <c r="CJ399" s="125">
        <f t="shared" si="508"/>
        <v>5.0999999999999996</v>
      </c>
      <c r="CK399" s="125">
        <f t="shared" si="509"/>
        <v>0.98106355045205851</v>
      </c>
      <c r="CL399" s="125">
        <f t="shared" si="510"/>
        <v>1</v>
      </c>
      <c r="CM399" s="125">
        <f t="shared" si="511"/>
        <v>61.510555416757612</v>
      </c>
      <c r="CN399" s="125">
        <f t="shared" si="512"/>
        <v>1.1872742889882826</v>
      </c>
      <c r="CO399" s="127">
        <f t="shared" si="513"/>
        <v>53</v>
      </c>
      <c r="CP399" s="125" cm="1">
        <f t="array" ref="CP399">PEDBIKE_DELAY(BW399,AW399,AG399,AH399,AP399,AQ399,AN399,L399,FALSE)</f>
        <v>5.8573568338118411</v>
      </c>
      <c r="CQ399" s="126">
        <f t="shared" si="514"/>
        <v>30.5</v>
      </c>
      <c r="CR399" s="126">
        <f t="shared" si="515"/>
        <v>78.5</v>
      </c>
      <c r="CS399" s="126">
        <f t="shared" si="516"/>
        <v>54.5</v>
      </c>
      <c r="CT399" s="304">
        <f t="shared" si="517"/>
        <v>35.950000000000003</v>
      </c>
      <c r="CU399" s="126">
        <f t="shared" si="528"/>
        <v>0</v>
      </c>
      <c r="CV399" s="126">
        <f t="shared" si="518"/>
        <v>0</v>
      </c>
      <c r="CW399" s="127">
        <f t="shared" si="519"/>
        <v>0</v>
      </c>
      <c r="CX399" s="124">
        <f t="shared" si="520"/>
        <v>12</v>
      </c>
      <c r="CY399" s="124">
        <f t="shared" si="529"/>
        <v>1.365</v>
      </c>
      <c r="CZ399" s="124">
        <f t="shared" si="530"/>
        <v>0</v>
      </c>
      <c r="DA399" s="125">
        <f t="shared" si="521"/>
        <v>-2.2515000000000001</v>
      </c>
      <c r="DB399" s="125">
        <f t="shared" si="522"/>
        <v>2.31</v>
      </c>
      <c r="DC399" s="125">
        <f t="shared" si="523"/>
        <v>4.1908999999999992</v>
      </c>
      <c r="DD399" s="125">
        <f t="shared" si="531"/>
        <v>3.5559000000000003</v>
      </c>
      <c r="DE399" s="298" t="str">
        <f t="shared" si="524"/>
        <v>D</v>
      </c>
    </row>
    <row r="400" spans="1:109" x14ac:dyDescent="0.25">
      <c r="A400" s="23">
        <v>1100</v>
      </c>
      <c r="B400" s="23">
        <v>15</v>
      </c>
      <c r="C400" s="23">
        <v>1</v>
      </c>
      <c r="D400" s="23" t="s">
        <v>267</v>
      </c>
      <c r="E400" s="312">
        <f t="shared" si="456"/>
        <v>2.9164269001337408</v>
      </c>
      <c r="F400" s="287" t="str">
        <f t="shared" si="457"/>
        <v>C</v>
      </c>
      <c r="G400" s="312">
        <f t="shared" si="458"/>
        <v>4.4218999999999991</v>
      </c>
      <c r="H400" s="312">
        <f t="shared" si="458"/>
        <v>3.9234</v>
      </c>
      <c r="I400" s="287" t="str">
        <f t="shared" si="459"/>
        <v>E</v>
      </c>
      <c r="J400" s="320">
        <f t="shared" si="525"/>
        <v>1</v>
      </c>
      <c r="K400" s="80">
        <f t="shared" si="526"/>
        <v>1</v>
      </c>
      <c r="L400" s="82">
        <f t="shared" si="527"/>
        <v>1</v>
      </c>
      <c r="M400" s="80">
        <f t="shared" si="460"/>
        <v>15</v>
      </c>
      <c r="N400" s="80">
        <f t="shared" si="461"/>
        <v>220</v>
      </c>
      <c r="O400" s="80">
        <f t="shared" si="462"/>
        <v>220</v>
      </c>
      <c r="P400" s="80">
        <f t="shared" si="463"/>
        <v>1100</v>
      </c>
      <c r="Q400" s="80">
        <f t="shared" si="464"/>
        <v>3080</v>
      </c>
      <c r="R400" s="80">
        <f t="shared" si="465"/>
        <v>3080</v>
      </c>
      <c r="S400" s="80">
        <f t="shared" si="466"/>
        <v>110</v>
      </c>
      <c r="T400" s="80">
        <f>0</f>
        <v>0</v>
      </c>
      <c r="U400" s="80">
        <f>'Int. Sens. Plot'!$B$2</f>
        <v>100</v>
      </c>
      <c r="V400" s="80">
        <f>'Int. Sens. Plot'!$B$3</f>
        <v>25</v>
      </c>
      <c r="W400" s="80">
        <f t="shared" si="467"/>
        <v>5</v>
      </c>
      <c r="X400" s="80">
        <f t="shared" si="468"/>
        <v>5</v>
      </c>
      <c r="Y400" s="225">
        <v>0.5</v>
      </c>
      <c r="Z400" s="80">
        <v>0</v>
      </c>
      <c r="AA400" s="86">
        <v>45</v>
      </c>
      <c r="AB400" s="86">
        <v>5</v>
      </c>
      <c r="AC400" s="80">
        <v>90</v>
      </c>
      <c r="AD400" s="80">
        <v>45</v>
      </c>
      <c r="AE400" s="80">
        <v>12</v>
      </c>
      <c r="AF400" s="80">
        <f t="shared" si="469"/>
        <v>21</v>
      </c>
      <c r="AG400" s="80">
        <f t="shared" si="470"/>
        <v>21</v>
      </c>
      <c r="AH400" s="86">
        <v>0</v>
      </c>
      <c r="AI400" s="86">
        <v>12</v>
      </c>
      <c r="AJ400" s="40">
        <v>380.9</v>
      </c>
      <c r="AK400" s="86">
        <v>9</v>
      </c>
      <c r="AL400" s="86">
        <v>0</v>
      </c>
      <c r="AM400" s="91">
        <v>1</v>
      </c>
      <c r="AN400" s="91">
        <v>0.1</v>
      </c>
      <c r="AO400" s="122">
        <v>3.5</v>
      </c>
      <c r="AP400" s="122">
        <v>10</v>
      </c>
      <c r="AQ400" s="122">
        <v>3</v>
      </c>
      <c r="AR400" s="122">
        <v>3</v>
      </c>
      <c r="AS400" s="122" t="str">
        <f t="shared" si="471"/>
        <v>Free</v>
      </c>
      <c r="AT400" s="119" t="s">
        <v>74</v>
      </c>
      <c r="AU400" s="321" t="s">
        <v>74</v>
      </c>
      <c r="AV400" s="306">
        <f t="shared" si="472"/>
        <v>9</v>
      </c>
      <c r="AW400" s="276">
        <f t="shared" si="473"/>
        <v>0.85555555555555551</v>
      </c>
      <c r="AX400" s="276">
        <f t="shared" si="474"/>
        <v>2.7777777777777776E-2</v>
      </c>
      <c r="AY400" s="125">
        <f t="shared" si="475"/>
        <v>46.799477065111233</v>
      </c>
      <c r="AZ400" s="125">
        <f t="shared" si="476"/>
        <v>70.19921559766685</v>
      </c>
      <c r="BA400" s="125">
        <f t="shared" si="477"/>
        <v>100.59895413022247</v>
      </c>
      <c r="BB400" s="125">
        <f t="shared" si="478"/>
        <v>1</v>
      </c>
      <c r="BC400" s="125">
        <f t="shared" si="479"/>
        <v>1</v>
      </c>
      <c r="BD400" s="326">
        <f t="shared" si="480"/>
        <v>2.7964475985769135E+37</v>
      </c>
      <c r="BE400" s="125">
        <f t="shared" si="481"/>
        <v>2208</v>
      </c>
      <c r="BF400" s="125">
        <f t="shared" si="482"/>
        <v>1.1658129144884806</v>
      </c>
      <c r="BG400" s="125">
        <f t="shared" si="483"/>
        <v>0.68100000000000005</v>
      </c>
      <c r="BH400" s="127">
        <f t="shared" si="484"/>
        <v>770</v>
      </c>
      <c r="BI400" s="125">
        <f t="shared" si="485"/>
        <v>1.5014999999999998</v>
      </c>
      <c r="BJ400" s="125">
        <f t="shared" si="486"/>
        <v>0.156475</v>
      </c>
      <c r="BK400" s="127">
        <f t="shared" si="487"/>
        <v>49</v>
      </c>
      <c r="BL400" s="126">
        <f>IF(AS400="Signalized",(AC400-BK400)^2/(2*AC400),IF(AS400="Free",PEDBIKE_DELAY(AX400,AW400,AF400,AE400,AO400,AR400,AM400,L400,TRUE),IF(AS400="Stop",1,"Control N/A!")))</f>
        <v>0.57417821140892789</v>
      </c>
      <c r="BM400" s="125">
        <f t="shared" si="488"/>
        <v>-2.2248099866258548E-2</v>
      </c>
      <c r="BN400" s="125">
        <f t="shared" si="489"/>
        <v>2.9164269001337408</v>
      </c>
      <c r="BO400" s="124" t="str">
        <f t="shared" si="490"/>
        <v>C</v>
      </c>
      <c r="BP400" s="310"/>
      <c r="BQ400" s="302">
        <f t="shared" si="491"/>
        <v>1500</v>
      </c>
      <c r="BR400" s="126">
        <v>385</v>
      </c>
      <c r="BS400" s="127">
        <f t="shared" si="492"/>
        <v>4.5402231948448139E-8</v>
      </c>
      <c r="BT400" s="126">
        <f t="shared" si="493"/>
        <v>22.5</v>
      </c>
      <c r="BU400" s="303">
        <f t="shared" si="494"/>
        <v>5.0999999999999996</v>
      </c>
      <c r="BV400" s="276">
        <f t="shared" si="495"/>
        <v>0.85555555555555551</v>
      </c>
      <c r="BW400" s="276">
        <f t="shared" si="496"/>
        <v>6.9444444444444441E-3</v>
      </c>
      <c r="BX400" s="125">
        <f t="shared" si="497"/>
        <v>1</v>
      </c>
      <c r="BY400" s="125">
        <f t="shared" si="498"/>
        <v>9.6090703770673712E-3</v>
      </c>
      <c r="BZ400" s="125">
        <f t="shared" si="499"/>
        <v>5.0999999999999996</v>
      </c>
      <c r="CA400" s="125">
        <f t="shared" si="500"/>
        <v>0.18761245277947791</v>
      </c>
      <c r="CB400" s="125">
        <f t="shared" si="501"/>
        <v>0.98726413606373342</v>
      </c>
      <c r="CC400" s="125">
        <f t="shared" si="502"/>
        <v>86.608993742877331</v>
      </c>
      <c r="CD400" s="125">
        <f t="shared" si="503"/>
        <v>1.1030403599662488</v>
      </c>
      <c r="CE400" s="125">
        <f t="shared" si="504"/>
        <v>79</v>
      </c>
      <c r="CF400" s="304" cm="1">
        <f t="array" ref="CF400">PEDBIKE_DELAY(BW400,BV400,AG400,AH400,AP400,AQ400,AN400,L400,FALSE)</f>
        <v>6.3957017214809344</v>
      </c>
      <c r="CG400" s="306">
        <f t="shared" si="505"/>
        <v>5.0999999999999996</v>
      </c>
      <c r="CH400" s="125">
        <f t="shared" si="506"/>
        <v>1</v>
      </c>
      <c r="CI400" s="125">
        <f t="shared" si="507"/>
        <v>9.6090703770673712E-3</v>
      </c>
      <c r="CJ400" s="125">
        <f t="shared" si="508"/>
        <v>5.0999999999999996</v>
      </c>
      <c r="CK400" s="125">
        <f t="shared" si="509"/>
        <v>0.98726413606373342</v>
      </c>
      <c r="CL400" s="125">
        <f t="shared" si="510"/>
        <v>1</v>
      </c>
      <c r="CM400" s="125">
        <f t="shared" si="511"/>
        <v>85.505953382911088</v>
      </c>
      <c r="CN400" s="125">
        <f t="shared" si="512"/>
        <v>1.1030403599662488</v>
      </c>
      <c r="CO400" s="127">
        <f t="shared" si="513"/>
        <v>79</v>
      </c>
      <c r="CP400" s="125" cm="1">
        <f t="array" ref="CP400">PEDBIKE_DELAY(BW400,AW400,AG400,AH400,AP400,AQ400,AN400,L400,FALSE)</f>
        <v>6.3957017214809344</v>
      </c>
      <c r="CQ400" s="126">
        <f t="shared" si="514"/>
        <v>30.5</v>
      </c>
      <c r="CR400" s="126">
        <f t="shared" si="515"/>
        <v>78.5</v>
      </c>
      <c r="CS400" s="126">
        <f t="shared" si="516"/>
        <v>54.5</v>
      </c>
      <c r="CT400" s="304">
        <f t="shared" si="517"/>
        <v>35.950000000000003</v>
      </c>
      <c r="CU400" s="126">
        <f t="shared" si="528"/>
        <v>0</v>
      </c>
      <c r="CV400" s="126">
        <f t="shared" si="518"/>
        <v>0</v>
      </c>
      <c r="CW400" s="127">
        <f t="shared" si="519"/>
        <v>0</v>
      </c>
      <c r="CX400" s="124">
        <f t="shared" si="520"/>
        <v>12</v>
      </c>
      <c r="CY400" s="124">
        <f t="shared" si="529"/>
        <v>1.5014999999999998</v>
      </c>
      <c r="CZ400" s="124">
        <f t="shared" si="530"/>
        <v>0</v>
      </c>
      <c r="DA400" s="125">
        <f t="shared" si="521"/>
        <v>-2.2515000000000001</v>
      </c>
      <c r="DB400" s="125">
        <f t="shared" si="522"/>
        <v>2.5409999999999999</v>
      </c>
      <c r="DC400" s="125">
        <f t="shared" si="523"/>
        <v>4.4218999999999991</v>
      </c>
      <c r="DD400" s="125">
        <f t="shared" si="531"/>
        <v>3.9234</v>
      </c>
      <c r="DE400" s="298" t="str">
        <f t="shared" si="524"/>
        <v>E</v>
      </c>
    </row>
    <row r="401" spans="1:109" x14ac:dyDescent="0.25">
      <c r="A401" s="23">
        <v>1200</v>
      </c>
      <c r="B401" s="23">
        <v>15</v>
      </c>
      <c r="C401" s="23">
        <v>1</v>
      </c>
      <c r="D401" s="23" t="s">
        <v>267</v>
      </c>
      <c r="E401" s="312">
        <f t="shared" si="456"/>
        <v>3.0639297089173456</v>
      </c>
      <c r="F401" s="287" t="str">
        <f t="shared" si="457"/>
        <v>C</v>
      </c>
      <c r="G401" s="312">
        <f t="shared" si="458"/>
        <v>4.6528999999999989</v>
      </c>
      <c r="H401" s="312">
        <f t="shared" si="458"/>
        <v>4.2908999999999997</v>
      </c>
      <c r="I401" s="287" t="str">
        <f t="shared" si="459"/>
        <v>E</v>
      </c>
      <c r="J401" s="320">
        <f t="shared" si="525"/>
        <v>1</v>
      </c>
      <c r="K401" s="80">
        <f t="shared" si="526"/>
        <v>1</v>
      </c>
      <c r="L401" s="82">
        <f t="shared" si="527"/>
        <v>1</v>
      </c>
      <c r="M401" s="80">
        <f t="shared" si="460"/>
        <v>15</v>
      </c>
      <c r="N401" s="80">
        <f t="shared" si="461"/>
        <v>240</v>
      </c>
      <c r="O401" s="80">
        <f t="shared" si="462"/>
        <v>240</v>
      </c>
      <c r="P401" s="80">
        <f t="shared" si="463"/>
        <v>1200</v>
      </c>
      <c r="Q401" s="80">
        <f t="shared" si="464"/>
        <v>3360</v>
      </c>
      <c r="R401" s="80">
        <f t="shared" si="465"/>
        <v>3360</v>
      </c>
      <c r="S401" s="80">
        <f t="shared" si="466"/>
        <v>120</v>
      </c>
      <c r="T401" s="80">
        <f>0</f>
        <v>0</v>
      </c>
      <c r="U401" s="80">
        <f>'Int. Sens. Plot'!$B$2</f>
        <v>100</v>
      </c>
      <c r="V401" s="80">
        <f>'Int. Sens. Plot'!$B$3</f>
        <v>25</v>
      </c>
      <c r="W401" s="80">
        <f t="shared" si="467"/>
        <v>5</v>
      </c>
      <c r="X401" s="80">
        <f t="shared" si="468"/>
        <v>5</v>
      </c>
      <c r="Y401" s="225">
        <v>0.5</v>
      </c>
      <c r="Z401" s="80">
        <v>0</v>
      </c>
      <c r="AA401" s="86">
        <v>45</v>
      </c>
      <c r="AB401" s="86">
        <v>5</v>
      </c>
      <c r="AC401" s="80">
        <v>90</v>
      </c>
      <c r="AD401" s="80">
        <v>45</v>
      </c>
      <c r="AE401" s="80">
        <v>12</v>
      </c>
      <c r="AF401" s="80">
        <f t="shared" si="469"/>
        <v>21</v>
      </c>
      <c r="AG401" s="80">
        <f t="shared" si="470"/>
        <v>21</v>
      </c>
      <c r="AH401" s="86">
        <v>0</v>
      </c>
      <c r="AI401" s="86">
        <v>12</v>
      </c>
      <c r="AJ401" s="40">
        <v>381.9</v>
      </c>
      <c r="AK401" s="86">
        <v>9</v>
      </c>
      <c r="AL401" s="86">
        <v>0</v>
      </c>
      <c r="AM401" s="91">
        <v>1</v>
      </c>
      <c r="AN401" s="91">
        <v>0.1</v>
      </c>
      <c r="AO401" s="122">
        <v>3.5</v>
      </c>
      <c r="AP401" s="122">
        <v>10</v>
      </c>
      <c r="AQ401" s="122">
        <v>3</v>
      </c>
      <c r="AR401" s="122">
        <v>3</v>
      </c>
      <c r="AS401" s="122" t="str">
        <f t="shared" si="471"/>
        <v>Free</v>
      </c>
      <c r="AT401" s="119" t="s">
        <v>74</v>
      </c>
      <c r="AU401" s="321" t="s">
        <v>74</v>
      </c>
      <c r="AV401" s="306">
        <f t="shared" si="472"/>
        <v>9</v>
      </c>
      <c r="AW401" s="276">
        <f t="shared" si="473"/>
        <v>0.93333333333333335</v>
      </c>
      <c r="AX401" s="276">
        <f t="shared" si="474"/>
        <v>2.7777777777777776E-2</v>
      </c>
      <c r="AY401" s="125">
        <f t="shared" si="475"/>
        <v>86.189488516590657</v>
      </c>
      <c r="AZ401" s="125">
        <f t="shared" si="476"/>
        <v>129.28423277488599</v>
      </c>
      <c r="BA401" s="125">
        <f t="shared" si="477"/>
        <v>179.37897703318131</v>
      </c>
      <c r="BB401" s="125">
        <f t="shared" si="478"/>
        <v>1</v>
      </c>
      <c r="BC401" s="125">
        <f t="shared" si="479"/>
        <v>1</v>
      </c>
      <c r="BD401" s="326">
        <f t="shared" si="480"/>
        <v>5.491737775960541E+72</v>
      </c>
      <c r="BE401" s="125">
        <f t="shared" si="481"/>
        <v>4447</v>
      </c>
      <c r="BF401" s="125">
        <f t="shared" si="482"/>
        <v>1.069886277251209</v>
      </c>
      <c r="BG401" s="125">
        <f t="shared" si="483"/>
        <v>0.68100000000000005</v>
      </c>
      <c r="BH401" s="127">
        <f t="shared" si="484"/>
        <v>840</v>
      </c>
      <c r="BI401" s="125">
        <f t="shared" si="485"/>
        <v>1.6379999999999999</v>
      </c>
      <c r="BJ401" s="125">
        <f t="shared" si="486"/>
        <v>0.17069999999999999</v>
      </c>
      <c r="BK401" s="127">
        <f t="shared" si="487"/>
        <v>49</v>
      </c>
      <c r="BL401" s="126">
        <f>IF(AS401="Signalized",(AC401-BK401)^2/(2*AC401),IF(AS401="Free",PEDBIKE_DELAY(AX401,AW401,AF401,AE401,AO401,AR401,AM401,L401,TRUE),IF(AS401="Stop",1,"Control N/A!")))</f>
        <v>0.5298457493903419</v>
      </c>
      <c r="BM401" s="125">
        <f t="shared" si="488"/>
        <v>-2.547029108265432E-2</v>
      </c>
      <c r="BN401" s="125">
        <f t="shared" si="489"/>
        <v>3.0639297089173456</v>
      </c>
      <c r="BO401" s="124" t="str">
        <f t="shared" si="490"/>
        <v>C</v>
      </c>
      <c r="BP401" s="310"/>
      <c r="BQ401" s="302">
        <f t="shared" si="491"/>
        <v>1500</v>
      </c>
      <c r="BR401" s="126">
        <v>386</v>
      </c>
      <c r="BS401" s="127">
        <f t="shared" si="492"/>
        <v>5.0028397946848273E-9</v>
      </c>
      <c r="BT401" s="126">
        <f t="shared" si="493"/>
        <v>22.5</v>
      </c>
      <c r="BU401" s="303">
        <f t="shared" si="494"/>
        <v>5.0999999999999996</v>
      </c>
      <c r="BV401" s="276">
        <f t="shared" si="495"/>
        <v>0.93333333333333335</v>
      </c>
      <c r="BW401" s="276">
        <f t="shared" si="496"/>
        <v>6.9444444444444441E-3</v>
      </c>
      <c r="BX401" s="125">
        <f t="shared" si="497"/>
        <v>1</v>
      </c>
      <c r="BY401" s="125">
        <f t="shared" si="498"/>
        <v>7.9990605003022602E-3</v>
      </c>
      <c r="BZ401" s="125">
        <f t="shared" si="499"/>
        <v>5.0999999999999996</v>
      </c>
      <c r="CA401" s="125">
        <f t="shared" si="500"/>
        <v>0.20281353317080053</v>
      </c>
      <c r="CB401" s="125">
        <f t="shared" si="501"/>
        <v>0.99143439060250194</v>
      </c>
      <c r="CC401" s="125">
        <f t="shared" si="502"/>
        <v>119.94085858002911</v>
      </c>
      <c r="CD401" s="125">
        <f t="shared" si="503"/>
        <v>1.0273665453970833</v>
      </c>
      <c r="CE401" s="125">
        <f t="shared" si="504"/>
        <v>117</v>
      </c>
      <c r="CF401" s="304" cm="1">
        <f t="array" ref="CF401">PEDBIKE_DELAY(BW401,BV401,AG401,AH401,AP401,AQ401,AN401,L401,FALSE)</f>
        <v>6.7919489315639456</v>
      </c>
      <c r="CG401" s="306">
        <f t="shared" si="505"/>
        <v>5.0999999999999996</v>
      </c>
      <c r="CH401" s="125">
        <f t="shared" si="506"/>
        <v>1</v>
      </c>
      <c r="CI401" s="125">
        <f t="shared" si="507"/>
        <v>7.9990605003022602E-3</v>
      </c>
      <c r="CJ401" s="125">
        <f t="shared" si="508"/>
        <v>5.0999999999999996</v>
      </c>
      <c r="CK401" s="125">
        <f t="shared" si="509"/>
        <v>0.99143439060250194</v>
      </c>
      <c r="CL401" s="125">
        <f t="shared" si="510"/>
        <v>1</v>
      </c>
      <c r="CM401" s="125">
        <f t="shared" si="511"/>
        <v>118.91349203463203</v>
      </c>
      <c r="CN401" s="125">
        <f t="shared" si="512"/>
        <v>1.0273665453970833</v>
      </c>
      <c r="CO401" s="127">
        <f t="shared" si="513"/>
        <v>117</v>
      </c>
      <c r="CP401" s="125" cm="1">
        <f t="array" ref="CP401">PEDBIKE_DELAY(BW401,AW401,AG401,AH401,AP401,AQ401,AN401,L401,FALSE)</f>
        <v>6.7919489315639456</v>
      </c>
      <c r="CQ401" s="126">
        <f t="shared" si="514"/>
        <v>30.5</v>
      </c>
      <c r="CR401" s="126">
        <f t="shared" si="515"/>
        <v>78.5</v>
      </c>
      <c r="CS401" s="126">
        <f t="shared" si="516"/>
        <v>54.5</v>
      </c>
      <c r="CT401" s="304">
        <f t="shared" si="517"/>
        <v>35.950000000000003</v>
      </c>
      <c r="CU401" s="126">
        <f t="shared" si="528"/>
        <v>0</v>
      </c>
      <c r="CV401" s="126">
        <f t="shared" si="518"/>
        <v>0</v>
      </c>
      <c r="CW401" s="127">
        <f t="shared" si="519"/>
        <v>0</v>
      </c>
      <c r="CX401" s="124">
        <f t="shared" si="520"/>
        <v>12</v>
      </c>
      <c r="CY401" s="124">
        <f t="shared" si="529"/>
        <v>1.6379999999999999</v>
      </c>
      <c r="CZ401" s="124">
        <f t="shared" si="530"/>
        <v>0</v>
      </c>
      <c r="DA401" s="125">
        <f t="shared" si="521"/>
        <v>-2.2515000000000001</v>
      </c>
      <c r="DB401" s="125">
        <f t="shared" si="522"/>
        <v>2.7719999999999998</v>
      </c>
      <c r="DC401" s="125">
        <f t="shared" si="523"/>
        <v>4.6528999999999989</v>
      </c>
      <c r="DD401" s="125">
        <f t="shared" si="531"/>
        <v>4.2908999999999997</v>
      </c>
      <c r="DE401" s="298" t="str">
        <f t="shared" si="524"/>
        <v>E</v>
      </c>
    </row>
    <row r="402" spans="1:109" x14ac:dyDescent="0.25">
      <c r="A402" s="23">
        <v>100</v>
      </c>
      <c r="B402" s="23">
        <v>25</v>
      </c>
      <c r="C402" s="23">
        <v>1</v>
      </c>
      <c r="D402" s="23" t="s">
        <v>267</v>
      </c>
      <c r="E402" s="312">
        <f t="shared" si="456"/>
        <v>1.5062682725854351</v>
      </c>
      <c r="F402" s="287" t="str">
        <f t="shared" si="457"/>
        <v>A</v>
      </c>
      <c r="G402" s="312">
        <f t="shared" si="458"/>
        <v>2.1118999999999994</v>
      </c>
      <c r="H402" s="312">
        <f t="shared" si="458"/>
        <v>0.33939999999999987</v>
      </c>
      <c r="I402" s="287" t="str">
        <f t="shared" si="459"/>
        <v>B</v>
      </c>
      <c r="J402" s="320">
        <f t="shared" si="525"/>
        <v>1</v>
      </c>
      <c r="K402" s="80">
        <f t="shared" si="526"/>
        <v>1</v>
      </c>
      <c r="L402" s="82">
        <f t="shared" si="527"/>
        <v>1</v>
      </c>
      <c r="M402" s="80">
        <f t="shared" si="460"/>
        <v>25</v>
      </c>
      <c r="N402" s="80">
        <f t="shared" si="461"/>
        <v>20</v>
      </c>
      <c r="O402" s="80">
        <f t="shared" si="462"/>
        <v>20</v>
      </c>
      <c r="P402" s="80">
        <f t="shared" si="463"/>
        <v>100</v>
      </c>
      <c r="Q402" s="80">
        <f t="shared" si="464"/>
        <v>280</v>
      </c>
      <c r="R402" s="80">
        <f t="shared" si="465"/>
        <v>280</v>
      </c>
      <c r="S402" s="80">
        <f t="shared" si="466"/>
        <v>10</v>
      </c>
      <c r="T402" s="80">
        <f>0</f>
        <v>0</v>
      </c>
      <c r="U402" s="80">
        <f>'Int. Sens. Plot'!$B$2</f>
        <v>100</v>
      </c>
      <c r="V402" s="80">
        <f>'Int. Sens. Plot'!$B$3</f>
        <v>25</v>
      </c>
      <c r="W402" s="80">
        <f t="shared" si="467"/>
        <v>5</v>
      </c>
      <c r="X402" s="80">
        <f t="shared" si="468"/>
        <v>5</v>
      </c>
      <c r="Y402" s="225">
        <v>0.5</v>
      </c>
      <c r="Z402" s="80">
        <v>0</v>
      </c>
      <c r="AA402" s="86">
        <v>45</v>
      </c>
      <c r="AB402" s="86">
        <v>5</v>
      </c>
      <c r="AC402" s="80">
        <v>90</v>
      </c>
      <c r="AD402" s="80">
        <v>45</v>
      </c>
      <c r="AE402" s="80">
        <v>12</v>
      </c>
      <c r="AF402" s="80">
        <f t="shared" si="469"/>
        <v>21</v>
      </c>
      <c r="AG402" s="80">
        <f t="shared" si="470"/>
        <v>21</v>
      </c>
      <c r="AH402" s="86">
        <v>0</v>
      </c>
      <c r="AI402" s="86">
        <v>12</v>
      </c>
      <c r="AJ402" s="40">
        <v>382.9</v>
      </c>
      <c r="AK402" s="86">
        <v>9</v>
      </c>
      <c r="AL402" s="86">
        <v>0</v>
      </c>
      <c r="AM402" s="91">
        <v>1</v>
      </c>
      <c r="AN402" s="91">
        <v>0.1</v>
      </c>
      <c r="AO402" s="122">
        <v>3.5</v>
      </c>
      <c r="AP402" s="122">
        <v>10</v>
      </c>
      <c r="AQ402" s="122">
        <v>3</v>
      </c>
      <c r="AR402" s="122">
        <v>3</v>
      </c>
      <c r="AS402" s="122" t="str">
        <f t="shared" si="471"/>
        <v>Free</v>
      </c>
      <c r="AT402" s="119" t="s">
        <v>74</v>
      </c>
      <c r="AU402" s="321" t="s">
        <v>74</v>
      </c>
      <c r="AV402" s="306">
        <f t="shared" si="472"/>
        <v>9</v>
      </c>
      <c r="AW402" s="276">
        <f t="shared" si="473"/>
        <v>7.7777777777777779E-2</v>
      </c>
      <c r="AX402" s="276">
        <f t="shared" si="474"/>
        <v>2.7777777777777776E-2</v>
      </c>
      <c r="AY402" s="125">
        <f t="shared" si="475"/>
        <v>1</v>
      </c>
      <c r="AZ402" s="125">
        <f t="shared" si="476"/>
        <v>1.1037881315974762</v>
      </c>
      <c r="BA402" s="125">
        <f t="shared" si="477"/>
        <v>9</v>
      </c>
      <c r="BB402" s="125">
        <f t="shared" si="478"/>
        <v>0.50341469620859047</v>
      </c>
      <c r="BC402" s="125">
        <f t="shared" si="479"/>
        <v>0.50341469620859047</v>
      </c>
      <c r="BD402" s="326">
        <f t="shared" si="480"/>
        <v>8.0132014661959605</v>
      </c>
      <c r="BE402" s="125">
        <f t="shared" si="481"/>
        <v>2</v>
      </c>
      <c r="BF402" s="125">
        <f t="shared" si="482"/>
        <v>29.344680292176033</v>
      </c>
      <c r="BG402" s="125">
        <f t="shared" si="483"/>
        <v>0.68100000000000005</v>
      </c>
      <c r="BH402" s="127">
        <f t="shared" si="484"/>
        <v>70</v>
      </c>
      <c r="BI402" s="125">
        <f t="shared" si="485"/>
        <v>0.22749999999999998</v>
      </c>
      <c r="BJ402" s="125">
        <f t="shared" si="486"/>
        <v>1.4225E-2</v>
      </c>
      <c r="BK402" s="127">
        <f t="shared" si="487"/>
        <v>49</v>
      </c>
      <c r="BL402" s="126">
        <f>IF(AS402="Signalized",(AC402-BK402)^2/(2*AC402),IF(AS402="Free",PEDBIKE_DELAY(AX402,AW402,AF402,AE402,AO402,AR402,AM402,L402,TRUE),IF(AS402="Stop",1,"Control N/A!")))</f>
        <v>0.66837164317476727</v>
      </c>
      <c r="BM402" s="125">
        <f t="shared" si="488"/>
        <v>-1.6156727414564771E-2</v>
      </c>
      <c r="BN402" s="125">
        <f t="shared" si="489"/>
        <v>1.5062682725854351</v>
      </c>
      <c r="BO402" s="124" t="str">
        <f t="shared" si="490"/>
        <v>A</v>
      </c>
      <c r="BP402" s="310"/>
      <c r="BQ402" s="302">
        <f t="shared" si="491"/>
        <v>1500</v>
      </c>
      <c r="BR402" s="126">
        <v>387</v>
      </c>
      <c r="BS402" s="127">
        <f t="shared" si="492"/>
        <v>87.363118330122731</v>
      </c>
      <c r="BT402" s="126">
        <f t="shared" si="493"/>
        <v>13.128428298696939</v>
      </c>
      <c r="BU402" s="303">
        <f t="shared" si="494"/>
        <v>5.0999999999999996</v>
      </c>
      <c r="BV402" s="276">
        <f t="shared" si="495"/>
        <v>7.7777777777777779E-2</v>
      </c>
      <c r="BW402" s="276">
        <f t="shared" si="496"/>
        <v>6.9444444444444441E-3</v>
      </c>
      <c r="BX402" s="125">
        <f t="shared" si="497"/>
        <v>1</v>
      </c>
      <c r="BY402" s="125">
        <f t="shared" si="498"/>
        <v>0.14782490273109056</v>
      </c>
      <c r="BZ402" s="125">
        <f t="shared" si="499"/>
        <v>5.0999999999999996</v>
      </c>
      <c r="CA402" s="125">
        <f t="shared" si="500"/>
        <v>1.8711611771168868E-2</v>
      </c>
      <c r="CB402" s="125">
        <f t="shared" si="501"/>
        <v>0.32744182566942437</v>
      </c>
      <c r="CC402" s="125">
        <f t="shared" si="502"/>
        <v>3.5414886057891568</v>
      </c>
      <c r="CD402" s="125">
        <f t="shared" si="503"/>
        <v>2.3818571111220983</v>
      </c>
      <c r="CE402" s="125">
        <f t="shared" si="504"/>
        <v>1</v>
      </c>
      <c r="CF402" s="304" cm="1">
        <f t="array" ref="CF402">PEDBIKE_DELAY(BW402,BV402,AG402,AH402,AP402,AQ402,AN402,L402,FALSE)</f>
        <v>0.38103133335505995</v>
      </c>
      <c r="CG402" s="306">
        <f t="shared" si="505"/>
        <v>5.0999999999999996</v>
      </c>
      <c r="CH402" s="125">
        <f t="shared" si="506"/>
        <v>1</v>
      </c>
      <c r="CI402" s="125">
        <f t="shared" si="507"/>
        <v>0.14782490273109056</v>
      </c>
      <c r="CJ402" s="125">
        <f t="shared" si="508"/>
        <v>5.0999999999999996</v>
      </c>
      <c r="CK402" s="125">
        <f t="shared" si="509"/>
        <v>0.32744182566942426</v>
      </c>
      <c r="CL402" s="125">
        <f t="shared" si="510"/>
        <v>0.99975882795512139</v>
      </c>
      <c r="CM402" s="125">
        <f t="shared" si="511"/>
        <v>1.1599112328309653</v>
      </c>
      <c r="CN402" s="125">
        <f t="shared" si="512"/>
        <v>2.3818571111220983</v>
      </c>
      <c r="CO402" s="127">
        <f t="shared" si="513"/>
        <v>1</v>
      </c>
      <c r="CP402" s="125" cm="1">
        <f t="array" ref="CP402">PEDBIKE_DELAY(BW402,AW402,AG402,AH402,AP402,AQ402,AN402,L402,FALSE)</f>
        <v>0.38103133335505995</v>
      </c>
      <c r="CQ402" s="126">
        <f t="shared" si="514"/>
        <v>30.5</v>
      </c>
      <c r="CR402" s="126">
        <f t="shared" si="515"/>
        <v>78.5</v>
      </c>
      <c r="CS402" s="126">
        <f t="shared" si="516"/>
        <v>54.5</v>
      </c>
      <c r="CT402" s="304">
        <f t="shared" si="517"/>
        <v>26.578428298696942</v>
      </c>
      <c r="CU402" s="126">
        <f t="shared" si="528"/>
        <v>0</v>
      </c>
      <c r="CV402" s="126">
        <f t="shared" si="518"/>
        <v>0</v>
      </c>
      <c r="CW402" s="127">
        <f t="shared" si="519"/>
        <v>0</v>
      </c>
      <c r="CX402" s="124">
        <f t="shared" si="520"/>
        <v>12</v>
      </c>
      <c r="CY402" s="124">
        <f t="shared" si="529"/>
        <v>0.22749999999999998</v>
      </c>
      <c r="CZ402" s="124">
        <f t="shared" si="530"/>
        <v>0</v>
      </c>
      <c r="DA402" s="125">
        <f t="shared" si="521"/>
        <v>-2.2515000000000001</v>
      </c>
      <c r="DB402" s="125">
        <f t="shared" si="522"/>
        <v>0.23100000000000001</v>
      </c>
      <c r="DC402" s="125">
        <f t="shared" si="523"/>
        <v>2.1118999999999994</v>
      </c>
      <c r="DD402" s="125">
        <f t="shared" si="531"/>
        <v>0.33939999999999987</v>
      </c>
      <c r="DE402" s="298" t="str">
        <f t="shared" si="524"/>
        <v>B</v>
      </c>
    </row>
    <row r="403" spans="1:109" x14ac:dyDescent="0.25">
      <c r="A403" s="23">
        <v>200</v>
      </c>
      <c r="B403" s="23">
        <v>25</v>
      </c>
      <c r="C403" s="23">
        <v>1</v>
      </c>
      <c r="D403" s="23" t="s">
        <v>267</v>
      </c>
      <c r="E403" s="312">
        <f t="shared" si="456"/>
        <v>1.7622751774552929</v>
      </c>
      <c r="F403" s="287" t="str">
        <f t="shared" si="457"/>
        <v>A</v>
      </c>
      <c r="G403" s="312">
        <f t="shared" si="458"/>
        <v>2.3428999999999993</v>
      </c>
      <c r="H403" s="312">
        <f t="shared" si="458"/>
        <v>0.79790000000000016</v>
      </c>
      <c r="I403" s="287" t="str">
        <f t="shared" si="459"/>
        <v>B</v>
      </c>
      <c r="J403" s="320">
        <f t="shared" si="525"/>
        <v>1</v>
      </c>
      <c r="K403" s="80">
        <f t="shared" si="526"/>
        <v>1</v>
      </c>
      <c r="L403" s="82">
        <f t="shared" si="527"/>
        <v>1</v>
      </c>
      <c r="M403" s="80">
        <f t="shared" si="460"/>
        <v>25</v>
      </c>
      <c r="N403" s="80">
        <f t="shared" si="461"/>
        <v>40</v>
      </c>
      <c r="O403" s="80">
        <f t="shared" si="462"/>
        <v>40</v>
      </c>
      <c r="P403" s="80">
        <f t="shared" si="463"/>
        <v>200</v>
      </c>
      <c r="Q403" s="80">
        <f t="shared" si="464"/>
        <v>560</v>
      </c>
      <c r="R403" s="80">
        <f t="shared" si="465"/>
        <v>560</v>
      </c>
      <c r="S403" s="80">
        <f t="shared" si="466"/>
        <v>20</v>
      </c>
      <c r="T403" s="80">
        <f>0</f>
        <v>0</v>
      </c>
      <c r="U403" s="80">
        <f>'Int. Sens. Plot'!$B$2</f>
        <v>100</v>
      </c>
      <c r="V403" s="80">
        <f>'Int. Sens. Plot'!$B$3</f>
        <v>25</v>
      </c>
      <c r="W403" s="80">
        <f t="shared" si="467"/>
        <v>5</v>
      </c>
      <c r="X403" s="80">
        <f t="shared" si="468"/>
        <v>5</v>
      </c>
      <c r="Y403" s="225">
        <v>0.5</v>
      </c>
      <c r="Z403" s="80">
        <v>0</v>
      </c>
      <c r="AA403" s="86">
        <v>45</v>
      </c>
      <c r="AB403" s="86">
        <v>5</v>
      </c>
      <c r="AC403" s="80">
        <v>90</v>
      </c>
      <c r="AD403" s="80">
        <v>45</v>
      </c>
      <c r="AE403" s="80">
        <v>12</v>
      </c>
      <c r="AF403" s="80">
        <f t="shared" si="469"/>
        <v>21</v>
      </c>
      <c r="AG403" s="80">
        <f t="shared" si="470"/>
        <v>21</v>
      </c>
      <c r="AH403" s="86">
        <v>0</v>
      </c>
      <c r="AI403" s="86">
        <v>12</v>
      </c>
      <c r="AJ403" s="40">
        <v>383.9</v>
      </c>
      <c r="AK403" s="86">
        <v>9</v>
      </c>
      <c r="AL403" s="86">
        <v>0</v>
      </c>
      <c r="AM403" s="91">
        <v>1</v>
      </c>
      <c r="AN403" s="91">
        <v>0.1</v>
      </c>
      <c r="AO403" s="122">
        <v>3.5</v>
      </c>
      <c r="AP403" s="122">
        <v>10</v>
      </c>
      <c r="AQ403" s="122">
        <v>3</v>
      </c>
      <c r="AR403" s="122">
        <v>3</v>
      </c>
      <c r="AS403" s="122" t="str">
        <f t="shared" si="471"/>
        <v>Free</v>
      </c>
      <c r="AT403" s="119" t="s">
        <v>74</v>
      </c>
      <c r="AU403" s="321" t="s">
        <v>74</v>
      </c>
      <c r="AV403" s="306">
        <f t="shared" si="472"/>
        <v>9</v>
      </c>
      <c r="AW403" s="276">
        <f t="shared" si="473"/>
        <v>0.15555555555555556</v>
      </c>
      <c r="AX403" s="276">
        <f t="shared" si="474"/>
        <v>2.7777777777777776E-2</v>
      </c>
      <c r="AY403" s="125">
        <f t="shared" si="475"/>
        <v>1</v>
      </c>
      <c r="AZ403" s="125">
        <f t="shared" si="476"/>
        <v>1.2752249018249304</v>
      </c>
      <c r="BA403" s="125">
        <f t="shared" si="477"/>
        <v>9</v>
      </c>
      <c r="BB403" s="125">
        <f t="shared" si="478"/>
        <v>0.75340303605839354</v>
      </c>
      <c r="BC403" s="125">
        <f t="shared" si="479"/>
        <v>0.75340303605839354</v>
      </c>
      <c r="BD403" s="326">
        <f t="shared" si="480"/>
        <v>14.123345282889648</v>
      </c>
      <c r="BE403" s="125">
        <f t="shared" si="481"/>
        <v>4</v>
      </c>
      <c r="BF403" s="125">
        <f t="shared" si="482"/>
        <v>7.6910560119050713</v>
      </c>
      <c r="BG403" s="125">
        <f t="shared" si="483"/>
        <v>0.68100000000000005</v>
      </c>
      <c r="BH403" s="127">
        <f t="shared" si="484"/>
        <v>140</v>
      </c>
      <c r="BI403" s="125">
        <f t="shared" si="485"/>
        <v>0.45499999999999996</v>
      </c>
      <c r="BJ403" s="125">
        <f t="shared" si="486"/>
        <v>2.845E-2</v>
      </c>
      <c r="BK403" s="127">
        <f t="shared" si="487"/>
        <v>49</v>
      </c>
      <c r="BL403" s="126">
        <f>IF(AS403="Signalized",(AC403-BK403)^2/(2*AC403),IF(AS403="Free",PEDBIKE_DELAY(AX403,AW403,AF403,AE403,AO403,AR403,AM403,L403,TRUE),IF(AS403="Stop",1,"Control N/A!")))</f>
        <v>0.95432243789878735</v>
      </c>
      <c r="BM403" s="125">
        <f t="shared" si="488"/>
        <v>-1.8748225447072495E-3</v>
      </c>
      <c r="BN403" s="125">
        <f t="shared" si="489"/>
        <v>1.7622751774552929</v>
      </c>
      <c r="BO403" s="124" t="str">
        <f t="shared" si="490"/>
        <v>A</v>
      </c>
      <c r="BP403" s="310"/>
      <c r="BQ403" s="302">
        <f t="shared" si="491"/>
        <v>1500</v>
      </c>
      <c r="BR403" s="126">
        <v>388</v>
      </c>
      <c r="BS403" s="127">
        <f t="shared" si="492"/>
        <v>10.063973787955256</v>
      </c>
      <c r="BT403" s="126">
        <f t="shared" si="493"/>
        <v>22.5</v>
      </c>
      <c r="BU403" s="303">
        <f t="shared" si="494"/>
        <v>5.0999999999999996</v>
      </c>
      <c r="BV403" s="276">
        <f t="shared" si="495"/>
        <v>0.15555555555555556</v>
      </c>
      <c r="BW403" s="276">
        <f t="shared" si="496"/>
        <v>6.9444444444444441E-3</v>
      </c>
      <c r="BX403" s="125">
        <f t="shared" si="497"/>
        <v>1</v>
      </c>
      <c r="BY403" s="125">
        <f t="shared" si="498"/>
        <v>0.10857847474827272</v>
      </c>
      <c r="BZ403" s="125">
        <f t="shared" si="499"/>
        <v>5.0999999999999996</v>
      </c>
      <c r="CA403" s="125">
        <f t="shared" si="500"/>
        <v>3.7073099127262754E-2</v>
      </c>
      <c r="CB403" s="125">
        <f t="shared" si="501"/>
        <v>0.54766550214112308</v>
      </c>
      <c r="CC403" s="125">
        <f t="shared" si="502"/>
        <v>4.8997322097653022</v>
      </c>
      <c r="CD403" s="125">
        <f t="shared" si="503"/>
        <v>2.2163179087471558</v>
      </c>
      <c r="CE403" s="125">
        <f t="shared" si="504"/>
        <v>2</v>
      </c>
      <c r="CF403" s="304" cm="1">
        <f t="array" ref="CF403">PEDBIKE_DELAY(BW403,BV403,AG403,AH403,AP403,AQ403,AN403,L403,FALSE)</f>
        <v>0.81663296669681418</v>
      </c>
      <c r="CG403" s="306">
        <f t="shared" si="505"/>
        <v>5.0999999999999996</v>
      </c>
      <c r="CH403" s="125">
        <f t="shared" si="506"/>
        <v>1</v>
      </c>
      <c r="CI403" s="125">
        <f t="shared" si="507"/>
        <v>0.10857847474827272</v>
      </c>
      <c r="CJ403" s="125">
        <f t="shared" si="508"/>
        <v>5.0999999999999996</v>
      </c>
      <c r="CK403" s="125">
        <f t="shared" si="509"/>
        <v>0.54766550214112297</v>
      </c>
      <c r="CL403" s="125">
        <f t="shared" si="510"/>
        <v>0.99999994183604479</v>
      </c>
      <c r="CM403" s="125">
        <f t="shared" si="511"/>
        <v>2.6834144570961471</v>
      </c>
      <c r="CN403" s="125">
        <f t="shared" si="512"/>
        <v>2.2163179087471558</v>
      </c>
      <c r="CO403" s="127">
        <f t="shared" si="513"/>
        <v>2</v>
      </c>
      <c r="CP403" s="125" cm="1">
        <f t="array" ref="CP403">PEDBIKE_DELAY(BW403,AW403,AG403,AH403,AP403,AQ403,AN403,L403,FALSE)</f>
        <v>0.81663296669681418</v>
      </c>
      <c r="CQ403" s="126">
        <f t="shared" si="514"/>
        <v>30.5</v>
      </c>
      <c r="CR403" s="126">
        <f t="shared" si="515"/>
        <v>78.5</v>
      </c>
      <c r="CS403" s="126">
        <f t="shared" si="516"/>
        <v>54.5</v>
      </c>
      <c r="CT403" s="304">
        <f t="shared" si="517"/>
        <v>35.950000000000003</v>
      </c>
      <c r="CU403" s="126">
        <f t="shared" si="528"/>
        <v>0</v>
      </c>
      <c r="CV403" s="126">
        <f t="shared" si="518"/>
        <v>0</v>
      </c>
      <c r="CW403" s="127">
        <f t="shared" si="519"/>
        <v>0</v>
      </c>
      <c r="CX403" s="124">
        <f t="shared" si="520"/>
        <v>12</v>
      </c>
      <c r="CY403" s="124">
        <f t="shared" si="529"/>
        <v>0.45499999999999996</v>
      </c>
      <c r="CZ403" s="124">
        <f t="shared" si="530"/>
        <v>0</v>
      </c>
      <c r="DA403" s="125">
        <f t="shared" si="521"/>
        <v>-2.2515000000000001</v>
      </c>
      <c r="DB403" s="125">
        <f t="shared" si="522"/>
        <v>0.46200000000000002</v>
      </c>
      <c r="DC403" s="125">
        <f t="shared" si="523"/>
        <v>2.3428999999999993</v>
      </c>
      <c r="DD403" s="125">
        <f t="shared" si="531"/>
        <v>0.79790000000000016</v>
      </c>
      <c r="DE403" s="298" t="str">
        <f t="shared" si="524"/>
        <v>B</v>
      </c>
    </row>
    <row r="404" spans="1:109" x14ac:dyDescent="0.25">
      <c r="A404" s="23">
        <v>300</v>
      </c>
      <c r="B404" s="23">
        <v>25</v>
      </c>
      <c r="C404" s="23">
        <v>1</v>
      </c>
      <c r="D404" s="23" t="s">
        <v>267</v>
      </c>
      <c r="E404" s="312">
        <f t="shared" si="456"/>
        <v>2.0074837377887986</v>
      </c>
      <c r="F404" s="287" t="str">
        <f t="shared" si="457"/>
        <v>B</v>
      </c>
      <c r="G404" s="312">
        <f t="shared" si="458"/>
        <v>2.5738999999999992</v>
      </c>
      <c r="H404" s="312">
        <f t="shared" si="458"/>
        <v>1.2564000000000002</v>
      </c>
      <c r="I404" s="287" t="str">
        <f t="shared" si="459"/>
        <v>B</v>
      </c>
      <c r="J404" s="320">
        <f t="shared" si="525"/>
        <v>1</v>
      </c>
      <c r="K404" s="80">
        <f t="shared" si="526"/>
        <v>1</v>
      </c>
      <c r="L404" s="82">
        <f t="shared" si="527"/>
        <v>1</v>
      </c>
      <c r="M404" s="80">
        <f t="shared" si="460"/>
        <v>25</v>
      </c>
      <c r="N404" s="80">
        <f t="shared" si="461"/>
        <v>60</v>
      </c>
      <c r="O404" s="80">
        <f t="shared" si="462"/>
        <v>60</v>
      </c>
      <c r="P404" s="80">
        <f t="shared" si="463"/>
        <v>300</v>
      </c>
      <c r="Q404" s="80">
        <f t="shared" si="464"/>
        <v>840</v>
      </c>
      <c r="R404" s="80">
        <f t="shared" si="465"/>
        <v>840</v>
      </c>
      <c r="S404" s="80">
        <f t="shared" si="466"/>
        <v>30</v>
      </c>
      <c r="T404" s="80">
        <f>0</f>
        <v>0</v>
      </c>
      <c r="U404" s="80">
        <f>'Int. Sens. Plot'!$B$2</f>
        <v>100</v>
      </c>
      <c r="V404" s="80">
        <f>'Int. Sens. Plot'!$B$3</f>
        <v>25</v>
      </c>
      <c r="W404" s="80">
        <f t="shared" si="467"/>
        <v>5</v>
      </c>
      <c r="X404" s="80">
        <f t="shared" si="468"/>
        <v>5</v>
      </c>
      <c r="Y404" s="225">
        <v>0.5</v>
      </c>
      <c r="Z404" s="80">
        <v>0</v>
      </c>
      <c r="AA404" s="86">
        <v>45</v>
      </c>
      <c r="AB404" s="86">
        <v>5</v>
      </c>
      <c r="AC404" s="80">
        <v>90</v>
      </c>
      <c r="AD404" s="80">
        <v>45</v>
      </c>
      <c r="AE404" s="80">
        <v>12</v>
      </c>
      <c r="AF404" s="80">
        <f t="shared" si="469"/>
        <v>21</v>
      </c>
      <c r="AG404" s="80">
        <f t="shared" si="470"/>
        <v>21</v>
      </c>
      <c r="AH404" s="86">
        <v>0</v>
      </c>
      <c r="AI404" s="86">
        <v>12</v>
      </c>
      <c r="AJ404" s="40">
        <v>384.9</v>
      </c>
      <c r="AK404" s="86">
        <v>9</v>
      </c>
      <c r="AL404" s="86">
        <v>0</v>
      </c>
      <c r="AM404" s="91">
        <v>1</v>
      </c>
      <c r="AN404" s="91">
        <v>0.1</v>
      </c>
      <c r="AO404" s="122">
        <v>3.5</v>
      </c>
      <c r="AP404" s="122">
        <v>10</v>
      </c>
      <c r="AQ404" s="122">
        <v>3</v>
      </c>
      <c r="AR404" s="122">
        <v>3</v>
      </c>
      <c r="AS404" s="122" t="str">
        <f t="shared" si="471"/>
        <v>Free</v>
      </c>
      <c r="AT404" s="119" t="s">
        <v>74</v>
      </c>
      <c r="AU404" s="321" t="s">
        <v>74</v>
      </c>
      <c r="AV404" s="306">
        <f t="shared" si="472"/>
        <v>9</v>
      </c>
      <c r="AW404" s="276">
        <f t="shared" si="473"/>
        <v>0.23333333333333334</v>
      </c>
      <c r="AX404" s="276">
        <f t="shared" si="474"/>
        <v>2.7777777777777776E-2</v>
      </c>
      <c r="AY404" s="125">
        <f t="shared" si="475"/>
        <v>1.0431274106643578</v>
      </c>
      <c r="AZ404" s="125">
        <f t="shared" si="476"/>
        <v>1.5646911159965367</v>
      </c>
      <c r="BA404" s="125">
        <f t="shared" si="477"/>
        <v>9.0862548213287155</v>
      </c>
      <c r="BB404" s="125">
        <f t="shared" si="478"/>
        <v>0.87998350952023063</v>
      </c>
      <c r="BC404" s="125">
        <f t="shared" si="479"/>
        <v>0.87998350952023063</v>
      </c>
      <c r="BD404" s="326">
        <f t="shared" si="480"/>
        <v>25.383895446960093</v>
      </c>
      <c r="BE404" s="125">
        <f t="shared" si="481"/>
        <v>8</v>
      </c>
      <c r="BF404" s="125">
        <f t="shared" si="482"/>
        <v>4.2259094759204485</v>
      </c>
      <c r="BG404" s="125">
        <f t="shared" si="483"/>
        <v>0.68100000000000005</v>
      </c>
      <c r="BH404" s="127">
        <f t="shared" si="484"/>
        <v>210</v>
      </c>
      <c r="BI404" s="125">
        <f t="shared" si="485"/>
        <v>0.6825</v>
      </c>
      <c r="BJ404" s="125">
        <f t="shared" si="486"/>
        <v>4.2674999999999998E-2</v>
      </c>
      <c r="BK404" s="127">
        <f t="shared" si="487"/>
        <v>49</v>
      </c>
      <c r="BL404" s="126">
        <f>IF(AS404="Signalized",(AC404-BK404)^2/(2*AC404),IF(AS404="Free",PEDBIKE_DELAY(AX404,AW404,AF404,AE404,AO404,AR404,AM404,L404,TRUE),IF(AS404="Stop",1,"Control N/A!")))</f>
        <v>1.040933752570059</v>
      </c>
      <c r="BM404" s="125">
        <f t="shared" si="488"/>
        <v>1.6087377887987107E-3</v>
      </c>
      <c r="BN404" s="125">
        <f t="shared" si="489"/>
        <v>2.0074837377887986</v>
      </c>
      <c r="BO404" s="124" t="str">
        <f t="shared" si="490"/>
        <v>B</v>
      </c>
      <c r="BP404" s="310"/>
      <c r="BQ404" s="302">
        <f t="shared" si="491"/>
        <v>1500</v>
      </c>
      <c r="BR404" s="126">
        <v>389</v>
      </c>
      <c r="BS404" s="127">
        <f t="shared" si="492"/>
        <v>1.1465298665778052</v>
      </c>
      <c r="BT404" s="126">
        <f t="shared" si="493"/>
        <v>22.5</v>
      </c>
      <c r="BU404" s="303">
        <f t="shared" si="494"/>
        <v>5.0999999999999996</v>
      </c>
      <c r="BV404" s="276">
        <f t="shared" si="495"/>
        <v>0.23333333333333334</v>
      </c>
      <c r="BW404" s="276">
        <f t="shared" si="496"/>
        <v>6.9444444444444441E-3</v>
      </c>
      <c r="BX404" s="125">
        <f t="shared" si="497"/>
        <v>1</v>
      </c>
      <c r="BY404" s="125">
        <f t="shared" si="498"/>
        <v>8.0007372554138312E-2</v>
      </c>
      <c r="BZ404" s="125">
        <f t="shared" si="499"/>
        <v>5.0999999999999996</v>
      </c>
      <c r="CA404" s="125">
        <f t="shared" si="500"/>
        <v>5.5091013460408234E-2</v>
      </c>
      <c r="CB404" s="125">
        <f t="shared" si="501"/>
        <v>0.69577873593329587</v>
      </c>
      <c r="CC404" s="125">
        <f t="shared" si="502"/>
        <v>6.7575744417709016</v>
      </c>
      <c r="CD404" s="125">
        <f t="shared" si="503"/>
        <v>2.0557978387003959</v>
      </c>
      <c r="CE404" s="125">
        <f t="shared" si="504"/>
        <v>3</v>
      </c>
      <c r="CF404" s="304" cm="1">
        <f t="array" ref="CF404">PEDBIKE_DELAY(BW404,BV404,AG404,AH404,AP404,AQ404,AN404,L404,FALSE)</f>
        <v>1.3031949216072376</v>
      </c>
      <c r="CG404" s="306">
        <f t="shared" si="505"/>
        <v>5.0999999999999996</v>
      </c>
      <c r="CH404" s="125">
        <f t="shared" si="506"/>
        <v>1</v>
      </c>
      <c r="CI404" s="125">
        <f t="shared" si="507"/>
        <v>8.0007372554138312E-2</v>
      </c>
      <c r="CJ404" s="125">
        <f t="shared" si="508"/>
        <v>5.0999999999999996</v>
      </c>
      <c r="CK404" s="125">
        <f t="shared" si="509"/>
        <v>0.69577873593329587</v>
      </c>
      <c r="CL404" s="125">
        <f t="shared" si="510"/>
        <v>0.99999999998597244</v>
      </c>
      <c r="CM404" s="125">
        <f t="shared" si="511"/>
        <v>4.7017766031364596</v>
      </c>
      <c r="CN404" s="125">
        <f t="shared" si="512"/>
        <v>2.0557978387003959</v>
      </c>
      <c r="CO404" s="127">
        <f t="shared" si="513"/>
        <v>3</v>
      </c>
      <c r="CP404" s="125" cm="1">
        <f t="array" ref="CP404">PEDBIKE_DELAY(BW404,AW404,AG404,AH404,AP404,AQ404,AN404,L404,FALSE)</f>
        <v>1.3031949216072376</v>
      </c>
      <c r="CQ404" s="126">
        <f t="shared" si="514"/>
        <v>30.5</v>
      </c>
      <c r="CR404" s="126">
        <f t="shared" si="515"/>
        <v>78.5</v>
      </c>
      <c r="CS404" s="126">
        <f t="shared" si="516"/>
        <v>54.5</v>
      </c>
      <c r="CT404" s="304">
        <f t="shared" si="517"/>
        <v>35.950000000000003</v>
      </c>
      <c r="CU404" s="126">
        <f t="shared" si="528"/>
        <v>0</v>
      </c>
      <c r="CV404" s="126">
        <f t="shared" si="518"/>
        <v>0</v>
      </c>
      <c r="CW404" s="127">
        <f t="shared" si="519"/>
        <v>0</v>
      </c>
      <c r="CX404" s="124">
        <f t="shared" si="520"/>
        <v>12</v>
      </c>
      <c r="CY404" s="124">
        <f t="shared" si="529"/>
        <v>0.6825</v>
      </c>
      <c r="CZ404" s="124">
        <f t="shared" si="530"/>
        <v>0</v>
      </c>
      <c r="DA404" s="125">
        <f t="shared" si="521"/>
        <v>-2.2515000000000001</v>
      </c>
      <c r="DB404" s="125">
        <f t="shared" si="522"/>
        <v>0.69299999999999995</v>
      </c>
      <c r="DC404" s="125">
        <f t="shared" si="523"/>
        <v>2.5738999999999992</v>
      </c>
      <c r="DD404" s="125">
        <f t="shared" si="531"/>
        <v>1.2564000000000002</v>
      </c>
      <c r="DE404" s="298" t="str">
        <f t="shared" si="524"/>
        <v>B</v>
      </c>
    </row>
    <row r="405" spans="1:109" x14ac:dyDescent="0.25">
      <c r="A405" s="23">
        <v>400</v>
      </c>
      <c r="B405" s="23">
        <v>25</v>
      </c>
      <c r="C405" s="23">
        <v>1</v>
      </c>
      <c r="D405" s="23" t="s">
        <v>267</v>
      </c>
      <c r="E405" s="312">
        <f t="shared" si="456"/>
        <v>2.2487283977533044</v>
      </c>
      <c r="F405" s="287" t="str">
        <f t="shared" si="457"/>
        <v>B</v>
      </c>
      <c r="G405" s="312">
        <f t="shared" si="458"/>
        <v>2.8048999999999999</v>
      </c>
      <c r="H405" s="312">
        <f t="shared" si="458"/>
        <v>1.7148999999999999</v>
      </c>
      <c r="I405" s="287" t="str">
        <f t="shared" si="459"/>
        <v>C</v>
      </c>
      <c r="J405" s="320">
        <f t="shared" si="525"/>
        <v>1</v>
      </c>
      <c r="K405" s="80">
        <f t="shared" si="526"/>
        <v>1</v>
      </c>
      <c r="L405" s="82">
        <f t="shared" si="527"/>
        <v>1</v>
      </c>
      <c r="M405" s="80">
        <f t="shared" si="460"/>
        <v>25</v>
      </c>
      <c r="N405" s="80">
        <f t="shared" si="461"/>
        <v>80</v>
      </c>
      <c r="O405" s="80">
        <f t="shared" si="462"/>
        <v>80</v>
      </c>
      <c r="P405" s="80">
        <f t="shared" si="463"/>
        <v>400</v>
      </c>
      <c r="Q405" s="80">
        <f t="shared" si="464"/>
        <v>1120</v>
      </c>
      <c r="R405" s="80">
        <f t="shared" si="465"/>
        <v>1120</v>
      </c>
      <c r="S405" s="80">
        <f t="shared" si="466"/>
        <v>40</v>
      </c>
      <c r="T405" s="80">
        <f>0</f>
        <v>0</v>
      </c>
      <c r="U405" s="80">
        <f>'Int. Sens. Plot'!$B$2</f>
        <v>100</v>
      </c>
      <c r="V405" s="80">
        <f>'Int. Sens. Plot'!$B$3</f>
        <v>25</v>
      </c>
      <c r="W405" s="80">
        <f t="shared" si="467"/>
        <v>5</v>
      </c>
      <c r="X405" s="80">
        <f t="shared" si="468"/>
        <v>5</v>
      </c>
      <c r="Y405" s="225">
        <v>0.5</v>
      </c>
      <c r="Z405" s="80">
        <v>0</v>
      </c>
      <c r="AA405" s="86">
        <v>45</v>
      </c>
      <c r="AB405" s="86">
        <v>5</v>
      </c>
      <c r="AC405" s="80">
        <v>90</v>
      </c>
      <c r="AD405" s="80">
        <v>45</v>
      </c>
      <c r="AE405" s="80">
        <v>12</v>
      </c>
      <c r="AF405" s="80">
        <f t="shared" si="469"/>
        <v>21</v>
      </c>
      <c r="AG405" s="80">
        <f t="shared" si="470"/>
        <v>21</v>
      </c>
      <c r="AH405" s="86">
        <v>0</v>
      </c>
      <c r="AI405" s="86">
        <v>12</v>
      </c>
      <c r="AJ405" s="40">
        <v>385.9</v>
      </c>
      <c r="AK405" s="86">
        <v>9</v>
      </c>
      <c r="AL405" s="86">
        <v>0</v>
      </c>
      <c r="AM405" s="91">
        <v>1</v>
      </c>
      <c r="AN405" s="91">
        <v>0.1</v>
      </c>
      <c r="AO405" s="122">
        <v>3.5</v>
      </c>
      <c r="AP405" s="122">
        <v>10</v>
      </c>
      <c r="AQ405" s="122">
        <v>3</v>
      </c>
      <c r="AR405" s="122">
        <v>3</v>
      </c>
      <c r="AS405" s="122" t="str">
        <f t="shared" si="471"/>
        <v>Free</v>
      </c>
      <c r="AT405" s="119" t="s">
        <v>74</v>
      </c>
      <c r="AU405" s="321" t="s">
        <v>74</v>
      </c>
      <c r="AV405" s="306">
        <f t="shared" si="472"/>
        <v>9</v>
      </c>
      <c r="AW405" s="276">
        <f t="shared" si="473"/>
        <v>0.31111111111111112</v>
      </c>
      <c r="AX405" s="276">
        <f t="shared" si="474"/>
        <v>2.7777777777777776E-2</v>
      </c>
      <c r="AY405" s="125">
        <f t="shared" si="475"/>
        <v>1.3752576798632117</v>
      </c>
      <c r="AZ405" s="125">
        <f t="shared" si="476"/>
        <v>2.0628865197948176</v>
      </c>
      <c r="BA405" s="125">
        <f t="shared" si="477"/>
        <v>9.7505153597264229</v>
      </c>
      <c r="BB405" s="125">
        <f t="shared" si="478"/>
        <v>0.9518528661268606</v>
      </c>
      <c r="BC405" s="125">
        <f t="shared" si="479"/>
        <v>0.9518528661268606</v>
      </c>
      <c r="BD405" s="326">
        <f t="shared" si="480"/>
        <v>56.515926923270214</v>
      </c>
      <c r="BE405" s="125">
        <f t="shared" si="481"/>
        <v>16</v>
      </c>
      <c r="BF405" s="125">
        <f t="shared" si="482"/>
        <v>3.0477925202658476</v>
      </c>
      <c r="BG405" s="125">
        <f t="shared" si="483"/>
        <v>0.68100000000000005</v>
      </c>
      <c r="BH405" s="127">
        <f t="shared" si="484"/>
        <v>280</v>
      </c>
      <c r="BI405" s="125">
        <f t="shared" si="485"/>
        <v>0.90999999999999992</v>
      </c>
      <c r="BJ405" s="125">
        <f t="shared" si="486"/>
        <v>5.6899999999999999E-2</v>
      </c>
      <c r="BK405" s="127">
        <f t="shared" si="487"/>
        <v>49</v>
      </c>
      <c r="BL405" s="126">
        <f>IF(AS405="Signalized",(AC405-BK405)^2/(2*AC405),IF(AS405="Free",PEDBIKE_DELAY(AX405,AW405,AF405,AE405,AO405,AR405,AM405,L405,TRUE),IF(AS405="Stop",1,"Control N/A!")))</f>
        <v>1.0285392531786028</v>
      </c>
      <c r="BM405" s="125">
        <f t="shared" si="488"/>
        <v>1.1283977533046289E-3</v>
      </c>
      <c r="BN405" s="125">
        <f t="shared" si="489"/>
        <v>2.2487283977533044</v>
      </c>
      <c r="BO405" s="124" t="str">
        <f t="shared" si="490"/>
        <v>B</v>
      </c>
      <c r="BP405" s="310"/>
      <c r="BQ405" s="302">
        <f t="shared" si="491"/>
        <v>1500</v>
      </c>
      <c r="BR405" s="126">
        <v>390</v>
      </c>
      <c r="BS405" s="127">
        <f t="shared" si="492"/>
        <v>0.12917419197060737</v>
      </c>
      <c r="BT405" s="126">
        <f t="shared" si="493"/>
        <v>22.5</v>
      </c>
      <c r="BU405" s="303">
        <f t="shared" si="494"/>
        <v>5.0999999999999996</v>
      </c>
      <c r="BV405" s="276">
        <f t="shared" si="495"/>
        <v>0.31111111111111112</v>
      </c>
      <c r="BW405" s="276">
        <f t="shared" si="496"/>
        <v>6.9444444444444441E-3</v>
      </c>
      <c r="BX405" s="125">
        <f t="shared" si="497"/>
        <v>1</v>
      </c>
      <c r="BY405" s="125">
        <f t="shared" si="498"/>
        <v>5.9205976937800733E-2</v>
      </c>
      <c r="BZ405" s="125">
        <f t="shared" si="499"/>
        <v>5.0999999999999996</v>
      </c>
      <c r="CA405" s="125">
        <f t="shared" si="500"/>
        <v>7.2771783575625637E-2</v>
      </c>
      <c r="CB405" s="125">
        <f t="shared" si="501"/>
        <v>0.79539350204675763</v>
      </c>
      <c r="CC405" s="125">
        <f t="shared" si="502"/>
        <v>9.2976768053657644</v>
      </c>
      <c r="CD405" s="125">
        <f t="shared" si="503"/>
        <v>1.9023650902469802</v>
      </c>
      <c r="CE405" s="125">
        <f t="shared" si="504"/>
        <v>5</v>
      </c>
      <c r="CF405" s="304" cm="1">
        <f t="array" ref="CF405">PEDBIKE_DELAY(BW405,BV405,AG405,AH405,AP405,AQ405,AN405,L405,FALSE)</f>
        <v>1.8567431255546865</v>
      </c>
      <c r="CG405" s="306">
        <f t="shared" si="505"/>
        <v>5.0999999999999996</v>
      </c>
      <c r="CH405" s="125">
        <f t="shared" si="506"/>
        <v>1</v>
      </c>
      <c r="CI405" s="125">
        <f t="shared" si="507"/>
        <v>5.9205976937800733E-2</v>
      </c>
      <c r="CJ405" s="125">
        <f t="shared" si="508"/>
        <v>5.0999999999999996</v>
      </c>
      <c r="CK405" s="125">
        <f t="shared" si="509"/>
        <v>0.79539350204675752</v>
      </c>
      <c r="CL405" s="125">
        <f t="shared" si="510"/>
        <v>0.99999999999999667</v>
      </c>
      <c r="CM405" s="125">
        <f t="shared" si="511"/>
        <v>7.3953117151188099</v>
      </c>
      <c r="CN405" s="125">
        <f t="shared" si="512"/>
        <v>1.9023650902469802</v>
      </c>
      <c r="CO405" s="127">
        <f t="shared" si="513"/>
        <v>5</v>
      </c>
      <c r="CP405" s="125" cm="1">
        <f t="array" ref="CP405">PEDBIKE_DELAY(BW405,AW405,AG405,AH405,AP405,AQ405,AN405,L405,FALSE)</f>
        <v>1.8567431255546865</v>
      </c>
      <c r="CQ405" s="126">
        <f t="shared" si="514"/>
        <v>30.5</v>
      </c>
      <c r="CR405" s="126">
        <f t="shared" si="515"/>
        <v>78.5</v>
      </c>
      <c r="CS405" s="126">
        <f t="shared" si="516"/>
        <v>54.5</v>
      </c>
      <c r="CT405" s="304">
        <f t="shared" si="517"/>
        <v>35.950000000000003</v>
      </c>
      <c r="CU405" s="126">
        <f t="shared" si="528"/>
        <v>0</v>
      </c>
      <c r="CV405" s="126">
        <f t="shared" si="518"/>
        <v>0</v>
      </c>
      <c r="CW405" s="127">
        <f t="shared" si="519"/>
        <v>0</v>
      </c>
      <c r="CX405" s="124">
        <f t="shared" si="520"/>
        <v>12</v>
      </c>
      <c r="CY405" s="124">
        <f t="shared" si="529"/>
        <v>0.90999999999999992</v>
      </c>
      <c r="CZ405" s="124">
        <f t="shared" si="530"/>
        <v>0</v>
      </c>
      <c r="DA405" s="125">
        <f t="shared" si="521"/>
        <v>-2.2515000000000001</v>
      </c>
      <c r="DB405" s="125">
        <f t="shared" si="522"/>
        <v>0.92400000000000004</v>
      </c>
      <c r="DC405" s="125">
        <f t="shared" si="523"/>
        <v>2.8048999999999999</v>
      </c>
      <c r="DD405" s="125">
        <f t="shared" si="531"/>
        <v>1.7148999999999999</v>
      </c>
      <c r="DE405" s="298" t="str">
        <f t="shared" si="524"/>
        <v>C</v>
      </c>
    </row>
    <row r="406" spans="1:109" x14ac:dyDescent="0.25">
      <c r="A406" s="23">
        <v>500</v>
      </c>
      <c r="B406" s="23">
        <v>25</v>
      </c>
      <c r="C406" s="23">
        <v>1</v>
      </c>
      <c r="D406" s="23" t="s">
        <v>267</v>
      </c>
      <c r="E406" s="312">
        <f t="shared" si="456"/>
        <v>2.4881513601203133</v>
      </c>
      <c r="F406" s="287" t="str">
        <f t="shared" si="457"/>
        <v>B</v>
      </c>
      <c r="G406" s="312">
        <f t="shared" si="458"/>
        <v>3.0358999999999998</v>
      </c>
      <c r="H406" s="312">
        <f t="shared" si="458"/>
        <v>2.1734</v>
      </c>
      <c r="I406" s="287" t="str">
        <f t="shared" si="459"/>
        <v>C</v>
      </c>
      <c r="J406" s="320">
        <f t="shared" si="525"/>
        <v>1</v>
      </c>
      <c r="K406" s="80">
        <f t="shared" si="526"/>
        <v>1</v>
      </c>
      <c r="L406" s="82">
        <f t="shared" si="527"/>
        <v>1</v>
      </c>
      <c r="M406" s="80">
        <f t="shared" si="460"/>
        <v>25</v>
      </c>
      <c r="N406" s="80">
        <f t="shared" si="461"/>
        <v>100</v>
      </c>
      <c r="O406" s="80">
        <f t="shared" si="462"/>
        <v>100</v>
      </c>
      <c r="P406" s="80">
        <f t="shared" si="463"/>
        <v>500</v>
      </c>
      <c r="Q406" s="80">
        <f t="shared" si="464"/>
        <v>1400</v>
      </c>
      <c r="R406" s="80">
        <f t="shared" si="465"/>
        <v>1400</v>
      </c>
      <c r="S406" s="80">
        <f t="shared" si="466"/>
        <v>50</v>
      </c>
      <c r="T406" s="80">
        <f>0</f>
        <v>0</v>
      </c>
      <c r="U406" s="80">
        <f>'Int. Sens. Plot'!$B$2</f>
        <v>100</v>
      </c>
      <c r="V406" s="80">
        <f>'Int. Sens. Plot'!$B$3</f>
        <v>25</v>
      </c>
      <c r="W406" s="80">
        <f t="shared" si="467"/>
        <v>5</v>
      </c>
      <c r="X406" s="80">
        <f t="shared" si="468"/>
        <v>5</v>
      </c>
      <c r="Y406" s="225">
        <v>0.5</v>
      </c>
      <c r="Z406" s="80">
        <v>0</v>
      </c>
      <c r="AA406" s="86">
        <v>45</v>
      </c>
      <c r="AB406" s="86">
        <v>5</v>
      </c>
      <c r="AC406" s="80">
        <v>90</v>
      </c>
      <c r="AD406" s="80">
        <v>45</v>
      </c>
      <c r="AE406" s="80">
        <v>12</v>
      </c>
      <c r="AF406" s="80">
        <f t="shared" si="469"/>
        <v>21</v>
      </c>
      <c r="AG406" s="80">
        <f t="shared" si="470"/>
        <v>21</v>
      </c>
      <c r="AH406" s="86">
        <v>0</v>
      </c>
      <c r="AI406" s="86">
        <v>12</v>
      </c>
      <c r="AJ406" s="40">
        <v>386.9</v>
      </c>
      <c r="AK406" s="86">
        <v>9</v>
      </c>
      <c r="AL406" s="86">
        <v>0</v>
      </c>
      <c r="AM406" s="91">
        <v>1</v>
      </c>
      <c r="AN406" s="91">
        <v>0.1</v>
      </c>
      <c r="AO406" s="122">
        <v>3.5</v>
      </c>
      <c r="AP406" s="122">
        <v>10</v>
      </c>
      <c r="AQ406" s="122">
        <v>3</v>
      </c>
      <c r="AR406" s="122">
        <v>3</v>
      </c>
      <c r="AS406" s="122" t="str">
        <f t="shared" si="471"/>
        <v>Free</v>
      </c>
      <c r="AT406" s="119" t="s">
        <v>74</v>
      </c>
      <c r="AU406" s="321" t="s">
        <v>74</v>
      </c>
      <c r="AV406" s="306">
        <f t="shared" si="472"/>
        <v>9</v>
      </c>
      <c r="AW406" s="276">
        <f t="shared" si="473"/>
        <v>0.3888888888888889</v>
      </c>
      <c r="AX406" s="276">
        <f t="shared" si="474"/>
        <v>2.7777777777777776E-2</v>
      </c>
      <c r="AY406" s="125">
        <f t="shared" si="475"/>
        <v>1.9563850187418657</v>
      </c>
      <c r="AZ406" s="125">
        <f t="shared" si="476"/>
        <v>2.9345775281127984</v>
      </c>
      <c r="BA406" s="125">
        <f t="shared" si="477"/>
        <v>10.912770037483732</v>
      </c>
      <c r="BB406" s="125">
        <f t="shared" si="478"/>
        <v>0.98564784271429728</v>
      </c>
      <c r="BC406" s="125">
        <f t="shared" si="479"/>
        <v>0.98564784271429728</v>
      </c>
      <c r="BD406" s="326">
        <f t="shared" si="480"/>
        <v>168.09502149358619</v>
      </c>
      <c r="BE406" s="125">
        <f t="shared" si="481"/>
        <v>33</v>
      </c>
      <c r="BF406" s="125">
        <f t="shared" si="482"/>
        <v>2.4513261714342005</v>
      </c>
      <c r="BG406" s="125">
        <f t="shared" si="483"/>
        <v>0.68100000000000005</v>
      </c>
      <c r="BH406" s="127">
        <f t="shared" si="484"/>
        <v>350</v>
      </c>
      <c r="BI406" s="125">
        <f t="shared" si="485"/>
        <v>1.1375</v>
      </c>
      <c r="BJ406" s="125">
        <f t="shared" si="486"/>
        <v>7.1124999999999994E-2</v>
      </c>
      <c r="BK406" s="127">
        <f t="shared" si="487"/>
        <v>49</v>
      </c>
      <c r="BL406" s="126">
        <f>IF(AS406="Signalized",(AC406-BK406)^2/(2*AC406),IF(AS406="Free",PEDBIKE_DELAY(AX406,AW406,AF406,AE406,AO406,AR406,AM406,L406,TRUE),IF(AS406="Stop",1,"Control N/A!")))</f>
        <v>0.97115632733517554</v>
      </c>
      <c r="BM406" s="125">
        <f t="shared" si="488"/>
        <v>-1.1736398796860471E-3</v>
      </c>
      <c r="BN406" s="125">
        <f t="shared" si="489"/>
        <v>2.4881513601203133</v>
      </c>
      <c r="BO406" s="124" t="str">
        <f t="shared" si="490"/>
        <v>B</v>
      </c>
      <c r="BP406" s="310"/>
      <c r="BQ406" s="302">
        <f t="shared" si="491"/>
        <v>1500</v>
      </c>
      <c r="BR406" s="126">
        <v>391</v>
      </c>
      <c r="BS406" s="127">
        <f t="shared" si="492"/>
        <v>1.4392645895116397E-2</v>
      </c>
      <c r="BT406" s="126">
        <f t="shared" si="493"/>
        <v>22.5</v>
      </c>
      <c r="BU406" s="303">
        <f t="shared" si="494"/>
        <v>5.0999999999999996</v>
      </c>
      <c r="BV406" s="276">
        <f t="shared" si="495"/>
        <v>0.3888888888888889</v>
      </c>
      <c r="BW406" s="276">
        <f t="shared" si="496"/>
        <v>6.9444444444444441E-3</v>
      </c>
      <c r="BX406" s="125">
        <f t="shared" si="497"/>
        <v>1</v>
      </c>
      <c r="BY406" s="125">
        <f t="shared" si="498"/>
        <v>4.4060761636868735E-2</v>
      </c>
      <c r="BZ406" s="125">
        <f t="shared" si="499"/>
        <v>5.0999999999999996</v>
      </c>
      <c r="CA406" s="125">
        <f t="shared" si="500"/>
        <v>9.0121717984631866E-2</v>
      </c>
      <c r="CB406" s="125">
        <f t="shared" si="501"/>
        <v>0.86239022728039449</v>
      </c>
      <c r="CC406" s="125">
        <f t="shared" si="502"/>
        <v>12.772584341360405</v>
      </c>
      <c r="CD406" s="125">
        <f t="shared" si="503"/>
        <v>1.7576324282565967</v>
      </c>
      <c r="CE406" s="125">
        <f t="shared" si="504"/>
        <v>7</v>
      </c>
      <c r="CF406" s="304" cm="1">
        <f t="array" ref="CF406">PEDBIKE_DELAY(BW406,BV406,AG406,AH406,AP406,AQ406,AN406,L406,FALSE)</f>
        <v>2.4621654530581898</v>
      </c>
      <c r="CG406" s="306">
        <f t="shared" si="505"/>
        <v>5.0999999999999996</v>
      </c>
      <c r="CH406" s="125">
        <f t="shared" si="506"/>
        <v>1</v>
      </c>
      <c r="CI406" s="125">
        <f t="shared" si="507"/>
        <v>4.4060761636868735E-2</v>
      </c>
      <c r="CJ406" s="125">
        <f t="shared" si="508"/>
        <v>5.0999999999999996</v>
      </c>
      <c r="CK406" s="125">
        <f t="shared" si="509"/>
        <v>0.86239022728039461</v>
      </c>
      <c r="CL406" s="125">
        <f t="shared" si="510"/>
        <v>1</v>
      </c>
      <c r="CM406" s="125">
        <f t="shared" si="511"/>
        <v>11.014951913103808</v>
      </c>
      <c r="CN406" s="125">
        <f t="shared" si="512"/>
        <v>1.7576324282565967</v>
      </c>
      <c r="CO406" s="127">
        <f t="shared" si="513"/>
        <v>7</v>
      </c>
      <c r="CP406" s="125" cm="1">
        <f t="array" ref="CP406">PEDBIKE_DELAY(BW406,AW406,AG406,AH406,AP406,AQ406,AN406,L406,FALSE)</f>
        <v>2.4621654530581898</v>
      </c>
      <c r="CQ406" s="126">
        <f t="shared" si="514"/>
        <v>30.5</v>
      </c>
      <c r="CR406" s="126">
        <f t="shared" si="515"/>
        <v>78.5</v>
      </c>
      <c r="CS406" s="126">
        <f t="shared" si="516"/>
        <v>54.5</v>
      </c>
      <c r="CT406" s="304">
        <f t="shared" si="517"/>
        <v>35.950000000000003</v>
      </c>
      <c r="CU406" s="126">
        <f t="shared" si="528"/>
        <v>0</v>
      </c>
      <c r="CV406" s="126">
        <f t="shared" si="518"/>
        <v>0</v>
      </c>
      <c r="CW406" s="127">
        <f t="shared" si="519"/>
        <v>0</v>
      </c>
      <c r="CX406" s="124">
        <f t="shared" si="520"/>
        <v>12</v>
      </c>
      <c r="CY406" s="124">
        <f t="shared" si="529"/>
        <v>1.1375</v>
      </c>
      <c r="CZ406" s="124">
        <f t="shared" si="530"/>
        <v>0</v>
      </c>
      <c r="DA406" s="125">
        <f t="shared" si="521"/>
        <v>-2.2515000000000001</v>
      </c>
      <c r="DB406" s="125">
        <f t="shared" si="522"/>
        <v>1.155</v>
      </c>
      <c r="DC406" s="125">
        <f t="shared" si="523"/>
        <v>3.0358999999999998</v>
      </c>
      <c r="DD406" s="125">
        <f t="shared" si="531"/>
        <v>2.1734</v>
      </c>
      <c r="DE406" s="298" t="str">
        <f t="shared" si="524"/>
        <v>C</v>
      </c>
    </row>
    <row r="407" spans="1:109" x14ac:dyDescent="0.25">
      <c r="A407" s="23">
        <v>600</v>
      </c>
      <c r="B407" s="23">
        <v>25</v>
      </c>
      <c r="C407" s="23">
        <v>1</v>
      </c>
      <c r="D407" s="23" t="s">
        <v>267</v>
      </c>
      <c r="E407" s="312">
        <f t="shared" si="456"/>
        <v>2.7266958378306052</v>
      </c>
      <c r="F407" s="287" t="str">
        <f t="shared" si="457"/>
        <v>B</v>
      </c>
      <c r="G407" s="312">
        <f t="shared" si="458"/>
        <v>3.2668999999999997</v>
      </c>
      <c r="H407" s="312">
        <f t="shared" si="458"/>
        <v>2.6318999999999999</v>
      </c>
      <c r="I407" s="287" t="str">
        <f t="shared" si="459"/>
        <v>C</v>
      </c>
      <c r="J407" s="320">
        <f t="shared" si="525"/>
        <v>1</v>
      </c>
      <c r="K407" s="80">
        <f t="shared" si="526"/>
        <v>1</v>
      </c>
      <c r="L407" s="82">
        <f t="shared" si="527"/>
        <v>1</v>
      </c>
      <c r="M407" s="80">
        <f t="shared" si="460"/>
        <v>25</v>
      </c>
      <c r="N407" s="80">
        <f t="shared" si="461"/>
        <v>120</v>
      </c>
      <c r="O407" s="80">
        <f t="shared" si="462"/>
        <v>120</v>
      </c>
      <c r="P407" s="80">
        <f t="shared" si="463"/>
        <v>600</v>
      </c>
      <c r="Q407" s="80">
        <f t="shared" si="464"/>
        <v>1680</v>
      </c>
      <c r="R407" s="80">
        <f t="shared" si="465"/>
        <v>1680</v>
      </c>
      <c r="S407" s="80">
        <f t="shared" si="466"/>
        <v>60</v>
      </c>
      <c r="T407" s="80">
        <f>0</f>
        <v>0</v>
      </c>
      <c r="U407" s="80">
        <f>'Int. Sens. Plot'!$B$2</f>
        <v>100</v>
      </c>
      <c r="V407" s="80">
        <f>'Int. Sens. Plot'!$B$3</f>
        <v>25</v>
      </c>
      <c r="W407" s="80">
        <f t="shared" si="467"/>
        <v>5</v>
      </c>
      <c r="X407" s="80">
        <f t="shared" si="468"/>
        <v>5</v>
      </c>
      <c r="Y407" s="225">
        <v>0.5</v>
      </c>
      <c r="Z407" s="80">
        <v>0</v>
      </c>
      <c r="AA407" s="86">
        <v>45</v>
      </c>
      <c r="AB407" s="86">
        <v>5</v>
      </c>
      <c r="AC407" s="80">
        <v>90</v>
      </c>
      <c r="AD407" s="80">
        <v>45</v>
      </c>
      <c r="AE407" s="80">
        <v>12</v>
      </c>
      <c r="AF407" s="80">
        <f t="shared" si="469"/>
        <v>21</v>
      </c>
      <c r="AG407" s="80">
        <f t="shared" si="470"/>
        <v>21</v>
      </c>
      <c r="AH407" s="86">
        <v>0</v>
      </c>
      <c r="AI407" s="86">
        <v>12</v>
      </c>
      <c r="AJ407" s="40">
        <v>387.9</v>
      </c>
      <c r="AK407" s="86">
        <v>9</v>
      </c>
      <c r="AL407" s="86">
        <v>0</v>
      </c>
      <c r="AM407" s="91">
        <v>1</v>
      </c>
      <c r="AN407" s="91">
        <v>0.1</v>
      </c>
      <c r="AO407" s="122">
        <v>3.5</v>
      </c>
      <c r="AP407" s="122">
        <v>10</v>
      </c>
      <c r="AQ407" s="122">
        <v>3</v>
      </c>
      <c r="AR407" s="122">
        <v>3</v>
      </c>
      <c r="AS407" s="122" t="str">
        <f t="shared" si="471"/>
        <v>Free</v>
      </c>
      <c r="AT407" s="119" t="s">
        <v>74</v>
      </c>
      <c r="AU407" s="321" t="s">
        <v>74</v>
      </c>
      <c r="AV407" s="306">
        <f t="shared" si="472"/>
        <v>9</v>
      </c>
      <c r="AW407" s="276">
        <f t="shared" si="473"/>
        <v>0.46666666666666667</v>
      </c>
      <c r="AX407" s="276">
        <f t="shared" si="474"/>
        <v>2.7777777777777776E-2</v>
      </c>
      <c r="AY407" s="125">
        <f t="shared" si="475"/>
        <v>2.987647348184447</v>
      </c>
      <c r="AZ407" s="125">
        <f t="shared" si="476"/>
        <v>4.4814710222766703</v>
      </c>
      <c r="BA407" s="125">
        <f t="shared" si="477"/>
        <v>12.975294696368895</v>
      </c>
      <c r="BB407" s="125">
        <f t="shared" si="478"/>
        <v>0.9976542205047717</v>
      </c>
      <c r="BC407" s="125">
        <f t="shared" si="479"/>
        <v>0.9976542205047717</v>
      </c>
      <c r="BD407" s="326">
        <f t="shared" si="480"/>
        <v>900.48889936905459</v>
      </c>
      <c r="BE407" s="125">
        <f t="shared" si="481"/>
        <v>67</v>
      </c>
      <c r="BF407" s="125">
        <f t="shared" si="482"/>
        <v>2.0710874818092679</v>
      </c>
      <c r="BG407" s="125">
        <f t="shared" si="483"/>
        <v>0.68100000000000005</v>
      </c>
      <c r="BH407" s="127">
        <f t="shared" si="484"/>
        <v>420</v>
      </c>
      <c r="BI407" s="125">
        <f t="shared" si="485"/>
        <v>1.365</v>
      </c>
      <c r="BJ407" s="125">
        <f t="shared" si="486"/>
        <v>8.5349999999999995E-2</v>
      </c>
      <c r="BK407" s="127">
        <f t="shared" si="487"/>
        <v>49</v>
      </c>
      <c r="BL407" s="126">
        <f>IF(AS407="Signalized",(AC407-BK407)^2/(2*AC407),IF(AS407="Free",PEDBIKE_DELAY(AX407,AW407,AF407,AE407,AO407,AR407,AM407,L407,TRUE),IF(AS407="Stop",1,"Control N/A!")))</f>
        <v>0.89710479292779333</v>
      </c>
      <c r="BM407" s="125">
        <f t="shared" si="488"/>
        <v>-4.3541621693944038E-3</v>
      </c>
      <c r="BN407" s="125">
        <f t="shared" si="489"/>
        <v>2.7266958378306052</v>
      </c>
      <c r="BO407" s="124" t="str">
        <f t="shared" si="490"/>
        <v>B</v>
      </c>
      <c r="BP407" s="310"/>
      <c r="BQ407" s="302">
        <f t="shared" si="491"/>
        <v>1500</v>
      </c>
      <c r="BR407" s="126">
        <v>392</v>
      </c>
      <c r="BS407" s="127">
        <f t="shared" si="492"/>
        <v>1.5859154615273632E-3</v>
      </c>
      <c r="BT407" s="126">
        <f t="shared" si="493"/>
        <v>22.5</v>
      </c>
      <c r="BU407" s="303">
        <f t="shared" si="494"/>
        <v>5.0999999999999996</v>
      </c>
      <c r="BV407" s="276">
        <f t="shared" si="495"/>
        <v>0.46666666666666667</v>
      </c>
      <c r="BW407" s="276">
        <f t="shared" si="496"/>
        <v>6.9444444444444441E-3</v>
      </c>
      <c r="BX407" s="125">
        <f t="shared" si="497"/>
        <v>1</v>
      </c>
      <c r="BY407" s="125">
        <f t="shared" si="498"/>
        <v>3.3034263911740261E-2</v>
      </c>
      <c r="BZ407" s="125">
        <f t="shared" si="499"/>
        <v>5.0999999999999996</v>
      </c>
      <c r="CA407" s="125">
        <f t="shared" si="500"/>
        <v>0.10714700715672154</v>
      </c>
      <c r="CB407" s="125">
        <f t="shared" si="501"/>
        <v>0.90744942248965677</v>
      </c>
      <c r="CC407" s="125">
        <f t="shared" si="502"/>
        <v>17.533215342562965</v>
      </c>
      <c r="CD407" s="125">
        <f t="shared" si="503"/>
        <v>1.6227092055674137</v>
      </c>
      <c r="CE407" s="125">
        <f t="shared" si="504"/>
        <v>11</v>
      </c>
      <c r="CF407" s="304" cm="1">
        <f t="array" ref="CF407">PEDBIKE_DELAY(BW407,BV407,AG407,AH407,AP407,AQ407,AN407,L407,FALSE)</f>
        <v>3.1179758132852857</v>
      </c>
      <c r="CG407" s="306">
        <f t="shared" si="505"/>
        <v>5.0999999999999996</v>
      </c>
      <c r="CH407" s="125">
        <f t="shared" si="506"/>
        <v>1</v>
      </c>
      <c r="CI407" s="125">
        <f t="shared" si="507"/>
        <v>3.3034263911740261E-2</v>
      </c>
      <c r="CJ407" s="125">
        <f t="shared" si="508"/>
        <v>5.0999999999999996</v>
      </c>
      <c r="CK407" s="125">
        <f t="shared" si="509"/>
        <v>0.90744942248965677</v>
      </c>
      <c r="CL407" s="125">
        <f t="shared" si="510"/>
        <v>1</v>
      </c>
      <c r="CM407" s="125">
        <f t="shared" si="511"/>
        <v>15.910506136995552</v>
      </c>
      <c r="CN407" s="125">
        <f t="shared" si="512"/>
        <v>1.6227092055674137</v>
      </c>
      <c r="CO407" s="127">
        <f t="shared" si="513"/>
        <v>11</v>
      </c>
      <c r="CP407" s="125" cm="1">
        <f t="array" ref="CP407">PEDBIKE_DELAY(BW407,AW407,AG407,AH407,AP407,AQ407,AN407,L407,FALSE)</f>
        <v>3.1179758132852857</v>
      </c>
      <c r="CQ407" s="126">
        <f t="shared" si="514"/>
        <v>30.5</v>
      </c>
      <c r="CR407" s="126">
        <f t="shared" si="515"/>
        <v>78.5</v>
      </c>
      <c r="CS407" s="126">
        <f t="shared" si="516"/>
        <v>54.5</v>
      </c>
      <c r="CT407" s="304">
        <f t="shared" si="517"/>
        <v>35.950000000000003</v>
      </c>
      <c r="CU407" s="126">
        <f t="shared" si="528"/>
        <v>0</v>
      </c>
      <c r="CV407" s="126">
        <f t="shared" si="518"/>
        <v>0</v>
      </c>
      <c r="CW407" s="127">
        <f t="shared" si="519"/>
        <v>0</v>
      </c>
      <c r="CX407" s="124">
        <f t="shared" si="520"/>
        <v>12</v>
      </c>
      <c r="CY407" s="124">
        <f t="shared" si="529"/>
        <v>1.365</v>
      </c>
      <c r="CZ407" s="124">
        <f t="shared" si="530"/>
        <v>0</v>
      </c>
      <c r="DA407" s="125">
        <f t="shared" si="521"/>
        <v>-2.2515000000000001</v>
      </c>
      <c r="DB407" s="125">
        <f t="shared" si="522"/>
        <v>1.3859999999999999</v>
      </c>
      <c r="DC407" s="125">
        <f t="shared" si="523"/>
        <v>3.2668999999999997</v>
      </c>
      <c r="DD407" s="125">
        <f t="shared" si="531"/>
        <v>2.6318999999999999</v>
      </c>
      <c r="DE407" s="298" t="str">
        <f t="shared" si="524"/>
        <v>C</v>
      </c>
    </row>
    <row r="408" spans="1:109" x14ac:dyDescent="0.25">
      <c r="A408" s="23">
        <v>700</v>
      </c>
      <c r="B408" s="23">
        <v>25</v>
      </c>
      <c r="C408" s="23">
        <v>1</v>
      </c>
      <c r="D408" s="23" t="s">
        <v>267</v>
      </c>
      <c r="E408" s="312">
        <f t="shared" si="456"/>
        <v>2.9648472899500016</v>
      </c>
      <c r="F408" s="287" t="str">
        <f t="shared" si="457"/>
        <v>C</v>
      </c>
      <c r="G408" s="312">
        <f t="shared" si="458"/>
        <v>3.4978999999999996</v>
      </c>
      <c r="H408" s="312">
        <f t="shared" si="458"/>
        <v>3.0903999999999998</v>
      </c>
      <c r="I408" s="287" t="str">
        <f t="shared" si="459"/>
        <v>C</v>
      </c>
      <c r="J408" s="320">
        <f t="shared" si="525"/>
        <v>1</v>
      </c>
      <c r="K408" s="80">
        <f t="shared" si="526"/>
        <v>1</v>
      </c>
      <c r="L408" s="82">
        <f t="shared" si="527"/>
        <v>1</v>
      </c>
      <c r="M408" s="80">
        <f t="shared" si="460"/>
        <v>25</v>
      </c>
      <c r="N408" s="80">
        <f t="shared" si="461"/>
        <v>140</v>
      </c>
      <c r="O408" s="80">
        <f t="shared" si="462"/>
        <v>140</v>
      </c>
      <c r="P408" s="80">
        <f t="shared" si="463"/>
        <v>700</v>
      </c>
      <c r="Q408" s="80">
        <f t="shared" si="464"/>
        <v>1960</v>
      </c>
      <c r="R408" s="80">
        <f t="shared" si="465"/>
        <v>1960</v>
      </c>
      <c r="S408" s="80">
        <f t="shared" si="466"/>
        <v>70</v>
      </c>
      <c r="T408" s="80">
        <f>0</f>
        <v>0</v>
      </c>
      <c r="U408" s="80">
        <f>'Int. Sens. Plot'!$B$2</f>
        <v>100</v>
      </c>
      <c r="V408" s="80">
        <f>'Int. Sens. Plot'!$B$3</f>
        <v>25</v>
      </c>
      <c r="W408" s="80">
        <f t="shared" si="467"/>
        <v>5</v>
      </c>
      <c r="X408" s="80">
        <f t="shared" si="468"/>
        <v>5</v>
      </c>
      <c r="Y408" s="225">
        <v>0.5</v>
      </c>
      <c r="Z408" s="80">
        <v>0</v>
      </c>
      <c r="AA408" s="86">
        <v>45</v>
      </c>
      <c r="AB408" s="86">
        <v>5</v>
      </c>
      <c r="AC408" s="80">
        <v>90</v>
      </c>
      <c r="AD408" s="80">
        <v>45</v>
      </c>
      <c r="AE408" s="80">
        <v>12</v>
      </c>
      <c r="AF408" s="80">
        <f t="shared" si="469"/>
        <v>21</v>
      </c>
      <c r="AG408" s="80">
        <f t="shared" si="470"/>
        <v>21</v>
      </c>
      <c r="AH408" s="86">
        <v>0</v>
      </c>
      <c r="AI408" s="86">
        <v>12</v>
      </c>
      <c r="AJ408" s="40">
        <v>388.9</v>
      </c>
      <c r="AK408" s="86">
        <v>9</v>
      </c>
      <c r="AL408" s="86">
        <v>0</v>
      </c>
      <c r="AM408" s="91">
        <v>1</v>
      </c>
      <c r="AN408" s="91">
        <v>0.1</v>
      </c>
      <c r="AO408" s="122">
        <v>3.5</v>
      </c>
      <c r="AP408" s="122">
        <v>10</v>
      </c>
      <c r="AQ408" s="122">
        <v>3</v>
      </c>
      <c r="AR408" s="122">
        <v>3</v>
      </c>
      <c r="AS408" s="122" t="str">
        <f t="shared" si="471"/>
        <v>Free</v>
      </c>
      <c r="AT408" s="119" t="s">
        <v>74</v>
      </c>
      <c r="AU408" s="321" t="s">
        <v>74</v>
      </c>
      <c r="AV408" s="306">
        <f t="shared" si="472"/>
        <v>9</v>
      </c>
      <c r="AW408" s="276">
        <f t="shared" si="473"/>
        <v>0.5444444444444444</v>
      </c>
      <c r="AX408" s="276">
        <f t="shared" si="474"/>
        <v>2.7777777777777776E-2</v>
      </c>
      <c r="AY408" s="125">
        <f t="shared" si="475"/>
        <v>4.8399441758296087</v>
      </c>
      <c r="AZ408" s="125">
        <f t="shared" si="476"/>
        <v>7.2599162637444135</v>
      </c>
      <c r="BA408" s="125">
        <f t="shared" si="477"/>
        <v>16.679888351659216</v>
      </c>
      <c r="BB408" s="125">
        <f t="shared" si="478"/>
        <v>0.99988622327094279</v>
      </c>
      <c r="BC408" s="125">
        <f t="shared" si="479"/>
        <v>0.99988622327094279</v>
      </c>
      <c r="BD408" s="326">
        <f t="shared" si="480"/>
        <v>16126.643031456151</v>
      </c>
      <c r="BE408" s="125">
        <f t="shared" si="481"/>
        <v>134</v>
      </c>
      <c r="BF408" s="125">
        <f t="shared" si="482"/>
        <v>1.7967726605931125</v>
      </c>
      <c r="BG408" s="125">
        <f t="shared" si="483"/>
        <v>0.68100000000000005</v>
      </c>
      <c r="BH408" s="127">
        <f t="shared" si="484"/>
        <v>490</v>
      </c>
      <c r="BI408" s="125">
        <f t="shared" si="485"/>
        <v>1.5924999999999998</v>
      </c>
      <c r="BJ408" s="125">
        <f t="shared" si="486"/>
        <v>9.9574999999999997E-2</v>
      </c>
      <c r="BK408" s="127">
        <f t="shared" si="487"/>
        <v>49</v>
      </c>
      <c r="BL408" s="126">
        <f>IF(AS408="Signalized",(AC408-BK408)^2/(2*AC408),IF(AS408="Free",PEDBIKE_DELAY(AX408,AW408,AF408,AE408,AO408,AR408,AM408,L408,TRUE),IF(AS408="Stop",1,"Control N/A!")))</f>
        <v>0.82061722784621549</v>
      </c>
      <c r="BM408" s="125">
        <f t="shared" si="488"/>
        <v>-7.9277100499981872E-3</v>
      </c>
      <c r="BN408" s="125">
        <f t="shared" si="489"/>
        <v>2.9648472899500016</v>
      </c>
      <c r="BO408" s="124" t="str">
        <f t="shared" si="490"/>
        <v>C</v>
      </c>
      <c r="BP408" s="310"/>
      <c r="BQ408" s="302">
        <f t="shared" si="491"/>
        <v>1500</v>
      </c>
      <c r="BR408" s="126">
        <v>393</v>
      </c>
      <c r="BS408" s="127">
        <f t="shared" si="492"/>
        <v>1.7281997247807913E-4</v>
      </c>
      <c r="BT408" s="126">
        <f t="shared" si="493"/>
        <v>22.5</v>
      </c>
      <c r="BU408" s="303">
        <f t="shared" si="494"/>
        <v>5.0999999999999996</v>
      </c>
      <c r="BV408" s="276">
        <f t="shared" si="495"/>
        <v>0.5444444444444444</v>
      </c>
      <c r="BW408" s="276">
        <f t="shared" si="496"/>
        <v>6.9444444444444441E-3</v>
      </c>
      <c r="BX408" s="125">
        <f t="shared" si="497"/>
        <v>1</v>
      </c>
      <c r="BY408" s="125">
        <f t="shared" si="498"/>
        <v>2.5007993669979085E-2</v>
      </c>
      <c r="BZ408" s="125">
        <f t="shared" si="499"/>
        <v>5.0999999999999996</v>
      </c>
      <c r="CA408" s="125">
        <f t="shared" si="500"/>
        <v>0.12385372572753117</v>
      </c>
      <c r="CB408" s="125">
        <f t="shared" si="501"/>
        <v>0.93775435255640316</v>
      </c>
      <c r="CC408" s="125">
        <f t="shared" si="502"/>
        <v>24.069316943205806</v>
      </c>
      <c r="CD408" s="125">
        <f t="shared" si="503"/>
        <v>1.4982102166549829</v>
      </c>
      <c r="CE408" s="125">
        <f t="shared" si="504"/>
        <v>16</v>
      </c>
      <c r="CF408" s="304" cm="1">
        <f t="array" ref="CF408">PEDBIKE_DELAY(BW408,BV408,AG408,AH408,AP408,AQ408,AN408,L408,FALSE)</f>
        <v>3.8160978024397934</v>
      </c>
      <c r="CG408" s="306">
        <f t="shared" si="505"/>
        <v>5.0999999999999996</v>
      </c>
      <c r="CH408" s="125">
        <f t="shared" si="506"/>
        <v>1</v>
      </c>
      <c r="CI408" s="125">
        <f t="shared" si="507"/>
        <v>2.5007993669979085E-2</v>
      </c>
      <c r="CJ408" s="125">
        <f t="shared" si="508"/>
        <v>5.0999999999999996</v>
      </c>
      <c r="CK408" s="125">
        <f t="shared" si="509"/>
        <v>0.93775435255640305</v>
      </c>
      <c r="CL408" s="125">
        <f t="shared" si="510"/>
        <v>1</v>
      </c>
      <c r="CM408" s="125">
        <f t="shared" si="511"/>
        <v>22.571106726550823</v>
      </c>
      <c r="CN408" s="125">
        <f t="shared" si="512"/>
        <v>1.4982102166549829</v>
      </c>
      <c r="CO408" s="127">
        <f t="shared" si="513"/>
        <v>16</v>
      </c>
      <c r="CP408" s="125" cm="1">
        <f t="array" ref="CP408">PEDBIKE_DELAY(BW408,AW408,AG408,AH408,AP408,AQ408,AN408,L408,FALSE)</f>
        <v>3.8160978024397934</v>
      </c>
      <c r="CQ408" s="126">
        <f t="shared" si="514"/>
        <v>30.5</v>
      </c>
      <c r="CR408" s="126">
        <f t="shared" si="515"/>
        <v>78.5</v>
      </c>
      <c r="CS408" s="126">
        <f t="shared" si="516"/>
        <v>54.5</v>
      </c>
      <c r="CT408" s="304">
        <f t="shared" si="517"/>
        <v>35.950000000000003</v>
      </c>
      <c r="CU408" s="126">
        <f t="shared" si="528"/>
        <v>0</v>
      </c>
      <c r="CV408" s="126">
        <f t="shared" si="518"/>
        <v>0</v>
      </c>
      <c r="CW408" s="127">
        <f t="shared" si="519"/>
        <v>0</v>
      </c>
      <c r="CX408" s="124">
        <f t="shared" si="520"/>
        <v>12</v>
      </c>
      <c r="CY408" s="124">
        <f t="shared" si="529"/>
        <v>1.5924999999999998</v>
      </c>
      <c r="CZ408" s="124">
        <f t="shared" si="530"/>
        <v>0</v>
      </c>
      <c r="DA408" s="125">
        <f t="shared" si="521"/>
        <v>-2.2515000000000001</v>
      </c>
      <c r="DB408" s="125">
        <f t="shared" si="522"/>
        <v>1.617</v>
      </c>
      <c r="DC408" s="125">
        <f t="shared" si="523"/>
        <v>3.4978999999999996</v>
      </c>
      <c r="DD408" s="125">
        <f t="shared" si="531"/>
        <v>3.0903999999999998</v>
      </c>
      <c r="DE408" s="298" t="str">
        <f t="shared" si="524"/>
        <v>C</v>
      </c>
    </row>
    <row r="409" spans="1:109" x14ac:dyDescent="0.25">
      <c r="A409" s="23">
        <v>800</v>
      </c>
      <c r="B409" s="23">
        <v>25</v>
      </c>
      <c r="C409" s="23">
        <v>1</v>
      </c>
      <c r="D409" s="23" t="s">
        <v>267</v>
      </c>
      <c r="E409" s="312">
        <f t="shared" si="456"/>
        <v>3.2028747619493743</v>
      </c>
      <c r="F409" s="287" t="str">
        <f t="shared" si="457"/>
        <v>C</v>
      </c>
      <c r="G409" s="312">
        <f t="shared" si="458"/>
        <v>3.7288999999999994</v>
      </c>
      <c r="H409" s="312">
        <f t="shared" si="458"/>
        <v>3.5489000000000002</v>
      </c>
      <c r="I409" s="287" t="str">
        <f t="shared" si="459"/>
        <v>D</v>
      </c>
      <c r="J409" s="320">
        <f t="shared" si="525"/>
        <v>1</v>
      </c>
      <c r="K409" s="80">
        <f t="shared" si="526"/>
        <v>1</v>
      </c>
      <c r="L409" s="82">
        <f t="shared" si="527"/>
        <v>1</v>
      </c>
      <c r="M409" s="80">
        <f t="shared" si="460"/>
        <v>25</v>
      </c>
      <c r="N409" s="80">
        <f t="shared" si="461"/>
        <v>160</v>
      </c>
      <c r="O409" s="80">
        <f t="shared" si="462"/>
        <v>160</v>
      </c>
      <c r="P409" s="80">
        <f t="shared" si="463"/>
        <v>800</v>
      </c>
      <c r="Q409" s="80">
        <f t="shared" si="464"/>
        <v>2240</v>
      </c>
      <c r="R409" s="80">
        <f t="shared" si="465"/>
        <v>2240</v>
      </c>
      <c r="S409" s="80">
        <f t="shared" si="466"/>
        <v>80</v>
      </c>
      <c r="T409" s="80">
        <f>0</f>
        <v>0</v>
      </c>
      <c r="U409" s="80">
        <f>'Int. Sens. Plot'!$B$2</f>
        <v>100</v>
      </c>
      <c r="V409" s="80">
        <f>'Int. Sens. Plot'!$B$3</f>
        <v>25</v>
      </c>
      <c r="W409" s="80">
        <f t="shared" si="467"/>
        <v>5</v>
      </c>
      <c r="X409" s="80">
        <f t="shared" si="468"/>
        <v>5</v>
      </c>
      <c r="Y409" s="225">
        <v>0.5</v>
      </c>
      <c r="Z409" s="80">
        <v>0</v>
      </c>
      <c r="AA409" s="86">
        <v>45</v>
      </c>
      <c r="AB409" s="86">
        <v>5</v>
      </c>
      <c r="AC409" s="80">
        <v>90</v>
      </c>
      <c r="AD409" s="80">
        <v>45</v>
      </c>
      <c r="AE409" s="80">
        <v>12</v>
      </c>
      <c r="AF409" s="80">
        <f t="shared" si="469"/>
        <v>21</v>
      </c>
      <c r="AG409" s="80">
        <f t="shared" si="470"/>
        <v>21</v>
      </c>
      <c r="AH409" s="86">
        <v>0</v>
      </c>
      <c r="AI409" s="86">
        <v>12</v>
      </c>
      <c r="AJ409" s="40">
        <v>389.9</v>
      </c>
      <c r="AK409" s="86">
        <v>9</v>
      </c>
      <c r="AL409" s="86">
        <v>0</v>
      </c>
      <c r="AM409" s="91">
        <v>1</v>
      </c>
      <c r="AN409" s="91">
        <v>0.1</v>
      </c>
      <c r="AO409" s="122">
        <v>3.5</v>
      </c>
      <c r="AP409" s="122">
        <v>10</v>
      </c>
      <c r="AQ409" s="122">
        <v>3</v>
      </c>
      <c r="AR409" s="122">
        <v>3</v>
      </c>
      <c r="AS409" s="122" t="str">
        <f t="shared" si="471"/>
        <v>Free</v>
      </c>
      <c r="AT409" s="119" t="s">
        <v>74</v>
      </c>
      <c r="AU409" s="321" t="s">
        <v>74</v>
      </c>
      <c r="AV409" s="306">
        <f t="shared" si="472"/>
        <v>9</v>
      </c>
      <c r="AW409" s="276">
        <f t="shared" si="473"/>
        <v>0.62222222222222223</v>
      </c>
      <c r="AX409" s="276">
        <f t="shared" si="474"/>
        <v>2.7777777777777776E-2</v>
      </c>
      <c r="AY409" s="125">
        <f t="shared" si="475"/>
        <v>8.201468517576977</v>
      </c>
      <c r="AZ409" s="125">
        <f t="shared" si="476"/>
        <v>12.302202776365466</v>
      </c>
      <c r="BA409" s="125">
        <f t="shared" si="477"/>
        <v>23.402937035153954</v>
      </c>
      <c r="BB409" s="125">
        <f t="shared" si="478"/>
        <v>0.99999952589048069</v>
      </c>
      <c r="BC409" s="125">
        <f t="shared" si="479"/>
        <v>0.99999952589048069</v>
      </c>
      <c r="BD409" s="326">
        <f t="shared" si="480"/>
        <v>3389790.114141108</v>
      </c>
      <c r="BE409" s="125">
        <f t="shared" si="481"/>
        <v>270</v>
      </c>
      <c r="BF409" s="125">
        <f t="shared" si="482"/>
        <v>1.5856686655779488</v>
      </c>
      <c r="BG409" s="125">
        <f t="shared" si="483"/>
        <v>0.68100000000000005</v>
      </c>
      <c r="BH409" s="127">
        <f t="shared" si="484"/>
        <v>560</v>
      </c>
      <c r="BI409" s="125">
        <f t="shared" si="485"/>
        <v>1.8199999999999998</v>
      </c>
      <c r="BJ409" s="125">
        <f t="shared" si="486"/>
        <v>0.1138</v>
      </c>
      <c r="BK409" s="127">
        <f t="shared" si="487"/>
        <v>49</v>
      </c>
      <c r="BL409" s="126">
        <f>IF(AS409="Signalized",(AC409-BK409)^2/(2*AC409),IF(AS409="Free",PEDBIKE_DELAY(AX409,AW409,AF409,AE409,AO409,AR409,AM409,L409,TRUE),IF(AS409="Stop",1,"Control N/A!")))</f>
        <v>0.7483337686185747</v>
      </c>
      <c r="BM409" s="125">
        <f t="shared" si="488"/>
        <v>-1.1625238050625429E-2</v>
      </c>
      <c r="BN409" s="125">
        <f t="shared" si="489"/>
        <v>3.2028747619493743</v>
      </c>
      <c r="BO409" s="124" t="str">
        <f t="shared" si="490"/>
        <v>C</v>
      </c>
      <c r="BP409" s="310"/>
      <c r="BQ409" s="302">
        <f t="shared" si="491"/>
        <v>1500</v>
      </c>
      <c r="BR409" s="126">
        <v>394</v>
      </c>
      <c r="BS409" s="127">
        <f t="shared" si="492"/>
        <v>1.8624401944422878E-5</v>
      </c>
      <c r="BT409" s="126">
        <f t="shared" si="493"/>
        <v>22.5</v>
      </c>
      <c r="BU409" s="303">
        <f t="shared" si="494"/>
        <v>5.0999999999999996</v>
      </c>
      <c r="BV409" s="276">
        <f t="shared" si="495"/>
        <v>0.62222222222222223</v>
      </c>
      <c r="BW409" s="276">
        <f t="shared" si="496"/>
        <v>6.9444444444444441E-3</v>
      </c>
      <c r="BX409" s="125">
        <f t="shared" si="497"/>
        <v>1</v>
      </c>
      <c r="BY409" s="125">
        <f t="shared" si="498"/>
        <v>1.9168198021168942E-2</v>
      </c>
      <c r="BZ409" s="125">
        <f t="shared" si="499"/>
        <v>5.0999999999999996</v>
      </c>
      <c r="CA409" s="125">
        <f t="shared" si="500"/>
        <v>0.14024783466647361</v>
      </c>
      <c r="CB409" s="125">
        <f t="shared" si="501"/>
        <v>0.95813618099530984</v>
      </c>
      <c r="CC409" s="125">
        <f t="shared" si="502"/>
        <v>33.066947161825624</v>
      </c>
      <c r="CD409" s="125">
        <f t="shared" si="503"/>
        <v>1.3843086910203222</v>
      </c>
      <c r="CE409" s="125">
        <f t="shared" si="504"/>
        <v>24</v>
      </c>
      <c r="CF409" s="304" cm="1">
        <f t="array" ref="CF409">PEDBIKE_DELAY(BW409,BV409,AG409,AH409,AP409,AQ409,AN409,L409,FALSE)</f>
        <v>4.5231332291687547</v>
      </c>
      <c r="CG409" s="306">
        <f t="shared" si="505"/>
        <v>5.0999999999999996</v>
      </c>
      <c r="CH409" s="125">
        <f t="shared" si="506"/>
        <v>1</v>
      </c>
      <c r="CI409" s="125">
        <f t="shared" si="507"/>
        <v>1.9168198021168942E-2</v>
      </c>
      <c r="CJ409" s="125">
        <f t="shared" si="508"/>
        <v>5.0999999999999996</v>
      </c>
      <c r="CK409" s="125">
        <f t="shared" si="509"/>
        <v>0.95813618099530984</v>
      </c>
      <c r="CL409" s="125">
        <f t="shared" si="510"/>
        <v>1</v>
      </c>
      <c r="CM409" s="125">
        <f t="shared" si="511"/>
        <v>31.682638470805301</v>
      </c>
      <c r="CN409" s="125">
        <f t="shared" si="512"/>
        <v>1.3843086910203222</v>
      </c>
      <c r="CO409" s="127">
        <f t="shared" si="513"/>
        <v>24</v>
      </c>
      <c r="CP409" s="125" cm="1">
        <f t="array" ref="CP409">PEDBIKE_DELAY(BW409,AW409,AG409,AH409,AP409,AQ409,AN409,L409,FALSE)</f>
        <v>4.5231332291687547</v>
      </c>
      <c r="CQ409" s="126">
        <f t="shared" si="514"/>
        <v>30.5</v>
      </c>
      <c r="CR409" s="126">
        <f t="shared" si="515"/>
        <v>78.5</v>
      </c>
      <c r="CS409" s="126">
        <f t="shared" si="516"/>
        <v>54.5</v>
      </c>
      <c r="CT409" s="304">
        <f t="shared" si="517"/>
        <v>35.950000000000003</v>
      </c>
      <c r="CU409" s="126">
        <f t="shared" si="528"/>
        <v>0</v>
      </c>
      <c r="CV409" s="126">
        <f t="shared" si="518"/>
        <v>0</v>
      </c>
      <c r="CW409" s="127">
        <f t="shared" si="519"/>
        <v>0</v>
      </c>
      <c r="CX409" s="124">
        <f t="shared" si="520"/>
        <v>12</v>
      </c>
      <c r="CY409" s="124">
        <f t="shared" si="529"/>
        <v>1.8199999999999998</v>
      </c>
      <c r="CZ409" s="124">
        <f t="shared" si="530"/>
        <v>0</v>
      </c>
      <c r="DA409" s="125">
        <f t="shared" si="521"/>
        <v>-2.2515000000000001</v>
      </c>
      <c r="DB409" s="125">
        <f t="shared" si="522"/>
        <v>1.8480000000000001</v>
      </c>
      <c r="DC409" s="125">
        <f t="shared" si="523"/>
        <v>3.7288999999999994</v>
      </c>
      <c r="DD409" s="125">
        <f t="shared" si="531"/>
        <v>3.5489000000000002</v>
      </c>
      <c r="DE409" s="298" t="str">
        <f t="shared" si="524"/>
        <v>D</v>
      </c>
    </row>
    <row r="410" spans="1:109" x14ac:dyDescent="0.25">
      <c r="A410" s="23">
        <v>900</v>
      </c>
      <c r="B410" s="23">
        <v>25</v>
      </c>
      <c r="C410" s="23">
        <v>1</v>
      </c>
      <c r="D410" s="23" t="s">
        <v>267</v>
      </c>
      <c r="E410" s="312">
        <f t="shared" si="456"/>
        <v>3.4409308020152896</v>
      </c>
      <c r="F410" s="287" t="str">
        <f t="shared" si="457"/>
        <v>C</v>
      </c>
      <c r="G410" s="312">
        <f t="shared" si="458"/>
        <v>3.9598999999999993</v>
      </c>
      <c r="H410" s="312">
        <f t="shared" si="458"/>
        <v>4.0074000000000005</v>
      </c>
      <c r="I410" s="287" t="str">
        <f t="shared" si="459"/>
        <v>D</v>
      </c>
      <c r="J410" s="320">
        <f t="shared" si="525"/>
        <v>1</v>
      </c>
      <c r="K410" s="80">
        <f t="shared" si="526"/>
        <v>1</v>
      </c>
      <c r="L410" s="82">
        <f t="shared" si="527"/>
        <v>1</v>
      </c>
      <c r="M410" s="80">
        <f t="shared" si="460"/>
        <v>25</v>
      </c>
      <c r="N410" s="80">
        <f t="shared" si="461"/>
        <v>180</v>
      </c>
      <c r="O410" s="80">
        <f t="shared" si="462"/>
        <v>180</v>
      </c>
      <c r="P410" s="80">
        <f t="shared" si="463"/>
        <v>900</v>
      </c>
      <c r="Q410" s="80">
        <f t="shared" si="464"/>
        <v>2520</v>
      </c>
      <c r="R410" s="80">
        <f t="shared" si="465"/>
        <v>2520</v>
      </c>
      <c r="S410" s="80">
        <f t="shared" si="466"/>
        <v>90</v>
      </c>
      <c r="T410" s="80">
        <f>0</f>
        <v>0</v>
      </c>
      <c r="U410" s="80">
        <f>'Int. Sens. Plot'!$B$2</f>
        <v>100</v>
      </c>
      <c r="V410" s="80">
        <f>'Int. Sens. Plot'!$B$3</f>
        <v>25</v>
      </c>
      <c r="W410" s="80">
        <f t="shared" si="467"/>
        <v>5</v>
      </c>
      <c r="X410" s="80">
        <f t="shared" si="468"/>
        <v>5</v>
      </c>
      <c r="Y410" s="225">
        <v>0.5</v>
      </c>
      <c r="Z410" s="80">
        <v>0</v>
      </c>
      <c r="AA410" s="86">
        <v>45</v>
      </c>
      <c r="AB410" s="86">
        <v>5</v>
      </c>
      <c r="AC410" s="80">
        <v>90</v>
      </c>
      <c r="AD410" s="80">
        <v>45</v>
      </c>
      <c r="AE410" s="80">
        <v>12</v>
      </c>
      <c r="AF410" s="80">
        <f t="shared" si="469"/>
        <v>21</v>
      </c>
      <c r="AG410" s="80">
        <f t="shared" si="470"/>
        <v>21</v>
      </c>
      <c r="AH410" s="86">
        <v>0</v>
      </c>
      <c r="AI410" s="86">
        <v>12</v>
      </c>
      <c r="AJ410" s="40">
        <v>390.9</v>
      </c>
      <c r="AK410" s="86">
        <v>9</v>
      </c>
      <c r="AL410" s="86">
        <v>0</v>
      </c>
      <c r="AM410" s="91">
        <v>1</v>
      </c>
      <c r="AN410" s="91">
        <v>0.1</v>
      </c>
      <c r="AO410" s="122">
        <v>3.5</v>
      </c>
      <c r="AP410" s="122">
        <v>10</v>
      </c>
      <c r="AQ410" s="122">
        <v>3</v>
      </c>
      <c r="AR410" s="122">
        <v>3</v>
      </c>
      <c r="AS410" s="122" t="str">
        <f t="shared" si="471"/>
        <v>Free</v>
      </c>
      <c r="AT410" s="119" t="s">
        <v>74</v>
      </c>
      <c r="AU410" s="321" t="s">
        <v>74</v>
      </c>
      <c r="AV410" s="306">
        <f t="shared" si="472"/>
        <v>9</v>
      </c>
      <c r="AW410" s="276">
        <f t="shared" si="473"/>
        <v>0.7</v>
      </c>
      <c r="AX410" s="276">
        <f t="shared" si="474"/>
        <v>2.7777777777777776E-2</v>
      </c>
      <c r="AY410" s="125">
        <f t="shared" si="475"/>
        <v>14.356175314486721</v>
      </c>
      <c r="AZ410" s="125">
        <f t="shared" si="476"/>
        <v>21.534262971730083</v>
      </c>
      <c r="BA410" s="125">
        <f t="shared" si="477"/>
        <v>35.712350628973439</v>
      </c>
      <c r="BB410" s="125">
        <f t="shared" si="478"/>
        <v>0.99999999998609324</v>
      </c>
      <c r="BC410" s="125">
        <f t="shared" si="479"/>
        <v>0.99999999998609324</v>
      </c>
      <c r="BD410" s="326">
        <f t="shared" si="480"/>
        <v>102724900578.33536</v>
      </c>
      <c r="BE410" s="125">
        <f t="shared" si="481"/>
        <v>545</v>
      </c>
      <c r="BF410" s="125">
        <f t="shared" si="482"/>
        <v>1.4172705187406869</v>
      </c>
      <c r="BG410" s="125">
        <f t="shared" si="483"/>
        <v>0.68100000000000005</v>
      </c>
      <c r="BH410" s="127">
        <f t="shared" si="484"/>
        <v>630</v>
      </c>
      <c r="BI410" s="125">
        <f t="shared" si="485"/>
        <v>2.0474999999999999</v>
      </c>
      <c r="BJ410" s="125">
        <f t="shared" si="486"/>
        <v>0.128025</v>
      </c>
      <c r="BK410" s="127">
        <f t="shared" si="487"/>
        <v>49</v>
      </c>
      <c r="BL410" s="126">
        <f>IF(AS410="Signalized",(AC410-BK410)^2/(2*AC410),IF(AS410="Free",PEDBIKE_DELAY(AX410,AW410,AF410,AE410,AO410,AR410,AM410,L410,TRUE),IF(AS410="Stop",1,"Control N/A!")))</f>
        <v>0.68290368562967596</v>
      </c>
      <c r="BM410" s="125">
        <f t="shared" si="488"/>
        <v>-1.529419798471022E-2</v>
      </c>
      <c r="BN410" s="125">
        <f t="shared" si="489"/>
        <v>3.4409308020152896</v>
      </c>
      <c r="BO410" s="124" t="str">
        <f t="shared" si="490"/>
        <v>C</v>
      </c>
      <c r="BP410" s="310"/>
      <c r="BQ410" s="302">
        <f t="shared" si="491"/>
        <v>1500</v>
      </c>
      <c r="BR410" s="126">
        <v>395</v>
      </c>
      <c r="BS410" s="127">
        <f t="shared" si="492"/>
        <v>1.9849302291818378E-6</v>
      </c>
      <c r="BT410" s="126">
        <f t="shared" si="493"/>
        <v>22.5</v>
      </c>
      <c r="BU410" s="303">
        <f t="shared" si="494"/>
        <v>5.0999999999999996</v>
      </c>
      <c r="BV410" s="276">
        <f t="shared" si="495"/>
        <v>0.7</v>
      </c>
      <c r="BW410" s="276">
        <f t="shared" si="496"/>
        <v>6.9444444444444441E-3</v>
      </c>
      <c r="BX410" s="125">
        <f t="shared" si="497"/>
        <v>1</v>
      </c>
      <c r="BY410" s="125">
        <f t="shared" si="498"/>
        <v>1.4922787488370323E-2</v>
      </c>
      <c r="BZ410" s="125">
        <f t="shared" si="499"/>
        <v>5.0999999999999996</v>
      </c>
      <c r="CA410" s="125">
        <f t="shared" si="500"/>
        <v>0.1563351834036163</v>
      </c>
      <c r="CB410" s="125">
        <f t="shared" si="501"/>
        <v>0.97184414631969984</v>
      </c>
      <c r="CC410" s="125">
        <f t="shared" si="502"/>
        <v>45.490235194046669</v>
      </c>
      <c r="CD410" s="125">
        <f t="shared" si="503"/>
        <v>1.280816406006017</v>
      </c>
      <c r="CE410" s="125">
        <f t="shared" si="504"/>
        <v>36</v>
      </c>
      <c r="CF410" s="304" cm="1">
        <f t="array" ref="CF410">PEDBIKE_DELAY(BW410,BV410,AG410,AH410,AP410,AQ410,AN410,L410,FALSE)</f>
        <v>5.2191779468183306</v>
      </c>
      <c r="CG410" s="306">
        <f t="shared" si="505"/>
        <v>5.0999999999999996</v>
      </c>
      <c r="CH410" s="125">
        <f t="shared" si="506"/>
        <v>1</v>
      </c>
      <c r="CI410" s="125">
        <f t="shared" si="507"/>
        <v>1.4922787488370323E-2</v>
      </c>
      <c r="CJ410" s="125">
        <f t="shared" si="508"/>
        <v>5.0999999999999996</v>
      </c>
      <c r="CK410" s="125">
        <f t="shared" si="509"/>
        <v>0.97184414631969984</v>
      </c>
      <c r="CL410" s="125">
        <f t="shared" si="510"/>
        <v>1</v>
      </c>
      <c r="CM410" s="125">
        <f t="shared" si="511"/>
        <v>44.209418788040651</v>
      </c>
      <c r="CN410" s="125">
        <f t="shared" si="512"/>
        <v>1.280816406006017</v>
      </c>
      <c r="CO410" s="127">
        <f t="shared" si="513"/>
        <v>36</v>
      </c>
      <c r="CP410" s="125" cm="1">
        <f t="array" ref="CP410">PEDBIKE_DELAY(BW410,AW410,AG410,AH410,AP410,AQ410,AN410,L410,FALSE)</f>
        <v>5.2191779468183306</v>
      </c>
      <c r="CQ410" s="126">
        <f t="shared" si="514"/>
        <v>30.5</v>
      </c>
      <c r="CR410" s="126">
        <f t="shared" si="515"/>
        <v>78.5</v>
      </c>
      <c r="CS410" s="126">
        <f t="shared" si="516"/>
        <v>54.5</v>
      </c>
      <c r="CT410" s="304">
        <f t="shared" si="517"/>
        <v>35.950000000000003</v>
      </c>
      <c r="CU410" s="126">
        <f t="shared" si="528"/>
        <v>0</v>
      </c>
      <c r="CV410" s="126">
        <f t="shared" si="518"/>
        <v>0</v>
      </c>
      <c r="CW410" s="127">
        <f t="shared" si="519"/>
        <v>0</v>
      </c>
      <c r="CX410" s="124">
        <f t="shared" si="520"/>
        <v>12</v>
      </c>
      <c r="CY410" s="124">
        <f t="shared" si="529"/>
        <v>2.0474999999999999</v>
      </c>
      <c r="CZ410" s="124">
        <f t="shared" si="530"/>
        <v>0</v>
      </c>
      <c r="DA410" s="125">
        <f t="shared" si="521"/>
        <v>-2.2515000000000001</v>
      </c>
      <c r="DB410" s="125">
        <f t="shared" si="522"/>
        <v>2.0790000000000002</v>
      </c>
      <c r="DC410" s="125">
        <f t="shared" si="523"/>
        <v>3.9598999999999993</v>
      </c>
      <c r="DD410" s="125">
        <f t="shared" si="531"/>
        <v>4.0074000000000005</v>
      </c>
      <c r="DE410" s="298" t="str">
        <f t="shared" si="524"/>
        <v>D</v>
      </c>
    </row>
    <row r="411" spans="1:109" x14ac:dyDescent="0.25">
      <c r="A411" s="23">
        <v>1000</v>
      </c>
      <c r="B411" s="23">
        <v>25</v>
      </c>
      <c r="C411" s="23">
        <v>1</v>
      </c>
      <c r="D411" s="23" t="s">
        <v>267</v>
      </c>
      <c r="E411" s="312">
        <f t="shared" si="456"/>
        <v>3.67910022432741</v>
      </c>
      <c r="F411" s="287" t="str">
        <f t="shared" si="457"/>
        <v>D</v>
      </c>
      <c r="G411" s="312">
        <f t="shared" si="458"/>
        <v>4.1908999999999992</v>
      </c>
      <c r="H411" s="312">
        <f t="shared" si="458"/>
        <v>4.4658999999999995</v>
      </c>
      <c r="I411" s="287" t="str">
        <f t="shared" si="459"/>
        <v>D</v>
      </c>
      <c r="J411" s="320">
        <f t="shared" si="525"/>
        <v>1</v>
      </c>
      <c r="K411" s="80">
        <f t="shared" si="526"/>
        <v>1</v>
      </c>
      <c r="L411" s="82">
        <f t="shared" si="527"/>
        <v>1</v>
      </c>
      <c r="M411" s="80">
        <f t="shared" si="460"/>
        <v>25</v>
      </c>
      <c r="N411" s="80">
        <f t="shared" si="461"/>
        <v>200</v>
      </c>
      <c r="O411" s="80">
        <f t="shared" si="462"/>
        <v>200</v>
      </c>
      <c r="P411" s="80">
        <f t="shared" si="463"/>
        <v>1000</v>
      </c>
      <c r="Q411" s="80">
        <f t="shared" si="464"/>
        <v>2800</v>
      </c>
      <c r="R411" s="80">
        <f t="shared" si="465"/>
        <v>2800</v>
      </c>
      <c r="S411" s="80">
        <f t="shared" si="466"/>
        <v>100</v>
      </c>
      <c r="T411" s="80">
        <f>0</f>
        <v>0</v>
      </c>
      <c r="U411" s="80">
        <f>'Int. Sens. Plot'!$B$2</f>
        <v>100</v>
      </c>
      <c r="V411" s="80">
        <f>'Int. Sens. Plot'!$B$3</f>
        <v>25</v>
      </c>
      <c r="W411" s="80">
        <f t="shared" si="467"/>
        <v>5</v>
      </c>
      <c r="X411" s="80">
        <f t="shared" si="468"/>
        <v>5</v>
      </c>
      <c r="Y411" s="225">
        <v>0.5</v>
      </c>
      <c r="Z411" s="80">
        <v>0</v>
      </c>
      <c r="AA411" s="86">
        <v>45</v>
      </c>
      <c r="AB411" s="86">
        <v>5</v>
      </c>
      <c r="AC411" s="80">
        <v>90</v>
      </c>
      <c r="AD411" s="80">
        <v>45</v>
      </c>
      <c r="AE411" s="80">
        <v>12</v>
      </c>
      <c r="AF411" s="80">
        <f t="shared" si="469"/>
        <v>21</v>
      </c>
      <c r="AG411" s="80">
        <f t="shared" si="470"/>
        <v>21</v>
      </c>
      <c r="AH411" s="86">
        <v>0</v>
      </c>
      <c r="AI411" s="86">
        <v>12</v>
      </c>
      <c r="AJ411" s="40">
        <v>391.9</v>
      </c>
      <c r="AK411" s="86">
        <v>9</v>
      </c>
      <c r="AL411" s="86">
        <v>0</v>
      </c>
      <c r="AM411" s="91">
        <v>1</v>
      </c>
      <c r="AN411" s="91">
        <v>0.1</v>
      </c>
      <c r="AO411" s="122">
        <v>3.5</v>
      </c>
      <c r="AP411" s="122">
        <v>10</v>
      </c>
      <c r="AQ411" s="122">
        <v>3</v>
      </c>
      <c r="AR411" s="122">
        <v>3</v>
      </c>
      <c r="AS411" s="122" t="str">
        <f t="shared" si="471"/>
        <v>Free</v>
      </c>
      <c r="AT411" s="119" t="s">
        <v>74</v>
      </c>
      <c r="AU411" s="321" t="s">
        <v>74</v>
      </c>
      <c r="AV411" s="306">
        <f t="shared" si="472"/>
        <v>9</v>
      </c>
      <c r="AW411" s="276">
        <f t="shared" si="473"/>
        <v>0.77777777777777779</v>
      </c>
      <c r="AX411" s="276">
        <f t="shared" si="474"/>
        <v>2.7777777777777776E-2</v>
      </c>
      <c r="AY411" s="125">
        <f t="shared" si="475"/>
        <v>25.711254720792127</v>
      </c>
      <c r="AZ411" s="125">
        <f t="shared" si="476"/>
        <v>38.56688208118819</v>
      </c>
      <c r="BA411" s="125">
        <f t="shared" si="477"/>
        <v>58.422509441584253</v>
      </c>
      <c r="BB411" s="125">
        <f t="shared" si="478"/>
        <v>1</v>
      </c>
      <c r="BC411" s="125">
        <f t="shared" si="479"/>
        <v>1</v>
      </c>
      <c r="BD411" s="326">
        <f t="shared" si="480"/>
        <v>6.9721749953029153E+19</v>
      </c>
      <c r="BE411" s="125">
        <f t="shared" si="481"/>
        <v>1097</v>
      </c>
      <c r="BF411" s="125">
        <f t="shared" si="482"/>
        <v>1.2798468369435743</v>
      </c>
      <c r="BG411" s="125">
        <f t="shared" si="483"/>
        <v>0.68100000000000005</v>
      </c>
      <c r="BH411" s="127">
        <f t="shared" si="484"/>
        <v>700</v>
      </c>
      <c r="BI411" s="125">
        <f t="shared" si="485"/>
        <v>2.2749999999999999</v>
      </c>
      <c r="BJ411" s="125">
        <f t="shared" si="486"/>
        <v>0.14224999999999999</v>
      </c>
      <c r="BK411" s="127">
        <f t="shared" si="487"/>
        <v>49</v>
      </c>
      <c r="BL411" s="126">
        <f>IF(AS411="Signalized",(AC411-BK411)^2/(2*AC411),IF(AS411="Free",PEDBIKE_DELAY(AX411,AW411,AF411,AE411,AO411,AR411,AM411,L411,TRUE),IF(AS411="Stop",1,"Control N/A!")))</f>
        <v>0.62495900789303882</v>
      </c>
      <c r="BM411" s="125">
        <f t="shared" si="488"/>
        <v>-1.8849775672589546E-2</v>
      </c>
      <c r="BN411" s="125">
        <f t="shared" si="489"/>
        <v>3.67910022432741</v>
      </c>
      <c r="BO411" s="124" t="str">
        <f t="shared" si="490"/>
        <v>D</v>
      </c>
      <c r="BP411" s="310"/>
      <c r="BQ411" s="302">
        <f t="shared" si="491"/>
        <v>1500</v>
      </c>
      <c r="BR411" s="126">
        <v>396</v>
      </c>
      <c r="BS411" s="127">
        <f t="shared" si="492"/>
        <v>2.0921010696516937E-7</v>
      </c>
      <c r="BT411" s="126">
        <f t="shared" si="493"/>
        <v>22.5</v>
      </c>
      <c r="BU411" s="303">
        <f t="shared" si="494"/>
        <v>5.0999999999999996</v>
      </c>
      <c r="BV411" s="276">
        <f t="shared" si="495"/>
        <v>0.77777777777777779</v>
      </c>
      <c r="BW411" s="276">
        <f t="shared" si="496"/>
        <v>6.9444444444444441E-3</v>
      </c>
      <c r="BX411" s="125">
        <f t="shared" si="497"/>
        <v>1</v>
      </c>
      <c r="BY411" s="125">
        <f t="shared" si="498"/>
        <v>1.1840921412535196E-2</v>
      </c>
      <c r="BZ411" s="125">
        <f t="shared" si="499"/>
        <v>5.0999999999999996</v>
      </c>
      <c r="CA411" s="125">
        <f t="shared" si="500"/>
        <v>0.17212151191676217</v>
      </c>
      <c r="CB411" s="125">
        <f t="shared" si="501"/>
        <v>0.98106355045205851</v>
      </c>
      <c r="CC411" s="125">
        <f t="shared" si="502"/>
        <v>62.697829705745896</v>
      </c>
      <c r="CD411" s="125">
        <f t="shared" si="503"/>
        <v>1.1872742889882826</v>
      </c>
      <c r="CE411" s="125">
        <f t="shared" si="504"/>
        <v>53</v>
      </c>
      <c r="CF411" s="304" cm="1">
        <f t="array" ref="CF411">PEDBIKE_DELAY(BW411,BV411,AG411,AH411,AP411,AQ411,AN411,L411,FALSE)</f>
        <v>5.8573568338118411</v>
      </c>
      <c r="CG411" s="306">
        <f t="shared" si="505"/>
        <v>5.0999999999999996</v>
      </c>
      <c r="CH411" s="125">
        <f t="shared" si="506"/>
        <v>1</v>
      </c>
      <c r="CI411" s="125">
        <f t="shared" si="507"/>
        <v>1.1840921412535196E-2</v>
      </c>
      <c r="CJ411" s="125">
        <f t="shared" si="508"/>
        <v>5.0999999999999996</v>
      </c>
      <c r="CK411" s="125">
        <f t="shared" si="509"/>
        <v>0.98106355045205851</v>
      </c>
      <c r="CL411" s="125">
        <f t="shared" si="510"/>
        <v>1</v>
      </c>
      <c r="CM411" s="125">
        <f t="shared" si="511"/>
        <v>61.510555416757612</v>
      </c>
      <c r="CN411" s="125">
        <f t="shared" si="512"/>
        <v>1.1872742889882826</v>
      </c>
      <c r="CO411" s="127">
        <f t="shared" si="513"/>
        <v>53</v>
      </c>
      <c r="CP411" s="125" cm="1">
        <f t="array" ref="CP411">PEDBIKE_DELAY(BW411,AW411,AG411,AH411,AP411,AQ411,AN411,L411,FALSE)</f>
        <v>5.8573568338118411</v>
      </c>
      <c r="CQ411" s="126">
        <f t="shared" si="514"/>
        <v>30.5</v>
      </c>
      <c r="CR411" s="126">
        <f t="shared" si="515"/>
        <v>78.5</v>
      </c>
      <c r="CS411" s="126">
        <f t="shared" si="516"/>
        <v>54.5</v>
      </c>
      <c r="CT411" s="304">
        <f t="shared" si="517"/>
        <v>35.950000000000003</v>
      </c>
      <c r="CU411" s="126">
        <f t="shared" si="528"/>
        <v>0</v>
      </c>
      <c r="CV411" s="126">
        <f t="shared" si="518"/>
        <v>0</v>
      </c>
      <c r="CW411" s="127">
        <f t="shared" si="519"/>
        <v>0</v>
      </c>
      <c r="CX411" s="124">
        <f t="shared" si="520"/>
        <v>12</v>
      </c>
      <c r="CY411" s="124">
        <f t="shared" si="529"/>
        <v>2.2749999999999999</v>
      </c>
      <c r="CZ411" s="124">
        <f t="shared" si="530"/>
        <v>0</v>
      </c>
      <c r="DA411" s="125">
        <f t="shared" si="521"/>
        <v>-2.2515000000000001</v>
      </c>
      <c r="DB411" s="125">
        <f t="shared" si="522"/>
        <v>2.31</v>
      </c>
      <c r="DC411" s="125">
        <f t="shared" si="523"/>
        <v>4.1908999999999992</v>
      </c>
      <c r="DD411" s="125">
        <f t="shared" si="531"/>
        <v>4.4658999999999995</v>
      </c>
      <c r="DE411" s="298" t="str">
        <f t="shared" si="524"/>
        <v>D</v>
      </c>
    </row>
    <row r="412" spans="1:109" x14ac:dyDescent="0.25">
      <c r="A412" s="23">
        <v>1100</v>
      </c>
      <c r="B412" s="23">
        <v>25</v>
      </c>
      <c r="C412" s="23">
        <v>1</v>
      </c>
      <c r="D412" s="23" t="s">
        <v>267</v>
      </c>
      <c r="E412" s="312">
        <f t="shared" si="456"/>
        <v>3.9174269001337412</v>
      </c>
      <c r="F412" s="287" t="str">
        <f t="shared" si="457"/>
        <v>D</v>
      </c>
      <c r="G412" s="312">
        <f t="shared" si="458"/>
        <v>4.4218999999999991</v>
      </c>
      <c r="H412" s="312">
        <f t="shared" si="458"/>
        <v>4.9244000000000003</v>
      </c>
      <c r="I412" s="287" t="str">
        <f t="shared" si="459"/>
        <v>E</v>
      </c>
      <c r="J412" s="320">
        <f t="shared" si="525"/>
        <v>1</v>
      </c>
      <c r="K412" s="80">
        <f t="shared" si="526"/>
        <v>1</v>
      </c>
      <c r="L412" s="82">
        <f t="shared" si="527"/>
        <v>1</v>
      </c>
      <c r="M412" s="80">
        <f t="shared" si="460"/>
        <v>25</v>
      </c>
      <c r="N412" s="80">
        <f t="shared" si="461"/>
        <v>220</v>
      </c>
      <c r="O412" s="80">
        <f t="shared" si="462"/>
        <v>220</v>
      </c>
      <c r="P412" s="80">
        <f t="shared" si="463"/>
        <v>1100</v>
      </c>
      <c r="Q412" s="80">
        <f t="shared" si="464"/>
        <v>3080</v>
      </c>
      <c r="R412" s="80">
        <f t="shared" si="465"/>
        <v>3080</v>
      </c>
      <c r="S412" s="80">
        <f t="shared" si="466"/>
        <v>110</v>
      </c>
      <c r="T412" s="80">
        <f>0</f>
        <v>0</v>
      </c>
      <c r="U412" s="80">
        <f>'Int. Sens. Plot'!$B$2</f>
        <v>100</v>
      </c>
      <c r="V412" s="80">
        <f>'Int. Sens. Plot'!$B$3</f>
        <v>25</v>
      </c>
      <c r="W412" s="80">
        <f t="shared" si="467"/>
        <v>5</v>
      </c>
      <c r="X412" s="80">
        <f t="shared" si="468"/>
        <v>5</v>
      </c>
      <c r="Y412" s="225">
        <v>0.5</v>
      </c>
      <c r="Z412" s="80">
        <v>0</v>
      </c>
      <c r="AA412" s="86">
        <v>45</v>
      </c>
      <c r="AB412" s="86">
        <v>5</v>
      </c>
      <c r="AC412" s="80">
        <v>90</v>
      </c>
      <c r="AD412" s="80">
        <v>45</v>
      </c>
      <c r="AE412" s="80">
        <v>12</v>
      </c>
      <c r="AF412" s="80">
        <f t="shared" si="469"/>
        <v>21</v>
      </c>
      <c r="AG412" s="80">
        <f t="shared" si="470"/>
        <v>21</v>
      </c>
      <c r="AH412" s="86">
        <v>0</v>
      </c>
      <c r="AI412" s="86">
        <v>12</v>
      </c>
      <c r="AJ412" s="40">
        <v>392.9</v>
      </c>
      <c r="AK412" s="86">
        <v>9</v>
      </c>
      <c r="AL412" s="86">
        <v>0</v>
      </c>
      <c r="AM412" s="91">
        <v>1</v>
      </c>
      <c r="AN412" s="91">
        <v>0.1</v>
      </c>
      <c r="AO412" s="122">
        <v>3.5</v>
      </c>
      <c r="AP412" s="122">
        <v>10</v>
      </c>
      <c r="AQ412" s="122">
        <v>3</v>
      </c>
      <c r="AR412" s="122">
        <v>3</v>
      </c>
      <c r="AS412" s="122" t="str">
        <f t="shared" si="471"/>
        <v>Free</v>
      </c>
      <c r="AT412" s="119" t="s">
        <v>74</v>
      </c>
      <c r="AU412" s="321" t="s">
        <v>74</v>
      </c>
      <c r="AV412" s="306">
        <f t="shared" si="472"/>
        <v>9</v>
      </c>
      <c r="AW412" s="276">
        <f t="shared" si="473"/>
        <v>0.85555555555555551</v>
      </c>
      <c r="AX412" s="276">
        <f t="shared" si="474"/>
        <v>2.7777777777777776E-2</v>
      </c>
      <c r="AY412" s="125">
        <f t="shared" si="475"/>
        <v>46.799477065111233</v>
      </c>
      <c r="AZ412" s="125">
        <f t="shared" si="476"/>
        <v>70.19921559766685</v>
      </c>
      <c r="BA412" s="125">
        <f t="shared" si="477"/>
        <v>100.59895413022247</v>
      </c>
      <c r="BB412" s="125">
        <f t="shared" si="478"/>
        <v>1</v>
      </c>
      <c r="BC412" s="125">
        <f t="shared" si="479"/>
        <v>1</v>
      </c>
      <c r="BD412" s="326">
        <f t="shared" si="480"/>
        <v>2.7964475985769135E+37</v>
      </c>
      <c r="BE412" s="125">
        <f t="shared" si="481"/>
        <v>2208</v>
      </c>
      <c r="BF412" s="125">
        <f t="shared" si="482"/>
        <v>1.1658129144884806</v>
      </c>
      <c r="BG412" s="125">
        <f t="shared" si="483"/>
        <v>0.68100000000000005</v>
      </c>
      <c r="BH412" s="127">
        <f t="shared" si="484"/>
        <v>770</v>
      </c>
      <c r="BI412" s="125">
        <f t="shared" si="485"/>
        <v>2.5024999999999999</v>
      </c>
      <c r="BJ412" s="125">
        <f t="shared" si="486"/>
        <v>0.156475</v>
      </c>
      <c r="BK412" s="127">
        <f t="shared" si="487"/>
        <v>49</v>
      </c>
      <c r="BL412" s="126">
        <f>IF(AS412="Signalized",(AC412-BK412)^2/(2*AC412),IF(AS412="Free",PEDBIKE_DELAY(AX412,AW412,AF412,AE412,AO412,AR412,AM412,L412,TRUE),IF(AS412="Stop",1,"Control N/A!")))</f>
        <v>0.57417821140892789</v>
      </c>
      <c r="BM412" s="125">
        <f t="shared" si="488"/>
        <v>-2.2248099866258548E-2</v>
      </c>
      <c r="BN412" s="125">
        <f t="shared" si="489"/>
        <v>3.9174269001337412</v>
      </c>
      <c r="BO412" s="124" t="str">
        <f t="shared" si="490"/>
        <v>D</v>
      </c>
      <c r="BP412" s="310"/>
      <c r="BQ412" s="302">
        <f t="shared" si="491"/>
        <v>1500</v>
      </c>
      <c r="BR412" s="126">
        <v>397</v>
      </c>
      <c r="BS412" s="127">
        <f t="shared" si="492"/>
        <v>2.1806932686148346E-8</v>
      </c>
      <c r="BT412" s="126">
        <f t="shared" si="493"/>
        <v>22.5</v>
      </c>
      <c r="BU412" s="303">
        <f t="shared" si="494"/>
        <v>5.0999999999999996</v>
      </c>
      <c r="BV412" s="276">
        <f t="shared" si="495"/>
        <v>0.85555555555555551</v>
      </c>
      <c r="BW412" s="276">
        <f t="shared" si="496"/>
        <v>6.9444444444444441E-3</v>
      </c>
      <c r="BX412" s="125">
        <f t="shared" si="497"/>
        <v>1</v>
      </c>
      <c r="BY412" s="125">
        <f t="shared" si="498"/>
        <v>9.6090703770673712E-3</v>
      </c>
      <c r="BZ412" s="125">
        <f t="shared" si="499"/>
        <v>5.0999999999999996</v>
      </c>
      <c r="CA412" s="125">
        <f t="shared" si="500"/>
        <v>0.18761245277947791</v>
      </c>
      <c r="CB412" s="125">
        <f t="shared" si="501"/>
        <v>0.98726413606373342</v>
      </c>
      <c r="CC412" s="125">
        <f t="shared" si="502"/>
        <v>86.608993742877331</v>
      </c>
      <c r="CD412" s="125">
        <f t="shared" si="503"/>
        <v>1.1030403599662488</v>
      </c>
      <c r="CE412" s="125">
        <f t="shared" si="504"/>
        <v>79</v>
      </c>
      <c r="CF412" s="304" cm="1">
        <f t="array" ref="CF412">PEDBIKE_DELAY(BW412,BV412,AG412,AH412,AP412,AQ412,AN412,L412,FALSE)</f>
        <v>6.3957017214809344</v>
      </c>
      <c r="CG412" s="306">
        <f t="shared" si="505"/>
        <v>5.0999999999999996</v>
      </c>
      <c r="CH412" s="125">
        <f t="shared" si="506"/>
        <v>1</v>
      </c>
      <c r="CI412" s="125">
        <f t="shared" si="507"/>
        <v>9.6090703770673712E-3</v>
      </c>
      <c r="CJ412" s="125">
        <f t="shared" si="508"/>
        <v>5.0999999999999996</v>
      </c>
      <c r="CK412" s="125">
        <f t="shared" si="509"/>
        <v>0.98726413606373342</v>
      </c>
      <c r="CL412" s="125">
        <f t="shared" si="510"/>
        <v>1</v>
      </c>
      <c r="CM412" s="125">
        <f t="shared" si="511"/>
        <v>85.505953382911088</v>
      </c>
      <c r="CN412" s="125">
        <f t="shared" si="512"/>
        <v>1.1030403599662488</v>
      </c>
      <c r="CO412" s="127">
        <f t="shared" si="513"/>
        <v>79</v>
      </c>
      <c r="CP412" s="125" cm="1">
        <f t="array" ref="CP412">PEDBIKE_DELAY(BW412,AW412,AG412,AH412,AP412,AQ412,AN412,L412,FALSE)</f>
        <v>6.3957017214809344</v>
      </c>
      <c r="CQ412" s="126">
        <f t="shared" si="514"/>
        <v>30.5</v>
      </c>
      <c r="CR412" s="126">
        <f t="shared" si="515"/>
        <v>78.5</v>
      </c>
      <c r="CS412" s="126">
        <f t="shared" si="516"/>
        <v>54.5</v>
      </c>
      <c r="CT412" s="304">
        <f t="shared" si="517"/>
        <v>35.950000000000003</v>
      </c>
      <c r="CU412" s="126">
        <f t="shared" si="528"/>
        <v>0</v>
      </c>
      <c r="CV412" s="126">
        <f t="shared" si="518"/>
        <v>0</v>
      </c>
      <c r="CW412" s="127">
        <f t="shared" si="519"/>
        <v>0</v>
      </c>
      <c r="CX412" s="124">
        <f t="shared" si="520"/>
        <v>12</v>
      </c>
      <c r="CY412" s="124">
        <f t="shared" si="529"/>
        <v>2.5024999999999999</v>
      </c>
      <c r="CZ412" s="124">
        <f t="shared" si="530"/>
        <v>0</v>
      </c>
      <c r="DA412" s="125">
        <f t="shared" si="521"/>
        <v>-2.2515000000000001</v>
      </c>
      <c r="DB412" s="125">
        <f t="shared" si="522"/>
        <v>2.5409999999999999</v>
      </c>
      <c r="DC412" s="125">
        <f t="shared" si="523"/>
        <v>4.4218999999999991</v>
      </c>
      <c r="DD412" s="125">
        <f t="shared" si="531"/>
        <v>4.9244000000000003</v>
      </c>
      <c r="DE412" s="298" t="str">
        <f t="shared" si="524"/>
        <v>E</v>
      </c>
    </row>
    <row r="413" spans="1:109" x14ac:dyDescent="0.25">
      <c r="A413" s="23">
        <v>1200</v>
      </c>
      <c r="B413" s="23">
        <v>25</v>
      </c>
      <c r="C413" s="23">
        <v>1</v>
      </c>
      <c r="D413" s="23" t="s">
        <v>267</v>
      </c>
      <c r="E413" s="312">
        <f t="shared" si="456"/>
        <v>4.1559297089173457</v>
      </c>
      <c r="F413" s="287" t="str">
        <f t="shared" si="457"/>
        <v>D</v>
      </c>
      <c r="G413" s="312">
        <f t="shared" si="458"/>
        <v>4.6528999999999989</v>
      </c>
      <c r="H413" s="312">
        <f t="shared" si="458"/>
        <v>5.3828999999999994</v>
      </c>
      <c r="I413" s="287" t="str">
        <f t="shared" si="459"/>
        <v>E</v>
      </c>
      <c r="J413" s="320">
        <f t="shared" si="525"/>
        <v>1</v>
      </c>
      <c r="K413" s="80">
        <f t="shared" si="526"/>
        <v>1</v>
      </c>
      <c r="L413" s="82">
        <f t="shared" si="527"/>
        <v>1</v>
      </c>
      <c r="M413" s="80">
        <f t="shared" si="460"/>
        <v>25</v>
      </c>
      <c r="N413" s="80">
        <f t="shared" si="461"/>
        <v>240</v>
      </c>
      <c r="O413" s="80">
        <f t="shared" si="462"/>
        <v>240</v>
      </c>
      <c r="P413" s="80">
        <f t="shared" si="463"/>
        <v>1200</v>
      </c>
      <c r="Q413" s="80">
        <f t="shared" si="464"/>
        <v>3360</v>
      </c>
      <c r="R413" s="80">
        <f t="shared" si="465"/>
        <v>3360</v>
      </c>
      <c r="S413" s="80">
        <f t="shared" si="466"/>
        <v>120</v>
      </c>
      <c r="T413" s="80">
        <f>0</f>
        <v>0</v>
      </c>
      <c r="U413" s="80">
        <f>'Int. Sens. Plot'!$B$2</f>
        <v>100</v>
      </c>
      <c r="V413" s="80">
        <f>'Int. Sens. Plot'!$B$3</f>
        <v>25</v>
      </c>
      <c r="W413" s="80">
        <f t="shared" si="467"/>
        <v>5</v>
      </c>
      <c r="X413" s="80">
        <f t="shared" si="468"/>
        <v>5</v>
      </c>
      <c r="Y413" s="225">
        <v>0.5</v>
      </c>
      <c r="Z413" s="80">
        <v>0</v>
      </c>
      <c r="AA413" s="86">
        <v>45</v>
      </c>
      <c r="AB413" s="86">
        <v>5</v>
      </c>
      <c r="AC413" s="80">
        <v>90</v>
      </c>
      <c r="AD413" s="80">
        <v>45</v>
      </c>
      <c r="AE413" s="80">
        <v>12</v>
      </c>
      <c r="AF413" s="80">
        <f t="shared" si="469"/>
        <v>21</v>
      </c>
      <c r="AG413" s="80">
        <f t="shared" si="470"/>
        <v>21</v>
      </c>
      <c r="AH413" s="86">
        <v>0</v>
      </c>
      <c r="AI413" s="86">
        <v>12</v>
      </c>
      <c r="AJ413" s="40">
        <v>393.9</v>
      </c>
      <c r="AK413" s="86">
        <v>9</v>
      </c>
      <c r="AL413" s="86">
        <v>0</v>
      </c>
      <c r="AM413" s="91">
        <v>1</v>
      </c>
      <c r="AN413" s="91">
        <v>0.1</v>
      </c>
      <c r="AO413" s="122">
        <v>3.5</v>
      </c>
      <c r="AP413" s="122">
        <v>10</v>
      </c>
      <c r="AQ413" s="122">
        <v>3</v>
      </c>
      <c r="AR413" s="122">
        <v>3</v>
      </c>
      <c r="AS413" s="122" t="str">
        <f t="shared" si="471"/>
        <v>Free</v>
      </c>
      <c r="AT413" s="119" t="s">
        <v>74</v>
      </c>
      <c r="AU413" s="321" t="s">
        <v>74</v>
      </c>
      <c r="AV413" s="306">
        <f t="shared" si="472"/>
        <v>9</v>
      </c>
      <c r="AW413" s="276">
        <f t="shared" si="473"/>
        <v>0.93333333333333335</v>
      </c>
      <c r="AX413" s="276">
        <f t="shared" si="474"/>
        <v>2.7777777777777776E-2</v>
      </c>
      <c r="AY413" s="125">
        <f t="shared" si="475"/>
        <v>86.189488516590657</v>
      </c>
      <c r="AZ413" s="125">
        <f t="shared" si="476"/>
        <v>129.28423277488599</v>
      </c>
      <c r="BA413" s="125">
        <f t="shared" si="477"/>
        <v>179.37897703318131</v>
      </c>
      <c r="BB413" s="125">
        <f t="shared" si="478"/>
        <v>1</v>
      </c>
      <c r="BC413" s="125">
        <f t="shared" si="479"/>
        <v>1</v>
      </c>
      <c r="BD413" s="326">
        <f t="shared" si="480"/>
        <v>5.491737775960541E+72</v>
      </c>
      <c r="BE413" s="125">
        <f t="shared" si="481"/>
        <v>4447</v>
      </c>
      <c r="BF413" s="125">
        <f t="shared" si="482"/>
        <v>1.069886277251209</v>
      </c>
      <c r="BG413" s="125">
        <f t="shared" si="483"/>
        <v>0.68100000000000005</v>
      </c>
      <c r="BH413" s="127">
        <f t="shared" si="484"/>
        <v>840</v>
      </c>
      <c r="BI413" s="125">
        <f t="shared" si="485"/>
        <v>2.73</v>
      </c>
      <c r="BJ413" s="125">
        <f t="shared" si="486"/>
        <v>0.17069999999999999</v>
      </c>
      <c r="BK413" s="127">
        <f t="shared" si="487"/>
        <v>49</v>
      </c>
      <c r="BL413" s="126">
        <f>IF(AS413="Signalized",(AC413-BK413)^2/(2*AC413),IF(AS413="Free",PEDBIKE_DELAY(AX413,AW413,AF413,AE413,AO413,AR413,AM413,L413,TRUE),IF(AS413="Stop",1,"Control N/A!")))</f>
        <v>0.5298457493903419</v>
      </c>
      <c r="BM413" s="125">
        <f t="shared" si="488"/>
        <v>-2.547029108265432E-2</v>
      </c>
      <c r="BN413" s="125">
        <f t="shared" si="489"/>
        <v>4.1559297089173457</v>
      </c>
      <c r="BO413" s="124" t="str">
        <f t="shared" si="490"/>
        <v>D</v>
      </c>
      <c r="BP413" s="310"/>
      <c r="BQ413" s="302">
        <f t="shared" si="491"/>
        <v>1500</v>
      </c>
      <c r="BR413" s="126">
        <v>398</v>
      </c>
      <c r="BS413" s="127">
        <f t="shared" si="492"/>
        <v>2.2479208225901533E-9</v>
      </c>
      <c r="BT413" s="126">
        <f t="shared" si="493"/>
        <v>22.5</v>
      </c>
      <c r="BU413" s="303">
        <f t="shared" si="494"/>
        <v>5.0999999999999996</v>
      </c>
      <c r="BV413" s="276">
        <f t="shared" si="495"/>
        <v>0.93333333333333335</v>
      </c>
      <c r="BW413" s="276">
        <f t="shared" si="496"/>
        <v>6.9444444444444441E-3</v>
      </c>
      <c r="BX413" s="125">
        <f t="shared" si="497"/>
        <v>1</v>
      </c>
      <c r="BY413" s="125">
        <f t="shared" si="498"/>
        <v>7.9990605003022602E-3</v>
      </c>
      <c r="BZ413" s="125">
        <f t="shared" si="499"/>
        <v>5.0999999999999996</v>
      </c>
      <c r="CA413" s="125">
        <f t="shared" si="500"/>
        <v>0.20281353317080053</v>
      </c>
      <c r="CB413" s="125">
        <f t="shared" si="501"/>
        <v>0.99143439060250194</v>
      </c>
      <c r="CC413" s="125">
        <f t="shared" si="502"/>
        <v>119.94085858002911</v>
      </c>
      <c r="CD413" s="125">
        <f t="shared" si="503"/>
        <v>1.0273665453970833</v>
      </c>
      <c r="CE413" s="125">
        <f t="shared" si="504"/>
        <v>117</v>
      </c>
      <c r="CF413" s="304" cm="1">
        <f t="array" ref="CF413">PEDBIKE_DELAY(BW413,BV413,AG413,AH413,AP413,AQ413,AN413,L413,FALSE)</f>
        <v>6.7919489315639456</v>
      </c>
      <c r="CG413" s="306">
        <f t="shared" si="505"/>
        <v>5.0999999999999996</v>
      </c>
      <c r="CH413" s="125">
        <f t="shared" si="506"/>
        <v>1</v>
      </c>
      <c r="CI413" s="125">
        <f t="shared" si="507"/>
        <v>7.9990605003022602E-3</v>
      </c>
      <c r="CJ413" s="125">
        <f t="shared" si="508"/>
        <v>5.0999999999999996</v>
      </c>
      <c r="CK413" s="125">
        <f t="shared" si="509"/>
        <v>0.99143439060250194</v>
      </c>
      <c r="CL413" s="125">
        <f t="shared" si="510"/>
        <v>1</v>
      </c>
      <c r="CM413" s="125">
        <f t="shared" si="511"/>
        <v>118.91349203463203</v>
      </c>
      <c r="CN413" s="125">
        <f t="shared" si="512"/>
        <v>1.0273665453970833</v>
      </c>
      <c r="CO413" s="127">
        <f t="shared" si="513"/>
        <v>117</v>
      </c>
      <c r="CP413" s="125" cm="1">
        <f t="array" ref="CP413">PEDBIKE_DELAY(BW413,AW413,AG413,AH413,AP413,AQ413,AN413,L413,FALSE)</f>
        <v>6.7919489315639456</v>
      </c>
      <c r="CQ413" s="126">
        <f t="shared" si="514"/>
        <v>30.5</v>
      </c>
      <c r="CR413" s="126">
        <f t="shared" si="515"/>
        <v>78.5</v>
      </c>
      <c r="CS413" s="126">
        <f t="shared" si="516"/>
        <v>54.5</v>
      </c>
      <c r="CT413" s="304">
        <f t="shared" si="517"/>
        <v>35.950000000000003</v>
      </c>
      <c r="CU413" s="126">
        <f t="shared" si="528"/>
        <v>0</v>
      </c>
      <c r="CV413" s="126">
        <f t="shared" si="518"/>
        <v>0</v>
      </c>
      <c r="CW413" s="127">
        <f t="shared" si="519"/>
        <v>0</v>
      </c>
      <c r="CX413" s="124">
        <f t="shared" si="520"/>
        <v>12</v>
      </c>
      <c r="CY413" s="124">
        <f t="shared" si="529"/>
        <v>2.73</v>
      </c>
      <c r="CZ413" s="124">
        <f t="shared" si="530"/>
        <v>0</v>
      </c>
      <c r="DA413" s="125">
        <f t="shared" si="521"/>
        <v>-2.2515000000000001</v>
      </c>
      <c r="DB413" s="125">
        <f t="shared" si="522"/>
        <v>2.7719999999999998</v>
      </c>
      <c r="DC413" s="125">
        <f t="shared" si="523"/>
        <v>4.6528999999999989</v>
      </c>
      <c r="DD413" s="125">
        <f t="shared" si="531"/>
        <v>5.3828999999999994</v>
      </c>
      <c r="DE413" s="298" t="str">
        <f t="shared" si="524"/>
        <v>E</v>
      </c>
    </row>
    <row r="414" spans="1:109" x14ac:dyDescent="0.25">
      <c r="A414" s="23">
        <v>100</v>
      </c>
      <c r="B414" s="23">
        <v>35</v>
      </c>
      <c r="C414" s="23">
        <v>1</v>
      </c>
      <c r="D414" s="23" t="s">
        <v>267</v>
      </c>
      <c r="E414" s="312">
        <f t="shared" si="456"/>
        <v>1.597268272585435</v>
      </c>
      <c r="F414" s="287" t="str">
        <f t="shared" si="457"/>
        <v>A</v>
      </c>
      <c r="G414" s="312">
        <f t="shared" si="458"/>
        <v>2.1118999999999994</v>
      </c>
      <c r="H414" s="312">
        <f t="shared" si="458"/>
        <v>0.43039999999999984</v>
      </c>
      <c r="I414" s="287" t="str">
        <f t="shared" si="459"/>
        <v>B</v>
      </c>
      <c r="J414" s="320">
        <f t="shared" si="525"/>
        <v>1</v>
      </c>
      <c r="K414" s="80">
        <f t="shared" si="526"/>
        <v>1</v>
      </c>
      <c r="L414" s="82">
        <f t="shared" si="527"/>
        <v>1</v>
      </c>
      <c r="M414" s="80">
        <f t="shared" si="460"/>
        <v>35</v>
      </c>
      <c r="N414" s="80">
        <f t="shared" si="461"/>
        <v>20</v>
      </c>
      <c r="O414" s="80">
        <f t="shared" si="462"/>
        <v>20</v>
      </c>
      <c r="P414" s="80">
        <f t="shared" si="463"/>
        <v>100</v>
      </c>
      <c r="Q414" s="80">
        <f t="shared" si="464"/>
        <v>280</v>
      </c>
      <c r="R414" s="80">
        <f t="shared" si="465"/>
        <v>280</v>
      </c>
      <c r="S414" s="80">
        <f t="shared" si="466"/>
        <v>10</v>
      </c>
      <c r="T414" s="80">
        <f>0</f>
        <v>0</v>
      </c>
      <c r="U414" s="80">
        <f>'Int. Sens. Plot'!$B$2</f>
        <v>100</v>
      </c>
      <c r="V414" s="80">
        <f>'Int. Sens. Plot'!$B$3</f>
        <v>25</v>
      </c>
      <c r="W414" s="80">
        <f t="shared" si="467"/>
        <v>5</v>
      </c>
      <c r="X414" s="80">
        <f t="shared" si="468"/>
        <v>5</v>
      </c>
      <c r="Y414" s="225">
        <v>0.5</v>
      </c>
      <c r="Z414" s="80">
        <v>0</v>
      </c>
      <c r="AA414" s="86">
        <v>45</v>
      </c>
      <c r="AB414" s="86">
        <v>5</v>
      </c>
      <c r="AC414" s="80">
        <v>90</v>
      </c>
      <c r="AD414" s="80">
        <v>45</v>
      </c>
      <c r="AE414" s="80">
        <v>12</v>
      </c>
      <c r="AF414" s="80">
        <f t="shared" si="469"/>
        <v>21</v>
      </c>
      <c r="AG414" s="80">
        <f t="shared" si="470"/>
        <v>21</v>
      </c>
      <c r="AH414" s="86">
        <v>0</v>
      </c>
      <c r="AI414" s="86">
        <v>12</v>
      </c>
      <c r="AJ414" s="40">
        <v>394.9</v>
      </c>
      <c r="AK414" s="86">
        <v>9</v>
      </c>
      <c r="AL414" s="86">
        <v>0</v>
      </c>
      <c r="AM414" s="91">
        <v>1</v>
      </c>
      <c r="AN414" s="91">
        <v>0.1</v>
      </c>
      <c r="AO414" s="122">
        <v>3.5</v>
      </c>
      <c r="AP414" s="122">
        <v>10</v>
      </c>
      <c r="AQ414" s="122">
        <v>3</v>
      </c>
      <c r="AR414" s="122">
        <v>3</v>
      </c>
      <c r="AS414" s="122" t="str">
        <f t="shared" si="471"/>
        <v>Free</v>
      </c>
      <c r="AT414" s="119" t="s">
        <v>74</v>
      </c>
      <c r="AU414" s="321" t="s">
        <v>74</v>
      </c>
      <c r="AV414" s="306">
        <f t="shared" si="472"/>
        <v>9</v>
      </c>
      <c r="AW414" s="276">
        <f t="shared" si="473"/>
        <v>7.7777777777777779E-2</v>
      </c>
      <c r="AX414" s="276">
        <f t="shared" si="474"/>
        <v>2.7777777777777776E-2</v>
      </c>
      <c r="AY414" s="125">
        <f t="shared" si="475"/>
        <v>1</v>
      </c>
      <c r="AZ414" s="125">
        <f t="shared" si="476"/>
        <v>1.1037881315974762</v>
      </c>
      <c r="BA414" s="125">
        <f t="shared" si="477"/>
        <v>9</v>
      </c>
      <c r="BB414" s="125">
        <f t="shared" si="478"/>
        <v>0.50341469620859047</v>
      </c>
      <c r="BC414" s="125">
        <f t="shared" si="479"/>
        <v>0.50341469620859047</v>
      </c>
      <c r="BD414" s="326">
        <f t="shared" si="480"/>
        <v>8.0132014661959605</v>
      </c>
      <c r="BE414" s="125">
        <f t="shared" si="481"/>
        <v>2</v>
      </c>
      <c r="BF414" s="125">
        <f t="shared" si="482"/>
        <v>29.344680292176033</v>
      </c>
      <c r="BG414" s="125">
        <f t="shared" si="483"/>
        <v>0.68100000000000005</v>
      </c>
      <c r="BH414" s="127">
        <f t="shared" si="484"/>
        <v>70</v>
      </c>
      <c r="BI414" s="125">
        <f t="shared" si="485"/>
        <v>0.31849999999999995</v>
      </c>
      <c r="BJ414" s="125">
        <f t="shared" si="486"/>
        <v>1.4225E-2</v>
      </c>
      <c r="BK414" s="127">
        <f t="shared" si="487"/>
        <v>49</v>
      </c>
      <c r="BL414" s="126">
        <f>IF(AS414="Signalized",(AC414-BK414)^2/(2*AC414),IF(AS414="Free",PEDBIKE_DELAY(AX414,AW414,AF414,AE414,AO414,AR414,AM414,L414,TRUE),IF(AS414="Stop",1,"Control N/A!")))</f>
        <v>0.66837164317476727</v>
      </c>
      <c r="BM414" s="125">
        <f t="shared" si="488"/>
        <v>-1.6156727414564771E-2</v>
      </c>
      <c r="BN414" s="125">
        <f t="shared" si="489"/>
        <v>1.597268272585435</v>
      </c>
      <c r="BO414" s="124" t="str">
        <f t="shared" si="490"/>
        <v>A</v>
      </c>
      <c r="BP414" s="310"/>
      <c r="BQ414" s="302">
        <f t="shared" si="491"/>
        <v>1500</v>
      </c>
      <c r="BR414" s="126">
        <v>399</v>
      </c>
      <c r="BS414" s="127">
        <f t="shared" si="492"/>
        <v>81.728807431973564</v>
      </c>
      <c r="BT414" s="126">
        <f t="shared" si="493"/>
        <v>13.281307561352731</v>
      </c>
      <c r="BU414" s="303">
        <f t="shared" si="494"/>
        <v>5.0999999999999996</v>
      </c>
      <c r="BV414" s="276">
        <f t="shared" si="495"/>
        <v>7.7777777777777779E-2</v>
      </c>
      <c r="BW414" s="276">
        <f t="shared" si="496"/>
        <v>6.9444444444444441E-3</v>
      </c>
      <c r="BX414" s="125">
        <f t="shared" si="497"/>
        <v>1</v>
      </c>
      <c r="BY414" s="125">
        <f t="shared" si="498"/>
        <v>0.14782490273109056</v>
      </c>
      <c r="BZ414" s="125">
        <f t="shared" si="499"/>
        <v>5.0999999999999996</v>
      </c>
      <c r="CA414" s="125">
        <f t="shared" si="500"/>
        <v>1.8711611771168868E-2</v>
      </c>
      <c r="CB414" s="125">
        <f t="shared" si="501"/>
        <v>0.32744182566942437</v>
      </c>
      <c r="CC414" s="125">
        <f t="shared" si="502"/>
        <v>3.5414886057891568</v>
      </c>
      <c r="CD414" s="125">
        <f t="shared" si="503"/>
        <v>2.3818571111220983</v>
      </c>
      <c r="CE414" s="125">
        <f t="shared" si="504"/>
        <v>1</v>
      </c>
      <c r="CF414" s="304" cm="1">
        <f t="array" ref="CF414">PEDBIKE_DELAY(BW414,BV414,AG414,AH414,AP414,AQ414,AN414,L414,FALSE)</f>
        <v>0.38103133335505995</v>
      </c>
      <c r="CG414" s="306">
        <f t="shared" si="505"/>
        <v>5.0999999999999996</v>
      </c>
      <c r="CH414" s="125">
        <f t="shared" si="506"/>
        <v>1</v>
      </c>
      <c r="CI414" s="125">
        <f t="shared" si="507"/>
        <v>0.14782490273109056</v>
      </c>
      <c r="CJ414" s="125">
        <f t="shared" si="508"/>
        <v>5.0999999999999996</v>
      </c>
      <c r="CK414" s="125">
        <f t="shared" si="509"/>
        <v>0.32744182566942426</v>
      </c>
      <c r="CL414" s="125">
        <f t="shared" si="510"/>
        <v>0.99975882795512139</v>
      </c>
      <c r="CM414" s="125">
        <f t="shared" si="511"/>
        <v>1.1599112328309653</v>
      </c>
      <c r="CN414" s="125">
        <f t="shared" si="512"/>
        <v>2.3818571111220983</v>
      </c>
      <c r="CO414" s="127">
        <f t="shared" si="513"/>
        <v>1</v>
      </c>
      <c r="CP414" s="125" cm="1">
        <f t="array" ref="CP414">PEDBIKE_DELAY(BW414,AW414,AG414,AH414,AP414,AQ414,AN414,L414,FALSE)</f>
        <v>0.38103133335505995</v>
      </c>
      <c r="CQ414" s="126">
        <f t="shared" si="514"/>
        <v>30.5</v>
      </c>
      <c r="CR414" s="126">
        <f t="shared" si="515"/>
        <v>78.5</v>
      </c>
      <c r="CS414" s="126">
        <f t="shared" si="516"/>
        <v>54.5</v>
      </c>
      <c r="CT414" s="304">
        <f t="shared" si="517"/>
        <v>26.731307561352732</v>
      </c>
      <c r="CU414" s="126">
        <f t="shared" si="528"/>
        <v>0</v>
      </c>
      <c r="CV414" s="126">
        <f t="shared" si="518"/>
        <v>0</v>
      </c>
      <c r="CW414" s="127">
        <f t="shared" si="519"/>
        <v>0</v>
      </c>
      <c r="CX414" s="124">
        <f t="shared" si="520"/>
        <v>12</v>
      </c>
      <c r="CY414" s="124">
        <f t="shared" si="529"/>
        <v>0.31849999999999995</v>
      </c>
      <c r="CZ414" s="124">
        <f t="shared" si="530"/>
        <v>0</v>
      </c>
      <c r="DA414" s="125">
        <f t="shared" si="521"/>
        <v>-2.2515000000000001</v>
      </c>
      <c r="DB414" s="125">
        <f t="shared" si="522"/>
        <v>0.23100000000000001</v>
      </c>
      <c r="DC414" s="125">
        <f t="shared" si="523"/>
        <v>2.1118999999999994</v>
      </c>
      <c r="DD414" s="125">
        <f t="shared" si="531"/>
        <v>0.43039999999999984</v>
      </c>
      <c r="DE414" s="298" t="str">
        <f t="shared" si="524"/>
        <v>B</v>
      </c>
    </row>
    <row r="415" spans="1:109" x14ac:dyDescent="0.25">
      <c r="A415" s="23">
        <v>200</v>
      </c>
      <c r="B415" s="23">
        <v>35</v>
      </c>
      <c r="C415" s="23">
        <v>1</v>
      </c>
      <c r="D415" s="23" t="s">
        <v>267</v>
      </c>
      <c r="E415" s="312">
        <f t="shared" si="456"/>
        <v>1.9442751774552929</v>
      </c>
      <c r="F415" s="287" t="str">
        <f t="shared" si="457"/>
        <v>A</v>
      </c>
      <c r="G415" s="312">
        <f t="shared" si="458"/>
        <v>2.3428999999999993</v>
      </c>
      <c r="H415" s="312">
        <f t="shared" si="458"/>
        <v>0.9799000000000001</v>
      </c>
      <c r="I415" s="287" t="str">
        <f t="shared" si="459"/>
        <v>B</v>
      </c>
      <c r="J415" s="320">
        <f t="shared" si="525"/>
        <v>1</v>
      </c>
      <c r="K415" s="80">
        <f t="shared" si="526"/>
        <v>1</v>
      </c>
      <c r="L415" s="82">
        <f t="shared" si="527"/>
        <v>1</v>
      </c>
      <c r="M415" s="80">
        <f t="shared" si="460"/>
        <v>35</v>
      </c>
      <c r="N415" s="80">
        <f t="shared" si="461"/>
        <v>40</v>
      </c>
      <c r="O415" s="80">
        <f t="shared" si="462"/>
        <v>40</v>
      </c>
      <c r="P415" s="80">
        <f t="shared" si="463"/>
        <v>200</v>
      </c>
      <c r="Q415" s="80">
        <f t="shared" si="464"/>
        <v>560</v>
      </c>
      <c r="R415" s="80">
        <f t="shared" si="465"/>
        <v>560</v>
      </c>
      <c r="S415" s="80">
        <f t="shared" si="466"/>
        <v>20</v>
      </c>
      <c r="T415" s="80">
        <f>0</f>
        <v>0</v>
      </c>
      <c r="U415" s="80">
        <f>'Int. Sens. Plot'!$B$2</f>
        <v>100</v>
      </c>
      <c r="V415" s="80">
        <f>'Int. Sens. Plot'!$B$3</f>
        <v>25</v>
      </c>
      <c r="W415" s="80">
        <f t="shared" si="467"/>
        <v>5</v>
      </c>
      <c r="X415" s="80">
        <f t="shared" si="468"/>
        <v>5</v>
      </c>
      <c r="Y415" s="225">
        <v>0.5</v>
      </c>
      <c r="Z415" s="80">
        <v>0</v>
      </c>
      <c r="AA415" s="86">
        <v>45</v>
      </c>
      <c r="AB415" s="86">
        <v>5</v>
      </c>
      <c r="AC415" s="80">
        <v>90</v>
      </c>
      <c r="AD415" s="80">
        <v>45</v>
      </c>
      <c r="AE415" s="80">
        <v>12</v>
      </c>
      <c r="AF415" s="80">
        <f t="shared" si="469"/>
        <v>21</v>
      </c>
      <c r="AG415" s="80">
        <f t="shared" si="470"/>
        <v>21</v>
      </c>
      <c r="AH415" s="86">
        <v>0</v>
      </c>
      <c r="AI415" s="86">
        <v>12</v>
      </c>
      <c r="AJ415" s="40">
        <v>395.9</v>
      </c>
      <c r="AK415" s="86">
        <v>9</v>
      </c>
      <c r="AL415" s="86">
        <v>0</v>
      </c>
      <c r="AM415" s="91">
        <v>1</v>
      </c>
      <c r="AN415" s="91">
        <v>0.1</v>
      </c>
      <c r="AO415" s="122">
        <v>3.5</v>
      </c>
      <c r="AP415" s="122">
        <v>10</v>
      </c>
      <c r="AQ415" s="122">
        <v>3</v>
      </c>
      <c r="AR415" s="122">
        <v>3</v>
      </c>
      <c r="AS415" s="122" t="str">
        <f t="shared" si="471"/>
        <v>Free</v>
      </c>
      <c r="AT415" s="119" t="s">
        <v>74</v>
      </c>
      <c r="AU415" s="321" t="s">
        <v>74</v>
      </c>
      <c r="AV415" s="306">
        <f t="shared" si="472"/>
        <v>9</v>
      </c>
      <c r="AW415" s="276">
        <f t="shared" si="473"/>
        <v>0.15555555555555556</v>
      </c>
      <c r="AX415" s="276">
        <f t="shared" si="474"/>
        <v>2.7777777777777776E-2</v>
      </c>
      <c r="AY415" s="125">
        <f t="shared" si="475"/>
        <v>1</v>
      </c>
      <c r="AZ415" s="125">
        <f t="shared" si="476"/>
        <v>1.2752249018249304</v>
      </c>
      <c r="BA415" s="125">
        <f t="shared" si="477"/>
        <v>9</v>
      </c>
      <c r="BB415" s="125">
        <f t="shared" si="478"/>
        <v>0.75340303605839354</v>
      </c>
      <c r="BC415" s="125">
        <f t="shared" si="479"/>
        <v>0.75340303605839354</v>
      </c>
      <c r="BD415" s="326">
        <f t="shared" si="480"/>
        <v>14.123345282889648</v>
      </c>
      <c r="BE415" s="125">
        <f t="shared" si="481"/>
        <v>4</v>
      </c>
      <c r="BF415" s="125">
        <f t="shared" si="482"/>
        <v>7.6910560119050713</v>
      </c>
      <c r="BG415" s="125">
        <f t="shared" si="483"/>
        <v>0.68100000000000005</v>
      </c>
      <c r="BH415" s="127">
        <f t="shared" si="484"/>
        <v>140</v>
      </c>
      <c r="BI415" s="125">
        <f t="shared" si="485"/>
        <v>0.6369999999999999</v>
      </c>
      <c r="BJ415" s="125">
        <f t="shared" si="486"/>
        <v>2.845E-2</v>
      </c>
      <c r="BK415" s="127">
        <f t="shared" si="487"/>
        <v>49</v>
      </c>
      <c r="BL415" s="126">
        <f>IF(AS415="Signalized",(AC415-BK415)^2/(2*AC415),IF(AS415="Free",PEDBIKE_DELAY(AX415,AW415,AF415,AE415,AO415,AR415,AM415,L415,TRUE),IF(AS415="Stop",1,"Control N/A!")))</f>
        <v>0.95432243789878735</v>
      </c>
      <c r="BM415" s="125">
        <f t="shared" si="488"/>
        <v>-1.8748225447072495E-3</v>
      </c>
      <c r="BN415" s="125">
        <f t="shared" si="489"/>
        <v>1.9442751774552929</v>
      </c>
      <c r="BO415" s="124" t="str">
        <f t="shared" si="490"/>
        <v>A</v>
      </c>
      <c r="BP415" s="310"/>
      <c r="BQ415" s="302">
        <f t="shared" si="491"/>
        <v>1500</v>
      </c>
      <c r="BR415" s="126">
        <v>400</v>
      </c>
      <c r="BS415" s="127">
        <f t="shared" si="492"/>
        <v>8.8077213427660208</v>
      </c>
      <c r="BT415" s="126">
        <f t="shared" si="493"/>
        <v>22.5</v>
      </c>
      <c r="BU415" s="303">
        <f t="shared" si="494"/>
        <v>5.0999999999999996</v>
      </c>
      <c r="BV415" s="276">
        <f t="shared" si="495"/>
        <v>0.15555555555555556</v>
      </c>
      <c r="BW415" s="276">
        <f t="shared" si="496"/>
        <v>6.9444444444444441E-3</v>
      </c>
      <c r="BX415" s="125">
        <f t="shared" si="497"/>
        <v>1</v>
      </c>
      <c r="BY415" s="125">
        <f t="shared" si="498"/>
        <v>0.10857847474827272</v>
      </c>
      <c r="BZ415" s="125">
        <f t="shared" si="499"/>
        <v>5.0999999999999996</v>
      </c>
      <c r="CA415" s="125">
        <f t="shared" si="500"/>
        <v>3.7073099127262754E-2</v>
      </c>
      <c r="CB415" s="125">
        <f t="shared" si="501"/>
        <v>0.54766550214112308</v>
      </c>
      <c r="CC415" s="125">
        <f t="shared" si="502"/>
        <v>4.8997322097653022</v>
      </c>
      <c r="CD415" s="125">
        <f t="shared" si="503"/>
        <v>2.2163179087471558</v>
      </c>
      <c r="CE415" s="125">
        <f t="shared" si="504"/>
        <v>2</v>
      </c>
      <c r="CF415" s="304" cm="1">
        <f t="array" ref="CF415">PEDBIKE_DELAY(BW415,BV415,AG415,AH415,AP415,AQ415,AN415,L415,FALSE)</f>
        <v>0.81663296669681418</v>
      </c>
      <c r="CG415" s="306">
        <f t="shared" si="505"/>
        <v>5.0999999999999996</v>
      </c>
      <c r="CH415" s="125">
        <f t="shared" si="506"/>
        <v>1</v>
      </c>
      <c r="CI415" s="125">
        <f t="shared" si="507"/>
        <v>0.10857847474827272</v>
      </c>
      <c r="CJ415" s="125">
        <f t="shared" si="508"/>
        <v>5.0999999999999996</v>
      </c>
      <c r="CK415" s="125">
        <f t="shared" si="509"/>
        <v>0.54766550214112297</v>
      </c>
      <c r="CL415" s="125">
        <f t="shared" si="510"/>
        <v>0.99999994183604479</v>
      </c>
      <c r="CM415" s="125">
        <f t="shared" si="511"/>
        <v>2.6834144570961471</v>
      </c>
      <c r="CN415" s="125">
        <f t="shared" si="512"/>
        <v>2.2163179087471558</v>
      </c>
      <c r="CO415" s="127">
        <f t="shared" si="513"/>
        <v>2</v>
      </c>
      <c r="CP415" s="125" cm="1">
        <f t="array" ref="CP415">PEDBIKE_DELAY(BW415,AW415,AG415,AH415,AP415,AQ415,AN415,L415,FALSE)</f>
        <v>0.81663296669681418</v>
      </c>
      <c r="CQ415" s="126">
        <f t="shared" si="514"/>
        <v>30.5</v>
      </c>
      <c r="CR415" s="126">
        <f t="shared" si="515"/>
        <v>78.5</v>
      </c>
      <c r="CS415" s="126">
        <f t="shared" si="516"/>
        <v>54.5</v>
      </c>
      <c r="CT415" s="304">
        <f t="shared" si="517"/>
        <v>35.950000000000003</v>
      </c>
      <c r="CU415" s="126">
        <f t="shared" si="528"/>
        <v>0</v>
      </c>
      <c r="CV415" s="126">
        <f t="shared" si="518"/>
        <v>0</v>
      </c>
      <c r="CW415" s="127">
        <f t="shared" si="519"/>
        <v>0</v>
      </c>
      <c r="CX415" s="124">
        <f t="shared" si="520"/>
        <v>12</v>
      </c>
      <c r="CY415" s="124">
        <f t="shared" si="529"/>
        <v>0.6369999999999999</v>
      </c>
      <c r="CZ415" s="124">
        <f t="shared" si="530"/>
        <v>0</v>
      </c>
      <c r="DA415" s="125">
        <f t="shared" si="521"/>
        <v>-2.2515000000000001</v>
      </c>
      <c r="DB415" s="125">
        <f t="shared" si="522"/>
        <v>0.46200000000000002</v>
      </c>
      <c r="DC415" s="125">
        <f t="shared" si="523"/>
        <v>2.3428999999999993</v>
      </c>
      <c r="DD415" s="125">
        <f t="shared" si="531"/>
        <v>0.9799000000000001</v>
      </c>
      <c r="DE415" s="298" t="str">
        <f t="shared" si="524"/>
        <v>B</v>
      </c>
    </row>
    <row r="416" spans="1:109" x14ac:dyDescent="0.25">
      <c r="A416" s="23">
        <v>300</v>
      </c>
      <c r="B416" s="23">
        <v>35</v>
      </c>
      <c r="C416" s="23">
        <v>1</v>
      </c>
      <c r="D416" s="23" t="s">
        <v>267</v>
      </c>
      <c r="E416" s="312">
        <f t="shared" si="456"/>
        <v>2.2804837377887983</v>
      </c>
      <c r="F416" s="287" t="str">
        <f t="shared" si="457"/>
        <v>B</v>
      </c>
      <c r="G416" s="312">
        <f t="shared" si="458"/>
        <v>2.5738999999999992</v>
      </c>
      <c r="H416" s="312">
        <f t="shared" si="458"/>
        <v>1.5293999999999999</v>
      </c>
      <c r="I416" s="287" t="str">
        <f t="shared" si="459"/>
        <v>B</v>
      </c>
      <c r="J416" s="320">
        <f t="shared" si="525"/>
        <v>1</v>
      </c>
      <c r="K416" s="80">
        <f t="shared" si="526"/>
        <v>1</v>
      </c>
      <c r="L416" s="82">
        <f t="shared" si="527"/>
        <v>1</v>
      </c>
      <c r="M416" s="80">
        <f t="shared" si="460"/>
        <v>35</v>
      </c>
      <c r="N416" s="80">
        <f t="shared" si="461"/>
        <v>60</v>
      </c>
      <c r="O416" s="80">
        <f t="shared" si="462"/>
        <v>60</v>
      </c>
      <c r="P416" s="80">
        <f t="shared" si="463"/>
        <v>300</v>
      </c>
      <c r="Q416" s="80">
        <f t="shared" si="464"/>
        <v>840</v>
      </c>
      <c r="R416" s="80">
        <f t="shared" si="465"/>
        <v>840</v>
      </c>
      <c r="S416" s="80">
        <f t="shared" si="466"/>
        <v>30</v>
      </c>
      <c r="T416" s="80">
        <f>0</f>
        <v>0</v>
      </c>
      <c r="U416" s="80">
        <f>'Int. Sens. Plot'!$B$2</f>
        <v>100</v>
      </c>
      <c r="V416" s="80">
        <f>'Int. Sens. Plot'!$B$3</f>
        <v>25</v>
      </c>
      <c r="W416" s="80">
        <f t="shared" si="467"/>
        <v>5</v>
      </c>
      <c r="X416" s="80">
        <f t="shared" si="468"/>
        <v>5</v>
      </c>
      <c r="Y416" s="225">
        <v>0.5</v>
      </c>
      <c r="Z416" s="80">
        <v>0</v>
      </c>
      <c r="AA416" s="86">
        <v>45</v>
      </c>
      <c r="AB416" s="86">
        <v>5</v>
      </c>
      <c r="AC416" s="80">
        <v>90</v>
      </c>
      <c r="AD416" s="80">
        <v>45</v>
      </c>
      <c r="AE416" s="80">
        <v>12</v>
      </c>
      <c r="AF416" s="80">
        <f t="shared" si="469"/>
        <v>21</v>
      </c>
      <c r="AG416" s="80">
        <f t="shared" si="470"/>
        <v>21</v>
      </c>
      <c r="AH416" s="86">
        <v>0</v>
      </c>
      <c r="AI416" s="86">
        <v>12</v>
      </c>
      <c r="AJ416" s="40">
        <v>396.9</v>
      </c>
      <c r="AK416" s="86">
        <v>9</v>
      </c>
      <c r="AL416" s="86">
        <v>0</v>
      </c>
      <c r="AM416" s="91">
        <v>1</v>
      </c>
      <c r="AN416" s="91">
        <v>0.1</v>
      </c>
      <c r="AO416" s="122">
        <v>3.5</v>
      </c>
      <c r="AP416" s="122">
        <v>10</v>
      </c>
      <c r="AQ416" s="122">
        <v>3</v>
      </c>
      <c r="AR416" s="122">
        <v>3</v>
      </c>
      <c r="AS416" s="122" t="str">
        <f t="shared" si="471"/>
        <v>Free</v>
      </c>
      <c r="AT416" s="119" t="s">
        <v>74</v>
      </c>
      <c r="AU416" s="321" t="s">
        <v>74</v>
      </c>
      <c r="AV416" s="306">
        <f t="shared" si="472"/>
        <v>9</v>
      </c>
      <c r="AW416" s="276">
        <f t="shared" si="473"/>
        <v>0.23333333333333334</v>
      </c>
      <c r="AX416" s="276">
        <f t="shared" si="474"/>
        <v>2.7777777777777776E-2</v>
      </c>
      <c r="AY416" s="125">
        <f t="shared" si="475"/>
        <v>1.0431274106643578</v>
      </c>
      <c r="AZ416" s="125">
        <f t="shared" si="476"/>
        <v>1.5646911159965367</v>
      </c>
      <c r="BA416" s="125">
        <f t="shared" si="477"/>
        <v>9.0862548213287155</v>
      </c>
      <c r="BB416" s="125">
        <f t="shared" si="478"/>
        <v>0.87998350952023063</v>
      </c>
      <c r="BC416" s="125">
        <f t="shared" si="479"/>
        <v>0.87998350952023063</v>
      </c>
      <c r="BD416" s="326">
        <f t="shared" si="480"/>
        <v>25.383895446960093</v>
      </c>
      <c r="BE416" s="125">
        <f t="shared" si="481"/>
        <v>8</v>
      </c>
      <c r="BF416" s="125">
        <f t="shared" si="482"/>
        <v>4.2259094759204485</v>
      </c>
      <c r="BG416" s="125">
        <f t="shared" si="483"/>
        <v>0.68100000000000005</v>
      </c>
      <c r="BH416" s="127">
        <f t="shared" si="484"/>
        <v>210</v>
      </c>
      <c r="BI416" s="125">
        <f t="shared" si="485"/>
        <v>0.9554999999999999</v>
      </c>
      <c r="BJ416" s="125">
        <f t="shared" si="486"/>
        <v>4.2674999999999998E-2</v>
      </c>
      <c r="BK416" s="127">
        <f t="shared" si="487"/>
        <v>49</v>
      </c>
      <c r="BL416" s="126">
        <f>IF(AS416="Signalized",(AC416-BK416)^2/(2*AC416),IF(AS416="Free",PEDBIKE_DELAY(AX416,AW416,AF416,AE416,AO416,AR416,AM416,L416,TRUE),IF(AS416="Stop",1,"Control N/A!")))</f>
        <v>1.040933752570059</v>
      </c>
      <c r="BM416" s="125">
        <f t="shared" si="488"/>
        <v>1.6087377887987107E-3</v>
      </c>
      <c r="BN416" s="125">
        <f t="shared" si="489"/>
        <v>2.2804837377887983</v>
      </c>
      <c r="BO416" s="124" t="str">
        <f t="shared" si="490"/>
        <v>B</v>
      </c>
      <c r="BP416" s="310"/>
      <c r="BQ416" s="302">
        <f t="shared" si="491"/>
        <v>1500</v>
      </c>
      <c r="BR416" s="126">
        <v>401</v>
      </c>
      <c r="BS416" s="127">
        <f t="shared" si="492"/>
        <v>0.93869926108964441</v>
      </c>
      <c r="BT416" s="126">
        <f t="shared" si="493"/>
        <v>22.5</v>
      </c>
      <c r="BU416" s="303">
        <f t="shared" si="494"/>
        <v>5.0999999999999996</v>
      </c>
      <c r="BV416" s="276">
        <f t="shared" si="495"/>
        <v>0.23333333333333334</v>
      </c>
      <c r="BW416" s="276">
        <f t="shared" si="496"/>
        <v>6.9444444444444441E-3</v>
      </c>
      <c r="BX416" s="125">
        <f t="shared" si="497"/>
        <v>1</v>
      </c>
      <c r="BY416" s="125">
        <f t="shared" si="498"/>
        <v>8.0007372554138312E-2</v>
      </c>
      <c r="BZ416" s="125">
        <f t="shared" si="499"/>
        <v>5.0999999999999996</v>
      </c>
      <c r="CA416" s="125">
        <f t="shared" si="500"/>
        <v>5.5091013460408234E-2</v>
      </c>
      <c r="CB416" s="125">
        <f t="shared" si="501"/>
        <v>0.69577873593329587</v>
      </c>
      <c r="CC416" s="125">
        <f t="shared" si="502"/>
        <v>6.7575744417709016</v>
      </c>
      <c r="CD416" s="125">
        <f t="shared" si="503"/>
        <v>2.0557978387003959</v>
      </c>
      <c r="CE416" s="125">
        <f t="shared" si="504"/>
        <v>3</v>
      </c>
      <c r="CF416" s="304" cm="1">
        <f t="array" ref="CF416">PEDBIKE_DELAY(BW416,BV416,AG416,AH416,AP416,AQ416,AN416,L416,FALSE)</f>
        <v>1.3031949216072376</v>
      </c>
      <c r="CG416" s="306">
        <f t="shared" si="505"/>
        <v>5.0999999999999996</v>
      </c>
      <c r="CH416" s="125">
        <f t="shared" si="506"/>
        <v>1</v>
      </c>
      <c r="CI416" s="125">
        <f t="shared" si="507"/>
        <v>8.0007372554138312E-2</v>
      </c>
      <c r="CJ416" s="125">
        <f t="shared" si="508"/>
        <v>5.0999999999999996</v>
      </c>
      <c r="CK416" s="125">
        <f t="shared" si="509"/>
        <v>0.69577873593329587</v>
      </c>
      <c r="CL416" s="125">
        <f t="shared" si="510"/>
        <v>0.99999999998597244</v>
      </c>
      <c r="CM416" s="125">
        <f t="shared" si="511"/>
        <v>4.7017766031364596</v>
      </c>
      <c r="CN416" s="125">
        <f t="shared" si="512"/>
        <v>2.0557978387003959</v>
      </c>
      <c r="CO416" s="127">
        <f t="shared" si="513"/>
        <v>3</v>
      </c>
      <c r="CP416" s="125" cm="1">
        <f t="array" ref="CP416">PEDBIKE_DELAY(BW416,AW416,AG416,AH416,AP416,AQ416,AN416,L416,FALSE)</f>
        <v>1.3031949216072376</v>
      </c>
      <c r="CQ416" s="126">
        <f t="shared" si="514"/>
        <v>30.5</v>
      </c>
      <c r="CR416" s="126">
        <f t="shared" si="515"/>
        <v>78.5</v>
      </c>
      <c r="CS416" s="126">
        <f t="shared" si="516"/>
        <v>54.5</v>
      </c>
      <c r="CT416" s="304">
        <f t="shared" si="517"/>
        <v>35.950000000000003</v>
      </c>
      <c r="CU416" s="126">
        <f t="shared" si="528"/>
        <v>0</v>
      </c>
      <c r="CV416" s="126">
        <f t="shared" si="518"/>
        <v>0</v>
      </c>
      <c r="CW416" s="127">
        <f t="shared" si="519"/>
        <v>0</v>
      </c>
      <c r="CX416" s="124">
        <f t="shared" si="520"/>
        <v>12</v>
      </c>
      <c r="CY416" s="124">
        <f t="shared" si="529"/>
        <v>0.9554999999999999</v>
      </c>
      <c r="CZ416" s="124">
        <f t="shared" si="530"/>
        <v>0</v>
      </c>
      <c r="DA416" s="125">
        <f t="shared" si="521"/>
        <v>-2.2515000000000001</v>
      </c>
      <c r="DB416" s="125">
        <f t="shared" si="522"/>
        <v>0.69299999999999995</v>
      </c>
      <c r="DC416" s="125">
        <f t="shared" si="523"/>
        <v>2.5738999999999992</v>
      </c>
      <c r="DD416" s="125">
        <f t="shared" si="531"/>
        <v>1.5293999999999999</v>
      </c>
      <c r="DE416" s="298" t="str">
        <f t="shared" si="524"/>
        <v>B</v>
      </c>
    </row>
    <row r="417" spans="1:109" x14ac:dyDescent="0.25">
      <c r="A417" s="23">
        <v>400</v>
      </c>
      <c r="B417" s="23">
        <v>35</v>
      </c>
      <c r="C417" s="23">
        <v>1</v>
      </c>
      <c r="D417" s="23" t="s">
        <v>267</v>
      </c>
      <c r="E417" s="312">
        <f t="shared" si="456"/>
        <v>2.6127283977533042</v>
      </c>
      <c r="F417" s="287" t="str">
        <f t="shared" si="457"/>
        <v>B</v>
      </c>
      <c r="G417" s="312">
        <f t="shared" si="458"/>
        <v>2.8048999999999999</v>
      </c>
      <c r="H417" s="312">
        <f t="shared" si="458"/>
        <v>2.0789</v>
      </c>
      <c r="I417" s="287" t="str">
        <f t="shared" si="459"/>
        <v>C</v>
      </c>
      <c r="J417" s="320">
        <f t="shared" si="525"/>
        <v>1</v>
      </c>
      <c r="K417" s="80">
        <f t="shared" si="526"/>
        <v>1</v>
      </c>
      <c r="L417" s="82">
        <f t="shared" si="527"/>
        <v>1</v>
      </c>
      <c r="M417" s="80">
        <f t="shared" si="460"/>
        <v>35</v>
      </c>
      <c r="N417" s="80">
        <f t="shared" si="461"/>
        <v>80</v>
      </c>
      <c r="O417" s="80">
        <f t="shared" si="462"/>
        <v>80</v>
      </c>
      <c r="P417" s="80">
        <f t="shared" si="463"/>
        <v>400</v>
      </c>
      <c r="Q417" s="80">
        <f t="shared" si="464"/>
        <v>1120</v>
      </c>
      <c r="R417" s="80">
        <f t="shared" si="465"/>
        <v>1120</v>
      </c>
      <c r="S417" s="80">
        <f t="shared" si="466"/>
        <v>40</v>
      </c>
      <c r="T417" s="80">
        <f>0</f>
        <v>0</v>
      </c>
      <c r="U417" s="80">
        <f>'Int. Sens. Plot'!$B$2</f>
        <v>100</v>
      </c>
      <c r="V417" s="80">
        <f>'Int. Sens. Plot'!$B$3</f>
        <v>25</v>
      </c>
      <c r="W417" s="80">
        <f t="shared" si="467"/>
        <v>5</v>
      </c>
      <c r="X417" s="80">
        <f t="shared" si="468"/>
        <v>5</v>
      </c>
      <c r="Y417" s="225">
        <v>0.5</v>
      </c>
      <c r="Z417" s="80">
        <v>0</v>
      </c>
      <c r="AA417" s="86">
        <v>45</v>
      </c>
      <c r="AB417" s="86">
        <v>5</v>
      </c>
      <c r="AC417" s="80">
        <v>90</v>
      </c>
      <c r="AD417" s="80">
        <v>45</v>
      </c>
      <c r="AE417" s="80">
        <v>12</v>
      </c>
      <c r="AF417" s="80">
        <f t="shared" si="469"/>
        <v>21</v>
      </c>
      <c r="AG417" s="80">
        <f t="shared" si="470"/>
        <v>21</v>
      </c>
      <c r="AH417" s="86">
        <v>0</v>
      </c>
      <c r="AI417" s="86">
        <v>12</v>
      </c>
      <c r="AJ417" s="40">
        <v>397.9</v>
      </c>
      <c r="AK417" s="86">
        <v>9</v>
      </c>
      <c r="AL417" s="86">
        <v>0</v>
      </c>
      <c r="AM417" s="91">
        <v>1</v>
      </c>
      <c r="AN417" s="91">
        <v>0.1</v>
      </c>
      <c r="AO417" s="122">
        <v>3.5</v>
      </c>
      <c r="AP417" s="122">
        <v>10</v>
      </c>
      <c r="AQ417" s="122">
        <v>3</v>
      </c>
      <c r="AR417" s="122">
        <v>3</v>
      </c>
      <c r="AS417" s="122" t="str">
        <f t="shared" si="471"/>
        <v>Free</v>
      </c>
      <c r="AT417" s="119" t="s">
        <v>74</v>
      </c>
      <c r="AU417" s="321" t="s">
        <v>74</v>
      </c>
      <c r="AV417" s="306">
        <f t="shared" si="472"/>
        <v>9</v>
      </c>
      <c r="AW417" s="276">
        <f t="shared" si="473"/>
        <v>0.31111111111111112</v>
      </c>
      <c r="AX417" s="276">
        <f t="shared" si="474"/>
        <v>2.7777777777777776E-2</v>
      </c>
      <c r="AY417" s="125">
        <f t="shared" si="475"/>
        <v>1.3752576798632117</v>
      </c>
      <c r="AZ417" s="125">
        <f t="shared" si="476"/>
        <v>2.0628865197948176</v>
      </c>
      <c r="BA417" s="125">
        <f t="shared" si="477"/>
        <v>9.7505153597264229</v>
      </c>
      <c r="BB417" s="125">
        <f t="shared" si="478"/>
        <v>0.9518528661268606</v>
      </c>
      <c r="BC417" s="125">
        <f t="shared" si="479"/>
        <v>0.9518528661268606</v>
      </c>
      <c r="BD417" s="326">
        <f t="shared" si="480"/>
        <v>56.515926923270214</v>
      </c>
      <c r="BE417" s="125">
        <f t="shared" si="481"/>
        <v>16</v>
      </c>
      <c r="BF417" s="125">
        <f t="shared" si="482"/>
        <v>3.0477925202658476</v>
      </c>
      <c r="BG417" s="125">
        <f t="shared" si="483"/>
        <v>0.68100000000000005</v>
      </c>
      <c r="BH417" s="127">
        <f t="shared" si="484"/>
        <v>280</v>
      </c>
      <c r="BI417" s="125">
        <f t="shared" si="485"/>
        <v>1.2739999999999998</v>
      </c>
      <c r="BJ417" s="125">
        <f t="shared" si="486"/>
        <v>5.6899999999999999E-2</v>
      </c>
      <c r="BK417" s="127">
        <f t="shared" si="487"/>
        <v>49</v>
      </c>
      <c r="BL417" s="126">
        <f>IF(AS417="Signalized",(AC417-BK417)^2/(2*AC417),IF(AS417="Free",PEDBIKE_DELAY(AX417,AW417,AF417,AE417,AO417,AR417,AM417,L417,TRUE),IF(AS417="Stop",1,"Control N/A!")))</f>
        <v>1.0285392531786028</v>
      </c>
      <c r="BM417" s="125">
        <f t="shared" si="488"/>
        <v>1.1283977533046289E-3</v>
      </c>
      <c r="BN417" s="125">
        <f t="shared" si="489"/>
        <v>2.6127283977533042</v>
      </c>
      <c r="BO417" s="124" t="str">
        <f t="shared" si="490"/>
        <v>B</v>
      </c>
      <c r="BP417" s="310"/>
      <c r="BQ417" s="302">
        <f t="shared" si="491"/>
        <v>1500</v>
      </c>
      <c r="BR417" s="126">
        <v>402</v>
      </c>
      <c r="BS417" s="127">
        <f t="shared" si="492"/>
        <v>9.8938174215643548E-2</v>
      </c>
      <c r="BT417" s="126">
        <f t="shared" si="493"/>
        <v>22.5</v>
      </c>
      <c r="BU417" s="303">
        <f t="shared" si="494"/>
        <v>5.0999999999999996</v>
      </c>
      <c r="BV417" s="276">
        <f t="shared" si="495"/>
        <v>0.31111111111111112</v>
      </c>
      <c r="BW417" s="276">
        <f t="shared" si="496"/>
        <v>6.9444444444444441E-3</v>
      </c>
      <c r="BX417" s="125">
        <f t="shared" si="497"/>
        <v>1</v>
      </c>
      <c r="BY417" s="125">
        <f t="shared" si="498"/>
        <v>5.9205976937800733E-2</v>
      </c>
      <c r="BZ417" s="125">
        <f t="shared" si="499"/>
        <v>5.0999999999999996</v>
      </c>
      <c r="CA417" s="125">
        <f t="shared" si="500"/>
        <v>7.2771783575625637E-2</v>
      </c>
      <c r="CB417" s="125">
        <f t="shared" si="501"/>
        <v>0.79539350204675763</v>
      </c>
      <c r="CC417" s="125">
        <f t="shared" si="502"/>
        <v>9.2976768053657644</v>
      </c>
      <c r="CD417" s="125">
        <f t="shared" si="503"/>
        <v>1.9023650902469802</v>
      </c>
      <c r="CE417" s="125">
        <f t="shared" si="504"/>
        <v>5</v>
      </c>
      <c r="CF417" s="304" cm="1">
        <f t="array" ref="CF417">PEDBIKE_DELAY(BW417,BV417,AG417,AH417,AP417,AQ417,AN417,L417,FALSE)</f>
        <v>1.8567431255546865</v>
      </c>
      <c r="CG417" s="306">
        <f t="shared" si="505"/>
        <v>5.0999999999999996</v>
      </c>
      <c r="CH417" s="125">
        <f t="shared" si="506"/>
        <v>1</v>
      </c>
      <c r="CI417" s="125">
        <f t="shared" si="507"/>
        <v>5.9205976937800733E-2</v>
      </c>
      <c r="CJ417" s="125">
        <f t="shared" si="508"/>
        <v>5.0999999999999996</v>
      </c>
      <c r="CK417" s="125">
        <f t="shared" si="509"/>
        <v>0.79539350204675752</v>
      </c>
      <c r="CL417" s="125">
        <f t="shared" si="510"/>
        <v>0.99999999999999667</v>
      </c>
      <c r="CM417" s="125">
        <f t="shared" si="511"/>
        <v>7.3953117151188099</v>
      </c>
      <c r="CN417" s="125">
        <f t="shared" si="512"/>
        <v>1.9023650902469802</v>
      </c>
      <c r="CO417" s="127">
        <f t="shared" si="513"/>
        <v>5</v>
      </c>
      <c r="CP417" s="125" cm="1">
        <f t="array" ref="CP417">PEDBIKE_DELAY(BW417,AW417,AG417,AH417,AP417,AQ417,AN417,L417,FALSE)</f>
        <v>1.8567431255546865</v>
      </c>
      <c r="CQ417" s="126">
        <f t="shared" si="514"/>
        <v>30.5</v>
      </c>
      <c r="CR417" s="126">
        <f t="shared" si="515"/>
        <v>78.5</v>
      </c>
      <c r="CS417" s="126">
        <f t="shared" si="516"/>
        <v>54.5</v>
      </c>
      <c r="CT417" s="304">
        <f t="shared" si="517"/>
        <v>35.950000000000003</v>
      </c>
      <c r="CU417" s="126">
        <f t="shared" si="528"/>
        <v>0</v>
      </c>
      <c r="CV417" s="126">
        <f t="shared" si="518"/>
        <v>0</v>
      </c>
      <c r="CW417" s="127">
        <f t="shared" si="519"/>
        <v>0</v>
      </c>
      <c r="CX417" s="124">
        <f t="shared" si="520"/>
        <v>12</v>
      </c>
      <c r="CY417" s="124">
        <f t="shared" si="529"/>
        <v>1.2739999999999998</v>
      </c>
      <c r="CZ417" s="124">
        <f t="shared" si="530"/>
        <v>0</v>
      </c>
      <c r="DA417" s="125">
        <f t="shared" si="521"/>
        <v>-2.2515000000000001</v>
      </c>
      <c r="DB417" s="125">
        <f t="shared" si="522"/>
        <v>0.92400000000000004</v>
      </c>
      <c r="DC417" s="125">
        <f t="shared" si="523"/>
        <v>2.8048999999999999</v>
      </c>
      <c r="DD417" s="125">
        <f t="shared" si="531"/>
        <v>2.0789</v>
      </c>
      <c r="DE417" s="298" t="str">
        <f t="shared" si="524"/>
        <v>C</v>
      </c>
    </row>
    <row r="418" spans="1:109" x14ac:dyDescent="0.25">
      <c r="A418" s="23">
        <v>500</v>
      </c>
      <c r="B418" s="23">
        <v>35</v>
      </c>
      <c r="C418" s="23">
        <v>1</v>
      </c>
      <c r="D418" s="23" t="s">
        <v>267</v>
      </c>
      <c r="E418" s="312">
        <f t="shared" si="456"/>
        <v>2.9431513601203134</v>
      </c>
      <c r="F418" s="287" t="str">
        <f t="shared" si="457"/>
        <v>C</v>
      </c>
      <c r="G418" s="312">
        <f t="shared" si="458"/>
        <v>3.0358999999999998</v>
      </c>
      <c r="H418" s="312">
        <f t="shared" si="458"/>
        <v>2.6284000000000001</v>
      </c>
      <c r="I418" s="287" t="str">
        <f t="shared" si="459"/>
        <v>C</v>
      </c>
      <c r="J418" s="320">
        <f t="shared" si="525"/>
        <v>1</v>
      </c>
      <c r="K418" s="80">
        <f t="shared" si="526"/>
        <v>1</v>
      </c>
      <c r="L418" s="82">
        <f t="shared" si="527"/>
        <v>1</v>
      </c>
      <c r="M418" s="80">
        <f t="shared" si="460"/>
        <v>35</v>
      </c>
      <c r="N418" s="80">
        <f t="shared" si="461"/>
        <v>100</v>
      </c>
      <c r="O418" s="80">
        <f t="shared" si="462"/>
        <v>100</v>
      </c>
      <c r="P418" s="80">
        <f t="shared" si="463"/>
        <v>500</v>
      </c>
      <c r="Q418" s="80">
        <f t="shared" si="464"/>
        <v>1400</v>
      </c>
      <c r="R418" s="80">
        <f t="shared" si="465"/>
        <v>1400</v>
      </c>
      <c r="S418" s="80">
        <f t="shared" si="466"/>
        <v>50</v>
      </c>
      <c r="T418" s="80">
        <f>0</f>
        <v>0</v>
      </c>
      <c r="U418" s="80">
        <f>'Int. Sens. Plot'!$B$2</f>
        <v>100</v>
      </c>
      <c r="V418" s="80">
        <f>'Int. Sens. Plot'!$B$3</f>
        <v>25</v>
      </c>
      <c r="W418" s="80">
        <f t="shared" si="467"/>
        <v>5</v>
      </c>
      <c r="X418" s="80">
        <f t="shared" si="468"/>
        <v>5</v>
      </c>
      <c r="Y418" s="225">
        <v>0.5</v>
      </c>
      <c r="Z418" s="80">
        <v>0</v>
      </c>
      <c r="AA418" s="86">
        <v>45</v>
      </c>
      <c r="AB418" s="86">
        <v>5</v>
      </c>
      <c r="AC418" s="80">
        <v>90</v>
      </c>
      <c r="AD418" s="80">
        <v>45</v>
      </c>
      <c r="AE418" s="80">
        <v>12</v>
      </c>
      <c r="AF418" s="80">
        <f t="shared" si="469"/>
        <v>21</v>
      </c>
      <c r="AG418" s="80">
        <f t="shared" si="470"/>
        <v>21</v>
      </c>
      <c r="AH418" s="86">
        <v>0</v>
      </c>
      <c r="AI418" s="86">
        <v>12</v>
      </c>
      <c r="AJ418" s="40">
        <v>398.9</v>
      </c>
      <c r="AK418" s="86">
        <v>9</v>
      </c>
      <c r="AL418" s="86">
        <v>0</v>
      </c>
      <c r="AM418" s="91">
        <v>1</v>
      </c>
      <c r="AN418" s="91">
        <v>0.1</v>
      </c>
      <c r="AO418" s="122">
        <v>3.5</v>
      </c>
      <c r="AP418" s="122">
        <v>10</v>
      </c>
      <c r="AQ418" s="122">
        <v>3</v>
      </c>
      <c r="AR418" s="122">
        <v>3</v>
      </c>
      <c r="AS418" s="122" t="str">
        <f t="shared" si="471"/>
        <v>Free</v>
      </c>
      <c r="AT418" s="119" t="s">
        <v>74</v>
      </c>
      <c r="AU418" s="321" t="s">
        <v>74</v>
      </c>
      <c r="AV418" s="306">
        <f t="shared" si="472"/>
        <v>9</v>
      </c>
      <c r="AW418" s="276">
        <f t="shared" si="473"/>
        <v>0.3888888888888889</v>
      </c>
      <c r="AX418" s="276">
        <f t="shared" si="474"/>
        <v>2.7777777777777776E-2</v>
      </c>
      <c r="AY418" s="125">
        <f t="shared" si="475"/>
        <v>1.9563850187418657</v>
      </c>
      <c r="AZ418" s="125">
        <f t="shared" si="476"/>
        <v>2.9345775281127984</v>
      </c>
      <c r="BA418" s="125">
        <f t="shared" si="477"/>
        <v>10.912770037483732</v>
      </c>
      <c r="BB418" s="125">
        <f t="shared" si="478"/>
        <v>0.98564784271429728</v>
      </c>
      <c r="BC418" s="125">
        <f t="shared" si="479"/>
        <v>0.98564784271429728</v>
      </c>
      <c r="BD418" s="326">
        <f t="shared" si="480"/>
        <v>168.09502149358619</v>
      </c>
      <c r="BE418" s="125">
        <f t="shared" si="481"/>
        <v>33</v>
      </c>
      <c r="BF418" s="125">
        <f t="shared" si="482"/>
        <v>2.4513261714342005</v>
      </c>
      <c r="BG418" s="125">
        <f t="shared" si="483"/>
        <v>0.68100000000000005</v>
      </c>
      <c r="BH418" s="127">
        <f t="shared" si="484"/>
        <v>350</v>
      </c>
      <c r="BI418" s="125">
        <f t="shared" si="485"/>
        <v>1.5925</v>
      </c>
      <c r="BJ418" s="125">
        <f t="shared" si="486"/>
        <v>7.1124999999999994E-2</v>
      </c>
      <c r="BK418" s="127">
        <f t="shared" si="487"/>
        <v>49</v>
      </c>
      <c r="BL418" s="126">
        <f>IF(AS418="Signalized",(AC418-BK418)^2/(2*AC418),IF(AS418="Free",PEDBIKE_DELAY(AX418,AW418,AF418,AE418,AO418,AR418,AM418,L418,TRUE),IF(AS418="Stop",1,"Control N/A!")))</f>
        <v>0.97115632733517554</v>
      </c>
      <c r="BM418" s="125">
        <f t="shared" si="488"/>
        <v>-1.1736398796860471E-3</v>
      </c>
      <c r="BN418" s="125">
        <f t="shared" si="489"/>
        <v>2.9431513601203134</v>
      </c>
      <c r="BO418" s="124" t="str">
        <f t="shared" si="490"/>
        <v>C</v>
      </c>
      <c r="BP418" s="310"/>
      <c r="BQ418" s="302">
        <f t="shared" si="491"/>
        <v>1500</v>
      </c>
      <c r="BR418" s="126">
        <v>403</v>
      </c>
      <c r="BS418" s="127">
        <f t="shared" si="492"/>
        <v>1.0312781425852211E-2</v>
      </c>
      <c r="BT418" s="126">
        <f t="shared" si="493"/>
        <v>22.5</v>
      </c>
      <c r="BU418" s="303">
        <f t="shared" si="494"/>
        <v>5.0999999999999996</v>
      </c>
      <c r="BV418" s="276">
        <f t="shared" si="495"/>
        <v>0.3888888888888889</v>
      </c>
      <c r="BW418" s="276">
        <f t="shared" si="496"/>
        <v>6.9444444444444441E-3</v>
      </c>
      <c r="BX418" s="125">
        <f t="shared" si="497"/>
        <v>1</v>
      </c>
      <c r="BY418" s="125">
        <f t="shared" si="498"/>
        <v>4.4060761636868735E-2</v>
      </c>
      <c r="BZ418" s="125">
        <f t="shared" si="499"/>
        <v>5.0999999999999996</v>
      </c>
      <c r="CA418" s="125">
        <f t="shared" si="500"/>
        <v>9.0121717984631866E-2</v>
      </c>
      <c r="CB418" s="125">
        <f t="shared" si="501"/>
        <v>0.86239022728039449</v>
      </c>
      <c r="CC418" s="125">
        <f t="shared" si="502"/>
        <v>12.772584341360405</v>
      </c>
      <c r="CD418" s="125">
        <f t="shared" si="503"/>
        <v>1.7576324282565967</v>
      </c>
      <c r="CE418" s="125">
        <f t="shared" si="504"/>
        <v>7</v>
      </c>
      <c r="CF418" s="304" cm="1">
        <f t="array" ref="CF418">PEDBIKE_DELAY(BW418,BV418,AG418,AH418,AP418,AQ418,AN418,L418,FALSE)</f>
        <v>2.4621654530581898</v>
      </c>
      <c r="CG418" s="306">
        <f t="shared" si="505"/>
        <v>5.0999999999999996</v>
      </c>
      <c r="CH418" s="125">
        <f t="shared" si="506"/>
        <v>1</v>
      </c>
      <c r="CI418" s="125">
        <f t="shared" si="507"/>
        <v>4.4060761636868735E-2</v>
      </c>
      <c r="CJ418" s="125">
        <f t="shared" si="508"/>
        <v>5.0999999999999996</v>
      </c>
      <c r="CK418" s="125">
        <f t="shared" si="509"/>
        <v>0.86239022728039461</v>
      </c>
      <c r="CL418" s="125">
        <f t="shared" si="510"/>
        <v>1</v>
      </c>
      <c r="CM418" s="125">
        <f t="shared" si="511"/>
        <v>11.014951913103808</v>
      </c>
      <c r="CN418" s="125">
        <f t="shared" si="512"/>
        <v>1.7576324282565967</v>
      </c>
      <c r="CO418" s="127">
        <f t="shared" si="513"/>
        <v>7</v>
      </c>
      <c r="CP418" s="125" cm="1">
        <f t="array" ref="CP418">PEDBIKE_DELAY(BW418,AW418,AG418,AH418,AP418,AQ418,AN418,L418,FALSE)</f>
        <v>2.4621654530581898</v>
      </c>
      <c r="CQ418" s="126">
        <f t="shared" si="514"/>
        <v>30.5</v>
      </c>
      <c r="CR418" s="126">
        <f t="shared" si="515"/>
        <v>78.5</v>
      </c>
      <c r="CS418" s="126">
        <f t="shared" si="516"/>
        <v>54.5</v>
      </c>
      <c r="CT418" s="304">
        <f t="shared" si="517"/>
        <v>35.950000000000003</v>
      </c>
      <c r="CU418" s="126">
        <f t="shared" si="528"/>
        <v>0</v>
      </c>
      <c r="CV418" s="126">
        <f t="shared" si="518"/>
        <v>0</v>
      </c>
      <c r="CW418" s="127">
        <f t="shared" si="519"/>
        <v>0</v>
      </c>
      <c r="CX418" s="124">
        <f t="shared" si="520"/>
        <v>12</v>
      </c>
      <c r="CY418" s="124">
        <f t="shared" si="529"/>
        <v>1.5925</v>
      </c>
      <c r="CZ418" s="124">
        <f t="shared" si="530"/>
        <v>0</v>
      </c>
      <c r="DA418" s="125">
        <f t="shared" si="521"/>
        <v>-2.2515000000000001</v>
      </c>
      <c r="DB418" s="125">
        <f t="shared" si="522"/>
        <v>1.155</v>
      </c>
      <c r="DC418" s="125">
        <f t="shared" si="523"/>
        <v>3.0358999999999998</v>
      </c>
      <c r="DD418" s="125">
        <f t="shared" si="531"/>
        <v>2.6284000000000001</v>
      </c>
      <c r="DE418" s="298" t="str">
        <f t="shared" si="524"/>
        <v>C</v>
      </c>
    </row>
    <row r="419" spans="1:109" x14ac:dyDescent="0.25">
      <c r="A419" s="23">
        <v>600</v>
      </c>
      <c r="B419" s="23">
        <v>35</v>
      </c>
      <c r="C419" s="23">
        <v>1</v>
      </c>
      <c r="D419" s="23" t="s">
        <v>267</v>
      </c>
      <c r="E419" s="312">
        <f t="shared" si="456"/>
        <v>3.2726958378306055</v>
      </c>
      <c r="F419" s="287" t="str">
        <f t="shared" si="457"/>
        <v>C</v>
      </c>
      <c r="G419" s="312">
        <f t="shared" si="458"/>
        <v>3.2668999999999997</v>
      </c>
      <c r="H419" s="312">
        <f t="shared" si="458"/>
        <v>3.1778999999999993</v>
      </c>
      <c r="I419" s="287" t="str">
        <f t="shared" si="459"/>
        <v>C</v>
      </c>
      <c r="J419" s="320">
        <f t="shared" si="525"/>
        <v>1</v>
      </c>
      <c r="K419" s="80">
        <f t="shared" si="526"/>
        <v>1</v>
      </c>
      <c r="L419" s="82">
        <f t="shared" si="527"/>
        <v>1</v>
      </c>
      <c r="M419" s="80">
        <f t="shared" si="460"/>
        <v>35</v>
      </c>
      <c r="N419" s="80">
        <f t="shared" si="461"/>
        <v>120</v>
      </c>
      <c r="O419" s="80">
        <f t="shared" si="462"/>
        <v>120</v>
      </c>
      <c r="P419" s="80">
        <f t="shared" si="463"/>
        <v>600</v>
      </c>
      <c r="Q419" s="80">
        <f t="shared" si="464"/>
        <v>1680</v>
      </c>
      <c r="R419" s="80">
        <f t="shared" si="465"/>
        <v>1680</v>
      </c>
      <c r="S419" s="80">
        <f t="shared" si="466"/>
        <v>60</v>
      </c>
      <c r="T419" s="80">
        <f>0</f>
        <v>0</v>
      </c>
      <c r="U419" s="80">
        <f>'Int. Sens. Plot'!$B$2</f>
        <v>100</v>
      </c>
      <c r="V419" s="80">
        <f>'Int. Sens. Plot'!$B$3</f>
        <v>25</v>
      </c>
      <c r="W419" s="80">
        <f t="shared" si="467"/>
        <v>5</v>
      </c>
      <c r="X419" s="80">
        <f t="shared" si="468"/>
        <v>5</v>
      </c>
      <c r="Y419" s="225">
        <v>0.5</v>
      </c>
      <c r="Z419" s="80">
        <v>0</v>
      </c>
      <c r="AA419" s="86">
        <v>45</v>
      </c>
      <c r="AB419" s="86">
        <v>5</v>
      </c>
      <c r="AC419" s="80">
        <v>90</v>
      </c>
      <c r="AD419" s="80">
        <v>45</v>
      </c>
      <c r="AE419" s="80">
        <v>12</v>
      </c>
      <c r="AF419" s="80">
        <f t="shared" si="469"/>
        <v>21</v>
      </c>
      <c r="AG419" s="80">
        <f t="shared" si="470"/>
        <v>21</v>
      </c>
      <c r="AH419" s="86">
        <v>0</v>
      </c>
      <c r="AI419" s="86">
        <v>12</v>
      </c>
      <c r="AJ419" s="40">
        <v>399.9</v>
      </c>
      <c r="AK419" s="86">
        <v>9</v>
      </c>
      <c r="AL419" s="86">
        <v>0</v>
      </c>
      <c r="AM419" s="91">
        <v>1</v>
      </c>
      <c r="AN419" s="91">
        <v>0.1</v>
      </c>
      <c r="AO419" s="122">
        <v>3.5</v>
      </c>
      <c r="AP419" s="122">
        <v>10</v>
      </c>
      <c r="AQ419" s="122">
        <v>3</v>
      </c>
      <c r="AR419" s="122">
        <v>3</v>
      </c>
      <c r="AS419" s="122" t="str">
        <f t="shared" si="471"/>
        <v>Free</v>
      </c>
      <c r="AT419" s="119" t="s">
        <v>74</v>
      </c>
      <c r="AU419" s="321" t="s">
        <v>74</v>
      </c>
      <c r="AV419" s="306">
        <f t="shared" si="472"/>
        <v>9</v>
      </c>
      <c r="AW419" s="276">
        <f t="shared" si="473"/>
        <v>0.46666666666666667</v>
      </c>
      <c r="AX419" s="276">
        <f t="shared" si="474"/>
        <v>2.7777777777777776E-2</v>
      </c>
      <c r="AY419" s="125">
        <f t="shared" si="475"/>
        <v>2.987647348184447</v>
      </c>
      <c r="AZ419" s="125">
        <f t="shared" si="476"/>
        <v>4.4814710222766703</v>
      </c>
      <c r="BA419" s="125">
        <f t="shared" si="477"/>
        <v>12.975294696368895</v>
      </c>
      <c r="BB419" s="125">
        <f t="shared" si="478"/>
        <v>0.9976542205047717</v>
      </c>
      <c r="BC419" s="125">
        <f t="shared" si="479"/>
        <v>0.9976542205047717</v>
      </c>
      <c r="BD419" s="326">
        <f t="shared" si="480"/>
        <v>900.48889936905459</v>
      </c>
      <c r="BE419" s="125">
        <f t="shared" si="481"/>
        <v>67</v>
      </c>
      <c r="BF419" s="125">
        <f t="shared" si="482"/>
        <v>2.0710874818092679</v>
      </c>
      <c r="BG419" s="125">
        <f t="shared" si="483"/>
        <v>0.68100000000000005</v>
      </c>
      <c r="BH419" s="127">
        <f t="shared" si="484"/>
        <v>420</v>
      </c>
      <c r="BI419" s="125">
        <f t="shared" si="485"/>
        <v>1.9109999999999998</v>
      </c>
      <c r="BJ419" s="125">
        <f t="shared" si="486"/>
        <v>8.5349999999999995E-2</v>
      </c>
      <c r="BK419" s="127">
        <f t="shared" si="487"/>
        <v>49</v>
      </c>
      <c r="BL419" s="126">
        <f>IF(AS419="Signalized",(AC419-BK419)^2/(2*AC419),IF(AS419="Free",PEDBIKE_DELAY(AX419,AW419,AF419,AE419,AO419,AR419,AM419,L419,TRUE),IF(AS419="Stop",1,"Control N/A!")))</f>
        <v>0.89710479292779333</v>
      </c>
      <c r="BM419" s="125">
        <f t="shared" si="488"/>
        <v>-4.3541621693944038E-3</v>
      </c>
      <c r="BN419" s="125">
        <f t="shared" si="489"/>
        <v>3.2726958378306055</v>
      </c>
      <c r="BO419" s="124" t="str">
        <f t="shared" si="490"/>
        <v>C</v>
      </c>
      <c r="BP419" s="310"/>
      <c r="BQ419" s="302">
        <f t="shared" si="491"/>
        <v>1500</v>
      </c>
      <c r="BR419" s="126">
        <v>404</v>
      </c>
      <c r="BS419" s="127">
        <f t="shared" si="492"/>
        <v>1.063070925179654E-3</v>
      </c>
      <c r="BT419" s="126">
        <f t="shared" si="493"/>
        <v>22.5</v>
      </c>
      <c r="BU419" s="303">
        <f t="shared" si="494"/>
        <v>5.0999999999999996</v>
      </c>
      <c r="BV419" s="276">
        <f t="shared" si="495"/>
        <v>0.46666666666666667</v>
      </c>
      <c r="BW419" s="276">
        <f t="shared" si="496"/>
        <v>6.9444444444444441E-3</v>
      </c>
      <c r="BX419" s="125">
        <f t="shared" si="497"/>
        <v>1</v>
      </c>
      <c r="BY419" s="125">
        <f t="shared" si="498"/>
        <v>3.3034263911740261E-2</v>
      </c>
      <c r="BZ419" s="125">
        <f t="shared" si="499"/>
        <v>5.0999999999999996</v>
      </c>
      <c r="CA419" s="125">
        <f t="shared" si="500"/>
        <v>0.10714700715672154</v>
      </c>
      <c r="CB419" s="125">
        <f t="shared" si="501"/>
        <v>0.90744942248965677</v>
      </c>
      <c r="CC419" s="125">
        <f t="shared" si="502"/>
        <v>17.533215342562965</v>
      </c>
      <c r="CD419" s="125">
        <f t="shared" si="503"/>
        <v>1.6227092055674137</v>
      </c>
      <c r="CE419" s="125">
        <f t="shared" si="504"/>
        <v>11</v>
      </c>
      <c r="CF419" s="304" cm="1">
        <f t="array" ref="CF419">PEDBIKE_DELAY(BW419,BV419,AG419,AH419,AP419,AQ419,AN419,L419,FALSE)</f>
        <v>3.1179758132852857</v>
      </c>
      <c r="CG419" s="306">
        <f t="shared" si="505"/>
        <v>5.0999999999999996</v>
      </c>
      <c r="CH419" s="125">
        <f t="shared" si="506"/>
        <v>1</v>
      </c>
      <c r="CI419" s="125">
        <f t="shared" si="507"/>
        <v>3.3034263911740261E-2</v>
      </c>
      <c r="CJ419" s="125">
        <f t="shared" si="508"/>
        <v>5.0999999999999996</v>
      </c>
      <c r="CK419" s="125">
        <f t="shared" si="509"/>
        <v>0.90744942248965677</v>
      </c>
      <c r="CL419" s="125">
        <f t="shared" si="510"/>
        <v>1</v>
      </c>
      <c r="CM419" s="125">
        <f t="shared" si="511"/>
        <v>15.910506136995552</v>
      </c>
      <c r="CN419" s="125">
        <f t="shared" si="512"/>
        <v>1.6227092055674137</v>
      </c>
      <c r="CO419" s="127">
        <f t="shared" si="513"/>
        <v>11</v>
      </c>
      <c r="CP419" s="125" cm="1">
        <f t="array" ref="CP419">PEDBIKE_DELAY(BW419,AW419,AG419,AH419,AP419,AQ419,AN419,L419,FALSE)</f>
        <v>3.1179758132852857</v>
      </c>
      <c r="CQ419" s="126">
        <f t="shared" si="514"/>
        <v>30.5</v>
      </c>
      <c r="CR419" s="126">
        <f t="shared" si="515"/>
        <v>78.5</v>
      </c>
      <c r="CS419" s="126">
        <f t="shared" si="516"/>
        <v>54.5</v>
      </c>
      <c r="CT419" s="304">
        <f t="shared" si="517"/>
        <v>35.950000000000003</v>
      </c>
      <c r="CU419" s="126">
        <f t="shared" si="528"/>
        <v>0</v>
      </c>
      <c r="CV419" s="126">
        <f t="shared" si="518"/>
        <v>0</v>
      </c>
      <c r="CW419" s="127">
        <f t="shared" si="519"/>
        <v>0</v>
      </c>
      <c r="CX419" s="124">
        <f t="shared" si="520"/>
        <v>12</v>
      </c>
      <c r="CY419" s="124">
        <f t="shared" si="529"/>
        <v>1.9109999999999998</v>
      </c>
      <c r="CZ419" s="124">
        <f t="shared" si="530"/>
        <v>0</v>
      </c>
      <c r="DA419" s="125">
        <f t="shared" si="521"/>
        <v>-2.2515000000000001</v>
      </c>
      <c r="DB419" s="125">
        <f t="shared" si="522"/>
        <v>1.3859999999999999</v>
      </c>
      <c r="DC419" s="125">
        <f t="shared" si="523"/>
        <v>3.2668999999999997</v>
      </c>
      <c r="DD419" s="125">
        <f t="shared" si="531"/>
        <v>3.1778999999999993</v>
      </c>
      <c r="DE419" s="298" t="str">
        <f t="shared" si="524"/>
        <v>C</v>
      </c>
    </row>
    <row r="420" spans="1:109" x14ac:dyDescent="0.25">
      <c r="A420" s="23">
        <v>700</v>
      </c>
      <c r="B420" s="23">
        <v>35</v>
      </c>
      <c r="C420" s="23">
        <v>1</v>
      </c>
      <c r="D420" s="23" t="s">
        <v>267</v>
      </c>
      <c r="E420" s="312">
        <f t="shared" si="456"/>
        <v>3.6018472899500016</v>
      </c>
      <c r="F420" s="287" t="str">
        <f t="shared" si="457"/>
        <v>D</v>
      </c>
      <c r="G420" s="312">
        <f t="shared" si="458"/>
        <v>3.4978999999999996</v>
      </c>
      <c r="H420" s="312">
        <f t="shared" si="458"/>
        <v>3.7273999999999998</v>
      </c>
      <c r="I420" s="287" t="str">
        <f t="shared" si="459"/>
        <v>C</v>
      </c>
      <c r="J420" s="320">
        <f t="shared" si="525"/>
        <v>1</v>
      </c>
      <c r="K420" s="80">
        <f t="shared" si="526"/>
        <v>1</v>
      </c>
      <c r="L420" s="82">
        <f t="shared" si="527"/>
        <v>1</v>
      </c>
      <c r="M420" s="80">
        <f t="shared" si="460"/>
        <v>35</v>
      </c>
      <c r="N420" s="80">
        <f t="shared" si="461"/>
        <v>140</v>
      </c>
      <c r="O420" s="80">
        <f t="shared" si="462"/>
        <v>140</v>
      </c>
      <c r="P420" s="80">
        <f t="shared" si="463"/>
        <v>700</v>
      </c>
      <c r="Q420" s="80">
        <f t="shared" si="464"/>
        <v>1960</v>
      </c>
      <c r="R420" s="80">
        <f t="shared" si="465"/>
        <v>1960</v>
      </c>
      <c r="S420" s="80">
        <f t="shared" si="466"/>
        <v>70</v>
      </c>
      <c r="T420" s="80">
        <f>0</f>
        <v>0</v>
      </c>
      <c r="U420" s="80">
        <f>'Int. Sens. Plot'!$B$2</f>
        <v>100</v>
      </c>
      <c r="V420" s="80">
        <f>'Int. Sens. Plot'!$B$3</f>
        <v>25</v>
      </c>
      <c r="W420" s="80">
        <f t="shared" si="467"/>
        <v>5</v>
      </c>
      <c r="X420" s="80">
        <f t="shared" si="468"/>
        <v>5</v>
      </c>
      <c r="Y420" s="225">
        <v>0.5</v>
      </c>
      <c r="Z420" s="80">
        <v>0</v>
      </c>
      <c r="AA420" s="86">
        <v>45</v>
      </c>
      <c r="AB420" s="86">
        <v>5</v>
      </c>
      <c r="AC420" s="80">
        <v>90</v>
      </c>
      <c r="AD420" s="80">
        <v>45</v>
      </c>
      <c r="AE420" s="80">
        <v>12</v>
      </c>
      <c r="AF420" s="80">
        <f t="shared" si="469"/>
        <v>21</v>
      </c>
      <c r="AG420" s="80">
        <f t="shared" si="470"/>
        <v>21</v>
      </c>
      <c r="AH420" s="86">
        <v>0</v>
      </c>
      <c r="AI420" s="86">
        <v>12</v>
      </c>
      <c r="AJ420" s="40">
        <v>400.9</v>
      </c>
      <c r="AK420" s="86">
        <v>9</v>
      </c>
      <c r="AL420" s="86">
        <v>0</v>
      </c>
      <c r="AM420" s="91">
        <v>1</v>
      </c>
      <c r="AN420" s="91">
        <v>0.1</v>
      </c>
      <c r="AO420" s="122">
        <v>3.5</v>
      </c>
      <c r="AP420" s="122">
        <v>10</v>
      </c>
      <c r="AQ420" s="122">
        <v>3</v>
      </c>
      <c r="AR420" s="122">
        <v>3</v>
      </c>
      <c r="AS420" s="122" t="str">
        <f t="shared" si="471"/>
        <v>Free</v>
      </c>
      <c r="AT420" s="119" t="s">
        <v>74</v>
      </c>
      <c r="AU420" s="321" t="s">
        <v>74</v>
      </c>
      <c r="AV420" s="306">
        <f t="shared" si="472"/>
        <v>9</v>
      </c>
      <c r="AW420" s="276">
        <f t="shared" si="473"/>
        <v>0.5444444444444444</v>
      </c>
      <c r="AX420" s="276">
        <f t="shared" si="474"/>
        <v>2.7777777777777776E-2</v>
      </c>
      <c r="AY420" s="125">
        <f t="shared" si="475"/>
        <v>4.8399441758296087</v>
      </c>
      <c r="AZ420" s="125">
        <f t="shared" si="476"/>
        <v>7.2599162637444135</v>
      </c>
      <c r="BA420" s="125">
        <f t="shared" si="477"/>
        <v>16.679888351659216</v>
      </c>
      <c r="BB420" s="125">
        <f t="shared" si="478"/>
        <v>0.99988622327094279</v>
      </c>
      <c r="BC420" s="125">
        <f t="shared" si="479"/>
        <v>0.99988622327094279</v>
      </c>
      <c r="BD420" s="326">
        <f t="shared" si="480"/>
        <v>16126.643031456151</v>
      </c>
      <c r="BE420" s="125">
        <f t="shared" si="481"/>
        <v>134</v>
      </c>
      <c r="BF420" s="125">
        <f t="shared" si="482"/>
        <v>1.7967726605931125</v>
      </c>
      <c r="BG420" s="125">
        <f t="shared" si="483"/>
        <v>0.68100000000000005</v>
      </c>
      <c r="BH420" s="127">
        <f t="shared" si="484"/>
        <v>490</v>
      </c>
      <c r="BI420" s="125">
        <f t="shared" si="485"/>
        <v>2.2294999999999998</v>
      </c>
      <c r="BJ420" s="125">
        <f t="shared" si="486"/>
        <v>9.9574999999999997E-2</v>
      </c>
      <c r="BK420" s="127">
        <f t="shared" si="487"/>
        <v>49</v>
      </c>
      <c r="BL420" s="126">
        <f>IF(AS420="Signalized",(AC420-BK420)^2/(2*AC420),IF(AS420="Free",PEDBIKE_DELAY(AX420,AW420,AF420,AE420,AO420,AR420,AM420,L420,TRUE),IF(AS420="Stop",1,"Control N/A!")))</f>
        <v>0.82061722784621549</v>
      </c>
      <c r="BM420" s="125">
        <f t="shared" si="488"/>
        <v>-7.9277100499981872E-3</v>
      </c>
      <c r="BN420" s="125">
        <f t="shared" si="489"/>
        <v>3.6018472899500016</v>
      </c>
      <c r="BO420" s="124" t="str">
        <f t="shared" si="490"/>
        <v>D</v>
      </c>
      <c r="BP420" s="310"/>
      <c r="BQ420" s="302">
        <f t="shared" si="491"/>
        <v>1500</v>
      </c>
      <c r="BR420" s="126">
        <v>405</v>
      </c>
      <c r="BS420" s="127">
        <f t="shared" si="492"/>
        <v>1.0837351845819334E-4</v>
      </c>
      <c r="BT420" s="126">
        <f t="shared" si="493"/>
        <v>22.5</v>
      </c>
      <c r="BU420" s="303">
        <f t="shared" si="494"/>
        <v>5.0999999999999996</v>
      </c>
      <c r="BV420" s="276">
        <f t="shared" si="495"/>
        <v>0.5444444444444444</v>
      </c>
      <c r="BW420" s="276">
        <f t="shared" si="496"/>
        <v>6.9444444444444441E-3</v>
      </c>
      <c r="BX420" s="125">
        <f t="shared" si="497"/>
        <v>1</v>
      </c>
      <c r="BY420" s="125">
        <f t="shared" si="498"/>
        <v>2.5007993669979085E-2</v>
      </c>
      <c r="BZ420" s="125">
        <f t="shared" si="499"/>
        <v>5.0999999999999996</v>
      </c>
      <c r="CA420" s="125">
        <f t="shared" si="500"/>
        <v>0.12385372572753117</v>
      </c>
      <c r="CB420" s="125">
        <f t="shared" si="501"/>
        <v>0.93775435255640316</v>
      </c>
      <c r="CC420" s="125">
        <f t="shared" si="502"/>
        <v>24.069316943205806</v>
      </c>
      <c r="CD420" s="125">
        <f t="shared" si="503"/>
        <v>1.4982102166549829</v>
      </c>
      <c r="CE420" s="125">
        <f t="shared" si="504"/>
        <v>16</v>
      </c>
      <c r="CF420" s="304" cm="1">
        <f t="array" ref="CF420">PEDBIKE_DELAY(BW420,BV420,AG420,AH420,AP420,AQ420,AN420,L420,FALSE)</f>
        <v>3.8160978024397934</v>
      </c>
      <c r="CG420" s="306">
        <f t="shared" si="505"/>
        <v>5.0999999999999996</v>
      </c>
      <c r="CH420" s="125">
        <f t="shared" si="506"/>
        <v>1</v>
      </c>
      <c r="CI420" s="125">
        <f t="shared" si="507"/>
        <v>2.5007993669979085E-2</v>
      </c>
      <c r="CJ420" s="125">
        <f t="shared" si="508"/>
        <v>5.0999999999999996</v>
      </c>
      <c r="CK420" s="125">
        <f t="shared" si="509"/>
        <v>0.93775435255640305</v>
      </c>
      <c r="CL420" s="125">
        <f t="shared" si="510"/>
        <v>1</v>
      </c>
      <c r="CM420" s="125">
        <f t="shared" si="511"/>
        <v>22.571106726550823</v>
      </c>
      <c r="CN420" s="125">
        <f t="shared" si="512"/>
        <v>1.4982102166549829</v>
      </c>
      <c r="CO420" s="127">
        <f t="shared" si="513"/>
        <v>16</v>
      </c>
      <c r="CP420" s="125" cm="1">
        <f t="array" ref="CP420">PEDBIKE_DELAY(BW420,AW420,AG420,AH420,AP420,AQ420,AN420,L420,FALSE)</f>
        <v>3.8160978024397934</v>
      </c>
      <c r="CQ420" s="126">
        <f t="shared" si="514"/>
        <v>30.5</v>
      </c>
      <c r="CR420" s="126">
        <f t="shared" si="515"/>
        <v>78.5</v>
      </c>
      <c r="CS420" s="126">
        <f t="shared" si="516"/>
        <v>54.5</v>
      </c>
      <c r="CT420" s="304">
        <f t="shared" si="517"/>
        <v>35.950000000000003</v>
      </c>
      <c r="CU420" s="126">
        <f t="shared" si="528"/>
        <v>0</v>
      </c>
      <c r="CV420" s="126">
        <f t="shared" si="518"/>
        <v>0</v>
      </c>
      <c r="CW420" s="127">
        <f t="shared" si="519"/>
        <v>0</v>
      </c>
      <c r="CX420" s="124">
        <f t="shared" si="520"/>
        <v>12</v>
      </c>
      <c r="CY420" s="124">
        <f t="shared" si="529"/>
        <v>2.2294999999999998</v>
      </c>
      <c r="CZ420" s="124">
        <f t="shared" si="530"/>
        <v>0</v>
      </c>
      <c r="DA420" s="125">
        <f t="shared" si="521"/>
        <v>-2.2515000000000001</v>
      </c>
      <c r="DB420" s="125">
        <f t="shared" si="522"/>
        <v>1.617</v>
      </c>
      <c r="DC420" s="125">
        <f t="shared" si="523"/>
        <v>3.4978999999999996</v>
      </c>
      <c r="DD420" s="125">
        <f t="shared" si="531"/>
        <v>3.7273999999999998</v>
      </c>
      <c r="DE420" s="298" t="str">
        <f t="shared" si="524"/>
        <v>C</v>
      </c>
    </row>
    <row r="421" spans="1:109" x14ac:dyDescent="0.25">
      <c r="A421" s="23">
        <v>800</v>
      </c>
      <c r="B421" s="23">
        <v>35</v>
      </c>
      <c r="C421" s="23">
        <v>1</v>
      </c>
      <c r="D421" s="23" t="s">
        <v>267</v>
      </c>
      <c r="E421" s="312">
        <f t="shared" si="456"/>
        <v>3.930874761949374</v>
      </c>
      <c r="F421" s="287" t="str">
        <f t="shared" si="457"/>
        <v>D</v>
      </c>
      <c r="G421" s="312">
        <f t="shared" si="458"/>
        <v>3.7288999999999994</v>
      </c>
      <c r="H421" s="312">
        <f t="shared" si="458"/>
        <v>4.2768999999999995</v>
      </c>
      <c r="I421" s="287" t="str">
        <f t="shared" si="459"/>
        <v>D</v>
      </c>
      <c r="J421" s="320">
        <f t="shared" si="525"/>
        <v>1</v>
      </c>
      <c r="K421" s="80">
        <f t="shared" si="526"/>
        <v>1</v>
      </c>
      <c r="L421" s="82">
        <f t="shared" si="527"/>
        <v>1</v>
      </c>
      <c r="M421" s="80">
        <f t="shared" si="460"/>
        <v>35</v>
      </c>
      <c r="N421" s="80">
        <f t="shared" si="461"/>
        <v>160</v>
      </c>
      <c r="O421" s="80">
        <f t="shared" si="462"/>
        <v>160</v>
      </c>
      <c r="P421" s="80">
        <f t="shared" si="463"/>
        <v>800</v>
      </c>
      <c r="Q421" s="80">
        <f t="shared" si="464"/>
        <v>2240</v>
      </c>
      <c r="R421" s="80">
        <f t="shared" si="465"/>
        <v>2240</v>
      </c>
      <c r="S421" s="80">
        <f t="shared" si="466"/>
        <v>80</v>
      </c>
      <c r="T421" s="80">
        <f>0</f>
        <v>0</v>
      </c>
      <c r="U421" s="80">
        <f>'Int. Sens. Plot'!$B$2</f>
        <v>100</v>
      </c>
      <c r="V421" s="80">
        <f>'Int. Sens. Plot'!$B$3</f>
        <v>25</v>
      </c>
      <c r="W421" s="80">
        <f t="shared" si="467"/>
        <v>5</v>
      </c>
      <c r="X421" s="80">
        <f t="shared" si="468"/>
        <v>5</v>
      </c>
      <c r="Y421" s="225">
        <v>0.5</v>
      </c>
      <c r="Z421" s="80">
        <v>0</v>
      </c>
      <c r="AA421" s="86">
        <v>45</v>
      </c>
      <c r="AB421" s="86">
        <v>5</v>
      </c>
      <c r="AC421" s="80">
        <v>90</v>
      </c>
      <c r="AD421" s="80">
        <v>45</v>
      </c>
      <c r="AE421" s="80">
        <v>12</v>
      </c>
      <c r="AF421" s="80">
        <f t="shared" si="469"/>
        <v>21</v>
      </c>
      <c r="AG421" s="80">
        <f t="shared" si="470"/>
        <v>21</v>
      </c>
      <c r="AH421" s="86">
        <v>0</v>
      </c>
      <c r="AI421" s="86">
        <v>12</v>
      </c>
      <c r="AJ421" s="40">
        <v>401.9</v>
      </c>
      <c r="AK421" s="86">
        <v>9</v>
      </c>
      <c r="AL421" s="86">
        <v>0</v>
      </c>
      <c r="AM421" s="91">
        <v>1</v>
      </c>
      <c r="AN421" s="91">
        <v>0.1</v>
      </c>
      <c r="AO421" s="122">
        <v>3.5</v>
      </c>
      <c r="AP421" s="122">
        <v>10</v>
      </c>
      <c r="AQ421" s="122">
        <v>3</v>
      </c>
      <c r="AR421" s="122">
        <v>3</v>
      </c>
      <c r="AS421" s="122" t="str">
        <f t="shared" si="471"/>
        <v>Free</v>
      </c>
      <c r="AT421" s="119" t="s">
        <v>74</v>
      </c>
      <c r="AU421" s="321" t="s">
        <v>74</v>
      </c>
      <c r="AV421" s="306">
        <f t="shared" si="472"/>
        <v>9</v>
      </c>
      <c r="AW421" s="276">
        <f t="shared" si="473"/>
        <v>0.62222222222222223</v>
      </c>
      <c r="AX421" s="276">
        <f t="shared" si="474"/>
        <v>2.7777777777777776E-2</v>
      </c>
      <c r="AY421" s="125">
        <f t="shared" si="475"/>
        <v>8.201468517576977</v>
      </c>
      <c r="AZ421" s="125">
        <f t="shared" si="476"/>
        <v>12.302202776365466</v>
      </c>
      <c r="BA421" s="125">
        <f t="shared" si="477"/>
        <v>23.402937035153954</v>
      </c>
      <c r="BB421" s="125">
        <f t="shared" si="478"/>
        <v>0.99999952589048069</v>
      </c>
      <c r="BC421" s="125">
        <f t="shared" si="479"/>
        <v>0.99999952589048069</v>
      </c>
      <c r="BD421" s="326">
        <f t="shared" si="480"/>
        <v>3389790.114141108</v>
      </c>
      <c r="BE421" s="125">
        <f t="shared" si="481"/>
        <v>270</v>
      </c>
      <c r="BF421" s="125">
        <f t="shared" si="482"/>
        <v>1.5856686655779488</v>
      </c>
      <c r="BG421" s="125">
        <f t="shared" si="483"/>
        <v>0.68100000000000005</v>
      </c>
      <c r="BH421" s="127">
        <f t="shared" si="484"/>
        <v>560</v>
      </c>
      <c r="BI421" s="125">
        <f t="shared" si="485"/>
        <v>2.5479999999999996</v>
      </c>
      <c r="BJ421" s="125">
        <f t="shared" si="486"/>
        <v>0.1138</v>
      </c>
      <c r="BK421" s="127">
        <f t="shared" si="487"/>
        <v>49</v>
      </c>
      <c r="BL421" s="126">
        <f>IF(AS421="Signalized",(AC421-BK421)^2/(2*AC421),IF(AS421="Free",PEDBIKE_DELAY(AX421,AW421,AF421,AE421,AO421,AR421,AM421,L421,TRUE),IF(AS421="Stop",1,"Control N/A!")))</f>
        <v>0.7483337686185747</v>
      </c>
      <c r="BM421" s="125">
        <f t="shared" si="488"/>
        <v>-1.1625238050625429E-2</v>
      </c>
      <c r="BN421" s="125">
        <f t="shared" si="489"/>
        <v>3.930874761949374</v>
      </c>
      <c r="BO421" s="124" t="str">
        <f t="shared" si="490"/>
        <v>D</v>
      </c>
      <c r="BP421" s="310"/>
      <c r="BQ421" s="302">
        <f t="shared" si="491"/>
        <v>1500</v>
      </c>
      <c r="BR421" s="126">
        <v>406</v>
      </c>
      <c r="BS421" s="127">
        <f t="shared" si="492"/>
        <v>1.0925934991330984E-5</v>
      </c>
      <c r="BT421" s="126">
        <f t="shared" si="493"/>
        <v>22.5</v>
      </c>
      <c r="BU421" s="303">
        <f t="shared" si="494"/>
        <v>5.0999999999999996</v>
      </c>
      <c r="BV421" s="276">
        <f t="shared" si="495"/>
        <v>0.62222222222222223</v>
      </c>
      <c r="BW421" s="276">
        <f t="shared" si="496"/>
        <v>6.9444444444444441E-3</v>
      </c>
      <c r="BX421" s="125">
        <f t="shared" si="497"/>
        <v>1</v>
      </c>
      <c r="BY421" s="125">
        <f t="shared" si="498"/>
        <v>1.9168198021168942E-2</v>
      </c>
      <c r="BZ421" s="125">
        <f t="shared" si="499"/>
        <v>5.0999999999999996</v>
      </c>
      <c r="CA421" s="125">
        <f t="shared" si="500"/>
        <v>0.14024783466647361</v>
      </c>
      <c r="CB421" s="125">
        <f t="shared" si="501"/>
        <v>0.95813618099530984</v>
      </c>
      <c r="CC421" s="125">
        <f t="shared" si="502"/>
        <v>33.066947161825624</v>
      </c>
      <c r="CD421" s="125">
        <f t="shared" si="503"/>
        <v>1.3843086910203222</v>
      </c>
      <c r="CE421" s="125">
        <f t="shared" si="504"/>
        <v>24</v>
      </c>
      <c r="CF421" s="304" cm="1">
        <f t="array" ref="CF421">PEDBIKE_DELAY(BW421,BV421,AG421,AH421,AP421,AQ421,AN421,L421,FALSE)</f>
        <v>4.5231332291687547</v>
      </c>
      <c r="CG421" s="306">
        <f t="shared" si="505"/>
        <v>5.0999999999999996</v>
      </c>
      <c r="CH421" s="125">
        <f t="shared" si="506"/>
        <v>1</v>
      </c>
      <c r="CI421" s="125">
        <f t="shared" si="507"/>
        <v>1.9168198021168942E-2</v>
      </c>
      <c r="CJ421" s="125">
        <f t="shared" si="508"/>
        <v>5.0999999999999996</v>
      </c>
      <c r="CK421" s="125">
        <f t="shared" si="509"/>
        <v>0.95813618099530984</v>
      </c>
      <c r="CL421" s="125">
        <f t="shared" si="510"/>
        <v>1</v>
      </c>
      <c r="CM421" s="125">
        <f t="shared" si="511"/>
        <v>31.682638470805301</v>
      </c>
      <c r="CN421" s="125">
        <f t="shared" si="512"/>
        <v>1.3843086910203222</v>
      </c>
      <c r="CO421" s="127">
        <f t="shared" si="513"/>
        <v>24</v>
      </c>
      <c r="CP421" s="125" cm="1">
        <f t="array" ref="CP421">PEDBIKE_DELAY(BW421,AW421,AG421,AH421,AP421,AQ421,AN421,L421,FALSE)</f>
        <v>4.5231332291687547</v>
      </c>
      <c r="CQ421" s="126">
        <f t="shared" si="514"/>
        <v>30.5</v>
      </c>
      <c r="CR421" s="126">
        <f t="shared" si="515"/>
        <v>78.5</v>
      </c>
      <c r="CS421" s="126">
        <f t="shared" si="516"/>
        <v>54.5</v>
      </c>
      <c r="CT421" s="304">
        <f t="shared" si="517"/>
        <v>35.950000000000003</v>
      </c>
      <c r="CU421" s="126">
        <f t="shared" si="528"/>
        <v>0</v>
      </c>
      <c r="CV421" s="126">
        <f t="shared" si="518"/>
        <v>0</v>
      </c>
      <c r="CW421" s="127">
        <f t="shared" si="519"/>
        <v>0</v>
      </c>
      <c r="CX421" s="124">
        <f t="shared" si="520"/>
        <v>12</v>
      </c>
      <c r="CY421" s="124">
        <f t="shared" si="529"/>
        <v>2.5479999999999996</v>
      </c>
      <c r="CZ421" s="124">
        <f t="shared" si="530"/>
        <v>0</v>
      </c>
      <c r="DA421" s="125">
        <f t="shared" si="521"/>
        <v>-2.2515000000000001</v>
      </c>
      <c r="DB421" s="125">
        <f t="shared" si="522"/>
        <v>1.8480000000000001</v>
      </c>
      <c r="DC421" s="125">
        <f t="shared" si="523"/>
        <v>3.7288999999999994</v>
      </c>
      <c r="DD421" s="125">
        <f t="shared" si="531"/>
        <v>4.2768999999999995</v>
      </c>
      <c r="DE421" s="298" t="str">
        <f t="shared" si="524"/>
        <v>D</v>
      </c>
    </row>
    <row r="422" spans="1:109" x14ac:dyDescent="0.25">
      <c r="A422" s="23">
        <v>900</v>
      </c>
      <c r="B422" s="23">
        <v>35</v>
      </c>
      <c r="C422" s="23">
        <v>1</v>
      </c>
      <c r="D422" s="23" t="s">
        <v>267</v>
      </c>
      <c r="E422" s="312">
        <f t="shared" si="456"/>
        <v>4.2599308020152895</v>
      </c>
      <c r="F422" s="287" t="str">
        <f t="shared" si="457"/>
        <v>E</v>
      </c>
      <c r="G422" s="312">
        <f t="shared" si="458"/>
        <v>3.9598999999999993</v>
      </c>
      <c r="H422" s="312">
        <f t="shared" si="458"/>
        <v>4.8263999999999996</v>
      </c>
      <c r="I422" s="287" t="str">
        <f t="shared" si="459"/>
        <v>D</v>
      </c>
      <c r="J422" s="320">
        <f t="shared" si="525"/>
        <v>1</v>
      </c>
      <c r="K422" s="80">
        <f t="shared" si="526"/>
        <v>1</v>
      </c>
      <c r="L422" s="82">
        <f t="shared" si="527"/>
        <v>1</v>
      </c>
      <c r="M422" s="80">
        <f t="shared" si="460"/>
        <v>35</v>
      </c>
      <c r="N422" s="80">
        <f t="shared" si="461"/>
        <v>180</v>
      </c>
      <c r="O422" s="80">
        <f t="shared" si="462"/>
        <v>180</v>
      </c>
      <c r="P422" s="80">
        <f t="shared" si="463"/>
        <v>900</v>
      </c>
      <c r="Q422" s="80">
        <f t="shared" si="464"/>
        <v>2520</v>
      </c>
      <c r="R422" s="80">
        <f t="shared" si="465"/>
        <v>2520</v>
      </c>
      <c r="S422" s="80">
        <f t="shared" si="466"/>
        <v>90</v>
      </c>
      <c r="T422" s="80">
        <f>0</f>
        <v>0</v>
      </c>
      <c r="U422" s="80">
        <f>'Int. Sens. Plot'!$B$2</f>
        <v>100</v>
      </c>
      <c r="V422" s="80">
        <f>'Int. Sens. Plot'!$B$3</f>
        <v>25</v>
      </c>
      <c r="W422" s="80">
        <f t="shared" si="467"/>
        <v>5</v>
      </c>
      <c r="X422" s="80">
        <f t="shared" si="468"/>
        <v>5</v>
      </c>
      <c r="Y422" s="225">
        <v>0.5</v>
      </c>
      <c r="Z422" s="80">
        <v>0</v>
      </c>
      <c r="AA422" s="86">
        <v>45</v>
      </c>
      <c r="AB422" s="86">
        <v>5</v>
      </c>
      <c r="AC422" s="80">
        <v>90</v>
      </c>
      <c r="AD422" s="80">
        <v>45</v>
      </c>
      <c r="AE422" s="80">
        <v>12</v>
      </c>
      <c r="AF422" s="80">
        <f t="shared" si="469"/>
        <v>21</v>
      </c>
      <c r="AG422" s="80">
        <f t="shared" si="470"/>
        <v>21</v>
      </c>
      <c r="AH422" s="86">
        <v>0</v>
      </c>
      <c r="AI422" s="86">
        <v>12</v>
      </c>
      <c r="AJ422" s="40">
        <v>402.9</v>
      </c>
      <c r="AK422" s="86">
        <v>9</v>
      </c>
      <c r="AL422" s="86">
        <v>0</v>
      </c>
      <c r="AM422" s="91">
        <v>1</v>
      </c>
      <c r="AN422" s="91">
        <v>0.1</v>
      </c>
      <c r="AO422" s="122">
        <v>3.5</v>
      </c>
      <c r="AP422" s="122">
        <v>10</v>
      </c>
      <c r="AQ422" s="122">
        <v>3</v>
      </c>
      <c r="AR422" s="122">
        <v>3</v>
      </c>
      <c r="AS422" s="122" t="str">
        <f t="shared" si="471"/>
        <v>Free</v>
      </c>
      <c r="AT422" s="119" t="s">
        <v>74</v>
      </c>
      <c r="AU422" s="321" t="s">
        <v>74</v>
      </c>
      <c r="AV422" s="306">
        <f t="shared" si="472"/>
        <v>9</v>
      </c>
      <c r="AW422" s="276">
        <f t="shared" si="473"/>
        <v>0.7</v>
      </c>
      <c r="AX422" s="276">
        <f t="shared" si="474"/>
        <v>2.7777777777777776E-2</v>
      </c>
      <c r="AY422" s="125">
        <f t="shared" si="475"/>
        <v>14.356175314486721</v>
      </c>
      <c r="AZ422" s="125">
        <f t="shared" si="476"/>
        <v>21.534262971730083</v>
      </c>
      <c r="BA422" s="125">
        <f t="shared" si="477"/>
        <v>35.712350628973439</v>
      </c>
      <c r="BB422" s="125">
        <f t="shared" si="478"/>
        <v>0.99999999998609324</v>
      </c>
      <c r="BC422" s="125">
        <f t="shared" si="479"/>
        <v>0.99999999998609324</v>
      </c>
      <c r="BD422" s="326">
        <f t="shared" si="480"/>
        <v>102724900578.33536</v>
      </c>
      <c r="BE422" s="125">
        <f t="shared" si="481"/>
        <v>545</v>
      </c>
      <c r="BF422" s="125">
        <f t="shared" si="482"/>
        <v>1.4172705187406869</v>
      </c>
      <c r="BG422" s="125">
        <f t="shared" si="483"/>
        <v>0.68100000000000005</v>
      </c>
      <c r="BH422" s="127">
        <f t="shared" si="484"/>
        <v>630</v>
      </c>
      <c r="BI422" s="125">
        <f t="shared" si="485"/>
        <v>2.8664999999999994</v>
      </c>
      <c r="BJ422" s="125">
        <f t="shared" si="486"/>
        <v>0.128025</v>
      </c>
      <c r="BK422" s="127">
        <f t="shared" si="487"/>
        <v>49</v>
      </c>
      <c r="BL422" s="126">
        <f>IF(AS422="Signalized",(AC422-BK422)^2/(2*AC422),IF(AS422="Free",PEDBIKE_DELAY(AX422,AW422,AF422,AE422,AO422,AR422,AM422,L422,TRUE),IF(AS422="Stop",1,"Control N/A!")))</f>
        <v>0.68290368562967596</v>
      </c>
      <c r="BM422" s="125">
        <f t="shared" si="488"/>
        <v>-1.529419798471022E-2</v>
      </c>
      <c r="BN422" s="125">
        <f t="shared" si="489"/>
        <v>4.2599308020152895</v>
      </c>
      <c r="BO422" s="124" t="str">
        <f t="shared" si="490"/>
        <v>E</v>
      </c>
      <c r="BP422" s="310"/>
      <c r="BQ422" s="302">
        <f t="shared" si="491"/>
        <v>1500</v>
      </c>
      <c r="BR422" s="126">
        <v>407</v>
      </c>
      <c r="BS422" s="127">
        <f t="shared" si="492"/>
        <v>1.0893528066097737E-6</v>
      </c>
      <c r="BT422" s="126">
        <f t="shared" si="493"/>
        <v>22.5</v>
      </c>
      <c r="BU422" s="303">
        <f t="shared" si="494"/>
        <v>5.0999999999999996</v>
      </c>
      <c r="BV422" s="276">
        <f t="shared" si="495"/>
        <v>0.7</v>
      </c>
      <c r="BW422" s="276">
        <f t="shared" si="496"/>
        <v>6.9444444444444441E-3</v>
      </c>
      <c r="BX422" s="125">
        <f t="shared" si="497"/>
        <v>1</v>
      </c>
      <c r="BY422" s="125">
        <f t="shared" si="498"/>
        <v>1.4922787488370323E-2</v>
      </c>
      <c r="BZ422" s="125">
        <f t="shared" si="499"/>
        <v>5.0999999999999996</v>
      </c>
      <c r="CA422" s="125">
        <f t="shared" si="500"/>
        <v>0.1563351834036163</v>
      </c>
      <c r="CB422" s="125">
        <f t="shared" si="501"/>
        <v>0.97184414631969984</v>
      </c>
      <c r="CC422" s="125">
        <f t="shared" si="502"/>
        <v>45.490235194046669</v>
      </c>
      <c r="CD422" s="125">
        <f t="shared" si="503"/>
        <v>1.280816406006017</v>
      </c>
      <c r="CE422" s="125">
        <f t="shared" si="504"/>
        <v>36</v>
      </c>
      <c r="CF422" s="304" cm="1">
        <f t="array" ref="CF422">PEDBIKE_DELAY(BW422,BV422,AG422,AH422,AP422,AQ422,AN422,L422,FALSE)</f>
        <v>5.2191779468183306</v>
      </c>
      <c r="CG422" s="306">
        <f t="shared" si="505"/>
        <v>5.0999999999999996</v>
      </c>
      <c r="CH422" s="125">
        <f t="shared" si="506"/>
        <v>1</v>
      </c>
      <c r="CI422" s="125">
        <f t="shared" si="507"/>
        <v>1.4922787488370323E-2</v>
      </c>
      <c r="CJ422" s="125">
        <f t="shared" si="508"/>
        <v>5.0999999999999996</v>
      </c>
      <c r="CK422" s="125">
        <f t="shared" si="509"/>
        <v>0.97184414631969984</v>
      </c>
      <c r="CL422" s="125">
        <f t="shared" si="510"/>
        <v>1</v>
      </c>
      <c r="CM422" s="125">
        <f t="shared" si="511"/>
        <v>44.209418788040651</v>
      </c>
      <c r="CN422" s="125">
        <f t="shared" si="512"/>
        <v>1.280816406006017</v>
      </c>
      <c r="CO422" s="127">
        <f t="shared" si="513"/>
        <v>36</v>
      </c>
      <c r="CP422" s="125" cm="1">
        <f t="array" ref="CP422">PEDBIKE_DELAY(BW422,AW422,AG422,AH422,AP422,AQ422,AN422,L422,FALSE)</f>
        <v>5.2191779468183306</v>
      </c>
      <c r="CQ422" s="126">
        <f t="shared" si="514"/>
        <v>30.5</v>
      </c>
      <c r="CR422" s="126">
        <f t="shared" si="515"/>
        <v>78.5</v>
      </c>
      <c r="CS422" s="126">
        <f t="shared" si="516"/>
        <v>54.5</v>
      </c>
      <c r="CT422" s="304">
        <f t="shared" si="517"/>
        <v>35.950000000000003</v>
      </c>
      <c r="CU422" s="126">
        <f t="shared" si="528"/>
        <v>0</v>
      </c>
      <c r="CV422" s="126">
        <f t="shared" si="518"/>
        <v>0</v>
      </c>
      <c r="CW422" s="127">
        <f t="shared" si="519"/>
        <v>0</v>
      </c>
      <c r="CX422" s="124">
        <f t="shared" si="520"/>
        <v>12</v>
      </c>
      <c r="CY422" s="124">
        <f t="shared" si="529"/>
        <v>2.8664999999999994</v>
      </c>
      <c r="CZ422" s="124">
        <f t="shared" si="530"/>
        <v>0</v>
      </c>
      <c r="DA422" s="125">
        <f t="shared" si="521"/>
        <v>-2.2515000000000001</v>
      </c>
      <c r="DB422" s="125">
        <f t="shared" si="522"/>
        <v>2.0790000000000002</v>
      </c>
      <c r="DC422" s="125">
        <f t="shared" si="523"/>
        <v>3.9598999999999993</v>
      </c>
      <c r="DD422" s="125">
        <f t="shared" si="531"/>
        <v>4.8263999999999996</v>
      </c>
      <c r="DE422" s="298" t="str">
        <f t="shared" si="524"/>
        <v>D</v>
      </c>
    </row>
    <row r="423" spans="1:109" x14ac:dyDescent="0.25">
      <c r="A423" s="23">
        <v>1000</v>
      </c>
      <c r="B423" s="23">
        <v>35</v>
      </c>
      <c r="C423" s="23">
        <v>1</v>
      </c>
      <c r="D423" s="23" t="s">
        <v>267</v>
      </c>
      <c r="E423" s="312">
        <f t="shared" si="456"/>
        <v>4.5891002243274102</v>
      </c>
      <c r="F423" s="287" t="str">
        <f t="shared" si="457"/>
        <v>E</v>
      </c>
      <c r="G423" s="312">
        <f t="shared" si="458"/>
        <v>4.1908999999999992</v>
      </c>
      <c r="H423" s="312">
        <f t="shared" si="458"/>
        <v>5.3758999999999997</v>
      </c>
      <c r="I423" s="287" t="str">
        <f t="shared" si="459"/>
        <v>D</v>
      </c>
      <c r="J423" s="320">
        <f t="shared" si="525"/>
        <v>1</v>
      </c>
      <c r="K423" s="80">
        <f t="shared" si="526"/>
        <v>1</v>
      </c>
      <c r="L423" s="82">
        <f t="shared" si="527"/>
        <v>1</v>
      </c>
      <c r="M423" s="80">
        <f t="shared" si="460"/>
        <v>35</v>
      </c>
      <c r="N423" s="80">
        <f t="shared" si="461"/>
        <v>200</v>
      </c>
      <c r="O423" s="80">
        <f t="shared" si="462"/>
        <v>200</v>
      </c>
      <c r="P423" s="80">
        <f t="shared" si="463"/>
        <v>1000</v>
      </c>
      <c r="Q423" s="80">
        <f t="shared" si="464"/>
        <v>2800</v>
      </c>
      <c r="R423" s="80">
        <f t="shared" si="465"/>
        <v>2800</v>
      </c>
      <c r="S423" s="80">
        <f t="shared" si="466"/>
        <v>100</v>
      </c>
      <c r="T423" s="80">
        <f>0</f>
        <v>0</v>
      </c>
      <c r="U423" s="80">
        <f>'Int. Sens. Plot'!$B$2</f>
        <v>100</v>
      </c>
      <c r="V423" s="80">
        <f>'Int. Sens. Plot'!$B$3</f>
        <v>25</v>
      </c>
      <c r="W423" s="80">
        <f t="shared" si="467"/>
        <v>5</v>
      </c>
      <c r="X423" s="80">
        <f t="shared" si="468"/>
        <v>5</v>
      </c>
      <c r="Y423" s="225">
        <v>0.5</v>
      </c>
      <c r="Z423" s="80">
        <v>0</v>
      </c>
      <c r="AA423" s="86">
        <v>45</v>
      </c>
      <c r="AB423" s="86">
        <v>5</v>
      </c>
      <c r="AC423" s="80">
        <v>90</v>
      </c>
      <c r="AD423" s="80">
        <v>45</v>
      </c>
      <c r="AE423" s="80">
        <v>12</v>
      </c>
      <c r="AF423" s="80">
        <f t="shared" si="469"/>
        <v>21</v>
      </c>
      <c r="AG423" s="80">
        <f t="shared" si="470"/>
        <v>21</v>
      </c>
      <c r="AH423" s="86">
        <v>0</v>
      </c>
      <c r="AI423" s="86">
        <v>12</v>
      </c>
      <c r="AJ423" s="40">
        <v>403.9</v>
      </c>
      <c r="AK423" s="86">
        <v>9</v>
      </c>
      <c r="AL423" s="86">
        <v>0</v>
      </c>
      <c r="AM423" s="91">
        <v>1</v>
      </c>
      <c r="AN423" s="91">
        <v>0.1</v>
      </c>
      <c r="AO423" s="122">
        <v>3.5</v>
      </c>
      <c r="AP423" s="122">
        <v>10</v>
      </c>
      <c r="AQ423" s="122">
        <v>3</v>
      </c>
      <c r="AR423" s="122">
        <v>3</v>
      </c>
      <c r="AS423" s="122" t="str">
        <f t="shared" si="471"/>
        <v>Free</v>
      </c>
      <c r="AT423" s="119" t="s">
        <v>74</v>
      </c>
      <c r="AU423" s="321" t="s">
        <v>74</v>
      </c>
      <c r="AV423" s="306">
        <f t="shared" si="472"/>
        <v>9</v>
      </c>
      <c r="AW423" s="276">
        <f t="shared" si="473"/>
        <v>0.77777777777777779</v>
      </c>
      <c r="AX423" s="276">
        <f t="shared" si="474"/>
        <v>2.7777777777777776E-2</v>
      </c>
      <c r="AY423" s="125">
        <f t="shared" si="475"/>
        <v>25.711254720792127</v>
      </c>
      <c r="AZ423" s="125">
        <f t="shared" si="476"/>
        <v>38.56688208118819</v>
      </c>
      <c r="BA423" s="125">
        <f t="shared" si="477"/>
        <v>58.422509441584253</v>
      </c>
      <c r="BB423" s="125">
        <f t="shared" si="478"/>
        <v>1</v>
      </c>
      <c r="BC423" s="125">
        <f t="shared" si="479"/>
        <v>1</v>
      </c>
      <c r="BD423" s="326">
        <f t="shared" si="480"/>
        <v>6.9721749953029153E+19</v>
      </c>
      <c r="BE423" s="125">
        <f t="shared" si="481"/>
        <v>1097</v>
      </c>
      <c r="BF423" s="125">
        <f t="shared" si="482"/>
        <v>1.2798468369435743</v>
      </c>
      <c r="BG423" s="125">
        <f t="shared" si="483"/>
        <v>0.68100000000000005</v>
      </c>
      <c r="BH423" s="127">
        <f t="shared" si="484"/>
        <v>700</v>
      </c>
      <c r="BI423" s="125">
        <f t="shared" si="485"/>
        <v>3.1850000000000001</v>
      </c>
      <c r="BJ423" s="125">
        <f t="shared" si="486"/>
        <v>0.14224999999999999</v>
      </c>
      <c r="BK423" s="127">
        <f t="shared" si="487"/>
        <v>49</v>
      </c>
      <c r="BL423" s="126">
        <f>IF(AS423="Signalized",(AC423-BK423)^2/(2*AC423),IF(AS423="Free",PEDBIKE_DELAY(AX423,AW423,AF423,AE423,AO423,AR423,AM423,L423,TRUE),IF(AS423="Stop",1,"Control N/A!")))</f>
        <v>0.62495900789303882</v>
      </c>
      <c r="BM423" s="125">
        <f t="shared" si="488"/>
        <v>-1.8849775672589546E-2</v>
      </c>
      <c r="BN423" s="125">
        <f t="shared" si="489"/>
        <v>4.5891002243274102</v>
      </c>
      <c r="BO423" s="124" t="str">
        <f t="shared" si="490"/>
        <v>E</v>
      </c>
      <c r="BP423" s="310"/>
      <c r="BQ423" s="302">
        <f t="shared" si="491"/>
        <v>1500</v>
      </c>
      <c r="BR423" s="126">
        <v>408</v>
      </c>
      <c r="BS423" s="127">
        <f t="shared" si="492"/>
        <v>1.0741205039055791E-7</v>
      </c>
      <c r="BT423" s="126">
        <f t="shared" si="493"/>
        <v>22.5</v>
      </c>
      <c r="BU423" s="303">
        <f t="shared" si="494"/>
        <v>5.0999999999999996</v>
      </c>
      <c r="BV423" s="276">
        <f t="shared" si="495"/>
        <v>0.77777777777777779</v>
      </c>
      <c r="BW423" s="276">
        <f t="shared" si="496"/>
        <v>6.9444444444444441E-3</v>
      </c>
      <c r="BX423" s="125">
        <f t="shared" si="497"/>
        <v>1</v>
      </c>
      <c r="BY423" s="125">
        <f t="shared" si="498"/>
        <v>1.1840921412535196E-2</v>
      </c>
      <c r="BZ423" s="125">
        <f t="shared" si="499"/>
        <v>5.0999999999999996</v>
      </c>
      <c r="CA423" s="125">
        <f t="shared" si="500"/>
        <v>0.17212151191676217</v>
      </c>
      <c r="CB423" s="125">
        <f t="shared" si="501"/>
        <v>0.98106355045205851</v>
      </c>
      <c r="CC423" s="125">
        <f t="shared" si="502"/>
        <v>62.697829705745896</v>
      </c>
      <c r="CD423" s="125">
        <f t="shared" si="503"/>
        <v>1.1872742889882826</v>
      </c>
      <c r="CE423" s="125">
        <f t="shared" si="504"/>
        <v>53</v>
      </c>
      <c r="CF423" s="304" cm="1">
        <f t="array" ref="CF423">PEDBIKE_DELAY(BW423,BV423,AG423,AH423,AP423,AQ423,AN423,L423,FALSE)</f>
        <v>5.8573568338118411</v>
      </c>
      <c r="CG423" s="306">
        <f t="shared" si="505"/>
        <v>5.0999999999999996</v>
      </c>
      <c r="CH423" s="125">
        <f t="shared" si="506"/>
        <v>1</v>
      </c>
      <c r="CI423" s="125">
        <f t="shared" si="507"/>
        <v>1.1840921412535196E-2</v>
      </c>
      <c r="CJ423" s="125">
        <f t="shared" si="508"/>
        <v>5.0999999999999996</v>
      </c>
      <c r="CK423" s="125">
        <f t="shared" si="509"/>
        <v>0.98106355045205851</v>
      </c>
      <c r="CL423" s="125">
        <f t="shared" si="510"/>
        <v>1</v>
      </c>
      <c r="CM423" s="125">
        <f t="shared" si="511"/>
        <v>61.510555416757612</v>
      </c>
      <c r="CN423" s="125">
        <f t="shared" si="512"/>
        <v>1.1872742889882826</v>
      </c>
      <c r="CO423" s="127">
        <f t="shared" si="513"/>
        <v>53</v>
      </c>
      <c r="CP423" s="125" cm="1">
        <f t="array" ref="CP423">PEDBIKE_DELAY(BW423,AW423,AG423,AH423,AP423,AQ423,AN423,L423,FALSE)</f>
        <v>5.8573568338118411</v>
      </c>
      <c r="CQ423" s="126">
        <f t="shared" si="514"/>
        <v>30.5</v>
      </c>
      <c r="CR423" s="126">
        <f t="shared" si="515"/>
        <v>78.5</v>
      </c>
      <c r="CS423" s="126">
        <f t="shared" si="516"/>
        <v>54.5</v>
      </c>
      <c r="CT423" s="304">
        <f t="shared" si="517"/>
        <v>35.950000000000003</v>
      </c>
      <c r="CU423" s="126">
        <f t="shared" si="528"/>
        <v>0</v>
      </c>
      <c r="CV423" s="126">
        <f t="shared" si="518"/>
        <v>0</v>
      </c>
      <c r="CW423" s="127">
        <f t="shared" si="519"/>
        <v>0</v>
      </c>
      <c r="CX423" s="124">
        <f t="shared" si="520"/>
        <v>12</v>
      </c>
      <c r="CY423" s="124">
        <f t="shared" si="529"/>
        <v>3.1850000000000001</v>
      </c>
      <c r="CZ423" s="124">
        <f t="shared" si="530"/>
        <v>0</v>
      </c>
      <c r="DA423" s="125">
        <f t="shared" si="521"/>
        <v>-2.2515000000000001</v>
      </c>
      <c r="DB423" s="125">
        <f t="shared" si="522"/>
        <v>2.31</v>
      </c>
      <c r="DC423" s="125">
        <f t="shared" si="523"/>
        <v>4.1908999999999992</v>
      </c>
      <c r="DD423" s="125">
        <f t="shared" si="531"/>
        <v>5.3758999999999997</v>
      </c>
      <c r="DE423" s="298" t="str">
        <f t="shared" si="524"/>
        <v>D</v>
      </c>
    </row>
    <row r="424" spans="1:109" x14ac:dyDescent="0.25">
      <c r="A424" s="23">
        <v>1100</v>
      </c>
      <c r="B424" s="23">
        <v>35</v>
      </c>
      <c r="C424" s="23">
        <v>1</v>
      </c>
      <c r="D424" s="23" t="s">
        <v>267</v>
      </c>
      <c r="E424" s="312">
        <f t="shared" si="456"/>
        <v>4.918426900133742</v>
      </c>
      <c r="F424" s="287" t="str">
        <f t="shared" si="457"/>
        <v>E</v>
      </c>
      <c r="G424" s="312">
        <f t="shared" si="458"/>
        <v>4.4218999999999991</v>
      </c>
      <c r="H424" s="312">
        <f t="shared" si="458"/>
        <v>5.9253999999999998</v>
      </c>
      <c r="I424" s="287" t="str">
        <f t="shared" si="459"/>
        <v>E</v>
      </c>
      <c r="J424" s="320">
        <f t="shared" si="525"/>
        <v>1</v>
      </c>
      <c r="K424" s="80">
        <f t="shared" si="526"/>
        <v>1</v>
      </c>
      <c r="L424" s="82">
        <f t="shared" si="527"/>
        <v>1</v>
      </c>
      <c r="M424" s="80">
        <f t="shared" si="460"/>
        <v>35</v>
      </c>
      <c r="N424" s="80">
        <f t="shared" si="461"/>
        <v>220</v>
      </c>
      <c r="O424" s="80">
        <f t="shared" si="462"/>
        <v>220</v>
      </c>
      <c r="P424" s="80">
        <f t="shared" si="463"/>
        <v>1100</v>
      </c>
      <c r="Q424" s="80">
        <f t="shared" si="464"/>
        <v>3080</v>
      </c>
      <c r="R424" s="80">
        <f t="shared" si="465"/>
        <v>3080</v>
      </c>
      <c r="S424" s="80">
        <f t="shared" si="466"/>
        <v>110</v>
      </c>
      <c r="T424" s="80">
        <f>0</f>
        <v>0</v>
      </c>
      <c r="U424" s="80">
        <f>'Int. Sens. Plot'!$B$2</f>
        <v>100</v>
      </c>
      <c r="V424" s="80">
        <f>'Int. Sens. Plot'!$B$3</f>
        <v>25</v>
      </c>
      <c r="W424" s="80">
        <f t="shared" si="467"/>
        <v>5</v>
      </c>
      <c r="X424" s="80">
        <f t="shared" si="468"/>
        <v>5</v>
      </c>
      <c r="Y424" s="225">
        <v>0.5</v>
      </c>
      <c r="Z424" s="80">
        <v>0</v>
      </c>
      <c r="AA424" s="86">
        <v>45</v>
      </c>
      <c r="AB424" s="86">
        <v>5</v>
      </c>
      <c r="AC424" s="80">
        <v>90</v>
      </c>
      <c r="AD424" s="80">
        <v>45</v>
      </c>
      <c r="AE424" s="80">
        <v>12</v>
      </c>
      <c r="AF424" s="80">
        <f t="shared" si="469"/>
        <v>21</v>
      </c>
      <c r="AG424" s="80">
        <f t="shared" si="470"/>
        <v>21</v>
      </c>
      <c r="AH424" s="86">
        <v>0</v>
      </c>
      <c r="AI424" s="86">
        <v>12</v>
      </c>
      <c r="AJ424" s="40">
        <v>404.9</v>
      </c>
      <c r="AK424" s="86">
        <v>9</v>
      </c>
      <c r="AL424" s="86">
        <v>0</v>
      </c>
      <c r="AM424" s="91">
        <v>1</v>
      </c>
      <c r="AN424" s="91">
        <v>0.1</v>
      </c>
      <c r="AO424" s="122">
        <v>3.5</v>
      </c>
      <c r="AP424" s="122">
        <v>10</v>
      </c>
      <c r="AQ424" s="122">
        <v>3</v>
      </c>
      <c r="AR424" s="122">
        <v>3</v>
      </c>
      <c r="AS424" s="122" t="str">
        <f t="shared" si="471"/>
        <v>Free</v>
      </c>
      <c r="AT424" s="119" t="s">
        <v>74</v>
      </c>
      <c r="AU424" s="321" t="s">
        <v>74</v>
      </c>
      <c r="AV424" s="306">
        <f t="shared" si="472"/>
        <v>9</v>
      </c>
      <c r="AW424" s="276">
        <f t="shared" si="473"/>
        <v>0.85555555555555551</v>
      </c>
      <c r="AX424" s="276">
        <f t="shared" si="474"/>
        <v>2.7777777777777776E-2</v>
      </c>
      <c r="AY424" s="125">
        <f t="shared" si="475"/>
        <v>46.799477065111233</v>
      </c>
      <c r="AZ424" s="125">
        <f t="shared" si="476"/>
        <v>70.19921559766685</v>
      </c>
      <c r="BA424" s="125">
        <f t="shared" si="477"/>
        <v>100.59895413022247</v>
      </c>
      <c r="BB424" s="125">
        <f t="shared" si="478"/>
        <v>1</v>
      </c>
      <c r="BC424" s="125">
        <f t="shared" si="479"/>
        <v>1</v>
      </c>
      <c r="BD424" s="326">
        <f t="shared" si="480"/>
        <v>2.7964475985769135E+37</v>
      </c>
      <c r="BE424" s="125">
        <f t="shared" si="481"/>
        <v>2208</v>
      </c>
      <c r="BF424" s="125">
        <f t="shared" si="482"/>
        <v>1.1658129144884806</v>
      </c>
      <c r="BG424" s="125">
        <f t="shared" si="483"/>
        <v>0.68100000000000005</v>
      </c>
      <c r="BH424" s="127">
        <f t="shared" si="484"/>
        <v>770</v>
      </c>
      <c r="BI424" s="125">
        <f t="shared" si="485"/>
        <v>3.5034999999999998</v>
      </c>
      <c r="BJ424" s="125">
        <f t="shared" si="486"/>
        <v>0.156475</v>
      </c>
      <c r="BK424" s="127">
        <f t="shared" si="487"/>
        <v>49</v>
      </c>
      <c r="BL424" s="126">
        <f>IF(AS424="Signalized",(AC424-BK424)^2/(2*AC424),IF(AS424="Free",PEDBIKE_DELAY(AX424,AW424,AF424,AE424,AO424,AR424,AM424,L424,TRUE),IF(AS424="Stop",1,"Control N/A!")))</f>
        <v>0.57417821140892789</v>
      </c>
      <c r="BM424" s="125">
        <f t="shared" si="488"/>
        <v>-2.2248099866258548E-2</v>
      </c>
      <c r="BN424" s="125">
        <f t="shared" si="489"/>
        <v>4.918426900133742</v>
      </c>
      <c r="BO424" s="124" t="str">
        <f t="shared" si="490"/>
        <v>E</v>
      </c>
      <c r="BP424" s="310"/>
      <c r="BQ424" s="302">
        <f t="shared" si="491"/>
        <v>1500</v>
      </c>
      <c r="BR424" s="126">
        <v>409</v>
      </c>
      <c r="BS424" s="127">
        <f t="shared" si="492"/>
        <v>1.0473985369665459E-8</v>
      </c>
      <c r="BT424" s="126">
        <f t="shared" si="493"/>
        <v>22.5</v>
      </c>
      <c r="BU424" s="303">
        <f t="shared" si="494"/>
        <v>5.0999999999999996</v>
      </c>
      <c r="BV424" s="276">
        <f t="shared" si="495"/>
        <v>0.85555555555555551</v>
      </c>
      <c r="BW424" s="276">
        <f t="shared" si="496"/>
        <v>6.9444444444444441E-3</v>
      </c>
      <c r="BX424" s="125">
        <f t="shared" si="497"/>
        <v>1</v>
      </c>
      <c r="BY424" s="125">
        <f t="shared" si="498"/>
        <v>9.6090703770673712E-3</v>
      </c>
      <c r="BZ424" s="125">
        <f t="shared" si="499"/>
        <v>5.0999999999999996</v>
      </c>
      <c r="CA424" s="125">
        <f t="shared" si="500"/>
        <v>0.18761245277947791</v>
      </c>
      <c r="CB424" s="125">
        <f t="shared" si="501"/>
        <v>0.98726413606373342</v>
      </c>
      <c r="CC424" s="125">
        <f t="shared" si="502"/>
        <v>86.608993742877331</v>
      </c>
      <c r="CD424" s="125">
        <f t="shared" si="503"/>
        <v>1.1030403599662488</v>
      </c>
      <c r="CE424" s="125">
        <f t="shared" si="504"/>
        <v>79</v>
      </c>
      <c r="CF424" s="304" cm="1">
        <f t="array" ref="CF424">PEDBIKE_DELAY(BW424,BV424,AG424,AH424,AP424,AQ424,AN424,L424,FALSE)</f>
        <v>6.3957017214809344</v>
      </c>
      <c r="CG424" s="306">
        <f t="shared" si="505"/>
        <v>5.0999999999999996</v>
      </c>
      <c r="CH424" s="125">
        <f t="shared" si="506"/>
        <v>1</v>
      </c>
      <c r="CI424" s="125">
        <f t="shared" si="507"/>
        <v>9.6090703770673712E-3</v>
      </c>
      <c r="CJ424" s="125">
        <f t="shared" si="508"/>
        <v>5.0999999999999996</v>
      </c>
      <c r="CK424" s="125">
        <f t="shared" si="509"/>
        <v>0.98726413606373342</v>
      </c>
      <c r="CL424" s="125">
        <f t="shared" si="510"/>
        <v>1</v>
      </c>
      <c r="CM424" s="125">
        <f t="shared" si="511"/>
        <v>85.505953382911088</v>
      </c>
      <c r="CN424" s="125">
        <f t="shared" si="512"/>
        <v>1.1030403599662488</v>
      </c>
      <c r="CO424" s="127">
        <f t="shared" si="513"/>
        <v>79</v>
      </c>
      <c r="CP424" s="125" cm="1">
        <f t="array" ref="CP424">PEDBIKE_DELAY(BW424,AW424,AG424,AH424,AP424,AQ424,AN424,L424,FALSE)</f>
        <v>6.3957017214809344</v>
      </c>
      <c r="CQ424" s="126">
        <f t="shared" si="514"/>
        <v>30.5</v>
      </c>
      <c r="CR424" s="126">
        <f t="shared" si="515"/>
        <v>78.5</v>
      </c>
      <c r="CS424" s="126">
        <f t="shared" si="516"/>
        <v>54.5</v>
      </c>
      <c r="CT424" s="304">
        <f t="shared" si="517"/>
        <v>35.950000000000003</v>
      </c>
      <c r="CU424" s="126">
        <f t="shared" si="528"/>
        <v>0</v>
      </c>
      <c r="CV424" s="126">
        <f t="shared" si="518"/>
        <v>0</v>
      </c>
      <c r="CW424" s="127">
        <f t="shared" si="519"/>
        <v>0</v>
      </c>
      <c r="CX424" s="124">
        <f t="shared" si="520"/>
        <v>12</v>
      </c>
      <c r="CY424" s="124">
        <f t="shared" si="529"/>
        <v>3.5034999999999998</v>
      </c>
      <c r="CZ424" s="124">
        <f t="shared" si="530"/>
        <v>0</v>
      </c>
      <c r="DA424" s="125">
        <f t="shared" si="521"/>
        <v>-2.2515000000000001</v>
      </c>
      <c r="DB424" s="125">
        <f t="shared" si="522"/>
        <v>2.5409999999999999</v>
      </c>
      <c r="DC424" s="125">
        <f t="shared" si="523"/>
        <v>4.4218999999999991</v>
      </c>
      <c r="DD424" s="125">
        <f t="shared" si="531"/>
        <v>5.9253999999999998</v>
      </c>
      <c r="DE424" s="298" t="str">
        <f t="shared" si="524"/>
        <v>E</v>
      </c>
    </row>
    <row r="425" spans="1:109" x14ac:dyDescent="0.25">
      <c r="A425" s="23">
        <v>1200</v>
      </c>
      <c r="B425" s="23">
        <v>35</v>
      </c>
      <c r="C425" s="23">
        <v>1</v>
      </c>
      <c r="D425" s="23" t="s">
        <v>267</v>
      </c>
      <c r="E425" s="312">
        <f t="shared" si="456"/>
        <v>5.2479297089173453</v>
      </c>
      <c r="F425" s="287" t="str">
        <f t="shared" si="457"/>
        <v>F</v>
      </c>
      <c r="G425" s="312">
        <f t="shared" si="458"/>
        <v>4.6528999999999989</v>
      </c>
      <c r="H425" s="312">
        <f t="shared" si="458"/>
        <v>6.4748999999999999</v>
      </c>
      <c r="I425" s="287" t="str">
        <f t="shared" si="459"/>
        <v>E</v>
      </c>
      <c r="J425" s="320">
        <f t="shared" si="525"/>
        <v>1</v>
      </c>
      <c r="K425" s="80">
        <f t="shared" si="526"/>
        <v>1</v>
      </c>
      <c r="L425" s="82">
        <f t="shared" si="527"/>
        <v>1</v>
      </c>
      <c r="M425" s="80">
        <f t="shared" si="460"/>
        <v>35</v>
      </c>
      <c r="N425" s="80">
        <f t="shared" si="461"/>
        <v>240</v>
      </c>
      <c r="O425" s="80">
        <f t="shared" si="462"/>
        <v>240</v>
      </c>
      <c r="P425" s="80">
        <f t="shared" si="463"/>
        <v>1200</v>
      </c>
      <c r="Q425" s="80">
        <f t="shared" si="464"/>
        <v>3360</v>
      </c>
      <c r="R425" s="80">
        <f t="shared" si="465"/>
        <v>3360</v>
      </c>
      <c r="S425" s="80">
        <f t="shared" si="466"/>
        <v>120</v>
      </c>
      <c r="T425" s="80">
        <f>0</f>
        <v>0</v>
      </c>
      <c r="U425" s="80">
        <f>'Int. Sens. Plot'!$B$2</f>
        <v>100</v>
      </c>
      <c r="V425" s="80">
        <f>'Int. Sens. Plot'!$B$3</f>
        <v>25</v>
      </c>
      <c r="W425" s="80">
        <f t="shared" si="467"/>
        <v>5</v>
      </c>
      <c r="X425" s="80">
        <f t="shared" si="468"/>
        <v>5</v>
      </c>
      <c r="Y425" s="225">
        <v>0.5</v>
      </c>
      <c r="Z425" s="80">
        <v>0</v>
      </c>
      <c r="AA425" s="86">
        <v>45</v>
      </c>
      <c r="AB425" s="86">
        <v>5</v>
      </c>
      <c r="AC425" s="80">
        <v>90</v>
      </c>
      <c r="AD425" s="80">
        <v>45</v>
      </c>
      <c r="AE425" s="80">
        <v>12</v>
      </c>
      <c r="AF425" s="80">
        <f t="shared" si="469"/>
        <v>21</v>
      </c>
      <c r="AG425" s="80">
        <f t="shared" si="470"/>
        <v>21</v>
      </c>
      <c r="AH425" s="86">
        <v>0</v>
      </c>
      <c r="AI425" s="86">
        <v>12</v>
      </c>
      <c r="AJ425" s="40">
        <v>405.9</v>
      </c>
      <c r="AK425" s="86">
        <v>9</v>
      </c>
      <c r="AL425" s="86">
        <v>0</v>
      </c>
      <c r="AM425" s="91">
        <v>1</v>
      </c>
      <c r="AN425" s="91">
        <v>0.1</v>
      </c>
      <c r="AO425" s="122">
        <v>3.5</v>
      </c>
      <c r="AP425" s="122">
        <v>10</v>
      </c>
      <c r="AQ425" s="122">
        <v>3</v>
      </c>
      <c r="AR425" s="122">
        <v>3</v>
      </c>
      <c r="AS425" s="122" t="str">
        <f t="shared" si="471"/>
        <v>Free</v>
      </c>
      <c r="AT425" s="119" t="s">
        <v>74</v>
      </c>
      <c r="AU425" s="321" t="s">
        <v>74</v>
      </c>
      <c r="AV425" s="306">
        <f t="shared" si="472"/>
        <v>9</v>
      </c>
      <c r="AW425" s="276">
        <f t="shared" si="473"/>
        <v>0.93333333333333335</v>
      </c>
      <c r="AX425" s="276">
        <f t="shared" si="474"/>
        <v>2.7777777777777776E-2</v>
      </c>
      <c r="AY425" s="125">
        <f t="shared" si="475"/>
        <v>86.189488516590657</v>
      </c>
      <c r="AZ425" s="125">
        <f t="shared" si="476"/>
        <v>129.28423277488599</v>
      </c>
      <c r="BA425" s="125">
        <f t="shared" si="477"/>
        <v>179.37897703318131</v>
      </c>
      <c r="BB425" s="125">
        <f t="shared" si="478"/>
        <v>1</v>
      </c>
      <c r="BC425" s="125">
        <f t="shared" si="479"/>
        <v>1</v>
      </c>
      <c r="BD425" s="326">
        <f t="shared" si="480"/>
        <v>5.491737775960541E+72</v>
      </c>
      <c r="BE425" s="125">
        <f t="shared" si="481"/>
        <v>4447</v>
      </c>
      <c r="BF425" s="125">
        <f t="shared" si="482"/>
        <v>1.069886277251209</v>
      </c>
      <c r="BG425" s="125">
        <f t="shared" si="483"/>
        <v>0.68100000000000005</v>
      </c>
      <c r="BH425" s="127">
        <f t="shared" si="484"/>
        <v>840</v>
      </c>
      <c r="BI425" s="125">
        <f t="shared" si="485"/>
        <v>3.8219999999999996</v>
      </c>
      <c r="BJ425" s="125">
        <f t="shared" si="486"/>
        <v>0.17069999999999999</v>
      </c>
      <c r="BK425" s="127">
        <f t="shared" si="487"/>
        <v>49</v>
      </c>
      <c r="BL425" s="126">
        <f>IF(AS425="Signalized",(AC425-BK425)^2/(2*AC425),IF(AS425="Free",PEDBIKE_DELAY(AX425,AW425,AF425,AE425,AO425,AR425,AM425,L425,TRUE),IF(AS425="Stop",1,"Control N/A!")))</f>
        <v>0.5298457493903419</v>
      </c>
      <c r="BM425" s="125">
        <f t="shared" si="488"/>
        <v>-2.547029108265432E-2</v>
      </c>
      <c r="BN425" s="125">
        <f t="shared" si="489"/>
        <v>5.2479297089173453</v>
      </c>
      <c r="BO425" s="124" t="str">
        <f t="shared" si="490"/>
        <v>F</v>
      </c>
      <c r="BP425" s="310"/>
      <c r="BQ425" s="302">
        <f t="shared" si="491"/>
        <v>1500</v>
      </c>
      <c r="BR425" s="126">
        <v>410</v>
      </c>
      <c r="BS425" s="127">
        <f t="shared" si="492"/>
        <v>1.0100559346319655E-9</v>
      </c>
      <c r="BT425" s="126">
        <f t="shared" si="493"/>
        <v>22.5</v>
      </c>
      <c r="BU425" s="303">
        <f t="shared" si="494"/>
        <v>5.0999999999999996</v>
      </c>
      <c r="BV425" s="276">
        <f t="shared" si="495"/>
        <v>0.93333333333333335</v>
      </c>
      <c r="BW425" s="276">
        <f t="shared" si="496"/>
        <v>6.9444444444444441E-3</v>
      </c>
      <c r="BX425" s="125">
        <f t="shared" si="497"/>
        <v>1</v>
      </c>
      <c r="BY425" s="125">
        <f t="shared" si="498"/>
        <v>7.9990605003022602E-3</v>
      </c>
      <c r="BZ425" s="125">
        <f t="shared" si="499"/>
        <v>5.0999999999999996</v>
      </c>
      <c r="CA425" s="125">
        <f t="shared" si="500"/>
        <v>0.20281353317080053</v>
      </c>
      <c r="CB425" s="125">
        <f t="shared" si="501"/>
        <v>0.99143439060250194</v>
      </c>
      <c r="CC425" s="125">
        <f t="shared" si="502"/>
        <v>119.94085858002911</v>
      </c>
      <c r="CD425" s="125">
        <f t="shared" si="503"/>
        <v>1.0273665453970833</v>
      </c>
      <c r="CE425" s="125">
        <f t="shared" si="504"/>
        <v>117</v>
      </c>
      <c r="CF425" s="304" cm="1">
        <f t="array" ref="CF425">PEDBIKE_DELAY(BW425,BV425,AG425,AH425,AP425,AQ425,AN425,L425,FALSE)</f>
        <v>6.7919489315639456</v>
      </c>
      <c r="CG425" s="306">
        <f t="shared" si="505"/>
        <v>5.0999999999999996</v>
      </c>
      <c r="CH425" s="125">
        <f t="shared" si="506"/>
        <v>1</v>
      </c>
      <c r="CI425" s="125">
        <f t="shared" si="507"/>
        <v>7.9990605003022602E-3</v>
      </c>
      <c r="CJ425" s="125">
        <f t="shared" si="508"/>
        <v>5.0999999999999996</v>
      </c>
      <c r="CK425" s="125">
        <f t="shared" si="509"/>
        <v>0.99143439060250194</v>
      </c>
      <c r="CL425" s="125">
        <f t="shared" si="510"/>
        <v>1</v>
      </c>
      <c r="CM425" s="125">
        <f t="shared" si="511"/>
        <v>118.91349203463203</v>
      </c>
      <c r="CN425" s="125">
        <f t="shared" si="512"/>
        <v>1.0273665453970833</v>
      </c>
      <c r="CO425" s="127">
        <f t="shared" si="513"/>
        <v>117</v>
      </c>
      <c r="CP425" s="125" cm="1">
        <f t="array" ref="CP425">PEDBIKE_DELAY(BW425,AW425,AG425,AH425,AP425,AQ425,AN425,L425,FALSE)</f>
        <v>6.7919489315639456</v>
      </c>
      <c r="CQ425" s="126">
        <f t="shared" si="514"/>
        <v>30.5</v>
      </c>
      <c r="CR425" s="126">
        <f t="shared" si="515"/>
        <v>78.5</v>
      </c>
      <c r="CS425" s="126">
        <f t="shared" si="516"/>
        <v>54.5</v>
      </c>
      <c r="CT425" s="304">
        <f t="shared" si="517"/>
        <v>35.950000000000003</v>
      </c>
      <c r="CU425" s="126">
        <f t="shared" si="528"/>
        <v>0</v>
      </c>
      <c r="CV425" s="126">
        <f t="shared" si="518"/>
        <v>0</v>
      </c>
      <c r="CW425" s="127">
        <f t="shared" si="519"/>
        <v>0</v>
      </c>
      <c r="CX425" s="124">
        <f t="shared" si="520"/>
        <v>12</v>
      </c>
      <c r="CY425" s="124">
        <f t="shared" si="529"/>
        <v>3.8219999999999996</v>
      </c>
      <c r="CZ425" s="124">
        <f t="shared" si="530"/>
        <v>0</v>
      </c>
      <c r="DA425" s="125">
        <f t="shared" si="521"/>
        <v>-2.2515000000000001</v>
      </c>
      <c r="DB425" s="125">
        <f t="shared" si="522"/>
        <v>2.7719999999999998</v>
      </c>
      <c r="DC425" s="125">
        <f t="shared" si="523"/>
        <v>4.6528999999999989</v>
      </c>
      <c r="DD425" s="125">
        <f t="shared" si="531"/>
        <v>6.4748999999999999</v>
      </c>
      <c r="DE425" s="298" t="str">
        <f t="shared" si="524"/>
        <v>E</v>
      </c>
    </row>
    <row r="426" spans="1:109" x14ac:dyDescent="0.25">
      <c r="A426" s="23">
        <v>100</v>
      </c>
      <c r="B426" s="23">
        <v>45</v>
      </c>
      <c r="C426" s="23">
        <v>1</v>
      </c>
      <c r="D426" s="23" t="s">
        <v>267</v>
      </c>
      <c r="E426" s="312">
        <f t="shared" si="456"/>
        <v>1.688268272585435</v>
      </c>
      <c r="F426" s="287" t="str">
        <f t="shared" si="457"/>
        <v>A</v>
      </c>
      <c r="G426" s="312">
        <f t="shared" si="458"/>
        <v>2.1118999999999994</v>
      </c>
      <c r="H426" s="312">
        <f t="shared" si="458"/>
        <v>0.52139999999999986</v>
      </c>
      <c r="I426" s="287" t="str">
        <f t="shared" si="459"/>
        <v>B</v>
      </c>
      <c r="J426" s="320">
        <f t="shared" si="525"/>
        <v>1</v>
      </c>
      <c r="K426" s="80">
        <f t="shared" si="526"/>
        <v>1</v>
      </c>
      <c r="L426" s="82">
        <f t="shared" si="527"/>
        <v>1</v>
      </c>
      <c r="M426" s="80">
        <f t="shared" si="460"/>
        <v>45</v>
      </c>
      <c r="N426" s="80">
        <f t="shared" si="461"/>
        <v>20</v>
      </c>
      <c r="O426" s="80">
        <f t="shared" si="462"/>
        <v>20</v>
      </c>
      <c r="P426" s="80">
        <f t="shared" si="463"/>
        <v>100</v>
      </c>
      <c r="Q426" s="80">
        <f t="shared" si="464"/>
        <v>280</v>
      </c>
      <c r="R426" s="80">
        <f t="shared" si="465"/>
        <v>280</v>
      </c>
      <c r="S426" s="80">
        <f t="shared" si="466"/>
        <v>10</v>
      </c>
      <c r="T426" s="80">
        <f>0</f>
        <v>0</v>
      </c>
      <c r="U426" s="80">
        <f>'Int. Sens. Plot'!$B$2</f>
        <v>100</v>
      </c>
      <c r="V426" s="80">
        <f>'Int. Sens. Plot'!$B$3</f>
        <v>25</v>
      </c>
      <c r="W426" s="80">
        <f t="shared" si="467"/>
        <v>5</v>
      </c>
      <c r="X426" s="80">
        <f t="shared" si="468"/>
        <v>5</v>
      </c>
      <c r="Y426" s="225">
        <v>0.5</v>
      </c>
      <c r="Z426" s="80">
        <v>0</v>
      </c>
      <c r="AA426" s="86">
        <v>45</v>
      </c>
      <c r="AB426" s="86">
        <v>5</v>
      </c>
      <c r="AC426" s="80">
        <v>90</v>
      </c>
      <c r="AD426" s="80">
        <v>45</v>
      </c>
      <c r="AE426" s="80">
        <v>12</v>
      </c>
      <c r="AF426" s="80">
        <f t="shared" si="469"/>
        <v>21</v>
      </c>
      <c r="AG426" s="80">
        <f t="shared" si="470"/>
        <v>21</v>
      </c>
      <c r="AH426" s="86">
        <v>0</v>
      </c>
      <c r="AI426" s="86">
        <v>12</v>
      </c>
      <c r="AJ426" s="40">
        <v>406.9</v>
      </c>
      <c r="AK426" s="86">
        <v>9</v>
      </c>
      <c r="AL426" s="86">
        <v>0</v>
      </c>
      <c r="AM426" s="91">
        <v>1</v>
      </c>
      <c r="AN426" s="91">
        <v>0.1</v>
      </c>
      <c r="AO426" s="122">
        <v>3.5</v>
      </c>
      <c r="AP426" s="122">
        <v>10</v>
      </c>
      <c r="AQ426" s="122">
        <v>3</v>
      </c>
      <c r="AR426" s="122">
        <v>3</v>
      </c>
      <c r="AS426" s="122" t="str">
        <f t="shared" si="471"/>
        <v>Free</v>
      </c>
      <c r="AT426" s="119" t="s">
        <v>74</v>
      </c>
      <c r="AU426" s="321" t="s">
        <v>74</v>
      </c>
      <c r="AV426" s="306">
        <f t="shared" si="472"/>
        <v>9</v>
      </c>
      <c r="AW426" s="276">
        <f t="shared" si="473"/>
        <v>7.7777777777777779E-2</v>
      </c>
      <c r="AX426" s="276">
        <f t="shared" si="474"/>
        <v>2.7777777777777776E-2</v>
      </c>
      <c r="AY426" s="125">
        <f t="shared" si="475"/>
        <v>1</v>
      </c>
      <c r="AZ426" s="125">
        <f t="shared" si="476"/>
        <v>1.1037881315974762</v>
      </c>
      <c r="BA426" s="125">
        <f t="shared" si="477"/>
        <v>9</v>
      </c>
      <c r="BB426" s="125">
        <f t="shared" si="478"/>
        <v>0.50341469620859047</v>
      </c>
      <c r="BC426" s="125">
        <f t="shared" si="479"/>
        <v>0.50341469620859047</v>
      </c>
      <c r="BD426" s="326">
        <f t="shared" si="480"/>
        <v>8.0132014661959605</v>
      </c>
      <c r="BE426" s="125">
        <f t="shared" si="481"/>
        <v>2</v>
      </c>
      <c r="BF426" s="125">
        <f t="shared" si="482"/>
        <v>29.344680292176033</v>
      </c>
      <c r="BG426" s="125">
        <f t="shared" si="483"/>
        <v>0.68100000000000005</v>
      </c>
      <c r="BH426" s="127">
        <f t="shared" si="484"/>
        <v>70</v>
      </c>
      <c r="BI426" s="125">
        <f t="shared" si="485"/>
        <v>0.40949999999999992</v>
      </c>
      <c r="BJ426" s="125">
        <f t="shared" si="486"/>
        <v>1.4225E-2</v>
      </c>
      <c r="BK426" s="127">
        <f t="shared" si="487"/>
        <v>49</v>
      </c>
      <c r="BL426" s="126">
        <f>IF(AS426="Signalized",(AC426-BK426)^2/(2*AC426),IF(AS426="Free",PEDBIKE_DELAY(AX426,AW426,AF426,AE426,AO426,AR426,AM426,L426,TRUE),IF(AS426="Stop",1,"Control N/A!")))</f>
        <v>0.66837164317476727</v>
      </c>
      <c r="BM426" s="125">
        <f t="shared" si="488"/>
        <v>-1.6156727414564771E-2</v>
      </c>
      <c r="BN426" s="125">
        <f t="shared" si="489"/>
        <v>1.688268272585435</v>
      </c>
      <c r="BO426" s="124" t="str">
        <f t="shared" si="490"/>
        <v>A</v>
      </c>
      <c r="BP426" s="310"/>
      <c r="BQ426" s="302">
        <f t="shared" si="491"/>
        <v>1500</v>
      </c>
      <c r="BR426" s="126">
        <v>411</v>
      </c>
      <c r="BS426" s="127">
        <f t="shared" si="492"/>
        <v>76.457870230915262</v>
      </c>
      <c r="BT426" s="126">
        <f t="shared" si="493"/>
        <v>13.448712988601459</v>
      </c>
      <c r="BU426" s="303">
        <f t="shared" si="494"/>
        <v>5.0999999999999996</v>
      </c>
      <c r="BV426" s="276">
        <f t="shared" si="495"/>
        <v>7.7777777777777779E-2</v>
      </c>
      <c r="BW426" s="276">
        <f t="shared" si="496"/>
        <v>6.9444444444444441E-3</v>
      </c>
      <c r="BX426" s="125">
        <f t="shared" si="497"/>
        <v>1</v>
      </c>
      <c r="BY426" s="125">
        <f t="shared" si="498"/>
        <v>0.14782490273109056</v>
      </c>
      <c r="BZ426" s="125">
        <f t="shared" si="499"/>
        <v>5.0999999999999996</v>
      </c>
      <c r="CA426" s="125">
        <f t="shared" si="500"/>
        <v>1.8711611771168868E-2</v>
      </c>
      <c r="CB426" s="125">
        <f t="shared" si="501"/>
        <v>0.32744182566942437</v>
      </c>
      <c r="CC426" s="125">
        <f t="shared" si="502"/>
        <v>3.5414886057891568</v>
      </c>
      <c r="CD426" s="125">
        <f t="shared" si="503"/>
        <v>2.3818571111220983</v>
      </c>
      <c r="CE426" s="125">
        <f t="shared" si="504"/>
        <v>1</v>
      </c>
      <c r="CF426" s="304" cm="1">
        <f t="array" ref="CF426">PEDBIKE_DELAY(BW426,BV426,AG426,AH426,AP426,AQ426,AN426,L426,FALSE)</f>
        <v>0.38103133335505995</v>
      </c>
      <c r="CG426" s="306">
        <f t="shared" si="505"/>
        <v>5.0999999999999996</v>
      </c>
      <c r="CH426" s="125">
        <f t="shared" si="506"/>
        <v>1</v>
      </c>
      <c r="CI426" s="125">
        <f t="shared" si="507"/>
        <v>0.14782490273109056</v>
      </c>
      <c r="CJ426" s="125">
        <f t="shared" si="508"/>
        <v>5.0999999999999996</v>
      </c>
      <c r="CK426" s="125">
        <f t="shared" si="509"/>
        <v>0.32744182566942426</v>
      </c>
      <c r="CL426" s="125">
        <f t="shared" si="510"/>
        <v>0.99975882795512139</v>
      </c>
      <c r="CM426" s="125">
        <f t="shared" si="511"/>
        <v>1.1599112328309653</v>
      </c>
      <c r="CN426" s="125">
        <f t="shared" si="512"/>
        <v>2.3818571111220983</v>
      </c>
      <c r="CO426" s="127">
        <f t="shared" si="513"/>
        <v>1</v>
      </c>
      <c r="CP426" s="125" cm="1">
        <f t="array" ref="CP426">PEDBIKE_DELAY(BW426,AW426,AG426,AH426,AP426,AQ426,AN426,L426,FALSE)</f>
        <v>0.38103133335505995</v>
      </c>
      <c r="CQ426" s="126">
        <f t="shared" si="514"/>
        <v>30.5</v>
      </c>
      <c r="CR426" s="126">
        <f t="shared" si="515"/>
        <v>78.5</v>
      </c>
      <c r="CS426" s="126">
        <f t="shared" si="516"/>
        <v>54.5</v>
      </c>
      <c r="CT426" s="304">
        <f t="shared" si="517"/>
        <v>26.89871298860146</v>
      </c>
      <c r="CU426" s="126">
        <f t="shared" si="528"/>
        <v>0</v>
      </c>
      <c r="CV426" s="126">
        <f t="shared" si="518"/>
        <v>0</v>
      </c>
      <c r="CW426" s="127">
        <f t="shared" si="519"/>
        <v>0</v>
      </c>
      <c r="CX426" s="124">
        <f t="shared" si="520"/>
        <v>12</v>
      </c>
      <c r="CY426" s="124">
        <f t="shared" si="529"/>
        <v>0.40949999999999992</v>
      </c>
      <c r="CZ426" s="124">
        <f t="shared" si="530"/>
        <v>0</v>
      </c>
      <c r="DA426" s="125">
        <f t="shared" si="521"/>
        <v>-2.2515000000000001</v>
      </c>
      <c r="DB426" s="125">
        <f t="shared" si="522"/>
        <v>0.23100000000000001</v>
      </c>
      <c r="DC426" s="125">
        <f t="shared" si="523"/>
        <v>2.1118999999999994</v>
      </c>
      <c r="DD426" s="125">
        <f t="shared" si="531"/>
        <v>0.52139999999999986</v>
      </c>
      <c r="DE426" s="298" t="str">
        <f t="shared" si="524"/>
        <v>B</v>
      </c>
    </row>
    <row r="427" spans="1:109" x14ac:dyDescent="0.25">
      <c r="A427" s="23">
        <v>200</v>
      </c>
      <c r="B427" s="23">
        <v>45</v>
      </c>
      <c r="C427" s="23">
        <v>1</v>
      </c>
      <c r="D427" s="23" t="s">
        <v>267</v>
      </c>
      <c r="E427" s="312">
        <f t="shared" si="456"/>
        <v>2.1262751774552924</v>
      </c>
      <c r="F427" s="287" t="str">
        <f t="shared" si="457"/>
        <v>B</v>
      </c>
      <c r="G427" s="312">
        <f t="shared" si="458"/>
        <v>2.3428999999999993</v>
      </c>
      <c r="H427" s="312">
        <f t="shared" si="458"/>
        <v>1.1619000000000002</v>
      </c>
      <c r="I427" s="287" t="str">
        <f t="shared" si="459"/>
        <v>B</v>
      </c>
      <c r="J427" s="320">
        <f t="shared" si="525"/>
        <v>1</v>
      </c>
      <c r="K427" s="80">
        <f t="shared" si="526"/>
        <v>1</v>
      </c>
      <c r="L427" s="82">
        <f t="shared" si="527"/>
        <v>1</v>
      </c>
      <c r="M427" s="80">
        <f t="shared" si="460"/>
        <v>45</v>
      </c>
      <c r="N427" s="80">
        <f t="shared" si="461"/>
        <v>40</v>
      </c>
      <c r="O427" s="80">
        <f t="shared" si="462"/>
        <v>40</v>
      </c>
      <c r="P427" s="80">
        <f t="shared" si="463"/>
        <v>200</v>
      </c>
      <c r="Q427" s="80">
        <f t="shared" si="464"/>
        <v>560</v>
      </c>
      <c r="R427" s="80">
        <f t="shared" si="465"/>
        <v>560</v>
      </c>
      <c r="S427" s="80">
        <f t="shared" si="466"/>
        <v>20</v>
      </c>
      <c r="T427" s="80">
        <f>0</f>
        <v>0</v>
      </c>
      <c r="U427" s="80">
        <f>'Int. Sens. Plot'!$B$2</f>
        <v>100</v>
      </c>
      <c r="V427" s="80">
        <f>'Int. Sens. Plot'!$B$3</f>
        <v>25</v>
      </c>
      <c r="W427" s="80">
        <f t="shared" si="467"/>
        <v>5</v>
      </c>
      <c r="X427" s="80">
        <f t="shared" si="468"/>
        <v>5</v>
      </c>
      <c r="Y427" s="225">
        <v>0.5</v>
      </c>
      <c r="Z427" s="80">
        <v>0</v>
      </c>
      <c r="AA427" s="86">
        <v>45</v>
      </c>
      <c r="AB427" s="86">
        <v>5</v>
      </c>
      <c r="AC427" s="80">
        <v>90</v>
      </c>
      <c r="AD427" s="80">
        <v>45</v>
      </c>
      <c r="AE427" s="80">
        <v>12</v>
      </c>
      <c r="AF427" s="80">
        <f t="shared" si="469"/>
        <v>21</v>
      </c>
      <c r="AG427" s="80">
        <f t="shared" si="470"/>
        <v>21</v>
      </c>
      <c r="AH427" s="86">
        <v>0</v>
      </c>
      <c r="AI427" s="86">
        <v>12</v>
      </c>
      <c r="AJ427" s="40">
        <v>407.9</v>
      </c>
      <c r="AK427" s="86">
        <v>9</v>
      </c>
      <c r="AL427" s="86">
        <v>0</v>
      </c>
      <c r="AM427" s="91">
        <v>1</v>
      </c>
      <c r="AN427" s="91">
        <v>0.1</v>
      </c>
      <c r="AO427" s="122">
        <v>3.5</v>
      </c>
      <c r="AP427" s="122">
        <v>10</v>
      </c>
      <c r="AQ427" s="122">
        <v>3</v>
      </c>
      <c r="AR427" s="122">
        <v>3</v>
      </c>
      <c r="AS427" s="122" t="str">
        <f t="shared" si="471"/>
        <v>Free</v>
      </c>
      <c r="AT427" s="119" t="s">
        <v>74</v>
      </c>
      <c r="AU427" s="321" t="s">
        <v>74</v>
      </c>
      <c r="AV427" s="306">
        <f t="shared" si="472"/>
        <v>9</v>
      </c>
      <c r="AW427" s="276">
        <f t="shared" si="473"/>
        <v>0.15555555555555556</v>
      </c>
      <c r="AX427" s="276">
        <f t="shared" si="474"/>
        <v>2.7777777777777776E-2</v>
      </c>
      <c r="AY427" s="125">
        <f t="shared" si="475"/>
        <v>1</v>
      </c>
      <c r="AZ427" s="125">
        <f t="shared" si="476"/>
        <v>1.2752249018249304</v>
      </c>
      <c r="BA427" s="125">
        <f t="shared" si="477"/>
        <v>9</v>
      </c>
      <c r="BB427" s="125">
        <f t="shared" si="478"/>
        <v>0.75340303605839354</v>
      </c>
      <c r="BC427" s="125">
        <f t="shared" si="479"/>
        <v>0.75340303605839354</v>
      </c>
      <c r="BD427" s="326">
        <f t="shared" si="480"/>
        <v>14.123345282889648</v>
      </c>
      <c r="BE427" s="125">
        <f t="shared" si="481"/>
        <v>4</v>
      </c>
      <c r="BF427" s="125">
        <f t="shared" si="482"/>
        <v>7.6910560119050713</v>
      </c>
      <c r="BG427" s="125">
        <f t="shared" si="483"/>
        <v>0.68100000000000005</v>
      </c>
      <c r="BH427" s="127">
        <f t="shared" si="484"/>
        <v>140</v>
      </c>
      <c r="BI427" s="125">
        <f t="shared" si="485"/>
        <v>0.81899999999999984</v>
      </c>
      <c r="BJ427" s="125">
        <f t="shared" si="486"/>
        <v>2.845E-2</v>
      </c>
      <c r="BK427" s="127">
        <f t="shared" si="487"/>
        <v>49</v>
      </c>
      <c r="BL427" s="126">
        <f>IF(AS427="Signalized",(AC427-BK427)^2/(2*AC427),IF(AS427="Free",PEDBIKE_DELAY(AX427,AW427,AF427,AE427,AO427,AR427,AM427,L427,TRUE),IF(AS427="Stop",1,"Control N/A!")))</f>
        <v>0.95432243789878735</v>
      </c>
      <c r="BM427" s="125">
        <f t="shared" si="488"/>
        <v>-1.8748225447072495E-3</v>
      </c>
      <c r="BN427" s="125">
        <f t="shared" si="489"/>
        <v>2.1262751774552924</v>
      </c>
      <c r="BO427" s="124" t="str">
        <f t="shared" si="490"/>
        <v>B</v>
      </c>
      <c r="BP427" s="310"/>
      <c r="BQ427" s="302">
        <f t="shared" si="491"/>
        <v>1500</v>
      </c>
      <c r="BR427" s="126">
        <v>412</v>
      </c>
      <c r="BS427" s="127">
        <f t="shared" si="492"/>
        <v>7.7082827207539415</v>
      </c>
      <c r="BT427" s="126">
        <f t="shared" si="493"/>
        <v>22.5</v>
      </c>
      <c r="BU427" s="303">
        <f t="shared" si="494"/>
        <v>5.0999999999999996</v>
      </c>
      <c r="BV427" s="276">
        <f t="shared" si="495"/>
        <v>0.15555555555555556</v>
      </c>
      <c r="BW427" s="276">
        <f t="shared" si="496"/>
        <v>6.9444444444444441E-3</v>
      </c>
      <c r="BX427" s="125">
        <f t="shared" si="497"/>
        <v>1</v>
      </c>
      <c r="BY427" s="125">
        <f t="shared" si="498"/>
        <v>0.10857847474827272</v>
      </c>
      <c r="BZ427" s="125">
        <f t="shared" si="499"/>
        <v>5.0999999999999996</v>
      </c>
      <c r="CA427" s="125">
        <f t="shared" si="500"/>
        <v>3.7073099127262754E-2</v>
      </c>
      <c r="CB427" s="125">
        <f t="shared" si="501"/>
        <v>0.54766550214112308</v>
      </c>
      <c r="CC427" s="125">
        <f t="shared" si="502"/>
        <v>4.8997322097653022</v>
      </c>
      <c r="CD427" s="125">
        <f t="shared" si="503"/>
        <v>2.2163179087471558</v>
      </c>
      <c r="CE427" s="125">
        <f t="shared" si="504"/>
        <v>2</v>
      </c>
      <c r="CF427" s="304" cm="1">
        <f t="array" ref="CF427">PEDBIKE_DELAY(BW427,BV427,AG427,AH427,AP427,AQ427,AN427,L427,FALSE)</f>
        <v>0.81663296669681418</v>
      </c>
      <c r="CG427" s="306">
        <f t="shared" si="505"/>
        <v>5.0999999999999996</v>
      </c>
      <c r="CH427" s="125">
        <f t="shared" si="506"/>
        <v>1</v>
      </c>
      <c r="CI427" s="125">
        <f t="shared" si="507"/>
        <v>0.10857847474827272</v>
      </c>
      <c r="CJ427" s="125">
        <f t="shared" si="508"/>
        <v>5.0999999999999996</v>
      </c>
      <c r="CK427" s="125">
        <f t="shared" si="509"/>
        <v>0.54766550214112297</v>
      </c>
      <c r="CL427" s="125">
        <f t="shared" si="510"/>
        <v>0.99999994183604479</v>
      </c>
      <c r="CM427" s="125">
        <f t="shared" si="511"/>
        <v>2.6834144570961471</v>
      </c>
      <c r="CN427" s="125">
        <f t="shared" si="512"/>
        <v>2.2163179087471558</v>
      </c>
      <c r="CO427" s="127">
        <f t="shared" si="513"/>
        <v>2</v>
      </c>
      <c r="CP427" s="125" cm="1">
        <f t="array" ref="CP427">PEDBIKE_DELAY(BW427,AW427,AG427,AH427,AP427,AQ427,AN427,L427,FALSE)</f>
        <v>0.81663296669681418</v>
      </c>
      <c r="CQ427" s="126">
        <f t="shared" si="514"/>
        <v>30.5</v>
      </c>
      <c r="CR427" s="126">
        <f t="shared" si="515"/>
        <v>78.5</v>
      </c>
      <c r="CS427" s="126">
        <f t="shared" si="516"/>
        <v>54.5</v>
      </c>
      <c r="CT427" s="304">
        <f t="shared" si="517"/>
        <v>35.950000000000003</v>
      </c>
      <c r="CU427" s="126">
        <f t="shared" si="528"/>
        <v>0</v>
      </c>
      <c r="CV427" s="126">
        <f t="shared" si="518"/>
        <v>0</v>
      </c>
      <c r="CW427" s="127">
        <f t="shared" si="519"/>
        <v>0</v>
      </c>
      <c r="CX427" s="124">
        <f t="shared" si="520"/>
        <v>12</v>
      </c>
      <c r="CY427" s="124">
        <f t="shared" si="529"/>
        <v>0.81899999999999984</v>
      </c>
      <c r="CZ427" s="124">
        <f t="shared" si="530"/>
        <v>0</v>
      </c>
      <c r="DA427" s="125">
        <f t="shared" si="521"/>
        <v>-2.2515000000000001</v>
      </c>
      <c r="DB427" s="125">
        <f t="shared" si="522"/>
        <v>0.46200000000000002</v>
      </c>
      <c r="DC427" s="125">
        <f t="shared" si="523"/>
        <v>2.3428999999999993</v>
      </c>
      <c r="DD427" s="125">
        <f t="shared" si="531"/>
        <v>1.1619000000000002</v>
      </c>
      <c r="DE427" s="298" t="str">
        <f t="shared" si="524"/>
        <v>B</v>
      </c>
    </row>
    <row r="428" spans="1:109" x14ac:dyDescent="0.25">
      <c r="A428" s="23">
        <v>300</v>
      </c>
      <c r="B428" s="23">
        <v>45</v>
      </c>
      <c r="C428" s="23">
        <v>1</v>
      </c>
      <c r="D428" s="23" t="s">
        <v>267</v>
      </c>
      <c r="E428" s="312">
        <f t="shared" si="456"/>
        <v>2.5534837377887984</v>
      </c>
      <c r="F428" s="287" t="str">
        <f t="shared" si="457"/>
        <v>B</v>
      </c>
      <c r="G428" s="312">
        <f t="shared" si="458"/>
        <v>2.5738999999999992</v>
      </c>
      <c r="H428" s="312">
        <f t="shared" si="458"/>
        <v>1.8024</v>
      </c>
      <c r="I428" s="287" t="str">
        <f t="shared" si="459"/>
        <v>B</v>
      </c>
      <c r="J428" s="320">
        <f t="shared" si="525"/>
        <v>1</v>
      </c>
      <c r="K428" s="80">
        <f t="shared" si="526"/>
        <v>1</v>
      </c>
      <c r="L428" s="82">
        <f t="shared" si="527"/>
        <v>1</v>
      </c>
      <c r="M428" s="80">
        <f t="shared" si="460"/>
        <v>45</v>
      </c>
      <c r="N428" s="80">
        <f t="shared" si="461"/>
        <v>60</v>
      </c>
      <c r="O428" s="80">
        <f t="shared" si="462"/>
        <v>60</v>
      </c>
      <c r="P428" s="80">
        <f t="shared" si="463"/>
        <v>300</v>
      </c>
      <c r="Q428" s="80">
        <f t="shared" si="464"/>
        <v>840</v>
      </c>
      <c r="R428" s="80">
        <f t="shared" si="465"/>
        <v>840</v>
      </c>
      <c r="S428" s="80">
        <f t="shared" si="466"/>
        <v>30</v>
      </c>
      <c r="T428" s="80">
        <f>0</f>
        <v>0</v>
      </c>
      <c r="U428" s="80">
        <f>'Int. Sens. Plot'!$B$2</f>
        <v>100</v>
      </c>
      <c r="V428" s="80">
        <f>'Int. Sens. Plot'!$B$3</f>
        <v>25</v>
      </c>
      <c r="W428" s="80">
        <f t="shared" si="467"/>
        <v>5</v>
      </c>
      <c r="X428" s="80">
        <f t="shared" si="468"/>
        <v>5</v>
      </c>
      <c r="Y428" s="225">
        <v>0.5</v>
      </c>
      <c r="Z428" s="80">
        <v>0</v>
      </c>
      <c r="AA428" s="86">
        <v>45</v>
      </c>
      <c r="AB428" s="86">
        <v>5</v>
      </c>
      <c r="AC428" s="80">
        <v>90</v>
      </c>
      <c r="AD428" s="80">
        <v>45</v>
      </c>
      <c r="AE428" s="80">
        <v>12</v>
      </c>
      <c r="AF428" s="80">
        <f t="shared" si="469"/>
        <v>21</v>
      </c>
      <c r="AG428" s="80">
        <f t="shared" si="470"/>
        <v>21</v>
      </c>
      <c r="AH428" s="86">
        <v>0</v>
      </c>
      <c r="AI428" s="86">
        <v>12</v>
      </c>
      <c r="AJ428" s="40">
        <v>408.9</v>
      </c>
      <c r="AK428" s="86">
        <v>9</v>
      </c>
      <c r="AL428" s="86">
        <v>0</v>
      </c>
      <c r="AM428" s="91">
        <v>1</v>
      </c>
      <c r="AN428" s="91">
        <v>0.1</v>
      </c>
      <c r="AO428" s="122">
        <v>3.5</v>
      </c>
      <c r="AP428" s="122">
        <v>10</v>
      </c>
      <c r="AQ428" s="122">
        <v>3</v>
      </c>
      <c r="AR428" s="122">
        <v>3</v>
      </c>
      <c r="AS428" s="122" t="str">
        <f t="shared" si="471"/>
        <v>Free</v>
      </c>
      <c r="AT428" s="119" t="s">
        <v>74</v>
      </c>
      <c r="AU428" s="321" t="s">
        <v>74</v>
      </c>
      <c r="AV428" s="306">
        <f t="shared" si="472"/>
        <v>9</v>
      </c>
      <c r="AW428" s="276">
        <f t="shared" si="473"/>
        <v>0.23333333333333334</v>
      </c>
      <c r="AX428" s="276">
        <f t="shared" si="474"/>
        <v>2.7777777777777776E-2</v>
      </c>
      <c r="AY428" s="125">
        <f t="shared" si="475"/>
        <v>1.0431274106643578</v>
      </c>
      <c r="AZ428" s="125">
        <f t="shared" si="476"/>
        <v>1.5646911159965367</v>
      </c>
      <c r="BA428" s="125">
        <f t="shared" si="477"/>
        <v>9.0862548213287155</v>
      </c>
      <c r="BB428" s="125">
        <f t="shared" si="478"/>
        <v>0.87998350952023063</v>
      </c>
      <c r="BC428" s="125">
        <f t="shared" si="479"/>
        <v>0.87998350952023063</v>
      </c>
      <c r="BD428" s="326">
        <f t="shared" si="480"/>
        <v>25.383895446960093</v>
      </c>
      <c r="BE428" s="125">
        <f t="shared" si="481"/>
        <v>8</v>
      </c>
      <c r="BF428" s="125">
        <f t="shared" si="482"/>
        <v>4.2259094759204485</v>
      </c>
      <c r="BG428" s="125">
        <f t="shared" si="483"/>
        <v>0.68100000000000005</v>
      </c>
      <c r="BH428" s="127">
        <f t="shared" si="484"/>
        <v>210</v>
      </c>
      <c r="BI428" s="125">
        <f t="shared" si="485"/>
        <v>1.2284999999999999</v>
      </c>
      <c r="BJ428" s="125">
        <f t="shared" si="486"/>
        <v>4.2674999999999998E-2</v>
      </c>
      <c r="BK428" s="127">
        <f t="shared" si="487"/>
        <v>49</v>
      </c>
      <c r="BL428" s="126">
        <f>IF(AS428="Signalized",(AC428-BK428)^2/(2*AC428),IF(AS428="Free",PEDBIKE_DELAY(AX428,AW428,AF428,AE428,AO428,AR428,AM428,L428,TRUE),IF(AS428="Stop",1,"Control N/A!")))</f>
        <v>1.040933752570059</v>
      </c>
      <c r="BM428" s="125">
        <f t="shared" si="488"/>
        <v>1.6087377887987107E-3</v>
      </c>
      <c r="BN428" s="125">
        <f t="shared" si="489"/>
        <v>2.5534837377887984</v>
      </c>
      <c r="BO428" s="124" t="str">
        <f t="shared" si="490"/>
        <v>B</v>
      </c>
      <c r="BP428" s="310"/>
      <c r="BQ428" s="302">
        <f t="shared" si="491"/>
        <v>1500</v>
      </c>
      <c r="BR428" s="126">
        <v>413</v>
      </c>
      <c r="BS428" s="127">
        <f t="shared" si="492"/>
        <v>0.76854195294567029</v>
      </c>
      <c r="BT428" s="126">
        <f t="shared" si="493"/>
        <v>22.5</v>
      </c>
      <c r="BU428" s="303">
        <f t="shared" si="494"/>
        <v>5.0999999999999996</v>
      </c>
      <c r="BV428" s="276">
        <f t="shared" si="495"/>
        <v>0.23333333333333334</v>
      </c>
      <c r="BW428" s="276">
        <f t="shared" si="496"/>
        <v>6.9444444444444441E-3</v>
      </c>
      <c r="BX428" s="125">
        <f t="shared" si="497"/>
        <v>1</v>
      </c>
      <c r="BY428" s="125">
        <f t="shared" si="498"/>
        <v>8.0007372554138312E-2</v>
      </c>
      <c r="BZ428" s="125">
        <f t="shared" si="499"/>
        <v>5.0999999999999996</v>
      </c>
      <c r="CA428" s="125">
        <f t="shared" si="500"/>
        <v>5.5091013460408234E-2</v>
      </c>
      <c r="CB428" s="125">
        <f t="shared" si="501"/>
        <v>0.69577873593329587</v>
      </c>
      <c r="CC428" s="125">
        <f t="shared" si="502"/>
        <v>6.7575744417709016</v>
      </c>
      <c r="CD428" s="125">
        <f t="shared" si="503"/>
        <v>2.0557978387003959</v>
      </c>
      <c r="CE428" s="125">
        <f t="shared" si="504"/>
        <v>3</v>
      </c>
      <c r="CF428" s="304" cm="1">
        <f t="array" ref="CF428">PEDBIKE_DELAY(BW428,BV428,AG428,AH428,AP428,AQ428,AN428,L428,FALSE)</f>
        <v>1.3031949216072376</v>
      </c>
      <c r="CG428" s="306">
        <f t="shared" si="505"/>
        <v>5.0999999999999996</v>
      </c>
      <c r="CH428" s="125">
        <f t="shared" si="506"/>
        <v>1</v>
      </c>
      <c r="CI428" s="125">
        <f t="shared" si="507"/>
        <v>8.0007372554138312E-2</v>
      </c>
      <c r="CJ428" s="125">
        <f t="shared" si="508"/>
        <v>5.0999999999999996</v>
      </c>
      <c r="CK428" s="125">
        <f t="shared" si="509"/>
        <v>0.69577873593329587</v>
      </c>
      <c r="CL428" s="125">
        <f t="shared" si="510"/>
        <v>0.99999999998597244</v>
      </c>
      <c r="CM428" s="125">
        <f t="shared" si="511"/>
        <v>4.7017766031364596</v>
      </c>
      <c r="CN428" s="125">
        <f t="shared" si="512"/>
        <v>2.0557978387003959</v>
      </c>
      <c r="CO428" s="127">
        <f t="shared" si="513"/>
        <v>3</v>
      </c>
      <c r="CP428" s="125" cm="1">
        <f t="array" ref="CP428">PEDBIKE_DELAY(BW428,AW428,AG428,AH428,AP428,AQ428,AN428,L428,FALSE)</f>
        <v>1.3031949216072376</v>
      </c>
      <c r="CQ428" s="126">
        <f t="shared" si="514"/>
        <v>30.5</v>
      </c>
      <c r="CR428" s="126">
        <f t="shared" si="515"/>
        <v>78.5</v>
      </c>
      <c r="CS428" s="126">
        <f t="shared" si="516"/>
        <v>54.5</v>
      </c>
      <c r="CT428" s="304">
        <f t="shared" si="517"/>
        <v>35.950000000000003</v>
      </c>
      <c r="CU428" s="126">
        <f t="shared" si="528"/>
        <v>0</v>
      </c>
      <c r="CV428" s="126">
        <f t="shared" si="518"/>
        <v>0</v>
      </c>
      <c r="CW428" s="127">
        <f t="shared" si="519"/>
        <v>0</v>
      </c>
      <c r="CX428" s="124">
        <f t="shared" si="520"/>
        <v>12</v>
      </c>
      <c r="CY428" s="124">
        <f t="shared" si="529"/>
        <v>1.2284999999999999</v>
      </c>
      <c r="CZ428" s="124">
        <f t="shared" si="530"/>
        <v>0</v>
      </c>
      <c r="DA428" s="125">
        <f t="shared" si="521"/>
        <v>-2.2515000000000001</v>
      </c>
      <c r="DB428" s="125">
        <f t="shared" si="522"/>
        <v>0.69299999999999995</v>
      </c>
      <c r="DC428" s="125">
        <f t="shared" si="523"/>
        <v>2.5738999999999992</v>
      </c>
      <c r="DD428" s="125">
        <f t="shared" si="531"/>
        <v>1.8024</v>
      </c>
      <c r="DE428" s="298" t="str">
        <f t="shared" si="524"/>
        <v>B</v>
      </c>
    </row>
    <row r="429" spans="1:109" x14ac:dyDescent="0.25">
      <c r="A429" s="23">
        <v>400</v>
      </c>
      <c r="B429" s="23">
        <v>45</v>
      </c>
      <c r="C429" s="23">
        <v>1</v>
      </c>
      <c r="D429" s="23" t="s">
        <v>267</v>
      </c>
      <c r="E429" s="312">
        <f t="shared" si="456"/>
        <v>2.9767283977533041</v>
      </c>
      <c r="F429" s="287" t="str">
        <f t="shared" si="457"/>
        <v>C</v>
      </c>
      <c r="G429" s="312">
        <f t="shared" si="458"/>
        <v>2.8048999999999999</v>
      </c>
      <c r="H429" s="312">
        <f t="shared" si="458"/>
        <v>2.4428999999999998</v>
      </c>
      <c r="I429" s="287" t="str">
        <f t="shared" si="459"/>
        <v>C</v>
      </c>
      <c r="J429" s="320">
        <f t="shared" si="525"/>
        <v>1</v>
      </c>
      <c r="K429" s="80">
        <f t="shared" si="526"/>
        <v>1</v>
      </c>
      <c r="L429" s="82">
        <f t="shared" si="527"/>
        <v>1</v>
      </c>
      <c r="M429" s="80">
        <f t="shared" si="460"/>
        <v>45</v>
      </c>
      <c r="N429" s="80">
        <f t="shared" si="461"/>
        <v>80</v>
      </c>
      <c r="O429" s="80">
        <f t="shared" si="462"/>
        <v>80</v>
      </c>
      <c r="P429" s="80">
        <f t="shared" si="463"/>
        <v>400</v>
      </c>
      <c r="Q429" s="80">
        <f t="shared" si="464"/>
        <v>1120</v>
      </c>
      <c r="R429" s="80">
        <f t="shared" si="465"/>
        <v>1120</v>
      </c>
      <c r="S429" s="80">
        <f t="shared" si="466"/>
        <v>40</v>
      </c>
      <c r="T429" s="80">
        <f>0</f>
        <v>0</v>
      </c>
      <c r="U429" s="80">
        <f>'Int. Sens. Plot'!$B$2</f>
        <v>100</v>
      </c>
      <c r="V429" s="80">
        <f>'Int. Sens. Plot'!$B$3</f>
        <v>25</v>
      </c>
      <c r="W429" s="80">
        <f t="shared" si="467"/>
        <v>5</v>
      </c>
      <c r="X429" s="80">
        <f t="shared" si="468"/>
        <v>5</v>
      </c>
      <c r="Y429" s="225">
        <v>0.5</v>
      </c>
      <c r="Z429" s="80">
        <v>0</v>
      </c>
      <c r="AA429" s="86">
        <v>45</v>
      </c>
      <c r="AB429" s="86">
        <v>5</v>
      </c>
      <c r="AC429" s="80">
        <v>90</v>
      </c>
      <c r="AD429" s="80">
        <v>45</v>
      </c>
      <c r="AE429" s="80">
        <v>12</v>
      </c>
      <c r="AF429" s="80">
        <f t="shared" si="469"/>
        <v>21</v>
      </c>
      <c r="AG429" s="80">
        <f t="shared" si="470"/>
        <v>21</v>
      </c>
      <c r="AH429" s="86">
        <v>0</v>
      </c>
      <c r="AI429" s="86">
        <v>12</v>
      </c>
      <c r="AJ429" s="40">
        <v>409.9</v>
      </c>
      <c r="AK429" s="86">
        <v>9</v>
      </c>
      <c r="AL429" s="86">
        <v>0</v>
      </c>
      <c r="AM429" s="91">
        <v>1</v>
      </c>
      <c r="AN429" s="91">
        <v>0.1</v>
      </c>
      <c r="AO429" s="122">
        <v>3.5</v>
      </c>
      <c r="AP429" s="122">
        <v>10</v>
      </c>
      <c r="AQ429" s="122">
        <v>3</v>
      </c>
      <c r="AR429" s="122">
        <v>3</v>
      </c>
      <c r="AS429" s="122" t="str">
        <f t="shared" si="471"/>
        <v>Free</v>
      </c>
      <c r="AT429" s="119" t="s">
        <v>74</v>
      </c>
      <c r="AU429" s="321" t="s">
        <v>74</v>
      </c>
      <c r="AV429" s="306">
        <f t="shared" si="472"/>
        <v>9</v>
      </c>
      <c r="AW429" s="276">
        <f t="shared" si="473"/>
        <v>0.31111111111111112</v>
      </c>
      <c r="AX429" s="276">
        <f t="shared" si="474"/>
        <v>2.7777777777777776E-2</v>
      </c>
      <c r="AY429" s="125">
        <f t="shared" si="475"/>
        <v>1.3752576798632117</v>
      </c>
      <c r="AZ429" s="125">
        <f t="shared" si="476"/>
        <v>2.0628865197948176</v>
      </c>
      <c r="BA429" s="125">
        <f t="shared" si="477"/>
        <v>9.7505153597264229</v>
      </c>
      <c r="BB429" s="125">
        <f t="shared" si="478"/>
        <v>0.9518528661268606</v>
      </c>
      <c r="BC429" s="125">
        <f t="shared" si="479"/>
        <v>0.9518528661268606</v>
      </c>
      <c r="BD429" s="326">
        <f t="shared" si="480"/>
        <v>56.515926923270214</v>
      </c>
      <c r="BE429" s="125">
        <f t="shared" si="481"/>
        <v>16</v>
      </c>
      <c r="BF429" s="125">
        <f t="shared" si="482"/>
        <v>3.0477925202658476</v>
      </c>
      <c r="BG429" s="125">
        <f t="shared" si="483"/>
        <v>0.68100000000000005</v>
      </c>
      <c r="BH429" s="127">
        <f t="shared" si="484"/>
        <v>280</v>
      </c>
      <c r="BI429" s="125">
        <f t="shared" si="485"/>
        <v>1.6379999999999997</v>
      </c>
      <c r="BJ429" s="125">
        <f t="shared" si="486"/>
        <v>5.6899999999999999E-2</v>
      </c>
      <c r="BK429" s="127">
        <f t="shared" si="487"/>
        <v>49</v>
      </c>
      <c r="BL429" s="126">
        <f>IF(AS429="Signalized",(AC429-BK429)^2/(2*AC429),IF(AS429="Free",PEDBIKE_DELAY(AX429,AW429,AF429,AE429,AO429,AR429,AM429,L429,TRUE),IF(AS429="Stop",1,"Control N/A!")))</f>
        <v>1.0285392531786028</v>
      </c>
      <c r="BM429" s="125">
        <f t="shared" si="488"/>
        <v>1.1283977533046289E-3</v>
      </c>
      <c r="BN429" s="125">
        <f t="shared" si="489"/>
        <v>2.9767283977533041</v>
      </c>
      <c r="BO429" s="124" t="str">
        <f t="shared" si="490"/>
        <v>C</v>
      </c>
      <c r="BP429" s="310"/>
      <c r="BQ429" s="302">
        <f t="shared" si="491"/>
        <v>1500</v>
      </c>
      <c r="BR429" s="126">
        <v>414</v>
      </c>
      <c r="BS429" s="127">
        <f t="shared" si="492"/>
        <v>7.5779551377819929E-2</v>
      </c>
      <c r="BT429" s="126">
        <f t="shared" si="493"/>
        <v>22.5</v>
      </c>
      <c r="BU429" s="303">
        <f t="shared" si="494"/>
        <v>5.0999999999999996</v>
      </c>
      <c r="BV429" s="276">
        <f t="shared" si="495"/>
        <v>0.31111111111111112</v>
      </c>
      <c r="BW429" s="276">
        <f t="shared" si="496"/>
        <v>6.9444444444444441E-3</v>
      </c>
      <c r="BX429" s="125">
        <f t="shared" si="497"/>
        <v>1</v>
      </c>
      <c r="BY429" s="125">
        <f t="shared" si="498"/>
        <v>5.9205976937800733E-2</v>
      </c>
      <c r="BZ429" s="125">
        <f t="shared" si="499"/>
        <v>5.0999999999999996</v>
      </c>
      <c r="CA429" s="125">
        <f t="shared" si="500"/>
        <v>7.2771783575625637E-2</v>
      </c>
      <c r="CB429" s="125">
        <f t="shared" si="501"/>
        <v>0.79539350204675763</v>
      </c>
      <c r="CC429" s="125">
        <f t="shared" si="502"/>
        <v>9.2976768053657644</v>
      </c>
      <c r="CD429" s="125">
        <f t="shared" si="503"/>
        <v>1.9023650902469802</v>
      </c>
      <c r="CE429" s="125">
        <f t="shared" si="504"/>
        <v>5</v>
      </c>
      <c r="CF429" s="304" cm="1">
        <f t="array" ref="CF429">PEDBIKE_DELAY(BW429,BV429,AG429,AH429,AP429,AQ429,AN429,L429,FALSE)</f>
        <v>1.8567431255546865</v>
      </c>
      <c r="CG429" s="306">
        <f t="shared" si="505"/>
        <v>5.0999999999999996</v>
      </c>
      <c r="CH429" s="125">
        <f t="shared" si="506"/>
        <v>1</v>
      </c>
      <c r="CI429" s="125">
        <f t="shared" si="507"/>
        <v>5.9205976937800733E-2</v>
      </c>
      <c r="CJ429" s="125">
        <f t="shared" si="508"/>
        <v>5.0999999999999996</v>
      </c>
      <c r="CK429" s="125">
        <f t="shared" si="509"/>
        <v>0.79539350204675752</v>
      </c>
      <c r="CL429" s="125">
        <f t="shared" si="510"/>
        <v>0.99999999999999667</v>
      </c>
      <c r="CM429" s="125">
        <f t="shared" si="511"/>
        <v>7.3953117151188099</v>
      </c>
      <c r="CN429" s="125">
        <f t="shared" si="512"/>
        <v>1.9023650902469802</v>
      </c>
      <c r="CO429" s="127">
        <f t="shared" si="513"/>
        <v>5</v>
      </c>
      <c r="CP429" s="125" cm="1">
        <f t="array" ref="CP429">PEDBIKE_DELAY(BW429,AW429,AG429,AH429,AP429,AQ429,AN429,L429,FALSE)</f>
        <v>1.8567431255546865</v>
      </c>
      <c r="CQ429" s="126">
        <f t="shared" si="514"/>
        <v>30.5</v>
      </c>
      <c r="CR429" s="126">
        <f t="shared" si="515"/>
        <v>78.5</v>
      </c>
      <c r="CS429" s="126">
        <f t="shared" si="516"/>
        <v>54.5</v>
      </c>
      <c r="CT429" s="304">
        <f t="shared" si="517"/>
        <v>35.950000000000003</v>
      </c>
      <c r="CU429" s="126">
        <f t="shared" si="528"/>
        <v>0</v>
      </c>
      <c r="CV429" s="126">
        <f t="shared" si="518"/>
        <v>0</v>
      </c>
      <c r="CW429" s="127">
        <f t="shared" si="519"/>
        <v>0</v>
      </c>
      <c r="CX429" s="124">
        <f t="shared" si="520"/>
        <v>12</v>
      </c>
      <c r="CY429" s="124">
        <f t="shared" si="529"/>
        <v>1.6379999999999997</v>
      </c>
      <c r="CZ429" s="124">
        <f t="shared" si="530"/>
        <v>0</v>
      </c>
      <c r="DA429" s="125">
        <f t="shared" si="521"/>
        <v>-2.2515000000000001</v>
      </c>
      <c r="DB429" s="125">
        <f t="shared" si="522"/>
        <v>0.92400000000000004</v>
      </c>
      <c r="DC429" s="125">
        <f t="shared" si="523"/>
        <v>2.8048999999999999</v>
      </c>
      <c r="DD429" s="125">
        <f t="shared" si="531"/>
        <v>2.4428999999999998</v>
      </c>
      <c r="DE429" s="298" t="str">
        <f t="shared" si="524"/>
        <v>C</v>
      </c>
    </row>
    <row r="430" spans="1:109" x14ac:dyDescent="0.25">
      <c r="A430" s="23">
        <v>500</v>
      </c>
      <c r="B430" s="23">
        <v>45</v>
      </c>
      <c r="C430" s="23">
        <v>1</v>
      </c>
      <c r="D430" s="23" t="s">
        <v>267</v>
      </c>
      <c r="E430" s="312">
        <f t="shared" si="456"/>
        <v>3.3981513601203135</v>
      </c>
      <c r="F430" s="287" t="str">
        <f t="shared" si="457"/>
        <v>C</v>
      </c>
      <c r="G430" s="312">
        <f t="shared" si="458"/>
        <v>3.0358999999999998</v>
      </c>
      <c r="H430" s="312">
        <f t="shared" si="458"/>
        <v>3.0833999999999997</v>
      </c>
      <c r="I430" s="287" t="str">
        <f t="shared" si="459"/>
        <v>C</v>
      </c>
      <c r="J430" s="320">
        <f t="shared" si="525"/>
        <v>1</v>
      </c>
      <c r="K430" s="80">
        <f t="shared" si="526"/>
        <v>1</v>
      </c>
      <c r="L430" s="82">
        <f t="shared" si="527"/>
        <v>1</v>
      </c>
      <c r="M430" s="80">
        <f t="shared" si="460"/>
        <v>45</v>
      </c>
      <c r="N430" s="80">
        <f t="shared" si="461"/>
        <v>100</v>
      </c>
      <c r="O430" s="80">
        <f t="shared" si="462"/>
        <v>100</v>
      </c>
      <c r="P430" s="80">
        <f t="shared" si="463"/>
        <v>500</v>
      </c>
      <c r="Q430" s="80">
        <f t="shared" si="464"/>
        <v>1400</v>
      </c>
      <c r="R430" s="80">
        <f t="shared" si="465"/>
        <v>1400</v>
      </c>
      <c r="S430" s="80">
        <f t="shared" si="466"/>
        <v>50</v>
      </c>
      <c r="T430" s="80">
        <f>0</f>
        <v>0</v>
      </c>
      <c r="U430" s="80">
        <f>'Int. Sens. Plot'!$B$2</f>
        <v>100</v>
      </c>
      <c r="V430" s="80">
        <f>'Int. Sens. Plot'!$B$3</f>
        <v>25</v>
      </c>
      <c r="W430" s="80">
        <f t="shared" si="467"/>
        <v>5</v>
      </c>
      <c r="X430" s="80">
        <f t="shared" si="468"/>
        <v>5</v>
      </c>
      <c r="Y430" s="225">
        <v>0.5</v>
      </c>
      <c r="Z430" s="80">
        <v>0</v>
      </c>
      <c r="AA430" s="86">
        <v>45</v>
      </c>
      <c r="AB430" s="86">
        <v>5</v>
      </c>
      <c r="AC430" s="80">
        <v>90</v>
      </c>
      <c r="AD430" s="80">
        <v>45</v>
      </c>
      <c r="AE430" s="80">
        <v>12</v>
      </c>
      <c r="AF430" s="80">
        <f t="shared" si="469"/>
        <v>21</v>
      </c>
      <c r="AG430" s="80">
        <f t="shared" si="470"/>
        <v>21</v>
      </c>
      <c r="AH430" s="86">
        <v>0</v>
      </c>
      <c r="AI430" s="86">
        <v>12</v>
      </c>
      <c r="AJ430" s="40">
        <v>410.9</v>
      </c>
      <c r="AK430" s="86">
        <v>9</v>
      </c>
      <c r="AL430" s="86">
        <v>0</v>
      </c>
      <c r="AM430" s="91">
        <v>1</v>
      </c>
      <c r="AN430" s="91">
        <v>0.1</v>
      </c>
      <c r="AO430" s="122">
        <v>3.5</v>
      </c>
      <c r="AP430" s="122">
        <v>10</v>
      </c>
      <c r="AQ430" s="122">
        <v>3</v>
      </c>
      <c r="AR430" s="122">
        <v>3</v>
      </c>
      <c r="AS430" s="122" t="str">
        <f t="shared" si="471"/>
        <v>Free</v>
      </c>
      <c r="AT430" s="119" t="s">
        <v>74</v>
      </c>
      <c r="AU430" s="321" t="s">
        <v>74</v>
      </c>
      <c r="AV430" s="306">
        <f t="shared" si="472"/>
        <v>9</v>
      </c>
      <c r="AW430" s="276">
        <f t="shared" si="473"/>
        <v>0.3888888888888889</v>
      </c>
      <c r="AX430" s="276">
        <f t="shared" si="474"/>
        <v>2.7777777777777776E-2</v>
      </c>
      <c r="AY430" s="125">
        <f t="shared" si="475"/>
        <v>1.9563850187418657</v>
      </c>
      <c r="AZ430" s="125">
        <f t="shared" si="476"/>
        <v>2.9345775281127984</v>
      </c>
      <c r="BA430" s="125">
        <f t="shared" si="477"/>
        <v>10.912770037483732</v>
      </c>
      <c r="BB430" s="125">
        <f t="shared" si="478"/>
        <v>0.98564784271429728</v>
      </c>
      <c r="BC430" s="125">
        <f t="shared" si="479"/>
        <v>0.98564784271429728</v>
      </c>
      <c r="BD430" s="326">
        <f t="shared" si="480"/>
        <v>168.09502149358619</v>
      </c>
      <c r="BE430" s="125">
        <f t="shared" si="481"/>
        <v>33</v>
      </c>
      <c r="BF430" s="125">
        <f t="shared" si="482"/>
        <v>2.4513261714342005</v>
      </c>
      <c r="BG430" s="125">
        <f t="shared" si="483"/>
        <v>0.68100000000000005</v>
      </c>
      <c r="BH430" s="127">
        <f t="shared" si="484"/>
        <v>350</v>
      </c>
      <c r="BI430" s="125">
        <f t="shared" si="485"/>
        <v>2.0474999999999999</v>
      </c>
      <c r="BJ430" s="125">
        <f t="shared" si="486"/>
        <v>7.1124999999999994E-2</v>
      </c>
      <c r="BK430" s="127">
        <f t="shared" si="487"/>
        <v>49</v>
      </c>
      <c r="BL430" s="126">
        <f>IF(AS430="Signalized",(AC430-BK430)^2/(2*AC430),IF(AS430="Free",PEDBIKE_DELAY(AX430,AW430,AF430,AE430,AO430,AR430,AM430,L430,TRUE),IF(AS430="Stop",1,"Control N/A!")))</f>
        <v>0.97115632733517554</v>
      </c>
      <c r="BM430" s="125">
        <f t="shared" si="488"/>
        <v>-1.1736398796860471E-3</v>
      </c>
      <c r="BN430" s="125">
        <f t="shared" si="489"/>
        <v>3.3981513601203135</v>
      </c>
      <c r="BO430" s="124" t="str">
        <f t="shared" si="490"/>
        <v>C</v>
      </c>
      <c r="BP430" s="310"/>
      <c r="BQ430" s="302">
        <f t="shared" si="491"/>
        <v>1500</v>
      </c>
      <c r="BR430" s="126">
        <v>415</v>
      </c>
      <c r="BS430" s="127">
        <f t="shared" si="492"/>
        <v>7.3894307907269256E-3</v>
      </c>
      <c r="BT430" s="126">
        <f t="shared" si="493"/>
        <v>22.5</v>
      </c>
      <c r="BU430" s="303">
        <f t="shared" si="494"/>
        <v>5.0999999999999996</v>
      </c>
      <c r="BV430" s="276">
        <f t="shared" si="495"/>
        <v>0.3888888888888889</v>
      </c>
      <c r="BW430" s="276">
        <f t="shared" si="496"/>
        <v>6.9444444444444441E-3</v>
      </c>
      <c r="BX430" s="125">
        <f t="shared" si="497"/>
        <v>1</v>
      </c>
      <c r="BY430" s="125">
        <f t="shared" si="498"/>
        <v>4.4060761636868735E-2</v>
      </c>
      <c r="BZ430" s="125">
        <f t="shared" si="499"/>
        <v>5.0999999999999996</v>
      </c>
      <c r="CA430" s="125">
        <f t="shared" si="500"/>
        <v>9.0121717984631866E-2</v>
      </c>
      <c r="CB430" s="125">
        <f t="shared" si="501"/>
        <v>0.86239022728039449</v>
      </c>
      <c r="CC430" s="125">
        <f t="shared" si="502"/>
        <v>12.772584341360405</v>
      </c>
      <c r="CD430" s="125">
        <f t="shared" si="503"/>
        <v>1.7576324282565967</v>
      </c>
      <c r="CE430" s="125">
        <f t="shared" si="504"/>
        <v>7</v>
      </c>
      <c r="CF430" s="304" cm="1">
        <f t="array" ref="CF430">PEDBIKE_DELAY(BW430,BV430,AG430,AH430,AP430,AQ430,AN430,L430,FALSE)</f>
        <v>2.4621654530581898</v>
      </c>
      <c r="CG430" s="306">
        <f t="shared" si="505"/>
        <v>5.0999999999999996</v>
      </c>
      <c r="CH430" s="125">
        <f t="shared" si="506"/>
        <v>1</v>
      </c>
      <c r="CI430" s="125">
        <f t="shared" si="507"/>
        <v>4.4060761636868735E-2</v>
      </c>
      <c r="CJ430" s="125">
        <f t="shared" si="508"/>
        <v>5.0999999999999996</v>
      </c>
      <c r="CK430" s="125">
        <f t="shared" si="509"/>
        <v>0.86239022728039461</v>
      </c>
      <c r="CL430" s="125">
        <f t="shared" si="510"/>
        <v>1</v>
      </c>
      <c r="CM430" s="125">
        <f t="shared" si="511"/>
        <v>11.014951913103808</v>
      </c>
      <c r="CN430" s="125">
        <f t="shared" si="512"/>
        <v>1.7576324282565967</v>
      </c>
      <c r="CO430" s="127">
        <f t="shared" si="513"/>
        <v>7</v>
      </c>
      <c r="CP430" s="125" cm="1">
        <f t="array" ref="CP430">PEDBIKE_DELAY(BW430,AW430,AG430,AH430,AP430,AQ430,AN430,L430,FALSE)</f>
        <v>2.4621654530581898</v>
      </c>
      <c r="CQ430" s="126">
        <f t="shared" si="514"/>
        <v>30.5</v>
      </c>
      <c r="CR430" s="126">
        <f t="shared" si="515"/>
        <v>78.5</v>
      </c>
      <c r="CS430" s="126">
        <f t="shared" si="516"/>
        <v>54.5</v>
      </c>
      <c r="CT430" s="304">
        <f t="shared" si="517"/>
        <v>35.950000000000003</v>
      </c>
      <c r="CU430" s="126">
        <f t="shared" si="528"/>
        <v>0</v>
      </c>
      <c r="CV430" s="126">
        <f t="shared" si="518"/>
        <v>0</v>
      </c>
      <c r="CW430" s="127">
        <f t="shared" si="519"/>
        <v>0</v>
      </c>
      <c r="CX430" s="124">
        <f t="shared" si="520"/>
        <v>12</v>
      </c>
      <c r="CY430" s="124">
        <f t="shared" si="529"/>
        <v>2.0474999999999999</v>
      </c>
      <c r="CZ430" s="124">
        <f t="shared" si="530"/>
        <v>0</v>
      </c>
      <c r="DA430" s="125">
        <f t="shared" si="521"/>
        <v>-2.2515000000000001</v>
      </c>
      <c r="DB430" s="125">
        <f t="shared" si="522"/>
        <v>1.155</v>
      </c>
      <c r="DC430" s="125">
        <f t="shared" si="523"/>
        <v>3.0358999999999998</v>
      </c>
      <c r="DD430" s="125">
        <f t="shared" si="531"/>
        <v>3.0833999999999997</v>
      </c>
      <c r="DE430" s="298" t="str">
        <f t="shared" si="524"/>
        <v>C</v>
      </c>
    </row>
    <row r="431" spans="1:109" x14ac:dyDescent="0.25">
      <c r="A431" s="23">
        <v>600</v>
      </c>
      <c r="B431" s="23">
        <v>45</v>
      </c>
      <c r="C431" s="23">
        <v>1</v>
      </c>
      <c r="D431" s="23" t="s">
        <v>267</v>
      </c>
      <c r="E431" s="312">
        <f t="shared" si="456"/>
        <v>3.8186958378306053</v>
      </c>
      <c r="F431" s="287" t="str">
        <f t="shared" si="457"/>
        <v>D</v>
      </c>
      <c r="G431" s="312">
        <f t="shared" si="458"/>
        <v>3.2668999999999997</v>
      </c>
      <c r="H431" s="312">
        <f t="shared" si="458"/>
        <v>3.7238999999999995</v>
      </c>
      <c r="I431" s="287" t="str">
        <f t="shared" si="459"/>
        <v>C</v>
      </c>
      <c r="J431" s="320">
        <f t="shared" si="525"/>
        <v>1</v>
      </c>
      <c r="K431" s="80">
        <f t="shared" si="526"/>
        <v>1</v>
      </c>
      <c r="L431" s="82">
        <f t="shared" si="527"/>
        <v>1</v>
      </c>
      <c r="M431" s="80">
        <f t="shared" si="460"/>
        <v>45</v>
      </c>
      <c r="N431" s="80">
        <f t="shared" si="461"/>
        <v>120</v>
      </c>
      <c r="O431" s="80">
        <f t="shared" si="462"/>
        <v>120</v>
      </c>
      <c r="P431" s="80">
        <f t="shared" si="463"/>
        <v>600</v>
      </c>
      <c r="Q431" s="80">
        <f t="shared" si="464"/>
        <v>1680</v>
      </c>
      <c r="R431" s="80">
        <f t="shared" si="465"/>
        <v>1680</v>
      </c>
      <c r="S431" s="80">
        <f t="shared" si="466"/>
        <v>60</v>
      </c>
      <c r="T431" s="80">
        <f>0</f>
        <v>0</v>
      </c>
      <c r="U431" s="80">
        <f>'Int. Sens. Plot'!$B$2</f>
        <v>100</v>
      </c>
      <c r="V431" s="80">
        <f>'Int. Sens. Plot'!$B$3</f>
        <v>25</v>
      </c>
      <c r="W431" s="80">
        <f t="shared" si="467"/>
        <v>5</v>
      </c>
      <c r="X431" s="80">
        <f t="shared" si="468"/>
        <v>5</v>
      </c>
      <c r="Y431" s="225">
        <v>0.5</v>
      </c>
      <c r="Z431" s="80">
        <v>0</v>
      </c>
      <c r="AA431" s="86">
        <v>45</v>
      </c>
      <c r="AB431" s="86">
        <v>5</v>
      </c>
      <c r="AC431" s="80">
        <v>90</v>
      </c>
      <c r="AD431" s="80">
        <v>45</v>
      </c>
      <c r="AE431" s="80">
        <v>12</v>
      </c>
      <c r="AF431" s="80">
        <f t="shared" si="469"/>
        <v>21</v>
      </c>
      <c r="AG431" s="80">
        <f t="shared" si="470"/>
        <v>21</v>
      </c>
      <c r="AH431" s="86">
        <v>0</v>
      </c>
      <c r="AI431" s="86">
        <v>12</v>
      </c>
      <c r="AJ431" s="40">
        <v>411.9</v>
      </c>
      <c r="AK431" s="86">
        <v>9</v>
      </c>
      <c r="AL431" s="86">
        <v>0</v>
      </c>
      <c r="AM431" s="91">
        <v>1</v>
      </c>
      <c r="AN431" s="91">
        <v>0.1</v>
      </c>
      <c r="AO431" s="122">
        <v>3.5</v>
      </c>
      <c r="AP431" s="122">
        <v>10</v>
      </c>
      <c r="AQ431" s="122">
        <v>3</v>
      </c>
      <c r="AR431" s="122">
        <v>3</v>
      </c>
      <c r="AS431" s="122" t="str">
        <f t="shared" si="471"/>
        <v>Free</v>
      </c>
      <c r="AT431" s="119" t="s">
        <v>74</v>
      </c>
      <c r="AU431" s="321" t="s">
        <v>74</v>
      </c>
      <c r="AV431" s="306">
        <f t="shared" si="472"/>
        <v>9</v>
      </c>
      <c r="AW431" s="276">
        <f t="shared" si="473"/>
        <v>0.46666666666666667</v>
      </c>
      <c r="AX431" s="276">
        <f t="shared" si="474"/>
        <v>2.7777777777777776E-2</v>
      </c>
      <c r="AY431" s="125">
        <f t="shared" si="475"/>
        <v>2.987647348184447</v>
      </c>
      <c r="AZ431" s="125">
        <f t="shared" si="476"/>
        <v>4.4814710222766703</v>
      </c>
      <c r="BA431" s="125">
        <f t="shared" si="477"/>
        <v>12.975294696368895</v>
      </c>
      <c r="BB431" s="125">
        <f t="shared" si="478"/>
        <v>0.9976542205047717</v>
      </c>
      <c r="BC431" s="125">
        <f t="shared" si="479"/>
        <v>0.9976542205047717</v>
      </c>
      <c r="BD431" s="326">
        <f t="shared" si="480"/>
        <v>900.48889936905459</v>
      </c>
      <c r="BE431" s="125">
        <f t="shared" si="481"/>
        <v>67</v>
      </c>
      <c r="BF431" s="125">
        <f t="shared" si="482"/>
        <v>2.0710874818092679</v>
      </c>
      <c r="BG431" s="125">
        <f t="shared" si="483"/>
        <v>0.68100000000000005</v>
      </c>
      <c r="BH431" s="127">
        <f t="shared" si="484"/>
        <v>420</v>
      </c>
      <c r="BI431" s="125">
        <f t="shared" si="485"/>
        <v>2.4569999999999999</v>
      </c>
      <c r="BJ431" s="125">
        <f t="shared" si="486"/>
        <v>8.5349999999999995E-2</v>
      </c>
      <c r="BK431" s="127">
        <f t="shared" si="487"/>
        <v>49</v>
      </c>
      <c r="BL431" s="126">
        <f>IF(AS431="Signalized",(AC431-BK431)^2/(2*AC431),IF(AS431="Free",PEDBIKE_DELAY(AX431,AW431,AF431,AE431,AO431,AR431,AM431,L431,TRUE),IF(AS431="Stop",1,"Control N/A!")))</f>
        <v>0.89710479292779333</v>
      </c>
      <c r="BM431" s="125">
        <f t="shared" si="488"/>
        <v>-4.3541621693944038E-3</v>
      </c>
      <c r="BN431" s="125">
        <f t="shared" si="489"/>
        <v>3.8186958378306053</v>
      </c>
      <c r="BO431" s="124" t="str">
        <f t="shared" si="490"/>
        <v>D</v>
      </c>
      <c r="BP431" s="310"/>
      <c r="BQ431" s="302">
        <f t="shared" si="491"/>
        <v>1500</v>
      </c>
      <c r="BR431" s="126">
        <v>416</v>
      </c>
      <c r="BS431" s="127">
        <f t="shared" si="492"/>
        <v>7.1259775150557504E-4</v>
      </c>
      <c r="BT431" s="126">
        <f t="shared" si="493"/>
        <v>22.5</v>
      </c>
      <c r="BU431" s="303">
        <f t="shared" si="494"/>
        <v>5.0999999999999996</v>
      </c>
      <c r="BV431" s="276">
        <f t="shared" si="495"/>
        <v>0.46666666666666667</v>
      </c>
      <c r="BW431" s="276">
        <f t="shared" si="496"/>
        <v>6.9444444444444441E-3</v>
      </c>
      <c r="BX431" s="125">
        <f t="shared" si="497"/>
        <v>1</v>
      </c>
      <c r="BY431" s="125">
        <f t="shared" si="498"/>
        <v>3.3034263911740261E-2</v>
      </c>
      <c r="BZ431" s="125">
        <f t="shared" si="499"/>
        <v>5.0999999999999996</v>
      </c>
      <c r="CA431" s="125">
        <f t="shared" si="500"/>
        <v>0.10714700715672154</v>
      </c>
      <c r="CB431" s="125">
        <f t="shared" si="501"/>
        <v>0.90744942248965677</v>
      </c>
      <c r="CC431" s="125">
        <f t="shared" si="502"/>
        <v>17.533215342562965</v>
      </c>
      <c r="CD431" s="125">
        <f t="shared" si="503"/>
        <v>1.6227092055674137</v>
      </c>
      <c r="CE431" s="125">
        <f t="shared" si="504"/>
        <v>11</v>
      </c>
      <c r="CF431" s="304" cm="1">
        <f t="array" ref="CF431">PEDBIKE_DELAY(BW431,BV431,AG431,AH431,AP431,AQ431,AN431,L431,FALSE)</f>
        <v>3.1179758132852857</v>
      </c>
      <c r="CG431" s="306">
        <f t="shared" si="505"/>
        <v>5.0999999999999996</v>
      </c>
      <c r="CH431" s="125">
        <f t="shared" si="506"/>
        <v>1</v>
      </c>
      <c r="CI431" s="125">
        <f t="shared" si="507"/>
        <v>3.3034263911740261E-2</v>
      </c>
      <c r="CJ431" s="125">
        <f t="shared" si="508"/>
        <v>5.0999999999999996</v>
      </c>
      <c r="CK431" s="125">
        <f t="shared" si="509"/>
        <v>0.90744942248965677</v>
      </c>
      <c r="CL431" s="125">
        <f t="shared" si="510"/>
        <v>1</v>
      </c>
      <c r="CM431" s="125">
        <f t="shared" si="511"/>
        <v>15.910506136995552</v>
      </c>
      <c r="CN431" s="125">
        <f t="shared" si="512"/>
        <v>1.6227092055674137</v>
      </c>
      <c r="CO431" s="127">
        <f t="shared" si="513"/>
        <v>11</v>
      </c>
      <c r="CP431" s="125" cm="1">
        <f t="array" ref="CP431">PEDBIKE_DELAY(BW431,AW431,AG431,AH431,AP431,AQ431,AN431,L431,FALSE)</f>
        <v>3.1179758132852857</v>
      </c>
      <c r="CQ431" s="126">
        <f t="shared" si="514"/>
        <v>30.5</v>
      </c>
      <c r="CR431" s="126">
        <f t="shared" si="515"/>
        <v>78.5</v>
      </c>
      <c r="CS431" s="126">
        <f t="shared" si="516"/>
        <v>54.5</v>
      </c>
      <c r="CT431" s="304">
        <f t="shared" si="517"/>
        <v>35.950000000000003</v>
      </c>
      <c r="CU431" s="126">
        <f t="shared" si="528"/>
        <v>0</v>
      </c>
      <c r="CV431" s="126">
        <f t="shared" si="518"/>
        <v>0</v>
      </c>
      <c r="CW431" s="127">
        <f t="shared" si="519"/>
        <v>0</v>
      </c>
      <c r="CX431" s="124">
        <f t="shared" si="520"/>
        <v>12</v>
      </c>
      <c r="CY431" s="124">
        <f t="shared" si="529"/>
        <v>2.4569999999999999</v>
      </c>
      <c r="CZ431" s="124">
        <f t="shared" si="530"/>
        <v>0</v>
      </c>
      <c r="DA431" s="125">
        <f t="shared" si="521"/>
        <v>-2.2515000000000001</v>
      </c>
      <c r="DB431" s="125">
        <f t="shared" si="522"/>
        <v>1.3859999999999999</v>
      </c>
      <c r="DC431" s="125">
        <f t="shared" si="523"/>
        <v>3.2668999999999997</v>
      </c>
      <c r="DD431" s="125">
        <f t="shared" si="531"/>
        <v>3.7238999999999995</v>
      </c>
      <c r="DE431" s="298" t="str">
        <f t="shared" si="524"/>
        <v>C</v>
      </c>
    </row>
    <row r="432" spans="1:109" x14ac:dyDescent="0.25">
      <c r="A432" s="23">
        <v>700</v>
      </c>
      <c r="B432" s="23">
        <v>45</v>
      </c>
      <c r="C432" s="23">
        <v>1</v>
      </c>
      <c r="D432" s="23" t="s">
        <v>267</v>
      </c>
      <c r="E432" s="312">
        <f t="shared" si="456"/>
        <v>4.2388472899500016</v>
      </c>
      <c r="F432" s="287" t="str">
        <f t="shared" si="457"/>
        <v>D</v>
      </c>
      <c r="G432" s="312">
        <f t="shared" si="458"/>
        <v>3.4978999999999996</v>
      </c>
      <c r="H432" s="312">
        <f t="shared" si="458"/>
        <v>4.3643999999999998</v>
      </c>
      <c r="I432" s="287" t="str">
        <f t="shared" si="459"/>
        <v>C</v>
      </c>
      <c r="J432" s="320">
        <f t="shared" si="525"/>
        <v>1</v>
      </c>
      <c r="K432" s="80">
        <f t="shared" si="526"/>
        <v>1</v>
      </c>
      <c r="L432" s="82">
        <f t="shared" si="527"/>
        <v>1</v>
      </c>
      <c r="M432" s="80">
        <f t="shared" si="460"/>
        <v>45</v>
      </c>
      <c r="N432" s="80">
        <f t="shared" si="461"/>
        <v>140</v>
      </c>
      <c r="O432" s="80">
        <f t="shared" si="462"/>
        <v>140</v>
      </c>
      <c r="P432" s="80">
        <f t="shared" si="463"/>
        <v>700</v>
      </c>
      <c r="Q432" s="80">
        <f t="shared" si="464"/>
        <v>1960</v>
      </c>
      <c r="R432" s="80">
        <f t="shared" si="465"/>
        <v>1960</v>
      </c>
      <c r="S432" s="80">
        <f t="shared" si="466"/>
        <v>70</v>
      </c>
      <c r="T432" s="80">
        <f>0</f>
        <v>0</v>
      </c>
      <c r="U432" s="80">
        <f>'Int. Sens. Plot'!$B$2</f>
        <v>100</v>
      </c>
      <c r="V432" s="80">
        <f>'Int. Sens. Plot'!$B$3</f>
        <v>25</v>
      </c>
      <c r="W432" s="80">
        <f t="shared" si="467"/>
        <v>5</v>
      </c>
      <c r="X432" s="80">
        <f t="shared" si="468"/>
        <v>5</v>
      </c>
      <c r="Y432" s="225">
        <v>0.5</v>
      </c>
      <c r="Z432" s="80">
        <v>0</v>
      </c>
      <c r="AA432" s="86">
        <v>45</v>
      </c>
      <c r="AB432" s="86">
        <v>5</v>
      </c>
      <c r="AC432" s="80">
        <v>90</v>
      </c>
      <c r="AD432" s="80">
        <v>45</v>
      </c>
      <c r="AE432" s="80">
        <v>12</v>
      </c>
      <c r="AF432" s="80">
        <f t="shared" si="469"/>
        <v>21</v>
      </c>
      <c r="AG432" s="80">
        <f t="shared" si="470"/>
        <v>21</v>
      </c>
      <c r="AH432" s="86">
        <v>0</v>
      </c>
      <c r="AI432" s="86">
        <v>12</v>
      </c>
      <c r="AJ432" s="40">
        <v>412.9</v>
      </c>
      <c r="AK432" s="86">
        <v>9</v>
      </c>
      <c r="AL432" s="86">
        <v>0</v>
      </c>
      <c r="AM432" s="91">
        <v>1</v>
      </c>
      <c r="AN432" s="91">
        <v>0.1</v>
      </c>
      <c r="AO432" s="122">
        <v>3.5</v>
      </c>
      <c r="AP432" s="122">
        <v>10</v>
      </c>
      <c r="AQ432" s="122">
        <v>3</v>
      </c>
      <c r="AR432" s="122">
        <v>3</v>
      </c>
      <c r="AS432" s="122" t="str">
        <f t="shared" si="471"/>
        <v>Free</v>
      </c>
      <c r="AT432" s="119" t="s">
        <v>74</v>
      </c>
      <c r="AU432" s="321" t="s">
        <v>74</v>
      </c>
      <c r="AV432" s="306">
        <f t="shared" si="472"/>
        <v>9</v>
      </c>
      <c r="AW432" s="276">
        <f t="shared" si="473"/>
        <v>0.5444444444444444</v>
      </c>
      <c r="AX432" s="276">
        <f t="shared" si="474"/>
        <v>2.7777777777777776E-2</v>
      </c>
      <c r="AY432" s="125">
        <f t="shared" si="475"/>
        <v>4.8399441758296087</v>
      </c>
      <c r="AZ432" s="125">
        <f t="shared" si="476"/>
        <v>7.2599162637444135</v>
      </c>
      <c r="BA432" s="125">
        <f t="shared" si="477"/>
        <v>16.679888351659216</v>
      </c>
      <c r="BB432" s="125">
        <f t="shared" si="478"/>
        <v>0.99988622327094279</v>
      </c>
      <c r="BC432" s="125">
        <f t="shared" si="479"/>
        <v>0.99988622327094279</v>
      </c>
      <c r="BD432" s="326">
        <f t="shared" si="480"/>
        <v>16126.643031456151</v>
      </c>
      <c r="BE432" s="125">
        <f t="shared" si="481"/>
        <v>134</v>
      </c>
      <c r="BF432" s="125">
        <f t="shared" si="482"/>
        <v>1.7967726605931125</v>
      </c>
      <c r="BG432" s="125">
        <f t="shared" si="483"/>
        <v>0.68100000000000005</v>
      </c>
      <c r="BH432" s="127">
        <f t="shared" si="484"/>
        <v>490</v>
      </c>
      <c r="BI432" s="125">
        <f t="shared" si="485"/>
        <v>2.8664999999999998</v>
      </c>
      <c r="BJ432" s="125">
        <f t="shared" si="486"/>
        <v>9.9574999999999997E-2</v>
      </c>
      <c r="BK432" s="127">
        <f t="shared" si="487"/>
        <v>49</v>
      </c>
      <c r="BL432" s="126">
        <f>IF(AS432="Signalized",(AC432-BK432)^2/(2*AC432),IF(AS432="Free",PEDBIKE_DELAY(AX432,AW432,AF432,AE432,AO432,AR432,AM432,L432,TRUE),IF(AS432="Stop",1,"Control N/A!")))</f>
        <v>0.82061722784621549</v>
      </c>
      <c r="BM432" s="125">
        <f t="shared" si="488"/>
        <v>-7.9277100499981872E-3</v>
      </c>
      <c r="BN432" s="125">
        <f t="shared" si="489"/>
        <v>4.2388472899500016</v>
      </c>
      <c r="BO432" s="124" t="str">
        <f t="shared" si="490"/>
        <v>D</v>
      </c>
      <c r="BP432" s="310"/>
      <c r="BQ432" s="302">
        <f t="shared" si="491"/>
        <v>1500</v>
      </c>
      <c r="BR432" s="126">
        <v>417</v>
      </c>
      <c r="BS432" s="127">
        <f t="shared" si="492"/>
        <v>6.7959850557771016E-5</v>
      </c>
      <c r="BT432" s="126">
        <f t="shared" si="493"/>
        <v>22.5</v>
      </c>
      <c r="BU432" s="303">
        <f t="shared" si="494"/>
        <v>5.0999999999999996</v>
      </c>
      <c r="BV432" s="276">
        <f t="shared" si="495"/>
        <v>0.5444444444444444</v>
      </c>
      <c r="BW432" s="276">
        <f t="shared" si="496"/>
        <v>6.9444444444444441E-3</v>
      </c>
      <c r="BX432" s="125">
        <f t="shared" si="497"/>
        <v>1</v>
      </c>
      <c r="BY432" s="125">
        <f t="shared" si="498"/>
        <v>2.5007993669979085E-2</v>
      </c>
      <c r="BZ432" s="125">
        <f t="shared" si="499"/>
        <v>5.0999999999999996</v>
      </c>
      <c r="CA432" s="125">
        <f t="shared" si="500"/>
        <v>0.12385372572753117</v>
      </c>
      <c r="CB432" s="125">
        <f t="shared" si="501"/>
        <v>0.93775435255640316</v>
      </c>
      <c r="CC432" s="125">
        <f t="shared" si="502"/>
        <v>24.069316943205806</v>
      </c>
      <c r="CD432" s="125">
        <f t="shared" si="503"/>
        <v>1.4982102166549829</v>
      </c>
      <c r="CE432" s="125">
        <f t="shared" si="504"/>
        <v>16</v>
      </c>
      <c r="CF432" s="304" cm="1">
        <f t="array" ref="CF432">PEDBIKE_DELAY(BW432,BV432,AG432,AH432,AP432,AQ432,AN432,L432,FALSE)</f>
        <v>3.8160978024397934</v>
      </c>
      <c r="CG432" s="306">
        <f t="shared" si="505"/>
        <v>5.0999999999999996</v>
      </c>
      <c r="CH432" s="125">
        <f t="shared" si="506"/>
        <v>1</v>
      </c>
      <c r="CI432" s="125">
        <f t="shared" si="507"/>
        <v>2.5007993669979085E-2</v>
      </c>
      <c r="CJ432" s="125">
        <f t="shared" si="508"/>
        <v>5.0999999999999996</v>
      </c>
      <c r="CK432" s="125">
        <f t="shared" si="509"/>
        <v>0.93775435255640305</v>
      </c>
      <c r="CL432" s="125">
        <f t="shared" si="510"/>
        <v>1</v>
      </c>
      <c r="CM432" s="125">
        <f t="shared" si="511"/>
        <v>22.571106726550823</v>
      </c>
      <c r="CN432" s="125">
        <f t="shared" si="512"/>
        <v>1.4982102166549829</v>
      </c>
      <c r="CO432" s="127">
        <f t="shared" si="513"/>
        <v>16</v>
      </c>
      <c r="CP432" s="125" cm="1">
        <f t="array" ref="CP432">PEDBIKE_DELAY(BW432,AW432,AG432,AH432,AP432,AQ432,AN432,L432,FALSE)</f>
        <v>3.8160978024397934</v>
      </c>
      <c r="CQ432" s="126">
        <f t="shared" si="514"/>
        <v>30.5</v>
      </c>
      <c r="CR432" s="126">
        <f t="shared" si="515"/>
        <v>78.5</v>
      </c>
      <c r="CS432" s="126">
        <f t="shared" si="516"/>
        <v>54.5</v>
      </c>
      <c r="CT432" s="304">
        <f t="shared" si="517"/>
        <v>35.950000000000003</v>
      </c>
      <c r="CU432" s="126">
        <f t="shared" si="528"/>
        <v>0</v>
      </c>
      <c r="CV432" s="126">
        <f t="shared" si="518"/>
        <v>0</v>
      </c>
      <c r="CW432" s="127">
        <f t="shared" si="519"/>
        <v>0</v>
      </c>
      <c r="CX432" s="124">
        <f t="shared" si="520"/>
        <v>12</v>
      </c>
      <c r="CY432" s="124">
        <f t="shared" si="529"/>
        <v>2.8664999999999998</v>
      </c>
      <c r="CZ432" s="124">
        <f t="shared" si="530"/>
        <v>0</v>
      </c>
      <c r="DA432" s="125">
        <f t="shared" si="521"/>
        <v>-2.2515000000000001</v>
      </c>
      <c r="DB432" s="125">
        <f t="shared" si="522"/>
        <v>1.617</v>
      </c>
      <c r="DC432" s="125">
        <f t="shared" si="523"/>
        <v>3.4978999999999996</v>
      </c>
      <c r="DD432" s="125">
        <f t="shared" si="531"/>
        <v>4.3643999999999998</v>
      </c>
      <c r="DE432" s="298" t="str">
        <f t="shared" si="524"/>
        <v>C</v>
      </c>
    </row>
    <row r="433" spans="1:109" x14ac:dyDescent="0.25">
      <c r="A433" s="23">
        <v>800</v>
      </c>
      <c r="B433" s="23">
        <v>45</v>
      </c>
      <c r="C433" s="23">
        <v>1</v>
      </c>
      <c r="D433" s="23" t="s">
        <v>267</v>
      </c>
      <c r="E433" s="312">
        <f t="shared" si="456"/>
        <v>4.6588747619493747</v>
      </c>
      <c r="F433" s="287" t="str">
        <f t="shared" si="457"/>
        <v>E</v>
      </c>
      <c r="G433" s="312">
        <f t="shared" si="458"/>
        <v>3.7288999999999994</v>
      </c>
      <c r="H433" s="312">
        <f t="shared" si="458"/>
        <v>5.0048999999999992</v>
      </c>
      <c r="I433" s="287" t="str">
        <f t="shared" si="459"/>
        <v>D</v>
      </c>
      <c r="J433" s="320">
        <f t="shared" si="525"/>
        <v>1</v>
      </c>
      <c r="K433" s="80">
        <f t="shared" si="526"/>
        <v>1</v>
      </c>
      <c r="L433" s="82">
        <f t="shared" si="527"/>
        <v>1</v>
      </c>
      <c r="M433" s="80">
        <f t="shared" si="460"/>
        <v>45</v>
      </c>
      <c r="N433" s="80">
        <f t="shared" si="461"/>
        <v>160</v>
      </c>
      <c r="O433" s="80">
        <f t="shared" si="462"/>
        <v>160</v>
      </c>
      <c r="P433" s="80">
        <f t="shared" si="463"/>
        <v>800</v>
      </c>
      <c r="Q433" s="80">
        <f t="shared" si="464"/>
        <v>2240</v>
      </c>
      <c r="R433" s="80">
        <f t="shared" si="465"/>
        <v>2240</v>
      </c>
      <c r="S433" s="80">
        <f t="shared" si="466"/>
        <v>80</v>
      </c>
      <c r="T433" s="80">
        <f>0</f>
        <v>0</v>
      </c>
      <c r="U433" s="80">
        <f>'Int. Sens. Plot'!$B$2</f>
        <v>100</v>
      </c>
      <c r="V433" s="80">
        <f>'Int. Sens. Plot'!$B$3</f>
        <v>25</v>
      </c>
      <c r="W433" s="80">
        <f t="shared" si="467"/>
        <v>5</v>
      </c>
      <c r="X433" s="80">
        <f t="shared" si="468"/>
        <v>5</v>
      </c>
      <c r="Y433" s="225">
        <v>0.5</v>
      </c>
      <c r="Z433" s="80">
        <v>0</v>
      </c>
      <c r="AA433" s="86">
        <v>45</v>
      </c>
      <c r="AB433" s="86">
        <v>5</v>
      </c>
      <c r="AC433" s="80">
        <v>90</v>
      </c>
      <c r="AD433" s="80">
        <v>45</v>
      </c>
      <c r="AE433" s="80">
        <v>12</v>
      </c>
      <c r="AF433" s="80">
        <f t="shared" si="469"/>
        <v>21</v>
      </c>
      <c r="AG433" s="80">
        <f t="shared" si="470"/>
        <v>21</v>
      </c>
      <c r="AH433" s="86">
        <v>0</v>
      </c>
      <c r="AI433" s="86">
        <v>12</v>
      </c>
      <c r="AJ433" s="40">
        <v>413.9</v>
      </c>
      <c r="AK433" s="86">
        <v>9</v>
      </c>
      <c r="AL433" s="86">
        <v>0</v>
      </c>
      <c r="AM433" s="91">
        <v>1</v>
      </c>
      <c r="AN433" s="91">
        <v>0.1</v>
      </c>
      <c r="AO433" s="122">
        <v>3.5</v>
      </c>
      <c r="AP433" s="122">
        <v>10</v>
      </c>
      <c r="AQ433" s="122">
        <v>3</v>
      </c>
      <c r="AR433" s="122">
        <v>3</v>
      </c>
      <c r="AS433" s="122" t="str">
        <f t="shared" si="471"/>
        <v>Free</v>
      </c>
      <c r="AT433" s="119" t="s">
        <v>74</v>
      </c>
      <c r="AU433" s="321" t="s">
        <v>74</v>
      </c>
      <c r="AV433" s="306">
        <f t="shared" si="472"/>
        <v>9</v>
      </c>
      <c r="AW433" s="276">
        <f t="shared" si="473"/>
        <v>0.62222222222222223</v>
      </c>
      <c r="AX433" s="276">
        <f t="shared" si="474"/>
        <v>2.7777777777777776E-2</v>
      </c>
      <c r="AY433" s="125">
        <f t="shared" si="475"/>
        <v>8.201468517576977</v>
      </c>
      <c r="AZ433" s="125">
        <f t="shared" si="476"/>
        <v>12.302202776365466</v>
      </c>
      <c r="BA433" s="125">
        <f t="shared" si="477"/>
        <v>23.402937035153954</v>
      </c>
      <c r="BB433" s="125">
        <f t="shared" si="478"/>
        <v>0.99999952589048069</v>
      </c>
      <c r="BC433" s="125">
        <f t="shared" si="479"/>
        <v>0.99999952589048069</v>
      </c>
      <c r="BD433" s="326">
        <f t="shared" si="480"/>
        <v>3389790.114141108</v>
      </c>
      <c r="BE433" s="125">
        <f t="shared" si="481"/>
        <v>270</v>
      </c>
      <c r="BF433" s="125">
        <f t="shared" si="482"/>
        <v>1.5856686655779488</v>
      </c>
      <c r="BG433" s="125">
        <f t="shared" si="483"/>
        <v>0.68100000000000005</v>
      </c>
      <c r="BH433" s="127">
        <f t="shared" si="484"/>
        <v>560</v>
      </c>
      <c r="BI433" s="125">
        <f t="shared" si="485"/>
        <v>3.2759999999999994</v>
      </c>
      <c r="BJ433" s="125">
        <f t="shared" si="486"/>
        <v>0.1138</v>
      </c>
      <c r="BK433" s="127">
        <f t="shared" si="487"/>
        <v>49</v>
      </c>
      <c r="BL433" s="126">
        <f>IF(AS433="Signalized",(AC433-BK433)^2/(2*AC433),IF(AS433="Free",PEDBIKE_DELAY(AX433,AW433,AF433,AE433,AO433,AR433,AM433,L433,TRUE),IF(AS433="Stop",1,"Control N/A!")))</f>
        <v>0.7483337686185747</v>
      </c>
      <c r="BM433" s="125">
        <f t="shared" si="488"/>
        <v>-1.1625238050625429E-2</v>
      </c>
      <c r="BN433" s="125">
        <f t="shared" si="489"/>
        <v>4.6588747619493747</v>
      </c>
      <c r="BO433" s="124" t="str">
        <f t="shared" si="490"/>
        <v>E</v>
      </c>
      <c r="BP433" s="310"/>
      <c r="BQ433" s="302">
        <f t="shared" si="491"/>
        <v>1500</v>
      </c>
      <c r="BR433" s="126">
        <v>418</v>
      </c>
      <c r="BS433" s="127">
        <f t="shared" si="492"/>
        <v>6.4096584572766844E-6</v>
      </c>
      <c r="BT433" s="126">
        <f t="shared" si="493"/>
        <v>22.5</v>
      </c>
      <c r="BU433" s="303">
        <f t="shared" si="494"/>
        <v>5.0999999999999996</v>
      </c>
      <c r="BV433" s="276">
        <f t="shared" si="495"/>
        <v>0.62222222222222223</v>
      </c>
      <c r="BW433" s="276">
        <f t="shared" si="496"/>
        <v>6.9444444444444441E-3</v>
      </c>
      <c r="BX433" s="125">
        <f t="shared" si="497"/>
        <v>1</v>
      </c>
      <c r="BY433" s="125">
        <f t="shared" si="498"/>
        <v>1.9168198021168942E-2</v>
      </c>
      <c r="BZ433" s="125">
        <f t="shared" si="499"/>
        <v>5.0999999999999996</v>
      </c>
      <c r="CA433" s="125">
        <f t="shared" si="500"/>
        <v>0.14024783466647361</v>
      </c>
      <c r="CB433" s="125">
        <f t="shared" si="501"/>
        <v>0.95813618099530984</v>
      </c>
      <c r="CC433" s="125">
        <f t="shared" si="502"/>
        <v>33.066947161825624</v>
      </c>
      <c r="CD433" s="125">
        <f t="shared" si="503"/>
        <v>1.3843086910203222</v>
      </c>
      <c r="CE433" s="125">
        <f t="shared" si="504"/>
        <v>24</v>
      </c>
      <c r="CF433" s="304" cm="1">
        <f t="array" ref="CF433">PEDBIKE_DELAY(BW433,BV433,AG433,AH433,AP433,AQ433,AN433,L433,FALSE)</f>
        <v>4.5231332291687547</v>
      </c>
      <c r="CG433" s="306">
        <f t="shared" si="505"/>
        <v>5.0999999999999996</v>
      </c>
      <c r="CH433" s="125">
        <f t="shared" si="506"/>
        <v>1</v>
      </c>
      <c r="CI433" s="125">
        <f t="shared" si="507"/>
        <v>1.9168198021168942E-2</v>
      </c>
      <c r="CJ433" s="125">
        <f t="shared" si="508"/>
        <v>5.0999999999999996</v>
      </c>
      <c r="CK433" s="125">
        <f t="shared" si="509"/>
        <v>0.95813618099530984</v>
      </c>
      <c r="CL433" s="125">
        <f t="shared" si="510"/>
        <v>1</v>
      </c>
      <c r="CM433" s="125">
        <f t="shared" si="511"/>
        <v>31.682638470805301</v>
      </c>
      <c r="CN433" s="125">
        <f t="shared" si="512"/>
        <v>1.3843086910203222</v>
      </c>
      <c r="CO433" s="127">
        <f t="shared" si="513"/>
        <v>24</v>
      </c>
      <c r="CP433" s="125" cm="1">
        <f t="array" ref="CP433">PEDBIKE_DELAY(BW433,AW433,AG433,AH433,AP433,AQ433,AN433,L433,FALSE)</f>
        <v>4.5231332291687547</v>
      </c>
      <c r="CQ433" s="126">
        <f t="shared" si="514"/>
        <v>30.5</v>
      </c>
      <c r="CR433" s="126">
        <f t="shared" si="515"/>
        <v>78.5</v>
      </c>
      <c r="CS433" s="126">
        <f t="shared" si="516"/>
        <v>54.5</v>
      </c>
      <c r="CT433" s="304">
        <f t="shared" si="517"/>
        <v>35.950000000000003</v>
      </c>
      <c r="CU433" s="126">
        <f t="shared" si="528"/>
        <v>0</v>
      </c>
      <c r="CV433" s="126">
        <f t="shared" si="518"/>
        <v>0</v>
      </c>
      <c r="CW433" s="127">
        <f t="shared" si="519"/>
        <v>0</v>
      </c>
      <c r="CX433" s="124">
        <f t="shared" si="520"/>
        <v>12</v>
      </c>
      <c r="CY433" s="124">
        <f t="shared" si="529"/>
        <v>3.2759999999999994</v>
      </c>
      <c r="CZ433" s="124">
        <f t="shared" si="530"/>
        <v>0</v>
      </c>
      <c r="DA433" s="125">
        <f t="shared" si="521"/>
        <v>-2.2515000000000001</v>
      </c>
      <c r="DB433" s="125">
        <f t="shared" si="522"/>
        <v>1.8480000000000001</v>
      </c>
      <c r="DC433" s="125">
        <f t="shared" si="523"/>
        <v>3.7288999999999994</v>
      </c>
      <c r="DD433" s="125">
        <f t="shared" si="531"/>
        <v>5.0048999999999992</v>
      </c>
      <c r="DE433" s="298" t="str">
        <f t="shared" si="524"/>
        <v>D</v>
      </c>
    </row>
    <row r="434" spans="1:109" x14ac:dyDescent="0.25">
      <c r="A434" s="23">
        <v>900</v>
      </c>
      <c r="B434" s="23">
        <v>45</v>
      </c>
      <c r="C434" s="23">
        <v>1</v>
      </c>
      <c r="D434" s="23" t="s">
        <v>267</v>
      </c>
      <c r="E434" s="312">
        <f t="shared" si="456"/>
        <v>5.0789308020152886</v>
      </c>
      <c r="F434" s="287" t="str">
        <f t="shared" si="457"/>
        <v>F</v>
      </c>
      <c r="G434" s="312">
        <f t="shared" si="458"/>
        <v>3.9598999999999993</v>
      </c>
      <c r="H434" s="312">
        <f t="shared" si="458"/>
        <v>5.6453999999999995</v>
      </c>
      <c r="I434" s="287" t="str">
        <f t="shared" si="459"/>
        <v>D</v>
      </c>
      <c r="J434" s="320">
        <f t="shared" si="525"/>
        <v>1</v>
      </c>
      <c r="K434" s="80">
        <f t="shared" si="526"/>
        <v>1</v>
      </c>
      <c r="L434" s="82">
        <f t="shared" si="527"/>
        <v>1</v>
      </c>
      <c r="M434" s="80">
        <f t="shared" si="460"/>
        <v>45</v>
      </c>
      <c r="N434" s="80">
        <f t="shared" si="461"/>
        <v>180</v>
      </c>
      <c r="O434" s="80">
        <f t="shared" si="462"/>
        <v>180</v>
      </c>
      <c r="P434" s="80">
        <f t="shared" si="463"/>
        <v>900</v>
      </c>
      <c r="Q434" s="80">
        <f t="shared" si="464"/>
        <v>2520</v>
      </c>
      <c r="R434" s="80">
        <f t="shared" si="465"/>
        <v>2520</v>
      </c>
      <c r="S434" s="80">
        <f t="shared" si="466"/>
        <v>90</v>
      </c>
      <c r="T434" s="80">
        <f>0</f>
        <v>0</v>
      </c>
      <c r="U434" s="80">
        <f>'Int. Sens. Plot'!$B$2</f>
        <v>100</v>
      </c>
      <c r="V434" s="80">
        <f>'Int. Sens. Plot'!$B$3</f>
        <v>25</v>
      </c>
      <c r="W434" s="80">
        <f t="shared" si="467"/>
        <v>5</v>
      </c>
      <c r="X434" s="80">
        <f t="shared" si="468"/>
        <v>5</v>
      </c>
      <c r="Y434" s="225">
        <v>0.5</v>
      </c>
      <c r="Z434" s="80">
        <v>0</v>
      </c>
      <c r="AA434" s="86">
        <v>45</v>
      </c>
      <c r="AB434" s="86">
        <v>5</v>
      </c>
      <c r="AC434" s="80">
        <v>90</v>
      </c>
      <c r="AD434" s="80">
        <v>45</v>
      </c>
      <c r="AE434" s="80">
        <v>12</v>
      </c>
      <c r="AF434" s="80">
        <f t="shared" si="469"/>
        <v>21</v>
      </c>
      <c r="AG434" s="80">
        <f t="shared" si="470"/>
        <v>21</v>
      </c>
      <c r="AH434" s="86">
        <v>0</v>
      </c>
      <c r="AI434" s="86">
        <v>12</v>
      </c>
      <c r="AJ434" s="40">
        <v>414.9</v>
      </c>
      <c r="AK434" s="86">
        <v>9</v>
      </c>
      <c r="AL434" s="86">
        <v>0</v>
      </c>
      <c r="AM434" s="91">
        <v>1</v>
      </c>
      <c r="AN434" s="91">
        <v>0.1</v>
      </c>
      <c r="AO434" s="122">
        <v>3.5</v>
      </c>
      <c r="AP434" s="122">
        <v>10</v>
      </c>
      <c r="AQ434" s="122">
        <v>3</v>
      </c>
      <c r="AR434" s="122">
        <v>3</v>
      </c>
      <c r="AS434" s="122" t="str">
        <f t="shared" si="471"/>
        <v>Free</v>
      </c>
      <c r="AT434" s="119" t="s">
        <v>74</v>
      </c>
      <c r="AU434" s="321" t="s">
        <v>74</v>
      </c>
      <c r="AV434" s="306">
        <f t="shared" si="472"/>
        <v>9</v>
      </c>
      <c r="AW434" s="276">
        <f t="shared" si="473"/>
        <v>0.7</v>
      </c>
      <c r="AX434" s="276">
        <f t="shared" si="474"/>
        <v>2.7777777777777776E-2</v>
      </c>
      <c r="AY434" s="125">
        <f t="shared" si="475"/>
        <v>14.356175314486721</v>
      </c>
      <c r="AZ434" s="125">
        <f t="shared" si="476"/>
        <v>21.534262971730083</v>
      </c>
      <c r="BA434" s="125">
        <f t="shared" si="477"/>
        <v>35.712350628973439</v>
      </c>
      <c r="BB434" s="125">
        <f t="shared" si="478"/>
        <v>0.99999999998609324</v>
      </c>
      <c r="BC434" s="125">
        <f t="shared" si="479"/>
        <v>0.99999999998609324</v>
      </c>
      <c r="BD434" s="326">
        <f t="shared" si="480"/>
        <v>102724900578.33536</v>
      </c>
      <c r="BE434" s="125">
        <f t="shared" si="481"/>
        <v>545</v>
      </c>
      <c r="BF434" s="125">
        <f t="shared" si="482"/>
        <v>1.4172705187406869</v>
      </c>
      <c r="BG434" s="125">
        <f t="shared" si="483"/>
        <v>0.68100000000000005</v>
      </c>
      <c r="BH434" s="127">
        <f t="shared" si="484"/>
        <v>630</v>
      </c>
      <c r="BI434" s="125">
        <f t="shared" si="485"/>
        <v>3.6854999999999993</v>
      </c>
      <c r="BJ434" s="125">
        <f t="shared" si="486"/>
        <v>0.128025</v>
      </c>
      <c r="BK434" s="127">
        <f t="shared" si="487"/>
        <v>49</v>
      </c>
      <c r="BL434" s="126">
        <f>IF(AS434="Signalized",(AC434-BK434)^2/(2*AC434),IF(AS434="Free",PEDBIKE_DELAY(AX434,AW434,AF434,AE434,AO434,AR434,AM434,L434,TRUE),IF(AS434="Stop",1,"Control N/A!")))</f>
        <v>0.68290368562967596</v>
      </c>
      <c r="BM434" s="125">
        <f t="shared" si="488"/>
        <v>-1.529419798471022E-2</v>
      </c>
      <c r="BN434" s="125">
        <f t="shared" si="489"/>
        <v>5.0789308020152886</v>
      </c>
      <c r="BO434" s="124" t="str">
        <f t="shared" si="490"/>
        <v>F</v>
      </c>
      <c r="BP434" s="310"/>
      <c r="BQ434" s="302">
        <f t="shared" si="491"/>
        <v>1500</v>
      </c>
      <c r="BR434" s="126">
        <v>419</v>
      </c>
      <c r="BS434" s="127">
        <f t="shared" si="492"/>
        <v>5.9784949607912865E-7</v>
      </c>
      <c r="BT434" s="126">
        <f t="shared" si="493"/>
        <v>22.5</v>
      </c>
      <c r="BU434" s="303">
        <f t="shared" si="494"/>
        <v>5.0999999999999996</v>
      </c>
      <c r="BV434" s="276">
        <f t="shared" si="495"/>
        <v>0.7</v>
      </c>
      <c r="BW434" s="276">
        <f t="shared" si="496"/>
        <v>6.9444444444444441E-3</v>
      </c>
      <c r="BX434" s="125">
        <f t="shared" si="497"/>
        <v>1</v>
      </c>
      <c r="BY434" s="125">
        <f t="shared" si="498"/>
        <v>1.4922787488370323E-2</v>
      </c>
      <c r="BZ434" s="125">
        <f t="shared" si="499"/>
        <v>5.0999999999999996</v>
      </c>
      <c r="CA434" s="125">
        <f t="shared" si="500"/>
        <v>0.1563351834036163</v>
      </c>
      <c r="CB434" s="125">
        <f t="shared" si="501"/>
        <v>0.97184414631969984</v>
      </c>
      <c r="CC434" s="125">
        <f t="shared" si="502"/>
        <v>45.490235194046669</v>
      </c>
      <c r="CD434" s="125">
        <f t="shared" si="503"/>
        <v>1.280816406006017</v>
      </c>
      <c r="CE434" s="125">
        <f t="shared" si="504"/>
        <v>36</v>
      </c>
      <c r="CF434" s="304" cm="1">
        <f t="array" ref="CF434">PEDBIKE_DELAY(BW434,BV434,AG434,AH434,AP434,AQ434,AN434,L434,FALSE)</f>
        <v>5.2191779468183306</v>
      </c>
      <c r="CG434" s="306">
        <f t="shared" si="505"/>
        <v>5.0999999999999996</v>
      </c>
      <c r="CH434" s="125">
        <f t="shared" si="506"/>
        <v>1</v>
      </c>
      <c r="CI434" s="125">
        <f t="shared" si="507"/>
        <v>1.4922787488370323E-2</v>
      </c>
      <c r="CJ434" s="125">
        <f t="shared" si="508"/>
        <v>5.0999999999999996</v>
      </c>
      <c r="CK434" s="125">
        <f t="shared" si="509"/>
        <v>0.97184414631969984</v>
      </c>
      <c r="CL434" s="125">
        <f t="shared" si="510"/>
        <v>1</v>
      </c>
      <c r="CM434" s="125">
        <f t="shared" si="511"/>
        <v>44.209418788040651</v>
      </c>
      <c r="CN434" s="125">
        <f t="shared" si="512"/>
        <v>1.280816406006017</v>
      </c>
      <c r="CO434" s="127">
        <f t="shared" si="513"/>
        <v>36</v>
      </c>
      <c r="CP434" s="125" cm="1">
        <f t="array" ref="CP434">PEDBIKE_DELAY(BW434,AW434,AG434,AH434,AP434,AQ434,AN434,L434,FALSE)</f>
        <v>5.2191779468183306</v>
      </c>
      <c r="CQ434" s="126">
        <f t="shared" si="514"/>
        <v>30.5</v>
      </c>
      <c r="CR434" s="126">
        <f t="shared" si="515"/>
        <v>78.5</v>
      </c>
      <c r="CS434" s="126">
        <f t="shared" si="516"/>
        <v>54.5</v>
      </c>
      <c r="CT434" s="304">
        <f t="shared" si="517"/>
        <v>35.950000000000003</v>
      </c>
      <c r="CU434" s="126">
        <f t="shared" si="528"/>
        <v>0</v>
      </c>
      <c r="CV434" s="126">
        <f t="shared" si="518"/>
        <v>0</v>
      </c>
      <c r="CW434" s="127">
        <f t="shared" si="519"/>
        <v>0</v>
      </c>
      <c r="CX434" s="124">
        <f t="shared" si="520"/>
        <v>12</v>
      </c>
      <c r="CY434" s="124">
        <f t="shared" si="529"/>
        <v>3.6854999999999993</v>
      </c>
      <c r="CZ434" s="124">
        <f t="shared" si="530"/>
        <v>0</v>
      </c>
      <c r="DA434" s="125">
        <f t="shared" si="521"/>
        <v>-2.2515000000000001</v>
      </c>
      <c r="DB434" s="125">
        <f t="shared" si="522"/>
        <v>2.0790000000000002</v>
      </c>
      <c r="DC434" s="125">
        <f t="shared" si="523"/>
        <v>3.9598999999999993</v>
      </c>
      <c r="DD434" s="125">
        <f t="shared" si="531"/>
        <v>5.6453999999999995</v>
      </c>
      <c r="DE434" s="298" t="str">
        <f t="shared" si="524"/>
        <v>D</v>
      </c>
    </row>
    <row r="435" spans="1:109" x14ac:dyDescent="0.25">
      <c r="A435" s="23">
        <v>1000</v>
      </c>
      <c r="B435" s="23">
        <v>45</v>
      </c>
      <c r="C435" s="23">
        <v>1</v>
      </c>
      <c r="D435" s="23" t="s">
        <v>267</v>
      </c>
      <c r="E435" s="312">
        <f t="shared" si="456"/>
        <v>5.4991002243274103</v>
      </c>
      <c r="F435" s="287" t="str">
        <f t="shared" si="457"/>
        <v>F</v>
      </c>
      <c r="G435" s="312">
        <f t="shared" si="458"/>
        <v>4.1908999999999992</v>
      </c>
      <c r="H435" s="312">
        <f t="shared" si="458"/>
        <v>6.2858999999999998</v>
      </c>
      <c r="I435" s="287" t="str">
        <f t="shared" si="459"/>
        <v>D</v>
      </c>
      <c r="J435" s="320">
        <f t="shared" si="525"/>
        <v>1</v>
      </c>
      <c r="K435" s="80">
        <f t="shared" si="526"/>
        <v>1</v>
      </c>
      <c r="L435" s="82">
        <f t="shared" si="527"/>
        <v>1</v>
      </c>
      <c r="M435" s="80">
        <f t="shared" si="460"/>
        <v>45</v>
      </c>
      <c r="N435" s="80">
        <f t="shared" si="461"/>
        <v>200</v>
      </c>
      <c r="O435" s="80">
        <f t="shared" si="462"/>
        <v>200</v>
      </c>
      <c r="P435" s="80">
        <f t="shared" si="463"/>
        <v>1000</v>
      </c>
      <c r="Q435" s="80">
        <f t="shared" si="464"/>
        <v>2800</v>
      </c>
      <c r="R435" s="80">
        <f t="shared" si="465"/>
        <v>2800</v>
      </c>
      <c r="S435" s="80">
        <f t="shared" si="466"/>
        <v>100</v>
      </c>
      <c r="T435" s="80">
        <f>0</f>
        <v>0</v>
      </c>
      <c r="U435" s="80">
        <f>'Int. Sens. Plot'!$B$2</f>
        <v>100</v>
      </c>
      <c r="V435" s="80">
        <f>'Int. Sens. Plot'!$B$3</f>
        <v>25</v>
      </c>
      <c r="W435" s="80">
        <f t="shared" si="467"/>
        <v>5</v>
      </c>
      <c r="X435" s="80">
        <f t="shared" si="468"/>
        <v>5</v>
      </c>
      <c r="Y435" s="225">
        <v>0.5</v>
      </c>
      <c r="Z435" s="80">
        <v>0</v>
      </c>
      <c r="AA435" s="86">
        <v>45</v>
      </c>
      <c r="AB435" s="86">
        <v>5</v>
      </c>
      <c r="AC435" s="80">
        <v>90</v>
      </c>
      <c r="AD435" s="80">
        <v>45</v>
      </c>
      <c r="AE435" s="80">
        <v>12</v>
      </c>
      <c r="AF435" s="80">
        <f t="shared" si="469"/>
        <v>21</v>
      </c>
      <c r="AG435" s="80">
        <f t="shared" si="470"/>
        <v>21</v>
      </c>
      <c r="AH435" s="86">
        <v>0</v>
      </c>
      <c r="AI435" s="86">
        <v>12</v>
      </c>
      <c r="AJ435" s="40">
        <v>415.9</v>
      </c>
      <c r="AK435" s="86">
        <v>9</v>
      </c>
      <c r="AL435" s="86">
        <v>0</v>
      </c>
      <c r="AM435" s="91">
        <v>1</v>
      </c>
      <c r="AN435" s="91">
        <v>0.1</v>
      </c>
      <c r="AO435" s="122">
        <v>3.5</v>
      </c>
      <c r="AP435" s="122">
        <v>10</v>
      </c>
      <c r="AQ435" s="122">
        <v>3</v>
      </c>
      <c r="AR435" s="122">
        <v>3</v>
      </c>
      <c r="AS435" s="122" t="str">
        <f t="shared" si="471"/>
        <v>Free</v>
      </c>
      <c r="AT435" s="119" t="s">
        <v>74</v>
      </c>
      <c r="AU435" s="321" t="s">
        <v>74</v>
      </c>
      <c r="AV435" s="306">
        <f t="shared" si="472"/>
        <v>9</v>
      </c>
      <c r="AW435" s="276">
        <f t="shared" si="473"/>
        <v>0.77777777777777779</v>
      </c>
      <c r="AX435" s="276">
        <f t="shared" si="474"/>
        <v>2.7777777777777776E-2</v>
      </c>
      <c r="AY435" s="125">
        <f t="shared" si="475"/>
        <v>25.711254720792127</v>
      </c>
      <c r="AZ435" s="125">
        <f t="shared" si="476"/>
        <v>38.56688208118819</v>
      </c>
      <c r="BA435" s="125">
        <f t="shared" si="477"/>
        <v>58.422509441584253</v>
      </c>
      <c r="BB435" s="125">
        <f t="shared" si="478"/>
        <v>1</v>
      </c>
      <c r="BC435" s="125">
        <f t="shared" si="479"/>
        <v>1</v>
      </c>
      <c r="BD435" s="326">
        <f t="shared" si="480"/>
        <v>6.9721749953029153E+19</v>
      </c>
      <c r="BE435" s="125">
        <f t="shared" si="481"/>
        <v>1097</v>
      </c>
      <c r="BF435" s="125">
        <f t="shared" si="482"/>
        <v>1.2798468369435743</v>
      </c>
      <c r="BG435" s="125">
        <f t="shared" si="483"/>
        <v>0.68100000000000005</v>
      </c>
      <c r="BH435" s="127">
        <f t="shared" si="484"/>
        <v>700</v>
      </c>
      <c r="BI435" s="125">
        <f t="shared" si="485"/>
        <v>4.0949999999999998</v>
      </c>
      <c r="BJ435" s="125">
        <f t="shared" si="486"/>
        <v>0.14224999999999999</v>
      </c>
      <c r="BK435" s="127">
        <f t="shared" si="487"/>
        <v>49</v>
      </c>
      <c r="BL435" s="126">
        <f>IF(AS435="Signalized",(AC435-BK435)^2/(2*AC435),IF(AS435="Free",PEDBIKE_DELAY(AX435,AW435,AF435,AE435,AO435,AR435,AM435,L435,TRUE),IF(AS435="Stop",1,"Control N/A!")))</f>
        <v>0.62495900789303882</v>
      </c>
      <c r="BM435" s="125">
        <f t="shared" si="488"/>
        <v>-1.8849775672589546E-2</v>
      </c>
      <c r="BN435" s="125">
        <f t="shared" si="489"/>
        <v>5.4991002243274103</v>
      </c>
      <c r="BO435" s="124" t="str">
        <f t="shared" si="490"/>
        <v>F</v>
      </c>
      <c r="BP435" s="310"/>
      <c r="BQ435" s="302">
        <f t="shared" si="491"/>
        <v>1500</v>
      </c>
      <c r="BR435" s="126">
        <v>420</v>
      </c>
      <c r="BS435" s="127">
        <f t="shared" si="492"/>
        <v>5.5147185460903793E-8</v>
      </c>
      <c r="BT435" s="126">
        <f t="shared" si="493"/>
        <v>22.5</v>
      </c>
      <c r="BU435" s="303">
        <f t="shared" si="494"/>
        <v>5.0999999999999996</v>
      </c>
      <c r="BV435" s="276">
        <f t="shared" si="495"/>
        <v>0.77777777777777779</v>
      </c>
      <c r="BW435" s="276">
        <f t="shared" si="496"/>
        <v>6.9444444444444441E-3</v>
      </c>
      <c r="BX435" s="125">
        <f t="shared" si="497"/>
        <v>1</v>
      </c>
      <c r="BY435" s="125">
        <f t="shared" si="498"/>
        <v>1.1840921412535196E-2</v>
      </c>
      <c r="BZ435" s="125">
        <f t="shared" si="499"/>
        <v>5.0999999999999996</v>
      </c>
      <c r="CA435" s="125">
        <f t="shared" si="500"/>
        <v>0.17212151191676217</v>
      </c>
      <c r="CB435" s="125">
        <f t="shared" si="501"/>
        <v>0.98106355045205851</v>
      </c>
      <c r="CC435" s="125">
        <f t="shared" si="502"/>
        <v>62.697829705745896</v>
      </c>
      <c r="CD435" s="125">
        <f t="shared" si="503"/>
        <v>1.1872742889882826</v>
      </c>
      <c r="CE435" s="125">
        <f t="shared" si="504"/>
        <v>53</v>
      </c>
      <c r="CF435" s="304" cm="1">
        <f t="array" ref="CF435">PEDBIKE_DELAY(BW435,BV435,AG435,AH435,AP435,AQ435,AN435,L435,FALSE)</f>
        <v>5.8573568338118411</v>
      </c>
      <c r="CG435" s="306">
        <f t="shared" si="505"/>
        <v>5.0999999999999996</v>
      </c>
      <c r="CH435" s="125">
        <f t="shared" si="506"/>
        <v>1</v>
      </c>
      <c r="CI435" s="125">
        <f t="shared" si="507"/>
        <v>1.1840921412535196E-2</v>
      </c>
      <c r="CJ435" s="125">
        <f t="shared" si="508"/>
        <v>5.0999999999999996</v>
      </c>
      <c r="CK435" s="125">
        <f t="shared" si="509"/>
        <v>0.98106355045205851</v>
      </c>
      <c r="CL435" s="125">
        <f t="shared" si="510"/>
        <v>1</v>
      </c>
      <c r="CM435" s="125">
        <f t="shared" si="511"/>
        <v>61.510555416757612</v>
      </c>
      <c r="CN435" s="125">
        <f t="shared" si="512"/>
        <v>1.1872742889882826</v>
      </c>
      <c r="CO435" s="127">
        <f t="shared" si="513"/>
        <v>53</v>
      </c>
      <c r="CP435" s="125" cm="1">
        <f t="array" ref="CP435">PEDBIKE_DELAY(BW435,AW435,AG435,AH435,AP435,AQ435,AN435,L435,FALSE)</f>
        <v>5.8573568338118411</v>
      </c>
      <c r="CQ435" s="126">
        <f t="shared" si="514"/>
        <v>30.5</v>
      </c>
      <c r="CR435" s="126">
        <f t="shared" si="515"/>
        <v>78.5</v>
      </c>
      <c r="CS435" s="126">
        <f t="shared" si="516"/>
        <v>54.5</v>
      </c>
      <c r="CT435" s="304">
        <f t="shared" si="517"/>
        <v>35.950000000000003</v>
      </c>
      <c r="CU435" s="126">
        <f t="shared" si="528"/>
        <v>0</v>
      </c>
      <c r="CV435" s="126">
        <f t="shared" si="518"/>
        <v>0</v>
      </c>
      <c r="CW435" s="127">
        <f t="shared" si="519"/>
        <v>0</v>
      </c>
      <c r="CX435" s="124">
        <f t="shared" si="520"/>
        <v>12</v>
      </c>
      <c r="CY435" s="124">
        <f t="shared" si="529"/>
        <v>4.0949999999999998</v>
      </c>
      <c r="CZ435" s="124">
        <f t="shared" si="530"/>
        <v>0</v>
      </c>
      <c r="DA435" s="125">
        <f t="shared" si="521"/>
        <v>-2.2515000000000001</v>
      </c>
      <c r="DB435" s="125">
        <f t="shared" si="522"/>
        <v>2.31</v>
      </c>
      <c r="DC435" s="125">
        <f t="shared" si="523"/>
        <v>4.1908999999999992</v>
      </c>
      <c r="DD435" s="125">
        <f t="shared" si="531"/>
        <v>6.2858999999999998</v>
      </c>
      <c r="DE435" s="298" t="str">
        <f t="shared" si="524"/>
        <v>D</v>
      </c>
    </row>
    <row r="436" spans="1:109" x14ac:dyDescent="0.25">
      <c r="A436" s="23">
        <v>1100</v>
      </c>
      <c r="B436" s="23">
        <v>45</v>
      </c>
      <c r="C436" s="23">
        <v>1</v>
      </c>
      <c r="D436" s="23" t="s">
        <v>267</v>
      </c>
      <c r="E436" s="312">
        <f t="shared" si="456"/>
        <v>5.9194269001337414</v>
      </c>
      <c r="F436" s="287" t="str">
        <f t="shared" si="457"/>
        <v>F</v>
      </c>
      <c r="G436" s="312">
        <f t="shared" si="458"/>
        <v>4.4218999999999991</v>
      </c>
      <c r="H436" s="312">
        <f t="shared" si="458"/>
        <v>6.9264000000000001</v>
      </c>
      <c r="I436" s="287" t="str">
        <f t="shared" si="459"/>
        <v>E</v>
      </c>
      <c r="J436" s="320">
        <f t="shared" si="525"/>
        <v>1</v>
      </c>
      <c r="K436" s="80">
        <f t="shared" si="526"/>
        <v>1</v>
      </c>
      <c r="L436" s="82">
        <f t="shared" si="527"/>
        <v>1</v>
      </c>
      <c r="M436" s="80">
        <f t="shared" si="460"/>
        <v>45</v>
      </c>
      <c r="N436" s="80">
        <f t="shared" si="461"/>
        <v>220</v>
      </c>
      <c r="O436" s="80">
        <f t="shared" si="462"/>
        <v>220</v>
      </c>
      <c r="P436" s="80">
        <f t="shared" si="463"/>
        <v>1100</v>
      </c>
      <c r="Q436" s="80">
        <f t="shared" si="464"/>
        <v>3080</v>
      </c>
      <c r="R436" s="80">
        <f t="shared" si="465"/>
        <v>3080</v>
      </c>
      <c r="S436" s="80">
        <f t="shared" si="466"/>
        <v>110</v>
      </c>
      <c r="T436" s="80">
        <f>0</f>
        <v>0</v>
      </c>
      <c r="U436" s="80">
        <f>'Int. Sens. Plot'!$B$2</f>
        <v>100</v>
      </c>
      <c r="V436" s="80">
        <f>'Int. Sens. Plot'!$B$3</f>
        <v>25</v>
      </c>
      <c r="W436" s="80">
        <f t="shared" si="467"/>
        <v>5</v>
      </c>
      <c r="X436" s="80">
        <f t="shared" si="468"/>
        <v>5</v>
      </c>
      <c r="Y436" s="225">
        <v>0.5</v>
      </c>
      <c r="Z436" s="80">
        <v>0</v>
      </c>
      <c r="AA436" s="86">
        <v>45</v>
      </c>
      <c r="AB436" s="86">
        <v>5</v>
      </c>
      <c r="AC436" s="80">
        <v>90</v>
      </c>
      <c r="AD436" s="80">
        <v>45</v>
      </c>
      <c r="AE436" s="80">
        <v>12</v>
      </c>
      <c r="AF436" s="80">
        <f t="shared" si="469"/>
        <v>21</v>
      </c>
      <c r="AG436" s="80">
        <f t="shared" si="470"/>
        <v>21</v>
      </c>
      <c r="AH436" s="86">
        <v>0</v>
      </c>
      <c r="AI436" s="86">
        <v>12</v>
      </c>
      <c r="AJ436" s="40">
        <v>416.9</v>
      </c>
      <c r="AK436" s="86">
        <v>9</v>
      </c>
      <c r="AL436" s="86">
        <v>0</v>
      </c>
      <c r="AM436" s="91">
        <v>1</v>
      </c>
      <c r="AN436" s="91">
        <v>0.1</v>
      </c>
      <c r="AO436" s="122">
        <v>3.5</v>
      </c>
      <c r="AP436" s="122">
        <v>10</v>
      </c>
      <c r="AQ436" s="122">
        <v>3</v>
      </c>
      <c r="AR436" s="122">
        <v>3</v>
      </c>
      <c r="AS436" s="122" t="str">
        <f t="shared" si="471"/>
        <v>Free</v>
      </c>
      <c r="AT436" s="119" t="s">
        <v>74</v>
      </c>
      <c r="AU436" s="321" t="s">
        <v>74</v>
      </c>
      <c r="AV436" s="306">
        <f t="shared" si="472"/>
        <v>9</v>
      </c>
      <c r="AW436" s="276">
        <f t="shared" si="473"/>
        <v>0.85555555555555551</v>
      </c>
      <c r="AX436" s="276">
        <f t="shared" si="474"/>
        <v>2.7777777777777776E-2</v>
      </c>
      <c r="AY436" s="125">
        <f t="shared" si="475"/>
        <v>46.799477065111233</v>
      </c>
      <c r="AZ436" s="125">
        <f t="shared" si="476"/>
        <v>70.19921559766685</v>
      </c>
      <c r="BA436" s="125">
        <f t="shared" si="477"/>
        <v>100.59895413022247</v>
      </c>
      <c r="BB436" s="125">
        <f t="shared" si="478"/>
        <v>1</v>
      </c>
      <c r="BC436" s="125">
        <f t="shared" si="479"/>
        <v>1</v>
      </c>
      <c r="BD436" s="326">
        <f t="shared" si="480"/>
        <v>2.7964475985769135E+37</v>
      </c>
      <c r="BE436" s="125">
        <f t="shared" si="481"/>
        <v>2208</v>
      </c>
      <c r="BF436" s="125">
        <f t="shared" si="482"/>
        <v>1.1658129144884806</v>
      </c>
      <c r="BG436" s="125">
        <f t="shared" si="483"/>
        <v>0.68100000000000005</v>
      </c>
      <c r="BH436" s="127">
        <f t="shared" si="484"/>
        <v>770</v>
      </c>
      <c r="BI436" s="125">
        <f t="shared" si="485"/>
        <v>4.5045000000000002</v>
      </c>
      <c r="BJ436" s="125">
        <f t="shared" si="486"/>
        <v>0.156475</v>
      </c>
      <c r="BK436" s="127">
        <f t="shared" si="487"/>
        <v>49</v>
      </c>
      <c r="BL436" s="126">
        <f>IF(AS436="Signalized",(AC436-BK436)^2/(2*AC436),IF(AS436="Free",PEDBIKE_DELAY(AX436,AW436,AF436,AE436,AO436,AR436,AM436,L436,TRUE),IF(AS436="Stop",1,"Control N/A!")))</f>
        <v>0.57417821140892789</v>
      </c>
      <c r="BM436" s="125">
        <f t="shared" si="488"/>
        <v>-2.2248099866258548E-2</v>
      </c>
      <c r="BN436" s="125">
        <f t="shared" si="489"/>
        <v>5.9194269001337414</v>
      </c>
      <c r="BO436" s="124" t="str">
        <f t="shared" si="490"/>
        <v>F</v>
      </c>
      <c r="BP436" s="310"/>
      <c r="BQ436" s="302">
        <f t="shared" si="491"/>
        <v>1500</v>
      </c>
      <c r="BR436" s="126">
        <v>421</v>
      </c>
      <c r="BS436" s="127">
        <f t="shared" si="492"/>
        <v>5.0307106965873168E-9</v>
      </c>
      <c r="BT436" s="126">
        <f t="shared" si="493"/>
        <v>22.5</v>
      </c>
      <c r="BU436" s="303">
        <f t="shared" si="494"/>
        <v>5.0999999999999996</v>
      </c>
      <c r="BV436" s="276">
        <f t="shared" si="495"/>
        <v>0.85555555555555551</v>
      </c>
      <c r="BW436" s="276">
        <f t="shared" si="496"/>
        <v>6.9444444444444441E-3</v>
      </c>
      <c r="BX436" s="125">
        <f t="shared" si="497"/>
        <v>1</v>
      </c>
      <c r="BY436" s="125">
        <f t="shared" si="498"/>
        <v>9.6090703770673712E-3</v>
      </c>
      <c r="BZ436" s="125">
        <f t="shared" si="499"/>
        <v>5.0999999999999996</v>
      </c>
      <c r="CA436" s="125">
        <f t="shared" si="500"/>
        <v>0.18761245277947791</v>
      </c>
      <c r="CB436" s="125">
        <f t="shared" si="501"/>
        <v>0.98726413606373342</v>
      </c>
      <c r="CC436" s="125">
        <f t="shared" si="502"/>
        <v>86.608993742877331</v>
      </c>
      <c r="CD436" s="125">
        <f t="shared" si="503"/>
        <v>1.1030403599662488</v>
      </c>
      <c r="CE436" s="125">
        <f t="shared" si="504"/>
        <v>79</v>
      </c>
      <c r="CF436" s="304" cm="1">
        <f t="array" ref="CF436">PEDBIKE_DELAY(BW436,BV436,AG436,AH436,AP436,AQ436,AN436,L436,FALSE)</f>
        <v>6.3957017214809344</v>
      </c>
      <c r="CG436" s="306">
        <f t="shared" si="505"/>
        <v>5.0999999999999996</v>
      </c>
      <c r="CH436" s="125">
        <f t="shared" si="506"/>
        <v>1</v>
      </c>
      <c r="CI436" s="125">
        <f t="shared" si="507"/>
        <v>9.6090703770673712E-3</v>
      </c>
      <c r="CJ436" s="125">
        <f t="shared" si="508"/>
        <v>5.0999999999999996</v>
      </c>
      <c r="CK436" s="125">
        <f t="shared" si="509"/>
        <v>0.98726413606373342</v>
      </c>
      <c r="CL436" s="125">
        <f t="shared" si="510"/>
        <v>1</v>
      </c>
      <c r="CM436" s="125">
        <f t="shared" si="511"/>
        <v>85.505953382911088</v>
      </c>
      <c r="CN436" s="125">
        <f t="shared" si="512"/>
        <v>1.1030403599662488</v>
      </c>
      <c r="CO436" s="127">
        <f t="shared" si="513"/>
        <v>79</v>
      </c>
      <c r="CP436" s="125" cm="1">
        <f t="array" ref="CP436">PEDBIKE_DELAY(BW436,AW436,AG436,AH436,AP436,AQ436,AN436,L436,FALSE)</f>
        <v>6.3957017214809344</v>
      </c>
      <c r="CQ436" s="126">
        <f t="shared" si="514"/>
        <v>30.5</v>
      </c>
      <c r="CR436" s="126">
        <f t="shared" si="515"/>
        <v>78.5</v>
      </c>
      <c r="CS436" s="126">
        <f t="shared" si="516"/>
        <v>54.5</v>
      </c>
      <c r="CT436" s="304">
        <f t="shared" si="517"/>
        <v>35.950000000000003</v>
      </c>
      <c r="CU436" s="126">
        <f t="shared" si="528"/>
        <v>0</v>
      </c>
      <c r="CV436" s="126">
        <f t="shared" si="518"/>
        <v>0</v>
      </c>
      <c r="CW436" s="127">
        <f t="shared" si="519"/>
        <v>0</v>
      </c>
      <c r="CX436" s="124">
        <f t="shared" si="520"/>
        <v>12</v>
      </c>
      <c r="CY436" s="124">
        <f t="shared" si="529"/>
        <v>4.5045000000000002</v>
      </c>
      <c r="CZ436" s="124">
        <f t="shared" si="530"/>
        <v>0</v>
      </c>
      <c r="DA436" s="125">
        <f t="shared" si="521"/>
        <v>-2.2515000000000001</v>
      </c>
      <c r="DB436" s="125">
        <f t="shared" si="522"/>
        <v>2.5409999999999999</v>
      </c>
      <c r="DC436" s="125">
        <f t="shared" si="523"/>
        <v>4.4218999999999991</v>
      </c>
      <c r="DD436" s="125">
        <f t="shared" si="531"/>
        <v>6.9264000000000001</v>
      </c>
      <c r="DE436" s="298" t="str">
        <f t="shared" si="524"/>
        <v>E</v>
      </c>
    </row>
    <row r="437" spans="1:109" x14ac:dyDescent="0.25">
      <c r="A437" s="23">
        <v>1200</v>
      </c>
      <c r="B437" s="23">
        <v>45</v>
      </c>
      <c r="C437" s="23">
        <v>1</v>
      </c>
      <c r="D437" s="23" t="s">
        <v>267</v>
      </c>
      <c r="E437" s="312">
        <f t="shared" si="456"/>
        <v>6.339929708917345</v>
      </c>
      <c r="F437" s="287" t="str">
        <f t="shared" si="457"/>
        <v>F</v>
      </c>
      <c r="G437" s="312">
        <f t="shared" si="458"/>
        <v>4.6528999999999989</v>
      </c>
      <c r="H437" s="312">
        <f t="shared" si="458"/>
        <v>7.5668999999999995</v>
      </c>
      <c r="I437" s="287" t="str">
        <f t="shared" si="459"/>
        <v>E</v>
      </c>
      <c r="J437" s="320">
        <f t="shared" si="525"/>
        <v>1</v>
      </c>
      <c r="K437" s="80">
        <f t="shared" si="526"/>
        <v>1</v>
      </c>
      <c r="L437" s="82">
        <f t="shared" si="527"/>
        <v>1</v>
      </c>
      <c r="M437" s="80">
        <f t="shared" si="460"/>
        <v>45</v>
      </c>
      <c r="N437" s="80">
        <f t="shared" si="461"/>
        <v>240</v>
      </c>
      <c r="O437" s="80">
        <f t="shared" si="462"/>
        <v>240</v>
      </c>
      <c r="P437" s="80">
        <f t="shared" si="463"/>
        <v>1200</v>
      </c>
      <c r="Q437" s="80">
        <f t="shared" si="464"/>
        <v>3360</v>
      </c>
      <c r="R437" s="80">
        <f t="shared" si="465"/>
        <v>3360</v>
      </c>
      <c r="S437" s="80">
        <f t="shared" si="466"/>
        <v>120</v>
      </c>
      <c r="T437" s="80">
        <f>0</f>
        <v>0</v>
      </c>
      <c r="U437" s="80">
        <f>'Int. Sens. Plot'!$B$2</f>
        <v>100</v>
      </c>
      <c r="V437" s="80">
        <f>'Int. Sens. Plot'!$B$3</f>
        <v>25</v>
      </c>
      <c r="W437" s="80">
        <f t="shared" si="467"/>
        <v>5</v>
      </c>
      <c r="X437" s="80">
        <f t="shared" si="468"/>
        <v>5</v>
      </c>
      <c r="Y437" s="225">
        <v>0.5</v>
      </c>
      <c r="Z437" s="80">
        <v>0</v>
      </c>
      <c r="AA437" s="86">
        <v>45</v>
      </c>
      <c r="AB437" s="86">
        <v>5</v>
      </c>
      <c r="AC437" s="80">
        <v>90</v>
      </c>
      <c r="AD437" s="80">
        <v>45</v>
      </c>
      <c r="AE437" s="80">
        <v>12</v>
      </c>
      <c r="AF437" s="80">
        <f t="shared" si="469"/>
        <v>21</v>
      </c>
      <c r="AG437" s="80">
        <f t="shared" si="470"/>
        <v>21</v>
      </c>
      <c r="AH437" s="86">
        <v>0</v>
      </c>
      <c r="AI437" s="86">
        <v>12</v>
      </c>
      <c r="AJ437" s="40">
        <v>417.9</v>
      </c>
      <c r="AK437" s="86">
        <v>9</v>
      </c>
      <c r="AL437" s="86">
        <v>0</v>
      </c>
      <c r="AM437" s="91">
        <v>1</v>
      </c>
      <c r="AN437" s="91">
        <v>0.1</v>
      </c>
      <c r="AO437" s="122">
        <v>3.5</v>
      </c>
      <c r="AP437" s="122">
        <v>10</v>
      </c>
      <c r="AQ437" s="122">
        <v>3</v>
      </c>
      <c r="AR437" s="122">
        <v>3</v>
      </c>
      <c r="AS437" s="122" t="str">
        <f t="shared" si="471"/>
        <v>Free</v>
      </c>
      <c r="AT437" s="119" t="s">
        <v>74</v>
      </c>
      <c r="AU437" s="321" t="s">
        <v>74</v>
      </c>
      <c r="AV437" s="306">
        <f t="shared" si="472"/>
        <v>9</v>
      </c>
      <c r="AW437" s="276">
        <f t="shared" si="473"/>
        <v>0.93333333333333335</v>
      </c>
      <c r="AX437" s="276">
        <f t="shared" si="474"/>
        <v>2.7777777777777776E-2</v>
      </c>
      <c r="AY437" s="125">
        <f t="shared" si="475"/>
        <v>86.189488516590657</v>
      </c>
      <c r="AZ437" s="125">
        <f t="shared" si="476"/>
        <v>129.28423277488599</v>
      </c>
      <c r="BA437" s="125">
        <f t="shared" si="477"/>
        <v>179.37897703318131</v>
      </c>
      <c r="BB437" s="125">
        <f t="shared" si="478"/>
        <v>1</v>
      </c>
      <c r="BC437" s="125">
        <f t="shared" si="479"/>
        <v>1</v>
      </c>
      <c r="BD437" s="326">
        <f t="shared" si="480"/>
        <v>5.491737775960541E+72</v>
      </c>
      <c r="BE437" s="125">
        <f t="shared" si="481"/>
        <v>4447</v>
      </c>
      <c r="BF437" s="125">
        <f t="shared" si="482"/>
        <v>1.069886277251209</v>
      </c>
      <c r="BG437" s="125">
        <f t="shared" si="483"/>
        <v>0.68100000000000005</v>
      </c>
      <c r="BH437" s="127">
        <f t="shared" si="484"/>
        <v>840</v>
      </c>
      <c r="BI437" s="125">
        <f t="shared" si="485"/>
        <v>4.9139999999999997</v>
      </c>
      <c r="BJ437" s="125">
        <f t="shared" si="486"/>
        <v>0.17069999999999999</v>
      </c>
      <c r="BK437" s="127">
        <f t="shared" si="487"/>
        <v>49</v>
      </c>
      <c r="BL437" s="126">
        <f>IF(AS437="Signalized",(AC437-BK437)^2/(2*AC437),IF(AS437="Free",PEDBIKE_DELAY(AX437,AW437,AF437,AE437,AO437,AR437,AM437,L437,TRUE),IF(AS437="Stop",1,"Control N/A!")))</f>
        <v>0.5298457493903419</v>
      </c>
      <c r="BM437" s="125">
        <f t="shared" si="488"/>
        <v>-2.547029108265432E-2</v>
      </c>
      <c r="BN437" s="125">
        <f t="shared" si="489"/>
        <v>6.339929708917345</v>
      </c>
      <c r="BO437" s="124" t="str">
        <f t="shared" si="490"/>
        <v>F</v>
      </c>
      <c r="BP437" s="310"/>
      <c r="BQ437" s="302">
        <f t="shared" si="491"/>
        <v>1500</v>
      </c>
      <c r="BR437" s="126">
        <v>422</v>
      </c>
      <c r="BS437" s="127">
        <f t="shared" si="492"/>
        <v>4.5384738680863281E-10</v>
      </c>
      <c r="BT437" s="126">
        <f t="shared" si="493"/>
        <v>22.5</v>
      </c>
      <c r="BU437" s="303">
        <f t="shared" si="494"/>
        <v>5.0999999999999996</v>
      </c>
      <c r="BV437" s="276">
        <f t="shared" si="495"/>
        <v>0.93333333333333335</v>
      </c>
      <c r="BW437" s="276">
        <f t="shared" si="496"/>
        <v>6.9444444444444441E-3</v>
      </c>
      <c r="BX437" s="125">
        <f t="shared" si="497"/>
        <v>1</v>
      </c>
      <c r="BY437" s="125">
        <f t="shared" si="498"/>
        <v>7.9990605003022602E-3</v>
      </c>
      <c r="BZ437" s="125">
        <f t="shared" si="499"/>
        <v>5.0999999999999996</v>
      </c>
      <c r="CA437" s="125">
        <f t="shared" si="500"/>
        <v>0.20281353317080053</v>
      </c>
      <c r="CB437" s="125">
        <f t="shared" si="501"/>
        <v>0.99143439060250194</v>
      </c>
      <c r="CC437" s="125">
        <f t="shared" si="502"/>
        <v>119.94085858002911</v>
      </c>
      <c r="CD437" s="125">
        <f t="shared" si="503"/>
        <v>1.0273665453970833</v>
      </c>
      <c r="CE437" s="125">
        <f t="shared" si="504"/>
        <v>117</v>
      </c>
      <c r="CF437" s="304" cm="1">
        <f t="array" ref="CF437">PEDBIKE_DELAY(BW437,BV437,AG437,AH437,AP437,AQ437,AN437,L437,FALSE)</f>
        <v>6.7919489315639456</v>
      </c>
      <c r="CG437" s="306">
        <f t="shared" si="505"/>
        <v>5.0999999999999996</v>
      </c>
      <c r="CH437" s="125">
        <f t="shared" si="506"/>
        <v>1</v>
      </c>
      <c r="CI437" s="125">
        <f t="shared" si="507"/>
        <v>7.9990605003022602E-3</v>
      </c>
      <c r="CJ437" s="125">
        <f t="shared" si="508"/>
        <v>5.0999999999999996</v>
      </c>
      <c r="CK437" s="125">
        <f t="shared" si="509"/>
        <v>0.99143439060250194</v>
      </c>
      <c r="CL437" s="125">
        <f t="shared" si="510"/>
        <v>1</v>
      </c>
      <c r="CM437" s="125">
        <f t="shared" si="511"/>
        <v>118.91349203463203</v>
      </c>
      <c r="CN437" s="125">
        <f t="shared" si="512"/>
        <v>1.0273665453970833</v>
      </c>
      <c r="CO437" s="127">
        <f t="shared" si="513"/>
        <v>117</v>
      </c>
      <c r="CP437" s="125" cm="1">
        <f t="array" ref="CP437">PEDBIKE_DELAY(BW437,AW437,AG437,AH437,AP437,AQ437,AN437,L437,FALSE)</f>
        <v>6.7919489315639456</v>
      </c>
      <c r="CQ437" s="126">
        <f t="shared" si="514"/>
        <v>30.5</v>
      </c>
      <c r="CR437" s="126">
        <f t="shared" si="515"/>
        <v>78.5</v>
      </c>
      <c r="CS437" s="126">
        <f t="shared" si="516"/>
        <v>54.5</v>
      </c>
      <c r="CT437" s="304">
        <f t="shared" si="517"/>
        <v>35.950000000000003</v>
      </c>
      <c r="CU437" s="126">
        <f t="shared" si="528"/>
        <v>0</v>
      </c>
      <c r="CV437" s="126">
        <f t="shared" si="518"/>
        <v>0</v>
      </c>
      <c r="CW437" s="127">
        <f t="shared" si="519"/>
        <v>0</v>
      </c>
      <c r="CX437" s="124">
        <f t="shared" si="520"/>
        <v>12</v>
      </c>
      <c r="CY437" s="124">
        <f t="shared" si="529"/>
        <v>4.9139999999999997</v>
      </c>
      <c r="CZ437" s="124">
        <f t="shared" si="530"/>
        <v>0</v>
      </c>
      <c r="DA437" s="125">
        <f t="shared" si="521"/>
        <v>-2.2515000000000001</v>
      </c>
      <c r="DB437" s="125">
        <f t="shared" si="522"/>
        <v>2.7719999999999998</v>
      </c>
      <c r="DC437" s="125">
        <f t="shared" si="523"/>
        <v>4.6528999999999989</v>
      </c>
      <c r="DD437" s="125">
        <f t="shared" si="531"/>
        <v>7.5668999999999995</v>
      </c>
      <c r="DE437" s="298" t="str">
        <f t="shared" si="524"/>
        <v>E</v>
      </c>
    </row>
    <row r="438" spans="1:109" x14ac:dyDescent="0.25">
      <c r="A438" s="23">
        <v>100</v>
      </c>
      <c r="B438" s="23">
        <v>15</v>
      </c>
      <c r="C438" s="23">
        <v>2</v>
      </c>
      <c r="D438" s="23" t="s">
        <v>267</v>
      </c>
      <c r="E438" s="312">
        <f t="shared" si="456"/>
        <v>1.6637507864034737</v>
      </c>
      <c r="F438" s="287" t="str">
        <f t="shared" si="457"/>
        <v>A</v>
      </c>
      <c r="G438" s="312">
        <f t="shared" si="458"/>
        <v>2.1799999999999997</v>
      </c>
      <c r="H438" s="312">
        <f t="shared" si="458"/>
        <v>0.31650000000000011</v>
      </c>
      <c r="I438" s="287" t="str">
        <f t="shared" si="459"/>
        <v>B</v>
      </c>
      <c r="J438" s="320">
        <f t="shared" si="525"/>
        <v>2</v>
      </c>
      <c r="K438" s="80">
        <f t="shared" si="526"/>
        <v>2</v>
      </c>
      <c r="L438" s="82">
        <f t="shared" si="527"/>
        <v>2</v>
      </c>
      <c r="M438" s="80">
        <f t="shared" si="460"/>
        <v>15</v>
      </c>
      <c r="N438" s="80">
        <f t="shared" si="461"/>
        <v>20</v>
      </c>
      <c r="O438" s="80">
        <f t="shared" si="462"/>
        <v>20</v>
      </c>
      <c r="P438" s="80">
        <f t="shared" si="463"/>
        <v>100</v>
      </c>
      <c r="Q438" s="80">
        <f t="shared" si="464"/>
        <v>280</v>
      </c>
      <c r="R438" s="80">
        <f t="shared" si="465"/>
        <v>280</v>
      </c>
      <c r="S438" s="80">
        <f t="shared" si="466"/>
        <v>10</v>
      </c>
      <c r="T438" s="80">
        <f>0</f>
        <v>0</v>
      </c>
      <c r="U438" s="80">
        <f>'Int. Sens. Plot'!$B$2</f>
        <v>100</v>
      </c>
      <c r="V438" s="80">
        <f>'Int. Sens. Plot'!$B$3</f>
        <v>25</v>
      </c>
      <c r="W438" s="80">
        <f t="shared" si="467"/>
        <v>5</v>
      </c>
      <c r="X438" s="80">
        <f t="shared" si="468"/>
        <v>5</v>
      </c>
      <c r="Y438" s="225">
        <v>0.5</v>
      </c>
      <c r="Z438" s="80">
        <v>0</v>
      </c>
      <c r="AA438" s="86">
        <v>45</v>
      </c>
      <c r="AB438" s="86">
        <v>5</v>
      </c>
      <c r="AC438" s="80">
        <v>90</v>
      </c>
      <c r="AD438" s="80">
        <v>45</v>
      </c>
      <c r="AE438" s="80">
        <v>12</v>
      </c>
      <c r="AF438" s="80">
        <f t="shared" si="469"/>
        <v>33</v>
      </c>
      <c r="AG438" s="80">
        <f t="shared" si="470"/>
        <v>33</v>
      </c>
      <c r="AH438" s="86">
        <v>0</v>
      </c>
      <c r="AI438" s="86">
        <v>12</v>
      </c>
      <c r="AJ438" s="40">
        <v>418.9</v>
      </c>
      <c r="AK438" s="86">
        <v>9</v>
      </c>
      <c r="AL438" s="86">
        <v>0</v>
      </c>
      <c r="AM438" s="91">
        <v>1</v>
      </c>
      <c r="AN438" s="91">
        <v>0.1</v>
      </c>
      <c r="AO438" s="122">
        <v>3.5</v>
      </c>
      <c r="AP438" s="122">
        <v>10</v>
      </c>
      <c r="AQ438" s="122">
        <v>3</v>
      </c>
      <c r="AR438" s="122">
        <v>3</v>
      </c>
      <c r="AS438" s="122" t="str">
        <f t="shared" si="471"/>
        <v>Free</v>
      </c>
      <c r="AT438" s="119" t="s">
        <v>74</v>
      </c>
      <c r="AU438" s="321" t="s">
        <v>74</v>
      </c>
      <c r="AV438" s="306">
        <f t="shared" si="472"/>
        <v>12.428571428571429</v>
      </c>
      <c r="AW438" s="276">
        <f t="shared" si="473"/>
        <v>7.7777777777777779E-2</v>
      </c>
      <c r="AX438" s="276">
        <f t="shared" si="474"/>
        <v>2.7777777777777776E-2</v>
      </c>
      <c r="AY438" s="125">
        <f t="shared" si="475"/>
        <v>1</v>
      </c>
      <c r="AZ438" s="125">
        <f t="shared" si="476"/>
        <v>1.2136081181958649</v>
      </c>
      <c r="BA438" s="125">
        <f t="shared" si="477"/>
        <v>12.428571428571429</v>
      </c>
      <c r="BB438" s="125">
        <f t="shared" si="478"/>
        <v>0.38327578563083919</v>
      </c>
      <c r="BC438" s="125">
        <f t="shared" si="479"/>
        <v>0.6196512434107414</v>
      </c>
      <c r="BD438" s="326">
        <f t="shared" si="480"/>
        <v>13.746196785469161</v>
      </c>
      <c r="BE438" s="125">
        <f t="shared" si="481"/>
        <v>3</v>
      </c>
      <c r="BF438" s="125">
        <f t="shared" si="482"/>
        <v>88.46869197245654</v>
      </c>
      <c r="BG438" s="125">
        <f t="shared" si="483"/>
        <v>0.97247071016552877</v>
      </c>
      <c r="BH438" s="127">
        <f t="shared" si="484"/>
        <v>35</v>
      </c>
      <c r="BI438" s="125">
        <f t="shared" si="485"/>
        <v>6.8249999999999991E-2</v>
      </c>
      <c r="BJ438" s="125">
        <f t="shared" si="486"/>
        <v>1.4225E-2</v>
      </c>
      <c r="BK438" s="127">
        <f t="shared" si="487"/>
        <v>49</v>
      </c>
      <c r="BL438" s="126">
        <f>IF(AS438="Signalized",(AC438-BK438)^2/(2*AC438),IF(AS438="Free",PEDBIKE_DELAY(AX438,AW438,AF438,AE438,AO438,AR438,AM438,L438,TRUE),IF(AS438="Stop",1,"Control N/A!")))</f>
        <v>1.2549042286059962</v>
      </c>
      <c r="BM438" s="125">
        <f t="shared" si="488"/>
        <v>9.1050762379450648E-3</v>
      </c>
      <c r="BN438" s="125">
        <f t="shared" si="489"/>
        <v>1.6637507864034737</v>
      </c>
      <c r="BO438" s="124" t="str">
        <f t="shared" si="490"/>
        <v>A</v>
      </c>
      <c r="BP438" s="310"/>
      <c r="BQ438" s="302">
        <f t="shared" si="491"/>
        <v>1500</v>
      </c>
      <c r="BR438" s="126">
        <v>423</v>
      </c>
      <c r="BS438" s="127">
        <f t="shared" si="492"/>
        <v>71.526871661662213</v>
      </c>
      <c r="BT438" s="126">
        <f t="shared" si="493"/>
        <v>13.632389512458873</v>
      </c>
      <c r="BU438" s="303">
        <f t="shared" si="494"/>
        <v>6.3</v>
      </c>
      <c r="BV438" s="276">
        <f t="shared" si="495"/>
        <v>7.7777777777777779E-2</v>
      </c>
      <c r="BW438" s="276">
        <f t="shared" si="496"/>
        <v>6.9444444444444441E-3</v>
      </c>
      <c r="BX438" s="125">
        <f t="shared" si="497"/>
        <v>1</v>
      </c>
      <c r="BY438" s="125">
        <f t="shared" si="498"/>
        <v>0.1104145909768824</v>
      </c>
      <c r="BZ438" s="125">
        <f t="shared" si="499"/>
        <v>6.3</v>
      </c>
      <c r="CA438" s="125">
        <f t="shared" si="500"/>
        <v>1.4738789704048738E-2</v>
      </c>
      <c r="CB438" s="125">
        <f t="shared" si="501"/>
        <v>0.38737360581558478</v>
      </c>
      <c r="CC438" s="125">
        <f t="shared" si="502"/>
        <v>4.7235535498150769</v>
      </c>
      <c r="CD438" s="125">
        <f t="shared" si="503"/>
        <v>2.8937735789602139</v>
      </c>
      <c r="CE438" s="125">
        <f t="shared" si="504"/>
        <v>2</v>
      </c>
      <c r="CF438" s="304" cm="1">
        <f t="array" ref="CF438">PEDBIKE_DELAY(BW438,BV438,AG438,AH438,AP438,AQ438,AN438,L438,FALSE)</f>
        <v>0.75850019629464838</v>
      </c>
      <c r="CG438" s="306">
        <f t="shared" si="505"/>
        <v>6.3</v>
      </c>
      <c r="CH438" s="125">
        <f t="shared" si="506"/>
        <v>1</v>
      </c>
      <c r="CI438" s="125">
        <f t="shared" si="507"/>
        <v>0.1104145909768824</v>
      </c>
      <c r="CJ438" s="125">
        <f t="shared" si="508"/>
        <v>6.3</v>
      </c>
      <c r="CK438" s="125">
        <f t="shared" si="509"/>
        <v>0.38737360581558389</v>
      </c>
      <c r="CL438" s="125">
        <f t="shared" si="510"/>
        <v>0.99999990505803249</v>
      </c>
      <c r="CM438" s="125">
        <f t="shared" si="511"/>
        <v>1.8297801445777986</v>
      </c>
      <c r="CN438" s="125">
        <f t="shared" si="512"/>
        <v>2.8937735789602139</v>
      </c>
      <c r="CO438" s="127">
        <f t="shared" si="513"/>
        <v>2</v>
      </c>
      <c r="CP438" s="125" cm="1">
        <f t="array" ref="CP438">PEDBIKE_DELAY(BW438,AW438,AG438,AH438,AP438,AQ438,AN438,L438,FALSE)</f>
        <v>0.75850019629464838</v>
      </c>
      <c r="CQ438" s="126">
        <f t="shared" si="514"/>
        <v>30.5</v>
      </c>
      <c r="CR438" s="126">
        <f t="shared" si="515"/>
        <v>78.5</v>
      </c>
      <c r="CS438" s="126">
        <f t="shared" si="516"/>
        <v>54.5</v>
      </c>
      <c r="CT438" s="304">
        <f t="shared" si="517"/>
        <v>27.082389512458874</v>
      </c>
      <c r="CU438" s="126">
        <f t="shared" si="528"/>
        <v>0</v>
      </c>
      <c r="CV438" s="126">
        <f t="shared" si="518"/>
        <v>0</v>
      </c>
      <c r="CW438" s="127">
        <f t="shared" si="519"/>
        <v>0</v>
      </c>
      <c r="CX438" s="124">
        <f t="shared" si="520"/>
        <v>12</v>
      </c>
      <c r="CY438" s="124">
        <f t="shared" si="529"/>
        <v>0.13649999999999998</v>
      </c>
      <c r="CZ438" s="124">
        <f t="shared" si="530"/>
        <v>0</v>
      </c>
      <c r="DA438" s="125">
        <f t="shared" si="521"/>
        <v>-2.0678999999999998</v>
      </c>
      <c r="DB438" s="125">
        <f t="shared" si="522"/>
        <v>0.11550000000000001</v>
      </c>
      <c r="DC438" s="125">
        <f t="shared" si="523"/>
        <v>2.1799999999999997</v>
      </c>
      <c r="DD438" s="125">
        <f t="shared" si="531"/>
        <v>0.31650000000000011</v>
      </c>
      <c r="DE438" s="298" t="str">
        <f t="shared" si="524"/>
        <v>B</v>
      </c>
    </row>
    <row r="439" spans="1:109" x14ac:dyDescent="0.25">
      <c r="A439" s="23">
        <v>200</v>
      </c>
      <c r="B439" s="23">
        <v>15</v>
      </c>
      <c r="C439" s="23">
        <v>2</v>
      </c>
      <c r="D439" s="23" t="s">
        <v>267</v>
      </c>
      <c r="E439" s="312">
        <f t="shared" si="456"/>
        <v>1.7546943435878315</v>
      </c>
      <c r="F439" s="287" t="str">
        <f t="shared" si="457"/>
        <v>A</v>
      </c>
      <c r="G439" s="312">
        <f t="shared" si="458"/>
        <v>2.2954999999999997</v>
      </c>
      <c r="H439" s="312">
        <f t="shared" si="458"/>
        <v>0.56850000000000001</v>
      </c>
      <c r="I439" s="287" t="str">
        <f t="shared" si="459"/>
        <v>B</v>
      </c>
      <c r="J439" s="320">
        <f t="shared" si="525"/>
        <v>2</v>
      </c>
      <c r="K439" s="80">
        <f t="shared" si="526"/>
        <v>2</v>
      </c>
      <c r="L439" s="82">
        <f t="shared" si="527"/>
        <v>2</v>
      </c>
      <c r="M439" s="80">
        <f t="shared" si="460"/>
        <v>15</v>
      </c>
      <c r="N439" s="80">
        <f t="shared" si="461"/>
        <v>40</v>
      </c>
      <c r="O439" s="80">
        <f t="shared" si="462"/>
        <v>40</v>
      </c>
      <c r="P439" s="80">
        <f t="shared" si="463"/>
        <v>200</v>
      </c>
      <c r="Q439" s="80">
        <f t="shared" si="464"/>
        <v>560</v>
      </c>
      <c r="R439" s="80">
        <f t="shared" si="465"/>
        <v>560</v>
      </c>
      <c r="S439" s="80">
        <f t="shared" si="466"/>
        <v>20</v>
      </c>
      <c r="T439" s="80">
        <f>0</f>
        <v>0</v>
      </c>
      <c r="U439" s="80">
        <f>'Int. Sens. Plot'!$B$2</f>
        <v>100</v>
      </c>
      <c r="V439" s="80">
        <f>'Int. Sens. Plot'!$B$3</f>
        <v>25</v>
      </c>
      <c r="W439" s="80">
        <f t="shared" si="467"/>
        <v>5</v>
      </c>
      <c r="X439" s="80">
        <f t="shared" si="468"/>
        <v>5</v>
      </c>
      <c r="Y439" s="225">
        <v>0.5</v>
      </c>
      <c r="Z439" s="80">
        <v>0</v>
      </c>
      <c r="AA439" s="86">
        <v>45</v>
      </c>
      <c r="AB439" s="86">
        <v>5</v>
      </c>
      <c r="AC439" s="80">
        <v>90</v>
      </c>
      <c r="AD439" s="80">
        <v>45</v>
      </c>
      <c r="AE439" s="80">
        <v>12</v>
      </c>
      <c r="AF439" s="80">
        <f t="shared" si="469"/>
        <v>33</v>
      </c>
      <c r="AG439" s="80">
        <f t="shared" si="470"/>
        <v>33</v>
      </c>
      <c r="AH439" s="86">
        <v>0</v>
      </c>
      <c r="AI439" s="86">
        <v>12</v>
      </c>
      <c r="AJ439" s="40">
        <v>419.9</v>
      </c>
      <c r="AK439" s="86">
        <v>9</v>
      </c>
      <c r="AL439" s="86">
        <v>0</v>
      </c>
      <c r="AM439" s="91">
        <v>1</v>
      </c>
      <c r="AN439" s="91">
        <v>0.1</v>
      </c>
      <c r="AO439" s="122">
        <v>3.5</v>
      </c>
      <c r="AP439" s="122">
        <v>10</v>
      </c>
      <c r="AQ439" s="122">
        <v>3</v>
      </c>
      <c r="AR439" s="122">
        <v>3</v>
      </c>
      <c r="AS439" s="122" t="str">
        <f t="shared" si="471"/>
        <v>Free</v>
      </c>
      <c r="AT439" s="119" t="s">
        <v>74</v>
      </c>
      <c r="AU439" s="321" t="s">
        <v>74</v>
      </c>
      <c r="AV439" s="306">
        <f t="shared" si="472"/>
        <v>12.428571428571429</v>
      </c>
      <c r="AW439" s="276">
        <f t="shared" si="473"/>
        <v>0.15555555555555556</v>
      </c>
      <c r="AX439" s="276">
        <f t="shared" si="474"/>
        <v>2.7777777777777776E-2</v>
      </c>
      <c r="AY439" s="125">
        <f t="shared" si="475"/>
        <v>1.0987478173093093</v>
      </c>
      <c r="AZ439" s="125">
        <f t="shared" si="476"/>
        <v>1.6481217259639638</v>
      </c>
      <c r="BA439" s="125">
        <f t="shared" si="477"/>
        <v>12.626067063190048</v>
      </c>
      <c r="BB439" s="125">
        <f t="shared" si="478"/>
        <v>0.62544905038715037</v>
      </c>
      <c r="BC439" s="125">
        <f t="shared" si="479"/>
        <v>0.85971158614411258</v>
      </c>
      <c r="BD439" s="326">
        <f t="shared" si="480"/>
        <v>31.13756681028508</v>
      </c>
      <c r="BE439" s="125">
        <f t="shared" si="481"/>
        <v>7</v>
      </c>
      <c r="BF439" s="125">
        <f t="shared" si="482"/>
        <v>21.012060583374247</v>
      </c>
      <c r="BG439" s="125">
        <f t="shared" si="483"/>
        <v>0.97247071016552877</v>
      </c>
      <c r="BH439" s="127">
        <f t="shared" si="484"/>
        <v>70</v>
      </c>
      <c r="BI439" s="125">
        <f t="shared" si="485"/>
        <v>0.13649999999999998</v>
      </c>
      <c r="BJ439" s="125">
        <f t="shared" si="486"/>
        <v>2.845E-2</v>
      </c>
      <c r="BK439" s="127">
        <f t="shared" si="487"/>
        <v>49</v>
      </c>
      <c r="BL439" s="126">
        <f>IF(AS439="Signalized",(AC439-BK439)^2/(2*AC439),IF(AS439="Free",PEDBIKE_DELAY(AX439,AW439,AF439,AE439,AO439,AR439,AM439,L439,TRUE),IF(AS439="Stop",1,"Control N/A!")))</f>
        <v>1.5499849520067814</v>
      </c>
      <c r="BM439" s="125">
        <f t="shared" si="488"/>
        <v>1.7573633422302407E-2</v>
      </c>
      <c r="BN439" s="125">
        <f t="shared" si="489"/>
        <v>1.7546943435878315</v>
      </c>
      <c r="BO439" s="124" t="str">
        <f t="shared" si="490"/>
        <v>A</v>
      </c>
      <c r="BP439" s="310"/>
      <c r="BQ439" s="302">
        <f t="shared" si="491"/>
        <v>1500</v>
      </c>
      <c r="BR439" s="126">
        <v>424</v>
      </c>
      <c r="BS439" s="127">
        <f t="shared" si="492"/>
        <v>6.746083372843632</v>
      </c>
      <c r="BT439" s="126">
        <f t="shared" si="493"/>
        <v>22.5</v>
      </c>
      <c r="BU439" s="303">
        <f t="shared" si="494"/>
        <v>6.3</v>
      </c>
      <c r="BV439" s="276">
        <f t="shared" si="495"/>
        <v>0.15555555555555556</v>
      </c>
      <c r="BW439" s="276">
        <f t="shared" si="496"/>
        <v>6.9444444444444441E-3</v>
      </c>
      <c r="BX439" s="125">
        <f t="shared" si="497"/>
        <v>1</v>
      </c>
      <c r="BY439" s="125">
        <f t="shared" si="498"/>
        <v>7.4386484845519102E-2</v>
      </c>
      <c r="BZ439" s="125">
        <f t="shared" si="499"/>
        <v>6.3</v>
      </c>
      <c r="CA439" s="125">
        <f t="shared" si="500"/>
        <v>2.9260347486157245E-2</v>
      </c>
      <c r="CB439" s="125">
        <f t="shared" si="501"/>
        <v>0.62468890114859987</v>
      </c>
      <c r="CC439" s="125">
        <f t="shared" si="502"/>
        <v>7.0436273685742039</v>
      </c>
      <c r="CD439" s="125">
        <f t="shared" si="503"/>
        <v>2.6435515275993744</v>
      </c>
      <c r="CE439" s="125">
        <f t="shared" si="504"/>
        <v>3</v>
      </c>
      <c r="CF439" s="304" cm="1">
        <f t="array" ref="CF439">PEDBIKE_DELAY(BW439,BV439,AG439,AH439,AP439,AQ439,AN439,L439,FALSE)</f>
        <v>1.6723892767539661</v>
      </c>
      <c r="CG439" s="306">
        <f t="shared" si="505"/>
        <v>6.3</v>
      </c>
      <c r="CH439" s="125">
        <f t="shared" si="506"/>
        <v>1</v>
      </c>
      <c r="CI439" s="125">
        <f t="shared" si="507"/>
        <v>7.4386484845519102E-2</v>
      </c>
      <c r="CJ439" s="125">
        <f t="shared" si="508"/>
        <v>6.3</v>
      </c>
      <c r="CK439" s="125">
        <f t="shared" si="509"/>
        <v>0.62468890114860043</v>
      </c>
      <c r="CL439" s="125">
        <f t="shared" si="510"/>
        <v>0.99999999999999101</v>
      </c>
      <c r="CM439" s="125">
        <f t="shared" si="511"/>
        <v>4.4000758409748633</v>
      </c>
      <c r="CN439" s="125">
        <f t="shared" si="512"/>
        <v>2.6435515275993744</v>
      </c>
      <c r="CO439" s="127">
        <f t="shared" si="513"/>
        <v>3</v>
      </c>
      <c r="CP439" s="125" cm="1">
        <f t="array" ref="CP439">PEDBIKE_DELAY(BW439,AW439,AG439,AH439,AP439,AQ439,AN439,L439,FALSE)</f>
        <v>1.6723892767539661</v>
      </c>
      <c r="CQ439" s="126">
        <f t="shared" si="514"/>
        <v>30.5</v>
      </c>
      <c r="CR439" s="126">
        <f t="shared" si="515"/>
        <v>78.5</v>
      </c>
      <c r="CS439" s="126">
        <f t="shared" si="516"/>
        <v>54.5</v>
      </c>
      <c r="CT439" s="304">
        <f t="shared" si="517"/>
        <v>35.950000000000003</v>
      </c>
      <c r="CU439" s="126">
        <f t="shared" si="528"/>
        <v>0</v>
      </c>
      <c r="CV439" s="126">
        <f t="shared" si="518"/>
        <v>0</v>
      </c>
      <c r="CW439" s="127">
        <f t="shared" si="519"/>
        <v>0</v>
      </c>
      <c r="CX439" s="124">
        <f t="shared" si="520"/>
        <v>12</v>
      </c>
      <c r="CY439" s="124">
        <f t="shared" si="529"/>
        <v>0.27299999999999996</v>
      </c>
      <c r="CZ439" s="124">
        <f t="shared" si="530"/>
        <v>0</v>
      </c>
      <c r="DA439" s="125">
        <f t="shared" si="521"/>
        <v>-2.0678999999999998</v>
      </c>
      <c r="DB439" s="125">
        <f t="shared" si="522"/>
        <v>0.23100000000000001</v>
      </c>
      <c r="DC439" s="125">
        <f t="shared" si="523"/>
        <v>2.2954999999999997</v>
      </c>
      <c r="DD439" s="125">
        <f t="shared" si="531"/>
        <v>0.56850000000000001</v>
      </c>
      <c r="DE439" s="298" t="str">
        <f t="shared" si="524"/>
        <v>B</v>
      </c>
    </row>
    <row r="440" spans="1:109" x14ac:dyDescent="0.25">
      <c r="A440" s="23">
        <v>300</v>
      </c>
      <c r="B440" s="23">
        <v>15</v>
      </c>
      <c r="C440" s="23">
        <v>2</v>
      </c>
      <c r="D440" s="23" t="s">
        <v>267</v>
      </c>
      <c r="E440" s="312">
        <f t="shared" si="456"/>
        <v>1.8357829639325993</v>
      </c>
      <c r="F440" s="287" t="str">
        <f t="shared" si="457"/>
        <v>A</v>
      </c>
      <c r="G440" s="312">
        <f t="shared" si="458"/>
        <v>2.4109999999999996</v>
      </c>
      <c r="H440" s="312">
        <f t="shared" si="458"/>
        <v>0.82050000000000001</v>
      </c>
      <c r="I440" s="287" t="str">
        <f t="shared" si="459"/>
        <v>B</v>
      </c>
      <c r="J440" s="320">
        <f t="shared" si="525"/>
        <v>2</v>
      </c>
      <c r="K440" s="80">
        <f t="shared" si="526"/>
        <v>2</v>
      </c>
      <c r="L440" s="82">
        <f t="shared" si="527"/>
        <v>2</v>
      </c>
      <c r="M440" s="80">
        <f t="shared" si="460"/>
        <v>15</v>
      </c>
      <c r="N440" s="80">
        <f t="shared" si="461"/>
        <v>60</v>
      </c>
      <c r="O440" s="80">
        <f t="shared" si="462"/>
        <v>60</v>
      </c>
      <c r="P440" s="80">
        <f t="shared" si="463"/>
        <v>300</v>
      </c>
      <c r="Q440" s="80">
        <f t="shared" si="464"/>
        <v>840</v>
      </c>
      <c r="R440" s="80">
        <f t="shared" si="465"/>
        <v>840</v>
      </c>
      <c r="S440" s="80">
        <f t="shared" si="466"/>
        <v>30</v>
      </c>
      <c r="T440" s="80">
        <f>0</f>
        <v>0</v>
      </c>
      <c r="U440" s="80">
        <f>'Int. Sens. Plot'!$B$2</f>
        <v>100</v>
      </c>
      <c r="V440" s="80">
        <f>'Int. Sens. Plot'!$B$3</f>
        <v>25</v>
      </c>
      <c r="W440" s="80">
        <f t="shared" si="467"/>
        <v>5</v>
      </c>
      <c r="X440" s="80">
        <f t="shared" si="468"/>
        <v>5</v>
      </c>
      <c r="Y440" s="225">
        <v>0.5</v>
      </c>
      <c r="Z440" s="80">
        <v>0</v>
      </c>
      <c r="AA440" s="86">
        <v>45</v>
      </c>
      <c r="AB440" s="86">
        <v>5</v>
      </c>
      <c r="AC440" s="80">
        <v>90</v>
      </c>
      <c r="AD440" s="80">
        <v>45</v>
      </c>
      <c r="AE440" s="80">
        <v>12</v>
      </c>
      <c r="AF440" s="80">
        <f t="shared" si="469"/>
        <v>33</v>
      </c>
      <c r="AG440" s="80">
        <f t="shared" si="470"/>
        <v>33</v>
      </c>
      <c r="AH440" s="86">
        <v>0</v>
      </c>
      <c r="AI440" s="86">
        <v>12</v>
      </c>
      <c r="AJ440" s="40">
        <v>420.9</v>
      </c>
      <c r="AK440" s="86">
        <v>9</v>
      </c>
      <c r="AL440" s="86">
        <v>0</v>
      </c>
      <c r="AM440" s="91">
        <v>1</v>
      </c>
      <c r="AN440" s="91">
        <v>0.1</v>
      </c>
      <c r="AO440" s="122">
        <v>3.5</v>
      </c>
      <c r="AP440" s="122">
        <v>10</v>
      </c>
      <c r="AQ440" s="122">
        <v>3</v>
      </c>
      <c r="AR440" s="122">
        <v>3</v>
      </c>
      <c r="AS440" s="122" t="str">
        <f t="shared" si="471"/>
        <v>Free</v>
      </c>
      <c r="AT440" s="119" t="s">
        <v>74</v>
      </c>
      <c r="AU440" s="321" t="s">
        <v>74</v>
      </c>
      <c r="AV440" s="306">
        <f t="shared" si="472"/>
        <v>12.428571428571429</v>
      </c>
      <c r="AW440" s="276">
        <f t="shared" si="473"/>
        <v>0.23333333333333334</v>
      </c>
      <c r="AX440" s="276">
        <f t="shared" si="474"/>
        <v>2.7777777777777776E-2</v>
      </c>
      <c r="AY440" s="125">
        <f t="shared" si="475"/>
        <v>1.7107645437217129</v>
      </c>
      <c r="AZ440" s="125">
        <f t="shared" si="476"/>
        <v>2.5661468155825693</v>
      </c>
      <c r="BA440" s="125">
        <f t="shared" si="477"/>
        <v>13.850100516014855</v>
      </c>
      <c r="BB440" s="125">
        <f t="shared" si="478"/>
        <v>0.80127733315269256</v>
      </c>
      <c r="BC440" s="125">
        <f t="shared" si="479"/>
        <v>0.96050930168109405</v>
      </c>
      <c r="BD440" s="326">
        <f t="shared" si="480"/>
        <v>94.105113686457841</v>
      </c>
      <c r="BE440" s="125">
        <f t="shared" si="481"/>
        <v>18</v>
      </c>
      <c r="BF440" s="125">
        <f t="shared" si="482"/>
        <v>10.016148237983645</v>
      </c>
      <c r="BG440" s="125">
        <f t="shared" si="483"/>
        <v>0.97247071016552877</v>
      </c>
      <c r="BH440" s="127">
        <f t="shared" si="484"/>
        <v>105</v>
      </c>
      <c r="BI440" s="125">
        <f t="shared" si="485"/>
        <v>0.20474999999999999</v>
      </c>
      <c r="BJ440" s="125">
        <f t="shared" si="486"/>
        <v>4.2674999999999998E-2</v>
      </c>
      <c r="BK440" s="127">
        <f t="shared" si="487"/>
        <v>49</v>
      </c>
      <c r="BL440" s="126">
        <f>IF(AS440="Signalized",(AC440-BK440)^2/(2*AC440),IF(AS440="Free",PEDBIKE_DELAY(AX440,AW440,AF440,AE440,AO440,AR440,AM440,L440,TRUE),IF(AS440="Stop",1,"Control N/A!")))</f>
        <v>1.4973129930355489</v>
      </c>
      <c r="BM440" s="125">
        <f t="shared" si="488"/>
        <v>1.6187253767070458E-2</v>
      </c>
      <c r="BN440" s="125">
        <f t="shared" si="489"/>
        <v>1.8357829639325993</v>
      </c>
      <c r="BO440" s="124" t="str">
        <f t="shared" si="490"/>
        <v>A</v>
      </c>
      <c r="BP440" s="310"/>
      <c r="BQ440" s="302">
        <f t="shared" si="491"/>
        <v>1500</v>
      </c>
      <c r="BR440" s="126">
        <v>425</v>
      </c>
      <c r="BS440" s="127">
        <f t="shared" si="492"/>
        <v>0.62922893190723139</v>
      </c>
      <c r="BT440" s="126">
        <f t="shared" si="493"/>
        <v>22.5</v>
      </c>
      <c r="BU440" s="303">
        <f t="shared" si="494"/>
        <v>6.3</v>
      </c>
      <c r="BV440" s="276">
        <f t="shared" si="495"/>
        <v>0.23333333333333334</v>
      </c>
      <c r="BW440" s="276">
        <f t="shared" si="496"/>
        <v>6.9444444444444441E-3</v>
      </c>
      <c r="BX440" s="125">
        <f t="shared" si="497"/>
        <v>1</v>
      </c>
      <c r="BY440" s="125">
        <f t="shared" si="498"/>
        <v>5.0456039518253067E-2</v>
      </c>
      <c r="BZ440" s="125">
        <f t="shared" si="499"/>
        <v>6.3</v>
      </c>
      <c r="CA440" s="125">
        <f t="shared" si="500"/>
        <v>4.3567875081940155E-2</v>
      </c>
      <c r="CB440" s="125">
        <f t="shared" si="501"/>
        <v>0.77007451481327605</v>
      </c>
      <c r="CC440" s="125">
        <f t="shared" si="502"/>
        <v>10.458552692425815</v>
      </c>
      <c r="CD440" s="125">
        <f t="shared" si="503"/>
        <v>2.4046878021569218</v>
      </c>
      <c r="CE440" s="125">
        <f t="shared" si="504"/>
        <v>4</v>
      </c>
      <c r="CF440" s="304" cm="1">
        <f t="array" ref="CF440">PEDBIKE_DELAY(BW440,BV440,AG440,AH440,AP440,AQ440,AN440,L440,FALSE)</f>
        <v>2.7881691549448013</v>
      </c>
      <c r="CG440" s="306">
        <f t="shared" si="505"/>
        <v>6.3</v>
      </c>
      <c r="CH440" s="125">
        <f t="shared" si="506"/>
        <v>1</v>
      </c>
      <c r="CI440" s="125">
        <f t="shared" si="507"/>
        <v>5.0456039518253067E-2</v>
      </c>
      <c r="CJ440" s="125">
        <f t="shared" si="508"/>
        <v>6.3</v>
      </c>
      <c r="CK440" s="125">
        <f t="shared" si="509"/>
        <v>0.77007451481327616</v>
      </c>
      <c r="CL440" s="125">
        <f t="shared" si="510"/>
        <v>1</v>
      </c>
      <c r="CM440" s="125">
        <f t="shared" si="511"/>
        <v>8.0538648902688923</v>
      </c>
      <c r="CN440" s="125">
        <f t="shared" si="512"/>
        <v>2.4046878021569218</v>
      </c>
      <c r="CO440" s="127">
        <f t="shared" si="513"/>
        <v>4</v>
      </c>
      <c r="CP440" s="125" cm="1">
        <f t="array" ref="CP440">PEDBIKE_DELAY(BW440,AW440,AG440,AH440,AP440,AQ440,AN440,L440,FALSE)</f>
        <v>2.7881691549448013</v>
      </c>
      <c r="CQ440" s="126">
        <f t="shared" si="514"/>
        <v>30.5</v>
      </c>
      <c r="CR440" s="126">
        <f t="shared" si="515"/>
        <v>78.5</v>
      </c>
      <c r="CS440" s="126">
        <f t="shared" si="516"/>
        <v>54.5</v>
      </c>
      <c r="CT440" s="304">
        <f t="shared" si="517"/>
        <v>35.950000000000003</v>
      </c>
      <c r="CU440" s="126">
        <f t="shared" si="528"/>
        <v>0</v>
      </c>
      <c r="CV440" s="126">
        <f t="shared" si="518"/>
        <v>0</v>
      </c>
      <c r="CW440" s="127">
        <f t="shared" si="519"/>
        <v>0</v>
      </c>
      <c r="CX440" s="124">
        <f t="shared" si="520"/>
        <v>12</v>
      </c>
      <c r="CY440" s="124">
        <f t="shared" si="529"/>
        <v>0.40949999999999998</v>
      </c>
      <c r="CZ440" s="124">
        <f t="shared" si="530"/>
        <v>0</v>
      </c>
      <c r="DA440" s="125">
        <f t="shared" si="521"/>
        <v>-2.0678999999999998</v>
      </c>
      <c r="DB440" s="125">
        <f t="shared" si="522"/>
        <v>0.34649999999999997</v>
      </c>
      <c r="DC440" s="125">
        <f t="shared" si="523"/>
        <v>2.4109999999999996</v>
      </c>
      <c r="DD440" s="125">
        <f t="shared" si="531"/>
        <v>0.82050000000000001</v>
      </c>
      <c r="DE440" s="298" t="str">
        <f t="shared" si="524"/>
        <v>B</v>
      </c>
    </row>
    <row r="441" spans="1:109" x14ac:dyDescent="0.25">
      <c r="A441" s="23">
        <v>400</v>
      </c>
      <c r="B441" s="23">
        <v>15</v>
      </c>
      <c r="C441" s="23">
        <v>2</v>
      </c>
      <c r="D441" s="23" t="s">
        <v>267</v>
      </c>
      <c r="E441" s="312">
        <f t="shared" si="456"/>
        <v>1.9138418744865149</v>
      </c>
      <c r="F441" s="287" t="str">
        <f t="shared" si="457"/>
        <v>A</v>
      </c>
      <c r="G441" s="312">
        <f t="shared" si="458"/>
        <v>2.5264999999999995</v>
      </c>
      <c r="H441" s="312">
        <f t="shared" si="458"/>
        <v>1.0725000000000002</v>
      </c>
      <c r="I441" s="287" t="str">
        <f t="shared" si="459"/>
        <v>B</v>
      </c>
      <c r="J441" s="320">
        <f t="shared" si="525"/>
        <v>2</v>
      </c>
      <c r="K441" s="80">
        <f t="shared" si="526"/>
        <v>2</v>
      </c>
      <c r="L441" s="82">
        <f t="shared" si="527"/>
        <v>2</v>
      </c>
      <c r="M441" s="80">
        <f t="shared" si="460"/>
        <v>15</v>
      </c>
      <c r="N441" s="80">
        <f t="shared" si="461"/>
        <v>80</v>
      </c>
      <c r="O441" s="80">
        <f t="shared" si="462"/>
        <v>80</v>
      </c>
      <c r="P441" s="80">
        <f t="shared" si="463"/>
        <v>400</v>
      </c>
      <c r="Q441" s="80">
        <f t="shared" si="464"/>
        <v>1120</v>
      </c>
      <c r="R441" s="80">
        <f t="shared" si="465"/>
        <v>1120</v>
      </c>
      <c r="S441" s="80">
        <f t="shared" si="466"/>
        <v>40</v>
      </c>
      <c r="T441" s="80">
        <f>0</f>
        <v>0</v>
      </c>
      <c r="U441" s="80">
        <f>'Int. Sens. Plot'!$B$2</f>
        <v>100</v>
      </c>
      <c r="V441" s="80">
        <f>'Int. Sens. Plot'!$B$3</f>
        <v>25</v>
      </c>
      <c r="W441" s="80">
        <f t="shared" si="467"/>
        <v>5</v>
      </c>
      <c r="X441" s="80">
        <f t="shared" si="468"/>
        <v>5</v>
      </c>
      <c r="Y441" s="225">
        <v>0.5</v>
      </c>
      <c r="Z441" s="80">
        <v>0</v>
      </c>
      <c r="AA441" s="86">
        <v>45</v>
      </c>
      <c r="AB441" s="86">
        <v>5</v>
      </c>
      <c r="AC441" s="80">
        <v>90</v>
      </c>
      <c r="AD441" s="80">
        <v>45</v>
      </c>
      <c r="AE441" s="80">
        <v>12</v>
      </c>
      <c r="AF441" s="80">
        <f t="shared" si="469"/>
        <v>33</v>
      </c>
      <c r="AG441" s="80">
        <f t="shared" si="470"/>
        <v>33</v>
      </c>
      <c r="AH441" s="86">
        <v>0</v>
      </c>
      <c r="AI441" s="86">
        <v>12</v>
      </c>
      <c r="AJ441" s="40">
        <v>421.9</v>
      </c>
      <c r="AK441" s="86">
        <v>9</v>
      </c>
      <c r="AL441" s="86">
        <v>0</v>
      </c>
      <c r="AM441" s="91">
        <v>1</v>
      </c>
      <c r="AN441" s="91">
        <v>0.1</v>
      </c>
      <c r="AO441" s="122">
        <v>3.5</v>
      </c>
      <c r="AP441" s="122">
        <v>10</v>
      </c>
      <c r="AQ441" s="122">
        <v>3</v>
      </c>
      <c r="AR441" s="122">
        <v>3</v>
      </c>
      <c r="AS441" s="122" t="str">
        <f t="shared" si="471"/>
        <v>Free</v>
      </c>
      <c r="AT441" s="119" t="s">
        <v>74</v>
      </c>
      <c r="AU441" s="321" t="s">
        <v>74</v>
      </c>
      <c r="AV441" s="306">
        <f t="shared" si="472"/>
        <v>12.428571428571429</v>
      </c>
      <c r="AW441" s="276">
        <f t="shared" si="473"/>
        <v>0.31111111111111112</v>
      </c>
      <c r="AX441" s="276">
        <f t="shared" si="474"/>
        <v>2.7777777777777776E-2</v>
      </c>
      <c r="AY441" s="125">
        <f t="shared" si="475"/>
        <v>3.0444275286423914</v>
      </c>
      <c r="AZ441" s="125">
        <f t="shared" si="476"/>
        <v>4.5666412929635873</v>
      </c>
      <c r="BA441" s="125">
        <f t="shared" si="477"/>
        <v>16.517426485856213</v>
      </c>
      <c r="BB441" s="125">
        <f t="shared" si="478"/>
        <v>0.92341679279479139</v>
      </c>
      <c r="BC441" s="125">
        <f t="shared" si="479"/>
        <v>0.99413501237416413</v>
      </c>
      <c r="BD441" s="326">
        <f t="shared" si="480"/>
        <v>531.43158885694106</v>
      </c>
      <c r="BE441" s="125">
        <f t="shared" si="481"/>
        <v>48</v>
      </c>
      <c r="BF441" s="125">
        <f t="shared" si="482"/>
        <v>6.5010569158021339</v>
      </c>
      <c r="BG441" s="125">
        <f t="shared" si="483"/>
        <v>0.97247071016552877</v>
      </c>
      <c r="BH441" s="127">
        <f t="shared" si="484"/>
        <v>140</v>
      </c>
      <c r="BI441" s="125">
        <f t="shared" si="485"/>
        <v>0.27299999999999996</v>
      </c>
      <c r="BJ441" s="125">
        <f t="shared" si="486"/>
        <v>5.6899999999999999E-2</v>
      </c>
      <c r="BK441" s="127">
        <f t="shared" si="487"/>
        <v>49</v>
      </c>
      <c r="BL441" s="126">
        <f>IF(AS441="Signalized",(AC441-BK441)^2/(2*AC441),IF(AS441="Free",PEDBIKE_DELAY(AX441,AW441,AF441,AE441,AO441,AR441,AM441,L441,TRUE),IF(AS441="Stop",1,"Control N/A!")))</f>
        <v>1.3411738593311773</v>
      </c>
      <c r="BM441" s="125">
        <f t="shared" si="488"/>
        <v>1.1771164320986113E-2</v>
      </c>
      <c r="BN441" s="125">
        <f t="shared" si="489"/>
        <v>1.9138418744865149</v>
      </c>
      <c r="BO441" s="124" t="str">
        <f t="shared" si="490"/>
        <v>A</v>
      </c>
      <c r="BP441" s="310"/>
      <c r="BQ441" s="302">
        <f t="shared" si="491"/>
        <v>1500</v>
      </c>
      <c r="BR441" s="126">
        <v>426</v>
      </c>
      <c r="BS441" s="127">
        <f t="shared" si="492"/>
        <v>5.8041705868832207E-2</v>
      </c>
      <c r="BT441" s="126">
        <f t="shared" si="493"/>
        <v>22.5</v>
      </c>
      <c r="BU441" s="303">
        <f t="shared" si="494"/>
        <v>6.3</v>
      </c>
      <c r="BV441" s="276">
        <f t="shared" si="495"/>
        <v>0.31111111111111112</v>
      </c>
      <c r="BW441" s="276">
        <f t="shared" si="496"/>
        <v>6.9444444444444441E-3</v>
      </c>
      <c r="BX441" s="125">
        <f t="shared" si="497"/>
        <v>1</v>
      </c>
      <c r="BY441" s="125">
        <f t="shared" si="498"/>
        <v>3.455294655580711E-2</v>
      </c>
      <c r="BZ441" s="125">
        <f t="shared" si="499"/>
        <v>6.3</v>
      </c>
      <c r="CA441" s="125">
        <f t="shared" si="500"/>
        <v>5.7664527037303959E-2</v>
      </c>
      <c r="CB441" s="125">
        <f t="shared" si="501"/>
        <v>0.85914157907895516</v>
      </c>
      <c r="CC441" s="125">
        <f t="shared" si="502"/>
        <v>15.486364734614304</v>
      </c>
      <c r="CD441" s="125">
        <f t="shared" si="503"/>
        <v>2.1813848823251294</v>
      </c>
      <c r="CE441" s="125">
        <f t="shared" si="504"/>
        <v>7</v>
      </c>
      <c r="CF441" s="304" cm="1">
        <f t="array" ref="CF441">PEDBIKE_DELAY(BW441,BV441,AG441,AH441,AP441,AQ441,AN441,L441,FALSE)</f>
        <v>4.1310970546769639</v>
      </c>
      <c r="CG441" s="306">
        <f t="shared" si="505"/>
        <v>6.3</v>
      </c>
      <c r="CH441" s="125">
        <f t="shared" si="506"/>
        <v>1</v>
      </c>
      <c r="CI441" s="125">
        <f t="shared" si="507"/>
        <v>3.455294655580711E-2</v>
      </c>
      <c r="CJ441" s="125">
        <f t="shared" si="508"/>
        <v>6.3</v>
      </c>
      <c r="CK441" s="125">
        <f t="shared" si="509"/>
        <v>0.85914157907895494</v>
      </c>
      <c r="CL441" s="125">
        <f t="shared" si="510"/>
        <v>1</v>
      </c>
      <c r="CM441" s="125">
        <f t="shared" si="511"/>
        <v>13.304979852289177</v>
      </c>
      <c r="CN441" s="125">
        <f t="shared" si="512"/>
        <v>2.1813848823251294</v>
      </c>
      <c r="CO441" s="127">
        <f t="shared" si="513"/>
        <v>7</v>
      </c>
      <c r="CP441" s="125" cm="1">
        <f t="array" ref="CP441">PEDBIKE_DELAY(BW441,AW441,AG441,AH441,AP441,AQ441,AN441,L441,FALSE)</f>
        <v>4.1310970546769639</v>
      </c>
      <c r="CQ441" s="126">
        <f t="shared" si="514"/>
        <v>30.5</v>
      </c>
      <c r="CR441" s="126">
        <f t="shared" si="515"/>
        <v>78.5</v>
      </c>
      <c r="CS441" s="126">
        <f t="shared" si="516"/>
        <v>54.5</v>
      </c>
      <c r="CT441" s="304">
        <f t="shared" si="517"/>
        <v>35.950000000000003</v>
      </c>
      <c r="CU441" s="126">
        <f t="shared" si="528"/>
        <v>0</v>
      </c>
      <c r="CV441" s="126">
        <f t="shared" si="518"/>
        <v>0</v>
      </c>
      <c r="CW441" s="127">
        <f t="shared" si="519"/>
        <v>0</v>
      </c>
      <c r="CX441" s="124">
        <f t="shared" si="520"/>
        <v>12</v>
      </c>
      <c r="CY441" s="124">
        <f t="shared" si="529"/>
        <v>0.54599999999999993</v>
      </c>
      <c r="CZ441" s="124">
        <f t="shared" si="530"/>
        <v>0</v>
      </c>
      <c r="DA441" s="125">
        <f t="shared" si="521"/>
        <v>-2.0678999999999998</v>
      </c>
      <c r="DB441" s="125">
        <f t="shared" si="522"/>
        <v>0.46200000000000002</v>
      </c>
      <c r="DC441" s="125">
        <f t="shared" si="523"/>
        <v>2.5264999999999995</v>
      </c>
      <c r="DD441" s="125">
        <f t="shared" si="531"/>
        <v>1.0725000000000002</v>
      </c>
      <c r="DE441" s="298" t="str">
        <f t="shared" si="524"/>
        <v>B</v>
      </c>
    </row>
    <row r="442" spans="1:109" x14ac:dyDescent="0.25">
      <c r="A442" s="23">
        <v>500</v>
      </c>
      <c r="B442" s="23">
        <v>15</v>
      </c>
      <c r="C442" s="23">
        <v>2</v>
      </c>
      <c r="D442" s="23" t="s">
        <v>267</v>
      </c>
      <c r="E442" s="312">
        <f t="shared" si="456"/>
        <v>1.9909475395761518</v>
      </c>
      <c r="F442" s="287" t="str">
        <f t="shared" si="457"/>
        <v>A</v>
      </c>
      <c r="G442" s="312">
        <f t="shared" si="458"/>
        <v>2.6419999999999995</v>
      </c>
      <c r="H442" s="312">
        <f t="shared" si="458"/>
        <v>1.3245000000000005</v>
      </c>
      <c r="I442" s="287" t="str">
        <f t="shared" si="459"/>
        <v>B</v>
      </c>
      <c r="J442" s="320">
        <f t="shared" si="525"/>
        <v>2</v>
      </c>
      <c r="K442" s="80">
        <f t="shared" si="526"/>
        <v>2</v>
      </c>
      <c r="L442" s="82">
        <f t="shared" si="527"/>
        <v>2</v>
      </c>
      <c r="M442" s="80">
        <f t="shared" si="460"/>
        <v>15</v>
      </c>
      <c r="N442" s="80">
        <f t="shared" si="461"/>
        <v>100</v>
      </c>
      <c r="O442" s="80">
        <f t="shared" si="462"/>
        <v>100</v>
      </c>
      <c r="P442" s="80">
        <f t="shared" si="463"/>
        <v>500</v>
      </c>
      <c r="Q442" s="80">
        <f t="shared" si="464"/>
        <v>1400</v>
      </c>
      <c r="R442" s="80">
        <f t="shared" si="465"/>
        <v>1400</v>
      </c>
      <c r="S442" s="80">
        <f t="shared" si="466"/>
        <v>50</v>
      </c>
      <c r="T442" s="80">
        <f>0</f>
        <v>0</v>
      </c>
      <c r="U442" s="80">
        <f>'Int. Sens. Plot'!$B$2</f>
        <v>100</v>
      </c>
      <c r="V442" s="80">
        <f>'Int. Sens. Plot'!$B$3</f>
        <v>25</v>
      </c>
      <c r="W442" s="80">
        <f t="shared" si="467"/>
        <v>5</v>
      </c>
      <c r="X442" s="80">
        <f t="shared" si="468"/>
        <v>5</v>
      </c>
      <c r="Y442" s="225">
        <v>0.5</v>
      </c>
      <c r="Z442" s="80">
        <v>0</v>
      </c>
      <c r="AA442" s="86">
        <v>45</v>
      </c>
      <c r="AB442" s="86">
        <v>5</v>
      </c>
      <c r="AC442" s="80">
        <v>90</v>
      </c>
      <c r="AD442" s="80">
        <v>45</v>
      </c>
      <c r="AE442" s="80">
        <v>12</v>
      </c>
      <c r="AF442" s="80">
        <f t="shared" si="469"/>
        <v>33</v>
      </c>
      <c r="AG442" s="80">
        <f t="shared" si="470"/>
        <v>33</v>
      </c>
      <c r="AH442" s="86">
        <v>0</v>
      </c>
      <c r="AI442" s="86">
        <v>12</v>
      </c>
      <c r="AJ442" s="40">
        <v>422.9</v>
      </c>
      <c r="AK442" s="86">
        <v>9</v>
      </c>
      <c r="AL442" s="86">
        <v>0</v>
      </c>
      <c r="AM442" s="91">
        <v>1</v>
      </c>
      <c r="AN442" s="91">
        <v>0.1</v>
      </c>
      <c r="AO442" s="122">
        <v>3.5</v>
      </c>
      <c r="AP442" s="122">
        <v>10</v>
      </c>
      <c r="AQ442" s="122">
        <v>3</v>
      </c>
      <c r="AR442" s="122">
        <v>3</v>
      </c>
      <c r="AS442" s="122" t="str">
        <f t="shared" si="471"/>
        <v>Free</v>
      </c>
      <c r="AT442" s="119" t="s">
        <v>74</v>
      </c>
      <c r="AU442" s="321" t="s">
        <v>74</v>
      </c>
      <c r="AV442" s="306">
        <f t="shared" si="472"/>
        <v>12.428571428571429</v>
      </c>
      <c r="AW442" s="276">
        <f t="shared" si="473"/>
        <v>0.3888888888888889</v>
      </c>
      <c r="AX442" s="276">
        <f t="shared" si="474"/>
        <v>2.7777777777777776E-2</v>
      </c>
      <c r="AY442" s="125">
        <f t="shared" si="475"/>
        <v>6.0240778403853037</v>
      </c>
      <c r="AZ442" s="125">
        <f t="shared" si="476"/>
        <v>9.036116760577956</v>
      </c>
      <c r="BA442" s="125">
        <f t="shared" si="477"/>
        <v>22.476727109342036</v>
      </c>
      <c r="BB442" s="125">
        <f t="shared" si="478"/>
        <v>0.98735476374930042</v>
      </c>
      <c r="BC442" s="125">
        <f t="shared" si="479"/>
        <v>0.99984009800016405</v>
      </c>
      <c r="BD442" s="326">
        <f t="shared" si="480"/>
        <v>16058.798049155706</v>
      </c>
      <c r="BE442" s="125">
        <f t="shared" si="481"/>
        <v>126</v>
      </c>
      <c r="BF442" s="125">
        <f t="shared" si="482"/>
        <v>4.9329467077418672</v>
      </c>
      <c r="BG442" s="125">
        <f t="shared" si="483"/>
        <v>0.97247071016552877</v>
      </c>
      <c r="BH442" s="127">
        <f t="shared" si="484"/>
        <v>175</v>
      </c>
      <c r="BI442" s="125">
        <f t="shared" si="485"/>
        <v>0.34125</v>
      </c>
      <c r="BJ442" s="125">
        <f t="shared" si="486"/>
        <v>7.1124999999999994E-2</v>
      </c>
      <c r="BK442" s="127">
        <f t="shared" si="487"/>
        <v>49</v>
      </c>
      <c r="BL442" s="126">
        <f>IF(AS442="Signalized",(AC442-BK442)^2/(2*AC442),IF(AS442="Free",PEDBIKE_DELAY(AX442,AW442,AF442,AE442,AO442,AR442,AM442,L442,TRUE),IF(AS442="Stop",1,"Control N/A!")))</f>
        <v>1.1730962474810969</v>
      </c>
      <c r="BM442" s="125">
        <f t="shared" si="488"/>
        <v>6.4018294106229006E-3</v>
      </c>
      <c r="BN442" s="125">
        <f t="shared" si="489"/>
        <v>1.9909475395761518</v>
      </c>
      <c r="BO442" s="124" t="str">
        <f t="shared" si="490"/>
        <v>A</v>
      </c>
      <c r="BP442" s="310"/>
      <c r="BQ442" s="302">
        <f t="shared" si="491"/>
        <v>1500</v>
      </c>
      <c r="BR442" s="126">
        <v>427</v>
      </c>
      <c r="BS442" s="127">
        <f t="shared" si="492"/>
        <v>5.2947585288738719E-3</v>
      </c>
      <c r="BT442" s="126">
        <f t="shared" si="493"/>
        <v>22.5</v>
      </c>
      <c r="BU442" s="303">
        <f t="shared" si="494"/>
        <v>6.3</v>
      </c>
      <c r="BV442" s="276">
        <f t="shared" si="495"/>
        <v>0.3888888888888889</v>
      </c>
      <c r="BW442" s="276">
        <f t="shared" si="496"/>
        <v>6.9444444444444441E-3</v>
      </c>
      <c r="BX442" s="125">
        <f t="shared" si="497"/>
        <v>1</v>
      </c>
      <c r="BY442" s="125">
        <f t="shared" si="498"/>
        <v>2.3978864874429108E-2</v>
      </c>
      <c r="BZ442" s="125">
        <f t="shared" si="499"/>
        <v>6.3</v>
      </c>
      <c r="CA442" s="125">
        <f t="shared" si="500"/>
        <v>7.1553411403966427E-2</v>
      </c>
      <c r="CB442" s="125">
        <f t="shared" si="501"/>
        <v>0.91370641350062964</v>
      </c>
      <c r="CC442" s="125">
        <f t="shared" si="502"/>
        <v>22.903612110837599</v>
      </c>
      <c r="CD442" s="125">
        <f t="shared" si="503"/>
        <v>1.9764348328345938</v>
      </c>
      <c r="CE442" s="125">
        <f t="shared" si="504"/>
        <v>12</v>
      </c>
      <c r="CF442" s="304" cm="1">
        <f t="array" ref="CF442">PEDBIKE_DELAY(BW442,BV442,AG442,AH442,AP442,AQ442,AN442,L442,FALSE)</f>
        <v>5.7462888752735477</v>
      </c>
      <c r="CG442" s="306">
        <f t="shared" si="505"/>
        <v>6.3</v>
      </c>
      <c r="CH442" s="125">
        <f t="shared" si="506"/>
        <v>1</v>
      </c>
      <c r="CI442" s="125">
        <f t="shared" si="507"/>
        <v>2.3978864874429108E-2</v>
      </c>
      <c r="CJ442" s="125">
        <f t="shared" si="508"/>
        <v>6.3</v>
      </c>
      <c r="CK442" s="125">
        <f t="shared" si="509"/>
        <v>0.91370641350062953</v>
      </c>
      <c r="CL442" s="125">
        <f t="shared" si="510"/>
        <v>1</v>
      </c>
      <c r="CM442" s="125">
        <f t="shared" si="511"/>
        <v>20.927177278003008</v>
      </c>
      <c r="CN442" s="125">
        <f t="shared" si="512"/>
        <v>1.9764348328345938</v>
      </c>
      <c r="CO442" s="127">
        <f t="shared" si="513"/>
        <v>12</v>
      </c>
      <c r="CP442" s="125" cm="1">
        <f t="array" ref="CP442">PEDBIKE_DELAY(BW442,AW442,AG442,AH442,AP442,AQ442,AN442,L442,FALSE)</f>
        <v>5.7462888752735477</v>
      </c>
      <c r="CQ442" s="126">
        <f t="shared" si="514"/>
        <v>30.5</v>
      </c>
      <c r="CR442" s="126">
        <f t="shared" si="515"/>
        <v>78.5</v>
      </c>
      <c r="CS442" s="126">
        <f t="shared" si="516"/>
        <v>54.5</v>
      </c>
      <c r="CT442" s="304">
        <f t="shared" si="517"/>
        <v>35.950000000000003</v>
      </c>
      <c r="CU442" s="126">
        <f t="shared" si="528"/>
        <v>0</v>
      </c>
      <c r="CV442" s="126">
        <f t="shared" si="518"/>
        <v>0</v>
      </c>
      <c r="CW442" s="127">
        <f t="shared" si="519"/>
        <v>0</v>
      </c>
      <c r="CX442" s="124">
        <f t="shared" si="520"/>
        <v>12</v>
      </c>
      <c r="CY442" s="124">
        <f t="shared" si="529"/>
        <v>0.6825</v>
      </c>
      <c r="CZ442" s="124">
        <f t="shared" si="530"/>
        <v>0</v>
      </c>
      <c r="DA442" s="125">
        <f t="shared" si="521"/>
        <v>-2.0678999999999998</v>
      </c>
      <c r="DB442" s="125">
        <f t="shared" si="522"/>
        <v>0.57750000000000001</v>
      </c>
      <c r="DC442" s="125">
        <f t="shared" si="523"/>
        <v>2.6419999999999995</v>
      </c>
      <c r="DD442" s="125">
        <f t="shared" si="531"/>
        <v>1.3245000000000005</v>
      </c>
      <c r="DE442" s="298" t="str">
        <f t="shared" si="524"/>
        <v>B</v>
      </c>
    </row>
    <row r="443" spans="1:109" x14ac:dyDescent="0.25">
      <c r="A443" s="23">
        <v>600</v>
      </c>
      <c r="B443" s="23">
        <v>15</v>
      </c>
      <c r="C443" s="23">
        <v>2</v>
      </c>
      <c r="D443" s="23" t="s">
        <v>267</v>
      </c>
      <c r="E443" s="312">
        <f t="shared" si="456"/>
        <v>2.06793393340166</v>
      </c>
      <c r="F443" s="287" t="str">
        <f t="shared" si="457"/>
        <v>B</v>
      </c>
      <c r="G443" s="312">
        <f t="shared" si="458"/>
        <v>2.7574999999999994</v>
      </c>
      <c r="H443" s="312">
        <f t="shared" si="458"/>
        <v>1.5765000000000002</v>
      </c>
      <c r="I443" s="287" t="str">
        <f t="shared" si="459"/>
        <v>C</v>
      </c>
      <c r="J443" s="320">
        <f t="shared" si="525"/>
        <v>2</v>
      </c>
      <c r="K443" s="80">
        <f t="shared" si="526"/>
        <v>2</v>
      </c>
      <c r="L443" s="82">
        <f t="shared" si="527"/>
        <v>2</v>
      </c>
      <c r="M443" s="80">
        <f t="shared" si="460"/>
        <v>15</v>
      </c>
      <c r="N443" s="80">
        <f t="shared" si="461"/>
        <v>120</v>
      </c>
      <c r="O443" s="80">
        <f t="shared" si="462"/>
        <v>120</v>
      </c>
      <c r="P443" s="80">
        <f t="shared" si="463"/>
        <v>600</v>
      </c>
      <c r="Q443" s="80">
        <f t="shared" si="464"/>
        <v>1680</v>
      </c>
      <c r="R443" s="80">
        <f t="shared" si="465"/>
        <v>1680</v>
      </c>
      <c r="S443" s="80">
        <f t="shared" si="466"/>
        <v>60</v>
      </c>
      <c r="T443" s="80">
        <f>0</f>
        <v>0</v>
      </c>
      <c r="U443" s="80">
        <f>'Int. Sens. Plot'!$B$2</f>
        <v>100</v>
      </c>
      <c r="V443" s="80">
        <f>'Int. Sens. Plot'!$B$3</f>
        <v>25</v>
      </c>
      <c r="W443" s="80">
        <f t="shared" si="467"/>
        <v>5</v>
      </c>
      <c r="X443" s="80">
        <f t="shared" si="468"/>
        <v>5</v>
      </c>
      <c r="Y443" s="225">
        <v>0.5</v>
      </c>
      <c r="Z443" s="80">
        <v>0</v>
      </c>
      <c r="AA443" s="86">
        <v>45</v>
      </c>
      <c r="AB443" s="86">
        <v>5</v>
      </c>
      <c r="AC443" s="80">
        <v>90</v>
      </c>
      <c r="AD443" s="80">
        <v>45</v>
      </c>
      <c r="AE443" s="80">
        <v>12</v>
      </c>
      <c r="AF443" s="80">
        <f t="shared" si="469"/>
        <v>33</v>
      </c>
      <c r="AG443" s="80">
        <f t="shared" si="470"/>
        <v>33</v>
      </c>
      <c r="AH443" s="86">
        <v>0</v>
      </c>
      <c r="AI443" s="86">
        <v>12</v>
      </c>
      <c r="AJ443" s="40">
        <v>423.9</v>
      </c>
      <c r="AK443" s="86">
        <v>9</v>
      </c>
      <c r="AL443" s="86">
        <v>0</v>
      </c>
      <c r="AM443" s="91">
        <v>1</v>
      </c>
      <c r="AN443" s="91">
        <v>0.1</v>
      </c>
      <c r="AO443" s="122">
        <v>3.5</v>
      </c>
      <c r="AP443" s="122">
        <v>10</v>
      </c>
      <c r="AQ443" s="122">
        <v>3</v>
      </c>
      <c r="AR443" s="122">
        <v>3</v>
      </c>
      <c r="AS443" s="122" t="str">
        <f t="shared" si="471"/>
        <v>Free</v>
      </c>
      <c r="AT443" s="119" t="s">
        <v>74</v>
      </c>
      <c r="AU443" s="321" t="s">
        <v>74</v>
      </c>
      <c r="AV443" s="306">
        <f t="shared" si="472"/>
        <v>12.428571428571429</v>
      </c>
      <c r="AW443" s="276">
        <f t="shared" si="473"/>
        <v>0.46666666666666667</v>
      </c>
      <c r="AX443" s="276">
        <f t="shared" si="474"/>
        <v>2.7777777777777776E-2</v>
      </c>
      <c r="AY443" s="125">
        <f t="shared" si="475"/>
        <v>12.816285741712166</v>
      </c>
      <c r="AZ443" s="125">
        <f t="shared" si="476"/>
        <v>19.22442861256825</v>
      </c>
      <c r="BA443" s="125">
        <f t="shared" si="477"/>
        <v>36.061142911995759</v>
      </c>
      <c r="BB443" s="125">
        <f t="shared" si="478"/>
        <v>0.99977831800976047</v>
      </c>
      <c r="BC443" s="125">
        <f t="shared" si="479"/>
        <v>0.99999995085709525</v>
      </c>
      <c r="BD443" s="326">
        <f t="shared" si="480"/>
        <v>43604572.818368398</v>
      </c>
      <c r="BE443" s="125">
        <f t="shared" si="481"/>
        <v>330</v>
      </c>
      <c r="BF443" s="125">
        <f t="shared" si="482"/>
        <v>4.0611241955427166</v>
      </c>
      <c r="BG443" s="125">
        <f t="shared" si="483"/>
        <v>0.97247071016552877</v>
      </c>
      <c r="BH443" s="127">
        <f t="shared" si="484"/>
        <v>210</v>
      </c>
      <c r="BI443" s="125">
        <f t="shared" si="485"/>
        <v>0.40949999999999998</v>
      </c>
      <c r="BJ443" s="125">
        <f t="shared" si="486"/>
        <v>8.5349999999999995E-2</v>
      </c>
      <c r="BK443" s="127">
        <f t="shared" si="487"/>
        <v>49</v>
      </c>
      <c r="BL443" s="126">
        <f>IF(AS443="Signalized",(AC443-BK443)^2/(2*AC443),IF(AS443="Free",PEDBIKE_DELAY(AX443,AW443,AF443,AE443,AO443,AR443,AM443,L443,TRUE),IF(AS443="Stop",1,"Control N/A!")))</f>
        <v>1.0230349460894763</v>
      </c>
      <c r="BM443" s="125">
        <f t="shared" si="488"/>
        <v>9.1322323613088449E-4</v>
      </c>
      <c r="BN443" s="125">
        <f t="shared" si="489"/>
        <v>2.06793393340166</v>
      </c>
      <c r="BO443" s="124" t="str">
        <f t="shared" si="490"/>
        <v>B</v>
      </c>
      <c r="BP443" s="310"/>
      <c r="BQ443" s="302">
        <f t="shared" si="491"/>
        <v>1500</v>
      </c>
      <c r="BR443" s="126">
        <v>428</v>
      </c>
      <c r="BS443" s="127">
        <f t="shared" si="492"/>
        <v>4.7766855759411085E-4</v>
      </c>
      <c r="BT443" s="126">
        <f t="shared" si="493"/>
        <v>22.5</v>
      </c>
      <c r="BU443" s="303">
        <f t="shared" si="494"/>
        <v>6.3</v>
      </c>
      <c r="BV443" s="276">
        <f t="shared" si="495"/>
        <v>0.46666666666666667</v>
      </c>
      <c r="BW443" s="276">
        <f t="shared" si="496"/>
        <v>6.9444444444444441E-3</v>
      </c>
      <c r="BX443" s="125">
        <f t="shared" si="497"/>
        <v>1</v>
      </c>
      <c r="BY443" s="125">
        <f t="shared" si="498"/>
        <v>1.6944648600332877E-2</v>
      </c>
      <c r="BZ443" s="125">
        <f t="shared" si="499"/>
        <v>6.3</v>
      </c>
      <c r="CA443" s="125">
        <f t="shared" si="500"/>
        <v>8.5237590424724785E-2</v>
      </c>
      <c r="CB443" s="125">
        <f t="shared" si="501"/>
        <v>0.94713427126164962</v>
      </c>
      <c r="CC443" s="125">
        <f t="shared" si="502"/>
        <v>33.882312375624316</v>
      </c>
      <c r="CD443" s="125">
        <f t="shared" si="503"/>
        <v>1.7912131350778067</v>
      </c>
      <c r="CE443" s="125">
        <f t="shared" si="504"/>
        <v>19</v>
      </c>
      <c r="CF443" s="304" cm="1">
        <f t="array" ref="CF443">PEDBIKE_DELAY(BW443,BV443,AG443,AH443,AP443,AQ443,AN443,L443,FALSE)</f>
        <v>7.6659461711403045</v>
      </c>
      <c r="CG443" s="306">
        <f t="shared" si="505"/>
        <v>6.3</v>
      </c>
      <c r="CH443" s="125">
        <f t="shared" si="506"/>
        <v>1</v>
      </c>
      <c r="CI443" s="125">
        <f t="shared" si="507"/>
        <v>1.6944648600332877E-2</v>
      </c>
      <c r="CJ443" s="125">
        <f t="shared" si="508"/>
        <v>6.3</v>
      </c>
      <c r="CK443" s="125">
        <f t="shared" si="509"/>
        <v>0.94713427126164962</v>
      </c>
      <c r="CL443" s="125">
        <f t="shared" si="510"/>
        <v>1</v>
      </c>
      <c r="CM443" s="125">
        <f t="shared" si="511"/>
        <v>32.091099240546512</v>
      </c>
      <c r="CN443" s="125">
        <f t="shared" si="512"/>
        <v>1.7912131350778067</v>
      </c>
      <c r="CO443" s="127">
        <f t="shared" si="513"/>
        <v>19</v>
      </c>
      <c r="CP443" s="125" cm="1">
        <f t="array" ref="CP443">PEDBIKE_DELAY(BW443,AW443,AG443,AH443,AP443,AQ443,AN443,L443,FALSE)</f>
        <v>7.6659461711403045</v>
      </c>
      <c r="CQ443" s="126">
        <f t="shared" si="514"/>
        <v>30.5</v>
      </c>
      <c r="CR443" s="126">
        <f t="shared" si="515"/>
        <v>78.5</v>
      </c>
      <c r="CS443" s="126">
        <f t="shared" si="516"/>
        <v>54.5</v>
      </c>
      <c r="CT443" s="304">
        <f t="shared" si="517"/>
        <v>35.950000000000003</v>
      </c>
      <c r="CU443" s="126">
        <f t="shared" si="528"/>
        <v>0</v>
      </c>
      <c r="CV443" s="126">
        <f t="shared" si="518"/>
        <v>0</v>
      </c>
      <c r="CW443" s="127">
        <f t="shared" si="519"/>
        <v>0</v>
      </c>
      <c r="CX443" s="124">
        <f t="shared" si="520"/>
        <v>12</v>
      </c>
      <c r="CY443" s="124">
        <f t="shared" si="529"/>
        <v>0.81899999999999995</v>
      </c>
      <c r="CZ443" s="124">
        <f t="shared" si="530"/>
        <v>0</v>
      </c>
      <c r="DA443" s="125">
        <f t="shared" si="521"/>
        <v>-2.0678999999999998</v>
      </c>
      <c r="DB443" s="125">
        <f t="shared" si="522"/>
        <v>0.69299999999999995</v>
      </c>
      <c r="DC443" s="125">
        <f t="shared" si="523"/>
        <v>2.7574999999999994</v>
      </c>
      <c r="DD443" s="125">
        <f t="shared" si="531"/>
        <v>1.5765000000000002</v>
      </c>
      <c r="DE443" s="298" t="str">
        <f t="shared" si="524"/>
        <v>C</v>
      </c>
    </row>
    <row r="444" spans="1:109" x14ac:dyDescent="0.25">
      <c r="A444" s="23">
        <v>700</v>
      </c>
      <c r="B444" s="23">
        <v>15</v>
      </c>
      <c r="C444" s="23">
        <v>2</v>
      </c>
      <c r="D444" s="23" t="s">
        <v>267</v>
      </c>
      <c r="E444" s="312">
        <f t="shared" si="456"/>
        <v>2.1451541428428804</v>
      </c>
      <c r="F444" s="287" t="str">
        <f t="shared" si="457"/>
        <v>B</v>
      </c>
      <c r="G444" s="312">
        <f t="shared" si="458"/>
        <v>2.8729999999999993</v>
      </c>
      <c r="H444" s="312">
        <f t="shared" si="458"/>
        <v>1.8285</v>
      </c>
      <c r="I444" s="287" t="str">
        <f t="shared" si="459"/>
        <v>C</v>
      </c>
      <c r="J444" s="320">
        <f t="shared" si="525"/>
        <v>2</v>
      </c>
      <c r="K444" s="80">
        <f t="shared" si="526"/>
        <v>2</v>
      </c>
      <c r="L444" s="82">
        <f t="shared" si="527"/>
        <v>2</v>
      </c>
      <c r="M444" s="80">
        <f t="shared" si="460"/>
        <v>15</v>
      </c>
      <c r="N444" s="80">
        <f t="shared" si="461"/>
        <v>140</v>
      </c>
      <c r="O444" s="80">
        <f t="shared" si="462"/>
        <v>140</v>
      </c>
      <c r="P444" s="80">
        <f t="shared" si="463"/>
        <v>700</v>
      </c>
      <c r="Q444" s="80">
        <f t="shared" si="464"/>
        <v>1960</v>
      </c>
      <c r="R444" s="80">
        <f t="shared" si="465"/>
        <v>1960</v>
      </c>
      <c r="S444" s="80">
        <f t="shared" si="466"/>
        <v>70</v>
      </c>
      <c r="T444" s="80">
        <f>0</f>
        <v>0</v>
      </c>
      <c r="U444" s="80">
        <f>'Int. Sens. Plot'!$B$2</f>
        <v>100</v>
      </c>
      <c r="V444" s="80">
        <f>'Int. Sens. Plot'!$B$3</f>
        <v>25</v>
      </c>
      <c r="W444" s="80">
        <f t="shared" si="467"/>
        <v>5</v>
      </c>
      <c r="X444" s="80">
        <f t="shared" si="468"/>
        <v>5</v>
      </c>
      <c r="Y444" s="225">
        <v>0.5</v>
      </c>
      <c r="Z444" s="80">
        <v>0</v>
      </c>
      <c r="AA444" s="86">
        <v>45</v>
      </c>
      <c r="AB444" s="86">
        <v>5</v>
      </c>
      <c r="AC444" s="80">
        <v>90</v>
      </c>
      <c r="AD444" s="80">
        <v>45</v>
      </c>
      <c r="AE444" s="80">
        <v>12</v>
      </c>
      <c r="AF444" s="80">
        <f t="shared" si="469"/>
        <v>33</v>
      </c>
      <c r="AG444" s="80">
        <f t="shared" si="470"/>
        <v>33</v>
      </c>
      <c r="AH444" s="86">
        <v>0</v>
      </c>
      <c r="AI444" s="86">
        <v>12</v>
      </c>
      <c r="AJ444" s="40">
        <v>424.9</v>
      </c>
      <c r="AK444" s="86">
        <v>9</v>
      </c>
      <c r="AL444" s="86">
        <v>0</v>
      </c>
      <c r="AM444" s="91">
        <v>1</v>
      </c>
      <c r="AN444" s="91">
        <v>0.1</v>
      </c>
      <c r="AO444" s="122">
        <v>3.5</v>
      </c>
      <c r="AP444" s="122">
        <v>10</v>
      </c>
      <c r="AQ444" s="122">
        <v>3</v>
      </c>
      <c r="AR444" s="122">
        <v>3</v>
      </c>
      <c r="AS444" s="122" t="str">
        <f t="shared" si="471"/>
        <v>Free</v>
      </c>
      <c r="AT444" s="119" t="s">
        <v>74</v>
      </c>
      <c r="AU444" s="321" t="s">
        <v>74</v>
      </c>
      <c r="AV444" s="306">
        <f t="shared" si="472"/>
        <v>12.428571428571429</v>
      </c>
      <c r="AW444" s="276">
        <f t="shared" si="473"/>
        <v>0.5444444444444444</v>
      </c>
      <c r="AX444" s="276">
        <f t="shared" si="474"/>
        <v>2.7777777777777776E-2</v>
      </c>
      <c r="AY444" s="125">
        <f t="shared" si="475"/>
        <v>28.553079953123753</v>
      </c>
      <c r="AZ444" s="125">
        <f t="shared" si="476"/>
        <v>42.829619929685627</v>
      </c>
      <c r="BA444" s="125">
        <f t="shared" si="477"/>
        <v>67.534731334818929</v>
      </c>
      <c r="BB444" s="125">
        <f t="shared" si="478"/>
        <v>0.99999998963109737</v>
      </c>
      <c r="BC444" s="125">
        <f t="shared" si="479"/>
        <v>0.99999999999999989</v>
      </c>
      <c r="BD444" s="326">
        <f t="shared" si="480"/>
        <v>1.708365672814538E+16</v>
      </c>
      <c r="BE444" s="125">
        <f t="shared" si="481"/>
        <v>868</v>
      </c>
      <c r="BF444" s="125">
        <f t="shared" si="482"/>
        <v>3.4949713111872818</v>
      </c>
      <c r="BG444" s="125">
        <f t="shared" si="483"/>
        <v>0.97247071016552877</v>
      </c>
      <c r="BH444" s="127">
        <f t="shared" si="484"/>
        <v>245</v>
      </c>
      <c r="BI444" s="125">
        <f t="shared" si="485"/>
        <v>0.47774999999999995</v>
      </c>
      <c r="BJ444" s="125">
        <f t="shared" si="486"/>
        <v>9.9574999999999997E-2</v>
      </c>
      <c r="BK444" s="127">
        <f t="shared" si="487"/>
        <v>49</v>
      </c>
      <c r="BL444" s="126">
        <f>IF(AS444="Signalized",(AC444-BK444)^2/(2*AC444),IF(AS444="Free",PEDBIKE_DELAY(AX444,AW444,AF444,AE444,AO444,AR444,AM444,L444,TRUE),IF(AS444="Stop",1,"Control N/A!")))</f>
        <v>0.89738660519662816</v>
      </c>
      <c r="BM444" s="125">
        <f t="shared" si="488"/>
        <v>-4.3415673226484238E-3</v>
      </c>
      <c r="BN444" s="125">
        <f t="shared" si="489"/>
        <v>2.1451541428428804</v>
      </c>
      <c r="BO444" s="124" t="str">
        <f t="shared" si="490"/>
        <v>B</v>
      </c>
      <c r="BP444" s="310"/>
      <c r="BQ444" s="302">
        <f t="shared" si="491"/>
        <v>1500</v>
      </c>
      <c r="BR444" s="126">
        <v>429</v>
      </c>
      <c r="BS444" s="127">
        <f t="shared" si="492"/>
        <v>4.2616880521566284E-5</v>
      </c>
      <c r="BT444" s="126">
        <f t="shared" si="493"/>
        <v>22.5</v>
      </c>
      <c r="BU444" s="303">
        <f t="shared" si="494"/>
        <v>6.3</v>
      </c>
      <c r="BV444" s="276">
        <f t="shared" si="495"/>
        <v>0.5444444444444444</v>
      </c>
      <c r="BW444" s="276">
        <f t="shared" si="496"/>
        <v>6.9444444444444441E-3</v>
      </c>
      <c r="BX444" s="125">
        <f t="shared" si="497"/>
        <v>1</v>
      </c>
      <c r="BY444" s="125">
        <f t="shared" si="498"/>
        <v>1.2263740175549561E-2</v>
      </c>
      <c r="BZ444" s="125">
        <f t="shared" si="499"/>
        <v>6.3</v>
      </c>
      <c r="CA444" s="125">
        <f t="shared" si="500"/>
        <v>9.8720081208623633E-2</v>
      </c>
      <c r="CB444" s="125">
        <f t="shared" si="501"/>
        <v>0.96761305922709295</v>
      </c>
      <c r="CC444" s="125">
        <f t="shared" si="502"/>
        <v>50.201333902746178</v>
      </c>
      <c r="CD444" s="125">
        <f t="shared" si="503"/>
        <v>1.6258676278291713</v>
      </c>
      <c r="CE444" s="125">
        <f t="shared" si="504"/>
        <v>31</v>
      </c>
      <c r="CF444" s="304" cm="1">
        <f t="array" ref="CF444">PEDBIKE_DELAY(BW444,BV444,AG444,AH444,AP444,AQ444,AN444,L444,FALSE)</f>
        <v>9.9148980740373833</v>
      </c>
      <c r="CG444" s="306">
        <f t="shared" si="505"/>
        <v>6.3</v>
      </c>
      <c r="CH444" s="125">
        <f t="shared" si="506"/>
        <v>1</v>
      </c>
      <c r="CI444" s="125">
        <f t="shared" si="507"/>
        <v>1.2263740175549561E-2</v>
      </c>
      <c r="CJ444" s="125">
        <f t="shared" si="508"/>
        <v>6.3</v>
      </c>
      <c r="CK444" s="125">
        <f t="shared" si="509"/>
        <v>0.96761305922709295</v>
      </c>
      <c r="CL444" s="125">
        <f t="shared" si="510"/>
        <v>1</v>
      </c>
      <c r="CM444" s="125">
        <f t="shared" si="511"/>
        <v>48.575466274917005</v>
      </c>
      <c r="CN444" s="125">
        <f t="shared" si="512"/>
        <v>1.6258676278291713</v>
      </c>
      <c r="CO444" s="127">
        <f t="shared" si="513"/>
        <v>31</v>
      </c>
      <c r="CP444" s="125" cm="1">
        <f t="array" ref="CP444">PEDBIKE_DELAY(BW444,AW444,AG444,AH444,AP444,AQ444,AN444,L444,FALSE)</f>
        <v>9.9148980740373833</v>
      </c>
      <c r="CQ444" s="126">
        <f t="shared" si="514"/>
        <v>30.5</v>
      </c>
      <c r="CR444" s="126">
        <f t="shared" si="515"/>
        <v>78.5</v>
      </c>
      <c r="CS444" s="126">
        <f t="shared" si="516"/>
        <v>54.5</v>
      </c>
      <c r="CT444" s="304">
        <f t="shared" si="517"/>
        <v>35.950000000000003</v>
      </c>
      <c r="CU444" s="126">
        <f t="shared" si="528"/>
        <v>0</v>
      </c>
      <c r="CV444" s="126">
        <f t="shared" si="518"/>
        <v>0</v>
      </c>
      <c r="CW444" s="127">
        <f t="shared" si="519"/>
        <v>0</v>
      </c>
      <c r="CX444" s="124">
        <f t="shared" si="520"/>
        <v>12</v>
      </c>
      <c r="CY444" s="124">
        <f t="shared" si="529"/>
        <v>0.9554999999999999</v>
      </c>
      <c r="CZ444" s="124">
        <f t="shared" si="530"/>
        <v>0</v>
      </c>
      <c r="DA444" s="125">
        <f t="shared" si="521"/>
        <v>-2.0678999999999998</v>
      </c>
      <c r="DB444" s="125">
        <f t="shared" si="522"/>
        <v>0.8085</v>
      </c>
      <c r="DC444" s="125">
        <f t="shared" si="523"/>
        <v>2.8729999999999993</v>
      </c>
      <c r="DD444" s="125">
        <f t="shared" si="531"/>
        <v>1.8285</v>
      </c>
      <c r="DE444" s="298" t="str">
        <f t="shared" si="524"/>
        <v>C</v>
      </c>
    </row>
    <row r="445" spans="1:109" x14ac:dyDescent="0.25">
      <c r="A445" s="23">
        <v>800</v>
      </c>
      <c r="B445" s="23">
        <v>15</v>
      </c>
      <c r="C445" s="23">
        <v>2</v>
      </c>
      <c r="D445" s="23" t="s">
        <v>267</v>
      </c>
      <c r="E445" s="312">
        <f t="shared" si="456"/>
        <v>2.222742120523582</v>
      </c>
      <c r="F445" s="287" t="str">
        <f t="shared" si="457"/>
        <v>B</v>
      </c>
      <c r="G445" s="312">
        <f t="shared" si="458"/>
        <v>2.9885000000000002</v>
      </c>
      <c r="H445" s="312">
        <f t="shared" si="458"/>
        <v>2.0804999999999998</v>
      </c>
      <c r="I445" s="287" t="str">
        <f t="shared" si="459"/>
        <v>C</v>
      </c>
      <c r="J445" s="320">
        <f t="shared" si="525"/>
        <v>2</v>
      </c>
      <c r="K445" s="80">
        <f t="shared" si="526"/>
        <v>2</v>
      </c>
      <c r="L445" s="82">
        <f t="shared" si="527"/>
        <v>2</v>
      </c>
      <c r="M445" s="80">
        <f t="shared" si="460"/>
        <v>15</v>
      </c>
      <c r="N445" s="80">
        <f t="shared" si="461"/>
        <v>160</v>
      </c>
      <c r="O445" s="80">
        <f t="shared" si="462"/>
        <v>160</v>
      </c>
      <c r="P445" s="80">
        <f t="shared" si="463"/>
        <v>800</v>
      </c>
      <c r="Q445" s="80">
        <f t="shared" si="464"/>
        <v>2240</v>
      </c>
      <c r="R445" s="80">
        <f t="shared" si="465"/>
        <v>2240</v>
      </c>
      <c r="S445" s="80">
        <f t="shared" si="466"/>
        <v>80</v>
      </c>
      <c r="T445" s="80">
        <f>0</f>
        <v>0</v>
      </c>
      <c r="U445" s="80">
        <f>'Int. Sens. Plot'!$B$2</f>
        <v>100</v>
      </c>
      <c r="V445" s="80">
        <f>'Int. Sens. Plot'!$B$3</f>
        <v>25</v>
      </c>
      <c r="W445" s="80">
        <f t="shared" si="467"/>
        <v>5</v>
      </c>
      <c r="X445" s="80">
        <f t="shared" si="468"/>
        <v>5</v>
      </c>
      <c r="Y445" s="225">
        <v>0.5</v>
      </c>
      <c r="Z445" s="80">
        <v>0</v>
      </c>
      <c r="AA445" s="86">
        <v>45</v>
      </c>
      <c r="AB445" s="86">
        <v>5</v>
      </c>
      <c r="AC445" s="80">
        <v>90</v>
      </c>
      <c r="AD445" s="80">
        <v>45</v>
      </c>
      <c r="AE445" s="80">
        <v>12</v>
      </c>
      <c r="AF445" s="80">
        <f t="shared" si="469"/>
        <v>33</v>
      </c>
      <c r="AG445" s="80">
        <f t="shared" si="470"/>
        <v>33</v>
      </c>
      <c r="AH445" s="86">
        <v>0</v>
      </c>
      <c r="AI445" s="86">
        <v>12</v>
      </c>
      <c r="AJ445" s="40">
        <v>425.9</v>
      </c>
      <c r="AK445" s="86">
        <v>9</v>
      </c>
      <c r="AL445" s="86">
        <v>0</v>
      </c>
      <c r="AM445" s="91">
        <v>1</v>
      </c>
      <c r="AN445" s="91">
        <v>0.1</v>
      </c>
      <c r="AO445" s="122">
        <v>3.5</v>
      </c>
      <c r="AP445" s="122">
        <v>10</v>
      </c>
      <c r="AQ445" s="122">
        <v>3</v>
      </c>
      <c r="AR445" s="122">
        <v>3</v>
      </c>
      <c r="AS445" s="122" t="str">
        <f t="shared" si="471"/>
        <v>Free</v>
      </c>
      <c r="AT445" s="119" t="s">
        <v>74</v>
      </c>
      <c r="AU445" s="321" t="s">
        <v>74</v>
      </c>
      <c r="AV445" s="306">
        <f t="shared" si="472"/>
        <v>12.428571428571429</v>
      </c>
      <c r="AW445" s="276">
        <f t="shared" si="473"/>
        <v>0.62222222222222223</v>
      </c>
      <c r="AX445" s="276">
        <f t="shared" si="474"/>
        <v>2.7777777777777776E-2</v>
      </c>
      <c r="AY445" s="125">
        <f t="shared" si="475"/>
        <v>65.500300767572313</v>
      </c>
      <c r="AZ445" s="125">
        <f t="shared" si="476"/>
        <v>98.250451151358462</v>
      </c>
      <c r="BA445" s="125">
        <f t="shared" si="477"/>
        <v>141.42917296371604</v>
      </c>
      <c r="BB445" s="125">
        <f t="shared" si="478"/>
        <v>1</v>
      </c>
      <c r="BC445" s="125">
        <f t="shared" si="479"/>
        <v>1</v>
      </c>
      <c r="BD445" s="326">
        <f t="shared" si="480"/>
        <v>2.6554091130195559E+38</v>
      </c>
      <c r="BE445" s="125">
        <f t="shared" si="481"/>
        <v>2283</v>
      </c>
      <c r="BF445" s="125">
        <f t="shared" si="482"/>
        <v>3.0860335717448124</v>
      </c>
      <c r="BG445" s="125">
        <f t="shared" si="483"/>
        <v>0.97247071016552877</v>
      </c>
      <c r="BH445" s="127">
        <f t="shared" si="484"/>
        <v>280</v>
      </c>
      <c r="BI445" s="125">
        <f t="shared" si="485"/>
        <v>0.54599999999999993</v>
      </c>
      <c r="BJ445" s="125">
        <f t="shared" si="486"/>
        <v>0.1138</v>
      </c>
      <c r="BK445" s="127">
        <f t="shared" si="487"/>
        <v>49</v>
      </c>
      <c r="BL445" s="126">
        <f>IF(AS445="Signalized",(AC445-BK445)^2/(2*AC445),IF(AS445="Free",PEDBIKE_DELAY(AX445,AW445,AF445,AE445,AO445,AR445,AM445,L445,TRUE),IF(AS445="Stop",1,"Control N/A!")))</f>
        <v>0.79442285814336999</v>
      </c>
      <c r="BM445" s="125">
        <f t="shared" si="488"/>
        <v>-9.2285896419464376E-3</v>
      </c>
      <c r="BN445" s="125">
        <f t="shared" si="489"/>
        <v>2.222742120523582</v>
      </c>
      <c r="BO445" s="124" t="str">
        <f t="shared" si="490"/>
        <v>B</v>
      </c>
      <c r="BP445" s="310"/>
      <c r="BQ445" s="302">
        <f t="shared" si="491"/>
        <v>1500</v>
      </c>
      <c r="BR445" s="126">
        <v>430</v>
      </c>
      <c r="BS445" s="127">
        <f t="shared" si="492"/>
        <v>3.7602019023118766E-6</v>
      </c>
      <c r="BT445" s="126">
        <f t="shared" si="493"/>
        <v>22.5</v>
      </c>
      <c r="BU445" s="303">
        <f t="shared" si="494"/>
        <v>6.3</v>
      </c>
      <c r="BV445" s="276">
        <f t="shared" si="495"/>
        <v>0.62222222222222223</v>
      </c>
      <c r="BW445" s="276">
        <f t="shared" si="496"/>
        <v>6.9444444444444441E-3</v>
      </c>
      <c r="BX445" s="125">
        <f t="shared" si="497"/>
        <v>1</v>
      </c>
      <c r="BY445" s="125">
        <f t="shared" si="498"/>
        <v>9.1490155759144029E-3</v>
      </c>
      <c r="BZ445" s="125">
        <f t="shared" si="499"/>
        <v>6.3</v>
      </c>
      <c r="CA445" s="125">
        <f t="shared" si="500"/>
        <v>0.11200385639617194</v>
      </c>
      <c r="CB445" s="125">
        <f t="shared" si="501"/>
        <v>0.98015890525562976</v>
      </c>
      <c r="CC445" s="125">
        <f t="shared" si="502"/>
        <v>74.573185605741116</v>
      </c>
      <c r="CD445" s="125">
        <f t="shared" si="503"/>
        <v>1.4796136409930203</v>
      </c>
      <c r="CE445" s="125">
        <f t="shared" si="504"/>
        <v>50</v>
      </c>
      <c r="CF445" s="304" cm="1">
        <f t="array" ref="CF445">PEDBIKE_DELAY(BW445,BV445,AG445,AH445,AP445,AQ445,AN445,L445,FALSE)</f>
        <v>12.510471534432419</v>
      </c>
      <c r="CG445" s="306">
        <f t="shared" si="505"/>
        <v>6.3</v>
      </c>
      <c r="CH445" s="125">
        <f t="shared" si="506"/>
        <v>1</v>
      </c>
      <c r="CI445" s="125">
        <f t="shared" si="507"/>
        <v>9.1490155759144029E-3</v>
      </c>
      <c r="CJ445" s="125">
        <f t="shared" si="508"/>
        <v>6.3</v>
      </c>
      <c r="CK445" s="125">
        <f t="shared" si="509"/>
        <v>0.98015890525562976</v>
      </c>
      <c r="CL445" s="125">
        <f t="shared" si="510"/>
        <v>1</v>
      </c>
      <c r="CM445" s="125">
        <f t="shared" si="511"/>
        <v>73.093571964748094</v>
      </c>
      <c r="CN445" s="125">
        <f t="shared" si="512"/>
        <v>1.4796136409930203</v>
      </c>
      <c r="CO445" s="127">
        <f t="shared" si="513"/>
        <v>50</v>
      </c>
      <c r="CP445" s="125" cm="1">
        <f t="array" ref="CP445">PEDBIKE_DELAY(BW445,AW445,AG445,AH445,AP445,AQ445,AN445,L445,FALSE)</f>
        <v>12.510471534432419</v>
      </c>
      <c r="CQ445" s="126">
        <f t="shared" si="514"/>
        <v>30.5</v>
      </c>
      <c r="CR445" s="126">
        <f t="shared" si="515"/>
        <v>78.5</v>
      </c>
      <c r="CS445" s="126">
        <f t="shared" si="516"/>
        <v>54.5</v>
      </c>
      <c r="CT445" s="304">
        <f t="shared" si="517"/>
        <v>35.950000000000003</v>
      </c>
      <c r="CU445" s="126">
        <f t="shared" si="528"/>
        <v>0</v>
      </c>
      <c r="CV445" s="126">
        <f t="shared" si="518"/>
        <v>0</v>
      </c>
      <c r="CW445" s="127">
        <f t="shared" si="519"/>
        <v>0</v>
      </c>
      <c r="CX445" s="124">
        <f t="shared" si="520"/>
        <v>12</v>
      </c>
      <c r="CY445" s="124">
        <f t="shared" si="529"/>
        <v>1.0919999999999999</v>
      </c>
      <c r="CZ445" s="124">
        <f t="shared" si="530"/>
        <v>0</v>
      </c>
      <c r="DA445" s="125">
        <f t="shared" si="521"/>
        <v>-2.0678999999999998</v>
      </c>
      <c r="DB445" s="125">
        <f t="shared" si="522"/>
        <v>0.92400000000000004</v>
      </c>
      <c r="DC445" s="125">
        <f t="shared" si="523"/>
        <v>2.9885000000000002</v>
      </c>
      <c r="DD445" s="125">
        <f t="shared" si="531"/>
        <v>2.0804999999999998</v>
      </c>
      <c r="DE445" s="298" t="str">
        <f t="shared" si="524"/>
        <v>C</v>
      </c>
    </row>
    <row r="446" spans="1:109" x14ac:dyDescent="0.25">
      <c r="A446" s="23">
        <v>900</v>
      </c>
      <c r="B446" s="23">
        <v>15</v>
      </c>
      <c r="C446" s="23">
        <v>2</v>
      </c>
      <c r="D446" s="23" t="s">
        <v>267</v>
      </c>
      <c r="E446" s="312">
        <f t="shared" si="456"/>
        <v>2.3007277012057687</v>
      </c>
      <c r="F446" s="287" t="str">
        <f t="shared" si="457"/>
        <v>B</v>
      </c>
      <c r="G446" s="312">
        <f t="shared" si="458"/>
        <v>3.1040000000000001</v>
      </c>
      <c r="H446" s="312">
        <f t="shared" si="458"/>
        <v>2.3324999999999996</v>
      </c>
      <c r="I446" s="287" t="str">
        <f t="shared" si="459"/>
        <v>C</v>
      </c>
      <c r="J446" s="320">
        <f t="shared" si="525"/>
        <v>2</v>
      </c>
      <c r="K446" s="80">
        <f t="shared" si="526"/>
        <v>2</v>
      </c>
      <c r="L446" s="82">
        <f t="shared" si="527"/>
        <v>2</v>
      </c>
      <c r="M446" s="80">
        <f t="shared" si="460"/>
        <v>15</v>
      </c>
      <c r="N446" s="80">
        <f t="shared" si="461"/>
        <v>180</v>
      </c>
      <c r="O446" s="80">
        <f t="shared" si="462"/>
        <v>180</v>
      </c>
      <c r="P446" s="80">
        <f t="shared" si="463"/>
        <v>900</v>
      </c>
      <c r="Q446" s="80">
        <f t="shared" si="464"/>
        <v>2520</v>
      </c>
      <c r="R446" s="80">
        <f t="shared" si="465"/>
        <v>2520</v>
      </c>
      <c r="S446" s="80">
        <f t="shared" si="466"/>
        <v>90</v>
      </c>
      <c r="T446" s="80">
        <f>0</f>
        <v>0</v>
      </c>
      <c r="U446" s="80">
        <f>'Int. Sens. Plot'!$B$2</f>
        <v>100</v>
      </c>
      <c r="V446" s="80">
        <f>'Int. Sens. Plot'!$B$3</f>
        <v>25</v>
      </c>
      <c r="W446" s="80">
        <f t="shared" si="467"/>
        <v>5</v>
      </c>
      <c r="X446" s="80">
        <f t="shared" si="468"/>
        <v>5</v>
      </c>
      <c r="Y446" s="225">
        <v>0.5</v>
      </c>
      <c r="Z446" s="80">
        <v>0</v>
      </c>
      <c r="AA446" s="86">
        <v>45</v>
      </c>
      <c r="AB446" s="86">
        <v>5</v>
      </c>
      <c r="AC446" s="80">
        <v>90</v>
      </c>
      <c r="AD446" s="80">
        <v>45</v>
      </c>
      <c r="AE446" s="80">
        <v>12</v>
      </c>
      <c r="AF446" s="80">
        <f t="shared" si="469"/>
        <v>33</v>
      </c>
      <c r="AG446" s="80">
        <f t="shared" si="470"/>
        <v>33</v>
      </c>
      <c r="AH446" s="86">
        <v>0</v>
      </c>
      <c r="AI446" s="86">
        <v>12</v>
      </c>
      <c r="AJ446" s="40">
        <v>426.9</v>
      </c>
      <c r="AK446" s="86">
        <v>9</v>
      </c>
      <c r="AL446" s="86">
        <v>0</v>
      </c>
      <c r="AM446" s="91">
        <v>1</v>
      </c>
      <c r="AN446" s="91">
        <v>0.1</v>
      </c>
      <c r="AO446" s="122">
        <v>3.5</v>
      </c>
      <c r="AP446" s="122">
        <v>10</v>
      </c>
      <c r="AQ446" s="122">
        <v>3</v>
      </c>
      <c r="AR446" s="122">
        <v>3</v>
      </c>
      <c r="AS446" s="122" t="str">
        <f t="shared" si="471"/>
        <v>Free</v>
      </c>
      <c r="AT446" s="119" t="s">
        <v>74</v>
      </c>
      <c r="AU446" s="321" t="s">
        <v>74</v>
      </c>
      <c r="AV446" s="306">
        <f t="shared" si="472"/>
        <v>12.428571428571429</v>
      </c>
      <c r="AW446" s="276">
        <f t="shared" si="473"/>
        <v>0.7</v>
      </c>
      <c r="AX446" s="276">
        <f t="shared" si="474"/>
        <v>2.7777777777777776E-2</v>
      </c>
      <c r="AY446" s="125">
        <f t="shared" si="475"/>
        <v>153.19987586137708</v>
      </c>
      <c r="AZ446" s="125">
        <f t="shared" si="476"/>
        <v>229.79981379206561</v>
      </c>
      <c r="BA446" s="125">
        <f t="shared" si="477"/>
        <v>316.82832315132561</v>
      </c>
      <c r="BB446" s="125">
        <f t="shared" si="478"/>
        <v>1</v>
      </c>
      <c r="BC446" s="125">
        <f t="shared" si="479"/>
        <v>1</v>
      </c>
      <c r="BD446" s="326">
        <f t="shared" si="480"/>
        <v>2.9693177791486872E+96</v>
      </c>
      <c r="BE446" s="125">
        <f t="shared" si="481"/>
        <v>6003</v>
      </c>
      <c r="BF446" s="125">
        <f t="shared" si="482"/>
        <v>2.7693496999915777</v>
      </c>
      <c r="BG446" s="125">
        <f t="shared" si="483"/>
        <v>0.97247071016552877</v>
      </c>
      <c r="BH446" s="127">
        <f t="shared" si="484"/>
        <v>315</v>
      </c>
      <c r="BI446" s="125">
        <f t="shared" si="485"/>
        <v>0.61424999999999985</v>
      </c>
      <c r="BJ446" s="125">
        <f t="shared" si="486"/>
        <v>0.128025</v>
      </c>
      <c r="BK446" s="127">
        <f t="shared" si="487"/>
        <v>49</v>
      </c>
      <c r="BL446" s="126">
        <f>IF(AS446="Signalized",(AC446-BK446)^2/(2*AC446),IF(AS446="Free",PEDBIKE_DELAY(AX446,AW446,AF446,AE446,AO446,AR446,AM446,L446,TRUE),IF(AS446="Stop",1,"Control N/A!")))</f>
        <v>0.71028073440420769</v>
      </c>
      <c r="BM446" s="125">
        <f t="shared" si="488"/>
        <v>-1.3718008959759753E-2</v>
      </c>
      <c r="BN446" s="125">
        <f t="shared" si="489"/>
        <v>2.3007277012057687</v>
      </c>
      <c r="BO446" s="124" t="str">
        <f t="shared" si="490"/>
        <v>B</v>
      </c>
      <c r="BP446" s="310"/>
      <c r="BQ446" s="302">
        <f t="shared" si="491"/>
        <v>1500</v>
      </c>
      <c r="BR446" s="126">
        <v>431</v>
      </c>
      <c r="BS446" s="127">
        <f t="shared" si="492"/>
        <v>3.2810676008117651E-7</v>
      </c>
      <c r="BT446" s="126">
        <f t="shared" si="493"/>
        <v>22.5</v>
      </c>
      <c r="BU446" s="303">
        <f t="shared" si="494"/>
        <v>6.3</v>
      </c>
      <c r="BV446" s="276">
        <f t="shared" si="495"/>
        <v>0.7</v>
      </c>
      <c r="BW446" s="276">
        <f t="shared" si="496"/>
        <v>6.9444444444444441E-3</v>
      </c>
      <c r="BX446" s="125">
        <f t="shared" si="497"/>
        <v>1</v>
      </c>
      <c r="BY446" s="125">
        <f t="shared" si="498"/>
        <v>7.0781649102053508E-3</v>
      </c>
      <c r="BZ446" s="125">
        <f t="shared" si="499"/>
        <v>6.3</v>
      </c>
      <c r="CA446" s="125">
        <f t="shared" si="500"/>
        <v>0.12509184481475499</v>
      </c>
      <c r="CB446" s="125">
        <f t="shared" si="501"/>
        <v>0.98784482167008503</v>
      </c>
      <c r="CC446" s="125">
        <f t="shared" si="502"/>
        <v>111.15028511441753</v>
      </c>
      <c r="CD446" s="125">
        <f t="shared" si="503"/>
        <v>1.3510515369866356</v>
      </c>
      <c r="CE446" s="125">
        <f t="shared" si="504"/>
        <v>82</v>
      </c>
      <c r="CF446" s="304" cm="1">
        <f t="array" ref="CF446">PEDBIKE_DELAY(BW446,BV446,AG446,AH446,AP446,AQ446,AN446,L446,FALSE)</f>
        <v>15.431848416926329</v>
      </c>
      <c r="CG446" s="306">
        <f t="shared" si="505"/>
        <v>6.3</v>
      </c>
      <c r="CH446" s="125">
        <f t="shared" si="506"/>
        <v>1</v>
      </c>
      <c r="CI446" s="125">
        <f t="shared" si="507"/>
        <v>7.0781649102053508E-3</v>
      </c>
      <c r="CJ446" s="125">
        <f t="shared" si="508"/>
        <v>6.3</v>
      </c>
      <c r="CK446" s="125">
        <f t="shared" si="509"/>
        <v>0.98784482167008503</v>
      </c>
      <c r="CL446" s="125">
        <f t="shared" si="510"/>
        <v>1</v>
      </c>
      <c r="CM446" s="125">
        <f t="shared" si="511"/>
        <v>109.79923357743088</v>
      </c>
      <c r="CN446" s="125">
        <f t="shared" si="512"/>
        <v>1.3510515369866356</v>
      </c>
      <c r="CO446" s="127">
        <f t="shared" si="513"/>
        <v>82</v>
      </c>
      <c r="CP446" s="125" cm="1">
        <f t="array" ref="CP446">PEDBIKE_DELAY(BW446,AW446,AG446,AH446,AP446,AQ446,AN446,L446,FALSE)</f>
        <v>15.431848416926329</v>
      </c>
      <c r="CQ446" s="126">
        <f t="shared" si="514"/>
        <v>30.5</v>
      </c>
      <c r="CR446" s="126">
        <f t="shared" si="515"/>
        <v>78.5</v>
      </c>
      <c r="CS446" s="126">
        <f t="shared" si="516"/>
        <v>54.5</v>
      </c>
      <c r="CT446" s="304">
        <f t="shared" si="517"/>
        <v>35.950000000000003</v>
      </c>
      <c r="CU446" s="126">
        <f t="shared" si="528"/>
        <v>0</v>
      </c>
      <c r="CV446" s="126">
        <f t="shared" si="518"/>
        <v>0</v>
      </c>
      <c r="CW446" s="127">
        <f t="shared" si="519"/>
        <v>0</v>
      </c>
      <c r="CX446" s="124">
        <f t="shared" si="520"/>
        <v>12</v>
      </c>
      <c r="CY446" s="124">
        <f t="shared" si="529"/>
        <v>1.2284999999999997</v>
      </c>
      <c r="CZ446" s="124">
        <f t="shared" si="530"/>
        <v>0</v>
      </c>
      <c r="DA446" s="125">
        <f t="shared" si="521"/>
        <v>-2.0678999999999998</v>
      </c>
      <c r="DB446" s="125">
        <f t="shared" si="522"/>
        <v>1.0395000000000001</v>
      </c>
      <c r="DC446" s="125">
        <f t="shared" si="523"/>
        <v>3.1040000000000001</v>
      </c>
      <c r="DD446" s="125">
        <f t="shared" si="531"/>
        <v>2.3324999999999996</v>
      </c>
      <c r="DE446" s="298" t="str">
        <f t="shared" si="524"/>
        <v>C</v>
      </c>
    </row>
    <row r="447" spans="1:109" x14ac:dyDescent="0.25">
      <c r="A447" s="23">
        <v>1000</v>
      </c>
      <c r="B447" s="23">
        <v>15</v>
      </c>
      <c r="C447" s="23">
        <v>2</v>
      </c>
      <c r="D447" s="23" t="s">
        <v>267</v>
      </c>
      <c r="E447" s="312">
        <f t="shared" si="456"/>
        <v>2.3790933922325808</v>
      </c>
      <c r="F447" s="287" t="str">
        <f t="shared" si="457"/>
        <v>B</v>
      </c>
      <c r="G447" s="312">
        <f t="shared" si="458"/>
        <v>3.2195</v>
      </c>
      <c r="H447" s="312">
        <f t="shared" si="458"/>
        <v>2.5845000000000002</v>
      </c>
      <c r="I447" s="287" t="str">
        <f t="shared" si="459"/>
        <v>C</v>
      </c>
      <c r="J447" s="320">
        <f t="shared" si="525"/>
        <v>2</v>
      </c>
      <c r="K447" s="80">
        <f t="shared" si="526"/>
        <v>2</v>
      </c>
      <c r="L447" s="82">
        <f t="shared" si="527"/>
        <v>2</v>
      </c>
      <c r="M447" s="80">
        <f t="shared" si="460"/>
        <v>15</v>
      </c>
      <c r="N447" s="80">
        <f t="shared" si="461"/>
        <v>200</v>
      </c>
      <c r="O447" s="80">
        <f t="shared" si="462"/>
        <v>200</v>
      </c>
      <c r="P447" s="80">
        <f t="shared" si="463"/>
        <v>1000</v>
      </c>
      <c r="Q447" s="80">
        <f t="shared" si="464"/>
        <v>2800</v>
      </c>
      <c r="R447" s="80">
        <f t="shared" si="465"/>
        <v>2800</v>
      </c>
      <c r="S447" s="80">
        <f t="shared" si="466"/>
        <v>100</v>
      </c>
      <c r="T447" s="80">
        <f>0</f>
        <v>0</v>
      </c>
      <c r="U447" s="80">
        <f>'Int. Sens. Plot'!$B$2</f>
        <v>100</v>
      </c>
      <c r="V447" s="80">
        <f>'Int. Sens. Plot'!$B$3</f>
        <v>25</v>
      </c>
      <c r="W447" s="80">
        <f t="shared" si="467"/>
        <v>5</v>
      </c>
      <c r="X447" s="80">
        <f t="shared" si="468"/>
        <v>5</v>
      </c>
      <c r="Y447" s="225">
        <v>0.5</v>
      </c>
      <c r="Z447" s="80">
        <v>0</v>
      </c>
      <c r="AA447" s="86">
        <v>45</v>
      </c>
      <c r="AB447" s="86">
        <v>5</v>
      </c>
      <c r="AC447" s="80">
        <v>90</v>
      </c>
      <c r="AD447" s="80">
        <v>45</v>
      </c>
      <c r="AE447" s="80">
        <v>12</v>
      </c>
      <c r="AF447" s="80">
        <f t="shared" si="469"/>
        <v>33</v>
      </c>
      <c r="AG447" s="80">
        <f t="shared" si="470"/>
        <v>33</v>
      </c>
      <c r="AH447" s="86">
        <v>0</v>
      </c>
      <c r="AI447" s="86">
        <v>12</v>
      </c>
      <c r="AJ447" s="40">
        <v>427.9</v>
      </c>
      <c r="AK447" s="86">
        <v>9</v>
      </c>
      <c r="AL447" s="86">
        <v>0</v>
      </c>
      <c r="AM447" s="91">
        <v>1</v>
      </c>
      <c r="AN447" s="91">
        <v>0.1</v>
      </c>
      <c r="AO447" s="122">
        <v>3.5</v>
      </c>
      <c r="AP447" s="122">
        <v>10</v>
      </c>
      <c r="AQ447" s="122">
        <v>3</v>
      </c>
      <c r="AR447" s="122">
        <v>3</v>
      </c>
      <c r="AS447" s="122" t="str">
        <f t="shared" si="471"/>
        <v>Free</v>
      </c>
      <c r="AT447" s="119" t="s">
        <v>74</v>
      </c>
      <c r="AU447" s="321" t="s">
        <v>74</v>
      </c>
      <c r="AV447" s="306">
        <f t="shared" si="472"/>
        <v>12.428571428571429</v>
      </c>
      <c r="AW447" s="276">
        <f t="shared" si="473"/>
        <v>0.77777777777777779</v>
      </c>
      <c r="AX447" s="276">
        <f t="shared" si="474"/>
        <v>2.7777777777777776E-2</v>
      </c>
      <c r="AY447" s="125">
        <f t="shared" si="475"/>
        <v>363.27535292532644</v>
      </c>
      <c r="AZ447" s="125">
        <f t="shared" si="476"/>
        <v>544.9130293879897</v>
      </c>
      <c r="BA447" s="125">
        <f t="shared" si="477"/>
        <v>736.97927727922433</v>
      </c>
      <c r="BB447" s="125">
        <f t="shared" si="478"/>
        <v>1</v>
      </c>
      <c r="BC447" s="125">
        <f t="shared" si="479"/>
        <v>1</v>
      </c>
      <c r="BD447" s="326">
        <f t="shared" si="480"/>
        <v>1.1204504850925581E+249</v>
      </c>
      <c r="BE447" s="125">
        <f t="shared" si="481"/>
        <v>15783</v>
      </c>
      <c r="BF447" s="125">
        <f t="shared" si="482"/>
        <v>2.5129693627984313</v>
      </c>
      <c r="BG447" s="125">
        <f t="shared" si="483"/>
        <v>0.97247071016552877</v>
      </c>
      <c r="BH447" s="127">
        <f t="shared" si="484"/>
        <v>350</v>
      </c>
      <c r="BI447" s="125">
        <f t="shared" si="485"/>
        <v>0.6825</v>
      </c>
      <c r="BJ447" s="125">
        <f t="shared" si="486"/>
        <v>0.14224999999999999</v>
      </c>
      <c r="BK447" s="127">
        <f t="shared" si="487"/>
        <v>49</v>
      </c>
      <c r="BL447" s="126">
        <f>IF(AS447="Signalized",(AC447-BK447)^2/(2*AC447),IF(AS447="Free",PEDBIKE_DELAY(AX447,AW447,AF447,AE447,AO447,AR447,AM447,L447,TRUE),IF(AS447="Stop",1,"Control N/A!")))</f>
        <v>0.64109891555720988</v>
      </c>
      <c r="BM447" s="125">
        <f t="shared" si="488"/>
        <v>-1.7827317932948113E-2</v>
      </c>
      <c r="BN447" s="125">
        <f t="shared" si="489"/>
        <v>2.3790933922325808</v>
      </c>
      <c r="BO447" s="124" t="str">
        <f t="shared" si="490"/>
        <v>B</v>
      </c>
      <c r="BP447" s="310"/>
      <c r="BQ447" s="302">
        <f t="shared" si="491"/>
        <v>1500</v>
      </c>
      <c r="BR447" s="126">
        <v>432</v>
      </c>
      <c r="BS447" s="127">
        <f t="shared" si="492"/>
        <v>2.8313509082093232E-8</v>
      </c>
      <c r="BT447" s="126">
        <f t="shared" si="493"/>
        <v>22.5</v>
      </c>
      <c r="BU447" s="303">
        <f t="shared" si="494"/>
        <v>6.3</v>
      </c>
      <c r="BV447" s="276">
        <f t="shared" si="495"/>
        <v>0.77777777777777779</v>
      </c>
      <c r="BW447" s="276">
        <f t="shared" si="496"/>
        <v>6.9444444444444441E-3</v>
      </c>
      <c r="BX447" s="125">
        <f t="shared" si="497"/>
        <v>1</v>
      </c>
      <c r="BY447" s="125">
        <f t="shared" si="498"/>
        <v>5.7044790949202489E-3</v>
      </c>
      <c r="BZ447" s="125">
        <f t="shared" si="499"/>
        <v>6.3</v>
      </c>
      <c r="CA447" s="125">
        <f t="shared" si="500"/>
        <v>0.13798693212438751</v>
      </c>
      <c r="CB447" s="125">
        <f t="shared" si="501"/>
        <v>0.99255341692907562</v>
      </c>
      <c r="CC447" s="125">
        <f t="shared" si="502"/>
        <v>166.31102272697819</v>
      </c>
      <c r="CD447" s="125">
        <f t="shared" si="503"/>
        <v>1.2384488463468286</v>
      </c>
      <c r="CE447" s="125">
        <f t="shared" si="504"/>
        <v>134</v>
      </c>
      <c r="CF447" s="304" cm="1">
        <f t="array" ref="CF447">PEDBIKE_DELAY(BW447,BV447,AG447,AH447,AP447,AQ447,AN447,L447,FALSE)</f>
        <v>18.627914572634406</v>
      </c>
      <c r="CG447" s="306">
        <f t="shared" si="505"/>
        <v>6.3</v>
      </c>
      <c r="CH447" s="125">
        <f t="shared" si="506"/>
        <v>1</v>
      </c>
      <c r="CI447" s="125">
        <f t="shared" si="507"/>
        <v>5.7044790949202489E-3</v>
      </c>
      <c r="CJ447" s="125">
        <f t="shared" si="508"/>
        <v>6.3</v>
      </c>
      <c r="CK447" s="125">
        <f t="shared" si="509"/>
        <v>0.99255341692907562</v>
      </c>
      <c r="CL447" s="125">
        <f t="shared" si="510"/>
        <v>1</v>
      </c>
      <c r="CM447" s="125">
        <f t="shared" si="511"/>
        <v>165.07257388063135</v>
      </c>
      <c r="CN447" s="125">
        <f t="shared" si="512"/>
        <v>1.2384488463468286</v>
      </c>
      <c r="CO447" s="127">
        <f t="shared" si="513"/>
        <v>134</v>
      </c>
      <c r="CP447" s="125" cm="1">
        <f t="array" ref="CP447">PEDBIKE_DELAY(BW447,AW447,AG447,AH447,AP447,AQ447,AN447,L447,FALSE)</f>
        <v>18.627914572634406</v>
      </c>
      <c r="CQ447" s="126">
        <f t="shared" si="514"/>
        <v>30.5</v>
      </c>
      <c r="CR447" s="126">
        <f t="shared" si="515"/>
        <v>78.5</v>
      </c>
      <c r="CS447" s="126">
        <f t="shared" si="516"/>
        <v>54.5</v>
      </c>
      <c r="CT447" s="304">
        <f t="shared" si="517"/>
        <v>35.950000000000003</v>
      </c>
      <c r="CU447" s="126">
        <f t="shared" si="528"/>
        <v>0</v>
      </c>
      <c r="CV447" s="126">
        <f t="shared" si="518"/>
        <v>0</v>
      </c>
      <c r="CW447" s="127">
        <f t="shared" si="519"/>
        <v>0</v>
      </c>
      <c r="CX447" s="124">
        <f t="shared" si="520"/>
        <v>12</v>
      </c>
      <c r="CY447" s="124">
        <f t="shared" si="529"/>
        <v>1.365</v>
      </c>
      <c r="CZ447" s="124">
        <f t="shared" si="530"/>
        <v>0</v>
      </c>
      <c r="DA447" s="125">
        <f t="shared" si="521"/>
        <v>-2.0678999999999998</v>
      </c>
      <c r="DB447" s="125">
        <f t="shared" si="522"/>
        <v>1.155</v>
      </c>
      <c r="DC447" s="125">
        <f t="shared" si="523"/>
        <v>3.2195</v>
      </c>
      <c r="DD447" s="125">
        <f t="shared" si="531"/>
        <v>2.5845000000000002</v>
      </c>
      <c r="DE447" s="298" t="str">
        <f t="shared" si="524"/>
        <v>C</v>
      </c>
    </row>
    <row r="448" spans="1:109" x14ac:dyDescent="0.25">
      <c r="A448" s="23">
        <v>1100</v>
      </c>
      <c r="B448" s="23">
        <v>15</v>
      </c>
      <c r="C448" s="23">
        <v>2</v>
      </c>
      <c r="D448" s="23" t="s">
        <v>267</v>
      </c>
      <c r="E448" s="312">
        <f t="shared" si="456"/>
        <v>2.4578031694810978</v>
      </c>
      <c r="F448" s="287" t="str">
        <f t="shared" si="457"/>
        <v>B</v>
      </c>
      <c r="G448" s="312">
        <f t="shared" si="458"/>
        <v>3.335</v>
      </c>
      <c r="H448" s="312">
        <f t="shared" si="458"/>
        <v>2.8365</v>
      </c>
      <c r="I448" s="287" t="str">
        <f t="shared" si="459"/>
        <v>C</v>
      </c>
      <c r="J448" s="320">
        <f t="shared" si="525"/>
        <v>2</v>
      </c>
      <c r="K448" s="80">
        <f t="shared" si="526"/>
        <v>2</v>
      </c>
      <c r="L448" s="82">
        <f t="shared" si="527"/>
        <v>2</v>
      </c>
      <c r="M448" s="80">
        <f t="shared" si="460"/>
        <v>15</v>
      </c>
      <c r="N448" s="80">
        <f t="shared" si="461"/>
        <v>220</v>
      </c>
      <c r="O448" s="80">
        <f t="shared" si="462"/>
        <v>220</v>
      </c>
      <c r="P448" s="80">
        <f t="shared" si="463"/>
        <v>1100</v>
      </c>
      <c r="Q448" s="80">
        <f t="shared" si="464"/>
        <v>3080</v>
      </c>
      <c r="R448" s="80">
        <f t="shared" si="465"/>
        <v>3080</v>
      </c>
      <c r="S448" s="80">
        <f t="shared" si="466"/>
        <v>110</v>
      </c>
      <c r="T448" s="80">
        <f>0</f>
        <v>0</v>
      </c>
      <c r="U448" s="80">
        <f>'Int. Sens. Plot'!$B$2</f>
        <v>100</v>
      </c>
      <c r="V448" s="80">
        <f>'Int. Sens. Plot'!$B$3</f>
        <v>25</v>
      </c>
      <c r="W448" s="80">
        <f t="shared" si="467"/>
        <v>5</v>
      </c>
      <c r="X448" s="80">
        <f t="shared" si="468"/>
        <v>5</v>
      </c>
      <c r="Y448" s="225">
        <v>0.5</v>
      </c>
      <c r="Z448" s="80">
        <v>0</v>
      </c>
      <c r="AA448" s="86">
        <v>45</v>
      </c>
      <c r="AB448" s="86">
        <v>5</v>
      </c>
      <c r="AC448" s="80">
        <v>90</v>
      </c>
      <c r="AD448" s="80">
        <v>45</v>
      </c>
      <c r="AE448" s="80">
        <v>12</v>
      </c>
      <c r="AF448" s="80">
        <f t="shared" si="469"/>
        <v>33</v>
      </c>
      <c r="AG448" s="80">
        <f t="shared" si="470"/>
        <v>33</v>
      </c>
      <c r="AH448" s="86">
        <v>0</v>
      </c>
      <c r="AI448" s="86">
        <v>12</v>
      </c>
      <c r="AJ448" s="40">
        <v>428.9</v>
      </c>
      <c r="AK448" s="86">
        <v>9</v>
      </c>
      <c r="AL448" s="86">
        <v>0</v>
      </c>
      <c r="AM448" s="91">
        <v>1</v>
      </c>
      <c r="AN448" s="91">
        <v>0.1</v>
      </c>
      <c r="AO448" s="122">
        <v>3.5</v>
      </c>
      <c r="AP448" s="122">
        <v>10</v>
      </c>
      <c r="AQ448" s="122">
        <v>3</v>
      </c>
      <c r="AR448" s="122">
        <v>3</v>
      </c>
      <c r="AS448" s="122" t="str">
        <f t="shared" si="471"/>
        <v>Free</v>
      </c>
      <c r="AT448" s="119" t="s">
        <v>74</v>
      </c>
      <c r="AU448" s="321" t="s">
        <v>74</v>
      </c>
      <c r="AV448" s="306">
        <f t="shared" si="472"/>
        <v>12.428571428571429</v>
      </c>
      <c r="AW448" s="276">
        <f t="shared" si="473"/>
        <v>0.85555555555555551</v>
      </c>
      <c r="AX448" s="276">
        <f t="shared" si="474"/>
        <v>2.7777777777777776E-2</v>
      </c>
      <c r="AY448" s="125">
        <f t="shared" si="475"/>
        <v>870.37778396925114</v>
      </c>
      <c r="AZ448" s="125">
        <f t="shared" si="476"/>
        <v>1305.5666759538767</v>
      </c>
      <c r="BA448" s="125">
        <f t="shared" si="477"/>
        <v>1751.1841393670736</v>
      </c>
      <c r="BB448" s="125">
        <f t="shared" si="478"/>
        <v>1</v>
      </c>
      <c r="BC448" s="125">
        <f t="shared" si="479"/>
        <v>1</v>
      </c>
      <c r="BD448" s="326" t="e">
        <f t="shared" si="480"/>
        <v>#NUM!</v>
      </c>
      <c r="BE448" s="125">
        <f t="shared" si="481"/>
        <v>41495</v>
      </c>
      <c r="BF448" s="125">
        <f t="shared" si="482"/>
        <v>2.2994131821035446</v>
      </c>
      <c r="BG448" s="125">
        <f t="shared" si="483"/>
        <v>0.97247071016552877</v>
      </c>
      <c r="BH448" s="127">
        <f t="shared" si="484"/>
        <v>385</v>
      </c>
      <c r="BI448" s="125">
        <f t="shared" si="485"/>
        <v>0.75074999999999992</v>
      </c>
      <c r="BJ448" s="125">
        <f t="shared" si="486"/>
        <v>0.156475</v>
      </c>
      <c r="BK448" s="127">
        <f t="shared" si="487"/>
        <v>49</v>
      </c>
      <c r="BL448" s="126">
        <f>IF(AS448="Signalized",(AC448-BK448)^2/(2*AC448),IF(AS448="Free",PEDBIKE_DELAY(AX448,AW448,AF448,AE448,AO448,AR448,AM448,L448,TRUE),IF(AS448="Stop",1,"Control N/A!")))</f>
        <v>0.58364208701129783</v>
      </c>
      <c r="BM448" s="125">
        <f t="shared" si="488"/>
        <v>-2.1592540684431203E-2</v>
      </c>
      <c r="BN448" s="125">
        <f t="shared" si="489"/>
        <v>2.4578031694810978</v>
      </c>
      <c r="BO448" s="124" t="str">
        <f t="shared" si="490"/>
        <v>B</v>
      </c>
      <c r="BP448" s="310"/>
      <c r="BQ448" s="302">
        <f t="shared" si="491"/>
        <v>1500</v>
      </c>
      <c r="BR448" s="126">
        <v>433</v>
      </c>
      <c r="BS448" s="127">
        <f t="shared" si="492"/>
        <v>2.4162770158200519E-9</v>
      </c>
      <c r="BT448" s="126">
        <f t="shared" si="493"/>
        <v>22.5</v>
      </c>
      <c r="BU448" s="303">
        <f t="shared" si="494"/>
        <v>6.3</v>
      </c>
      <c r="BV448" s="276">
        <f t="shared" si="495"/>
        <v>0.85555555555555551</v>
      </c>
      <c r="BW448" s="276">
        <f t="shared" si="496"/>
        <v>6.9444444444444441E-3</v>
      </c>
      <c r="BX448" s="125">
        <f t="shared" si="497"/>
        <v>1</v>
      </c>
      <c r="BY448" s="125">
        <f t="shared" si="498"/>
        <v>4.7977208709593204E-3</v>
      </c>
      <c r="BZ448" s="125">
        <f t="shared" si="499"/>
        <v>6.3</v>
      </c>
      <c r="CA448" s="125">
        <f t="shared" si="500"/>
        <v>0.15069196145394803</v>
      </c>
      <c r="CB448" s="125">
        <f t="shared" si="501"/>
        <v>0.99543802666426484</v>
      </c>
      <c r="CC448" s="125">
        <f t="shared" si="502"/>
        <v>249.8828772028028</v>
      </c>
      <c r="CD448" s="125">
        <f t="shared" si="503"/>
        <v>1.1399590228559535</v>
      </c>
      <c r="CE448" s="125">
        <f t="shared" si="504"/>
        <v>219</v>
      </c>
      <c r="CF448" s="304" cm="1">
        <f t="array" ref="CF448">PEDBIKE_DELAY(BW448,BV448,AG448,AH448,AP448,AQ448,AN448,L448,FALSE)</f>
        <v>21.988313322977184</v>
      </c>
      <c r="CG448" s="306">
        <f t="shared" si="505"/>
        <v>6.3</v>
      </c>
      <c r="CH448" s="125">
        <f t="shared" si="506"/>
        <v>1</v>
      </c>
      <c r="CI448" s="125">
        <f t="shared" si="507"/>
        <v>4.7977208709593204E-3</v>
      </c>
      <c r="CJ448" s="125">
        <f t="shared" si="508"/>
        <v>6.3</v>
      </c>
      <c r="CK448" s="125">
        <f t="shared" si="509"/>
        <v>0.99543802666426495</v>
      </c>
      <c r="CL448" s="125">
        <f t="shared" si="510"/>
        <v>1</v>
      </c>
      <c r="CM448" s="125">
        <f t="shared" si="511"/>
        <v>248.74291817994683</v>
      </c>
      <c r="CN448" s="125">
        <f t="shared" si="512"/>
        <v>1.1399590228559535</v>
      </c>
      <c r="CO448" s="127">
        <f t="shared" si="513"/>
        <v>219</v>
      </c>
      <c r="CP448" s="125" cm="1">
        <f t="array" ref="CP448">PEDBIKE_DELAY(BW448,AW448,AG448,AH448,AP448,AQ448,AN448,L448,FALSE)</f>
        <v>21.988313322977184</v>
      </c>
      <c r="CQ448" s="126">
        <f t="shared" si="514"/>
        <v>30.5</v>
      </c>
      <c r="CR448" s="126">
        <f t="shared" si="515"/>
        <v>78.5</v>
      </c>
      <c r="CS448" s="126">
        <f t="shared" si="516"/>
        <v>54.5</v>
      </c>
      <c r="CT448" s="304">
        <f t="shared" si="517"/>
        <v>35.950000000000003</v>
      </c>
      <c r="CU448" s="126">
        <f t="shared" si="528"/>
        <v>0</v>
      </c>
      <c r="CV448" s="126">
        <f t="shared" si="518"/>
        <v>0</v>
      </c>
      <c r="CW448" s="127">
        <f t="shared" si="519"/>
        <v>0</v>
      </c>
      <c r="CX448" s="124">
        <f t="shared" si="520"/>
        <v>12</v>
      </c>
      <c r="CY448" s="124">
        <f t="shared" si="529"/>
        <v>1.5014999999999998</v>
      </c>
      <c r="CZ448" s="124">
        <f t="shared" si="530"/>
        <v>0</v>
      </c>
      <c r="DA448" s="125">
        <f t="shared" si="521"/>
        <v>-2.0678999999999998</v>
      </c>
      <c r="DB448" s="125">
        <f t="shared" si="522"/>
        <v>1.2705</v>
      </c>
      <c r="DC448" s="125">
        <f t="shared" si="523"/>
        <v>3.335</v>
      </c>
      <c r="DD448" s="125">
        <f t="shared" si="531"/>
        <v>2.8365</v>
      </c>
      <c r="DE448" s="298" t="str">
        <f t="shared" si="524"/>
        <v>C</v>
      </c>
    </row>
    <row r="449" spans="1:109" x14ac:dyDescent="0.25">
      <c r="A449" s="23">
        <v>1200</v>
      </c>
      <c r="B449" s="23">
        <v>15</v>
      </c>
      <c r="C449" s="23">
        <v>2</v>
      </c>
      <c r="D449" s="23" t="s">
        <v>267</v>
      </c>
      <c r="E449" s="312">
        <f t="shared" si="456"/>
        <v>2.5368166021630603</v>
      </c>
      <c r="F449" s="287" t="str">
        <f t="shared" si="457"/>
        <v>B</v>
      </c>
      <c r="G449" s="312">
        <f t="shared" si="458"/>
        <v>3.4504999999999999</v>
      </c>
      <c r="H449" s="312">
        <f t="shared" si="458"/>
        <v>3.0884999999999998</v>
      </c>
      <c r="I449" s="287" t="str">
        <f t="shared" si="459"/>
        <v>C</v>
      </c>
      <c r="J449" s="320">
        <f t="shared" si="525"/>
        <v>2</v>
      </c>
      <c r="K449" s="80">
        <f t="shared" si="526"/>
        <v>2</v>
      </c>
      <c r="L449" s="82">
        <f t="shared" si="527"/>
        <v>2</v>
      </c>
      <c r="M449" s="80">
        <f t="shared" si="460"/>
        <v>15</v>
      </c>
      <c r="N449" s="80">
        <f t="shared" si="461"/>
        <v>240</v>
      </c>
      <c r="O449" s="80">
        <f t="shared" si="462"/>
        <v>240</v>
      </c>
      <c r="P449" s="80">
        <f t="shared" si="463"/>
        <v>1200</v>
      </c>
      <c r="Q449" s="80">
        <f t="shared" si="464"/>
        <v>3360</v>
      </c>
      <c r="R449" s="80">
        <f t="shared" si="465"/>
        <v>3360</v>
      </c>
      <c r="S449" s="80">
        <f t="shared" si="466"/>
        <v>120</v>
      </c>
      <c r="T449" s="80">
        <f>0</f>
        <v>0</v>
      </c>
      <c r="U449" s="80">
        <f>'Int. Sens. Plot'!$B$2</f>
        <v>100</v>
      </c>
      <c r="V449" s="80">
        <f>'Int. Sens. Plot'!$B$3</f>
        <v>25</v>
      </c>
      <c r="W449" s="80">
        <f t="shared" si="467"/>
        <v>5</v>
      </c>
      <c r="X449" s="80">
        <f t="shared" si="468"/>
        <v>5</v>
      </c>
      <c r="Y449" s="225">
        <v>0.5</v>
      </c>
      <c r="Z449" s="80">
        <v>0</v>
      </c>
      <c r="AA449" s="86">
        <v>45</v>
      </c>
      <c r="AB449" s="86">
        <v>5</v>
      </c>
      <c r="AC449" s="80">
        <v>90</v>
      </c>
      <c r="AD449" s="80">
        <v>45</v>
      </c>
      <c r="AE449" s="80">
        <v>12</v>
      </c>
      <c r="AF449" s="80">
        <f t="shared" si="469"/>
        <v>33</v>
      </c>
      <c r="AG449" s="80">
        <f t="shared" si="470"/>
        <v>33</v>
      </c>
      <c r="AH449" s="86">
        <v>0</v>
      </c>
      <c r="AI449" s="86">
        <v>12</v>
      </c>
      <c r="AJ449" s="40">
        <v>429.9</v>
      </c>
      <c r="AK449" s="86">
        <v>9</v>
      </c>
      <c r="AL449" s="86">
        <v>0</v>
      </c>
      <c r="AM449" s="91">
        <v>1</v>
      </c>
      <c r="AN449" s="91">
        <v>0.1</v>
      </c>
      <c r="AO449" s="122">
        <v>3.5</v>
      </c>
      <c r="AP449" s="122">
        <v>10</v>
      </c>
      <c r="AQ449" s="122">
        <v>3</v>
      </c>
      <c r="AR449" s="122">
        <v>3</v>
      </c>
      <c r="AS449" s="122" t="str">
        <f t="shared" si="471"/>
        <v>Free</v>
      </c>
      <c r="AT449" s="119" t="s">
        <v>74</v>
      </c>
      <c r="AU449" s="321" t="s">
        <v>74</v>
      </c>
      <c r="AV449" s="306">
        <f t="shared" si="472"/>
        <v>12.428571428571429</v>
      </c>
      <c r="AW449" s="276">
        <f t="shared" si="473"/>
        <v>0.93333333333333335</v>
      </c>
      <c r="AX449" s="276">
        <f t="shared" si="474"/>
        <v>2.7777777777777776E-2</v>
      </c>
      <c r="AY449" s="125">
        <f t="shared" si="475"/>
        <v>2102.5354492349848</v>
      </c>
      <c r="AZ449" s="125">
        <f t="shared" si="476"/>
        <v>3153.8031738524769</v>
      </c>
      <c r="BA449" s="125">
        <f t="shared" si="477"/>
        <v>4215.4994698985411</v>
      </c>
      <c r="BB449" s="125">
        <f t="shared" si="478"/>
        <v>1</v>
      </c>
      <c r="BC449" s="125">
        <f t="shared" si="479"/>
        <v>1</v>
      </c>
      <c r="BD449" s="326" t="e">
        <f t="shared" si="480"/>
        <v>#NUM!</v>
      </c>
      <c r="BE449" s="125">
        <f t="shared" si="481"/>
        <v>109098</v>
      </c>
      <c r="BF449" s="125">
        <f t="shared" si="482"/>
        <v>2.1181293322730919</v>
      </c>
      <c r="BG449" s="125">
        <f t="shared" si="483"/>
        <v>0.97247071016552877</v>
      </c>
      <c r="BH449" s="127">
        <f t="shared" si="484"/>
        <v>420</v>
      </c>
      <c r="BI449" s="125">
        <f t="shared" si="485"/>
        <v>0.81899999999999995</v>
      </c>
      <c r="BJ449" s="125">
        <f t="shared" si="486"/>
        <v>0.17069999999999999</v>
      </c>
      <c r="BK449" s="127">
        <f t="shared" si="487"/>
        <v>49</v>
      </c>
      <c r="BL449" s="126">
        <f>IF(AS449="Signalized",(AC449-BK449)^2/(2*AC449),IF(AS449="Free",PEDBIKE_DELAY(AX449,AW449,AF449,AE449,AO449,AR449,AM449,L449,TRUE),IF(AS449="Stop",1,"Control N/A!")))</f>
        <v>0.53537345801140734</v>
      </c>
      <c r="BM449" s="125">
        <f t="shared" si="488"/>
        <v>-2.5054108002468739E-2</v>
      </c>
      <c r="BN449" s="125">
        <f t="shared" si="489"/>
        <v>2.5368166021630603</v>
      </c>
      <c r="BO449" s="124" t="str">
        <f t="shared" si="490"/>
        <v>B</v>
      </c>
      <c r="BP449" s="310"/>
      <c r="BQ449" s="302">
        <f t="shared" si="491"/>
        <v>1500</v>
      </c>
      <c r="BR449" s="126">
        <v>434</v>
      </c>
      <c r="BS449" s="127">
        <f t="shared" si="492"/>
        <v>2.039267761820308E-10</v>
      </c>
      <c r="BT449" s="126">
        <f t="shared" si="493"/>
        <v>22.5</v>
      </c>
      <c r="BU449" s="303">
        <f t="shared" si="494"/>
        <v>6.3</v>
      </c>
      <c r="BV449" s="276">
        <f t="shared" si="495"/>
        <v>0.93333333333333335</v>
      </c>
      <c r="BW449" s="276">
        <f t="shared" si="496"/>
        <v>6.9444444444444441E-3</v>
      </c>
      <c r="BX449" s="125">
        <f t="shared" si="497"/>
        <v>1</v>
      </c>
      <c r="BY449" s="125">
        <f t="shared" si="498"/>
        <v>4.2049300265776255E-3</v>
      </c>
      <c r="BZ449" s="125">
        <f t="shared" si="499"/>
        <v>6.3</v>
      </c>
      <c r="CA449" s="125">
        <f t="shared" si="500"/>
        <v>0.16320973402803651</v>
      </c>
      <c r="CB449" s="125">
        <f t="shared" si="501"/>
        <v>0.99720521472496315</v>
      </c>
      <c r="CC449" s="125">
        <f t="shared" si="502"/>
        <v>377.04938819471596</v>
      </c>
      <c r="CD449" s="125">
        <f t="shared" si="503"/>
        <v>1.0537720780882429</v>
      </c>
      <c r="CE449" s="125">
        <f t="shared" si="504"/>
        <v>358</v>
      </c>
      <c r="CF449" s="304" cm="1">
        <f t="array" ref="CF449">PEDBIKE_DELAY(BW449,BV449,AG449,AH449,AP449,AQ449,AN449,L449,FALSE)</f>
        <v>25.352173041317855</v>
      </c>
      <c r="CG449" s="306">
        <f t="shared" si="505"/>
        <v>6.3</v>
      </c>
      <c r="CH449" s="125">
        <f t="shared" si="506"/>
        <v>1</v>
      </c>
      <c r="CI449" s="125">
        <f t="shared" si="507"/>
        <v>4.2049300265776255E-3</v>
      </c>
      <c r="CJ449" s="125">
        <f t="shared" si="508"/>
        <v>6.3</v>
      </c>
      <c r="CK449" s="125">
        <f t="shared" si="509"/>
        <v>0.99720521472496315</v>
      </c>
      <c r="CL449" s="125">
        <f t="shared" si="510"/>
        <v>1</v>
      </c>
      <c r="CM449" s="125">
        <f t="shared" si="511"/>
        <v>375.99561611662773</v>
      </c>
      <c r="CN449" s="125">
        <f t="shared" si="512"/>
        <v>1.0537720780882429</v>
      </c>
      <c r="CO449" s="127">
        <f t="shared" si="513"/>
        <v>358</v>
      </c>
      <c r="CP449" s="125" cm="1">
        <f t="array" ref="CP449">PEDBIKE_DELAY(BW449,AW449,AG449,AH449,AP449,AQ449,AN449,L449,FALSE)</f>
        <v>25.352173041317855</v>
      </c>
      <c r="CQ449" s="126">
        <f t="shared" si="514"/>
        <v>30.5</v>
      </c>
      <c r="CR449" s="126">
        <f t="shared" si="515"/>
        <v>78.5</v>
      </c>
      <c r="CS449" s="126">
        <f t="shared" si="516"/>
        <v>54.5</v>
      </c>
      <c r="CT449" s="304">
        <f t="shared" si="517"/>
        <v>35.950000000000003</v>
      </c>
      <c r="CU449" s="126">
        <f t="shared" si="528"/>
        <v>0</v>
      </c>
      <c r="CV449" s="126">
        <f t="shared" si="518"/>
        <v>0</v>
      </c>
      <c r="CW449" s="127">
        <f t="shared" si="519"/>
        <v>0</v>
      </c>
      <c r="CX449" s="124">
        <f t="shared" si="520"/>
        <v>12</v>
      </c>
      <c r="CY449" s="124">
        <f t="shared" si="529"/>
        <v>1.6379999999999999</v>
      </c>
      <c r="CZ449" s="124">
        <f t="shared" si="530"/>
        <v>0</v>
      </c>
      <c r="DA449" s="125">
        <f t="shared" si="521"/>
        <v>-2.0678999999999998</v>
      </c>
      <c r="DB449" s="125">
        <f t="shared" si="522"/>
        <v>1.3859999999999999</v>
      </c>
      <c r="DC449" s="125">
        <f t="shared" si="523"/>
        <v>3.4504999999999999</v>
      </c>
      <c r="DD449" s="125">
        <f t="shared" si="531"/>
        <v>3.0884999999999998</v>
      </c>
      <c r="DE449" s="298" t="str">
        <f t="shared" si="524"/>
        <v>C</v>
      </c>
    </row>
    <row r="450" spans="1:109" x14ac:dyDescent="0.25">
      <c r="A450" s="23">
        <v>100</v>
      </c>
      <c r="B450" s="23">
        <v>25</v>
      </c>
      <c r="C450" s="23">
        <v>2</v>
      </c>
      <c r="D450" s="23" t="s">
        <v>267</v>
      </c>
      <c r="E450" s="312">
        <f t="shared" si="456"/>
        <v>1.7092507864034738</v>
      </c>
      <c r="F450" s="287" t="str">
        <f t="shared" si="457"/>
        <v>A</v>
      </c>
      <c r="G450" s="312">
        <f t="shared" si="458"/>
        <v>2.1799999999999997</v>
      </c>
      <c r="H450" s="312">
        <f t="shared" si="458"/>
        <v>0.40750000000000014</v>
      </c>
      <c r="I450" s="287" t="str">
        <f t="shared" si="459"/>
        <v>B</v>
      </c>
      <c r="J450" s="320">
        <f t="shared" si="525"/>
        <v>2</v>
      </c>
      <c r="K450" s="80">
        <f t="shared" si="526"/>
        <v>2</v>
      </c>
      <c r="L450" s="82">
        <f t="shared" si="527"/>
        <v>2</v>
      </c>
      <c r="M450" s="80">
        <f t="shared" si="460"/>
        <v>25</v>
      </c>
      <c r="N450" s="80">
        <f t="shared" si="461"/>
        <v>20</v>
      </c>
      <c r="O450" s="80">
        <f t="shared" si="462"/>
        <v>20</v>
      </c>
      <c r="P450" s="80">
        <f t="shared" si="463"/>
        <v>100</v>
      </c>
      <c r="Q450" s="80">
        <f t="shared" si="464"/>
        <v>280</v>
      </c>
      <c r="R450" s="80">
        <f t="shared" si="465"/>
        <v>280</v>
      </c>
      <c r="S450" s="80">
        <f t="shared" si="466"/>
        <v>10</v>
      </c>
      <c r="T450" s="80">
        <f>0</f>
        <v>0</v>
      </c>
      <c r="U450" s="80">
        <f>'Int. Sens. Plot'!$B$2</f>
        <v>100</v>
      </c>
      <c r="V450" s="80">
        <f>'Int. Sens. Plot'!$B$3</f>
        <v>25</v>
      </c>
      <c r="W450" s="80">
        <f t="shared" si="467"/>
        <v>5</v>
      </c>
      <c r="X450" s="80">
        <f t="shared" si="468"/>
        <v>5</v>
      </c>
      <c r="Y450" s="225">
        <v>0.5</v>
      </c>
      <c r="Z450" s="80">
        <v>0</v>
      </c>
      <c r="AA450" s="86">
        <v>45</v>
      </c>
      <c r="AB450" s="86">
        <v>5</v>
      </c>
      <c r="AC450" s="80">
        <v>90</v>
      </c>
      <c r="AD450" s="80">
        <v>45</v>
      </c>
      <c r="AE450" s="80">
        <v>12</v>
      </c>
      <c r="AF450" s="80">
        <f t="shared" si="469"/>
        <v>33</v>
      </c>
      <c r="AG450" s="80">
        <f t="shared" si="470"/>
        <v>33</v>
      </c>
      <c r="AH450" s="86">
        <v>0</v>
      </c>
      <c r="AI450" s="86">
        <v>12</v>
      </c>
      <c r="AJ450" s="40">
        <v>430.9</v>
      </c>
      <c r="AK450" s="86">
        <v>9</v>
      </c>
      <c r="AL450" s="86">
        <v>0</v>
      </c>
      <c r="AM450" s="91">
        <v>1</v>
      </c>
      <c r="AN450" s="91">
        <v>0.1</v>
      </c>
      <c r="AO450" s="122">
        <v>3.5</v>
      </c>
      <c r="AP450" s="122">
        <v>10</v>
      </c>
      <c r="AQ450" s="122">
        <v>3</v>
      </c>
      <c r="AR450" s="122">
        <v>3</v>
      </c>
      <c r="AS450" s="122" t="str">
        <f t="shared" si="471"/>
        <v>Free</v>
      </c>
      <c r="AT450" s="119" t="s">
        <v>74</v>
      </c>
      <c r="AU450" s="321" t="s">
        <v>74</v>
      </c>
      <c r="AV450" s="306">
        <f t="shared" si="472"/>
        <v>12.428571428571429</v>
      </c>
      <c r="AW450" s="276">
        <f t="shared" si="473"/>
        <v>7.7777777777777779E-2</v>
      </c>
      <c r="AX450" s="276">
        <f t="shared" si="474"/>
        <v>2.7777777777777776E-2</v>
      </c>
      <c r="AY450" s="125">
        <f t="shared" si="475"/>
        <v>1</v>
      </c>
      <c r="AZ450" s="125">
        <f t="shared" si="476"/>
        <v>1.2136081181958649</v>
      </c>
      <c r="BA450" s="125">
        <f t="shared" si="477"/>
        <v>12.428571428571429</v>
      </c>
      <c r="BB450" s="125">
        <f t="shared" si="478"/>
        <v>0.38327578563083919</v>
      </c>
      <c r="BC450" s="125">
        <f t="shared" si="479"/>
        <v>0.6196512434107414</v>
      </c>
      <c r="BD450" s="326">
        <f t="shared" si="480"/>
        <v>13.746196785469161</v>
      </c>
      <c r="BE450" s="125">
        <f t="shared" si="481"/>
        <v>3</v>
      </c>
      <c r="BF450" s="125">
        <f t="shared" si="482"/>
        <v>88.46869197245654</v>
      </c>
      <c r="BG450" s="125">
        <f t="shared" si="483"/>
        <v>0.97247071016552877</v>
      </c>
      <c r="BH450" s="127">
        <f t="shared" si="484"/>
        <v>35</v>
      </c>
      <c r="BI450" s="125">
        <f t="shared" si="485"/>
        <v>0.11374999999999999</v>
      </c>
      <c r="BJ450" s="125">
        <f t="shared" si="486"/>
        <v>1.4225E-2</v>
      </c>
      <c r="BK450" s="127">
        <f t="shared" si="487"/>
        <v>49</v>
      </c>
      <c r="BL450" s="126">
        <f>IF(AS450="Signalized",(AC450-BK450)^2/(2*AC450),IF(AS450="Free",PEDBIKE_DELAY(AX450,AW450,AF450,AE450,AO450,AR450,AM450,L450,TRUE),IF(AS450="Stop",1,"Control N/A!")))</f>
        <v>1.2549042286059962</v>
      </c>
      <c r="BM450" s="125">
        <f t="shared" si="488"/>
        <v>9.1050762379450648E-3</v>
      </c>
      <c r="BN450" s="125">
        <f t="shared" si="489"/>
        <v>1.7092507864034738</v>
      </c>
      <c r="BO450" s="124" t="str">
        <f t="shared" si="490"/>
        <v>A</v>
      </c>
      <c r="BP450" s="310"/>
      <c r="BQ450" s="302">
        <f t="shared" si="491"/>
        <v>1500</v>
      </c>
      <c r="BR450" s="126">
        <v>435</v>
      </c>
      <c r="BS450" s="127">
        <f t="shared" si="492"/>
        <v>66.913888056945055</v>
      </c>
      <c r="BT450" s="126">
        <f t="shared" si="493"/>
        <v>13.834358608097137</v>
      </c>
      <c r="BU450" s="303">
        <f t="shared" si="494"/>
        <v>6.3</v>
      </c>
      <c r="BV450" s="276">
        <f t="shared" si="495"/>
        <v>7.7777777777777779E-2</v>
      </c>
      <c r="BW450" s="276">
        <f t="shared" si="496"/>
        <v>6.9444444444444441E-3</v>
      </c>
      <c r="BX450" s="125">
        <f t="shared" si="497"/>
        <v>1</v>
      </c>
      <c r="BY450" s="125">
        <f t="shared" si="498"/>
        <v>0.1104145909768824</v>
      </c>
      <c r="BZ450" s="125">
        <f t="shared" si="499"/>
        <v>6.3</v>
      </c>
      <c r="CA450" s="125">
        <f t="shared" si="500"/>
        <v>1.4738789704048738E-2</v>
      </c>
      <c r="CB450" s="125">
        <f t="shared" si="501"/>
        <v>0.38737360581558478</v>
      </c>
      <c r="CC450" s="125">
        <f t="shared" si="502"/>
        <v>4.7235535498150769</v>
      </c>
      <c r="CD450" s="125">
        <f t="shared" si="503"/>
        <v>2.8937735789602139</v>
      </c>
      <c r="CE450" s="125">
        <f t="shared" si="504"/>
        <v>2</v>
      </c>
      <c r="CF450" s="304" cm="1">
        <f t="array" ref="CF450">PEDBIKE_DELAY(BW450,BV450,AG450,AH450,AP450,AQ450,AN450,L450,FALSE)</f>
        <v>0.75850019629464838</v>
      </c>
      <c r="CG450" s="306">
        <f t="shared" si="505"/>
        <v>6.3</v>
      </c>
      <c r="CH450" s="125">
        <f t="shared" si="506"/>
        <v>1</v>
      </c>
      <c r="CI450" s="125">
        <f t="shared" si="507"/>
        <v>0.1104145909768824</v>
      </c>
      <c r="CJ450" s="125">
        <f t="shared" si="508"/>
        <v>6.3</v>
      </c>
      <c r="CK450" s="125">
        <f t="shared" si="509"/>
        <v>0.38737360581558389</v>
      </c>
      <c r="CL450" s="125">
        <f t="shared" si="510"/>
        <v>0.99999990505803249</v>
      </c>
      <c r="CM450" s="125">
        <f t="shared" si="511"/>
        <v>1.8297801445777986</v>
      </c>
      <c r="CN450" s="125">
        <f t="shared" si="512"/>
        <v>2.8937735789602139</v>
      </c>
      <c r="CO450" s="127">
        <f t="shared" si="513"/>
        <v>2</v>
      </c>
      <c r="CP450" s="125" cm="1">
        <f t="array" ref="CP450">PEDBIKE_DELAY(BW450,AW450,AG450,AH450,AP450,AQ450,AN450,L450,FALSE)</f>
        <v>0.75850019629464838</v>
      </c>
      <c r="CQ450" s="126">
        <f t="shared" si="514"/>
        <v>30.5</v>
      </c>
      <c r="CR450" s="126">
        <f t="shared" si="515"/>
        <v>78.5</v>
      </c>
      <c r="CS450" s="126">
        <f t="shared" si="516"/>
        <v>54.5</v>
      </c>
      <c r="CT450" s="304">
        <f t="shared" si="517"/>
        <v>27.284358608097136</v>
      </c>
      <c r="CU450" s="126">
        <f t="shared" si="528"/>
        <v>0</v>
      </c>
      <c r="CV450" s="126">
        <f t="shared" si="518"/>
        <v>0</v>
      </c>
      <c r="CW450" s="127">
        <f t="shared" si="519"/>
        <v>0</v>
      </c>
      <c r="CX450" s="124">
        <f t="shared" si="520"/>
        <v>12</v>
      </c>
      <c r="CY450" s="124">
        <f t="shared" si="529"/>
        <v>0.22749999999999998</v>
      </c>
      <c r="CZ450" s="124">
        <f t="shared" si="530"/>
        <v>0</v>
      </c>
      <c r="DA450" s="125">
        <f t="shared" si="521"/>
        <v>-2.0678999999999998</v>
      </c>
      <c r="DB450" s="125">
        <f t="shared" si="522"/>
        <v>0.11550000000000001</v>
      </c>
      <c r="DC450" s="125">
        <f t="shared" si="523"/>
        <v>2.1799999999999997</v>
      </c>
      <c r="DD450" s="125">
        <f t="shared" si="531"/>
        <v>0.40750000000000014</v>
      </c>
      <c r="DE450" s="298" t="str">
        <f t="shared" si="524"/>
        <v>B</v>
      </c>
    </row>
    <row r="451" spans="1:109" x14ac:dyDescent="0.25">
      <c r="A451" s="23">
        <v>200</v>
      </c>
      <c r="B451" s="23">
        <v>25</v>
      </c>
      <c r="C451" s="23">
        <v>2</v>
      </c>
      <c r="D451" s="23" t="s">
        <v>267</v>
      </c>
      <c r="E451" s="312">
        <f t="shared" si="456"/>
        <v>1.8456943435878315</v>
      </c>
      <c r="F451" s="287" t="str">
        <f t="shared" si="457"/>
        <v>A</v>
      </c>
      <c r="G451" s="312">
        <f t="shared" si="458"/>
        <v>2.2954999999999997</v>
      </c>
      <c r="H451" s="312">
        <f t="shared" si="458"/>
        <v>0.75050000000000006</v>
      </c>
      <c r="I451" s="287" t="str">
        <f t="shared" si="459"/>
        <v>B</v>
      </c>
      <c r="J451" s="320">
        <f t="shared" si="525"/>
        <v>2</v>
      </c>
      <c r="K451" s="80">
        <f t="shared" si="526"/>
        <v>2</v>
      </c>
      <c r="L451" s="82">
        <f t="shared" si="527"/>
        <v>2</v>
      </c>
      <c r="M451" s="80">
        <f t="shared" si="460"/>
        <v>25</v>
      </c>
      <c r="N451" s="80">
        <f t="shared" si="461"/>
        <v>40</v>
      </c>
      <c r="O451" s="80">
        <f t="shared" si="462"/>
        <v>40</v>
      </c>
      <c r="P451" s="80">
        <f t="shared" si="463"/>
        <v>200</v>
      </c>
      <c r="Q451" s="80">
        <f t="shared" si="464"/>
        <v>560</v>
      </c>
      <c r="R451" s="80">
        <f t="shared" si="465"/>
        <v>560</v>
      </c>
      <c r="S451" s="80">
        <f t="shared" si="466"/>
        <v>20</v>
      </c>
      <c r="T451" s="80">
        <f>0</f>
        <v>0</v>
      </c>
      <c r="U451" s="80">
        <f>'Int. Sens. Plot'!$B$2</f>
        <v>100</v>
      </c>
      <c r="V451" s="80">
        <f>'Int. Sens. Plot'!$B$3</f>
        <v>25</v>
      </c>
      <c r="W451" s="80">
        <f t="shared" si="467"/>
        <v>5</v>
      </c>
      <c r="X451" s="80">
        <f t="shared" si="468"/>
        <v>5</v>
      </c>
      <c r="Y451" s="225">
        <v>0.5</v>
      </c>
      <c r="Z451" s="80">
        <v>0</v>
      </c>
      <c r="AA451" s="86">
        <v>45</v>
      </c>
      <c r="AB451" s="86">
        <v>5</v>
      </c>
      <c r="AC451" s="80">
        <v>90</v>
      </c>
      <c r="AD451" s="80">
        <v>45</v>
      </c>
      <c r="AE451" s="80">
        <v>12</v>
      </c>
      <c r="AF451" s="80">
        <f t="shared" si="469"/>
        <v>33</v>
      </c>
      <c r="AG451" s="80">
        <f t="shared" si="470"/>
        <v>33</v>
      </c>
      <c r="AH451" s="86">
        <v>0</v>
      </c>
      <c r="AI451" s="86">
        <v>12</v>
      </c>
      <c r="AJ451" s="40">
        <v>431.9</v>
      </c>
      <c r="AK451" s="86">
        <v>9</v>
      </c>
      <c r="AL451" s="86">
        <v>0</v>
      </c>
      <c r="AM451" s="91">
        <v>1</v>
      </c>
      <c r="AN451" s="91">
        <v>0.1</v>
      </c>
      <c r="AO451" s="122">
        <v>3.5</v>
      </c>
      <c r="AP451" s="122">
        <v>10</v>
      </c>
      <c r="AQ451" s="122">
        <v>3</v>
      </c>
      <c r="AR451" s="122">
        <v>3</v>
      </c>
      <c r="AS451" s="122" t="str">
        <f t="shared" si="471"/>
        <v>Free</v>
      </c>
      <c r="AT451" s="119" t="s">
        <v>74</v>
      </c>
      <c r="AU451" s="321" t="s">
        <v>74</v>
      </c>
      <c r="AV451" s="306">
        <f t="shared" si="472"/>
        <v>12.428571428571429</v>
      </c>
      <c r="AW451" s="276">
        <f t="shared" si="473"/>
        <v>0.15555555555555556</v>
      </c>
      <c r="AX451" s="276">
        <f t="shared" si="474"/>
        <v>2.7777777777777776E-2</v>
      </c>
      <c r="AY451" s="125">
        <f t="shared" si="475"/>
        <v>1.0987478173093093</v>
      </c>
      <c r="AZ451" s="125">
        <f t="shared" si="476"/>
        <v>1.6481217259639638</v>
      </c>
      <c r="BA451" s="125">
        <f t="shared" si="477"/>
        <v>12.626067063190048</v>
      </c>
      <c r="BB451" s="125">
        <f t="shared" si="478"/>
        <v>0.62544905038715037</v>
      </c>
      <c r="BC451" s="125">
        <f t="shared" si="479"/>
        <v>0.85971158614411258</v>
      </c>
      <c r="BD451" s="326">
        <f t="shared" si="480"/>
        <v>31.13756681028508</v>
      </c>
      <c r="BE451" s="125">
        <f t="shared" si="481"/>
        <v>7</v>
      </c>
      <c r="BF451" s="125">
        <f t="shared" si="482"/>
        <v>21.012060583374247</v>
      </c>
      <c r="BG451" s="125">
        <f t="shared" si="483"/>
        <v>0.97247071016552877</v>
      </c>
      <c r="BH451" s="127">
        <f t="shared" si="484"/>
        <v>70</v>
      </c>
      <c r="BI451" s="125">
        <f t="shared" si="485"/>
        <v>0.22749999999999998</v>
      </c>
      <c r="BJ451" s="125">
        <f t="shared" si="486"/>
        <v>2.845E-2</v>
      </c>
      <c r="BK451" s="127">
        <f t="shared" si="487"/>
        <v>49</v>
      </c>
      <c r="BL451" s="126">
        <f>IF(AS451="Signalized",(AC451-BK451)^2/(2*AC451),IF(AS451="Free",PEDBIKE_DELAY(AX451,AW451,AF451,AE451,AO451,AR451,AM451,L451,TRUE),IF(AS451="Stop",1,"Control N/A!")))</f>
        <v>1.5499849520067814</v>
      </c>
      <c r="BM451" s="125">
        <f t="shared" si="488"/>
        <v>1.7573633422302407E-2</v>
      </c>
      <c r="BN451" s="125">
        <f t="shared" si="489"/>
        <v>1.8456943435878315</v>
      </c>
      <c r="BO451" s="124" t="str">
        <f t="shared" si="490"/>
        <v>A</v>
      </c>
      <c r="BP451" s="310"/>
      <c r="BQ451" s="302">
        <f t="shared" si="491"/>
        <v>1500</v>
      </c>
      <c r="BR451" s="126">
        <v>436</v>
      </c>
      <c r="BS451" s="127">
        <f t="shared" si="492"/>
        <v>5.9039921759519993</v>
      </c>
      <c r="BT451" s="126">
        <f t="shared" si="493"/>
        <v>22.5</v>
      </c>
      <c r="BU451" s="303">
        <f t="shared" si="494"/>
        <v>6.3</v>
      </c>
      <c r="BV451" s="276">
        <f t="shared" si="495"/>
        <v>0.15555555555555556</v>
      </c>
      <c r="BW451" s="276">
        <f t="shared" si="496"/>
        <v>6.9444444444444441E-3</v>
      </c>
      <c r="BX451" s="125">
        <f t="shared" si="497"/>
        <v>1</v>
      </c>
      <c r="BY451" s="125">
        <f t="shared" si="498"/>
        <v>7.4386484845519102E-2</v>
      </c>
      <c r="BZ451" s="125">
        <f t="shared" si="499"/>
        <v>6.3</v>
      </c>
      <c r="CA451" s="125">
        <f t="shared" si="500"/>
        <v>2.9260347486157245E-2</v>
      </c>
      <c r="CB451" s="125">
        <f t="shared" si="501"/>
        <v>0.62468890114859987</v>
      </c>
      <c r="CC451" s="125">
        <f t="shared" si="502"/>
        <v>7.0436273685742039</v>
      </c>
      <c r="CD451" s="125">
        <f t="shared" si="503"/>
        <v>2.6435515275993744</v>
      </c>
      <c r="CE451" s="125">
        <f t="shared" si="504"/>
        <v>3</v>
      </c>
      <c r="CF451" s="304" cm="1">
        <f t="array" ref="CF451">PEDBIKE_DELAY(BW451,BV451,AG451,AH451,AP451,AQ451,AN451,L451,FALSE)</f>
        <v>1.6723892767539661</v>
      </c>
      <c r="CG451" s="306">
        <f t="shared" si="505"/>
        <v>6.3</v>
      </c>
      <c r="CH451" s="125">
        <f t="shared" si="506"/>
        <v>1</v>
      </c>
      <c r="CI451" s="125">
        <f t="shared" si="507"/>
        <v>7.4386484845519102E-2</v>
      </c>
      <c r="CJ451" s="125">
        <f t="shared" si="508"/>
        <v>6.3</v>
      </c>
      <c r="CK451" s="125">
        <f t="shared" si="509"/>
        <v>0.62468890114860043</v>
      </c>
      <c r="CL451" s="125">
        <f t="shared" si="510"/>
        <v>0.99999999999999101</v>
      </c>
      <c r="CM451" s="125">
        <f t="shared" si="511"/>
        <v>4.4000758409748633</v>
      </c>
      <c r="CN451" s="125">
        <f t="shared" si="512"/>
        <v>2.6435515275993744</v>
      </c>
      <c r="CO451" s="127">
        <f t="shared" si="513"/>
        <v>3</v>
      </c>
      <c r="CP451" s="125" cm="1">
        <f t="array" ref="CP451">PEDBIKE_DELAY(BW451,AW451,AG451,AH451,AP451,AQ451,AN451,L451,FALSE)</f>
        <v>1.6723892767539661</v>
      </c>
      <c r="CQ451" s="126">
        <f t="shared" si="514"/>
        <v>30.5</v>
      </c>
      <c r="CR451" s="126">
        <f t="shared" si="515"/>
        <v>78.5</v>
      </c>
      <c r="CS451" s="126">
        <f t="shared" si="516"/>
        <v>54.5</v>
      </c>
      <c r="CT451" s="304">
        <f t="shared" si="517"/>
        <v>35.950000000000003</v>
      </c>
      <c r="CU451" s="126">
        <f t="shared" si="528"/>
        <v>0</v>
      </c>
      <c r="CV451" s="126">
        <f t="shared" si="518"/>
        <v>0</v>
      </c>
      <c r="CW451" s="127">
        <f t="shared" si="519"/>
        <v>0</v>
      </c>
      <c r="CX451" s="124">
        <f t="shared" si="520"/>
        <v>12</v>
      </c>
      <c r="CY451" s="124">
        <f t="shared" si="529"/>
        <v>0.45499999999999996</v>
      </c>
      <c r="CZ451" s="124">
        <f t="shared" si="530"/>
        <v>0</v>
      </c>
      <c r="DA451" s="125">
        <f t="shared" si="521"/>
        <v>-2.0678999999999998</v>
      </c>
      <c r="DB451" s="125">
        <f t="shared" si="522"/>
        <v>0.23100000000000001</v>
      </c>
      <c r="DC451" s="125">
        <f t="shared" si="523"/>
        <v>2.2954999999999997</v>
      </c>
      <c r="DD451" s="125">
        <f t="shared" si="531"/>
        <v>0.75050000000000006</v>
      </c>
      <c r="DE451" s="298" t="str">
        <f t="shared" si="524"/>
        <v>B</v>
      </c>
    </row>
    <row r="452" spans="1:109" x14ac:dyDescent="0.25">
      <c r="A452" s="23">
        <v>300</v>
      </c>
      <c r="B452" s="23">
        <v>25</v>
      </c>
      <c r="C452" s="23">
        <v>2</v>
      </c>
      <c r="D452" s="23" t="s">
        <v>267</v>
      </c>
      <c r="E452" s="312">
        <f t="shared" si="456"/>
        <v>1.9722829639325994</v>
      </c>
      <c r="F452" s="287" t="str">
        <f t="shared" si="457"/>
        <v>A</v>
      </c>
      <c r="G452" s="312">
        <f t="shared" si="458"/>
        <v>2.4109999999999996</v>
      </c>
      <c r="H452" s="312">
        <f t="shared" si="458"/>
        <v>1.0935000000000001</v>
      </c>
      <c r="I452" s="287" t="str">
        <f t="shared" si="459"/>
        <v>B</v>
      </c>
      <c r="J452" s="320">
        <f t="shared" si="525"/>
        <v>2</v>
      </c>
      <c r="K452" s="80">
        <f t="shared" si="526"/>
        <v>2</v>
      </c>
      <c r="L452" s="82">
        <f t="shared" si="527"/>
        <v>2</v>
      </c>
      <c r="M452" s="80">
        <f t="shared" si="460"/>
        <v>25</v>
      </c>
      <c r="N452" s="80">
        <f t="shared" si="461"/>
        <v>60</v>
      </c>
      <c r="O452" s="80">
        <f t="shared" si="462"/>
        <v>60</v>
      </c>
      <c r="P452" s="80">
        <f t="shared" si="463"/>
        <v>300</v>
      </c>
      <c r="Q452" s="80">
        <f t="shared" si="464"/>
        <v>840</v>
      </c>
      <c r="R452" s="80">
        <f t="shared" si="465"/>
        <v>840</v>
      </c>
      <c r="S452" s="80">
        <f t="shared" si="466"/>
        <v>30</v>
      </c>
      <c r="T452" s="80">
        <f>0</f>
        <v>0</v>
      </c>
      <c r="U452" s="80">
        <f>'Int. Sens. Plot'!$B$2</f>
        <v>100</v>
      </c>
      <c r="V452" s="80">
        <f>'Int. Sens. Plot'!$B$3</f>
        <v>25</v>
      </c>
      <c r="W452" s="80">
        <f t="shared" si="467"/>
        <v>5</v>
      </c>
      <c r="X452" s="80">
        <f t="shared" si="468"/>
        <v>5</v>
      </c>
      <c r="Y452" s="225">
        <v>0.5</v>
      </c>
      <c r="Z452" s="80">
        <v>0</v>
      </c>
      <c r="AA452" s="86">
        <v>45</v>
      </c>
      <c r="AB452" s="86">
        <v>5</v>
      </c>
      <c r="AC452" s="80">
        <v>90</v>
      </c>
      <c r="AD452" s="80">
        <v>45</v>
      </c>
      <c r="AE452" s="80">
        <v>12</v>
      </c>
      <c r="AF452" s="80">
        <f t="shared" si="469"/>
        <v>33</v>
      </c>
      <c r="AG452" s="80">
        <f t="shared" si="470"/>
        <v>33</v>
      </c>
      <c r="AH452" s="86">
        <v>0</v>
      </c>
      <c r="AI452" s="86">
        <v>12</v>
      </c>
      <c r="AJ452" s="40">
        <v>432.9</v>
      </c>
      <c r="AK452" s="86">
        <v>9</v>
      </c>
      <c r="AL452" s="86">
        <v>0</v>
      </c>
      <c r="AM452" s="91">
        <v>1</v>
      </c>
      <c r="AN452" s="91">
        <v>0.1</v>
      </c>
      <c r="AO452" s="122">
        <v>3.5</v>
      </c>
      <c r="AP452" s="122">
        <v>10</v>
      </c>
      <c r="AQ452" s="122">
        <v>3</v>
      </c>
      <c r="AR452" s="122">
        <v>3</v>
      </c>
      <c r="AS452" s="122" t="str">
        <f t="shared" si="471"/>
        <v>Free</v>
      </c>
      <c r="AT452" s="119" t="s">
        <v>74</v>
      </c>
      <c r="AU452" s="321" t="s">
        <v>74</v>
      </c>
      <c r="AV452" s="306">
        <f t="shared" si="472"/>
        <v>12.428571428571429</v>
      </c>
      <c r="AW452" s="276">
        <f t="shared" si="473"/>
        <v>0.23333333333333334</v>
      </c>
      <c r="AX452" s="276">
        <f t="shared" si="474"/>
        <v>2.7777777777777776E-2</v>
      </c>
      <c r="AY452" s="125">
        <f t="shared" si="475"/>
        <v>1.7107645437217129</v>
      </c>
      <c r="AZ452" s="125">
        <f t="shared" si="476"/>
        <v>2.5661468155825693</v>
      </c>
      <c r="BA452" s="125">
        <f t="shared" si="477"/>
        <v>13.850100516014855</v>
      </c>
      <c r="BB452" s="125">
        <f t="shared" si="478"/>
        <v>0.80127733315269256</v>
      </c>
      <c r="BC452" s="125">
        <f t="shared" si="479"/>
        <v>0.96050930168109405</v>
      </c>
      <c r="BD452" s="326">
        <f t="shared" si="480"/>
        <v>94.105113686457841</v>
      </c>
      <c r="BE452" s="125">
        <f t="shared" si="481"/>
        <v>18</v>
      </c>
      <c r="BF452" s="125">
        <f t="shared" si="482"/>
        <v>10.016148237983645</v>
      </c>
      <c r="BG452" s="125">
        <f t="shared" si="483"/>
        <v>0.97247071016552877</v>
      </c>
      <c r="BH452" s="127">
        <f t="shared" si="484"/>
        <v>105</v>
      </c>
      <c r="BI452" s="125">
        <f t="shared" si="485"/>
        <v>0.34125</v>
      </c>
      <c r="BJ452" s="125">
        <f t="shared" si="486"/>
        <v>4.2674999999999998E-2</v>
      </c>
      <c r="BK452" s="127">
        <f t="shared" si="487"/>
        <v>49</v>
      </c>
      <c r="BL452" s="126">
        <f>IF(AS452="Signalized",(AC452-BK452)^2/(2*AC452),IF(AS452="Free",PEDBIKE_DELAY(AX452,AW452,AF452,AE452,AO452,AR452,AM452,L452,TRUE),IF(AS452="Stop",1,"Control N/A!")))</f>
        <v>1.4973129930355489</v>
      </c>
      <c r="BM452" s="125">
        <f t="shared" si="488"/>
        <v>1.6187253767070458E-2</v>
      </c>
      <c r="BN452" s="125">
        <f t="shared" si="489"/>
        <v>1.9722829639325994</v>
      </c>
      <c r="BO452" s="124" t="str">
        <f t="shared" si="490"/>
        <v>A</v>
      </c>
      <c r="BP452" s="310"/>
      <c r="BQ452" s="302">
        <f t="shared" si="491"/>
        <v>1500</v>
      </c>
      <c r="BR452" s="126">
        <v>437</v>
      </c>
      <c r="BS452" s="127">
        <f t="shared" si="492"/>
        <v>0.51516907727886163</v>
      </c>
      <c r="BT452" s="126">
        <f t="shared" si="493"/>
        <v>22.5</v>
      </c>
      <c r="BU452" s="303">
        <f t="shared" si="494"/>
        <v>6.3</v>
      </c>
      <c r="BV452" s="276">
        <f t="shared" si="495"/>
        <v>0.23333333333333334</v>
      </c>
      <c r="BW452" s="276">
        <f t="shared" si="496"/>
        <v>6.9444444444444441E-3</v>
      </c>
      <c r="BX452" s="125">
        <f t="shared" si="497"/>
        <v>1</v>
      </c>
      <c r="BY452" s="125">
        <f t="shared" si="498"/>
        <v>5.0456039518253067E-2</v>
      </c>
      <c r="BZ452" s="125">
        <f t="shared" si="499"/>
        <v>6.3</v>
      </c>
      <c r="CA452" s="125">
        <f t="shared" si="500"/>
        <v>4.3567875081940155E-2</v>
      </c>
      <c r="CB452" s="125">
        <f t="shared" si="501"/>
        <v>0.77007451481327605</v>
      </c>
      <c r="CC452" s="125">
        <f t="shared" si="502"/>
        <v>10.458552692425815</v>
      </c>
      <c r="CD452" s="125">
        <f t="shared" si="503"/>
        <v>2.4046878021569218</v>
      </c>
      <c r="CE452" s="125">
        <f t="shared" si="504"/>
        <v>4</v>
      </c>
      <c r="CF452" s="304" cm="1">
        <f t="array" ref="CF452">PEDBIKE_DELAY(BW452,BV452,AG452,AH452,AP452,AQ452,AN452,L452,FALSE)</f>
        <v>2.7881691549448013</v>
      </c>
      <c r="CG452" s="306">
        <f t="shared" si="505"/>
        <v>6.3</v>
      </c>
      <c r="CH452" s="125">
        <f t="shared" si="506"/>
        <v>1</v>
      </c>
      <c r="CI452" s="125">
        <f t="shared" si="507"/>
        <v>5.0456039518253067E-2</v>
      </c>
      <c r="CJ452" s="125">
        <f t="shared" si="508"/>
        <v>6.3</v>
      </c>
      <c r="CK452" s="125">
        <f t="shared" si="509"/>
        <v>0.77007451481327616</v>
      </c>
      <c r="CL452" s="125">
        <f t="shared" si="510"/>
        <v>1</v>
      </c>
      <c r="CM452" s="125">
        <f t="shared" si="511"/>
        <v>8.0538648902688923</v>
      </c>
      <c r="CN452" s="125">
        <f t="shared" si="512"/>
        <v>2.4046878021569218</v>
      </c>
      <c r="CO452" s="127">
        <f t="shared" si="513"/>
        <v>4</v>
      </c>
      <c r="CP452" s="125" cm="1">
        <f t="array" ref="CP452">PEDBIKE_DELAY(BW452,AW452,AG452,AH452,AP452,AQ452,AN452,L452,FALSE)</f>
        <v>2.7881691549448013</v>
      </c>
      <c r="CQ452" s="126">
        <f t="shared" si="514"/>
        <v>30.5</v>
      </c>
      <c r="CR452" s="126">
        <f t="shared" si="515"/>
        <v>78.5</v>
      </c>
      <c r="CS452" s="126">
        <f t="shared" si="516"/>
        <v>54.5</v>
      </c>
      <c r="CT452" s="304">
        <f t="shared" si="517"/>
        <v>35.950000000000003</v>
      </c>
      <c r="CU452" s="126">
        <f t="shared" si="528"/>
        <v>0</v>
      </c>
      <c r="CV452" s="126">
        <f t="shared" si="518"/>
        <v>0</v>
      </c>
      <c r="CW452" s="127">
        <f t="shared" si="519"/>
        <v>0</v>
      </c>
      <c r="CX452" s="124">
        <f t="shared" si="520"/>
        <v>12</v>
      </c>
      <c r="CY452" s="124">
        <f t="shared" si="529"/>
        <v>0.6825</v>
      </c>
      <c r="CZ452" s="124">
        <f t="shared" si="530"/>
        <v>0</v>
      </c>
      <c r="DA452" s="125">
        <f t="shared" si="521"/>
        <v>-2.0678999999999998</v>
      </c>
      <c r="DB452" s="125">
        <f t="shared" si="522"/>
        <v>0.34649999999999997</v>
      </c>
      <c r="DC452" s="125">
        <f t="shared" si="523"/>
        <v>2.4109999999999996</v>
      </c>
      <c r="DD452" s="125">
        <f t="shared" si="531"/>
        <v>1.0935000000000001</v>
      </c>
      <c r="DE452" s="298" t="str">
        <f t="shared" si="524"/>
        <v>B</v>
      </c>
    </row>
    <row r="453" spans="1:109" x14ac:dyDescent="0.25">
      <c r="A453" s="23">
        <v>400</v>
      </c>
      <c r="B453" s="23">
        <v>25</v>
      </c>
      <c r="C453" s="23">
        <v>2</v>
      </c>
      <c r="D453" s="23" t="s">
        <v>267</v>
      </c>
      <c r="E453" s="312">
        <f t="shared" si="456"/>
        <v>2.0958418744865153</v>
      </c>
      <c r="F453" s="287" t="str">
        <f t="shared" si="457"/>
        <v>B</v>
      </c>
      <c r="G453" s="312">
        <f t="shared" si="458"/>
        <v>2.5264999999999995</v>
      </c>
      <c r="H453" s="312">
        <f t="shared" si="458"/>
        <v>1.4365000000000003</v>
      </c>
      <c r="I453" s="287" t="str">
        <f t="shared" si="459"/>
        <v>B</v>
      </c>
      <c r="J453" s="320">
        <f t="shared" si="525"/>
        <v>2</v>
      </c>
      <c r="K453" s="80">
        <f t="shared" si="526"/>
        <v>2</v>
      </c>
      <c r="L453" s="82">
        <f t="shared" si="527"/>
        <v>2</v>
      </c>
      <c r="M453" s="80">
        <f t="shared" si="460"/>
        <v>25</v>
      </c>
      <c r="N453" s="80">
        <f t="shared" si="461"/>
        <v>80</v>
      </c>
      <c r="O453" s="80">
        <f t="shared" si="462"/>
        <v>80</v>
      </c>
      <c r="P453" s="80">
        <f t="shared" si="463"/>
        <v>400</v>
      </c>
      <c r="Q453" s="80">
        <f t="shared" si="464"/>
        <v>1120</v>
      </c>
      <c r="R453" s="80">
        <f t="shared" si="465"/>
        <v>1120</v>
      </c>
      <c r="S453" s="80">
        <f t="shared" si="466"/>
        <v>40</v>
      </c>
      <c r="T453" s="80">
        <f>0</f>
        <v>0</v>
      </c>
      <c r="U453" s="80">
        <f>'Int. Sens. Plot'!$B$2</f>
        <v>100</v>
      </c>
      <c r="V453" s="80">
        <f>'Int. Sens. Plot'!$B$3</f>
        <v>25</v>
      </c>
      <c r="W453" s="80">
        <f t="shared" si="467"/>
        <v>5</v>
      </c>
      <c r="X453" s="80">
        <f t="shared" si="468"/>
        <v>5</v>
      </c>
      <c r="Y453" s="225">
        <v>0.5</v>
      </c>
      <c r="Z453" s="80">
        <v>0</v>
      </c>
      <c r="AA453" s="86">
        <v>45</v>
      </c>
      <c r="AB453" s="86">
        <v>5</v>
      </c>
      <c r="AC453" s="80">
        <v>90</v>
      </c>
      <c r="AD453" s="80">
        <v>45</v>
      </c>
      <c r="AE453" s="80">
        <v>12</v>
      </c>
      <c r="AF453" s="80">
        <f t="shared" si="469"/>
        <v>33</v>
      </c>
      <c r="AG453" s="80">
        <f t="shared" si="470"/>
        <v>33</v>
      </c>
      <c r="AH453" s="86">
        <v>0</v>
      </c>
      <c r="AI453" s="86">
        <v>12</v>
      </c>
      <c r="AJ453" s="40">
        <v>433.9</v>
      </c>
      <c r="AK453" s="86">
        <v>9</v>
      </c>
      <c r="AL453" s="86">
        <v>0</v>
      </c>
      <c r="AM453" s="91">
        <v>1</v>
      </c>
      <c r="AN453" s="91">
        <v>0.1</v>
      </c>
      <c r="AO453" s="122">
        <v>3.5</v>
      </c>
      <c r="AP453" s="122">
        <v>10</v>
      </c>
      <c r="AQ453" s="122">
        <v>3</v>
      </c>
      <c r="AR453" s="122">
        <v>3</v>
      </c>
      <c r="AS453" s="122" t="str">
        <f t="shared" si="471"/>
        <v>Free</v>
      </c>
      <c r="AT453" s="119" t="s">
        <v>74</v>
      </c>
      <c r="AU453" s="321" t="s">
        <v>74</v>
      </c>
      <c r="AV453" s="306">
        <f t="shared" si="472"/>
        <v>12.428571428571429</v>
      </c>
      <c r="AW453" s="276">
        <f t="shared" si="473"/>
        <v>0.31111111111111112</v>
      </c>
      <c r="AX453" s="276">
        <f t="shared" si="474"/>
        <v>2.7777777777777776E-2</v>
      </c>
      <c r="AY453" s="125">
        <f t="shared" si="475"/>
        <v>3.0444275286423914</v>
      </c>
      <c r="AZ453" s="125">
        <f t="shared" si="476"/>
        <v>4.5666412929635873</v>
      </c>
      <c r="BA453" s="125">
        <f t="shared" si="477"/>
        <v>16.517426485856213</v>
      </c>
      <c r="BB453" s="125">
        <f t="shared" si="478"/>
        <v>0.92341679279479139</v>
      </c>
      <c r="BC453" s="125">
        <f t="shared" si="479"/>
        <v>0.99413501237416413</v>
      </c>
      <c r="BD453" s="326">
        <f t="shared" si="480"/>
        <v>531.43158885694106</v>
      </c>
      <c r="BE453" s="125">
        <f t="shared" si="481"/>
        <v>48</v>
      </c>
      <c r="BF453" s="125">
        <f t="shared" si="482"/>
        <v>6.5010569158021339</v>
      </c>
      <c r="BG453" s="125">
        <f t="shared" si="483"/>
        <v>0.97247071016552877</v>
      </c>
      <c r="BH453" s="127">
        <f t="shared" si="484"/>
        <v>140</v>
      </c>
      <c r="BI453" s="125">
        <f t="shared" si="485"/>
        <v>0.45499999999999996</v>
      </c>
      <c r="BJ453" s="125">
        <f t="shared" si="486"/>
        <v>5.6899999999999999E-2</v>
      </c>
      <c r="BK453" s="127">
        <f t="shared" si="487"/>
        <v>49</v>
      </c>
      <c r="BL453" s="126">
        <f>IF(AS453="Signalized",(AC453-BK453)^2/(2*AC453),IF(AS453="Free",PEDBIKE_DELAY(AX453,AW453,AF453,AE453,AO453,AR453,AM453,L453,TRUE),IF(AS453="Stop",1,"Control N/A!")))</f>
        <v>1.3411738593311773</v>
      </c>
      <c r="BM453" s="125">
        <f t="shared" si="488"/>
        <v>1.1771164320986113E-2</v>
      </c>
      <c r="BN453" s="125">
        <f t="shared" si="489"/>
        <v>2.0958418744865153</v>
      </c>
      <c r="BO453" s="124" t="str">
        <f t="shared" si="490"/>
        <v>B</v>
      </c>
      <c r="BP453" s="310"/>
      <c r="BQ453" s="302">
        <f t="shared" si="491"/>
        <v>1500</v>
      </c>
      <c r="BR453" s="126">
        <v>438</v>
      </c>
      <c r="BS453" s="127">
        <f t="shared" si="492"/>
        <v>4.4455787331964279E-2</v>
      </c>
      <c r="BT453" s="126">
        <f t="shared" si="493"/>
        <v>22.5</v>
      </c>
      <c r="BU453" s="303">
        <f t="shared" si="494"/>
        <v>6.3</v>
      </c>
      <c r="BV453" s="276">
        <f t="shared" si="495"/>
        <v>0.31111111111111112</v>
      </c>
      <c r="BW453" s="276">
        <f t="shared" si="496"/>
        <v>6.9444444444444441E-3</v>
      </c>
      <c r="BX453" s="125">
        <f t="shared" si="497"/>
        <v>1</v>
      </c>
      <c r="BY453" s="125">
        <f t="shared" si="498"/>
        <v>3.455294655580711E-2</v>
      </c>
      <c r="BZ453" s="125">
        <f t="shared" si="499"/>
        <v>6.3</v>
      </c>
      <c r="CA453" s="125">
        <f t="shared" si="500"/>
        <v>5.7664527037303959E-2</v>
      </c>
      <c r="CB453" s="125">
        <f t="shared" si="501"/>
        <v>0.85914157907895516</v>
      </c>
      <c r="CC453" s="125">
        <f t="shared" si="502"/>
        <v>15.486364734614304</v>
      </c>
      <c r="CD453" s="125">
        <f t="shared" si="503"/>
        <v>2.1813848823251294</v>
      </c>
      <c r="CE453" s="125">
        <f t="shared" si="504"/>
        <v>7</v>
      </c>
      <c r="CF453" s="304" cm="1">
        <f t="array" ref="CF453">PEDBIKE_DELAY(BW453,BV453,AG453,AH453,AP453,AQ453,AN453,L453,FALSE)</f>
        <v>4.1310970546769639</v>
      </c>
      <c r="CG453" s="306">
        <f t="shared" si="505"/>
        <v>6.3</v>
      </c>
      <c r="CH453" s="125">
        <f t="shared" si="506"/>
        <v>1</v>
      </c>
      <c r="CI453" s="125">
        <f t="shared" si="507"/>
        <v>3.455294655580711E-2</v>
      </c>
      <c r="CJ453" s="125">
        <f t="shared" si="508"/>
        <v>6.3</v>
      </c>
      <c r="CK453" s="125">
        <f t="shared" si="509"/>
        <v>0.85914157907895494</v>
      </c>
      <c r="CL453" s="125">
        <f t="shared" si="510"/>
        <v>1</v>
      </c>
      <c r="CM453" s="125">
        <f t="shared" si="511"/>
        <v>13.304979852289177</v>
      </c>
      <c r="CN453" s="125">
        <f t="shared" si="512"/>
        <v>2.1813848823251294</v>
      </c>
      <c r="CO453" s="127">
        <f t="shared" si="513"/>
        <v>7</v>
      </c>
      <c r="CP453" s="125" cm="1">
        <f t="array" ref="CP453">PEDBIKE_DELAY(BW453,AW453,AG453,AH453,AP453,AQ453,AN453,L453,FALSE)</f>
        <v>4.1310970546769639</v>
      </c>
      <c r="CQ453" s="126">
        <f t="shared" si="514"/>
        <v>30.5</v>
      </c>
      <c r="CR453" s="126">
        <f t="shared" si="515"/>
        <v>78.5</v>
      </c>
      <c r="CS453" s="126">
        <f t="shared" si="516"/>
        <v>54.5</v>
      </c>
      <c r="CT453" s="304">
        <f t="shared" si="517"/>
        <v>35.950000000000003</v>
      </c>
      <c r="CU453" s="126">
        <f t="shared" si="528"/>
        <v>0</v>
      </c>
      <c r="CV453" s="126">
        <f t="shared" si="518"/>
        <v>0</v>
      </c>
      <c r="CW453" s="127">
        <f t="shared" si="519"/>
        <v>0</v>
      </c>
      <c r="CX453" s="124">
        <f t="shared" si="520"/>
        <v>12</v>
      </c>
      <c r="CY453" s="124">
        <f t="shared" si="529"/>
        <v>0.90999999999999992</v>
      </c>
      <c r="CZ453" s="124">
        <f t="shared" si="530"/>
        <v>0</v>
      </c>
      <c r="DA453" s="125">
        <f t="shared" si="521"/>
        <v>-2.0678999999999998</v>
      </c>
      <c r="DB453" s="125">
        <f t="shared" si="522"/>
        <v>0.46200000000000002</v>
      </c>
      <c r="DC453" s="125">
        <f t="shared" si="523"/>
        <v>2.5264999999999995</v>
      </c>
      <c r="DD453" s="125">
        <f t="shared" si="531"/>
        <v>1.4365000000000003</v>
      </c>
      <c r="DE453" s="298" t="str">
        <f t="shared" si="524"/>
        <v>B</v>
      </c>
    </row>
    <row r="454" spans="1:109" x14ac:dyDescent="0.25">
      <c r="A454" s="23">
        <v>500</v>
      </c>
      <c r="B454" s="23">
        <v>25</v>
      </c>
      <c r="C454" s="23">
        <v>2</v>
      </c>
      <c r="D454" s="23" t="s">
        <v>267</v>
      </c>
      <c r="E454" s="312">
        <f t="shared" ref="E454:E517" si="532">BN454</f>
        <v>2.2184475395761516</v>
      </c>
      <c r="F454" s="287" t="str">
        <f t="shared" ref="F454:F517" si="533">BO454</f>
        <v>B</v>
      </c>
      <c r="G454" s="312">
        <f t="shared" ref="G454:H517" si="534">DC454</f>
        <v>2.6419999999999995</v>
      </c>
      <c r="H454" s="312">
        <f t="shared" si="534"/>
        <v>1.7795000000000003</v>
      </c>
      <c r="I454" s="287" t="str">
        <f t="shared" ref="I454:I517" si="535">DE454</f>
        <v>B</v>
      </c>
      <c r="J454" s="320">
        <f t="shared" si="525"/>
        <v>2</v>
      </c>
      <c r="K454" s="80">
        <f t="shared" si="526"/>
        <v>2</v>
      </c>
      <c r="L454" s="82">
        <f t="shared" si="527"/>
        <v>2</v>
      </c>
      <c r="M454" s="80">
        <f t="shared" ref="M454:M517" si="536">B454</f>
        <v>25</v>
      </c>
      <c r="N454" s="80">
        <f t="shared" ref="N454:N517" si="537">P454*0.2</f>
        <v>100</v>
      </c>
      <c r="O454" s="80">
        <f t="shared" ref="O454:O517" si="538">P454*0.2</f>
        <v>100</v>
      </c>
      <c r="P454" s="80">
        <f t="shared" ref="P454:P517" si="539">A454</f>
        <v>500</v>
      </c>
      <c r="Q454" s="80">
        <f t="shared" ref="Q454:Q517" si="540">2*SUM(N454:P454)</f>
        <v>1400</v>
      </c>
      <c r="R454" s="80">
        <f t="shared" ref="R454:R517" si="541">Q454</f>
        <v>1400</v>
      </c>
      <c r="S454" s="80">
        <f t="shared" ref="S454:S517" si="542">N454*0.5</f>
        <v>50</v>
      </c>
      <c r="T454" s="80">
        <f>0</f>
        <v>0</v>
      </c>
      <c r="U454" s="80">
        <f>'Int. Sens. Plot'!$B$2</f>
        <v>100</v>
      </c>
      <c r="V454" s="80">
        <f>'Int. Sens. Plot'!$B$3</f>
        <v>25</v>
      </c>
      <c r="W454" s="80">
        <f t="shared" ref="W454:W517" si="543">V454*0.2</f>
        <v>5</v>
      </c>
      <c r="X454" s="80">
        <f t="shared" ref="X454:X517" si="544">V454*0.2</f>
        <v>5</v>
      </c>
      <c r="Y454" s="225">
        <v>0.5</v>
      </c>
      <c r="Z454" s="80">
        <v>0</v>
      </c>
      <c r="AA454" s="86">
        <v>45</v>
      </c>
      <c r="AB454" s="86">
        <v>5</v>
      </c>
      <c r="AC454" s="80">
        <v>90</v>
      </c>
      <c r="AD454" s="80">
        <v>45</v>
      </c>
      <c r="AE454" s="80">
        <v>12</v>
      </c>
      <c r="AF454" s="80">
        <f t="shared" ref="AF454:AF517" si="545">12*J454+AK454</f>
        <v>33</v>
      </c>
      <c r="AG454" s="80">
        <f t="shared" ref="AG454:AG517" si="546">12*J454+AK454</f>
        <v>33</v>
      </c>
      <c r="AH454" s="86">
        <v>0</v>
      </c>
      <c r="AI454" s="86">
        <v>12</v>
      </c>
      <c r="AJ454" s="40">
        <v>434.9</v>
      </c>
      <c r="AK454" s="86">
        <v>9</v>
      </c>
      <c r="AL454" s="86">
        <v>0</v>
      </c>
      <c r="AM454" s="91">
        <v>1</v>
      </c>
      <c r="AN454" s="91">
        <v>0.1</v>
      </c>
      <c r="AO454" s="122">
        <v>3.5</v>
      </c>
      <c r="AP454" s="122">
        <v>10</v>
      </c>
      <c r="AQ454" s="122">
        <v>3</v>
      </c>
      <c r="AR454" s="122">
        <v>3</v>
      </c>
      <c r="AS454" s="122" t="str">
        <f t="shared" ref="AS454:AS517" si="547">D454</f>
        <v>Free</v>
      </c>
      <c r="AT454" s="119" t="s">
        <v>74</v>
      </c>
      <c r="AU454" s="321" t="s">
        <v>74</v>
      </c>
      <c r="AV454" s="306">
        <f t="shared" ref="AV454:AV517" si="548">(AF454/AO454) + 3</f>
        <v>12.428571428571429</v>
      </c>
      <c r="AW454" s="276">
        <f t="shared" ref="AW454:AW517" si="549">Q454/3600</f>
        <v>0.3888888888888889</v>
      </c>
      <c r="AX454" s="276">
        <f t="shared" ref="AX454:AX517" si="550">U454/3600</f>
        <v>2.7777777777777776E-2</v>
      </c>
      <c r="AY454" s="125">
        <f t="shared" ref="AY454:AY517" si="551">MAX(8*AZ454/AE454,1)</f>
        <v>6.0240778403853037</v>
      </c>
      <c r="AZ454" s="125">
        <f t="shared" ref="AZ454:AZ517" si="552">(AX454*EXP(AX454*AV454)+AW454*EXP(-AW454*AV454))/((AX454+AW454)*EXP((AX454-AW454)*AV454))</f>
        <v>9.036116760577956</v>
      </c>
      <c r="BA454" s="125">
        <f t="shared" ref="BA454:BA517" si="553">AV454+2*(AY454-1)</f>
        <v>22.476727109342036</v>
      </c>
      <c r="BB454" s="125">
        <f t="shared" ref="BB454:BB517" si="554">1-EXP(-BA454*AW454/J454)</f>
        <v>0.98735476374930042</v>
      </c>
      <c r="BC454" s="125">
        <f t="shared" ref="BC454:BC517" si="555">1-(1-BB454)^J454</f>
        <v>0.99984009800016405</v>
      </c>
      <c r="BD454" s="326">
        <f t="shared" ref="BD454:BD517" si="556">IF(AS454="Free", (1/AW454)*(EXP(AW454*BA454)-AW454*BA454-1)/BC454, "-")</f>
        <v>16058.798049155706</v>
      </c>
      <c r="BE454" s="125">
        <f t="shared" ref="BE454:BE517" si="557">IF(AS454="Free", ROUND(1/EXP(-AW454*AV454),0),"-")</f>
        <v>126</v>
      </c>
      <c r="BF454" s="125">
        <f t="shared" ref="BF454:BF517" si="558">((1/(AW454/J454)) - (AV454-(1/(AW454/J454)))*EXP(-(AW454/J454)*AV454))/(1-EXP(-(AW454/J454)*AV454))</f>
        <v>4.9329467077418672</v>
      </c>
      <c r="BG454" s="125">
        <f t="shared" ref="BG454:BG517" si="559">0.681*J454^0.514</f>
        <v>0.97247071016552877</v>
      </c>
      <c r="BH454" s="127">
        <f t="shared" ref="BH454:BH517" si="560">2*SUM(N454:P454)/(4*J454)</f>
        <v>175</v>
      </c>
      <c r="BI454" s="125">
        <f t="shared" ref="BI454:BI517" si="561">0.00013*BH454*M454</f>
        <v>0.56874999999999998</v>
      </c>
      <c r="BJ454" s="125">
        <f t="shared" ref="BJ454:BJ517" si="562">0.00569*SUM(S454:T454)/4-Z454*(0.0027*BH454-0.1946)</f>
        <v>7.1124999999999994E-2</v>
      </c>
      <c r="BK454" s="127">
        <f t="shared" ref="BK454:BK517" si="563">AD454+4</f>
        <v>49</v>
      </c>
      <c r="BL454" s="126">
        <f>IF(AS454="Signalized",(AC454-BK454)^2/(2*AC454),IF(AS454="Free",PEDBIKE_DELAY(AX454,AW454,AF454,AE454,AO454,AR454,AM454,L454,TRUE),IF(AS454="Stop",1,"Control N/A!")))</f>
        <v>1.1730962474810969</v>
      </c>
      <c r="BM454" s="125">
        <f t="shared" ref="BM454:BM517" si="564">0.0401*LN(BL454)</f>
        <v>6.4018294106229006E-3</v>
      </c>
      <c r="BN454" s="125">
        <f t="shared" ref="BN454:BN517" si="565">IF(J454&gt;0,0.5997+BG454+BI454+BJ454+BM454,0)</f>
        <v>2.2184475395761516</v>
      </c>
      <c r="BO454" s="124" t="str">
        <f t="shared" ref="BO454:BO517" si="566">IF(BN454&lt;=2,"A",IF(BN454&lt;=2.75,"B",IF(BN454&lt;=3.5,"C",IF(BN454&lt;=4.25,"D",IF(BN454&lt;=5,"E","F")))))</f>
        <v>B</v>
      </c>
      <c r="BP454" s="310"/>
      <c r="BQ454" s="302">
        <f t="shared" ref="BQ454:BQ517" si="567">MAX(1500*ROUNDDOWN(AH454/2.5,0),1500)</f>
        <v>1500</v>
      </c>
      <c r="BR454" s="126">
        <v>439</v>
      </c>
      <c r="BS454" s="127">
        <f t="shared" ref="BS454:BS517" si="568">BQ454*EXP(-(N454/3600)*BR454)*AA454/AC454</f>
        <v>3.7938602678657422E-3</v>
      </c>
      <c r="BT454" s="126">
        <f t="shared" ref="BT454:BT517" si="569">0.5*AC454*(1-AA454/AC454)^2/(1-MIN(V454/BS454,1)*(AA454/AC454))</f>
        <v>22.5</v>
      </c>
      <c r="BU454" s="303">
        <f t="shared" ref="BU454:BU517" si="570">AG454/AP454 +AQ454</f>
        <v>6.3</v>
      </c>
      <c r="BV454" s="276">
        <f t="shared" ref="BV454:BV517" si="571">R454/3600</f>
        <v>0.3888888888888889</v>
      </c>
      <c r="BW454" s="276">
        <f t="shared" ref="BW454:BW517" si="572">V454/3600</f>
        <v>6.9444444444444441E-3</v>
      </c>
      <c r="BX454" s="125">
        <f t="shared" ref="BX454:BX517" si="573">MAX(IF(AH454=0,0,4*BY454/AH454),1)</f>
        <v>1</v>
      </c>
      <c r="BY454" s="125">
        <f t="shared" ref="BY454:BY517" si="574">((V454/3600)*EXP(BU454*V454/3600) + BV454*EXP(-BV454*BU454))/(((V454/3600)+BV454)*EXP(((V454/3600)-BV454))*BU454)</f>
        <v>2.3978864874429108E-2</v>
      </c>
      <c r="BZ454" s="125">
        <f t="shared" ref="BZ454:BZ517" si="575">BU454+2*(BX454-1)</f>
        <v>6.3</v>
      </c>
      <c r="CA454" s="125">
        <f t="shared" ref="CA454:CA517" si="576">1-EXP(-BZ454*BV454/AG454)</f>
        <v>7.1553411403966427E-2</v>
      </c>
      <c r="CB454" s="125">
        <f t="shared" ref="CB454:CB517" si="577">1 - (1-CA454)^AG454</f>
        <v>0.91370641350062964</v>
      </c>
      <c r="CC454" s="125">
        <f t="shared" ref="CC454:CC517" si="578">(1/BV454)*(EXP(BV454*BU454)-AW454*BU454-1)/CB454</f>
        <v>22.903612110837599</v>
      </c>
      <c r="CD454" s="125">
        <f t="shared" ref="CD454:CD517" si="579">((1/BV454) - (CJ454+(1/BV454))*EXP(-BV454*CJ454))/(1-EXP(-BV454*CJ454))</f>
        <v>1.9764348328345938</v>
      </c>
      <c r="CE454" s="125">
        <f t="shared" ref="CE454:CE517" si="580">ROUND(1/EXP(-BV454*BZ454),0)</f>
        <v>12</v>
      </c>
      <c r="CF454" s="304" cm="1">
        <f t="array" ref="CF454">PEDBIKE_DELAY(BW454,BV454,AG454,AH454,AP454,AQ454,AN454,L454,FALSE)</f>
        <v>5.7462888752735477</v>
      </c>
      <c r="CG454" s="306">
        <f t="shared" ref="CG454:CG517" si="581">AF454/AP454 +AQ454</f>
        <v>6.3</v>
      </c>
      <c r="CH454" s="125">
        <f t="shared" ref="CH454:CH517" si="582">MAX(IF(AH454=0,0,4*CI454/AH454),1)</f>
        <v>1</v>
      </c>
      <c r="CI454" s="125">
        <f t="shared" ref="CI454:CI517" si="583">((V454/3600)*EXP(CG454*V454/3600) + AW454*EXP(-AW454*CG454))/(((V454/3600)+AW454)*EXP(((V454/3600)-AW454))*CG454)</f>
        <v>2.3978864874429108E-2</v>
      </c>
      <c r="CJ454" s="125">
        <f t="shared" ref="CJ454:CJ517" si="584">CG454+2*(CH454-1)</f>
        <v>6.3</v>
      </c>
      <c r="CK454" s="125">
        <f t="shared" ref="CK454:CK517" si="585">1-EXP(-CJ454*AW454)</f>
        <v>0.91370641350062953</v>
      </c>
      <c r="CL454" s="125">
        <f t="shared" ref="CL454:CL517" si="586">1-(1-CK454)^AF454</f>
        <v>1</v>
      </c>
      <c r="CM454" s="125">
        <f t="shared" ref="CM454:CM517" si="587">(1/AW454)*(EXP(AW454*CJ454)-AW454*CJ454-1)/CL454</f>
        <v>20.927177278003008</v>
      </c>
      <c r="CN454" s="125">
        <f t="shared" ref="CN454:CN517" si="588">((1/AW454) - (CJ454+(1/AW454))*EXP(-AW454*CJ454))/(1-EXP(-AW454*CJ454))</f>
        <v>1.9764348328345938</v>
      </c>
      <c r="CO454" s="127">
        <f t="shared" ref="CO454:CO517" si="589">ROUND(1/EXP(-AW454*CJ454),0)</f>
        <v>12</v>
      </c>
      <c r="CP454" s="125" cm="1">
        <f t="array" ref="CP454">PEDBIKE_DELAY(BW454,AW454,AG454,AH454,AP454,AQ454,AN454,L454,FALSE)</f>
        <v>5.7462888752735477</v>
      </c>
      <c r="CQ454" s="126">
        <f t="shared" ref="CQ454:CQ517" si="590">(AA454)/2 + AB454 + AQ454</f>
        <v>30.5</v>
      </c>
      <c r="CR454" s="126">
        <f t="shared" ref="CR454:CR517" si="591">((AC454-AA454)/2)+AA454+AB454+2*AQ454</f>
        <v>78.5</v>
      </c>
      <c r="CS454" s="126">
        <f t="shared" ref="CS454:CS517" si="592">(AA454/AC454)*CQ454+((AC454-AA454)/AC454)*CR454</f>
        <v>54.5</v>
      </c>
      <c r="CT454" s="304">
        <f t="shared" ref="CT454:CT517" si="593">BT454+(W454/V454)*((1-Y454)*80 + Y454*CS454)</f>
        <v>35.950000000000003</v>
      </c>
      <c r="CU454" s="126">
        <f t="shared" si="528"/>
        <v>0</v>
      </c>
      <c r="CV454" s="126">
        <f t="shared" ref="CV454:CV517" si="594">IF(AND(AT454="Yes",(AL454-1.5)&gt;0),AL454-1.5,AL454)</f>
        <v>0</v>
      </c>
      <c r="CW454" s="127">
        <f t="shared" ref="CW454:CW517" si="595">IF(AJ454&gt;0,0,1)</f>
        <v>0</v>
      </c>
      <c r="CX454" s="124">
        <f t="shared" ref="CX454:CX517" si="596">AI454+AH454+CV454+CW454*AK454</f>
        <v>12</v>
      </c>
      <c r="CY454" s="124">
        <f t="shared" si="529"/>
        <v>1.1375</v>
      </c>
      <c r="CZ454" s="124">
        <f t="shared" si="530"/>
        <v>0</v>
      </c>
      <c r="DA454" s="125">
        <f t="shared" ref="DA454:DA517" si="597">0.0153*AF454-0.2144*CX454</f>
        <v>-2.0678999999999998</v>
      </c>
      <c r="DB454" s="125">
        <f t="shared" ref="DB454:DB517" si="598">0.0066*SUM(N454:P454)/(4*L454)</f>
        <v>0.57750000000000001</v>
      </c>
      <c r="DC454" s="125">
        <f t="shared" ref="DC454:DC517" si="599">IF(J454&gt;0,4.1324+DB454+DA454,0)</f>
        <v>2.6419999999999995</v>
      </c>
      <c r="DD454" s="125">
        <f t="shared" si="531"/>
        <v>1.7795000000000003</v>
      </c>
      <c r="DE454" s="298" t="str">
        <f t="shared" ref="DE454:DE517" si="600">IF(DC454&lt;=2,"A",IF(DC454&lt;=2.75,"B",IF(DC454&lt;=3.5,"C",IF(DC454&lt;=4.25,"D",IF(DC454&lt;=5,"E","F")))))</f>
        <v>B</v>
      </c>
    </row>
    <row r="455" spans="1:109" x14ac:dyDescent="0.25">
      <c r="A455" s="23">
        <v>600</v>
      </c>
      <c r="B455" s="23">
        <v>25</v>
      </c>
      <c r="C455" s="23">
        <v>2</v>
      </c>
      <c r="D455" s="23" t="s">
        <v>267</v>
      </c>
      <c r="E455" s="312">
        <f t="shared" si="532"/>
        <v>2.3409339334016601</v>
      </c>
      <c r="F455" s="287" t="str">
        <f t="shared" si="533"/>
        <v>B</v>
      </c>
      <c r="G455" s="312">
        <f t="shared" si="534"/>
        <v>2.7574999999999994</v>
      </c>
      <c r="H455" s="312">
        <f t="shared" si="534"/>
        <v>2.1225000000000005</v>
      </c>
      <c r="I455" s="287" t="str">
        <f t="shared" si="535"/>
        <v>C</v>
      </c>
      <c r="J455" s="320">
        <f t="shared" ref="J455:J518" si="601">C455</f>
        <v>2</v>
      </c>
      <c r="K455" s="80">
        <f t="shared" ref="K455:K518" si="602">C455</f>
        <v>2</v>
      </c>
      <c r="L455" s="82">
        <f t="shared" ref="L455:L518" si="603">C455</f>
        <v>2</v>
      </c>
      <c r="M455" s="80">
        <f t="shared" si="536"/>
        <v>25</v>
      </c>
      <c r="N455" s="80">
        <f t="shared" si="537"/>
        <v>120</v>
      </c>
      <c r="O455" s="80">
        <f t="shared" si="538"/>
        <v>120</v>
      </c>
      <c r="P455" s="80">
        <f t="shared" si="539"/>
        <v>600</v>
      </c>
      <c r="Q455" s="80">
        <f t="shared" si="540"/>
        <v>1680</v>
      </c>
      <c r="R455" s="80">
        <f t="shared" si="541"/>
        <v>1680</v>
      </c>
      <c r="S455" s="80">
        <f t="shared" si="542"/>
        <v>60</v>
      </c>
      <c r="T455" s="80">
        <f>0</f>
        <v>0</v>
      </c>
      <c r="U455" s="80">
        <f>'Int. Sens. Plot'!$B$2</f>
        <v>100</v>
      </c>
      <c r="V455" s="80">
        <f>'Int. Sens. Plot'!$B$3</f>
        <v>25</v>
      </c>
      <c r="W455" s="80">
        <f t="shared" si="543"/>
        <v>5</v>
      </c>
      <c r="X455" s="80">
        <f t="shared" si="544"/>
        <v>5</v>
      </c>
      <c r="Y455" s="225">
        <v>0.5</v>
      </c>
      <c r="Z455" s="80">
        <v>0</v>
      </c>
      <c r="AA455" s="86">
        <v>45</v>
      </c>
      <c r="AB455" s="86">
        <v>5</v>
      </c>
      <c r="AC455" s="80">
        <v>90</v>
      </c>
      <c r="AD455" s="80">
        <v>45</v>
      </c>
      <c r="AE455" s="80">
        <v>12</v>
      </c>
      <c r="AF455" s="80">
        <f t="shared" si="545"/>
        <v>33</v>
      </c>
      <c r="AG455" s="80">
        <f t="shared" si="546"/>
        <v>33</v>
      </c>
      <c r="AH455" s="86">
        <v>0</v>
      </c>
      <c r="AI455" s="86">
        <v>12</v>
      </c>
      <c r="AJ455" s="40">
        <v>435.9</v>
      </c>
      <c r="AK455" s="86">
        <v>9</v>
      </c>
      <c r="AL455" s="86">
        <v>0</v>
      </c>
      <c r="AM455" s="91">
        <v>1</v>
      </c>
      <c r="AN455" s="91">
        <v>0.1</v>
      </c>
      <c r="AO455" s="122">
        <v>3.5</v>
      </c>
      <c r="AP455" s="122">
        <v>10</v>
      </c>
      <c r="AQ455" s="122">
        <v>3</v>
      </c>
      <c r="AR455" s="122">
        <v>3</v>
      </c>
      <c r="AS455" s="122" t="str">
        <f t="shared" si="547"/>
        <v>Free</v>
      </c>
      <c r="AT455" s="119" t="s">
        <v>74</v>
      </c>
      <c r="AU455" s="321" t="s">
        <v>74</v>
      </c>
      <c r="AV455" s="306">
        <f t="shared" si="548"/>
        <v>12.428571428571429</v>
      </c>
      <c r="AW455" s="276">
        <f t="shared" si="549"/>
        <v>0.46666666666666667</v>
      </c>
      <c r="AX455" s="276">
        <f t="shared" si="550"/>
        <v>2.7777777777777776E-2</v>
      </c>
      <c r="AY455" s="125">
        <f t="shared" si="551"/>
        <v>12.816285741712166</v>
      </c>
      <c r="AZ455" s="125">
        <f t="shared" si="552"/>
        <v>19.22442861256825</v>
      </c>
      <c r="BA455" s="125">
        <f t="shared" si="553"/>
        <v>36.061142911995759</v>
      </c>
      <c r="BB455" s="125">
        <f t="shared" si="554"/>
        <v>0.99977831800976047</v>
      </c>
      <c r="BC455" s="125">
        <f t="shared" si="555"/>
        <v>0.99999995085709525</v>
      </c>
      <c r="BD455" s="326">
        <f t="shared" si="556"/>
        <v>43604572.818368398</v>
      </c>
      <c r="BE455" s="125">
        <f t="shared" si="557"/>
        <v>330</v>
      </c>
      <c r="BF455" s="125">
        <f t="shared" si="558"/>
        <v>4.0611241955427166</v>
      </c>
      <c r="BG455" s="125">
        <f t="shared" si="559"/>
        <v>0.97247071016552877</v>
      </c>
      <c r="BH455" s="127">
        <f t="shared" si="560"/>
        <v>210</v>
      </c>
      <c r="BI455" s="125">
        <f t="shared" si="561"/>
        <v>0.6825</v>
      </c>
      <c r="BJ455" s="125">
        <f t="shared" si="562"/>
        <v>8.5349999999999995E-2</v>
      </c>
      <c r="BK455" s="127">
        <f t="shared" si="563"/>
        <v>49</v>
      </c>
      <c r="BL455" s="126">
        <f>IF(AS455="Signalized",(AC455-BK455)^2/(2*AC455),IF(AS455="Free",PEDBIKE_DELAY(AX455,AW455,AF455,AE455,AO455,AR455,AM455,L455,TRUE),IF(AS455="Stop",1,"Control N/A!")))</f>
        <v>1.0230349460894763</v>
      </c>
      <c r="BM455" s="125">
        <f t="shared" si="564"/>
        <v>9.1322323613088449E-4</v>
      </c>
      <c r="BN455" s="125">
        <f t="shared" si="565"/>
        <v>2.3409339334016601</v>
      </c>
      <c r="BO455" s="124" t="str">
        <f t="shared" si="566"/>
        <v>B</v>
      </c>
      <c r="BP455" s="310"/>
      <c r="BQ455" s="302">
        <f t="shared" si="567"/>
        <v>1500</v>
      </c>
      <c r="BR455" s="126">
        <v>440</v>
      </c>
      <c r="BS455" s="127">
        <f t="shared" si="568"/>
        <v>3.2019080951626168E-4</v>
      </c>
      <c r="BT455" s="126">
        <f t="shared" si="569"/>
        <v>22.5</v>
      </c>
      <c r="BU455" s="303">
        <f t="shared" si="570"/>
        <v>6.3</v>
      </c>
      <c r="BV455" s="276">
        <f t="shared" si="571"/>
        <v>0.46666666666666667</v>
      </c>
      <c r="BW455" s="276">
        <f t="shared" si="572"/>
        <v>6.9444444444444441E-3</v>
      </c>
      <c r="BX455" s="125">
        <f t="shared" si="573"/>
        <v>1</v>
      </c>
      <c r="BY455" s="125">
        <f t="shared" si="574"/>
        <v>1.6944648600332877E-2</v>
      </c>
      <c r="BZ455" s="125">
        <f t="shared" si="575"/>
        <v>6.3</v>
      </c>
      <c r="CA455" s="125">
        <f t="shared" si="576"/>
        <v>8.5237590424724785E-2</v>
      </c>
      <c r="CB455" s="125">
        <f t="shared" si="577"/>
        <v>0.94713427126164962</v>
      </c>
      <c r="CC455" s="125">
        <f t="shared" si="578"/>
        <v>33.882312375624316</v>
      </c>
      <c r="CD455" s="125">
        <f t="shared" si="579"/>
        <v>1.7912131350778067</v>
      </c>
      <c r="CE455" s="125">
        <f t="shared" si="580"/>
        <v>19</v>
      </c>
      <c r="CF455" s="304" cm="1">
        <f t="array" ref="CF455">PEDBIKE_DELAY(BW455,BV455,AG455,AH455,AP455,AQ455,AN455,L455,FALSE)</f>
        <v>7.6659461711403045</v>
      </c>
      <c r="CG455" s="306">
        <f t="shared" si="581"/>
        <v>6.3</v>
      </c>
      <c r="CH455" s="125">
        <f t="shared" si="582"/>
        <v>1</v>
      </c>
      <c r="CI455" s="125">
        <f t="shared" si="583"/>
        <v>1.6944648600332877E-2</v>
      </c>
      <c r="CJ455" s="125">
        <f t="shared" si="584"/>
        <v>6.3</v>
      </c>
      <c r="CK455" s="125">
        <f t="shared" si="585"/>
        <v>0.94713427126164962</v>
      </c>
      <c r="CL455" s="125">
        <f t="shared" si="586"/>
        <v>1</v>
      </c>
      <c r="CM455" s="125">
        <f t="shared" si="587"/>
        <v>32.091099240546512</v>
      </c>
      <c r="CN455" s="125">
        <f t="shared" si="588"/>
        <v>1.7912131350778067</v>
      </c>
      <c r="CO455" s="127">
        <f t="shared" si="589"/>
        <v>19</v>
      </c>
      <c r="CP455" s="125" cm="1">
        <f t="array" ref="CP455">PEDBIKE_DELAY(BW455,AW455,AG455,AH455,AP455,AQ455,AN455,L455,FALSE)</f>
        <v>7.6659461711403045</v>
      </c>
      <c r="CQ455" s="126">
        <f t="shared" si="590"/>
        <v>30.5</v>
      </c>
      <c r="CR455" s="126">
        <f t="shared" si="591"/>
        <v>78.5</v>
      </c>
      <c r="CS455" s="126">
        <f t="shared" si="592"/>
        <v>54.5</v>
      </c>
      <c r="CT455" s="304">
        <f t="shared" si="593"/>
        <v>35.950000000000003</v>
      </c>
      <c r="CU455" s="126">
        <f t="shared" ref="CU455:CU518" si="604">IF(AS455="Signalized",CT455,IF(AS455="Free",0,IF(AS455="Stop",CF455,"Control N/A!")))</f>
        <v>0</v>
      </c>
      <c r="CV455" s="126">
        <f t="shared" si="594"/>
        <v>0</v>
      </c>
      <c r="CW455" s="127">
        <f t="shared" si="595"/>
        <v>0</v>
      </c>
      <c r="CX455" s="124">
        <f t="shared" si="596"/>
        <v>12</v>
      </c>
      <c r="CY455" s="124">
        <f t="shared" ref="CY455:CY518" si="605">(13/100000)*(Q455/4)*M455</f>
        <v>1.365</v>
      </c>
      <c r="CZ455" s="124">
        <f t="shared" ref="CZ455:CZ518" si="606">IF(CU455&gt;1, 0.401*LN(CU455), 0)</f>
        <v>0</v>
      </c>
      <c r="DA455" s="125">
        <f t="shared" si="597"/>
        <v>-2.0678999999999998</v>
      </c>
      <c r="DB455" s="125">
        <f t="shared" si="598"/>
        <v>0.69299999999999995</v>
      </c>
      <c r="DC455" s="125">
        <f t="shared" si="599"/>
        <v>2.7574999999999994</v>
      </c>
      <c r="DD455" s="125">
        <f t="shared" ref="DD455:DD518" si="607">IF(J455&gt;0,2.1324+DB455+DA455+CZ455+CY455,0)</f>
        <v>2.1225000000000005</v>
      </c>
      <c r="DE455" s="298" t="str">
        <f t="shared" si="600"/>
        <v>C</v>
      </c>
    </row>
    <row r="456" spans="1:109" x14ac:dyDescent="0.25">
      <c r="A456" s="23">
        <v>700</v>
      </c>
      <c r="B456" s="23">
        <v>25</v>
      </c>
      <c r="C456" s="23">
        <v>2</v>
      </c>
      <c r="D456" s="23" t="s">
        <v>267</v>
      </c>
      <c r="E456" s="312">
        <f t="shared" si="532"/>
        <v>2.4636541428428802</v>
      </c>
      <c r="F456" s="287" t="str">
        <f t="shared" si="533"/>
        <v>B</v>
      </c>
      <c r="G456" s="312">
        <f t="shared" si="534"/>
        <v>2.8729999999999993</v>
      </c>
      <c r="H456" s="312">
        <f t="shared" si="534"/>
        <v>2.4655</v>
      </c>
      <c r="I456" s="287" t="str">
        <f t="shared" si="535"/>
        <v>C</v>
      </c>
      <c r="J456" s="320">
        <f t="shared" si="601"/>
        <v>2</v>
      </c>
      <c r="K456" s="80">
        <f t="shared" si="602"/>
        <v>2</v>
      </c>
      <c r="L456" s="82">
        <f t="shared" si="603"/>
        <v>2</v>
      </c>
      <c r="M456" s="80">
        <f t="shared" si="536"/>
        <v>25</v>
      </c>
      <c r="N456" s="80">
        <f t="shared" si="537"/>
        <v>140</v>
      </c>
      <c r="O456" s="80">
        <f t="shared" si="538"/>
        <v>140</v>
      </c>
      <c r="P456" s="80">
        <f t="shared" si="539"/>
        <v>700</v>
      </c>
      <c r="Q456" s="80">
        <f t="shared" si="540"/>
        <v>1960</v>
      </c>
      <c r="R456" s="80">
        <f t="shared" si="541"/>
        <v>1960</v>
      </c>
      <c r="S456" s="80">
        <f t="shared" si="542"/>
        <v>70</v>
      </c>
      <c r="T456" s="80">
        <f>0</f>
        <v>0</v>
      </c>
      <c r="U456" s="80">
        <f>'Int. Sens. Plot'!$B$2</f>
        <v>100</v>
      </c>
      <c r="V456" s="80">
        <f>'Int. Sens. Plot'!$B$3</f>
        <v>25</v>
      </c>
      <c r="W456" s="80">
        <f t="shared" si="543"/>
        <v>5</v>
      </c>
      <c r="X456" s="80">
        <f t="shared" si="544"/>
        <v>5</v>
      </c>
      <c r="Y456" s="225">
        <v>0.5</v>
      </c>
      <c r="Z456" s="80">
        <v>0</v>
      </c>
      <c r="AA456" s="86">
        <v>45</v>
      </c>
      <c r="AB456" s="86">
        <v>5</v>
      </c>
      <c r="AC456" s="80">
        <v>90</v>
      </c>
      <c r="AD456" s="80">
        <v>45</v>
      </c>
      <c r="AE456" s="80">
        <v>12</v>
      </c>
      <c r="AF456" s="80">
        <f t="shared" si="545"/>
        <v>33</v>
      </c>
      <c r="AG456" s="80">
        <f t="shared" si="546"/>
        <v>33</v>
      </c>
      <c r="AH456" s="86">
        <v>0</v>
      </c>
      <c r="AI456" s="86">
        <v>12</v>
      </c>
      <c r="AJ456" s="40">
        <v>436.9</v>
      </c>
      <c r="AK456" s="86">
        <v>9</v>
      </c>
      <c r="AL456" s="86">
        <v>0</v>
      </c>
      <c r="AM456" s="91">
        <v>1</v>
      </c>
      <c r="AN456" s="91">
        <v>0.1</v>
      </c>
      <c r="AO456" s="122">
        <v>3.5</v>
      </c>
      <c r="AP456" s="122">
        <v>10</v>
      </c>
      <c r="AQ456" s="122">
        <v>3</v>
      </c>
      <c r="AR456" s="122">
        <v>3</v>
      </c>
      <c r="AS456" s="122" t="str">
        <f t="shared" si="547"/>
        <v>Free</v>
      </c>
      <c r="AT456" s="119" t="s">
        <v>74</v>
      </c>
      <c r="AU456" s="321" t="s">
        <v>74</v>
      </c>
      <c r="AV456" s="306">
        <f t="shared" si="548"/>
        <v>12.428571428571429</v>
      </c>
      <c r="AW456" s="276">
        <f t="shared" si="549"/>
        <v>0.5444444444444444</v>
      </c>
      <c r="AX456" s="276">
        <f t="shared" si="550"/>
        <v>2.7777777777777776E-2</v>
      </c>
      <c r="AY456" s="125">
        <f t="shared" si="551"/>
        <v>28.553079953123753</v>
      </c>
      <c r="AZ456" s="125">
        <f t="shared" si="552"/>
        <v>42.829619929685627</v>
      </c>
      <c r="BA456" s="125">
        <f t="shared" si="553"/>
        <v>67.534731334818929</v>
      </c>
      <c r="BB456" s="125">
        <f t="shared" si="554"/>
        <v>0.99999998963109737</v>
      </c>
      <c r="BC456" s="125">
        <f t="shared" si="555"/>
        <v>0.99999999999999989</v>
      </c>
      <c r="BD456" s="326">
        <f t="shared" si="556"/>
        <v>1.708365672814538E+16</v>
      </c>
      <c r="BE456" s="125">
        <f t="shared" si="557"/>
        <v>868</v>
      </c>
      <c r="BF456" s="125">
        <f t="shared" si="558"/>
        <v>3.4949713111872818</v>
      </c>
      <c r="BG456" s="125">
        <f t="shared" si="559"/>
        <v>0.97247071016552877</v>
      </c>
      <c r="BH456" s="127">
        <f t="shared" si="560"/>
        <v>245</v>
      </c>
      <c r="BI456" s="125">
        <f t="shared" si="561"/>
        <v>0.7962499999999999</v>
      </c>
      <c r="BJ456" s="125">
        <f t="shared" si="562"/>
        <v>9.9574999999999997E-2</v>
      </c>
      <c r="BK456" s="127">
        <f t="shared" si="563"/>
        <v>49</v>
      </c>
      <c r="BL456" s="126">
        <f>IF(AS456="Signalized",(AC456-BK456)^2/(2*AC456),IF(AS456="Free",PEDBIKE_DELAY(AX456,AW456,AF456,AE456,AO456,AR456,AM456,L456,TRUE),IF(AS456="Stop",1,"Control N/A!")))</f>
        <v>0.89738660519662816</v>
      </c>
      <c r="BM456" s="125">
        <f t="shared" si="564"/>
        <v>-4.3415673226484238E-3</v>
      </c>
      <c r="BN456" s="125">
        <f t="shared" si="565"/>
        <v>2.4636541428428802</v>
      </c>
      <c r="BO456" s="124" t="str">
        <f t="shared" si="566"/>
        <v>B</v>
      </c>
      <c r="BP456" s="310"/>
      <c r="BQ456" s="302">
        <f t="shared" si="567"/>
        <v>1500</v>
      </c>
      <c r="BR456" s="126">
        <v>441</v>
      </c>
      <c r="BS456" s="127">
        <f t="shared" si="568"/>
        <v>2.672458062346017E-5</v>
      </c>
      <c r="BT456" s="126">
        <f t="shared" si="569"/>
        <v>22.5</v>
      </c>
      <c r="BU456" s="303">
        <f t="shared" si="570"/>
        <v>6.3</v>
      </c>
      <c r="BV456" s="276">
        <f t="shared" si="571"/>
        <v>0.5444444444444444</v>
      </c>
      <c r="BW456" s="276">
        <f t="shared" si="572"/>
        <v>6.9444444444444441E-3</v>
      </c>
      <c r="BX456" s="125">
        <f t="shared" si="573"/>
        <v>1</v>
      </c>
      <c r="BY456" s="125">
        <f t="shared" si="574"/>
        <v>1.2263740175549561E-2</v>
      </c>
      <c r="BZ456" s="125">
        <f t="shared" si="575"/>
        <v>6.3</v>
      </c>
      <c r="CA456" s="125">
        <f t="shared" si="576"/>
        <v>9.8720081208623633E-2</v>
      </c>
      <c r="CB456" s="125">
        <f t="shared" si="577"/>
        <v>0.96761305922709295</v>
      </c>
      <c r="CC456" s="125">
        <f t="shared" si="578"/>
        <v>50.201333902746178</v>
      </c>
      <c r="CD456" s="125">
        <f t="shared" si="579"/>
        <v>1.6258676278291713</v>
      </c>
      <c r="CE456" s="125">
        <f t="shared" si="580"/>
        <v>31</v>
      </c>
      <c r="CF456" s="304" cm="1">
        <f t="array" ref="CF456">PEDBIKE_DELAY(BW456,BV456,AG456,AH456,AP456,AQ456,AN456,L456,FALSE)</f>
        <v>9.9148980740373833</v>
      </c>
      <c r="CG456" s="306">
        <f t="shared" si="581"/>
        <v>6.3</v>
      </c>
      <c r="CH456" s="125">
        <f t="shared" si="582"/>
        <v>1</v>
      </c>
      <c r="CI456" s="125">
        <f t="shared" si="583"/>
        <v>1.2263740175549561E-2</v>
      </c>
      <c r="CJ456" s="125">
        <f t="shared" si="584"/>
        <v>6.3</v>
      </c>
      <c r="CK456" s="125">
        <f t="shared" si="585"/>
        <v>0.96761305922709295</v>
      </c>
      <c r="CL456" s="125">
        <f t="shared" si="586"/>
        <v>1</v>
      </c>
      <c r="CM456" s="125">
        <f t="shared" si="587"/>
        <v>48.575466274917005</v>
      </c>
      <c r="CN456" s="125">
        <f t="shared" si="588"/>
        <v>1.6258676278291713</v>
      </c>
      <c r="CO456" s="127">
        <f t="shared" si="589"/>
        <v>31</v>
      </c>
      <c r="CP456" s="125" cm="1">
        <f t="array" ref="CP456">PEDBIKE_DELAY(BW456,AW456,AG456,AH456,AP456,AQ456,AN456,L456,FALSE)</f>
        <v>9.9148980740373833</v>
      </c>
      <c r="CQ456" s="126">
        <f t="shared" si="590"/>
        <v>30.5</v>
      </c>
      <c r="CR456" s="126">
        <f t="shared" si="591"/>
        <v>78.5</v>
      </c>
      <c r="CS456" s="126">
        <f t="shared" si="592"/>
        <v>54.5</v>
      </c>
      <c r="CT456" s="304">
        <f t="shared" si="593"/>
        <v>35.950000000000003</v>
      </c>
      <c r="CU456" s="126">
        <f t="shared" si="604"/>
        <v>0</v>
      </c>
      <c r="CV456" s="126">
        <f t="shared" si="594"/>
        <v>0</v>
      </c>
      <c r="CW456" s="127">
        <f t="shared" si="595"/>
        <v>0</v>
      </c>
      <c r="CX456" s="124">
        <f t="shared" si="596"/>
        <v>12</v>
      </c>
      <c r="CY456" s="124">
        <f t="shared" si="605"/>
        <v>1.5924999999999998</v>
      </c>
      <c r="CZ456" s="124">
        <f t="shared" si="606"/>
        <v>0</v>
      </c>
      <c r="DA456" s="125">
        <f t="shared" si="597"/>
        <v>-2.0678999999999998</v>
      </c>
      <c r="DB456" s="125">
        <f t="shared" si="598"/>
        <v>0.8085</v>
      </c>
      <c r="DC456" s="125">
        <f t="shared" si="599"/>
        <v>2.8729999999999993</v>
      </c>
      <c r="DD456" s="125">
        <f t="shared" si="607"/>
        <v>2.4655</v>
      </c>
      <c r="DE456" s="298" t="str">
        <f t="shared" si="600"/>
        <v>C</v>
      </c>
    </row>
    <row r="457" spans="1:109" x14ac:dyDescent="0.25">
      <c r="A457" s="23">
        <v>800</v>
      </c>
      <c r="B457" s="23">
        <v>25</v>
      </c>
      <c r="C457" s="23">
        <v>2</v>
      </c>
      <c r="D457" s="23" t="s">
        <v>267</v>
      </c>
      <c r="E457" s="312">
        <f t="shared" si="532"/>
        <v>2.5867421205235823</v>
      </c>
      <c r="F457" s="287" t="str">
        <f t="shared" si="533"/>
        <v>B</v>
      </c>
      <c r="G457" s="312">
        <f t="shared" si="534"/>
        <v>2.9885000000000002</v>
      </c>
      <c r="H457" s="312">
        <f t="shared" si="534"/>
        <v>2.8085</v>
      </c>
      <c r="I457" s="287" t="str">
        <f t="shared" si="535"/>
        <v>C</v>
      </c>
      <c r="J457" s="320">
        <f t="shared" si="601"/>
        <v>2</v>
      </c>
      <c r="K457" s="80">
        <f t="shared" si="602"/>
        <v>2</v>
      </c>
      <c r="L457" s="82">
        <f t="shared" si="603"/>
        <v>2</v>
      </c>
      <c r="M457" s="80">
        <f t="shared" si="536"/>
        <v>25</v>
      </c>
      <c r="N457" s="80">
        <f t="shared" si="537"/>
        <v>160</v>
      </c>
      <c r="O457" s="80">
        <f t="shared" si="538"/>
        <v>160</v>
      </c>
      <c r="P457" s="80">
        <f t="shared" si="539"/>
        <v>800</v>
      </c>
      <c r="Q457" s="80">
        <f t="shared" si="540"/>
        <v>2240</v>
      </c>
      <c r="R457" s="80">
        <f t="shared" si="541"/>
        <v>2240</v>
      </c>
      <c r="S457" s="80">
        <f t="shared" si="542"/>
        <v>80</v>
      </c>
      <c r="T457" s="80">
        <f>0</f>
        <v>0</v>
      </c>
      <c r="U457" s="80">
        <f>'Int. Sens. Plot'!$B$2</f>
        <v>100</v>
      </c>
      <c r="V457" s="80">
        <f>'Int. Sens. Plot'!$B$3</f>
        <v>25</v>
      </c>
      <c r="W457" s="80">
        <f t="shared" si="543"/>
        <v>5</v>
      </c>
      <c r="X457" s="80">
        <f t="shared" si="544"/>
        <v>5</v>
      </c>
      <c r="Y457" s="225">
        <v>0.5</v>
      </c>
      <c r="Z457" s="80">
        <v>0</v>
      </c>
      <c r="AA457" s="86">
        <v>45</v>
      </c>
      <c r="AB457" s="86">
        <v>5</v>
      </c>
      <c r="AC457" s="80">
        <v>90</v>
      </c>
      <c r="AD457" s="80">
        <v>45</v>
      </c>
      <c r="AE457" s="80">
        <v>12</v>
      </c>
      <c r="AF457" s="80">
        <f t="shared" si="545"/>
        <v>33</v>
      </c>
      <c r="AG457" s="80">
        <f t="shared" si="546"/>
        <v>33</v>
      </c>
      <c r="AH457" s="86">
        <v>0</v>
      </c>
      <c r="AI457" s="86">
        <v>12</v>
      </c>
      <c r="AJ457" s="40">
        <v>437.9</v>
      </c>
      <c r="AK457" s="86">
        <v>9</v>
      </c>
      <c r="AL457" s="86">
        <v>0</v>
      </c>
      <c r="AM457" s="91">
        <v>1</v>
      </c>
      <c r="AN457" s="91">
        <v>0.1</v>
      </c>
      <c r="AO457" s="122">
        <v>3.5</v>
      </c>
      <c r="AP457" s="122">
        <v>10</v>
      </c>
      <c r="AQ457" s="122">
        <v>3</v>
      </c>
      <c r="AR457" s="122">
        <v>3</v>
      </c>
      <c r="AS457" s="122" t="str">
        <f t="shared" si="547"/>
        <v>Free</v>
      </c>
      <c r="AT457" s="119" t="s">
        <v>74</v>
      </c>
      <c r="AU457" s="321" t="s">
        <v>74</v>
      </c>
      <c r="AV457" s="306">
        <f t="shared" si="548"/>
        <v>12.428571428571429</v>
      </c>
      <c r="AW457" s="276">
        <f t="shared" si="549"/>
        <v>0.62222222222222223</v>
      </c>
      <c r="AX457" s="276">
        <f t="shared" si="550"/>
        <v>2.7777777777777776E-2</v>
      </c>
      <c r="AY457" s="125">
        <f t="shared" si="551"/>
        <v>65.500300767572313</v>
      </c>
      <c r="AZ457" s="125">
        <f t="shared" si="552"/>
        <v>98.250451151358462</v>
      </c>
      <c r="BA457" s="125">
        <f t="shared" si="553"/>
        <v>141.42917296371604</v>
      </c>
      <c r="BB457" s="125">
        <f t="shared" si="554"/>
        <v>1</v>
      </c>
      <c r="BC457" s="125">
        <f t="shared" si="555"/>
        <v>1</v>
      </c>
      <c r="BD457" s="326">
        <f t="shared" si="556"/>
        <v>2.6554091130195559E+38</v>
      </c>
      <c r="BE457" s="125">
        <f t="shared" si="557"/>
        <v>2283</v>
      </c>
      <c r="BF457" s="125">
        <f t="shared" si="558"/>
        <v>3.0860335717448124</v>
      </c>
      <c r="BG457" s="125">
        <f t="shared" si="559"/>
        <v>0.97247071016552877</v>
      </c>
      <c r="BH457" s="127">
        <f t="shared" si="560"/>
        <v>280</v>
      </c>
      <c r="BI457" s="125">
        <f t="shared" si="561"/>
        <v>0.90999999999999992</v>
      </c>
      <c r="BJ457" s="125">
        <f t="shared" si="562"/>
        <v>0.1138</v>
      </c>
      <c r="BK457" s="127">
        <f t="shared" si="563"/>
        <v>49</v>
      </c>
      <c r="BL457" s="126">
        <f>IF(AS457="Signalized",(AC457-BK457)^2/(2*AC457),IF(AS457="Free",PEDBIKE_DELAY(AX457,AW457,AF457,AE457,AO457,AR457,AM457,L457,TRUE),IF(AS457="Stop",1,"Control N/A!")))</f>
        <v>0.79442285814336999</v>
      </c>
      <c r="BM457" s="125">
        <f t="shared" si="564"/>
        <v>-9.2285896419464376E-3</v>
      </c>
      <c r="BN457" s="125">
        <f t="shared" si="565"/>
        <v>2.5867421205235823</v>
      </c>
      <c r="BO457" s="124" t="str">
        <f t="shared" si="566"/>
        <v>B</v>
      </c>
      <c r="BP457" s="310"/>
      <c r="BQ457" s="302">
        <f t="shared" si="567"/>
        <v>1500</v>
      </c>
      <c r="BR457" s="126">
        <v>442</v>
      </c>
      <c r="BS457" s="127">
        <f t="shared" si="568"/>
        <v>2.2059082305856885E-6</v>
      </c>
      <c r="BT457" s="126">
        <f t="shared" si="569"/>
        <v>22.5</v>
      </c>
      <c r="BU457" s="303">
        <f t="shared" si="570"/>
        <v>6.3</v>
      </c>
      <c r="BV457" s="276">
        <f t="shared" si="571"/>
        <v>0.62222222222222223</v>
      </c>
      <c r="BW457" s="276">
        <f t="shared" si="572"/>
        <v>6.9444444444444441E-3</v>
      </c>
      <c r="BX457" s="125">
        <f t="shared" si="573"/>
        <v>1</v>
      </c>
      <c r="BY457" s="125">
        <f t="shared" si="574"/>
        <v>9.1490155759144029E-3</v>
      </c>
      <c r="BZ457" s="125">
        <f t="shared" si="575"/>
        <v>6.3</v>
      </c>
      <c r="CA457" s="125">
        <f t="shared" si="576"/>
        <v>0.11200385639617194</v>
      </c>
      <c r="CB457" s="125">
        <f t="shared" si="577"/>
        <v>0.98015890525562976</v>
      </c>
      <c r="CC457" s="125">
        <f t="shared" si="578"/>
        <v>74.573185605741116</v>
      </c>
      <c r="CD457" s="125">
        <f t="shared" si="579"/>
        <v>1.4796136409930203</v>
      </c>
      <c r="CE457" s="125">
        <f t="shared" si="580"/>
        <v>50</v>
      </c>
      <c r="CF457" s="304" cm="1">
        <f t="array" ref="CF457">PEDBIKE_DELAY(BW457,BV457,AG457,AH457,AP457,AQ457,AN457,L457,FALSE)</f>
        <v>12.510471534432419</v>
      </c>
      <c r="CG457" s="306">
        <f t="shared" si="581"/>
        <v>6.3</v>
      </c>
      <c r="CH457" s="125">
        <f t="shared" si="582"/>
        <v>1</v>
      </c>
      <c r="CI457" s="125">
        <f t="shared" si="583"/>
        <v>9.1490155759144029E-3</v>
      </c>
      <c r="CJ457" s="125">
        <f t="shared" si="584"/>
        <v>6.3</v>
      </c>
      <c r="CK457" s="125">
        <f t="shared" si="585"/>
        <v>0.98015890525562976</v>
      </c>
      <c r="CL457" s="125">
        <f t="shared" si="586"/>
        <v>1</v>
      </c>
      <c r="CM457" s="125">
        <f t="shared" si="587"/>
        <v>73.093571964748094</v>
      </c>
      <c r="CN457" s="125">
        <f t="shared" si="588"/>
        <v>1.4796136409930203</v>
      </c>
      <c r="CO457" s="127">
        <f t="shared" si="589"/>
        <v>50</v>
      </c>
      <c r="CP457" s="125" cm="1">
        <f t="array" ref="CP457">PEDBIKE_DELAY(BW457,AW457,AG457,AH457,AP457,AQ457,AN457,L457,FALSE)</f>
        <v>12.510471534432419</v>
      </c>
      <c r="CQ457" s="126">
        <f t="shared" si="590"/>
        <v>30.5</v>
      </c>
      <c r="CR457" s="126">
        <f t="shared" si="591"/>
        <v>78.5</v>
      </c>
      <c r="CS457" s="126">
        <f t="shared" si="592"/>
        <v>54.5</v>
      </c>
      <c r="CT457" s="304">
        <f t="shared" si="593"/>
        <v>35.950000000000003</v>
      </c>
      <c r="CU457" s="126">
        <f t="shared" si="604"/>
        <v>0</v>
      </c>
      <c r="CV457" s="126">
        <f t="shared" si="594"/>
        <v>0</v>
      </c>
      <c r="CW457" s="127">
        <f t="shared" si="595"/>
        <v>0</v>
      </c>
      <c r="CX457" s="124">
        <f t="shared" si="596"/>
        <v>12</v>
      </c>
      <c r="CY457" s="124">
        <f t="shared" si="605"/>
        <v>1.8199999999999998</v>
      </c>
      <c r="CZ457" s="124">
        <f t="shared" si="606"/>
        <v>0</v>
      </c>
      <c r="DA457" s="125">
        <f t="shared" si="597"/>
        <v>-2.0678999999999998</v>
      </c>
      <c r="DB457" s="125">
        <f t="shared" si="598"/>
        <v>0.92400000000000004</v>
      </c>
      <c r="DC457" s="125">
        <f t="shared" si="599"/>
        <v>2.9885000000000002</v>
      </c>
      <c r="DD457" s="125">
        <f t="shared" si="607"/>
        <v>2.8085</v>
      </c>
      <c r="DE457" s="298" t="str">
        <f t="shared" si="600"/>
        <v>C</v>
      </c>
    </row>
    <row r="458" spans="1:109" x14ac:dyDescent="0.25">
      <c r="A458" s="23">
        <v>900</v>
      </c>
      <c r="B458" s="23">
        <v>25</v>
      </c>
      <c r="C458" s="23">
        <v>2</v>
      </c>
      <c r="D458" s="23" t="s">
        <v>267</v>
      </c>
      <c r="E458" s="312">
        <f t="shared" si="532"/>
        <v>2.7102277012057687</v>
      </c>
      <c r="F458" s="287" t="str">
        <f t="shared" si="533"/>
        <v>B</v>
      </c>
      <c r="G458" s="312">
        <f t="shared" si="534"/>
        <v>3.1040000000000001</v>
      </c>
      <c r="H458" s="312">
        <f t="shared" si="534"/>
        <v>3.1515</v>
      </c>
      <c r="I458" s="287" t="str">
        <f t="shared" si="535"/>
        <v>C</v>
      </c>
      <c r="J458" s="320">
        <f t="shared" si="601"/>
        <v>2</v>
      </c>
      <c r="K458" s="80">
        <f t="shared" si="602"/>
        <v>2</v>
      </c>
      <c r="L458" s="82">
        <f t="shared" si="603"/>
        <v>2</v>
      </c>
      <c r="M458" s="80">
        <f t="shared" si="536"/>
        <v>25</v>
      </c>
      <c r="N458" s="80">
        <f t="shared" si="537"/>
        <v>180</v>
      </c>
      <c r="O458" s="80">
        <f t="shared" si="538"/>
        <v>180</v>
      </c>
      <c r="P458" s="80">
        <f t="shared" si="539"/>
        <v>900</v>
      </c>
      <c r="Q458" s="80">
        <f t="shared" si="540"/>
        <v>2520</v>
      </c>
      <c r="R458" s="80">
        <f t="shared" si="541"/>
        <v>2520</v>
      </c>
      <c r="S458" s="80">
        <f t="shared" si="542"/>
        <v>90</v>
      </c>
      <c r="T458" s="80">
        <f>0</f>
        <v>0</v>
      </c>
      <c r="U458" s="80">
        <f>'Int. Sens. Plot'!$B$2</f>
        <v>100</v>
      </c>
      <c r="V458" s="80">
        <f>'Int. Sens. Plot'!$B$3</f>
        <v>25</v>
      </c>
      <c r="W458" s="80">
        <f t="shared" si="543"/>
        <v>5</v>
      </c>
      <c r="X458" s="80">
        <f t="shared" si="544"/>
        <v>5</v>
      </c>
      <c r="Y458" s="225">
        <v>0.5</v>
      </c>
      <c r="Z458" s="80">
        <v>0</v>
      </c>
      <c r="AA458" s="86">
        <v>45</v>
      </c>
      <c r="AB458" s="86">
        <v>5</v>
      </c>
      <c r="AC458" s="80">
        <v>90</v>
      </c>
      <c r="AD458" s="80">
        <v>45</v>
      </c>
      <c r="AE458" s="80">
        <v>12</v>
      </c>
      <c r="AF458" s="80">
        <f t="shared" si="545"/>
        <v>33</v>
      </c>
      <c r="AG458" s="80">
        <f t="shared" si="546"/>
        <v>33</v>
      </c>
      <c r="AH458" s="86">
        <v>0</v>
      </c>
      <c r="AI458" s="86">
        <v>12</v>
      </c>
      <c r="AJ458" s="40">
        <v>438.9</v>
      </c>
      <c r="AK458" s="86">
        <v>9</v>
      </c>
      <c r="AL458" s="86">
        <v>0</v>
      </c>
      <c r="AM458" s="91">
        <v>1</v>
      </c>
      <c r="AN458" s="91">
        <v>0.1</v>
      </c>
      <c r="AO458" s="122">
        <v>3.5</v>
      </c>
      <c r="AP458" s="122">
        <v>10</v>
      </c>
      <c r="AQ458" s="122">
        <v>3</v>
      </c>
      <c r="AR458" s="122">
        <v>3</v>
      </c>
      <c r="AS458" s="122" t="str">
        <f t="shared" si="547"/>
        <v>Free</v>
      </c>
      <c r="AT458" s="119" t="s">
        <v>74</v>
      </c>
      <c r="AU458" s="321" t="s">
        <v>74</v>
      </c>
      <c r="AV458" s="306">
        <f t="shared" si="548"/>
        <v>12.428571428571429</v>
      </c>
      <c r="AW458" s="276">
        <f t="shared" si="549"/>
        <v>0.7</v>
      </c>
      <c r="AX458" s="276">
        <f t="shared" si="550"/>
        <v>2.7777777777777776E-2</v>
      </c>
      <c r="AY458" s="125">
        <f t="shared" si="551"/>
        <v>153.19987586137708</v>
      </c>
      <c r="AZ458" s="125">
        <f t="shared" si="552"/>
        <v>229.79981379206561</v>
      </c>
      <c r="BA458" s="125">
        <f t="shared" si="553"/>
        <v>316.82832315132561</v>
      </c>
      <c r="BB458" s="125">
        <f t="shared" si="554"/>
        <v>1</v>
      </c>
      <c r="BC458" s="125">
        <f t="shared" si="555"/>
        <v>1</v>
      </c>
      <c r="BD458" s="326">
        <f t="shared" si="556"/>
        <v>2.9693177791486872E+96</v>
      </c>
      <c r="BE458" s="125">
        <f t="shared" si="557"/>
        <v>6003</v>
      </c>
      <c r="BF458" s="125">
        <f t="shared" si="558"/>
        <v>2.7693496999915777</v>
      </c>
      <c r="BG458" s="125">
        <f t="shared" si="559"/>
        <v>0.97247071016552877</v>
      </c>
      <c r="BH458" s="127">
        <f t="shared" si="560"/>
        <v>315</v>
      </c>
      <c r="BI458" s="125">
        <f t="shared" si="561"/>
        <v>1.0237499999999999</v>
      </c>
      <c r="BJ458" s="125">
        <f t="shared" si="562"/>
        <v>0.128025</v>
      </c>
      <c r="BK458" s="127">
        <f t="shared" si="563"/>
        <v>49</v>
      </c>
      <c r="BL458" s="126">
        <f>IF(AS458="Signalized",(AC458-BK458)^2/(2*AC458),IF(AS458="Free",PEDBIKE_DELAY(AX458,AW458,AF458,AE458,AO458,AR458,AM458,L458,TRUE),IF(AS458="Stop",1,"Control N/A!")))</f>
        <v>0.71028073440420769</v>
      </c>
      <c r="BM458" s="125">
        <f t="shared" si="564"/>
        <v>-1.3718008959759753E-2</v>
      </c>
      <c r="BN458" s="125">
        <f t="shared" si="565"/>
        <v>2.7102277012057687</v>
      </c>
      <c r="BO458" s="124" t="str">
        <f t="shared" si="566"/>
        <v>B</v>
      </c>
      <c r="BP458" s="310"/>
      <c r="BQ458" s="302">
        <f t="shared" si="567"/>
        <v>1500</v>
      </c>
      <c r="BR458" s="126">
        <v>443</v>
      </c>
      <c r="BS458" s="127">
        <f t="shared" si="568"/>
        <v>1.8006880781366044E-7</v>
      </c>
      <c r="BT458" s="126">
        <f t="shared" si="569"/>
        <v>22.5</v>
      </c>
      <c r="BU458" s="303">
        <f t="shared" si="570"/>
        <v>6.3</v>
      </c>
      <c r="BV458" s="276">
        <f t="shared" si="571"/>
        <v>0.7</v>
      </c>
      <c r="BW458" s="276">
        <f t="shared" si="572"/>
        <v>6.9444444444444441E-3</v>
      </c>
      <c r="BX458" s="125">
        <f t="shared" si="573"/>
        <v>1</v>
      </c>
      <c r="BY458" s="125">
        <f t="shared" si="574"/>
        <v>7.0781649102053508E-3</v>
      </c>
      <c r="BZ458" s="125">
        <f t="shared" si="575"/>
        <v>6.3</v>
      </c>
      <c r="CA458" s="125">
        <f t="shared" si="576"/>
        <v>0.12509184481475499</v>
      </c>
      <c r="CB458" s="125">
        <f t="shared" si="577"/>
        <v>0.98784482167008503</v>
      </c>
      <c r="CC458" s="125">
        <f t="shared" si="578"/>
        <v>111.15028511441753</v>
      </c>
      <c r="CD458" s="125">
        <f t="shared" si="579"/>
        <v>1.3510515369866356</v>
      </c>
      <c r="CE458" s="125">
        <f t="shared" si="580"/>
        <v>82</v>
      </c>
      <c r="CF458" s="304" cm="1">
        <f t="array" ref="CF458">PEDBIKE_DELAY(BW458,BV458,AG458,AH458,AP458,AQ458,AN458,L458,FALSE)</f>
        <v>15.431848416926329</v>
      </c>
      <c r="CG458" s="306">
        <f t="shared" si="581"/>
        <v>6.3</v>
      </c>
      <c r="CH458" s="125">
        <f t="shared" si="582"/>
        <v>1</v>
      </c>
      <c r="CI458" s="125">
        <f t="shared" si="583"/>
        <v>7.0781649102053508E-3</v>
      </c>
      <c r="CJ458" s="125">
        <f t="shared" si="584"/>
        <v>6.3</v>
      </c>
      <c r="CK458" s="125">
        <f t="shared" si="585"/>
        <v>0.98784482167008503</v>
      </c>
      <c r="CL458" s="125">
        <f t="shared" si="586"/>
        <v>1</v>
      </c>
      <c r="CM458" s="125">
        <f t="shared" si="587"/>
        <v>109.79923357743088</v>
      </c>
      <c r="CN458" s="125">
        <f t="shared" si="588"/>
        <v>1.3510515369866356</v>
      </c>
      <c r="CO458" s="127">
        <f t="shared" si="589"/>
        <v>82</v>
      </c>
      <c r="CP458" s="125" cm="1">
        <f t="array" ref="CP458">PEDBIKE_DELAY(BW458,AW458,AG458,AH458,AP458,AQ458,AN458,L458,FALSE)</f>
        <v>15.431848416926329</v>
      </c>
      <c r="CQ458" s="126">
        <f t="shared" si="590"/>
        <v>30.5</v>
      </c>
      <c r="CR458" s="126">
        <f t="shared" si="591"/>
        <v>78.5</v>
      </c>
      <c r="CS458" s="126">
        <f t="shared" si="592"/>
        <v>54.5</v>
      </c>
      <c r="CT458" s="304">
        <f t="shared" si="593"/>
        <v>35.950000000000003</v>
      </c>
      <c r="CU458" s="126">
        <f t="shared" si="604"/>
        <v>0</v>
      </c>
      <c r="CV458" s="126">
        <f t="shared" si="594"/>
        <v>0</v>
      </c>
      <c r="CW458" s="127">
        <f t="shared" si="595"/>
        <v>0</v>
      </c>
      <c r="CX458" s="124">
        <f t="shared" si="596"/>
        <v>12</v>
      </c>
      <c r="CY458" s="124">
        <f t="shared" si="605"/>
        <v>2.0474999999999999</v>
      </c>
      <c r="CZ458" s="124">
        <f t="shared" si="606"/>
        <v>0</v>
      </c>
      <c r="DA458" s="125">
        <f t="shared" si="597"/>
        <v>-2.0678999999999998</v>
      </c>
      <c r="DB458" s="125">
        <f t="shared" si="598"/>
        <v>1.0395000000000001</v>
      </c>
      <c r="DC458" s="125">
        <f t="shared" si="599"/>
        <v>3.1040000000000001</v>
      </c>
      <c r="DD458" s="125">
        <f t="shared" si="607"/>
        <v>3.1515</v>
      </c>
      <c r="DE458" s="298" t="str">
        <f t="shared" si="600"/>
        <v>C</v>
      </c>
    </row>
    <row r="459" spans="1:109" x14ac:dyDescent="0.25">
      <c r="A459" s="23">
        <v>1000</v>
      </c>
      <c r="B459" s="23">
        <v>25</v>
      </c>
      <c r="C459" s="23">
        <v>2</v>
      </c>
      <c r="D459" s="23" t="s">
        <v>267</v>
      </c>
      <c r="E459" s="312">
        <f t="shared" si="532"/>
        <v>2.8340933922325808</v>
      </c>
      <c r="F459" s="287" t="str">
        <f t="shared" si="533"/>
        <v>C</v>
      </c>
      <c r="G459" s="312">
        <f t="shared" si="534"/>
        <v>3.2195</v>
      </c>
      <c r="H459" s="312">
        <f t="shared" si="534"/>
        <v>3.4944999999999999</v>
      </c>
      <c r="I459" s="287" t="str">
        <f t="shared" si="535"/>
        <v>C</v>
      </c>
      <c r="J459" s="320">
        <f t="shared" si="601"/>
        <v>2</v>
      </c>
      <c r="K459" s="80">
        <f t="shared" si="602"/>
        <v>2</v>
      </c>
      <c r="L459" s="82">
        <f t="shared" si="603"/>
        <v>2</v>
      </c>
      <c r="M459" s="80">
        <f t="shared" si="536"/>
        <v>25</v>
      </c>
      <c r="N459" s="80">
        <f t="shared" si="537"/>
        <v>200</v>
      </c>
      <c r="O459" s="80">
        <f t="shared" si="538"/>
        <v>200</v>
      </c>
      <c r="P459" s="80">
        <f t="shared" si="539"/>
        <v>1000</v>
      </c>
      <c r="Q459" s="80">
        <f t="shared" si="540"/>
        <v>2800</v>
      </c>
      <c r="R459" s="80">
        <f t="shared" si="541"/>
        <v>2800</v>
      </c>
      <c r="S459" s="80">
        <f t="shared" si="542"/>
        <v>100</v>
      </c>
      <c r="T459" s="80">
        <f>0</f>
        <v>0</v>
      </c>
      <c r="U459" s="80">
        <f>'Int. Sens. Plot'!$B$2</f>
        <v>100</v>
      </c>
      <c r="V459" s="80">
        <f>'Int. Sens. Plot'!$B$3</f>
        <v>25</v>
      </c>
      <c r="W459" s="80">
        <f t="shared" si="543"/>
        <v>5</v>
      </c>
      <c r="X459" s="80">
        <f t="shared" si="544"/>
        <v>5</v>
      </c>
      <c r="Y459" s="225">
        <v>0.5</v>
      </c>
      <c r="Z459" s="80">
        <v>0</v>
      </c>
      <c r="AA459" s="86">
        <v>45</v>
      </c>
      <c r="AB459" s="86">
        <v>5</v>
      </c>
      <c r="AC459" s="80">
        <v>90</v>
      </c>
      <c r="AD459" s="80">
        <v>45</v>
      </c>
      <c r="AE459" s="80">
        <v>12</v>
      </c>
      <c r="AF459" s="80">
        <f t="shared" si="545"/>
        <v>33</v>
      </c>
      <c r="AG459" s="80">
        <f t="shared" si="546"/>
        <v>33</v>
      </c>
      <c r="AH459" s="86">
        <v>0</v>
      </c>
      <c r="AI459" s="86">
        <v>12</v>
      </c>
      <c r="AJ459" s="40">
        <v>439.9</v>
      </c>
      <c r="AK459" s="86">
        <v>9</v>
      </c>
      <c r="AL459" s="86">
        <v>0</v>
      </c>
      <c r="AM459" s="91">
        <v>1</v>
      </c>
      <c r="AN459" s="91">
        <v>0.1</v>
      </c>
      <c r="AO459" s="122">
        <v>3.5</v>
      </c>
      <c r="AP459" s="122">
        <v>10</v>
      </c>
      <c r="AQ459" s="122">
        <v>3</v>
      </c>
      <c r="AR459" s="122">
        <v>3</v>
      </c>
      <c r="AS459" s="122" t="str">
        <f t="shared" si="547"/>
        <v>Free</v>
      </c>
      <c r="AT459" s="119" t="s">
        <v>74</v>
      </c>
      <c r="AU459" s="321" t="s">
        <v>74</v>
      </c>
      <c r="AV459" s="306">
        <f t="shared" si="548"/>
        <v>12.428571428571429</v>
      </c>
      <c r="AW459" s="276">
        <f t="shared" si="549"/>
        <v>0.77777777777777779</v>
      </c>
      <c r="AX459" s="276">
        <f t="shared" si="550"/>
        <v>2.7777777777777776E-2</v>
      </c>
      <c r="AY459" s="125">
        <f t="shared" si="551"/>
        <v>363.27535292532644</v>
      </c>
      <c r="AZ459" s="125">
        <f t="shared" si="552"/>
        <v>544.9130293879897</v>
      </c>
      <c r="BA459" s="125">
        <f t="shared" si="553"/>
        <v>736.97927727922433</v>
      </c>
      <c r="BB459" s="125">
        <f t="shared" si="554"/>
        <v>1</v>
      </c>
      <c r="BC459" s="125">
        <f t="shared" si="555"/>
        <v>1</v>
      </c>
      <c r="BD459" s="326">
        <f t="shared" si="556"/>
        <v>1.1204504850925581E+249</v>
      </c>
      <c r="BE459" s="125">
        <f t="shared" si="557"/>
        <v>15783</v>
      </c>
      <c r="BF459" s="125">
        <f t="shared" si="558"/>
        <v>2.5129693627984313</v>
      </c>
      <c r="BG459" s="125">
        <f t="shared" si="559"/>
        <v>0.97247071016552877</v>
      </c>
      <c r="BH459" s="127">
        <f t="shared" si="560"/>
        <v>350</v>
      </c>
      <c r="BI459" s="125">
        <f t="shared" si="561"/>
        <v>1.1375</v>
      </c>
      <c r="BJ459" s="125">
        <f t="shared" si="562"/>
        <v>0.14224999999999999</v>
      </c>
      <c r="BK459" s="127">
        <f t="shared" si="563"/>
        <v>49</v>
      </c>
      <c r="BL459" s="126">
        <f>IF(AS459="Signalized",(AC459-BK459)^2/(2*AC459),IF(AS459="Free",PEDBIKE_DELAY(AX459,AW459,AF459,AE459,AO459,AR459,AM459,L459,TRUE),IF(AS459="Stop",1,"Control N/A!")))</f>
        <v>0.64109891555720988</v>
      </c>
      <c r="BM459" s="125">
        <f t="shared" si="564"/>
        <v>-1.7827317932948113E-2</v>
      </c>
      <c r="BN459" s="125">
        <f t="shared" si="565"/>
        <v>2.8340933922325808</v>
      </c>
      <c r="BO459" s="124" t="str">
        <f t="shared" si="566"/>
        <v>C</v>
      </c>
      <c r="BP459" s="310"/>
      <c r="BQ459" s="302">
        <f t="shared" si="567"/>
        <v>1500</v>
      </c>
      <c r="BR459" s="126">
        <v>444</v>
      </c>
      <c r="BS459" s="127">
        <f t="shared" si="568"/>
        <v>1.4536640262631468E-8</v>
      </c>
      <c r="BT459" s="126">
        <f t="shared" si="569"/>
        <v>22.5</v>
      </c>
      <c r="BU459" s="303">
        <f t="shared" si="570"/>
        <v>6.3</v>
      </c>
      <c r="BV459" s="276">
        <f t="shared" si="571"/>
        <v>0.77777777777777779</v>
      </c>
      <c r="BW459" s="276">
        <f t="shared" si="572"/>
        <v>6.9444444444444441E-3</v>
      </c>
      <c r="BX459" s="125">
        <f t="shared" si="573"/>
        <v>1</v>
      </c>
      <c r="BY459" s="125">
        <f t="shared" si="574"/>
        <v>5.7044790949202489E-3</v>
      </c>
      <c r="BZ459" s="125">
        <f t="shared" si="575"/>
        <v>6.3</v>
      </c>
      <c r="CA459" s="125">
        <f t="shared" si="576"/>
        <v>0.13798693212438751</v>
      </c>
      <c r="CB459" s="125">
        <f t="shared" si="577"/>
        <v>0.99255341692907562</v>
      </c>
      <c r="CC459" s="125">
        <f t="shared" si="578"/>
        <v>166.31102272697819</v>
      </c>
      <c r="CD459" s="125">
        <f t="shared" si="579"/>
        <v>1.2384488463468286</v>
      </c>
      <c r="CE459" s="125">
        <f t="shared" si="580"/>
        <v>134</v>
      </c>
      <c r="CF459" s="304" cm="1">
        <f t="array" ref="CF459">PEDBIKE_DELAY(BW459,BV459,AG459,AH459,AP459,AQ459,AN459,L459,FALSE)</f>
        <v>18.627914572634406</v>
      </c>
      <c r="CG459" s="306">
        <f t="shared" si="581"/>
        <v>6.3</v>
      </c>
      <c r="CH459" s="125">
        <f t="shared" si="582"/>
        <v>1</v>
      </c>
      <c r="CI459" s="125">
        <f t="shared" si="583"/>
        <v>5.7044790949202489E-3</v>
      </c>
      <c r="CJ459" s="125">
        <f t="shared" si="584"/>
        <v>6.3</v>
      </c>
      <c r="CK459" s="125">
        <f t="shared" si="585"/>
        <v>0.99255341692907562</v>
      </c>
      <c r="CL459" s="125">
        <f t="shared" si="586"/>
        <v>1</v>
      </c>
      <c r="CM459" s="125">
        <f t="shared" si="587"/>
        <v>165.07257388063135</v>
      </c>
      <c r="CN459" s="125">
        <f t="shared" si="588"/>
        <v>1.2384488463468286</v>
      </c>
      <c r="CO459" s="127">
        <f t="shared" si="589"/>
        <v>134</v>
      </c>
      <c r="CP459" s="125" cm="1">
        <f t="array" ref="CP459">PEDBIKE_DELAY(BW459,AW459,AG459,AH459,AP459,AQ459,AN459,L459,FALSE)</f>
        <v>18.627914572634406</v>
      </c>
      <c r="CQ459" s="126">
        <f t="shared" si="590"/>
        <v>30.5</v>
      </c>
      <c r="CR459" s="126">
        <f t="shared" si="591"/>
        <v>78.5</v>
      </c>
      <c r="CS459" s="126">
        <f t="shared" si="592"/>
        <v>54.5</v>
      </c>
      <c r="CT459" s="304">
        <f t="shared" si="593"/>
        <v>35.950000000000003</v>
      </c>
      <c r="CU459" s="126">
        <f t="shared" si="604"/>
        <v>0</v>
      </c>
      <c r="CV459" s="126">
        <f t="shared" si="594"/>
        <v>0</v>
      </c>
      <c r="CW459" s="127">
        <f t="shared" si="595"/>
        <v>0</v>
      </c>
      <c r="CX459" s="124">
        <f t="shared" si="596"/>
        <v>12</v>
      </c>
      <c r="CY459" s="124">
        <f t="shared" si="605"/>
        <v>2.2749999999999999</v>
      </c>
      <c r="CZ459" s="124">
        <f t="shared" si="606"/>
        <v>0</v>
      </c>
      <c r="DA459" s="125">
        <f t="shared" si="597"/>
        <v>-2.0678999999999998</v>
      </c>
      <c r="DB459" s="125">
        <f t="shared" si="598"/>
        <v>1.155</v>
      </c>
      <c r="DC459" s="125">
        <f t="shared" si="599"/>
        <v>3.2195</v>
      </c>
      <c r="DD459" s="125">
        <f t="shared" si="607"/>
        <v>3.4944999999999999</v>
      </c>
      <c r="DE459" s="298" t="str">
        <f t="shared" si="600"/>
        <v>C</v>
      </c>
    </row>
    <row r="460" spans="1:109" x14ac:dyDescent="0.25">
      <c r="A460" s="23">
        <v>1100</v>
      </c>
      <c r="B460" s="23">
        <v>25</v>
      </c>
      <c r="C460" s="23">
        <v>2</v>
      </c>
      <c r="D460" s="23" t="s">
        <v>267</v>
      </c>
      <c r="E460" s="312">
        <f t="shared" si="532"/>
        <v>2.9583031694810975</v>
      </c>
      <c r="F460" s="287" t="str">
        <f t="shared" si="533"/>
        <v>C</v>
      </c>
      <c r="G460" s="312">
        <f t="shared" si="534"/>
        <v>3.335</v>
      </c>
      <c r="H460" s="312">
        <f t="shared" si="534"/>
        <v>3.8374999999999999</v>
      </c>
      <c r="I460" s="287" t="str">
        <f t="shared" si="535"/>
        <v>C</v>
      </c>
      <c r="J460" s="320">
        <f t="shared" si="601"/>
        <v>2</v>
      </c>
      <c r="K460" s="80">
        <f t="shared" si="602"/>
        <v>2</v>
      </c>
      <c r="L460" s="82">
        <f t="shared" si="603"/>
        <v>2</v>
      </c>
      <c r="M460" s="80">
        <f t="shared" si="536"/>
        <v>25</v>
      </c>
      <c r="N460" s="80">
        <f t="shared" si="537"/>
        <v>220</v>
      </c>
      <c r="O460" s="80">
        <f t="shared" si="538"/>
        <v>220</v>
      </c>
      <c r="P460" s="80">
        <f t="shared" si="539"/>
        <v>1100</v>
      </c>
      <c r="Q460" s="80">
        <f t="shared" si="540"/>
        <v>3080</v>
      </c>
      <c r="R460" s="80">
        <f t="shared" si="541"/>
        <v>3080</v>
      </c>
      <c r="S460" s="80">
        <f t="shared" si="542"/>
        <v>110</v>
      </c>
      <c r="T460" s="80">
        <f>0</f>
        <v>0</v>
      </c>
      <c r="U460" s="80">
        <f>'Int. Sens. Plot'!$B$2</f>
        <v>100</v>
      </c>
      <c r="V460" s="80">
        <f>'Int. Sens. Plot'!$B$3</f>
        <v>25</v>
      </c>
      <c r="W460" s="80">
        <f t="shared" si="543"/>
        <v>5</v>
      </c>
      <c r="X460" s="80">
        <f t="shared" si="544"/>
        <v>5</v>
      </c>
      <c r="Y460" s="225">
        <v>0.5</v>
      </c>
      <c r="Z460" s="80">
        <v>0</v>
      </c>
      <c r="AA460" s="86">
        <v>45</v>
      </c>
      <c r="AB460" s="86">
        <v>5</v>
      </c>
      <c r="AC460" s="80">
        <v>90</v>
      </c>
      <c r="AD460" s="80">
        <v>45</v>
      </c>
      <c r="AE460" s="80">
        <v>12</v>
      </c>
      <c r="AF460" s="80">
        <f t="shared" si="545"/>
        <v>33</v>
      </c>
      <c r="AG460" s="80">
        <f t="shared" si="546"/>
        <v>33</v>
      </c>
      <c r="AH460" s="86">
        <v>0</v>
      </c>
      <c r="AI460" s="86">
        <v>12</v>
      </c>
      <c r="AJ460" s="40">
        <v>440.9</v>
      </c>
      <c r="AK460" s="86">
        <v>9</v>
      </c>
      <c r="AL460" s="86">
        <v>0</v>
      </c>
      <c r="AM460" s="91">
        <v>1</v>
      </c>
      <c r="AN460" s="91">
        <v>0.1</v>
      </c>
      <c r="AO460" s="122">
        <v>3.5</v>
      </c>
      <c r="AP460" s="122">
        <v>10</v>
      </c>
      <c r="AQ460" s="122">
        <v>3</v>
      </c>
      <c r="AR460" s="122">
        <v>3</v>
      </c>
      <c r="AS460" s="122" t="str">
        <f t="shared" si="547"/>
        <v>Free</v>
      </c>
      <c r="AT460" s="119" t="s">
        <v>74</v>
      </c>
      <c r="AU460" s="321" t="s">
        <v>74</v>
      </c>
      <c r="AV460" s="306">
        <f t="shared" si="548"/>
        <v>12.428571428571429</v>
      </c>
      <c r="AW460" s="276">
        <f t="shared" si="549"/>
        <v>0.85555555555555551</v>
      </c>
      <c r="AX460" s="276">
        <f t="shared" si="550"/>
        <v>2.7777777777777776E-2</v>
      </c>
      <c r="AY460" s="125">
        <f t="shared" si="551"/>
        <v>870.37778396925114</v>
      </c>
      <c r="AZ460" s="125">
        <f t="shared" si="552"/>
        <v>1305.5666759538767</v>
      </c>
      <c r="BA460" s="125">
        <f t="shared" si="553"/>
        <v>1751.1841393670736</v>
      </c>
      <c r="BB460" s="125">
        <f t="shared" si="554"/>
        <v>1</v>
      </c>
      <c r="BC460" s="125">
        <f t="shared" si="555"/>
        <v>1</v>
      </c>
      <c r="BD460" s="326" t="e">
        <f t="shared" si="556"/>
        <v>#NUM!</v>
      </c>
      <c r="BE460" s="125">
        <f t="shared" si="557"/>
        <v>41495</v>
      </c>
      <c r="BF460" s="125">
        <f t="shared" si="558"/>
        <v>2.2994131821035446</v>
      </c>
      <c r="BG460" s="125">
        <f t="shared" si="559"/>
        <v>0.97247071016552877</v>
      </c>
      <c r="BH460" s="127">
        <f t="shared" si="560"/>
        <v>385</v>
      </c>
      <c r="BI460" s="125">
        <f t="shared" si="561"/>
        <v>1.25125</v>
      </c>
      <c r="BJ460" s="125">
        <f t="shared" si="562"/>
        <v>0.156475</v>
      </c>
      <c r="BK460" s="127">
        <f t="shared" si="563"/>
        <v>49</v>
      </c>
      <c r="BL460" s="126">
        <f>IF(AS460="Signalized",(AC460-BK460)^2/(2*AC460),IF(AS460="Free",PEDBIKE_DELAY(AX460,AW460,AF460,AE460,AO460,AR460,AM460,L460,TRUE),IF(AS460="Stop",1,"Control N/A!")))</f>
        <v>0.58364208701129783</v>
      </c>
      <c r="BM460" s="125">
        <f t="shared" si="564"/>
        <v>-2.1592540684431203E-2</v>
      </c>
      <c r="BN460" s="125">
        <f t="shared" si="565"/>
        <v>2.9583031694810975</v>
      </c>
      <c r="BO460" s="124" t="str">
        <f t="shared" si="566"/>
        <v>C</v>
      </c>
      <c r="BP460" s="310"/>
      <c r="BQ460" s="302">
        <f t="shared" si="567"/>
        <v>1500</v>
      </c>
      <c r="BR460" s="126">
        <v>445</v>
      </c>
      <c r="BS460" s="127">
        <f t="shared" si="568"/>
        <v>1.1605506595998108E-9</v>
      </c>
      <c r="BT460" s="126">
        <f t="shared" si="569"/>
        <v>22.5</v>
      </c>
      <c r="BU460" s="303">
        <f t="shared" si="570"/>
        <v>6.3</v>
      </c>
      <c r="BV460" s="276">
        <f t="shared" si="571"/>
        <v>0.85555555555555551</v>
      </c>
      <c r="BW460" s="276">
        <f t="shared" si="572"/>
        <v>6.9444444444444441E-3</v>
      </c>
      <c r="BX460" s="125">
        <f t="shared" si="573"/>
        <v>1</v>
      </c>
      <c r="BY460" s="125">
        <f t="shared" si="574"/>
        <v>4.7977208709593204E-3</v>
      </c>
      <c r="BZ460" s="125">
        <f t="shared" si="575"/>
        <v>6.3</v>
      </c>
      <c r="CA460" s="125">
        <f t="shared" si="576"/>
        <v>0.15069196145394803</v>
      </c>
      <c r="CB460" s="125">
        <f t="shared" si="577"/>
        <v>0.99543802666426484</v>
      </c>
      <c r="CC460" s="125">
        <f t="shared" si="578"/>
        <v>249.8828772028028</v>
      </c>
      <c r="CD460" s="125">
        <f t="shared" si="579"/>
        <v>1.1399590228559535</v>
      </c>
      <c r="CE460" s="125">
        <f t="shared" si="580"/>
        <v>219</v>
      </c>
      <c r="CF460" s="304" cm="1">
        <f t="array" ref="CF460">PEDBIKE_DELAY(BW460,BV460,AG460,AH460,AP460,AQ460,AN460,L460,FALSE)</f>
        <v>21.988313322977184</v>
      </c>
      <c r="CG460" s="306">
        <f t="shared" si="581"/>
        <v>6.3</v>
      </c>
      <c r="CH460" s="125">
        <f t="shared" si="582"/>
        <v>1</v>
      </c>
      <c r="CI460" s="125">
        <f t="shared" si="583"/>
        <v>4.7977208709593204E-3</v>
      </c>
      <c r="CJ460" s="125">
        <f t="shared" si="584"/>
        <v>6.3</v>
      </c>
      <c r="CK460" s="125">
        <f t="shared" si="585"/>
        <v>0.99543802666426495</v>
      </c>
      <c r="CL460" s="125">
        <f t="shared" si="586"/>
        <v>1</v>
      </c>
      <c r="CM460" s="125">
        <f t="shared" si="587"/>
        <v>248.74291817994683</v>
      </c>
      <c r="CN460" s="125">
        <f t="shared" si="588"/>
        <v>1.1399590228559535</v>
      </c>
      <c r="CO460" s="127">
        <f t="shared" si="589"/>
        <v>219</v>
      </c>
      <c r="CP460" s="125" cm="1">
        <f t="array" ref="CP460">PEDBIKE_DELAY(BW460,AW460,AG460,AH460,AP460,AQ460,AN460,L460,FALSE)</f>
        <v>21.988313322977184</v>
      </c>
      <c r="CQ460" s="126">
        <f t="shared" si="590"/>
        <v>30.5</v>
      </c>
      <c r="CR460" s="126">
        <f t="shared" si="591"/>
        <v>78.5</v>
      </c>
      <c r="CS460" s="126">
        <f t="shared" si="592"/>
        <v>54.5</v>
      </c>
      <c r="CT460" s="304">
        <f t="shared" si="593"/>
        <v>35.950000000000003</v>
      </c>
      <c r="CU460" s="126">
        <f t="shared" si="604"/>
        <v>0</v>
      </c>
      <c r="CV460" s="126">
        <f t="shared" si="594"/>
        <v>0</v>
      </c>
      <c r="CW460" s="127">
        <f t="shared" si="595"/>
        <v>0</v>
      </c>
      <c r="CX460" s="124">
        <f t="shared" si="596"/>
        <v>12</v>
      </c>
      <c r="CY460" s="124">
        <f t="shared" si="605"/>
        <v>2.5024999999999999</v>
      </c>
      <c r="CZ460" s="124">
        <f t="shared" si="606"/>
        <v>0</v>
      </c>
      <c r="DA460" s="125">
        <f t="shared" si="597"/>
        <v>-2.0678999999999998</v>
      </c>
      <c r="DB460" s="125">
        <f t="shared" si="598"/>
        <v>1.2705</v>
      </c>
      <c r="DC460" s="125">
        <f t="shared" si="599"/>
        <v>3.335</v>
      </c>
      <c r="DD460" s="125">
        <f t="shared" si="607"/>
        <v>3.8374999999999999</v>
      </c>
      <c r="DE460" s="298" t="str">
        <f t="shared" si="600"/>
        <v>C</v>
      </c>
    </row>
    <row r="461" spans="1:109" x14ac:dyDescent="0.25">
      <c r="A461" s="23">
        <v>1200</v>
      </c>
      <c r="B461" s="23">
        <v>25</v>
      </c>
      <c r="C461" s="23">
        <v>2</v>
      </c>
      <c r="D461" s="23" t="s">
        <v>267</v>
      </c>
      <c r="E461" s="312">
        <f t="shared" si="532"/>
        <v>3.0828166021630605</v>
      </c>
      <c r="F461" s="287" t="str">
        <f t="shared" si="533"/>
        <v>C</v>
      </c>
      <c r="G461" s="312">
        <f t="shared" si="534"/>
        <v>3.4504999999999999</v>
      </c>
      <c r="H461" s="312">
        <f t="shared" si="534"/>
        <v>4.1805000000000003</v>
      </c>
      <c r="I461" s="287" t="str">
        <f t="shared" si="535"/>
        <v>C</v>
      </c>
      <c r="J461" s="320">
        <f t="shared" si="601"/>
        <v>2</v>
      </c>
      <c r="K461" s="80">
        <f t="shared" si="602"/>
        <v>2</v>
      </c>
      <c r="L461" s="82">
        <f t="shared" si="603"/>
        <v>2</v>
      </c>
      <c r="M461" s="80">
        <f t="shared" si="536"/>
        <v>25</v>
      </c>
      <c r="N461" s="80">
        <f t="shared" si="537"/>
        <v>240</v>
      </c>
      <c r="O461" s="80">
        <f t="shared" si="538"/>
        <v>240</v>
      </c>
      <c r="P461" s="80">
        <f t="shared" si="539"/>
        <v>1200</v>
      </c>
      <c r="Q461" s="80">
        <f t="shared" si="540"/>
        <v>3360</v>
      </c>
      <c r="R461" s="80">
        <f t="shared" si="541"/>
        <v>3360</v>
      </c>
      <c r="S461" s="80">
        <f t="shared" si="542"/>
        <v>120</v>
      </c>
      <c r="T461" s="80">
        <f>0</f>
        <v>0</v>
      </c>
      <c r="U461" s="80">
        <f>'Int. Sens. Plot'!$B$2</f>
        <v>100</v>
      </c>
      <c r="V461" s="80">
        <f>'Int. Sens. Plot'!$B$3</f>
        <v>25</v>
      </c>
      <c r="W461" s="80">
        <f t="shared" si="543"/>
        <v>5</v>
      </c>
      <c r="X461" s="80">
        <f t="shared" si="544"/>
        <v>5</v>
      </c>
      <c r="Y461" s="225">
        <v>0.5</v>
      </c>
      <c r="Z461" s="80">
        <v>0</v>
      </c>
      <c r="AA461" s="86">
        <v>45</v>
      </c>
      <c r="AB461" s="86">
        <v>5</v>
      </c>
      <c r="AC461" s="80">
        <v>90</v>
      </c>
      <c r="AD461" s="80">
        <v>45</v>
      </c>
      <c r="AE461" s="80">
        <v>12</v>
      </c>
      <c r="AF461" s="80">
        <f t="shared" si="545"/>
        <v>33</v>
      </c>
      <c r="AG461" s="80">
        <f t="shared" si="546"/>
        <v>33</v>
      </c>
      <c r="AH461" s="86">
        <v>0</v>
      </c>
      <c r="AI461" s="86">
        <v>12</v>
      </c>
      <c r="AJ461" s="40">
        <v>441.9</v>
      </c>
      <c r="AK461" s="86">
        <v>9</v>
      </c>
      <c r="AL461" s="86">
        <v>0</v>
      </c>
      <c r="AM461" s="91">
        <v>1</v>
      </c>
      <c r="AN461" s="91">
        <v>0.1</v>
      </c>
      <c r="AO461" s="122">
        <v>3.5</v>
      </c>
      <c r="AP461" s="122">
        <v>10</v>
      </c>
      <c r="AQ461" s="122">
        <v>3</v>
      </c>
      <c r="AR461" s="122">
        <v>3</v>
      </c>
      <c r="AS461" s="122" t="str">
        <f t="shared" si="547"/>
        <v>Free</v>
      </c>
      <c r="AT461" s="119" t="s">
        <v>74</v>
      </c>
      <c r="AU461" s="321" t="s">
        <v>74</v>
      </c>
      <c r="AV461" s="306">
        <f t="shared" si="548"/>
        <v>12.428571428571429</v>
      </c>
      <c r="AW461" s="276">
        <f t="shared" si="549"/>
        <v>0.93333333333333335</v>
      </c>
      <c r="AX461" s="276">
        <f t="shared" si="550"/>
        <v>2.7777777777777776E-2</v>
      </c>
      <c r="AY461" s="125">
        <f t="shared" si="551"/>
        <v>2102.5354492349848</v>
      </c>
      <c r="AZ461" s="125">
        <f t="shared" si="552"/>
        <v>3153.8031738524769</v>
      </c>
      <c r="BA461" s="125">
        <f t="shared" si="553"/>
        <v>4215.4994698985411</v>
      </c>
      <c r="BB461" s="125">
        <f t="shared" si="554"/>
        <v>1</v>
      </c>
      <c r="BC461" s="125">
        <f t="shared" si="555"/>
        <v>1</v>
      </c>
      <c r="BD461" s="326" t="e">
        <f t="shared" si="556"/>
        <v>#NUM!</v>
      </c>
      <c r="BE461" s="125">
        <f t="shared" si="557"/>
        <v>109098</v>
      </c>
      <c r="BF461" s="125">
        <f t="shared" si="558"/>
        <v>2.1181293322730919</v>
      </c>
      <c r="BG461" s="125">
        <f t="shared" si="559"/>
        <v>0.97247071016552877</v>
      </c>
      <c r="BH461" s="127">
        <f t="shared" si="560"/>
        <v>420</v>
      </c>
      <c r="BI461" s="125">
        <f t="shared" si="561"/>
        <v>1.365</v>
      </c>
      <c r="BJ461" s="125">
        <f t="shared" si="562"/>
        <v>0.17069999999999999</v>
      </c>
      <c r="BK461" s="127">
        <f t="shared" si="563"/>
        <v>49</v>
      </c>
      <c r="BL461" s="126">
        <f>IF(AS461="Signalized",(AC461-BK461)^2/(2*AC461),IF(AS461="Free",PEDBIKE_DELAY(AX461,AW461,AF461,AE461,AO461,AR461,AM461,L461,TRUE),IF(AS461="Stop",1,"Control N/A!")))</f>
        <v>0.53537345801140734</v>
      </c>
      <c r="BM461" s="125">
        <f t="shared" si="564"/>
        <v>-2.5054108002468739E-2</v>
      </c>
      <c r="BN461" s="125">
        <f t="shared" si="565"/>
        <v>3.0828166021630605</v>
      </c>
      <c r="BO461" s="124" t="str">
        <f t="shared" si="566"/>
        <v>C</v>
      </c>
      <c r="BP461" s="310"/>
      <c r="BQ461" s="302">
        <f t="shared" si="567"/>
        <v>1500</v>
      </c>
      <c r="BR461" s="126">
        <v>446</v>
      </c>
      <c r="BS461" s="127">
        <f t="shared" si="568"/>
        <v>9.1630207097636362E-11</v>
      </c>
      <c r="BT461" s="126">
        <f t="shared" si="569"/>
        <v>22.5</v>
      </c>
      <c r="BU461" s="303">
        <f t="shared" si="570"/>
        <v>6.3</v>
      </c>
      <c r="BV461" s="276">
        <f t="shared" si="571"/>
        <v>0.93333333333333335</v>
      </c>
      <c r="BW461" s="276">
        <f t="shared" si="572"/>
        <v>6.9444444444444441E-3</v>
      </c>
      <c r="BX461" s="125">
        <f t="shared" si="573"/>
        <v>1</v>
      </c>
      <c r="BY461" s="125">
        <f t="shared" si="574"/>
        <v>4.2049300265776255E-3</v>
      </c>
      <c r="BZ461" s="125">
        <f t="shared" si="575"/>
        <v>6.3</v>
      </c>
      <c r="CA461" s="125">
        <f t="shared" si="576"/>
        <v>0.16320973402803651</v>
      </c>
      <c r="CB461" s="125">
        <f t="shared" si="577"/>
        <v>0.99720521472496315</v>
      </c>
      <c r="CC461" s="125">
        <f t="shared" si="578"/>
        <v>377.04938819471596</v>
      </c>
      <c r="CD461" s="125">
        <f t="shared" si="579"/>
        <v>1.0537720780882429</v>
      </c>
      <c r="CE461" s="125">
        <f t="shared" si="580"/>
        <v>358</v>
      </c>
      <c r="CF461" s="304" cm="1">
        <f t="array" ref="CF461">PEDBIKE_DELAY(BW461,BV461,AG461,AH461,AP461,AQ461,AN461,L461,FALSE)</f>
        <v>25.352173041317855</v>
      </c>
      <c r="CG461" s="306">
        <f t="shared" si="581"/>
        <v>6.3</v>
      </c>
      <c r="CH461" s="125">
        <f t="shared" si="582"/>
        <v>1</v>
      </c>
      <c r="CI461" s="125">
        <f t="shared" si="583"/>
        <v>4.2049300265776255E-3</v>
      </c>
      <c r="CJ461" s="125">
        <f t="shared" si="584"/>
        <v>6.3</v>
      </c>
      <c r="CK461" s="125">
        <f t="shared" si="585"/>
        <v>0.99720521472496315</v>
      </c>
      <c r="CL461" s="125">
        <f t="shared" si="586"/>
        <v>1</v>
      </c>
      <c r="CM461" s="125">
        <f t="shared" si="587"/>
        <v>375.99561611662773</v>
      </c>
      <c r="CN461" s="125">
        <f t="shared" si="588"/>
        <v>1.0537720780882429</v>
      </c>
      <c r="CO461" s="127">
        <f t="shared" si="589"/>
        <v>358</v>
      </c>
      <c r="CP461" s="125" cm="1">
        <f t="array" ref="CP461">PEDBIKE_DELAY(BW461,AW461,AG461,AH461,AP461,AQ461,AN461,L461,FALSE)</f>
        <v>25.352173041317855</v>
      </c>
      <c r="CQ461" s="126">
        <f t="shared" si="590"/>
        <v>30.5</v>
      </c>
      <c r="CR461" s="126">
        <f t="shared" si="591"/>
        <v>78.5</v>
      </c>
      <c r="CS461" s="126">
        <f t="shared" si="592"/>
        <v>54.5</v>
      </c>
      <c r="CT461" s="304">
        <f t="shared" si="593"/>
        <v>35.950000000000003</v>
      </c>
      <c r="CU461" s="126">
        <f t="shared" si="604"/>
        <v>0</v>
      </c>
      <c r="CV461" s="126">
        <f t="shared" si="594"/>
        <v>0</v>
      </c>
      <c r="CW461" s="127">
        <f t="shared" si="595"/>
        <v>0</v>
      </c>
      <c r="CX461" s="124">
        <f t="shared" si="596"/>
        <v>12</v>
      </c>
      <c r="CY461" s="124">
        <f t="shared" si="605"/>
        <v>2.73</v>
      </c>
      <c r="CZ461" s="124">
        <f t="shared" si="606"/>
        <v>0</v>
      </c>
      <c r="DA461" s="125">
        <f t="shared" si="597"/>
        <v>-2.0678999999999998</v>
      </c>
      <c r="DB461" s="125">
        <f t="shared" si="598"/>
        <v>1.3859999999999999</v>
      </c>
      <c r="DC461" s="125">
        <f t="shared" si="599"/>
        <v>3.4504999999999999</v>
      </c>
      <c r="DD461" s="125">
        <f t="shared" si="607"/>
        <v>4.1805000000000003</v>
      </c>
      <c r="DE461" s="298" t="str">
        <f t="shared" si="600"/>
        <v>C</v>
      </c>
    </row>
    <row r="462" spans="1:109" x14ac:dyDescent="0.25">
      <c r="A462" s="23">
        <v>100</v>
      </c>
      <c r="B462" s="23">
        <v>35</v>
      </c>
      <c r="C462" s="23">
        <v>2</v>
      </c>
      <c r="D462" s="23" t="s">
        <v>267</v>
      </c>
      <c r="E462" s="312">
        <f t="shared" si="532"/>
        <v>1.7547507864034737</v>
      </c>
      <c r="F462" s="287" t="str">
        <f t="shared" si="533"/>
        <v>A</v>
      </c>
      <c r="G462" s="312">
        <f t="shared" si="534"/>
        <v>2.1799999999999997</v>
      </c>
      <c r="H462" s="312">
        <f t="shared" si="534"/>
        <v>0.49850000000000011</v>
      </c>
      <c r="I462" s="287" t="str">
        <f t="shared" si="535"/>
        <v>B</v>
      </c>
      <c r="J462" s="320">
        <f t="shared" si="601"/>
        <v>2</v>
      </c>
      <c r="K462" s="80">
        <f t="shared" si="602"/>
        <v>2</v>
      </c>
      <c r="L462" s="82">
        <f t="shared" si="603"/>
        <v>2</v>
      </c>
      <c r="M462" s="80">
        <f t="shared" si="536"/>
        <v>35</v>
      </c>
      <c r="N462" s="80">
        <f t="shared" si="537"/>
        <v>20</v>
      </c>
      <c r="O462" s="80">
        <f t="shared" si="538"/>
        <v>20</v>
      </c>
      <c r="P462" s="80">
        <f t="shared" si="539"/>
        <v>100</v>
      </c>
      <c r="Q462" s="80">
        <f t="shared" si="540"/>
        <v>280</v>
      </c>
      <c r="R462" s="80">
        <f t="shared" si="541"/>
        <v>280</v>
      </c>
      <c r="S462" s="80">
        <f t="shared" si="542"/>
        <v>10</v>
      </c>
      <c r="T462" s="80">
        <f>0</f>
        <v>0</v>
      </c>
      <c r="U462" s="80">
        <f>'Int. Sens. Plot'!$B$2</f>
        <v>100</v>
      </c>
      <c r="V462" s="80">
        <f>'Int. Sens. Plot'!$B$3</f>
        <v>25</v>
      </c>
      <c r="W462" s="80">
        <f t="shared" si="543"/>
        <v>5</v>
      </c>
      <c r="X462" s="80">
        <f t="shared" si="544"/>
        <v>5</v>
      </c>
      <c r="Y462" s="225">
        <v>0.5</v>
      </c>
      <c r="Z462" s="80">
        <v>0</v>
      </c>
      <c r="AA462" s="86">
        <v>45</v>
      </c>
      <c r="AB462" s="86">
        <v>5</v>
      </c>
      <c r="AC462" s="80">
        <v>90</v>
      </c>
      <c r="AD462" s="80">
        <v>45</v>
      </c>
      <c r="AE462" s="80">
        <v>12</v>
      </c>
      <c r="AF462" s="80">
        <f t="shared" si="545"/>
        <v>33</v>
      </c>
      <c r="AG462" s="80">
        <f t="shared" si="546"/>
        <v>33</v>
      </c>
      <c r="AH462" s="86">
        <v>0</v>
      </c>
      <c r="AI462" s="86">
        <v>12</v>
      </c>
      <c r="AJ462" s="40">
        <v>442.9</v>
      </c>
      <c r="AK462" s="86">
        <v>9</v>
      </c>
      <c r="AL462" s="86">
        <v>0</v>
      </c>
      <c r="AM462" s="91">
        <v>1</v>
      </c>
      <c r="AN462" s="91">
        <v>0.1</v>
      </c>
      <c r="AO462" s="122">
        <v>3.5</v>
      </c>
      <c r="AP462" s="122">
        <v>10</v>
      </c>
      <c r="AQ462" s="122">
        <v>3</v>
      </c>
      <c r="AR462" s="122">
        <v>3</v>
      </c>
      <c r="AS462" s="122" t="str">
        <f t="shared" si="547"/>
        <v>Free</v>
      </c>
      <c r="AT462" s="119" t="s">
        <v>74</v>
      </c>
      <c r="AU462" s="321" t="s">
        <v>74</v>
      </c>
      <c r="AV462" s="306">
        <f t="shared" si="548"/>
        <v>12.428571428571429</v>
      </c>
      <c r="AW462" s="276">
        <f t="shared" si="549"/>
        <v>7.7777777777777779E-2</v>
      </c>
      <c r="AX462" s="276">
        <f t="shared" si="550"/>
        <v>2.7777777777777776E-2</v>
      </c>
      <c r="AY462" s="125">
        <f t="shared" si="551"/>
        <v>1</v>
      </c>
      <c r="AZ462" s="125">
        <f t="shared" si="552"/>
        <v>1.2136081181958649</v>
      </c>
      <c r="BA462" s="125">
        <f t="shared" si="553"/>
        <v>12.428571428571429</v>
      </c>
      <c r="BB462" s="125">
        <f t="shared" si="554"/>
        <v>0.38327578563083919</v>
      </c>
      <c r="BC462" s="125">
        <f t="shared" si="555"/>
        <v>0.6196512434107414</v>
      </c>
      <c r="BD462" s="326">
        <f t="shared" si="556"/>
        <v>13.746196785469161</v>
      </c>
      <c r="BE462" s="125">
        <f t="shared" si="557"/>
        <v>3</v>
      </c>
      <c r="BF462" s="125">
        <f t="shared" si="558"/>
        <v>88.46869197245654</v>
      </c>
      <c r="BG462" s="125">
        <f t="shared" si="559"/>
        <v>0.97247071016552877</v>
      </c>
      <c r="BH462" s="127">
        <f t="shared" si="560"/>
        <v>35</v>
      </c>
      <c r="BI462" s="125">
        <f t="shared" si="561"/>
        <v>0.15924999999999997</v>
      </c>
      <c r="BJ462" s="125">
        <f t="shared" si="562"/>
        <v>1.4225E-2</v>
      </c>
      <c r="BK462" s="127">
        <f t="shared" si="563"/>
        <v>49</v>
      </c>
      <c r="BL462" s="126">
        <f>IF(AS462="Signalized",(AC462-BK462)^2/(2*AC462),IF(AS462="Free",PEDBIKE_DELAY(AX462,AW462,AF462,AE462,AO462,AR462,AM462,L462,TRUE),IF(AS462="Stop",1,"Control N/A!")))</f>
        <v>1.2549042286059962</v>
      </c>
      <c r="BM462" s="125">
        <f t="shared" si="564"/>
        <v>9.1050762379450648E-3</v>
      </c>
      <c r="BN462" s="125">
        <f t="shared" si="565"/>
        <v>1.7547507864034737</v>
      </c>
      <c r="BO462" s="124" t="str">
        <f t="shared" si="566"/>
        <v>A</v>
      </c>
      <c r="BP462" s="310"/>
      <c r="BQ462" s="302">
        <f t="shared" si="567"/>
        <v>1500</v>
      </c>
      <c r="BR462" s="126">
        <v>447</v>
      </c>
      <c r="BS462" s="127">
        <f t="shared" si="568"/>
        <v>62.598409672895855</v>
      </c>
      <c r="BT462" s="126">
        <f t="shared" si="569"/>
        <v>14.056975329519902</v>
      </c>
      <c r="BU462" s="303">
        <f t="shared" si="570"/>
        <v>6.3</v>
      </c>
      <c r="BV462" s="276">
        <f t="shared" si="571"/>
        <v>7.7777777777777779E-2</v>
      </c>
      <c r="BW462" s="276">
        <f t="shared" si="572"/>
        <v>6.9444444444444441E-3</v>
      </c>
      <c r="BX462" s="125">
        <f t="shared" si="573"/>
        <v>1</v>
      </c>
      <c r="BY462" s="125">
        <f t="shared" si="574"/>
        <v>0.1104145909768824</v>
      </c>
      <c r="BZ462" s="125">
        <f t="shared" si="575"/>
        <v>6.3</v>
      </c>
      <c r="CA462" s="125">
        <f t="shared" si="576"/>
        <v>1.4738789704048738E-2</v>
      </c>
      <c r="CB462" s="125">
        <f t="shared" si="577"/>
        <v>0.38737360581558478</v>
      </c>
      <c r="CC462" s="125">
        <f t="shared" si="578"/>
        <v>4.7235535498150769</v>
      </c>
      <c r="CD462" s="125">
        <f t="shared" si="579"/>
        <v>2.8937735789602139</v>
      </c>
      <c r="CE462" s="125">
        <f t="shared" si="580"/>
        <v>2</v>
      </c>
      <c r="CF462" s="304" cm="1">
        <f t="array" ref="CF462">PEDBIKE_DELAY(BW462,BV462,AG462,AH462,AP462,AQ462,AN462,L462,FALSE)</f>
        <v>0.75850019629464838</v>
      </c>
      <c r="CG462" s="306">
        <f t="shared" si="581"/>
        <v>6.3</v>
      </c>
      <c r="CH462" s="125">
        <f t="shared" si="582"/>
        <v>1</v>
      </c>
      <c r="CI462" s="125">
        <f t="shared" si="583"/>
        <v>0.1104145909768824</v>
      </c>
      <c r="CJ462" s="125">
        <f t="shared" si="584"/>
        <v>6.3</v>
      </c>
      <c r="CK462" s="125">
        <f t="shared" si="585"/>
        <v>0.38737360581558389</v>
      </c>
      <c r="CL462" s="125">
        <f t="shared" si="586"/>
        <v>0.99999990505803249</v>
      </c>
      <c r="CM462" s="125">
        <f t="shared" si="587"/>
        <v>1.8297801445777986</v>
      </c>
      <c r="CN462" s="125">
        <f t="shared" si="588"/>
        <v>2.8937735789602139</v>
      </c>
      <c r="CO462" s="127">
        <f t="shared" si="589"/>
        <v>2</v>
      </c>
      <c r="CP462" s="125" cm="1">
        <f t="array" ref="CP462">PEDBIKE_DELAY(BW462,AW462,AG462,AH462,AP462,AQ462,AN462,L462,FALSE)</f>
        <v>0.75850019629464838</v>
      </c>
      <c r="CQ462" s="126">
        <f t="shared" si="590"/>
        <v>30.5</v>
      </c>
      <c r="CR462" s="126">
        <f t="shared" si="591"/>
        <v>78.5</v>
      </c>
      <c r="CS462" s="126">
        <f t="shared" si="592"/>
        <v>54.5</v>
      </c>
      <c r="CT462" s="304">
        <f t="shared" si="593"/>
        <v>27.506975329519904</v>
      </c>
      <c r="CU462" s="126">
        <f t="shared" si="604"/>
        <v>0</v>
      </c>
      <c r="CV462" s="126">
        <f t="shared" si="594"/>
        <v>0</v>
      </c>
      <c r="CW462" s="127">
        <f t="shared" si="595"/>
        <v>0</v>
      </c>
      <c r="CX462" s="124">
        <f t="shared" si="596"/>
        <v>12</v>
      </c>
      <c r="CY462" s="124">
        <f t="shared" si="605"/>
        <v>0.31849999999999995</v>
      </c>
      <c r="CZ462" s="124">
        <f t="shared" si="606"/>
        <v>0</v>
      </c>
      <c r="DA462" s="125">
        <f t="shared" si="597"/>
        <v>-2.0678999999999998</v>
      </c>
      <c r="DB462" s="125">
        <f t="shared" si="598"/>
        <v>0.11550000000000001</v>
      </c>
      <c r="DC462" s="125">
        <f t="shared" si="599"/>
        <v>2.1799999999999997</v>
      </c>
      <c r="DD462" s="125">
        <f t="shared" si="607"/>
        <v>0.49850000000000011</v>
      </c>
      <c r="DE462" s="298" t="str">
        <f t="shared" si="600"/>
        <v>B</v>
      </c>
    </row>
    <row r="463" spans="1:109" x14ac:dyDescent="0.25">
      <c r="A463" s="23">
        <v>200</v>
      </c>
      <c r="B463" s="23">
        <v>35</v>
      </c>
      <c r="C463" s="23">
        <v>2</v>
      </c>
      <c r="D463" s="23" t="s">
        <v>267</v>
      </c>
      <c r="E463" s="312">
        <f t="shared" si="532"/>
        <v>1.9366943435878314</v>
      </c>
      <c r="F463" s="287" t="str">
        <f t="shared" si="533"/>
        <v>A</v>
      </c>
      <c r="G463" s="312">
        <f t="shared" si="534"/>
        <v>2.2954999999999997</v>
      </c>
      <c r="H463" s="312">
        <f t="shared" si="534"/>
        <v>0.9325</v>
      </c>
      <c r="I463" s="287" t="str">
        <f t="shared" si="535"/>
        <v>B</v>
      </c>
      <c r="J463" s="320">
        <f t="shared" si="601"/>
        <v>2</v>
      </c>
      <c r="K463" s="80">
        <f t="shared" si="602"/>
        <v>2</v>
      </c>
      <c r="L463" s="82">
        <f t="shared" si="603"/>
        <v>2</v>
      </c>
      <c r="M463" s="80">
        <f t="shared" si="536"/>
        <v>35</v>
      </c>
      <c r="N463" s="80">
        <f t="shared" si="537"/>
        <v>40</v>
      </c>
      <c r="O463" s="80">
        <f t="shared" si="538"/>
        <v>40</v>
      </c>
      <c r="P463" s="80">
        <f t="shared" si="539"/>
        <v>200</v>
      </c>
      <c r="Q463" s="80">
        <f t="shared" si="540"/>
        <v>560</v>
      </c>
      <c r="R463" s="80">
        <f t="shared" si="541"/>
        <v>560</v>
      </c>
      <c r="S463" s="80">
        <f t="shared" si="542"/>
        <v>20</v>
      </c>
      <c r="T463" s="80">
        <f>0</f>
        <v>0</v>
      </c>
      <c r="U463" s="80">
        <f>'Int. Sens. Plot'!$B$2</f>
        <v>100</v>
      </c>
      <c r="V463" s="80">
        <f>'Int. Sens. Plot'!$B$3</f>
        <v>25</v>
      </c>
      <c r="W463" s="80">
        <f t="shared" si="543"/>
        <v>5</v>
      </c>
      <c r="X463" s="80">
        <f t="shared" si="544"/>
        <v>5</v>
      </c>
      <c r="Y463" s="225">
        <v>0.5</v>
      </c>
      <c r="Z463" s="80">
        <v>0</v>
      </c>
      <c r="AA463" s="86">
        <v>45</v>
      </c>
      <c r="AB463" s="86">
        <v>5</v>
      </c>
      <c r="AC463" s="80">
        <v>90</v>
      </c>
      <c r="AD463" s="80">
        <v>45</v>
      </c>
      <c r="AE463" s="80">
        <v>12</v>
      </c>
      <c r="AF463" s="80">
        <f t="shared" si="545"/>
        <v>33</v>
      </c>
      <c r="AG463" s="80">
        <f t="shared" si="546"/>
        <v>33</v>
      </c>
      <c r="AH463" s="86">
        <v>0</v>
      </c>
      <c r="AI463" s="86">
        <v>12</v>
      </c>
      <c r="AJ463" s="40">
        <v>443.9</v>
      </c>
      <c r="AK463" s="86">
        <v>9</v>
      </c>
      <c r="AL463" s="86">
        <v>0</v>
      </c>
      <c r="AM463" s="91">
        <v>1</v>
      </c>
      <c r="AN463" s="91">
        <v>0.1</v>
      </c>
      <c r="AO463" s="122">
        <v>3.5</v>
      </c>
      <c r="AP463" s="122">
        <v>10</v>
      </c>
      <c r="AQ463" s="122">
        <v>3</v>
      </c>
      <c r="AR463" s="122">
        <v>3</v>
      </c>
      <c r="AS463" s="122" t="str">
        <f t="shared" si="547"/>
        <v>Free</v>
      </c>
      <c r="AT463" s="119" t="s">
        <v>74</v>
      </c>
      <c r="AU463" s="321" t="s">
        <v>74</v>
      </c>
      <c r="AV463" s="306">
        <f t="shared" si="548"/>
        <v>12.428571428571429</v>
      </c>
      <c r="AW463" s="276">
        <f t="shared" si="549"/>
        <v>0.15555555555555556</v>
      </c>
      <c r="AX463" s="276">
        <f t="shared" si="550"/>
        <v>2.7777777777777776E-2</v>
      </c>
      <c r="AY463" s="125">
        <f t="shared" si="551"/>
        <v>1.0987478173093093</v>
      </c>
      <c r="AZ463" s="125">
        <f t="shared" si="552"/>
        <v>1.6481217259639638</v>
      </c>
      <c r="BA463" s="125">
        <f t="shared" si="553"/>
        <v>12.626067063190048</v>
      </c>
      <c r="BB463" s="125">
        <f t="shared" si="554"/>
        <v>0.62544905038715037</v>
      </c>
      <c r="BC463" s="125">
        <f t="shared" si="555"/>
        <v>0.85971158614411258</v>
      </c>
      <c r="BD463" s="326">
        <f t="shared" si="556"/>
        <v>31.13756681028508</v>
      </c>
      <c r="BE463" s="125">
        <f t="shared" si="557"/>
        <v>7</v>
      </c>
      <c r="BF463" s="125">
        <f t="shared" si="558"/>
        <v>21.012060583374247</v>
      </c>
      <c r="BG463" s="125">
        <f t="shared" si="559"/>
        <v>0.97247071016552877</v>
      </c>
      <c r="BH463" s="127">
        <f t="shared" si="560"/>
        <v>70</v>
      </c>
      <c r="BI463" s="125">
        <f t="shared" si="561"/>
        <v>0.31849999999999995</v>
      </c>
      <c r="BJ463" s="125">
        <f t="shared" si="562"/>
        <v>2.845E-2</v>
      </c>
      <c r="BK463" s="127">
        <f t="shared" si="563"/>
        <v>49</v>
      </c>
      <c r="BL463" s="126">
        <f>IF(AS463="Signalized",(AC463-BK463)^2/(2*AC463),IF(AS463="Free",PEDBIKE_DELAY(AX463,AW463,AF463,AE463,AO463,AR463,AM463,L463,TRUE),IF(AS463="Stop",1,"Control N/A!")))</f>
        <v>1.5499849520067814</v>
      </c>
      <c r="BM463" s="125">
        <f t="shared" si="564"/>
        <v>1.7573633422302407E-2</v>
      </c>
      <c r="BN463" s="125">
        <f t="shared" si="565"/>
        <v>1.9366943435878314</v>
      </c>
      <c r="BO463" s="124" t="str">
        <f t="shared" si="566"/>
        <v>A</v>
      </c>
      <c r="BP463" s="310"/>
      <c r="BQ463" s="302">
        <f t="shared" si="567"/>
        <v>1500</v>
      </c>
      <c r="BR463" s="126">
        <v>448</v>
      </c>
      <c r="BS463" s="127">
        <f t="shared" si="568"/>
        <v>5.1670164282315074</v>
      </c>
      <c r="BT463" s="126">
        <f t="shared" si="569"/>
        <v>22.5</v>
      </c>
      <c r="BU463" s="303">
        <f t="shared" si="570"/>
        <v>6.3</v>
      </c>
      <c r="BV463" s="276">
        <f t="shared" si="571"/>
        <v>0.15555555555555556</v>
      </c>
      <c r="BW463" s="276">
        <f t="shared" si="572"/>
        <v>6.9444444444444441E-3</v>
      </c>
      <c r="BX463" s="125">
        <f t="shared" si="573"/>
        <v>1</v>
      </c>
      <c r="BY463" s="125">
        <f t="shared" si="574"/>
        <v>7.4386484845519102E-2</v>
      </c>
      <c r="BZ463" s="125">
        <f t="shared" si="575"/>
        <v>6.3</v>
      </c>
      <c r="CA463" s="125">
        <f t="shared" si="576"/>
        <v>2.9260347486157245E-2</v>
      </c>
      <c r="CB463" s="125">
        <f t="shared" si="577"/>
        <v>0.62468890114859987</v>
      </c>
      <c r="CC463" s="125">
        <f t="shared" si="578"/>
        <v>7.0436273685742039</v>
      </c>
      <c r="CD463" s="125">
        <f t="shared" si="579"/>
        <v>2.6435515275993744</v>
      </c>
      <c r="CE463" s="125">
        <f t="shared" si="580"/>
        <v>3</v>
      </c>
      <c r="CF463" s="304" cm="1">
        <f t="array" ref="CF463">PEDBIKE_DELAY(BW463,BV463,AG463,AH463,AP463,AQ463,AN463,L463,FALSE)</f>
        <v>1.6723892767539661</v>
      </c>
      <c r="CG463" s="306">
        <f t="shared" si="581"/>
        <v>6.3</v>
      </c>
      <c r="CH463" s="125">
        <f t="shared" si="582"/>
        <v>1</v>
      </c>
      <c r="CI463" s="125">
        <f t="shared" si="583"/>
        <v>7.4386484845519102E-2</v>
      </c>
      <c r="CJ463" s="125">
        <f t="shared" si="584"/>
        <v>6.3</v>
      </c>
      <c r="CK463" s="125">
        <f t="shared" si="585"/>
        <v>0.62468890114860043</v>
      </c>
      <c r="CL463" s="125">
        <f t="shared" si="586"/>
        <v>0.99999999999999101</v>
      </c>
      <c r="CM463" s="125">
        <f t="shared" si="587"/>
        <v>4.4000758409748633</v>
      </c>
      <c r="CN463" s="125">
        <f t="shared" si="588"/>
        <v>2.6435515275993744</v>
      </c>
      <c r="CO463" s="127">
        <f t="shared" si="589"/>
        <v>3</v>
      </c>
      <c r="CP463" s="125" cm="1">
        <f t="array" ref="CP463">PEDBIKE_DELAY(BW463,AW463,AG463,AH463,AP463,AQ463,AN463,L463,FALSE)</f>
        <v>1.6723892767539661</v>
      </c>
      <c r="CQ463" s="126">
        <f t="shared" si="590"/>
        <v>30.5</v>
      </c>
      <c r="CR463" s="126">
        <f t="shared" si="591"/>
        <v>78.5</v>
      </c>
      <c r="CS463" s="126">
        <f t="shared" si="592"/>
        <v>54.5</v>
      </c>
      <c r="CT463" s="304">
        <f t="shared" si="593"/>
        <v>35.950000000000003</v>
      </c>
      <c r="CU463" s="126">
        <f t="shared" si="604"/>
        <v>0</v>
      </c>
      <c r="CV463" s="126">
        <f t="shared" si="594"/>
        <v>0</v>
      </c>
      <c r="CW463" s="127">
        <f t="shared" si="595"/>
        <v>0</v>
      </c>
      <c r="CX463" s="124">
        <f t="shared" si="596"/>
        <v>12</v>
      </c>
      <c r="CY463" s="124">
        <f t="shared" si="605"/>
        <v>0.6369999999999999</v>
      </c>
      <c r="CZ463" s="124">
        <f t="shared" si="606"/>
        <v>0</v>
      </c>
      <c r="DA463" s="125">
        <f t="shared" si="597"/>
        <v>-2.0678999999999998</v>
      </c>
      <c r="DB463" s="125">
        <f t="shared" si="598"/>
        <v>0.23100000000000001</v>
      </c>
      <c r="DC463" s="125">
        <f t="shared" si="599"/>
        <v>2.2954999999999997</v>
      </c>
      <c r="DD463" s="125">
        <f t="shared" si="607"/>
        <v>0.9325</v>
      </c>
      <c r="DE463" s="298" t="str">
        <f t="shared" si="600"/>
        <v>B</v>
      </c>
    </row>
    <row r="464" spans="1:109" x14ac:dyDescent="0.25">
      <c r="A464" s="23">
        <v>300</v>
      </c>
      <c r="B464" s="23">
        <v>35</v>
      </c>
      <c r="C464" s="23">
        <v>2</v>
      </c>
      <c r="D464" s="23" t="s">
        <v>267</v>
      </c>
      <c r="E464" s="312">
        <f t="shared" si="532"/>
        <v>2.1087829639325992</v>
      </c>
      <c r="F464" s="287" t="str">
        <f t="shared" si="533"/>
        <v>B</v>
      </c>
      <c r="G464" s="312">
        <f t="shared" si="534"/>
        <v>2.4109999999999996</v>
      </c>
      <c r="H464" s="312">
        <f t="shared" si="534"/>
        <v>1.3664999999999998</v>
      </c>
      <c r="I464" s="287" t="str">
        <f t="shared" si="535"/>
        <v>B</v>
      </c>
      <c r="J464" s="320">
        <f t="shared" si="601"/>
        <v>2</v>
      </c>
      <c r="K464" s="80">
        <f t="shared" si="602"/>
        <v>2</v>
      </c>
      <c r="L464" s="82">
        <f t="shared" si="603"/>
        <v>2</v>
      </c>
      <c r="M464" s="80">
        <f t="shared" si="536"/>
        <v>35</v>
      </c>
      <c r="N464" s="80">
        <f t="shared" si="537"/>
        <v>60</v>
      </c>
      <c r="O464" s="80">
        <f t="shared" si="538"/>
        <v>60</v>
      </c>
      <c r="P464" s="80">
        <f t="shared" si="539"/>
        <v>300</v>
      </c>
      <c r="Q464" s="80">
        <f t="shared" si="540"/>
        <v>840</v>
      </c>
      <c r="R464" s="80">
        <f t="shared" si="541"/>
        <v>840</v>
      </c>
      <c r="S464" s="80">
        <f t="shared" si="542"/>
        <v>30</v>
      </c>
      <c r="T464" s="80">
        <f>0</f>
        <v>0</v>
      </c>
      <c r="U464" s="80">
        <f>'Int. Sens. Plot'!$B$2</f>
        <v>100</v>
      </c>
      <c r="V464" s="80">
        <f>'Int. Sens. Plot'!$B$3</f>
        <v>25</v>
      </c>
      <c r="W464" s="80">
        <f t="shared" si="543"/>
        <v>5</v>
      </c>
      <c r="X464" s="80">
        <f t="shared" si="544"/>
        <v>5</v>
      </c>
      <c r="Y464" s="225">
        <v>0.5</v>
      </c>
      <c r="Z464" s="80">
        <v>0</v>
      </c>
      <c r="AA464" s="86">
        <v>45</v>
      </c>
      <c r="AB464" s="86">
        <v>5</v>
      </c>
      <c r="AC464" s="80">
        <v>90</v>
      </c>
      <c r="AD464" s="80">
        <v>45</v>
      </c>
      <c r="AE464" s="80">
        <v>12</v>
      </c>
      <c r="AF464" s="80">
        <f t="shared" si="545"/>
        <v>33</v>
      </c>
      <c r="AG464" s="80">
        <f t="shared" si="546"/>
        <v>33</v>
      </c>
      <c r="AH464" s="86">
        <v>0</v>
      </c>
      <c r="AI464" s="86">
        <v>12</v>
      </c>
      <c r="AJ464" s="40">
        <v>444.9</v>
      </c>
      <c r="AK464" s="86">
        <v>9</v>
      </c>
      <c r="AL464" s="86">
        <v>0</v>
      </c>
      <c r="AM464" s="91">
        <v>1</v>
      </c>
      <c r="AN464" s="91">
        <v>0.1</v>
      </c>
      <c r="AO464" s="122">
        <v>3.5</v>
      </c>
      <c r="AP464" s="122">
        <v>10</v>
      </c>
      <c r="AQ464" s="122">
        <v>3</v>
      </c>
      <c r="AR464" s="122">
        <v>3</v>
      </c>
      <c r="AS464" s="122" t="str">
        <f t="shared" si="547"/>
        <v>Free</v>
      </c>
      <c r="AT464" s="119" t="s">
        <v>74</v>
      </c>
      <c r="AU464" s="321" t="s">
        <v>74</v>
      </c>
      <c r="AV464" s="306">
        <f t="shared" si="548"/>
        <v>12.428571428571429</v>
      </c>
      <c r="AW464" s="276">
        <f t="shared" si="549"/>
        <v>0.23333333333333334</v>
      </c>
      <c r="AX464" s="276">
        <f t="shared" si="550"/>
        <v>2.7777777777777776E-2</v>
      </c>
      <c r="AY464" s="125">
        <f t="shared" si="551"/>
        <v>1.7107645437217129</v>
      </c>
      <c r="AZ464" s="125">
        <f t="shared" si="552"/>
        <v>2.5661468155825693</v>
      </c>
      <c r="BA464" s="125">
        <f t="shared" si="553"/>
        <v>13.850100516014855</v>
      </c>
      <c r="BB464" s="125">
        <f t="shared" si="554"/>
        <v>0.80127733315269256</v>
      </c>
      <c r="BC464" s="125">
        <f t="shared" si="555"/>
        <v>0.96050930168109405</v>
      </c>
      <c r="BD464" s="326">
        <f t="shared" si="556"/>
        <v>94.105113686457841</v>
      </c>
      <c r="BE464" s="125">
        <f t="shared" si="557"/>
        <v>18</v>
      </c>
      <c r="BF464" s="125">
        <f t="shared" si="558"/>
        <v>10.016148237983645</v>
      </c>
      <c r="BG464" s="125">
        <f t="shared" si="559"/>
        <v>0.97247071016552877</v>
      </c>
      <c r="BH464" s="127">
        <f t="shared" si="560"/>
        <v>105</v>
      </c>
      <c r="BI464" s="125">
        <f t="shared" si="561"/>
        <v>0.47774999999999995</v>
      </c>
      <c r="BJ464" s="125">
        <f t="shared" si="562"/>
        <v>4.2674999999999998E-2</v>
      </c>
      <c r="BK464" s="127">
        <f t="shared" si="563"/>
        <v>49</v>
      </c>
      <c r="BL464" s="126">
        <f>IF(AS464="Signalized",(AC464-BK464)^2/(2*AC464),IF(AS464="Free",PEDBIKE_DELAY(AX464,AW464,AF464,AE464,AO464,AR464,AM464,L464,TRUE),IF(AS464="Stop",1,"Control N/A!")))</f>
        <v>1.4973129930355489</v>
      </c>
      <c r="BM464" s="125">
        <f t="shared" si="564"/>
        <v>1.6187253767070458E-2</v>
      </c>
      <c r="BN464" s="125">
        <f t="shared" si="565"/>
        <v>2.1087829639325992</v>
      </c>
      <c r="BO464" s="124" t="str">
        <f t="shared" si="566"/>
        <v>B</v>
      </c>
      <c r="BP464" s="310"/>
      <c r="BQ464" s="302">
        <f t="shared" si="567"/>
        <v>1500</v>
      </c>
      <c r="BR464" s="126">
        <v>449</v>
      </c>
      <c r="BS464" s="127">
        <f t="shared" si="568"/>
        <v>0.42178476660301134</v>
      </c>
      <c r="BT464" s="126">
        <f t="shared" si="569"/>
        <v>22.5</v>
      </c>
      <c r="BU464" s="303">
        <f t="shared" si="570"/>
        <v>6.3</v>
      </c>
      <c r="BV464" s="276">
        <f t="shared" si="571"/>
        <v>0.23333333333333334</v>
      </c>
      <c r="BW464" s="276">
        <f t="shared" si="572"/>
        <v>6.9444444444444441E-3</v>
      </c>
      <c r="BX464" s="125">
        <f t="shared" si="573"/>
        <v>1</v>
      </c>
      <c r="BY464" s="125">
        <f t="shared" si="574"/>
        <v>5.0456039518253067E-2</v>
      </c>
      <c r="BZ464" s="125">
        <f t="shared" si="575"/>
        <v>6.3</v>
      </c>
      <c r="CA464" s="125">
        <f t="shared" si="576"/>
        <v>4.3567875081940155E-2</v>
      </c>
      <c r="CB464" s="125">
        <f t="shared" si="577"/>
        <v>0.77007451481327605</v>
      </c>
      <c r="CC464" s="125">
        <f t="shared" si="578"/>
        <v>10.458552692425815</v>
      </c>
      <c r="CD464" s="125">
        <f t="shared" si="579"/>
        <v>2.4046878021569218</v>
      </c>
      <c r="CE464" s="125">
        <f t="shared" si="580"/>
        <v>4</v>
      </c>
      <c r="CF464" s="304" cm="1">
        <f t="array" ref="CF464">PEDBIKE_DELAY(BW464,BV464,AG464,AH464,AP464,AQ464,AN464,L464,FALSE)</f>
        <v>2.7881691549448013</v>
      </c>
      <c r="CG464" s="306">
        <f t="shared" si="581"/>
        <v>6.3</v>
      </c>
      <c r="CH464" s="125">
        <f t="shared" si="582"/>
        <v>1</v>
      </c>
      <c r="CI464" s="125">
        <f t="shared" si="583"/>
        <v>5.0456039518253067E-2</v>
      </c>
      <c r="CJ464" s="125">
        <f t="shared" si="584"/>
        <v>6.3</v>
      </c>
      <c r="CK464" s="125">
        <f t="shared" si="585"/>
        <v>0.77007451481327616</v>
      </c>
      <c r="CL464" s="125">
        <f t="shared" si="586"/>
        <v>1</v>
      </c>
      <c r="CM464" s="125">
        <f t="shared" si="587"/>
        <v>8.0538648902688923</v>
      </c>
      <c r="CN464" s="125">
        <f t="shared" si="588"/>
        <v>2.4046878021569218</v>
      </c>
      <c r="CO464" s="127">
        <f t="shared" si="589"/>
        <v>4</v>
      </c>
      <c r="CP464" s="125" cm="1">
        <f t="array" ref="CP464">PEDBIKE_DELAY(BW464,AW464,AG464,AH464,AP464,AQ464,AN464,L464,FALSE)</f>
        <v>2.7881691549448013</v>
      </c>
      <c r="CQ464" s="126">
        <f t="shared" si="590"/>
        <v>30.5</v>
      </c>
      <c r="CR464" s="126">
        <f t="shared" si="591"/>
        <v>78.5</v>
      </c>
      <c r="CS464" s="126">
        <f t="shared" si="592"/>
        <v>54.5</v>
      </c>
      <c r="CT464" s="304">
        <f t="shared" si="593"/>
        <v>35.950000000000003</v>
      </c>
      <c r="CU464" s="126">
        <f t="shared" si="604"/>
        <v>0</v>
      </c>
      <c r="CV464" s="126">
        <f t="shared" si="594"/>
        <v>0</v>
      </c>
      <c r="CW464" s="127">
        <f t="shared" si="595"/>
        <v>0</v>
      </c>
      <c r="CX464" s="124">
        <f t="shared" si="596"/>
        <v>12</v>
      </c>
      <c r="CY464" s="124">
        <f t="shared" si="605"/>
        <v>0.9554999999999999</v>
      </c>
      <c r="CZ464" s="124">
        <f t="shared" si="606"/>
        <v>0</v>
      </c>
      <c r="DA464" s="125">
        <f t="shared" si="597"/>
        <v>-2.0678999999999998</v>
      </c>
      <c r="DB464" s="125">
        <f t="shared" si="598"/>
        <v>0.34649999999999997</v>
      </c>
      <c r="DC464" s="125">
        <f t="shared" si="599"/>
        <v>2.4109999999999996</v>
      </c>
      <c r="DD464" s="125">
        <f t="shared" si="607"/>
        <v>1.3664999999999998</v>
      </c>
      <c r="DE464" s="298" t="str">
        <f t="shared" si="600"/>
        <v>B</v>
      </c>
    </row>
    <row r="465" spans="1:109" x14ac:dyDescent="0.25">
      <c r="A465" s="23">
        <v>400</v>
      </c>
      <c r="B465" s="23">
        <v>35</v>
      </c>
      <c r="C465" s="23">
        <v>2</v>
      </c>
      <c r="D465" s="23" t="s">
        <v>267</v>
      </c>
      <c r="E465" s="312">
        <f t="shared" si="532"/>
        <v>2.2778418744865152</v>
      </c>
      <c r="F465" s="287" t="str">
        <f t="shared" si="533"/>
        <v>B</v>
      </c>
      <c r="G465" s="312">
        <f t="shared" si="534"/>
        <v>2.5264999999999995</v>
      </c>
      <c r="H465" s="312">
        <f t="shared" si="534"/>
        <v>1.8005000000000002</v>
      </c>
      <c r="I465" s="287" t="str">
        <f t="shared" si="535"/>
        <v>B</v>
      </c>
      <c r="J465" s="320">
        <f t="shared" si="601"/>
        <v>2</v>
      </c>
      <c r="K465" s="80">
        <f t="shared" si="602"/>
        <v>2</v>
      </c>
      <c r="L465" s="82">
        <f t="shared" si="603"/>
        <v>2</v>
      </c>
      <c r="M465" s="80">
        <f t="shared" si="536"/>
        <v>35</v>
      </c>
      <c r="N465" s="80">
        <f t="shared" si="537"/>
        <v>80</v>
      </c>
      <c r="O465" s="80">
        <f t="shared" si="538"/>
        <v>80</v>
      </c>
      <c r="P465" s="80">
        <f t="shared" si="539"/>
        <v>400</v>
      </c>
      <c r="Q465" s="80">
        <f t="shared" si="540"/>
        <v>1120</v>
      </c>
      <c r="R465" s="80">
        <f t="shared" si="541"/>
        <v>1120</v>
      </c>
      <c r="S465" s="80">
        <f t="shared" si="542"/>
        <v>40</v>
      </c>
      <c r="T465" s="80">
        <f>0</f>
        <v>0</v>
      </c>
      <c r="U465" s="80">
        <f>'Int. Sens. Plot'!$B$2</f>
        <v>100</v>
      </c>
      <c r="V465" s="80">
        <f>'Int. Sens. Plot'!$B$3</f>
        <v>25</v>
      </c>
      <c r="W465" s="80">
        <f t="shared" si="543"/>
        <v>5</v>
      </c>
      <c r="X465" s="80">
        <f t="shared" si="544"/>
        <v>5</v>
      </c>
      <c r="Y465" s="225">
        <v>0.5</v>
      </c>
      <c r="Z465" s="80">
        <v>0</v>
      </c>
      <c r="AA465" s="86">
        <v>45</v>
      </c>
      <c r="AB465" s="86">
        <v>5</v>
      </c>
      <c r="AC465" s="80">
        <v>90</v>
      </c>
      <c r="AD465" s="80">
        <v>45</v>
      </c>
      <c r="AE465" s="80">
        <v>12</v>
      </c>
      <c r="AF465" s="80">
        <f t="shared" si="545"/>
        <v>33</v>
      </c>
      <c r="AG465" s="80">
        <f t="shared" si="546"/>
        <v>33</v>
      </c>
      <c r="AH465" s="86">
        <v>0</v>
      </c>
      <c r="AI465" s="86">
        <v>12</v>
      </c>
      <c r="AJ465" s="40">
        <v>445.9</v>
      </c>
      <c r="AK465" s="86">
        <v>9</v>
      </c>
      <c r="AL465" s="86">
        <v>0</v>
      </c>
      <c r="AM465" s="91">
        <v>1</v>
      </c>
      <c r="AN465" s="91">
        <v>0.1</v>
      </c>
      <c r="AO465" s="122">
        <v>3.5</v>
      </c>
      <c r="AP465" s="122">
        <v>10</v>
      </c>
      <c r="AQ465" s="122">
        <v>3</v>
      </c>
      <c r="AR465" s="122">
        <v>3</v>
      </c>
      <c r="AS465" s="122" t="str">
        <f t="shared" si="547"/>
        <v>Free</v>
      </c>
      <c r="AT465" s="119" t="s">
        <v>74</v>
      </c>
      <c r="AU465" s="321" t="s">
        <v>74</v>
      </c>
      <c r="AV465" s="306">
        <f t="shared" si="548"/>
        <v>12.428571428571429</v>
      </c>
      <c r="AW465" s="276">
        <f t="shared" si="549"/>
        <v>0.31111111111111112</v>
      </c>
      <c r="AX465" s="276">
        <f t="shared" si="550"/>
        <v>2.7777777777777776E-2</v>
      </c>
      <c r="AY465" s="125">
        <f t="shared" si="551"/>
        <v>3.0444275286423914</v>
      </c>
      <c r="AZ465" s="125">
        <f t="shared" si="552"/>
        <v>4.5666412929635873</v>
      </c>
      <c r="BA465" s="125">
        <f t="shared" si="553"/>
        <v>16.517426485856213</v>
      </c>
      <c r="BB465" s="125">
        <f t="shared" si="554"/>
        <v>0.92341679279479139</v>
      </c>
      <c r="BC465" s="125">
        <f t="shared" si="555"/>
        <v>0.99413501237416413</v>
      </c>
      <c r="BD465" s="326">
        <f t="shared" si="556"/>
        <v>531.43158885694106</v>
      </c>
      <c r="BE465" s="125">
        <f t="shared" si="557"/>
        <v>48</v>
      </c>
      <c r="BF465" s="125">
        <f t="shared" si="558"/>
        <v>6.5010569158021339</v>
      </c>
      <c r="BG465" s="125">
        <f t="shared" si="559"/>
        <v>0.97247071016552877</v>
      </c>
      <c r="BH465" s="127">
        <f t="shared" si="560"/>
        <v>140</v>
      </c>
      <c r="BI465" s="125">
        <f t="shared" si="561"/>
        <v>0.6369999999999999</v>
      </c>
      <c r="BJ465" s="125">
        <f t="shared" si="562"/>
        <v>5.6899999999999999E-2</v>
      </c>
      <c r="BK465" s="127">
        <f t="shared" si="563"/>
        <v>49</v>
      </c>
      <c r="BL465" s="126">
        <f>IF(AS465="Signalized",(AC465-BK465)^2/(2*AC465),IF(AS465="Free",PEDBIKE_DELAY(AX465,AW465,AF465,AE465,AO465,AR465,AM465,L465,TRUE),IF(AS465="Stop",1,"Control N/A!")))</f>
        <v>1.3411738593311773</v>
      </c>
      <c r="BM465" s="125">
        <f t="shared" si="564"/>
        <v>1.1771164320986113E-2</v>
      </c>
      <c r="BN465" s="125">
        <f t="shared" si="565"/>
        <v>2.2778418744865152</v>
      </c>
      <c r="BO465" s="124" t="str">
        <f t="shared" si="566"/>
        <v>B</v>
      </c>
      <c r="BP465" s="310"/>
      <c r="BQ465" s="302">
        <f t="shared" si="567"/>
        <v>1500</v>
      </c>
      <c r="BR465" s="126">
        <v>450</v>
      </c>
      <c r="BS465" s="127">
        <f t="shared" si="568"/>
        <v>3.4049947321863644E-2</v>
      </c>
      <c r="BT465" s="126">
        <f t="shared" si="569"/>
        <v>22.5</v>
      </c>
      <c r="BU465" s="303">
        <f t="shared" si="570"/>
        <v>6.3</v>
      </c>
      <c r="BV465" s="276">
        <f t="shared" si="571"/>
        <v>0.31111111111111112</v>
      </c>
      <c r="BW465" s="276">
        <f t="shared" si="572"/>
        <v>6.9444444444444441E-3</v>
      </c>
      <c r="BX465" s="125">
        <f t="shared" si="573"/>
        <v>1</v>
      </c>
      <c r="BY465" s="125">
        <f t="shared" si="574"/>
        <v>3.455294655580711E-2</v>
      </c>
      <c r="BZ465" s="125">
        <f t="shared" si="575"/>
        <v>6.3</v>
      </c>
      <c r="CA465" s="125">
        <f t="shared" si="576"/>
        <v>5.7664527037303959E-2</v>
      </c>
      <c r="CB465" s="125">
        <f t="shared" si="577"/>
        <v>0.85914157907895516</v>
      </c>
      <c r="CC465" s="125">
        <f t="shared" si="578"/>
        <v>15.486364734614304</v>
      </c>
      <c r="CD465" s="125">
        <f t="shared" si="579"/>
        <v>2.1813848823251294</v>
      </c>
      <c r="CE465" s="125">
        <f t="shared" si="580"/>
        <v>7</v>
      </c>
      <c r="CF465" s="304" cm="1">
        <f t="array" ref="CF465">PEDBIKE_DELAY(BW465,BV465,AG465,AH465,AP465,AQ465,AN465,L465,FALSE)</f>
        <v>4.1310970546769639</v>
      </c>
      <c r="CG465" s="306">
        <f t="shared" si="581"/>
        <v>6.3</v>
      </c>
      <c r="CH465" s="125">
        <f t="shared" si="582"/>
        <v>1</v>
      </c>
      <c r="CI465" s="125">
        <f t="shared" si="583"/>
        <v>3.455294655580711E-2</v>
      </c>
      <c r="CJ465" s="125">
        <f t="shared" si="584"/>
        <v>6.3</v>
      </c>
      <c r="CK465" s="125">
        <f t="shared" si="585"/>
        <v>0.85914157907895494</v>
      </c>
      <c r="CL465" s="125">
        <f t="shared" si="586"/>
        <v>1</v>
      </c>
      <c r="CM465" s="125">
        <f t="shared" si="587"/>
        <v>13.304979852289177</v>
      </c>
      <c r="CN465" s="125">
        <f t="shared" si="588"/>
        <v>2.1813848823251294</v>
      </c>
      <c r="CO465" s="127">
        <f t="shared" si="589"/>
        <v>7</v>
      </c>
      <c r="CP465" s="125" cm="1">
        <f t="array" ref="CP465">PEDBIKE_DELAY(BW465,AW465,AG465,AH465,AP465,AQ465,AN465,L465,FALSE)</f>
        <v>4.1310970546769639</v>
      </c>
      <c r="CQ465" s="126">
        <f t="shared" si="590"/>
        <v>30.5</v>
      </c>
      <c r="CR465" s="126">
        <f t="shared" si="591"/>
        <v>78.5</v>
      </c>
      <c r="CS465" s="126">
        <f t="shared" si="592"/>
        <v>54.5</v>
      </c>
      <c r="CT465" s="304">
        <f t="shared" si="593"/>
        <v>35.950000000000003</v>
      </c>
      <c r="CU465" s="126">
        <f t="shared" si="604"/>
        <v>0</v>
      </c>
      <c r="CV465" s="126">
        <f t="shared" si="594"/>
        <v>0</v>
      </c>
      <c r="CW465" s="127">
        <f t="shared" si="595"/>
        <v>0</v>
      </c>
      <c r="CX465" s="124">
        <f t="shared" si="596"/>
        <v>12</v>
      </c>
      <c r="CY465" s="124">
        <f t="shared" si="605"/>
        <v>1.2739999999999998</v>
      </c>
      <c r="CZ465" s="124">
        <f t="shared" si="606"/>
        <v>0</v>
      </c>
      <c r="DA465" s="125">
        <f t="shared" si="597"/>
        <v>-2.0678999999999998</v>
      </c>
      <c r="DB465" s="125">
        <f t="shared" si="598"/>
        <v>0.46200000000000002</v>
      </c>
      <c r="DC465" s="125">
        <f t="shared" si="599"/>
        <v>2.5264999999999995</v>
      </c>
      <c r="DD465" s="125">
        <f t="shared" si="607"/>
        <v>1.8005000000000002</v>
      </c>
      <c r="DE465" s="298" t="str">
        <f t="shared" si="600"/>
        <v>B</v>
      </c>
    </row>
    <row r="466" spans="1:109" x14ac:dyDescent="0.25">
      <c r="A466" s="23">
        <v>500</v>
      </c>
      <c r="B466" s="23">
        <v>35</v>
      </c>
      <c r="C466" s="23">
        <v>2</v>
      </c>
      <c r="D466" s="23" t="s">
        <v>267</v>
      </c>
      <c r="E466" s="312">
        <f t="shared" si="532"/>
        <v>2.4459475395761516</v>
      </c>
      <c r="F466" s="287" t="str">
        <f t="shared" si="533"/>
        <v>B</v>
      </c>
      <c r="G466" s="312">
        <f t="shared" si="534"/>
        <v>2.6419999999999995</v>
      </c>
      <c r="H466" s="312">
        <f t="shared" si="534"/>
        <v>2.2345000000000006</v>
      </c>
      <c r="I466" s="287" t="str">
        <f t="shared" si="535"/>
        <v>B</v>
      </c>
      <c r="J466" s="320">
        <f t="shared" si="601"/>
        <v>2</v>
      </c>
      <c r="K466" s="80">
        <f t="shared" si="602"/>
        <v>2</v>
      </c>
      <c r="L466" s="82">
        <f t="shared" si="603"/>
        <v>2</v>
      </c>
      <c r="M466" s="80">
        <f t="shared" si="536"/>
        <v>35</v>
      </c>
      <c r="N466" s="80">
        <f t="shared" si="537"/>
        <v>100</v>
      </c>
      <c r="O466" s="80">
        <f t="shared" si="538"/>
        <v>100</v>
      </c>
      <c r="P466" s="80">
        <f t="shared" si="539"/>
        <v>500</v>
      </c>
      <c r="Q466" s="80">
        <f t="shared" si="540"/>
        <v>1400</v>
      </c>
      <c r="R466" s="80">
        <f t="shared" si="541"/>
        <v>1400</v>
      </c>
      <c r="S466" s="80">
        <f t="shared" si="542"/>
        <v>50</v>
      </c>
      <c r="T466" s="80">
        <f>0</f>
        <v>0</v>
      </c>
      <c r="U466" s="80">
        <f>'Int. Sens. Plot'!$B$2</f>
        <v>100</v>
      </c>
      <c r="V466" s="80">
        <f>'Int. Sens. Plot'!$B$3</f>
        <v>25</v>
      </c>
      <c r="W466" s="80">
        <f t="shared" si="543"/>
        <v>5</v>
      </c>
      <c r="X466" s="80">
        <f t="shared" si="544"/>
        <v>5</v>
      </c>
      <c r="Y466" s="225">
        <v>0.5</v>
      </c>
      <c r="Z466" s="80">
        <v>0</v>
      </c>
      <c r="AA466" s="86">
        <v>45</v>
      </c>
      <c r="AB466" s="86">
        <v>5</v>
      </c>
      <c r="AC466" s="80">
        <v>90</v>
      </c>
      <c r="AD466" s="80">
        <v>45</v>
      </c>
      <c r="AE466" s="80">
        <v>12</v>
      </c>
      <c r="AF466" s="80">
        <f t="shared" si="545"/>
        <v>33</v>
      </c>
      <c r="AG466" s="80">
        <f t="shared" si="546"/>
        <v>33</v>
      </c>
      <c r="AH466" s="86">
        <v>0</v>
      </c>
      <c r="AI466" s="86">
        <v>12</v>
      </c>
      <c r="AJ466" s="40">
        <v>446.9</v>
      </c>
      <c r="AK466" s="86">
        <v>9</v>
      </c>
      <c r="AL466" s="86">
        <v>0</v>
      </c>
      <c r="AM466" s="91">
        <v>1</v>
      </c>
      <c r="AN466" s="91">
        <v>0.1</v>
      </c>
      <c r="AO466" s="122">
        <v>3.5</v>
      </c>
      <c r="AP466" s="122">
        <v>10</v>
      </c>
      <c r="AQ466" s="122">
        <v>3</v>
      </c>
      <c r="AR466" s="122">
        <v>3</v>
      </c>
      <c r="AS466" s="122" t="str">
        <f t="shared" si="547"/>
        <v>Free</v>
      </c>
      <c r="AT466" s="119" t="s">
        <v>74</v>
      </c>
      <c r="AU466" s="321" t="s">
        <v>74</v>
      </c>
      <c r="AV466" s="306">
        <f t="shared" si="548"/>
        <v>12.428571428571429</v>
      </c>
      <c r="AW466" s="276">
        <f t="shared" si="549"/>
        <v>0.3888888888888889</v>
      </c>
      <c r="AX466" s="276">
        <f t="shared" si="550"/>
        <v>2.7777777777777776E-2</v>
      </c>
      <c r="AY466" s="125">
        <f t="shared" si="551"/>
        <v>6.0240778403853037</v>
      </c>
      <c r="AZ466" s="125">
        <f t="shared" si="552"/>
        <v>9.036116760577956</v>
      </c>
      <c r="BA466" s="125">
        <f t="shared" si="553"/>
        <v>22.476727109342036</v>
      </c>
      <c r="BB466" s="125">
        <f t="shared" si="554"/>
        <v>0.98735476374930042</v>
      </c>
      <c r="BC466" s="125">
        <f t="shared" si="555"/>
        <v>0.99984009800016405</v>
      </c>
      <c r="BD466" s="326">
        <f t="shared" si="556"/>
        <v>16058.798049155706</v>
      </c>
      <c r="BE466" s="125">
        <f t="shared" si="557"/>
        <v>126</v>
      </c>
      <c r="BF466" s="125">
        <f t="shared" si="558"/>
        <v>4.9329467077418672</v>
      </c>
      <c r="BG466" s="125">
        <f t="shared" si="559"/>
        <v>0.97247071016552877</v>
      </c>
      <c r="BH466" s="127">
        <f t="shared" si="560"/>
        <v>175</v>
      </c>
      <c r="BI466" s="125">
        <f t="shared" si="561"/>
        <v>0.79625000000000001</v>
      </c>
      <c r="BJ466" s="125">
        <f t="shared" si="562"/>
        <v>7.1124999999999994E-2</v>
      </c>
      <c r="BK466" s="127">
        <f t="shared" si="563"/>
        <v>49</v>
      </c>
      <c r="BL466" s="126">
        <f>IF(AS466="Signalized",(AC466-BK466)^2/(2*AC466),IF(AS466="Free",PEDBIKE_DELAY(AX466,AW466,AF466,AE466,AO466,AR466,AM466,L466,TRUE),IF(AS466="Stop",1,"Control N/A!")))</f>
        <v>1.1730962474810969</v>
      </c>
      <c r="BM466" s="125">
        <f t="shared" si="564"/>
        <v>6.4018294106229006E-3</v>
      </c>
      <c r="BN466" s="125">
        <f t="shared" si="565"/>
        <v>2.4459475395761516</v>
      </c>
      <c r="BO466" s="124" t="str">
        <f t="shared" si="566"/>
        <v>B</v>
      </c>
      <c r="BP466" s="310"/>
      <c r="BQ466" s="302">
        <f t="shared" si="567"/>
        <v>1500</v>
      </c>
      <c r="BR466" s="126">
        <v>451</v>
      </c>
      <c r="BS466" s="127">
        <f t="shared" si="568"/>
        <v>2.7184196698676701E-3</v>
      </c>
      <c r="BT466" s="126">
        <f t="shared" si="569"/>
        <v>22.5</v>
      </c>
      <c r="BU466" s="303">
        <f t="shared" si="570"/>
        <v>6.3</v>
      </c>
      <c r="BV466" s="276">
        <f t="shared" si="571"/>
        <v>0.3888888888888889</v>
      </c>
      <c r="BW466" s="276">
        <f t="shared" si="572"/>
        <v>6.9444444444444441E-3</v>
      </c>
      <c r="BX466" s="125">
        <f t="shared" si="573"/>
        <v>1</v>
      </c>
      <c r="BY466" s="125">
        <f t="shared" si="574"/>
        <v>2.3978864874429108E-2</v>
      </c>
      <c r="BZ466" s="125">
        <f t="shared" si="575"/>
        <v>6.3</v>
      </c>
      <c r="CA466" s="125">
        <f t="shared" si="576"/>
        <v>7.1553411403966427E-2</v>
      </c>
      <c r="CB466" s="125">
        <f t="shared" si="577"/>
        <v>0.91370641350062964</v>
      </c>
      <c r="CC466" s="125">
        <f t="shared" si="578"/>
        <v>22.903612110837599</v>
      </c>
      <c r="CD466" s="125">
        <f t="shared" si="579"/>
        <v>1.9764348328345938</v>
      </c>
      <c r="CE466" s="125">
        <f t="shared" si="580"/>
        <v>12</v>
      </c>
      <c r="CF466" s="304" cm="1">
        <f t="array" ref="CF466">PEDBIKE_DELAY(BW466,BV466,AG466,AH466,AP466,AQ466,AN466,L466,FALSE)</f>
        <v>5.7462888752735477</v>
      </c>
      <c r="CG466" s="306">
        <f t="shared" si="581"/>
        <v>6.3</v>
      </c>
      <c r="CH466" s="125">
        <f t="shared" si="582"/>
        <v>1</v>
      </c>
      <c r="CI466" s="125">
        <f t="shared" si="583"/>
        <v>2.3978864874429108E-2</v>
      </c>
      <c r="CJ466" s="125">
        <f t="shared" si="584"/>
        <v>6.3</v>
      </c>
      <c r="CK466" s="125">
        <f t="shared" si="585"/>
        <v>0.91370641350062953</v>
      </c>
      <c r="CL466" s="125">
        <f t="shared" si="586"/>
        <v>1</v>
      </c>
      <c r="CM466" s="125">
        <f t="shared" si="587"/>
        <v>20.927177278003008</v>
      </c>
      <c r="CN466" s="125">
        <f t="shared" si="588"/>
        <v>1.9764348328345938</v>
      </c>
      <c r="CO466" s="127">
        <f t="shared" si="589"/>
        <v>12</v>
      </c>
      <c r="CP466" s="125" cm="1">
        <f t="array" ref="CP466">PEDBIKE_DELAY(BW466,AW466,AG466,AH466,AP466,AQ466,AN466,L466,FALSE)</f>
        <v>5.7462888752735477</v>
      </c>
      <c r="CQ466" s="126">
        <f t="shared" si="590"/>
        <v>30.5</v>
      </c>
      <c r="CR466" s="126">
        <f t="shared" si="591"/>
        <v>78.5</v>
      </c>
      <c r="CS466" s="126">
        <f t="shared" si="592"/>
        <v>54.5</v>
      </c>
      <c r="CT466" s="304">
        <f t="shared" si="593"/>
        <v>35.950000000000003</v>
      </c>
      <c r="CU466" s="126">
        <f t="shared" si="604"/>
        <v>0</v>
      </c>
      <c r="CV466" s="126">
        <f t="shared" si="594"/>
        <v>0</v>
      </c>
      <c r="CW466" s="127">
        <f t="shared" si="595"/>
        <v>0</v>
      </c>
      <c r="CX466" s="124">
        <f t="shared" si="596"/>
        <v>12</v>
      </c>
      <c r="CY466" s="124">
        <f t="shared" si="605"/>
        <v>1.5925</v>
      </c>
      <c r="CZ466" s="124">
        <f t="shared" si="606"/>
        <v>0</v>
      </c>
      <c r="DA466" s="125">
        <f t="shared" si="597"/>
        <v>-2.0678999999999998</v>
      </c>
      <c r="DB466" s="125">
        <f t="shared" si="598"/>
        <v>0.57750000000000001</v>
      </c>
      <c r="DC466" s="125">
        <f t="shared" si="599"/>
        <v>2.6419999999999995</v>
      </c>
      <c r="DD466" s="125">
        <f t="shared" si="607"/>
        <v>2.2345000000000006</v>
      </c>
      <c r="DE466" s="298" t="str">
        <f t="shared" si="600"/>
        <v>B</v>
      </c>
    </row>
    <row r="467" spans="1:109" x14ac:dyDescent="0.25">
      <c r="A467" s="23">
        <v>600</v>
      </c>
      <c r="B467" s="23">
        <v>35</v>
      </c>
      <c r="C467" s="23">
        <v>2</v>
      </c>
      <c r="D467" s="23" t="s">
        <v>267</v>
      </c>
      <c r="E467" s="312">
        <f t="shared" si="532"/>
        <v>2.6139339334016598</v>
      </c>
      <c r="F467" s="287" t="str">
        <f t="shared" si="533"/>
        <v>B</v>
      </c>
      <c r="G467" s="312">
        <f t="shared" si="534"/>
        <v>2.7574999999999994</v>
      </c>
      <c r="H467" s="312">
        <f t="shared" si="534"/>
        <v>2.6684999999999999</v>
      </c>
      <c r="I467" s="287" t="str">
        <f t="shared" si="535"/>
        <v>C</v>
      </c>
      <c r="J467" s="320">
        <f t="shared" si="601"/>
        <v>2</v>
      </c>
      <c r="K467" s="80">
        <f t="shared" si="602"/>
        <v>2</v>
      </c>
      <c r="L467" s="82">
        <f t="shared" si="603"/>
        <v>2</v>
      </c>
      <c r="M467" s="80">
        <f t="shared" si="536"/>
        <v>35</v>
      </c>
      <c r="N467" s="80">
        <f t="shared" si="537"/>
        <v>120</v>
      </c>
      <c r="O467" s="80">
        <f t="shared" si="538"/>
        <v>120</v>
      </c>
      <c r="P467" s="80">
        <f t="shared" si="539"/>
        <v>600</v>
      </c>
      <c r="Q467" s="80">
        <f t="shared" si="540"/>
        <v>1680</v>
      </c>
      <c r="R467" s="80">
        <f t="shared" si="541"/>
        <v>1680</v>
      </c>
      <c r="S467" s="80">
        <f t="shared" si="542"/>
        <v>60</v>
      </c>
      <c r="T467" s="80">
        <f>0</f>
        <v>0</v>
      </c>
      <c r="U467" s="80">
        <f>'Int. Sens. Plot'!$B$2</f>
        <v>100</v>
      </c>
      <c r="V467" s="80">
        <f>'Int. Sens. Plot'!$B$3</f>
        <v>25</v>
      </c>
      <c r="W467" s="80">
        <f t="shared" si="543"/>
        <v>5</v>
      </c>
      <c r="X467" s="80">
        <f t="shared" si="544"/>
        <v>5</v>
      </c>
      <c r="Y467" s="225">
        <v>0.5</v>
      </c>
      <c r="Z467" s="80">
        <v>0</v>
      </c>
      <c r="AA467" s="86">
        <v>45</v>
      </c>
      <c r="AB467" s="86">
        <v>5</v>
      </c>
      <c r="AC467" s="80">
        <v>90</v>
      </c>
      <c r="AD467" s="80">
        <v>45</v>
      </c>
      <c r="AE467" s="80">
        <v>12</v>
      </c>
      <c r="AF467" s="80">
        <f t="shared" si="545"/>
        <v>33</v>
      </c>
      <c r="AG467" s="80">
        <f t="shared" si="546"/>
        <v>33</v>
      </c>
      <c r="AH467" s="86">
        <v>0</v>
      </c>
      <c r="AI467" s="86">
        <v>12</v>
      </c>
      <c r="AJ467" s="40">
        <v>447.9</v>
      </c>
      <c r="AK467" s="86">
        <v>9</v>
      </c>
      <c r="AL467" s="86">
        <v>0</v>
      </c>
      <c r="AM467" s="91">
        <v>1</v>
      </c>
      <c r="AN467" s="91">
        <v>0.1</v>
      </c>
      <c r="AO467" s="122">
        <v>3.5</v>
      </c>
      <c r="AP467" s="122">
        <v>10</v>
      </c>
      <c r="AQ467" s="122">
        <v>3</v>
      </c>
      <c r="AR467" s="122">
        <v>3</v>
      </c>
      <c r="AS467" s="122" t="str">
        <f t="shared" si="547"/>
        <v>Free</v>
      </c>
      <c r="AT467" s="119" t="s">
        <v>74</v>
      </c>
      <c r="AU467" s="321" t="s">
        <v>74</v>
      </c>
      <c r="AV467" s="306">
        <f t="shared" si="548"/>
        <v>12.428571428571429</v>
      </c>
      <c r="AW467" s="276">
        <f t="shared" si="549"/>
        <v>0.46666666666666667</v>
      </c>
      <c r="AX467" s="276">
        <f t="shared" si="550"/>
        <v>2.7777777777777776E-2</v>
      </c>
      <c r="AY467" s="125">
        <f t="shared" si="551"/>
        <v>12.816285741712166</v>
      </c>
      <c r="AZ467" s="125">
        <f t="shared" si="552"/>
        <v>19.22442861256825</v>
      </c>
      <c r="BA467" s="125">
        <f t="shared" si="553"/>
        <v>36.061142911995759</v>
      </c>
      <c r="BB467" s="125">
        <f t="shared" si="554"/>
        <v>0.99977831800976047</v>
      </c>
      <c r="BC467" s="125">
        <f t="shared" si="555"/>
        <v>0.99999995085709525</v>
      </c>
      <c r="BD467" s="326">
        <f t="shared" si="556"/>
        <v>43604572.818368398</v>
      </c>
      <c r="BE467" s="125">
        <f t="shared" si="557"/>
        <v>330</v>
      </c>
      <c r="BF467" s="125">
        <f t="shared" si="558"/>
        <v>4.0611241955427166</v>
      </c>
      <c r="BG467" s="125">
        <f t="shared" si="559"/>
        <v>0.97247071016552877</v>
      </c>
      <c r="BH467" s="127">
        <f t="shared" si="560"/>
        <v>210</v>
      </c>
      <c r="BI467" s="125">
        <f t="shared" si="561"/>
        <v>0.9554999999999999</v>
      </c>
      <c r="BJ467" s="125">
        <f t="shared" si="562"/>
        <v>8.5349999999999995E-2</v>
      </c>
      <c r="BK467" s="127">
        <f t="shared" si="563"/>
        <v>49</v>
      </c>
      <c r="BL467" s="126">
        <f>IF(AS467="Signalized",(AC467-BK467)^2/(2*AC467),IF(AS467="Free",PEDBIKE_DELAY(AX467,AW467,AF467,AE467,AO467,AR467,AM467,L467,TRUE),IF(AS467="Stop",1,"Control N/A!")))</f>
        <v>1.0230349460894763</v>
      </c>
      <c r="BM467" s="125">
        <f t="shared" si="564"/>
        <v>9.1322323613088449E-4</v>
      </c>
      <c r="BN467" s="125">
        <f t="shared" si="565"/>
        <v>2.6139339334016598</v>
      </c>
      <c r="BO467" s="124" t="str">
        <f t="shared" si="566"/>
        <v>B</v>
      </c>
      <c r="BP467" s="310"/>
      <c r="BQ467" s="302">
        <f t="shared" si="567"/>
        <v>1500</v>
      </c>
      <c r="BR467" s="126">
        <v>452</v>
      </c>
      <c r="BS467" s="127">
        <f t="shared" si="568"/>
        <v>2.1463031817512906E-4</v>
      </c>
      <c r="BT467" s="126">
        <f t="shared" si="569"/>
        <v>22.5</v>
      </c>
      <c r="BU467" s="303">
        <f t="shared" si="570"/>
        <v>6.3</v>
      </c>
      <c r="BV467" s="276">
        <f t="shared" si="571"/>
        <v>0.46666666666666667</v>
      </c>
      <c r="BW467" s="276">
        <f t="shared" si="572"/>
        <v>6.9444444444444441E-3</v>
      </c>
      <c r="BX467" s="125">
        <f t="shared" si="573"/>
        <v>1</v>
      </c>
      <c r="BY467" s="125">
        <f t="shared" si="574"/>
        <v>1.6944648600332877E-2</v>
      </c>
      <c r="BZ467" s="125">
        <f t="shared" si="575"/>
        <v>6.3</v>
      </c>
      <c r="CA467" s="125">
        <f t="shared" si="576"/>
        <v>8.5237590424724785E-2</v>
      </c>
      <c r="CB467" s="125">
        <f t="shared" si="577"/>
        <v>0.94713427126164962</v>
      </c>
      <c r="CC467" s="125">
        <f t="shared" si="578"/>
        <v>33.882312375624316</v>
      </c>
      <c r="CD467" s="125">
        <f t="shared" si="579"/>
        <v>1.7912131350778067</v>
      </c>
      <c r="CE467" s="125">
        <f t="shared" si="580"/>
        <v>19</v>
      </c>
      <c r="CF467" s="304" cm="1">
        <f t="array" ref="CF467">PEDBIKE_DELAY(BW467,BV467,AG467,AH467,AP467,AQ467,AN467,L467,FALSE)</f>
        <v>7.6659461711403045</v>
      </c>
      <c r="CG467" s="306">
        <f t="shared" si="581"/>
        <v>6.3</v>
      </c>
      <c r="CH467" s="125">
        <f t="shared" si="582"/>
        <v>1</v>
      </c>
      <c r="CI467" s="125">
        <f t="shared" si="583"/>
        <v>1.6944648600332877E-2</v>
      </c>
      <c r="CJ467" s="125">
        <f t="shared" si="584"/>
        <v>6.3</v>
      </c>
      <c r="CK467" s="125">
        <f t="shared" si="585"/>
        <v>0.94713427126164962</v>
      </c>
      <c r="CL467" s="125">
        <f t="shared" si="586"/>
        <v>1</v>
      </c>
      <c r="CM467" s="125">
        <f t="shared" si="587"/>
        <v>32.091099240546512</v>
      </c>
      <c r="CN467" s="125">
        <f t="shared" si="588"/>
        <v>1.7912131350778067</v>
      </c>
      <c r="CO467" s="127">
        <f t="shared" si="589"/>
        <v>19</v>
      </c>
      <c r="CP467" s="125" cm="1">
        <f t="array" ref="CP467">PEDBIKE_DELAY(BW467,AW467,AG467,AH467,AP467,AQ467,AN467,L467,FALSE)</f>
        <v>7.6659461711403045</v>
      </c>
      <c r="CQ467" s="126">
        <f t="shared" si="590"/>
        <v>30.5</v>
      </c>
      <c r="CR467" s="126">
        <f t="shared" si="591"/>
        <v>78.5</v>
      </c>
      <c r="CS467" s="126">
        <f t="shared" si="592"/>
        <v>54.5</v>
      </c>
      <c r="CT467" s="304">
        <f t="shared" si="593"/>
        <v>35.950000000000003</v>
      </c>
      <c r="CU467" s="126">
        <f t="shared" si="604"/>
        <v>0</v>
      </c>
      <c r="CV467" s="126">
        <f t="shared" si="594"/>
        <v>0</v>
      </c>
      <c r="CW467" s="127">
        <f t="shared" si="595"/>
        <v>0</v>
      </c>
      <c r="CX467" s="124">
        <f t="shared" si="596"/>
        <v>12</v>
      </c>
      <c r="CY467" s="124">
        <f t="shared" si="605"/>
        <v>1.9109999999999998</v>
      </c>
      <c r="CZ467" s="124">
        <f t="shared" si="606"/>
        <v>0</v>
      </c>
      <c r="DA467" s="125">
        <f t="shared" si="597"/>
        <v>-2.0678999999999998</v>
      </c>
      <c r="DB467" s="125">
        <f t="shared" si="598"/>
        <v>0.69299999999999995</v>
      </c>
      <c r="DC467" s="125">
        <f t="shared" si="599"/>
        <v>2.7574999999999994</v>
      </c>
      <c r="DD467" s="125">
        <f t="shared" si="607"/>
        <v>2.6684999999999999</v>
      </c>
      <c r="DE467" s="298" t="str">
        <f t="shared" si="600"/>
        <v>C</v>
      </c>
    </row>
    <row r="468" spans="1:109" x14ac:dyDescent="0.25">
      <c r="A468" s="23">
        <v>700</v>
      </c>
      <c r="B468" s="23">
        <v>35</v>
      </c>
      <c r="C468" s="23">
        <v>2</v>
      </c>
      <c r="D468" s="23" t="s">
        <v>267</v>
      </c>
      <c r="E468" s="312">
        <f t="shared" si="532"/>
        <v>2.7821541428428804</v>
      </c>
      <c r="F468" s="287" t="str">
        <f t="shared" si="533"/>
        <v>C</v>
      </c>
      <c r="G468" s="312">
        <f t="shared" si="534"/>
        <v>2.8729999999999993</v>
      </c>
      <c r="H468" s="312">
        <f t="shared" si="534"/>
        <v>3.1025</v>
      </c>
      <c r="I468" s="287" t="str">
        <f t="shared" si="535"/>
        <v>C</v>
      </c>
      <c r="J468" s="320">
        <f t="shared" si="601"/>
        <v>2</v>
      </c>
      <c r="K468" s="80">
        <f t="shared" si="602"/>
        <v>2</v>
      </c>
      <c r="L468" s="82">
        <f t="shared" si="603"/>
        <v>2</v>
      </c>
      <c r="M468" s="80">
        <f t="shared" si="536"/>
        <v>35</v>
      </c>
      <c r="N468" s="80">
        <f t="shared" si="537"/>
        <v>140</v>
      </c>
      <c r="O468" s="80">
        <f t="shared" si="538"/>
        <v>140</v>
      </c>
      <c r="P468" s="80">
        <f t="shared" si="539"/>
        <v>700</v>
      </c>
      <c r="Q468" s="80">
        <f t="shared" si="540"/>
        <v>1960</v>
      </c>
      <c r="R468" s="80">
        <f t="shared" si="541"/>
        <v>1960</v>
      </c>
      <c r="S468" s="80">
        <f t="shared" si="542"/>
        <v>70</v>
      </c>
      <c r="T468" s="80">
        <f>0</f>
        <v>0</v>
      </c>
      <c r="U468" s="80">
        <f>'Int. Sens. Plot'!$B$2</f>
        <v>100</v>
      </c>
      <c r="V468" s="80">
        <f>'Int. Sens. Plot'!$B$3</f>
        <v>25</v>
      </c>
      <c r="W468" s="80">
        <f t="shared" si="543"/>
        <v>5</v>
      </c>
      <c r="X468" s="80">
        <f t="shared" si="544"/>
        <v>5</v>
      </c>
      <c r="Y468" s="225">
        <v>0.5</v>
      </c>
      <c r="Z468" s="80">
        <v>0</v>
      </c>
      <c r="AA468" s="86">
        <v>45</v>
      </c>
      <c r="AB468" s="86">
        <v>5</v>
      </c>
      <c r="AC468" s="80">
        <v>90</v>
      </c>
      <c r="AD468" s="80">
        <v>45</v>
      </c>
      <c r="AE468" s="80">
        <v>12</v>
      </c>
      <c r="AF468" s="80">
        <f t="shared" si="545"/>
        <v>33</v>
      </c>
      <c r="AG468" s="80">
        <f t="shared" si="546"/>
        <v>33</v>
      </c>
      <c r="AH468" s="86">
        <v>0</v>
      </c>
      <c r="AI468" s="86">
        <v>12</v>
      </c>
      <c r="AJ468" s="40">
        <v>448.9</v>
      </c>
      <c r="AK468" s="86">
        <v>9</v>
      </c>
      <c r="AL468" s="86">
        <v>0</v>
      </c>
      <c r="AM468" s="91">
        <v>1</v>
      </c>
      <c r="AN468" s="91">
        <v>0.1</v>
      </c>
      <c r="AO468" s="122">
        <v>3.5</v>
      </c>
      <c r="AP468" s="122">
        <v>10</v>
      </c>
      <c r="AQ468" s="122">
        <v>3</v>
      </c>
      <c r="AR468" s="122">
        <v>3</v>
      </c>
      <c r="AS468" s="122" t="str">
        <f t="shared" si="547"/>
        <v>Free</v>
      </c>
      <c r="AT468" s="119" t="s">
        <v>74</v>
      </c>
      <c r="AU468" s="321" t="s">
        <v>74</v>
      </c>
      <c r="AV468" s="306">
        <f t="shared" si="548"/>
        <v>12.428571428571429</v>
      </c>
      <c r="AW468" s="276">
        <f t="shared" si="549"/>
        <v>0.5444444444444444</v>
      </c>
      <c r="AX468" s="276">
        <f t="shared" si="550"/>
        <v>2.7777777777777776E-2</v>
      </c>
      <c r="AY468" s="125">
        <f t="shared" si="551"/>
        <v>28.553079953123753</v>
      </c>
      <c r="AZ468" s="125">
        <f t="shared" si="552"/>
        <v>42.829619929685627</v>
      </c>
      <c r="BA468" s="125">
        <f t="shared" si="553"/>
        <v>67.534731334818929</v>
      </c>
      <c r="BB468" s="125">
        <f t="shared" si="554"/>
        <v>0.99999998963109737</v>
      </c>
      <c r="BC468" s="125">
        <f t="shared" si="555"/>
        <v>0.99999999999999989</v>
      </c>
      <c r="BD468" s="326">
        <f t="shared" si="556"/>
        <v>1.708365672814538E+16</v>
      </c>
      <c r="BE468" s="125">
        <f t="shared" si="557"/>
        <v>868</v>
      </c>
      <c r="BF468" s="125">
        <f t="shared" si="558"/>
        <v>3.4949713111872818</v>
      </c>
      <c r="BG468" s="125">
        <f t="shared" si="559"/>
        <v>0.97247071016552877</v>
      </c>
      <c r="BH468" s="127">
        <f t="shared" si="560"/>
        <v>245</v>
      </c>
      <c r="BI468" s="125">
        <f t="shared" si="561"/>
        <v>1.1147499999999999</v>
      </c>
      <c r="BJ468" s="125">
        <f t="shared" si="562"/>
        <v>9.9574999999999997E-2</v>
      </c>
      <c r="BK468" s="127">
        <f t="shared" si="563"/>
        <v>49</v>
      </c>
      <c r="BL468" s="126">
        <f>IF(AS468="Signalized",(AC468-BK468)^2/(2*AC468),IF(AS468="Free",PEDBIKE_DELAY(AX468,AW468,AF468,AE468,AO468,AR468,AM468,L468,TRUE),IF(AS468="Stop",1,"Control N/A!")))</f>
        <v>0.89738660519662816</v>
      </c>
      <c r="BM468" s="125">
        <f t="shared" si="564"/>
        <v>-4.3415673226484238E-3</v>
      </c>
      <c r="BN468" s="125">
        <f t="shared" si="565"/>
        <v>2.7821541428428804</v>
      </c>
      <c r="BO468" s="124" t="str">
        <f t="shared" si="566"/>
        <v>C</v>
      </c>
      <c r="BP468" s="310"/>
      <c r="BQ468" s="302">
        <f t="shared" si="567"/>
        <v>1500</v>
      </c>
      <c r="BR468" s="126">
        <v>453</v>
      </c>
      <c r="BS468" s="127">
        <f t="shared" si="568"/>
        <v>1.6758692817471644E-5</v>
      </c>
      <c r="BT468" s="126">
        <f t="shared" si="569"/>
        <v>22.5</v>
      </c>
      <c r="BU468" s="303">
        <f t="shared" si="570"/>
        <v>6.3</v>
      </c>
      <c r="BV468" s="276">
        <f t="shared" si="571"/>
        <v>0.5444444444444444</v>
      </c>
      <c r="BW468" s="276">
        <f t="shared" si="572"/>
        <v>6.9444444444444441E-3</v>
      </c>
      <c r="BX468" s="125">
        <f t="shared" si="573"/>
        <v>1</v>
      </c>
      <c r="BY468" s="125">
        <f t="shared" si="574"/>
        <v>1.2263740175549561E-2</v>
      </c>
      <c r="BZ468" s="125">
        <f t="shared" si="575"/>
        <v>6.3</v>
      </c>
      <c r="CA468" s="125">
        <f t="shared" si="576"/>
        <v>9.8720081208623633E-2</v>
      </c>
      <c r="CB468" s="125">
        <f t="shared" si="577"/>
        <v>0.96761305922709295</v>
      </c>
      <c r="CC468" s="125">
        <f t="shared" si="578"/>
        <v>50.201333902746178</v>
      </c>
      <c r="CD468" s="125">
        <f t="shared" si="579"/>
        <v>1.6258676278291713</v>
      </c>
      <c r="CE468" s="125">
        <f t="shared" si="580"/>
        <v>31</v>
      </c>
      <c r="CF468" s="304" cm="1">
        <f t="array" ref="CF468">PEDBIKE_DELAY(BW468,BV468,AG468,AH468,AP468,AQ468,AN468,L468,FALSE)</f>
        <v>9.9148980740373833</v>
      </c>
      <c r="CG468" s="306">
        <f t="shared" si="581"/>
        <v>6.3</v>
      </c>
      <c r="CH468" s="125">
        <f t="shared" si="582"/>
        <v>1</v>
      </c>
      <c r="CI468" s="125">
        <f t="shared" si="583"/>
        <v>1.2263740175549561E-2</v>
      </c>
      <c r="CJ468" s="125">
        <f t="shared" si="584"/>
        <v>6.3</v>
      </c>
      <c r="CK468" s="125">
        <f t="shared" si="585"/>
        <v>0.96761305922709295</v>
      </c>
      <c r="CL468" s="125">
        <f t="shared" si="586"/>
        <v>1</v>
      </c>
      <c r="CM468" s="125">
        <f t="shared" si="587"/>
        <v>48.575466274917005</v>
      </c>
      <c r="CN468" s="125">
        <f t="shared" si="588"/>
        <v>1.6258676278291713</v>
      </c>
      <c r="CO468" s="127">
        <f t="shared" si="589"/>
        <v>31</v>
      </c>
      <c r="CP468" s="125" cm="1">
        <f t="array" ref="CP468">PEDBIKE_DELAY(BW468,AW468,AG468,AH468,AP468,AQ468,AN468,L468,FALSE)</f>
        <v>9.9148980740373833</v>
      </c>
      <c r="CQ468" s="126">
        <f t="shared" si="590"/>
        <v>30.5</v>
      </c>
      <c r="CR468" s="126">
        <f t="shared" si="591"/>
        <v>78.5</v>
      </c>
      <c r="CS468" s="126">
        <f t="shared" si="592"/>
        <v>54.5</v>
      </c>
      <c r="CT468" s="304">
        <f t="shared" si="593"/>
        <v>35.950000000000003</v>
      </c>
      <c r="CU468" s="126">
        <f t="shared" si="604"/>
        <v>0</v>
      </c>
      <c r="CV468" s="126">
        <f t="shared" si="594"/>
        <v>0</v>
      </c>
      <c r="CW468" s="127">
        <f t="shared" si="595"/>
        <v>0</v>
      </c>
      <c r="CX468" s="124">
        <f t="shared" si="596"/>
        <v>12</v>
      </c>
      <c r="CY468" s="124">
        <f t="shared" si="605"/>
        <v>2.2294999999999998</v>
      </c>
      <c r="CZ468" s="124">
        <f t="shared" si="606"/>
        <v>0</v>
      </c>
      <c r="DA468" s="125">
        <f t="shared" si="597"/>
        <v>-2.0678999999999998</v>
      </c>
      <c r="DB468" s="125">
        <f t="shared" si="598"/>
        <v>0.8085</v>
      </c>
      <c r="DC468" s="125">
        <f t="shared" si="599"/>
        <v>2.8729999999999993</v>
      </c>
      <c r="DD468" s="125">
        <f t="shared" si="607"/>
        <v>3.1025</v>
      </c>
      <c r="DE468" s="298" t="str">
        <f t="shared" si="600"/>
        <v>C</v>
      </c>
    </row>
    <row r="469" spans="1:109" x14ac:dyDescent="0.25">
      <c r="A469" s="23">
        <v>800</v>
      </c>
      <c r="B469" s="23">
        <v>35</v>
      </c>
      <c r="C469" s="23">
        <v>2</v>
      </c>
      <c r="D469" s="23" t="s">
        <v>267</v>
      </c>
      <c r="E469" s="312">
        <f t="shared" si="532"/>
        <v>2.9507421205235822</v>
      </c>
      <c r="F469" s="287" t="str">
        <f t="shared" si="533"/>
        <v>C</v>
      </c>
      <c r="G469" s="312">
        <f t="shared" si="534"/>
        <v>2.9885000000000002</v>
      </c>
      <c r="H469" s="312">
        <f t="shared" si="534"/>
        <v>3.5364999999999998</v>
      </c>
      <c r="I469" s="287" t="str">
        <f t="shared" si="535"/>
        <v>C</v>
      </c>
      <c r="J469" s="320">
        <f t="shared" si="601"/>
        <v>2</v>
      </c>
      <c r="K469" s="80">
        <f t="shared" si="602"/>
        <v>2</v>
      </c>
      <c r="L469" s="82">
        <f t="shared" si="603"/>
        <v>2</v>
      </c>
      <c r="M469" s="80">
        <f t="shared" si="536"/>
        <v>35</v>
      </c>
      <c r="N469" s="80">
        <f t="shared" si="537"/>
        <v>160</v>
      </c>
      <c r="O469" s="80">
        <f t="shared" si="538"/>
        <v>160</v>
      </c>
      <c r="P469" s="80">
        <f t="shared" si="539"/>
        <v>800</v>
      </c>
      <c r="Q469" s="80">
        <f t="shared" si="540"/>
        <v>2240</v>
      </c>
      <c r="R469" s="80">
        <f t="shared" si="541"/>
        <v>2240</v>
      </c>
      <c r="S469" s="80">
        <f t="shared" si="542"/>
        <v>80</v>
      </c>
      <c r="T469" s="80">
        <f>0</f>
        <v>0</v>
      </c>
      <c r="U469" s="80">
        <f>'Int. Sens. Plot'!$B$2</f>
        <v>100</v>
      </c>
      <c r="V469" s="80">
        <f>'Int. Sens. Plot'!$B$3</f>
        <v>25</v>
      </c>
      <c r="W469" s="80">
        <f t="shared" si="543"/>
        <v>5</v>
      </c>
      <c r="X469" s="80">
        <f t="shared" si="544"/>
        <v>5</v>
      </c>
      <c r="Y469" s="225">
        <v>0.5</v>
      </c>
      <c r="Z469" s="80">
        <v>0</v>
      </c>
      <c r="AA469" s="86">
        <v>45</v>
      </c>
      <c r="AB469" s="86">
        <v>5</v>
      </c>
      <c r="AC469" s="80">
        <v>90</v>
      </c>
      <c r="AD469" s="80">
        <v>45</v>
      </c>
      <c r="AE469" s="80">
        <v>12</v>
      </c>
      <c r="AF469" s="80">
        <f t="shared" si="545"/>
        <v>33</v>
      </c>
      <c r="AG469" s="80">
        <f t="shared" si="546"/>
        <v>33</v>
      </c>
      <c r="AH469" s="86">
        <v>0</v>
      </c>
      <c r="AI469" s="86">
        <v>12</v>
      </c>
      <c r="AJ469" s="40">
        <v>449.9</v>
      </c>
      <c r="AK469" s="86">
        <v>9</v>
      </c>
      <c r="AL469" s="86">
        <v>0</v>
      </c>
      <c r="AM469" s="91">
        <v>1</v>
      </c>
      <c r="AN469" s="91">
        <v>0.1</v>
      </c>
      <c r="AO469" s="122">
        <v>3.5</v>
      </c>
      <c r="AP469" s="122">
        <v>10</v>
      </c>
      <c r="AQ469" s="122">
        <v>3</v>
      </c>
      <c r="AR469" s="122">
        <v>3</v>
      </c>
      <c r="AS469" s="122" t="str">
        <f t="shared" si="547"/>
        <v>Free</v>
      </c>
      <c r="AT469" s="119" t="s">
        <v>74</v>
      </c>
      <c r="AU469" s="321" t="s">
        <v>74</v>
      </c>
      <c r="AV469" s="306">
        <f t="shared" si="548"/>
        <v>12.428571428571429</v>
      </c>
      <c r="AW469" s="276">
        <f t="shared" si="549"/>
        <v>0.62222222222222223</v>
      </c>
      <c r="AX469" s="276">
        <f t="shared" si="550"/>
        <v>2.7777777777777776E-2</v>
      </c>
      <c r="AY469" s="125">
        <f t="shared" si="551"/>
        <v>65.500300767572313</v>
      </c>
      <c r="AZ469" s="125">
        <f t="shared" si="552"/>
        <v>98.250451151358462</v>
      </c>
      <c r="BA469" s="125">
        <f t="shared" si="553"/>
        <v>141.42917296371604</v>
      </c>
      <c r="BB469" s="125">
        <f t="shared" si="554"/>
        <v>1</v>
      </c>
      <c r="BC469" s="125">
        <f t="shared" si="555"/>
        <v>1</v>
      </c>
      <c r="BD469" s="326">
        <f t="shared" si="556"/>
        <v>2.6554091130195559E+38</v>
      </c>
      <c r="BE469" s="125">
        <f t="shared" si="557"/>
        <v>2283</v>
      </c>
      <c r="BF469" s="125">
        <f t="shared" si="558"/>
        <v>3.0860335717448124</v>
      </c>
      <c r="BG469" s="125">
        <f t="shared" si="559"/>
        <v>0.97247071016552877</v>
      </c>
      <c r="BH469" s="127">
        <f t="shared" si="560"/>
        <v>280</v>
      </c>
      <c r="BI469" s="125">
        <f t="shared" si="561"/>
        <v>1.2739999999999998</v>
      </c>
      <c r="BJ469" s="125">
        <f t="shared" si="562"/>
        <v>0.1138</v>
      </c>
      <c r="BK469" s="127">
        <f t="shared" si="563"/>
        <v>49</v>
      </c>
      <c r="BL469" s="126">
        <f>IF(AS469="Signalized",(AC469-BK469)^2/(2*AC469),IF(AS469="Free",PEDBIKE_DELAY(AX469,AW469,AF469,AE469,AO469,AR469,AM469,L469,TRUE),IF(AS469="Stop",1,"Control N/A!")))</f>
        <v>0.79442285814336999</v>
      </c>
      <c r="BM469" s="125">
        <f t="shared" si="564"/>
        <v>-9.2285896419464376E-3</v>
      </c>
      <c r="BN469" s="125">
        <f t="shared" si="565"/>
        <v>2.9507421205235822</v>
      </c>
      <c r="BO469" s="124" t="str">
        <f t="shared" si="566"/>
        <v>C</v>
      </c>
      <c r="BP469" s="310"/>
      <c r="BQ469" s="302">
        <f t="shared" si="567"/>
        <v>1500</v>
      </c>
      <c r="BR469" s="126">
        <v>454</v>
      </c>
      <c r="BS469" s="127">
        <f t="shared" si="568"/>
        <v>1.2940877240591599E-6</v>
      </c>
      <c r="BT469" s="126">
        <f t="shared" si="569"/>
        <v>22.5</v>
      </c>
      <c r="BU469" s="303">
        <f t="shared" si="570"/>
        <v>6.3</v>
      </c>
      <c r="BV469" s="276">
        <f t="shared" si="571"/>
        <v>0.62222222222222223</v>
      </c>
      <c r="BW469" s="276">
        <f t="shared" si="572"/>
        <v>6.9444444444444441E-3</v>
      </c>
      <c r="BX469" s="125">
        <f t="shared" si="573"/>
        <v>1</v>
      </c>
      <c r="BY469" s="125">
        <f t="shared" si="574"/>
        <v>9.1490155759144029E-3</v>
      </c>
      <c r="BZ469" s="125">
        <f t="shared" si="575"/>
        <v>6.3</v>
      </c>
      <c r="CA469" s="125">
        <f t="shared" si="576"/>
        <v>0.11200385639617194</v>
      </c>
      <c r="CB469" s="125">
        <f t="shared" si="577"/>
        <v>0.98015890525562976</v>
      </c>
      <c r="CC469" s="125">
        <f t="shared" si="578"/>
        <v>74.573185605741116</v>
      </c>
      <c r="CD469" s="125">
        <f t="shared" si="579"/>
        <v>1.4796136409930203</v>
      </c>
      <c r="CE469" s="125">
        <f t="shared" si="580"/>
        <v>50</v>
      </c>
      <c r="CF469" s="304" cm="1">
        <f t="array" ref="CF469">PEDBIKE_DELAY(BW469,BV469,AG469,AH469,AP469,AQ469,AN469,L469,FALSE)</f>
        <v>12.510471534432419</v>
      </c>
      <c r="CG469" s="306">
        <f t="shared" si="581"/>
        <v>6.3</v>
      </c>
      <c r="CH469" s="125">
        <f t="shared" si="582"/>
        <v>1</v>
      </c>
      <c r="CI469" s="125">
        <f t="shared" si="583"/>
        <v>9.1490155759144029E-3</v>
      </c>
      <c r="CJ469" s="125">
        <f t="shared" si="584"/>
        <v>6.3</v>
      </c>
      <c r="CK469" s="125">
        <f t="shared" si="585"/>
        <v>0.98015890525562976</v>
      </c>
      <c r="CL469" s="125">
        <f t="shared" si="586"/>
        <v>1</v>
      </c>
      <c r="CM469" s="125">
        <f t="shared" si="587"/>
        <v>73.093571964748094</v>
      </c>
      <c r="CN469" s="125">
        <f t="shared" si="588"/>
        <v>1.4796136409930203</v>
      </c>
      <c r="CO469" s="127">
        <f t="shared" si="589"/>
        <v>50</v>
      </c>
      <c r="CP469" s="125" cm="1">
        <f t="array" ref="CP469">PEDBIKE_DELAY(BW469,AW469,AG469,AH469,AP469,AQ469,AN469,L469,FALSE)</f>
        <v>12.510471534432419</v>
      </c>
      <c r="CQ469" s="126">
        <f t="shared" si="590"/>
        <v>30.5</v>
      </c>
      <c r="CR469" s="126">
        <f t="shared" si="591"/>
        <v>78.5</v>
      </c>
      <c r="CS469" s="126">
        <f t="shared" si="592"/>
        <v>54.5</v>
      </c>
      <c r="CT469" s="304">
        <f t="shared" si="593"/>
        <v>35.950000000000003</v>
      </c>
      <c r="CU469" s="126">
        <f t="shared" si="604"/>
        <v>0</v>
      </c>
      <c r="CV469" s="126">
        <f t="shared" si="594"/>
        <v>0</v>
      </c>
      <c r="CW469" s="127">
        <f t="shared" si="595"/>
        <v>0</v>
      </c>
      <c r="CX469" s="124">
        <f t="shared" si="596"/>
        <v>12</v>
      </c>
      <c r="CY469" s="124">
        <f t="shared" si="605"/>
        <v>2.5479999999999996</v>
      </c>
      <c r="CZ469" s="124">
        <f t="shared" si="606"/>
        <v>0</v>
      </c>
      <c r="DA469" s="125">
        <f t="shared" si="597"/>
        <v>-2.0678999999999998</v>
      </c>
      <c r="DB469" s="125">
        <f t="shared" si="598"/>
        <v>0.92400000000000004</v>
      </c>
      <c r="DC469" s="125">
        <f t="shared" si="599"/>
        <v>2.9885000000000002</v>
      </c>
      <c r="DD469" s="125">
        <f t="shared" si="607"/>
        <v>3.5364999999999998</v>
      </c>
      <c r="DE469" s="298" t="str">
        <f t="shared" si="600"/>
        <v>C</v>
      </c>
    </row>
    <row r="470" spans="1:109" x14ac:dyDescent="0.25">
      <c r="A470" s="23">
        <v>900</v>
      </c>
      <c r="B470" s="23">
        <v>35</v>
      </c>
      <c r="C470" s="23">
        <v>2</v>
      </c>
      <c r="D470" s="23" t="s">
        <v>267</v>
      </c>
      <c r="E470" s="312">
        <f t="shared" si="532"/>
        <v>3.1197277012057687</v>
      </c>
      <c r="F470" s="287" t="str">
        <f t="shared" si="533"/>
        <v>C</v>
      </c>
      <c r="G470" s="312">
        <f t="shared" si="534"/>
        <v>3.1040000000000001</v>
      </c>
      <c r="H470" s="312">
        <f t="shared" si="534"/>
        <v>3.9704999999999995</v>
      </c>
      <c r="I470" s="287" t="str">
        <f t="shared" si="535"/>
        <v>C</v>
      </c>
      <c r="J470" s="320">
        <f t="shared" si="601"/>
        <v>2</v>
      </c>
      <c r="K470" s="80">
        <f t="shared" si="602"/>
        <v>2</v>
      </c>
      <c r="L470" s="82">
        <f t="shared" si="603"/>
        <v>2</v>
      </c>
      <c r="M470" s="80">
        <f t="shared" si="536"/>
        <v>35</v>
      </c>
      <c r="N470" s="80">
        <f t="shared" si="537"/>
        <v>180</v>
      </c>
      <c r="O470" s="80">
        <f t="shared" si="538"/>
        <v>180</v>
      </c>
      <c r="P470" s="80">
        <f t="shared" si="539"/>
        <v>900</v>
      </c>
      <c r="Q470" s="80">
        <f t="shared" si="540"/>
        <v>2520</v>
      </c>
      <c r="R470" s="80">
        <f t="shared" si="541"/>
        <v>2520</v>
      </c>
      <c r="S470" s="80">
        <f t="shared" si="542"/>
        <v>90</v>
      </c>
      <c r="T470" s="80">
        <f>0</f>
        <v>0</v>
      </c>
      <c r="U470" s="80">
        <f>'Int. Sens. Plot'!$B$2</f>
        <v>100</v>
      </c>
      <c r="V470" s="80">
        <f>'Int. Sens. Plot'!$B$3</f>
        <v>25</v>
      </c>
      <c r="W470" s="80">
        <f t="shared" si="543"/>
        <v>5</v>
      </c>
      <c r="X470" s="80">
        <f t="shared" si="544"/>
        <v>5</v>
      </c>
      <c r="Y470" s="225">
        <v>0.5</v>
      </c>
      <c r="Z470" s="80">
        <v>0</v>
      </c>
      <c r="AA470" s="86">
        <v>45</v>
      </c>
      <c r="AB470" s="86">
        <v>5</v>
      </c>
      <c r="AC470" s="80">
        <v>90</v>
      </c>
      <c r="AD470" s="80">
        <v>45</v>
      </c>
      <c r="AE470" s="80">
        <v>12</v>
      </c>
      <c r="AF470" s="80">
        <f t="shared" si="545"/>
        <v>33</v>
      </c>
      <c r="AG470" s="80">
        <f t="shared" si="546"/>
        <v>33</v>
      </c>
      <c r="AH470" s="86">
        <v>0</v>
      </c>
      <c r="AI470" s="86">
        <v>12</v>
      </c>
      <c r="AJ470" s="40">
        <v>450.9</v>
      </c>
      <c r="AK470" s="86">
        <v>9</v>
      </c>
      <c r="AL470" s="86">
        <v>0</v>
      </c>
      <c r="AM470" s="91">
        <v>1</v>
      </c>
      <c r="AN470" s="91">
        <v>0.1</v>
      </c>
      <c r="AO470" s="122">
        <v>3.5</v>
      </c>
      <c r="AP470" s="122">
        <v>10</v>
      </c>
      <c r="AQ470" s="122">
        <v>3</v>
      </c>
      <c r="AR470" s="122">
        <v>3</v>
      </c>
      <c r="AS470" s="122" t="str">
        <f t="shared" si="547"/>
        <v>Free</v>
      </c>
      <c r="AT470" s="119" t="s">
        <v>74</v>
      </c>
      <c r="AU470" s="321" t="s">
        <v>74</v>
      </c>
      <c r="AV470" s="306">
        <f t="shared" si="548"/>
        <v>12.428571428571429</v>
      </c>
      <c r="AW470" s="276">
        <f t="shared" si="549"/>
        <v>0.7</v>
      </c>
      <c r="AX470" s="276">
        <f t="shared" si="550"/>
        <v>2.7777777777777776E-2</v>
      </c>
      <c r="AY470" s="125">
        <f t="shared" si="551"/>
        <v>153.19987586137708</v>
      </c>
      <c r="AZ470" s="125">
        <f t="shared" si="552"/>
        <v>229.79981379206561</v>
      </c>
      <c r="BA470" s="125">
        <f t="shared" si="553"/>
        <v>316.82832315132561</v>
      </c>
      <c r="BB470" s="125">
        <f t="shared" si="554"/>
        <v>1</v>
      </c>
      <c r="BC470" s="125">
        <f t="shared" si="555"/>
        <v>1</v>
      </c>
      <c r="BD470" s="326">
        <f t="shared" si="556"/>
        <v>2.9693177791486872E+96</v>
      </c>
      <c r="BE470" s="125">
        <f t="shared" si="557"/>
        <v>6003</v>
      </c>
      <c r="BF470" s="125">
        <f t="shared" si="558"/>
        <v>2.7693496999915777</v>
      </c>
      <c r="BG470" s="125">
        <f t="shared" si="559"/>
        <v>0.97247071016552877</v>
      </c>
      <c r="BH470" s="127">
        <f t="shared" si="560"/>
        <v>315</v>
      </c>
      <c r="BI470" s="125">
        <f t="shared" si="561"/>
        <v>1.4332499999999997</v>
      </c>
      <c r="BJ470" s="125">
        <f t="shared" si="562"/>
        <v>0.128025</v>
      </c>
      <c r="BK470" s="127">
        <f t="shared" si="563"/>
        <v>49</v>
      </c>
      <c r="BL470" s="126">
        <f>IF(AS470="Signalized",(AC470-BK470)^2/(2*AC470),IF(AS470="Free",PEDBIKE_DELAY(AX470,AW470,AF470,AE470,AO470,AR470,AM470,L470,TRUE),IF(AS470="Stop",1,"Control N/A!")))</f>
        <v>0.71028073440420769</v>
      </c>
      <c r="BM470" s="125">
        <f t="shared" si="564"/>
        <v>-1.3718008959759753E-2</v>
      </c>
      <c r="BN470" s="125">
        <f t="shared" si="565"/>
        <v>3.1197277012057687</v>
      </c>
      <c r="BO470" s="124" t="str">
        <f t="shared" si="566"/>
        <v>C</v>
      </c>
      <c r="BP470" s="310"/>
      <c r="BQ470" s="302">
        <f t="shared" si="567"/>
        <v>1500</v>
      </c>
      <c r="BR470" s="126">
        <v>455</v>
      </c>
      <c r="BS470" s="127">
        <f t="shared" si="568"/>
        <v>9.8823857025715996E-8</v>
      </c>
      <c r="BT470" s="126">
        <f t="shared" si="569"/>
        <v>22.5</v>
      </c>
      <c r="BU470" s="303">
        <f t="shared" si="570"/>
        <v>6.3</v>
      </c>
      <c r="BV470" s="276">
        <f t="shared" si="571"/>
        <v>0.7</v>
      </c>
      <c r="BW470" s="276">
        <f t="shared" si="572"/>
        <v>6.9444444444444441E-3</v>
      </c>
      <c r="BX470" s="125">
        <f t="shared" si="573"/>
        <v>1</v>
      </c>
      <c r="BY470" s="125">
        <f t="shared" si="574"/>
        <v>7.0781649102053508E-3</v>
      </c>
      <c r="BZ470" s="125">
        <f t="shared" si="575"/>
        <v>6.3</v>
      </c>
      <c r="CA470" s="125">
        <f t="shared" si="576"/>
        <v>0.12509184481475499</v>
      </c>
      <c r="CB470" s="125">
        <f t="shared" si="577"/>
        <v>0.98784482167008503</v>
      </c>
      <c r="CC470" s="125">
        <f t="shared" si="578"/>
        <v>111.15028511441753</v>
      </c>
      <c r="CD470" s="125">
        <f t="shared" si="579"/>
        <v>1.3510515369866356</v>
      </c>
      <c r="CE470" s="125">
        <f t="shared" si="580"/>
        <v>82</v>
      </c>
      <c r="CF470" s="304" cm="1">
        <f t="array" ref="CF470">PEDBIKE_DELAY(BW470,BV470,AG470,AH470,AP470,AQ470,AN470,L470,FALSE)</f>
        <v>15.431848416926329</v>
      </c>
      <c r="CG470" s="306">
        <f t="shared" si="581"/>
        <v>6.3</v>
      </c>
      <c r="CH470" s="125">
        <f t="shared" si="582"/>
        <v>1</v>
      </c>
      <c r="CI470" s="125">
        <f t="shared" si="583"/>
        <v>7.0781649102053508E-3</v>
      </c>
      <c r="CJ470" s="125">
        <f t="shared" si="584"/>
        <v>6.3</v>
      </c>
      <c r="CK470" s="125">
        <f t="shared" si="585"/>
        <v>0.98784482167008503</v>
      </c>
      <c r="CL470" s="125">
        <f t="shared" si="586"/>
        <v>1</v>
      </c>
      <c r="CM470" s="125">
        <f t="shared" si="587"/>
        <v>109.79923357743088</v>
      </c>
      <c r="CN470" s="125">
        <f t="shared" si="588"/>
        <v>1.3510515369866356</v>
      </c>
      <c r="CO470" s="127">
        <f t="shared" si="589"/>
        <v>82</v>
      </c>
      <c r="CP470" s="125" cm="1">
        <f t="array" ref="CP470">PEDBIKE_DELAY(BW470,AW470,AG470,AH470,AP470,AQ470,AN470,L470,FALSE)</f>
        <v>15.431848416926329</v>
      </c>
      <c r="CQ470" s="126">
        <f t="shared" si="590"/>
        <v>30.5</v>
      </c>
      <c r="CR470" s="126">
        <f t="shared" si="591"/>
        <v>78.5</v>
      </c>
      <c r="CS470" s="126">
        <f t="shared" si="592"/>
        <v>54.5</v>
      </c>
      <c r="CT470" s="304">
        <f t="shared" si="593"/>
        <v>35.950000000000003</v>
      </c>
      <c r="CU470" s="126">
        <f t="shared" si="604"/>
        <v>0</v>
      </c>
      <c r="CV470" s="126">
        <f t="shared" si="594"/>
        <v>0</v>
      </c>
      <c r="CW470" s="127">
        <f t="shared" si="595"/>
        <v>0</v>
      </c>
      <c r="CX470" s="124">
        <f t="shared" si="596"/>
        <v>12</v>
      </c>
      <c r="CY470" s="124">
        <f t="shared" si="605"/>
        <v>2.8664999999999994</v>
      </c>
      <c r="CZ470" s="124">
        <f t="shared" si="606"/>
        <v>0</v>
      </c>
      <c r="DA470" s="125">
        <f t="shared" si="597"/>
        <v>-2.0678999999999998</v>
      </c>
      <c r="DB470" s="125">
        <f t="shared" si="598"/>
        <v>1.0395000000000001</v>
      </c>
      <c r="DC470" s="125">
        <f t="shared" si="599"/>
        <v>3.1040000000000001</v>
      </c>
      <c r="DD470" s="125">
        <f t="shared" si="607"/>
        <v>3.9704999999999995</v>
      </c>
      <c r="DE470" s="298" t="str">
        <f t="shared" si="600"/>
        <v>C</v>
      </c>
    </row>
    <row r="471" spans="1:109" x14ac:dyDescent="0.25">
      <c r="A471" s="23">
        <v>1000</v>
      </c>
      <c r="B471" s="23">
        <v>35</v>
      </c>
      <c r="C471" s="23">
        <v>2</v>
      </c>
      <c r="D471" s="23" t="s">
        <v>267</v>
      </c>
      <c r="E471" s="312">
        <f t="shared" si="532"/>
        <v>3.2890933922325809</v>
      </c>
      <c r="F471" s="287" t="str">
        <f t="shared" si="533"/>
        <v>C</v>
      </c>
      <c r="G471" s="312">
        <f t="shared" si="534"/>
        <v>3.2195</v>
      </c>
      <c r="H471" s="312">
        <f t="shared" si="534"/>
        <v>4.4045000000000005</v>
      </c>
      <c r="I471" s="287" t="str">
        <f t="shared" si="535"/>
        <v>C</v>
      </c>
      <c r="J471" s="320">
        <f t="shared" si="601"/>
        <v>2</v>
      </c>
      <c r="K471" s="80">
        <f t="shared" si="602"/>
        <v>2</v>
      </c>
      <c r="L471" s="82">
        <f t="shared" si="603"/>
        <v>2</v>
      </c>
      <c r="M471" s="80">
        <f t="shared" si="536"/>
        <v>35</v>
      </c>
      <c r="N471" s="80">
        <f t="shared" si="537"/>
        <v>200</v>
      </c>
      <c r="O471" s="80">
        <f t="shared" si="538"/>
        <v>200</v>
      </c>
      <c r="P471" s="80">
        <f t="shared" si="539"/>
        <v>1000</v>
      </c>
      <c r="Q471" s="80">
        <f t="shared" si="540"/>
        <v>2800</v>
      </c>
      <c r="R471" s="80">
        <f t="shared" si="541"/>
        <v>2800</v>
      </c>
      <c r="S471" s="80">
        <f t="shared" si="542"/>
        <v>100</v>
      </c>
      <c r="T471" s="80">
        <f>0</f>
        <v>0</v>
      </c>
      <c r="U471" s="80">
        <f>'Int. Sens. Plot'!$B$2</f>
        <v>100</v>
      </c>
      <c r="V471" s="80">
        <f>'Int. Sens. Plot'!$B$3</f>
        <v>25</v>
      </c>
      <c r="W471" s="80">
        <f t="shared" si="543"/>
        <v>5</v>
      </c>
      <c r="X471" s="80">
        <f t="shared" si="544"/>
        <v>5</v>
      </c>
      <c r="Y471" s="225">
        <v>0.5</v>
      </c>
      <c r="Z471" s="80">
        <v>0</v>
      </c>
      <c r="AA471" s="86">
        <v>45</v>
      </c>
      <c r="AB471" s="86">
        <v>5</v>
      </c>
      <c r="AC471" s="80">
        <v>90</v>
      </c>
      <c r="AD471" s="80">
        <v>45</v>
      </c>
      <c r="AE471" s="80">
        <v>12</v>
      </c>
      <c r="AF471" s="80">
        <f t="shared" si="545"/>
        <v>33</v>
      </c>
      <c r="AG471" s="80">
        <f t="shared" si="546"/>
        <v>33</v>
      </c>
      <c r="AH471" s="86">
        <v>0</v>
      </c>
      <c r="AI471" s="86">
        <v>12</v>
      </c>
      <c r="AJ471" s="40">
        <v>451.9</v>
      </c>
      <c r="AK471" s="86">
        <v>9</v>
      </c>
      <c r="AL471" s="86">
        <v>0</v>
      </c>
      <c r="AM471" s="91">
        <v>1</v>
      </c>
      <c r="AN471" s="91">
        <v>0.1</v>
      </c>
      <c r="AO471" s="122">
        <v>3.5</v>
      </c>
      <c r="AP471" s="122">
        <v>10</v>
      </c>
      <c r="AQ471" s="122">
        <v>3</v>
      </c>
      <c r="AR471" s="122">
        <v>3</v>
      </c>
      <c r="AS471" s="122" t="str">
        <f t="shared" si="547"/>
        <v>Free</v>
      </c>
      <c r="AT471" s="119" t="s">
        <v>74</v>
      </c>
      <c r="AU471" s="321" t="s">
        <v>74</v>
      </c>
      <c r="AV471" s="306">
        <f t="shared" si="548"/>
        <v>12.428571428571429</v>
      </c>
      <c r="AW471" s="276">
        <f t="shared" si="549"/>
        <v>0.77777777777777779</v>
      </c>
      <c r="AX471" s="276">
        <f t="shared" si="550"/>
        <v>2.7777777777777776E-2</v>
      </c>
      <c r="AY471" s="125">
        <f t="shared" si="551"/>
        <v>363.27535292532644</v>
      </c>
      <c r="AZ471" s="125">
        <f t="shared" si="552"/>
        <v>544.9130293879897</v>
      </c>
      <c r="BA471" s="125">
        <f t="shared" si="553"/>
        <v>736.97927727922433</v>
      </c>
      <c r="BB471" s="125">
        <f t="shared" si="554"/>
        <v>1</v>
      </c>
      <c r="BC471" s="125">
        <f t="shared" si="555"/>
        <v>1</v>
      </c>
      <c r="BD471" s="326">
        <f t="shared" si="556"/>
        <v>1.1204504850925581E+249</v>
      </c>
      <c r="BE471" s="125">
        <f t="shared" si="557"/>
        <v>15783</v>
      </c>
      <c r="BF471" s="125">
        <f t="shared" si="558"/>
        <v>2.5129693627984313</v>
      </c>
      <c r="BG471" s="125">
        <f t="shared" si="559"/>
        <v>0.97247071016552877</v>
      </c>
      <c r="BH471" s="127">
        <f t="shared" si="560"/>
        <v>350</v>
      </c>
      <c r="BI471" s="125">
        <f t="shared" si="561"/>
        <v>1.5925</v>
      </c>
      <c r="BJ471" s="125">
        <f t="shared" si="562"/>
        <v>0.14224999999999999</v>
      </c>
      <c r="BK471" s="127">
        <f t="shared" si="563"/>
        <v>49</v>
      </c>
      <c r="BL471" s="126">
        <f>IF(AS471="Signalized",(AC471-BK471)^2/(2*AC471),IF(AS471="Free",PEDBIKE_DELAY(AX471,AW471,AF471,AE471,AO471,AR471,AM471,L471,TRUE),IF(AS471="Stop",1,"Control N/A!")))</f>
        <v>0.64109891555720988</v>
      </c>
      <c r="BM471" s="125">
        <f t="shared" si="564"/>
        <v>-1.7827317932948113E-2</v>
      </c>
      <c r="BN471" s="125">
        <f t="shared" si="565"/>
        <v>3.2890933922325809</v>
      </c>
      <c r="BO471" s="124" t="str">
        <f t="shared" si="566"/>
        <v>C</v>
      </c>
      <c r="BP471" s="310"/>
      <c r="BQ471" s="302">
        <f t="shared" si="567"/>
        <v>1500</v>
      </c>
      <c r="BR471" s="126">
        <v>456</v>
      </c>
      <c r="BS471" s="127">
        <f t="shared" si="568"/>
        <v>7.4633599640534232E-9</v>
      </c>
      <c r="BT471" s="126">
        <f t="shared" si="569"/>
        <v>22.5</v>
      </c>
      <c r="BU471" s="303">
        <f t="shared" si="570"/>
        <v>6.3</v>
      </c>
      <c r="BV471" s="276">
        <f t="shared" si="571"/>
        <v>0.77777777777777779</v>
      </c>
      <c r="BW471" s="276">
        <f t="shared" si="572"/>
        <v>6.9444444444444441E-3</v>
      </c>
      <c r="BX471" s="125">
        <f t="shared" si="573"/>
        <v>1</v>
      </c>
      <c r="BY471" s="125">
        <f t="shared" si="574"/>
        <v>5.7044790949202489E-3</v>
      </c>
      <c r="BZ471" s="125">
        <f t="shared" si="575"/>
        <v>6.3</v>
      </c>
      <c r="CA471" s="125">
        <f t="shared" si="576"/>
        <v>0.13798693212438751</v>
      </c>
      <c r="CB471" s="125">
        <f t="shared" si="577"/>
        <v>0.99255341692907562</v>
      </c>
      <c r="CC471" s="125">
        <f t="shared" si="578"/>
        <v>166.31102272697819</v>
      </c>
      <c r="CD471" s="125">
        <f t="shared" si="579"/>
        <v>1.2384488463468286</v>
      </c>
      <c r="CE471" s="125">
        <f t="shared" si="580"/>
        <v>134</v>
      </c>
      <c r="CF471" s="304" cm="1">
        <f t="array" ref="CF471">PEDBIKE_DELAY(BW471,BV471,AG471,AH471,AP471,AQ471,AN471,L471,FALSE)</f>
        <v>18.627914572634406</v>
      </c>
      <c r="CG471" s="306">
        <f t="shared" si="581"/>
        <v>6.3</v>
      </c>
      <c r="CH471" s="125">
        <f t="shared" si="582"/>
        <v>1</v>
      </c>
      <c r="CI471" s="125">
        <f t="shared" si="583"/>
        <v>5.7044790949202489E-3</v>
      </c>
      <c r="CJ471" s="125">
        <f t="shared" si="584"/>
        <v>6.3</v>
      </c>
      <c r="CK471" s="125">
        <f t="shared" si="585"/>
        <v>0.99255341692907562</v>
      </c>
      <c r="CL471" s="125">
        <f t="shared" si="586"/>
        <v>1</v>
      </c>
      <c r="CM471" s="125">
        <f t="shared" si="587"/>
        <v>165.07257388063135</v>
      </c>
      <c r="CN471" s="125">
        <f t="shared" si="588"/>
        <v>1.2384488463468286</v>
      </c>
      <c r="CO471" s="127">
        <f t="shared" si="589"/>
        <v>134</v>
      </c>
      <c r="CP471" s="125" cm="1">
        <f t="array" ref="CP471">PEDBIKE_DELAY(BW471,AW471,AG471,AH471,AP471,AQ471,AN471,L471,FALSE)</f>
        <v>18.627914572634406</v>
      </c>
      <c r="CQ471" s="126">
        <f t="shared" si="590"/>
        <v>30.5</v>
      </c>
      <c r="CR471" s="126">
        <f t="shared" si="591"/>
        <v>78.5</v>
      </c>
      <c r="CS471" s="126">
        <f t="shared" si="592"/>
        <v>54.5</v>
      </c>
      <c r="CT471" s="304">
        <f t="shared" si="593"/>
        <v>35.950000000000003</v>
      </c>
      <c r="CU471" s="126">
        <f t="shared" si="604"/>
        <v>0</v>
      </c>
      <c r="CV471" s="126">
        <f t="shared" si="594"/>
        <v>0</v>
      </c>
      <c r="CW471" s="127">
        <f t="shared" si="595"/>
        <v>0</v>
      </c>
      <c r="CX471" s="124">
        <f t="shared" si="596"/>
        <v>12</v>
      </c>
      <c r="CY471" s="124">
        <f t="shared" si="605"/>
        <v>3.1850000000000001</v>
      </c>
      <c r="CZ471" s="124">
        <f t="shared" si="606"/>
        <v>0</v>
      </c>
      <c r="DA471" s="125">
        <f t="shared" si="597"/>
        <v>-2.0678999999999998</v>
      </c>
      <c r="DB471" s="125">
        <f t="shared" si="598"/>
        <v>1.155</v>
      </c>
      <c r="DC471" s="125">
        <f t="shared" si="599"/>
        <v>3.2195</v>
      </c>
      <c r="DD471" s="125">
        <f t="shared" si="607"/>
        <v>4.4045000000000005</v>
      </c>
      <c r="DE471" s="298" t="str">
        <f t="shared" si="600"/>
        <v>C</v>
      </c>
    </row>
    <row r="472" spans="1:109" x14ac:dyDescent="0.25">
      <c r="A472" s="23">
        <v>1100</v>
      </c>
      <c r="B472" s="23">
        <v>35</v>
      </c>
      <c r="C472" s="23">
        <v>2</v>
      </c>
      <c r="D472" s="23" t="s">
        <v>267</v>
      </c>
      <c r="E472" s="312">
        <f t="shared" si="532"/>
        <v>3.4588031694810977</v>
      </c>
      <c r="F472" s="287" t="str">
        <f t="shared" si="533"/>
        <v>C</v>
      </c>
      <c r="G472" s="312">
        <f t="shared" si="534"/>
        <v>3.335</v>
      </c>
      <c r="H472" s="312">
        <f t="shared" si="534"/>
        <v>4.8384999999999998</v>
      </c>
      <c r="I472" s="287" t="str">
        <f t="shared" si="535"/>
        <v>C</v>
      </c>
      <c r="J472" s="320">
        <f t="shared" si="601"/>
        <v>2</v>
      </c>
      <c r="K472" s="80">
        <f t="shared" si="602"/>
        <v>2</v>
      </c>
      <c r="L472" s="82">
        <f t="shared" si="603"/>
        <v>2</v>
      </c>
      <c r="M472" s="80">
        <f t="shared" si="536"/>
        <v>35</v>
      </c>
      <c r="N472" s="80">
        <f t="shared" si="537"/>
        <v>220</v>
      </c>
      <c r="O472" s="80">
        <f t="shared" si="538"/>
        <v>220</v>
      </c>
      <c r="P472" s="80">
        <f t="shared" si="539"/>
        <v>1100</v>
      </c>
      <c r="Q472" s="80">
        <f t="shared" si="540"/>
        <v>3080</v>
      </c>
      <c r="R472" s="80">
        <f t="shared" si="541"/>
        <v>3080</v>
      </c>
      <c r="S472" s="80">
        <f t="shared" si="542"/>
        <v>110</v>
      </c>
      <c r="T472" s="80">
        <f>0</f>
        <v>0</v>
      </c>
      <c r="U472" s="80">
        <f>'Int. Sens. Plot'!$B$2</f>
        <v>100</v>
      </c>
      <c r="V472" s="80">
        <f>'Int. Sens. Plot'!$B$3</f>
        <v>25</v>
      </c>
      <c r="W472" s="80">
        <f t="shared" si="543"/>
        <v>5</v>
      </c>
      <c r="X472" s="80">
        <f t="shared" si="544"/>
        <v>5</v>
      </c>
      <c r="Y472" s="225">
        <v>0.5</v>
      </c>
      <c r="Z472" s="80">
        <v>0</v>
      </c>
      <c r="AA472" s="86">
        <v>45</v>
      </c>
      <c r="AB472" s="86">
        <v>5</v>
      </c>
      <c r="AC472" s="80">
        <v>90</v>
      </c>
      <c r="AD472" s="80">
        <v>45</v>
      </c>
      <c r="AE472" s="80">
        <v>12</v>
      </c>
      <c r="AF472" s="80">
        <f t="shared" si="545"/>
        <v>33</v>
      </c>
      <c r="AG472" s="80">
        <f t="shared" si="546"/>
        <v>33</v>
      </c>
      <c r="AH472" s="86">
        <v>0</v>
      </c>
      <c r="AI472" s="86">
        <v>12</v>
      </c>
      <c r="AJ472" s="40">
        <v>452.9</v>
      </c>
      <c r="AK472" s="86">
        <v>9</v>
      </c>
      <c r="AL472" s="86">
        <v>0</v>
      </c>
      <c r="AM472" s="91">
        <v>1</v>
      </c>
      <c r="AN472" s="91">
        <v>0.1</v>
      </c>
      <c r="AO472" s="122">
        <v>3.5</v>
      </c>
      <c r="AP472" s="122">
        <v>10</v>
      </c>
      <c r="AQ472" s="122">
        <v>3</v>
      </c>
      <c r="AR472" s="122">
        <v>3</v>
      </c>
      <c r="AS472" s="122" t="str">
        <f t="shared" si="547"/>
        <v>Free</v>
      </c>
      <c r="AT472" s="119" t="s">
        <v>74</v>
      </c>
      <c r="AU472" s="321" t="s">
        <v>74</v>
      </c>
      <c r="AV472" s="306">
        <f t="shared" si="548"/>
        <v>12.428571428571429</v>
      </c>
      <c r="AW472" s="276">
        <f t="shared" si="549"/>
        <v>0.85555555555555551</v>
      </c>
      <c r="AX472" s="276">
        <f t="shared" si="550"/>
        <v>2.7777777777777776E-2</v>
      </c>
      <c r="AY472" s="125">
        <f t="shared" si="551"/>
        <v>870.37778396925114</v>
      </c>
      <c r="AZ472" s="125">
        <f t="shared" si="552"/>
        <v>1305.5666759538767</v>
      </c>
      <c r="BA472" s="125">
        <f t="shared" si="553"/>
        <v>1751.1841393670736</v>
      </c>
      <c r="BB472" s="125">
        <f t="shared" si="554"/>
        <v>1</v>
      </c>
      <c r="BC472" s="125">
        <f t="shared" si="555"/>
        <v>1</v>
      </c>
      <c r="BD472" s="326" t="e">
        <f t="shared" si="556"/>
        <v>#NUM!</v>
      </c>
      <c r="BE472" s="125">
        <f t="shared" si="557"/>
        <v>41495</v>
      </c>
      <c r="BF472" s="125">
        <f t="shared" si="558"/>
        <v>2.2994131821035446</v>
      </c>
      <c r="BG472" s="125">
        <f t="shared" si="559"/>
        <v>0.97247071016552877</v>
      </c>
      <c r="BH472" s="127">
        <f t="shared" si="560"/>
        <v>385</v>
      </c>
      <c r="BI472" s="125">
        <f t="shared" si="561"/>
        <v>1.7517499999999999</v>
      </c>
      <c r="BJ472" s="125">
        <f t="shared" si="562"/>
        <v>0.156475</v>
      </c>
      <c r="BK472" s="127">
        <f t="shared" si="563"/>
        <v>49</v>
      </c>
      <c r="BL472" s="126">
        <f>IF(AS472="Signalized",(AC472-BK472)^2/(2*AC472),IF(AS472="Free",PEDBIKE_DELAY(AX472,AW472,AF472,AE472,AO472,AR472,AM472,L472,TRUE),IF(AS472="Stop",1,"Control N/A!")))</f>
        <v>0.58364208701129783</v>
      </c>
      <c r="BM472" s="125">
        <f t="shared" si="564"/>
        <v>-2.1592540684431203E-2</v>
      </c>
      <c r="BN472" s="125">
        <f t="shared" si="565"/>
        <v>3.4588031694810977</v>
      </c>
      <c r="BO472" s="124" t="str">
        <f t="shared" si="566"/>
        <v>C</v>
      </c>
      <c r="BP472" s="310"/>
      <c r="BQ472" s="302">
        <f t="shared" si="567"/>
        <v>1500</v>
      </c>
      <c r="BR472" s="126">
        <v>457</v>
      </c>
      <c r="BS472" s="127">
        <f t="shared" si="568"/>
        <v>5.5741863398905185E-10</v>
      </c>
      <c r="BT472" s="126">
        <f t="shared" si="569"/>
        <v>22.5</v>
      </c>
      <c r="BU472" s="303">
        <f t="shared" si="570"/>
        <v>6.3</v>
      </c>
      <c r="BV472" s="276">
        <f t="shared" si="571"/>
        <v>0.85555555555555551</v>
      </c>
      <c r="BW472" s="276">
        <f t="shared" si="572"/>
        <v>6.9444444444444441E-3</v>
      </c>
      <c r="BX472" s="125">
        <f t="shared" si="573"/>
        <v>1</v>
      </c>
      <c r="BY472" s="125">
        <f t="shared" si="574"/>
        <v>4.7977208709593204E-3</v>
      </c>
      <c r="BZ472" s="125">
        <f t="shared" si="575"/>
        <v>6.3</v>
      </c>
      <c r="CA472" s="125">
        <f t="shared" si="576"/>
        <v>0.15069196145394803</v>
      </c>
      <c r="CB472" s="125">
        <f t="shared" si="577"/>
        <v>0.99543802666426484</v>
      </c>
      <c r="CC472" s="125">
        <f t="shared" si="578"/>
        <v>249.8828772028028</v>
      </c>
      <c r="CD472" s="125">
        <f t="shared" si="579"/>
        <v>1.1399590228559535</v>
      </c>
      <c r="CE472" s="125">
        <f t="shared" si="580"/>
        <v>219</v>
      </c>
      <c r="CF472" s="304" cm="1">
        <f t="array" ref="CF472">PEDBIKE_DELAY(BW472,BV472,AG472,AH472,AP472,AQ472,AN472,L472,FALSE)</f>
        <v>21.988313322977184</v>
      </c>
      <c r="CG472" s="306">
        <f t="shared" si="581"/>
        <v>6.3</v>
      </c>
      <c r="CH472" s="125">
        <f t="shared" si="582"/>
        <v>1</v>
      </c>
      <c r="CI472" s="125">
        <f t="shared" si="583"/>
        <v>4.7977208709593204E-3</v>
      </c>
      <c r="CJ472" s="125">
        <f t="shared" si="584"/>
        <v>6.3</v>
      </c>
      <c r="CK472" s="125">
        <f t="shared" si="585"/>
        <v>0.99543802666426495</v>
      </c>
      <c r="CL472" s="125">
        <f t="shared" si="586"/>
        <v>1</v>
      </c>
      <c r="CM472" s="125">
        <f t="shared" si="587"/>
        <v>248.74291817994683</v>
      </c>
      <c r="CN472" s="125">
        <f t="shared" si="588"/>
        <v>1.1399590228559535</v>
      </c>
      <c r="CO472" s="127">
        <f t="shared" si="589"/>
        <v>219</v>
      </c>
      <c r="CP472" s="125" cm="1">
        <f t="array" ref="CP472">PEDBIKE_DELAY(BW472,AW472,AG472,AH472,AP472,AQ472,AN472,L472,FALSE)</f>
        <v>21.988313322977184</v>
      </c>
      <c r="CQ472" s="126">
        <f t="shared" si="590"/>
        <v>30.5</v>
      </c>
      <c r="CR472" s="126">
        <f t="shared" si="591"/>
        <v>78.5</v>
      </c>
      <c r="CS472" s="126">
        <f t="shared" si="592"/>
        <v>54.5</v>
      </c>
      <c r="CT472" s="304">
        <f t="shared" si="593"/>
        <v>35.950000000000003</v>
      </c>
      <c r="CU472" s="126">
        <f t="shared" si="604"/>
        <v>0</v>
      </c>
      <c r="CV472" s="126">
        <f t="shared" si="594"/>
        <v>0</v>
      </c>
      <c r="CW472" s="127">
        <f t="shared" si="595"/>
        <v>0</v>
      </c>
      <c r="CX472" s="124">
        <f t="shared" si="596"/>
        <v>12</v>
      </c>
      <c r="CY472" s="124">
        <f t="shared" si="605"/>
        <v>3.5034999999999998</v>
      </c>
      <c r="CZ472" s="124">
        <f t="shared" si="606"/>
        <v>0</v>
      </c>
      <c r="DA472" s="125">
        <f t="shared" si="597"/>
        <v>-2.0678999999999998</v>
      </c>
      <c r="DB472" s="125">
        <f t="shared" si="598"/>
        <v>1.2705</v>
      </c>
      <c r="DC472" s="125">
        <f t="shared" si="599"/>
        <v>3.335</v>
      </c>
      <c r="DD472" s="125">
        <f t="shared" si="607"/>
        <v>4.8384999999999998</v>
      </c>
      <c r="DE472" s="298" t="str">
        <f t="shared" si="600"/>
        <v>C</v>
      </c>
    </row>
    <row r="473" spans="1:109" x14ac:dyDescent="0.25">
      <c r="A473" s="23">
        <v>1200</v>
      </c>
      <c r="B473" s="23">
        <v>35</v>
      </c>
      <c r="C473" s="23">
        <v>2</v>
      </c>
      <c r="D473" s="23" t="s">
        <v>267</v>
      </c>
      <c r="E473" s="312">
        <f t="shared" si="532"/>
        <v>3.6288166021630599</v>
      </c>
      <c r="F473" s="287" t="str">
        <f t="shared" si="533"/>
        <v>D</v>
      </c>
      <c r="G473" s="312">
        <f t="shared" si="534"/>
        <v>3.4504999999999999</v>
      </c>
      <c r="H473" s="312">
        <f t="shared" si="534"/>
        <v>5.2724999999999991</v>
      </c>
      <c r="I473" s="287" t="str">
        <f t="shared" si="535"/>
        <v>C</v>
      </c>
      <c r="J473" s="320">
        <f t="shared" si="601"/>
        <v>2</v>
      </c>
      <c r="K473" s="80">
        <f t="shared" si="602"/>
        <v>2</v>
      </c>
      <c r="L473" s="82">
        <f t="shared" si="603"/>
        <v>2</v>
      </c>
      <c r="M473" s="80">
        <f t="shared" si="536"/>
        <v>35</v>
      </c>
      <c r="N473" s="80">
        <f t="shared" si="537"/>
        <v>240</v>
      </c>
      <c r="O473" s="80">
        <f t="shared" si="538"/>
        <v>240</v>
      </c>
      <c r="P473" s="80">
        <f t="shared" si="539"/>
        <v>1200</v>
      </c>
      <c r="Q473" s="80">
        <f t="shared" si="540"/>
        <v>3360</v>
      </c>
      <c r="R473" s="80">
        <f t="shared" si="541"/>
        <v>3360</v>
      </c>
      <c r="S473" s="80">
        <f t="shared" si="542"/>
        <v>120</v>
      </c>
      <c r="T473" s="80">
        <f>0</f>
        <v>0</v>
      </c>
      <c r="U473" s="80">
        <f>'Int. Sens. Plot'!$B$2</f>
        <v>100</v>
      </c>
      <c r="V473" s="80">
        <f>'Int. Sens. Plot'!$B$3</f>
        <v>25</v>
      </c>
      <c r="W473" s="80">
        <f t="shared" si="543"/>
        <v>5</v>
      </c>
      <c r="X473" s="80">
        <f t="shared" si="544"/>
        <v>5</v>
      </c>
      <c r="Y473" s="225">
        <v>0.5</v>
      </c>
      <c r="Z473" s="80">
        <v>0</v>
      </c>
      <c r="AA473" s="86">
        <v>45</v>
      </c>
      <c r="AB473" s="86">
        <v>5</v>
      </c>
      <c r="AC473" s="80">
        <v>90</v>
      </c>
      <c r="AD473" s="80">
        <v>45</v>
      </c>
      <c r="AE473" s="80">
        <v>12</v>
      </c>
      <c r="AF473" s="80">
        <f t="shared" si="545"/>
        <v>33</v>
      </c>
      <c r="AG473" s="80">
        <f t="shared" si="546"/>
        <v>33</v>
      </c>
      <c r="AH473" s="86">
        <v>0</v>
      </c>
      <c r="AI473" s="86">
        <v>12</v>
      </c>
      <c r="AJ473" s="40">
        <v>453.9</v>
      </c>
      <c r="AK473" s="86">
        <v>9</v>
      </c>
      <c r="AL473" s="86">
        <v>0</v>
      </c>
      <c r="AM473" s="91">
        <v>1</v>
      </c>
      <c r="AN473" s="91">
        <v>0.1</v>
      </c>
      <c r="AO473" s="122">
        <v>3.5</v>
      </c>
      <c r="AP473" s="122">
        <v>10</v>
      </c>
      <c r="AQ473" s="122">
        <v>3</v>
      </c>
      <c r="AR473" s="122">
        <v>3</v>
      </c>
      <c r="AS473" s="122" t="str">
        <f t="shared" si="547"/>
        <v>Free</v>
      </c>
      <c r="AT473" s="119" t="s">
        <v>74</v>
      </c>
      <c r="AU473" s="321" t="s">
        <v>74</v>
      </c>
      <c r="AV473" s="306">
        <f t="shared" si="548"/>
        <v>12.428571428571429</v>
      </c>
      <c r="AW473" s="276">
        <f t="shared" si="549"/>
        <v>0.93333333333333335</v>
      </c>
      <c r="AX473" s="276">
        <f t="shared" si="550"/>
        <v>2.7777777777777776E-2</v>
      </c>
      <c r="AY473" s="125">
        <f t="shared" si="551"/>
        <v>2102.5354492349848</v>
      </c>
      <c r="AZ473" s="125">
        <f t="shared" si="552"/>
        <v>3153.8031738524769</v>
      </c>
      <c r="BA473" s="125">
        <f t="shared" si="553"/>
        <v>4215.4994698985411</v>
      </c>
      <c r="BB473" s="125">
        <f t="shared" si="554"/>
        <v>1</v>
      </c>
      <c r="BC473" s="125">
        <f t="shared" si="555"/>
        <v>1</v>
      </c>
      <c r="BD473" s="326" t="e">
        <f t="shared" si="556"/>
        <v>#NUM!</v>
      </c>
      <c r="BE473" s="125">
        <f t="shared" si="557"/>
        <v>109098</v>
      </c>
      <c r="BF473" s="125">
        <f t="shared" si="558"/>
        <v>2.1181293322730919</v>
      </c>
      <c r="BG473" s="125">
        <f t="shared" si="559"/>
        <v>0.97247071016552877</v>
      </c>
      <c r="BH473" s="127">
        <f t="shared" si="560"/>
        <v>420</v>
      </c>
      <c r="BI473" s="125">
        <f t="shared" si="561"/>
        <v>1.9109999999999998</v>
      </c>
      <c r="BJ473" s="125">
        <f t="shared" si="562"/>
        <v>0.17069999999999999</v>
      </c>
      <c r="BK473" s="127">
        <f t="shared" si="563"/>
        <v>49</v>
      </c>
      <c r="BL473" s="126">
        <f>IF(AS473="Signalized",(AC473-BK473)^2/(2*AC473),IF(AS473="Free",PEDBIKE_DELAY(AX473,AW473,AF473,AE473,AO473,AR473,AM473,L473,TRUE),IF(AS473="Stop",1,"Control N/A!")))</f>
        <v>0.53537345801140734</v>
      </c>
      <c r="BM473" s="125">
        <f t="shared" si="564"/>
        <v>-2.5054108002468739E-2</v>
      </c>
      <c r="BN473" s="125">
        <f t="shared" si="565"/>
        <v>3.6288166021630599</v>
      </c>
      <c r="BO473" s="124" t="str">
        <f t="shared" si="566"/>
        <v>D</v>
      </c>
      <c r="BP473" s="310"/>
      <c r="BQ473" s="302">
        <f t="shared" si="567"/>
        <v>1500</v>
      </c>
      <c r="BR473" s="126">
        <v>458</v>
      </c>
      <c r="BS473" s="127">
        <f t="shared" si="568"/>
        <v>4.1172106037027544E-11</v>
      </c>
      <c r="BT473" s="126">
        <f t="shared" si="569"/>
        <v>22.5</v>
      </c>
      <c r="BU473" s="303">
        <f t="shared" si="570"/>
        <v>6.3</v>
      </c>
      <c r="BV473" s="276">
        <f t="shared" si="571"/>
        <v>0.93333333333333335</v>
      </c>
      <c r="BW473" s="276">
        <f t="shared" si="572"/>
        <v>6.9444444444444441E-3</v>
      </c>
      <c r="BX473" s="125">
        <f t="shared" si="573"/>
        <v>1</v>
      </c>
      <c r="BY473" s="125">
        <f t="shared" si="574"/>
        <v>4.2049300265776255E-3</v>
      </c>
      <c r="BZ473" s="125">
        <f t="shared" si="575"/>
        <v>6.3</v>
      </c>
      <c r="CA473" s="125">
        <f t="shared" si="576"/>
        <v>0.16320973402803651</v>
      </c>
      <c r="CB473" s="125">
        <f t="shared" si="577"/>
        <v>0.99720521472496315</v>
      </c>
      <c r="CC473" s="125">
        <f t="shared" si="578"/>
        <v>377.04938819471596</v>
      </c>
      <c r="CD473" s="125">
        <f t="shared" si="579"/>
        <v>1.0537720780882429</v>
      </c>
      <c r="CE473" s="125">
        <f t="shared" si="580"/>
        <v>358</v>
      </c>
      <c r="CF473" s="304" cm="1">
        <f t="array" ref="CF473">PEDBIKE_DELAY(BW473,BV473,AG473,AH473,AP473,AQ473,AN473,L473,FALSE)</f>
        <v>25.352173041317855</v>
      </c>
      <c r="CG473" s="306">
        <f t="shared" si="581"/>
        <v>6.3</v>
      </c>
      <c r="CH473" s="125">
        <f t="shared" si="582"/>
        <v>1</v>
      </c>
      <c r="CI473" s="125">
        <f t="shared" si="583"/>
        <v>4.2049300265776255E-3</v>
      </c>
      <c r="CJ473" s="125">
        <f t="shared" si="584"/>
        <v>6.3</v>
      </c>
      <c r="CK473" s="125">
        <f t="shared" si="585"/>
        <v>0.99720521472496315</v>
      </c>
      <c r="CL473" s="125">
        <f t="shared" si="586"/>
        <v>1</v>
      </c>
      <c r="CM473" s="125">
        <f t="shared" si="587"/>
        <v>375.99561611662773</v>
      </c>
      <c r="CN473" s="125">
        <f t="shared" si="588"/>
        <v>1.0537720780882429</v>
      </c>
      <c r="CO473" s="127">
        <f t="shared" si="589"/>
        <v>358</v>
      </c>
      <c r="CP473" s="125" cm="1">
        <f t="array" ref="CP473">PEDBIKE_DELAY(BW473,AW473,AG473,AH473,AP473,AQ473,AN473,L473,FALSE)</f>
        <v>25.352173041317855</v>
      </c>
      <c r="CQ473" s="126">
        <f t="shared" si="590"/>
        <v>30.5</v>
      </c>
      <c r="CR473" s="126">
        <f t="shared" si="591"/>
        <v>78.5</v>
      </c>
      <c r="CS473" s="126">
        <f t="shared" si="592"/>
        <v>54.5</v>
      </c>
      <c r="CT473" s="304">
        <f t="shared" si="593"/>
        <v>35.950000000000003</v>
      </c>
      <c r="CU473" s="126">
        <f t="shared" si="604"/>
        <v>0</v>
      </c>
      <c r="CV473" s="126">
        <f t="shared" si="594"/>
        <v>0</v>
      </c>
      <c r="CW473" s="127">
        <f t="shared" si="595"/>
        <v>0</v>
      </c>
      <c r="CX473" s="124">
        <f t="shared" si="596"/>
        <v>12</v>
      </c>
      <c r="CY473" s="124">
        <f t="shared" si="605"/>
        <v>3.8219999999999996</v>
      </c>
      <c r="CZ473" s="124">
        <f t="shared" si="606"/>
        <v>0</v>
      </c>
      <c r="DA473" s="125">
        <f t="shared" si="597"/>
        <v>-2.0678999999999998</v>
      </c>
      <c r="DB473" s="125">
        <f t="shared" si="598"/>
        <v>1.3859999999999999</v>
      </c>
      <c r="DC473" s="125">
        <f t="shared" si="599"/>
        <v>3.4504999999999999</v>
      </c>
      <c r="DD473" s="125">
        <f t="shared" si="607"/>
        <v>5.2724999999999991</v>
      </c>
      <c r="DE473" s="298" t="str">
        <f t="shared" si="600"/>
        <v>C</v>
      </c>
    </row>
    <row r="474" spans="1:109" x14ac:dyDescent="0.25">
      <c r="A474" s="23">
        <v>100</v>
      </c>
      <c r="B474" s="23">
        <v>45</v>
      </c>
      <c r="C474" s="23">
        <v>2</v>
      </c>
      <c r="D474" s="23" t="s">
        <v>267</v>
      </c>
      <c r="E474" s="312">
        <f t="shared" si="532"/>
        <v>1.8002507864034738</v>
      </c>
      <c r="F474" s="287" t="str">
        <f t="shared" si="533"/>
        <v>A</v>
      </c>
      <c r="G474" s="312">
        <f t="shared" si="534"/>
        <v>2.1799999999999997</v>
      </c>
      <c r="H474" s="312">
        <f t="shared" si="534"/>
        <v>0.58950000000000014</v>
      </c>
      <c r="I474" s="287" t="str">
        <f t="shared" si="535"/>
        <v>B</v>
      </c>
      <c r="J474" s="320">
        <f t="shared" si="601"/>
        <v>2</v>
      </c>
      <c r="K474" s="80">
        <f t="shared" si="602"/>
        <v>2</v>
      </c>
      <c r="L474" s="82">
        <f t="shared" si="603"/>
        <v>2</v>
      </c>
      <c r="M474" s="80">
        <f t="shared" si="536"/>
        <v>45</v>
      </c>
      <c r="N474" s="80">
        <f t="shared" si="537"/>
        <v>20</v>
      </c>
      <c r="O474" s="80">
        <f t="shared" si="538"/>
        <v>20</v>
      </c>
      <c r="P474" s="80">
        <f t="shared" si="539"/>
        <v>100</v>
      </c>
      <c r="Q474" s="80">
        <f t="shared" si="540"/>
        <v>280</v>
      </c>
      <c r="R474" s="80">
        <f t="shared" si="541"/>
        <v>280</v>
      </c>
      <c r="S474" s="80">
        <f t="shared" si="542"/>
        <v>10</v>
      </c>
      <c r="T474" s="80">
        <f>0</f>
        <v>0</v>
      </c>
      <c r="U474" s="80">
        <f>'Int. Sens. Plot'!$B$2</f>
        <v>100</v>
      </c>
      <c r="V474" s="80">
        <f>'Int. Sens. Plot'!$B$3</f>
        <v>25</v>
      </c>
      <c r="W474" s="80">
        <f t="shared" si="543"/>
        <v>5</v>
      </c>
      <c r="X474" s="80">
        <f t="shared" si="544"/>
        <v>5</v>
      </c>
      <c r="Y474" s="225">
        <v>0.5</v>
      </c>
      <c r="Z474" s="80">
        <v>0</v>
      </c>
      <c r="AA474" s="86">
        <v>45</v>
      </c>
      <c r="AB474" s="86">
        <v>5</v>
      </c>
      <c r="AC474" s="80">
        <v>90</v>
      </c>
      <c r="AD474" s="80">
        <v>45</v>
      </c>
      <c r="AE474" s="80">
        <v>12</v>
      </c>
      <c r="AF474" s="80">
        <f t="shared" si="545"/>
        <v>33</v>
      </c>
      <c r="AG474" s="80">
        <f t="shared" si="546"/>
        <v>33</v>
      </c>
      <c r="AH474" s="86">
        <v>0</v>
      </c>
      <c r="AI474" s="86">
        <v>12</v>
      </c>
      <c r="AJ474" s="40">
        <v>454.9</v>
      </c>
      <c r="AK474" s="86">
        <v>9</v>
      </c>
      <c r="AL474" s="86">
        <v>0</v>
      </c>
      <c r="AM474" s="91">
        <v>1</v>
      </c>
      <c r="AN474" s="91">
        <v>0.1</v>
      </c>
      <c r="AO474" s="122">
        <v>3.5</v>
      </c>
      <c r="AP474" s="122">
        <v>10</v>
      </c>
      <c r="AQ474" s="122">
        <v>3</v>
      </c>
      <c r="AR474" s="122">
        <v>3</v>
      </c>
      <c r="AS474" s="122" t="str">
        <f t="shared" si="547"/>
        <v>Free</v>
      </c>
      <c r="AT474" s="119" t="s">
        <v>74</v>
      </c>
      <c r="AU474" s="321" t="s">
        <v>74</v>
      </c>
      <c r="AV474" s="306">
        <f t="shared" si="548"/>
        <v>12.428571428571429</v>
      </c>
      <c r="AW474" s="276">
        <f t="shared" si="549"/>
        <v>7.7777777777777779E-2</v>
      </c>
      <c r="AX474" s="276">
        <f t="shared" si="550"/>
        <v>2.7777777777777776E-2</v>
      </c>
      <c r="AY474" s="125">
        <f t="shared" si="551"/>
        <v>1</v>
      </c>
      <c r="AZ474" s="125">
        <f t="shared" si="552"/>
        <v>1.2136081181958649</v>
      </c>
      <c r="BA474" s="125">
        <f t="shared" si="553"/>
        <v>12.428571428571429</v>
      </c>
      <c r="BB474" s="125">
        <f t="shared" si="554"/>
        <v>0.38327578563083919</v>
      </c>
      <c r="BC474" s="125">
        <f t="shared" si="555"/>
        <v>0.6196512434107414</v>
      </c>
      <c r="BD474" s="326">
        <f t="shared" si="556"/>
        <v>13.746196785469161</v>
      </c>
      <c r="BE474" s="125">
        <f t="shared" si="557"/>
        <v>3</v>
      </c>
      <c r="BF474" s="125">
        <f t="shared" si="558"/>
        <v>88.46869197245654</v>
      </c>
      <c r="BG474" s="125">
        <f t="shared" si="559"/>
        <v>0.97247071016552877</v>
      </c>
      <c r="BH474" s="127">
        <f t="shared" si="560"/>
        <v>35</v>
      </c>
      <c r="BI474" s="125">
        <f t="shared" si="561"/>
        <v>0.20474999999999996</v>
      </c>
      <c r="BJ474" s="125">
        <f t="shared" si="562"/>
        <v>1.4225E-2</v>
      </c>
      <c r="BK474" s="127">
        <f t="shared" si="563"/>
        <v>49</v>
      </c>
      <c r="BL474" s="126">
        <f>IF(AS474="Signalized",(AC474-BK474)^2/(2*AC474),IF(AS474="Free",PEDBIKE_DELAY(AX474,AW474,AF474,AE474,AO474,AR474,AM474,L474,TRUE),IF(AS474="Stop",1,"Control N/A!")))</f>
        <v>1.2549042286059962</v>
      </c>
      <c r="BM474" s="125">
        <f t="shared" si="564"/>
        <v>9.1050762379450648E-3</v>
      </c>
      <c r="BN474" s="125">
        <f t="shared" si="565"/>
        <v>1.8002507864034738</v>
      </c>
      <c r="BO474" s="124" t="str">
        <f t="shared" si="566"/>
        <v>A</v>
      </c>
      <c r="BP474" s="310"/>
      <c r="BQ474" s="302">
        <f t="shared" si="567"/>
        <v>1500</v>
      </c>
      <c r="BR474" s="126">
        <v>459</v>
      </c>
      <c r="BS474" s="127">
        <f t="shared" si="568"/>
        <v>58.561249500864847</v>
      </c>
      <c r="BT474" s="126">
        <f t="shared" si="569"/>
        <v>14.303000114496667</v>
      </c>
      <c r="BU474" s="303">
        <f t="shared" si="570"/>
        <v>6.3</v>
      </c>
      <c r="BV474" s="276">
        <f t="shared" si="571"/>
        <v>7.7777777777777779E-2</v>
      </c>
      <c r="BW474" s="276">
        <f t="shared" si="572"/>
        <v>6.9444444444444441E-3</v>
      </c>
      <c r="BX474" s="125">
        <f t="shared" si="573"/>
        <v>1</v>
      </c>
      <c r="BY474" s="125">
        <f t="shared" si="574"/>
        <v>0.1104145909768824</v>
      </c>
      <c r="BZ474" s="125">
        <f t="shared" si="575"/>
        <v>6.3</v>
      </c>
      <c r="CA474" s="125">
        <f t="shared" si="576"/>
        <v>1.4738789704048738E-2</v>
      </c>
      <c r="CB474" s="125">
        <f t="shared" si="577"/>
        <v>0.38737360581558478</v>
      </c>
      <c r="CC474" s="125">
        <f t="shared" si="578"/>
        <v>4.7235535498150769</v>
      </c>
      <c r="CD474" s="125">
        <f t="shared" si="579"/>
        <v>2.8937735789602139</v>
      </c>
      <c r="CE474" s="125">
        <f t="shared" si="580"/>
        <v>2</v>
      </c>
      <c r="CF474" s="304" cm="1">
        <f t="array" ref="CF474">PEDBIKE_DELAY(BW474,BV474,AG474,AH474,AP474,AQ474,AN474,L474,FALSE)</f>
        <v>0.75850019629464838</v>
      </c>
      <c r="CG474" s="306">
        <f t="shared" si="581"/>
        <v>6.3</v>
      </c>
      <c r="CH474" s="125">
        <f t="shared" si="582"/>
        <v>1</v>
      </c>
      <c r="CI474" s="125">
        <f t="shared" si="583"/>
        <v>0.1104145909768824</v>
      </c>
      <c r="CJ474" s="125">
        <f t="shared" si="584"/>
        <v>6.3</v>
      </c>
      <c r="CK474" s="125">
        <f t="shared" si="585"/>
        <v>0.38737360581558389</v>
      </c>
      <c r="CL474" s="125">
        <f t="shared" si="586"/>
        <v>0.99999990505803249</v>
      </c>
      <c r="CM474" s="125">
        <f t="shared" si="587"/>
        <v>1.8297801445777986</v>
      </c>
      <c r="CN474" s="125">
        <f t="shared" si="588"/>
        <v>2.8937735789602139</v>
      </c>
      <c r="CO474" s="127">
        <f t="shared" si="589"/>
        <v>2</v>
      </c>
      <c r="CP474" s="125" cm="1">
        <f t="array" ref="CP474">PEDBIKE_DELAY(BW474,AW474,AG474,AH474,AP474,AQ474,AN474,L474,FALSE)</f>
        <v>0.75850019629464838</v>
      </c>
      <c r="CQ474" s="126">
        <f t="shared" si="590"/>
        <v>30.5</v>
      </c>
      <c r="CR474" s="126">
        <f t="shared" si="591"/>
        <v>78.5</v>
      </c>
      <c r="CS474" s="126">
        <f t="shared" si="592"/>
        <v>54.5</v>
      </c>
      <c r="CT474" s="304">
        <f t="shared" si="593"/>
        <v>27.753000114496668</v>
      </c>
      <c r="CU474" s="126">
        <f t="shared" si="604"/>
        <v>0</v>
      </c>
      <c r="CV474" s="126">
        <f t="shared" si="594"/>
        <v>0</v>
      </c>
      <c r="CW474" s="127">
        <f t="shared" si="595"/>
        <v>0</v>
      </c>
      <c r="CX474" s="124">
        <f t="shared" si="596"/>
        <v>12</v>
      </c>
      <c r="CY474" s="124">
        <f t="shared" si="605"/>
        <v>0.40949999999999992</v>
      </c>
      <c r="CZ474" s="124">
        <f t="shared" si="606"/>
        <v>0</v>
      </c>
      <c r="DA474" s="125">
        <f t="shared" si="597"/>
        <v>-2.0678999999999998</v>
      </c>
      <c r="DB474" s="125">
        <f t="shared" si="598"/>
        <v>0.11550000000000001</v>
      </c>
      <c r="DC474" s="125">
        <f t="shared" si="599"/>
        <v>2.1799999999999997</v>
      </c>
      <c r="DD474" s="125">
        <f t="shared" si="607"/>
        <v>0.58950000000000014</v>
      </c>
      <c r="DE474" s="298" t="str">
        <f t="shared" si="600"/>
        <v>B</v>
      </c>
    </row>
    <row r="475" spans="1:109" x14ac:dyDescent="0.25">
      <c r="A475" s="23">
        <v>200</v>
      </c>
      <c r="B475" s="23">
        <v>45</v>
      </c>
      <c r="C475" s="23">
        <v>2</v>
      </c>
      <c r="D475" s="23" t="s">
        <v>267</v>
      </c>
      <c r="E475" s="312">
        <f t="shared" si="532"/>
        <v>2.027694343587831</v>
      </c>
      <c r="F475" s="287" t="str">
        <f t="shared" si="533"/>
        <v>B</v>
      </c>
      <c r="G475" s="312">
        <f t="shared" si="534"/>
        <v>2.2954999999999997</v>
      </c>
      <c r="H475" s="312">
        <f t="shared" si="534"/>
        <v>1.1145</v>
      </c>
      <c r="I475" s="287" t="str">
        <f t="shared" si="535"/>
        <v>B</v>
      </c>
      <c r="J475" s="320">
        <f t="shared" si="601"/>
        <v>2</v>
      </c>
      <c r="K475" s="80">
        <f t="shared" si="602"/>
        <v>2</v>
      </c>
      <c r="L475" s="82">
        <f t="shared" si="603"/>
        <v>2</v>
      </c>
      <c r="M475" s="80">
        <f t="shared" si="536"/>
        <v>45</v>
      </c>
      <c r="N475" s="80">
        <f t="shared" si="537"/>
        <v>40</v>
      </c>
      <c r="O475" s="80">
        <f t="shared" si="538"/>
        <v>40</v>
      </c>
      <c r="P475" s="80">
        <f t="shared" si="539"/>
        <v>200</v>
      </c>
      <c r="Q475" s="80">
        <f t="shared" si="540"/>
        <v>560</v>
      </c>
      <c r="R475" s="80">
        <f t="shared" si="541"/>
        <v>560</v>
      </c>
      <c r="S475" s="80">
        <f t="shared" si="542"/>
        <v>20</v>
      </c>
      <c r="T475" s="80">
        <f>0</f>
        <v>0</v>
      </c>
      <c r="U475" s="80">
        <f>'Int. Sens. Plot'!$B$2</f>
        <v>100</v>
      </c>
      <c r="V475" s="80">
        <f>'Int. Sens. Plot'!$B$3</f>
        <v>25</v>
      </c>
      <c r="W475" s="80">
        <f t="shared" si="543"/>
        <v>5</v>
      </c>
      <c r="X475" s="80">
        <f t="shared" si="544"/>
        <v>5</v>
      </c>
      <c r="Y475" s="225">
        <v>0.5</v>
      </c>
      <c r="Z475" s="80">
        <v>0</v>
      </c>
      <c r="AA475" s="86">
        <v>45</v>
      </c>
      <c r="AB475" s="86">
        <v>5</v>
      </c>
      <c r="AC475" s="80">
        <v>90</v>
      </c>
      <c r="AD475" s="80">
        <v>45</v>
      </c>
      <c r="AE475" s="80">
        <v>12</v>
      </c>
      <c r="AF475" s="80">
        <f t="shared" si="545"/>
        <v>33</v>
      </c>
      <c r="AG475" s="80">
        <f t="shared" si="546"/>
        <v>33</v>
      </c>
      <c r="AH475" s="86">
        <v>0</v>
      </c>
      <c r="AI475" s="86">
        <v>12</v>
      </c>
      <c r="AJ475" s="40">
        <v>455.9</v>
      </c>
      <c r="AK475" s="86">
        <v>9</v>
      </c>
      <c r="AL475" s="86">
        <v>0</v>
      </c>
      <c r="AM475" s="91">
        <v>1</v>
      </c>
      <c r="AN475" s="91">
        <v>0.1</v>
      </c>
      <c r="AO475" s="122">
        <v>3.5</v>
      </c>
      <c r="AP475" s="122">
        <v>10</v>
      </c>
      <c r="AQ475" s="122">
        <v>3</v>
      </c>
      <c r="AR475" s="122">
        <v>3</v>
      </c>
      <c r="AS475" s="122" t="str">
        <f t="shared" si="547"/>
        <v>Free</v>
      </c>
      <c r="AT475" s="119" t="s">
        <v>74</v>
      </c>
      <c r="AU475" s="321" t="s">
        <v>74</v>
      </c>
      <c r="AV475" s="306">
        <f t="shared" si="548"/>
        <v>12.428571428571429</v>
      </c>
      <c r="AW475" s="276">
        <f t="shared" si="549"/>
        <v>0.15555555555555556</v>
      </c>
      <c r="AX475" s="276">
        <f t="shared" si="550"/>
        <v>2.7777777777777776E-2</v>
      </c>
      <c r="AY475" s="125">
        <f t="shared" si="551"/>
        <v>1.0987478173093093</v>
      </c>
      <c r="AZ475" s="125">
        <f t="shared" si="552"/>
        <v>1.6481217259639638</v>
      </c>
      <c r="BA475" s="125">
        <f t="shared" si="553"/>
        <v>12.626067063190048</v>
      </c>
      <c r="BB475" s="125">
        <f t="shared" si="554"/>
        <v>0.62544905038715037</v>
      </c>
      <c r="BC475" s="125">
        <f t="shared" si="555"/>
        <v>0.85971158614411258</v>
      </c>
      <c r="BD475" s="326">
        <f t="shared" si="556"/>
        <v>31.13756681028508</v>
      </c>
      <c r="BE475" s="125">
        <f t="shared" si="557"/>
        <v>7</v>
      </c>
      <c r="BF475" s="125">
        <f t="shared" si="558"/>
        <v>21.012060583374247</v>
      </c>
      <c r="BG475" s="125">
        <f t="shared" si="559"/>
        <v>0.97247071016552877</v>
      </c>
      <c r="BH475" s="127">
        <f t="shared" si="560"/>
        <v>70</v>
      </c>
      <c r="BI475" s="125">
        <f t="shared" si="561"/>
        <v>0.40949999999999992</v>
      </c>
      <c r="BJ475" s="125">
        <f t="shared" si="562"/>
        <v>2.845E-2</v>
      </c>
      <c r="BK475" s="127">
        <f t="shared" si="563"/>
        <v>49</v>
      </c>
      <c r="BL475" s="126">
        <f>IF(AS475="Signalized",(AC475-BK475)^2/(2*AC475),IF(AS475="Free",PEDBIKE_DELAY(AX475,AW475,AF475,AE475,AO475,AR475,AM475,L475,TRUE),IF(AS475="Stop",1,"Control N/A!")))</f>
        <v>1.5499849520067814</v>
      </c>
      <c r="BM475" s="125">
        <f t="shared" si="564"/>
        <v>1.7573633422302407E-2</v>
      </c>
      <c r="BN475" s="125">
        <f t="shared" si="565"/>
        <v>2.027694343587831</v>
      </c>
      <c r="BO475" s="124" t="str">
        <f t="shared" si="566"/>
        <v>B</v>
      </c>
      <c r="BP475" s="310"/>
      <c r="BQ475" s="302">
        <f t="shared" si="567"/>
        <v>1500</v>
      </c>
      <c r="BR475" s="126">
        <v>460</v>
      </c>
      <c r="BS475" s="127">
        <f t="shared" si="568"/>
        <v>4.5220349170448015</v>
      </c>
      <c r="BT475" s="126">
        <f t="shared" si="569"/>
        <v>22.5</v>
      </c>
      <c r="BU475" s="303">
        <f t="shared" si="570"/>
        <v>6.3</v>
      </c>
      <c r="BV475" s="276">
        <f t="shared" si="571"/>
        <v>0.15555555555555556</v>
      </c>
      <c r="BW475" s="276">
        <f t="shared" si="572"/>
        <v>6.9444444444444441E-3</v>
      </c>
      <c r="BX475" s="125">
        <f t="shared" si="573"/>
        <v>1</v>
      </c>
      <c r="BY475" s="125">
        <f t="shared" si="574"/>
        <v>7.4386484845519102E-2</v>
      </c>
      <c r="BZ475" s="125">
        <f t="shared" si="575"/>
        <v>6.3</v>
      </c>
      <c r="CA475" s="125">
        <f t="shared" si="576"/>
        <v>2.9260347486157245E-2</v>
      </c>
      <c r="CB475" s="125">
        <f t="shared" si="577"/>
        <v>0.62468890114859987</v>
      </c>
      <c r="CC475" s="125">
        <f t="shared" si="578"/>
        <v>7.0436273685742039</v>
      </c>
      <c r="CD475" s="125">
        <f t="shared" si="579"/>
        <v>2.6435515275993744</v>
      </c>
      <c r="CE475" s="125">
        <f t="shared" si="580"/>
        <v>3</v>
      </c>
      <c r="CF475" s="304" cm="1">
        <f t="array" ref="CF475">PEDBIKE_DELAY(BW475,BV475,AG475,AH475,AP475,AQ475,AN475,L475,FALSE)</f>
        <v>1.6723892767539661</v>
      </c>
      <c r="CG475" s="306">
        <f t="shared" si="581"/>
        <v>6.3</v>
      </c>
      <c r="CH475" s="125">
        <f t="shared" si="582"/>
        <v>1</v>
      </c>
      <c r="CI475" s="125">
        <f t="shared" si="583"/>
        <v>7.4386484845519102E-2</v>
      </c>
      <c r="CJ475" s="125">
        <f t="shared" si="584"/>
        <v>6.3</v>
      </c>
      <c r="CK475" s="125">
        <f t="shared" si="585"/>
        <v>0.62468890114860043</v>
      </c>
      <c r="CL475" s="125">
        <f t="shared" si="586"/>
        <v>0.99999999999999101</v>
      </c>
      <c r="CM475" s="125">
        <f t="shared" si="587"/>
        <v>4.4000758409748633</v>
      </c>
      <c r="CN475" s="125">
        <f t="shared" si="588"/>
        <v>2.6435515275993744</v>
      </c>
      <c r="CO475" s="127">
        <f t="shared" si="589"/>
        <v>3</v>
      </c>
      <c r="CP475" s="125" cm="1">
        <f t="array" ref="CP475">PEDBIKE_DELAY(BW475,AW475,AG475,AH475,AP475,AQ475,AN475,L475,FALSE)</f>
        <v>1.6723892767539661</v>
      </c>
      <c r="CQ475" s="126">
        <f t="shared" si="590"/>
        <v>30.5</v>
      </c>
      <c r="CR475" s="126">
        <f t="shared" si="591"/>
        <v>78.5</v>
      </c>
      <c r="CS475" s="126">
        <f t="shared" si="592"/>
        <v>54.5</v>
      </c>
      <c r="CT475" s="304">
        <f t="shared" si="593"/>
        <v>35.950000000000003</v>
      </c>
      <c r="CU475" s="126">
        <f t="shared" si="604"/>
        <v>0</v>
      </c>
      <c r="CV475" s="126">
        <f t="shared" si="594"/>
        <v>0</v>
      </c>
      <c r="CW475" s="127">
        <f t="shared" si="595"/>
        <v>0</v>
      </c>
      <c r="CX475" s="124">
        <f t="shared" si="596"/>
        <v>12</v>
      </c>
      <c r="CY475" s="124">
        <f t="shared" si="605"/>
        <v>0.81899999999999984</v>
      </c>
      <c r="CZ475" s="124">
        <f t="shared" si="606"/>
        <v>0</v>
      </c>
      <c r="DA475" s="125">
        <f t="shared" si="597"/>
        <v>-2.0678999999999998</v>
      </c>
      <c r="DB475" s="125">
        <f t="shared" si="598"/>
        <v>0.23100000000000001</v>
      </c>
      <c r="DC475" s="125">
        <f t="shared" si="599"/>
        <v>2.2954999999999997</v>
      </c>
      <c r="DD475" s="125">
        <f t="shared" si="607"/>
        <v>1.1145</v>
      </c>
      <c r="DE475" s="298" t="str">
        <f t="shared" si="600"/>
        <v>B</v>
      </c>
    </row>
    <row r="476" spans="1:109" x14ac:dyDescent="0.25">
      <c r="A476" s="23">
        <v>300</v>
      </c>
      <c r="B476" s="23">
        <v>45</v>
      </c>
      <c r="C476" s="23">
        <v>2</v>
      </c>
      <c r="D476" s="23" t="s">
        <v>267</v>
      </c>
      <c r="E476" s="312">
        <f t="shared" si="532"/>
        <v>2.2452829639325995</v>
      </c>
      <c r="F476" s="287" t="str">
        <f t="shared" si="533"/>
        <v>B</v>
      </c>
      <c r="G476" s="312">
        <f t="shared" si="534"/>
        <v>2.4109999999999996</v>
      </c>
      <c r="H476" s="312">
        <f t="shared" si="534"/>
        <v>1.6395</v>
      </c>
      <c r="I476" s="287" t="str">
        <f t="shared" si="535"/>
        <v>B</v>
      </c>
      <c r="J476" s="320">
        <f t="shared" si="601"/>
        <v>2</v>
      </c>
      <c r="K476" s="80">
        <f t="shared" si="602"/>
        <v>2</v>
      </c>
      <c r="L476" s="82">
        <f t="shared" si="603"/>
        <v>2</v>
      </c>
      <c r="M476" s="80">
        <f t="shared" si="536"/>
        <v>45</v>
      </c>
      <c r="N476" s="80">
        <f t="shared" si="537"/>
        <v>60</v>
      </c>
      <c r="O476" s="80">
        <f t="shared" si="538"/>
        <v>60</v>
      </c>
      <c r="P476" s="80">
        <f t="shared" si="539"/>
        <v>300</v>
      </c>
      <c r="Q476" s="80">
        <f t="shared" si="540"/>
        <v>840</v>
      </c>
      <c r="R476" s="80">
        <f t="shared" si="541"/>
        <v>840</v>
      </c>
      <c r="S476" s="80">
        <f t="shared" si="542"/>
        <v>30</v>
      </c>
      <c r="T476" s="80">
        <f>0</f>
        <v>0</v>
      </c>
      <c r="U476" s="80">
        <f>'Int. Sens. Plot'!$B$2</f>
        <v>100</v>
      </c>
      <c r="V476" s="80">
        <f>'Int. Sens. Plot'!$B$3</f>
        <v>25</v>
      </c>
      <c r="W476" s="80">
        <f t="shared" si="543"/>
        <v>5</v>
      </c>
      <c r="X476" s="80">
        <f t="shared" si="544"/>
        <v>5</v>
      </c>
      <c r="Y476" s="225">
        <v>0.5</v>
      </c>
      <c r="Z476" s="80">
        <v>0</v>
      </c>
      <c r="AA476" s="86">
        <v>45</v>
      </c>
      <c r="AB476" s="86">
        <v>5</v>
      </c>
      <c r="AC476" s="80">
        <v>90</v>
      </c>
      <c r="AD476" s="80">
        <v>45</v>
      </c>
      <c r="AE476" s="80">
        <v>12</v>
      </c>
      <c r="AF476" s="80">
        <f t="shared" si="545"/>
        <v>33</v>
      </c>
      <c r="AG476" s="80">
        <f t="shared" si="546"/>
        <v>33</v>
      </c>
      <c r="AH476" s="86">
        <v>0</v>
      </c>
      <c r="AI476" s="86">
        <v>12</v>
      </c>
      <c r="AJ476" s="40">
        <v>456.9</v>
      </c>
      <c r="AK476" s="86">
        <v>9</v>
      </c>
      <c r="AL476" s="86">
        <v>0</v>
      </c>
      <c r="AM476" s="91">
        <v>1</v>
      </c>
      <c r="AN476" s="91">
        <v>0.1</v>
      </c>
      <c r="AO476" s="122">
        <v>3.5</v>
      </c>
      <c r="AP476" s="122">
        <v>10</v>
      </c>
      <c r="AQ476" s="122">
        <v>3</v>
      </c>
      <c r="AR476" s="122">
        <v>3</v>
      </c>
      <c r="AS476" s="122" t="str">
        <f t="shared" si="547"/>
        <v>Free</v>
      </c>
      <c r="AT476" s="119" t="s">
        <v>74</v>
      </c>
      <c r="AU476" s="321" t="s">
        <v>74</v>
      </c>
      <c r="AV476" s="306">
        <f t="shared" si="548"/>
        <v>12.428571428571429</v>
      </c>
      <c r="AW476" s="276">
        <f t="shared" si="549"/>
        <v>0.23333333333333334</v>
      </c>
      <c r="AX476" s="276">
        <f t="shared" si="550"/>
        <v>2.7777777777777776E-2</v>
      </c>
      <c r="AY476" s="125">
        <f t="shared" si="551"/>
        <v>1.7107645437217129</v>
      </c>
      <c r="AZ476" s="125">
        <f t="shared" si="552"/>
        <v>2.5661468155825693</v>
      </c>
      <c r="BA476" s="125">
        <f t="shared" si="553"/>
        <v>13.850100516014855</v>
      </c>
      <c r="BB476" s="125">
        <f t="shared" si="554"/>
        <v>0.80127733315269256</v>
      </c>
      <c r="BC476" s="125">
        <f t="shared" si="555"/>
        <v>0.96050930168109405</v>
      </c>
      <c r="BD476" s="326">
        <f t="shared" si="556"/>
        <v>94.105113686457841</v>
      </c>
      <c r="BE476" s="125">
        <f t="shared" si="557"/>
        <v>18</v>
      </c>
      <c r="BF476" s="125">
        <f t="shared" si="558"/>
        <v>10.016148237983645</v>
      </c>
      <c r="BG476" s="125">
        <f t="shared" si="559"/>
        <v>0.97247071016552877</v>
      </c>
      <c r="BH476" s="127">
        <f t="shared" si="560"/>
        <v>105</v>
      </c>
      <c r="BI476" s="125">
        <f t="shared" si="561"/>
        <v>0.61424999999999996</v>
      </c>
      <c r="BJ476" s="125">
        <f t="shared" si="562"/>
        <v>4.2674999999999998E-2</v>
      </c>
      <c r="BK476" s="127">
        <f t="shared" si="563"/>
        <v>49</v>
      </c>
      <c r="BL476" s="126">
        <f>IF(AS476="Signalized",(AC476-BK476)^2/(2*AC476),IF(AS476="Free",PEDBIKE_DELAY(AX476,AW476,AF476,AE476,AO476,AR476,AM476,L476,TRUE),IF(AS476="Stop",1,"Control N/A!")))</f>
        <v>1.4973129930355489</v>
      </c>
      <c r="BM476" s="125">
        <f t="shared" si="564"/>
        <v>1.6187253767070458E-2</v>
      </c>
      <c r="BN476" s="125">
        <f t="shared" si="565"/>
        <v>2.2452829639325995</v>
      </c>
      <c r="BO476" s="124" t="str">
        <f t="shared" si="566"/>
        <v>B</v>
      </c>
      <c r="BP476" s="310"/>
      <c r="BQ476" s="302">
        <f t="shared" si="567"/>
        <v>1500</v>
      </c>
      <c r="BR476" s="126">
        <v>461</v>
      </c>
      <c r="BS476" s="127">
        <f t="shared" si="568"/>
        <v>0.34532815959770424</v>
      </c>
      <c r="BT476" s="126">
        <f t="shared" si="569"/>
        <v>22.5</v>
      </c>
      <c r="BU476" s="303">
        <f t="shared" si="570"/>
        <v>6.3</v>
      </c>
      <c r="BV476" s="276">
        <f t="shared" si="571"/>
        <v>0.23333333333333334</v>
      </c>
      <c r="BW476" s="276">
        <f t="shared" si="572"/>
        <v>6.9444444444444441E-3</v>
      </c>
      <c r="BX476" s="125">
        <f t="shared" si="573"/>
        <v>1</v>
      </c>
      <c r="BY476" s="125">
        <f t="shared" si="574"/>
        <v>5.0456039518253067E-2</v>
      </c>
      <c r="BZ476" s="125">
        <f t="shared" si="575"/>
        <v>6.3</v>
      </c>
      <c r="CA476" s="125">
        <f t="shared" si="576"/>
        <v>4.3567875081940155E-2</v>
      </c>
      <c r="CB476" s="125">
        <f t="shared" si="577"/>
        <v>0.77007451481327605</v>
      </c>
      <c r="CC476" s="125">
        <f t="shared" si="578"/>
        <v>10.458552692425815</v>
      </c>
      <c r="CD476" s="125">
        <f t="shared" si="579"/>
        <v>2.4046878021569218</v>
      </c>
      <c r="CE476" s="125">
        <f t="shared" si="580"/>
        <v>4</v>
      </c>
      <c r="CF476" s="304" cm="1">
        <f t="array" ref="CF476">PEDBIKE_DELAY(BW476,BV476,AG476,AH476,AP476,AQ476,AN476,L476,FALSE)</f>
        <v>2.7881691549448013</v>
      </c>
      <c r="CG476" s="306">
        <f t="shared" si="581"/>
        <v>6.3</v>
      </c>
      <c r="CH476" s="125">
        <f t="shared" si="582"/>
        <v>1</v>
      </c>
      <c r="CI476" s="125">
        <f t="shared" si="583"/>
        <v>5.0456039518253067E-2</v>
      </c>
      <c r="CJ476" s="125">
        <f t="shared" si="584"/>
        <v>6.3</v>
      </c>
      <c r="CK476" s="125">
        <f t="shared" si="585"/>
        <v>0.77007451481327616</v>
      </c>
      <c r="CL476" s="125">
        <f t="shared" si="586"/>
        <v>1</v>
      </c>
      <c r="CM476" s="125">
        <f t="shared" si="587"/>
        <v>8.0538648902688923</v>
      </c>
      <c r="CN476" s="125">
        <f t="shared" si="588"/>
        <v>2.4046878021569218</v>
      </c>
      <c r="CO476" s="127">
        <f t="shared" si="589"/>
        <v>4</v>
      </c>
      <c r="CP476" s="125" cm="1">
        <f t="array" ref="CP476">PEDBIKE_DELAY(BW476,AW476,AG476,AH476,AP476,AQ476,AN476,L476,FALSE)</f>
        <v>2.7881691549448013</v>
      </c>
      <c r="CQ476" s="126">
        <f t="shared" si="590"/>
        <v>30.5</v>
      </c>
      <c r="CR476" s="126">
        <f t="shared" si="591"/>
        <v>78.5</v>
      </c>
      <c r="CS476" s="126">
        <f t="shared" si="592"/>
        <v>54.5</v>
      </c>
      <c r="CT476" s="304">
        <f t="shared" si="593"/>
        <v>35.950000000000003</v>
      </c>
      <c r="CU476" s="126">
        <f t="shared" si="604"/>
        <v>0</v>
      </c>
      <c r="CV476" s="126">
        <f t="shared" si="594"/>
        <v>0</v>
      </c>
      <c r="CW476" s="127">
        <f t="shared" si="595"/>
        <v>0</v>
      </c>
      <c r="CX476" s="124">
        <f t="shared" si="596"/>
        <v>12</v>
      </c>
      <c r="CY476" s="124">
        <f t="shared" si="605"/>
        <v>1.2284999999999999</v>
      </c>
      <c r="CZ476" s="124">
        <f t="shared" si="606"/>
        <v>0</v>
      </c>
      <c r="DA476" s="125">
        <f t="shared" si="597"/>
        <v>-2.0678999999999998</v>
      </c>
      <c r="DB476" s="125">
        <f t="shared" si="598"/>
        <v>0.34649999999999997</v>
      </c>
      <c r="DC476" s="125">
        <f t="shared" si="599"/>
        <v>2.4109999999999996</v>
      </c>
      <c r="DD476" s="125">
        <f t="shared" si="607"/>
        <v>1.6395</v>
      </c>
      <c r="DE476" s="298" t="str">
        <f t="shared" si="600"/>
        <v>B</v>
      </c>
    </row>
    <row r="477" spans="1:109" x14ac:dyDescent="0.25">
      <c r="A477" s="23">
        <v>400</v>
      </c>
      <c r="B477" s="23">
        <v>45</v>
      </c>
      <c r="C477" s="23">
        <v>2</v>
      </c>
      <c r="D477" s="23" t="s">
        <v>267</v>
      </c>
      <c r="E477" s="312">
        <f t="shared" si="532"/>
        <v>2.4598418744865151</v>
      </c>
      <c r="F477" s="287" t="str">
        <f t="shared" si="533"/>
        <v>B</v>
      </c>
      <c r="G477" s="312">
        <f t="shared" si="534"/>
        <v>2.5264999999999995</v>
      </c>
      <c r="H477" s="312">
        <f t="shared" si="534"/>
        <v>2.1645000000000003</v>
      </c>
      <c r="I477" s="287" t="str">
        <f t="shared" si="535"/>
        <v>B</v>
      </c>
      <c r="J477" s="320">
        <f t="shared" si="601"/>
        <v>2</v>
      </c>
      <c r="K477" s="80">
        <f t="shared" si="602"/>
        <v>2</v>
      </c>
      <c r="L477" s="82">
        <f t="shared" si="603"/>
        <v>2</v>
      </c>
      <c r="M477" s="80">
        <f t="shared" si="536"/>
        <v>45</v>
      </c>
      <c r="N477" s="80">
        <f t="shared" si="537"/>
        <v>80</v>
      </c>
      <c r="O477" s="80">
        <f t="shared" si="538"/>
        <v>80</v>
      </c>
      <c r="P477" s="80">
        <f t="shared" si="539"/>
        <v>400</v>
      </c>
      <c r="Q477" s="80">
        <f t="shared" si="540"/>
        <v>1120</v>
      </c>
      <c r="R477" s="80">
        <f t="shared" si="541"/>
        <v>1120</v>
      </c>
      <c r="S477" s="80">
        <f t="shared" si="542"/>
        <v>40</v>
      </c>
      <c r="T477" s="80">
        <f>0</f>
        <v>0</v>
      </c>
      <c r="U477" s="80">
        <f>'Int. Sens. Plot'!$B$2</f>
        <v>100</v>
      </c>
      <c r="V477" s="80">
        <f>'Int. Sens. Plot'!$B$3</f>
        <v>25</v>
      </c>
      <c r="W477" s="80">
        <f t="shared" si="543"/>
        <v>5</v>
      </c>
      <c r="X477" s="80">
        <f t="shared" si="544"/>
        <v>5</v>
      </c>
      <c r="Y477" s="225">
        <v>0.5</v>
      </c>
      <c r="Z477" s="80">
        <v>0</v>
      </c>
      <c r="AA477" s="86">
        <v>45</v>
      </c>
      <c r="AB477" s="86">
        <v>5</v>
      </c>
      <c r="AC477" s="80">
        <v>90</v>
      </c>
      <c r="AD477" s="80">
        <v>45</v>
      </c>
      <c r="AE477" s="80">
        <v>12</v>
      </c>
      <c r="AF477" s="80">
        <f t="shared" si="545"/>
        <v>33</v>
      </c>
      <c r="AG477" s="80">
        <f t="shared" si="546"/>
        <v>33</v>
      </c>
      <c r="AH477" s="86">
        <v>0</v>
      </c>
      <c r="AI477" s="86">
        <v>12</v>
      </c>
      <c r="AJ477" s="40">
        <v>457.9</v>
      </c>
      <c r="AK477" s="86">
        <v>9</v>
      </c>
      <c r="AL477" s="86">
        <v>0</v>
      </c>
      <c r="AM477" s="91">
        <v>1</v>
      </c>
      <c r="AN477" s="91">
        <v>0.1</v>
      </c>
      <c r="AO477" s="122">
        <v>3.5</v>
      </c>
      <c r="AP477" s="122">
        <v>10</v>
      </c>
      <c r="AQ477" s="122">
        <v>3</v>
      </c>
      <c r="AR477" s="122">
        <v>3</v>
      </c>
      <c r="AS477" s="122" t="str">
        <f t="shared" si="547"/>
        <v>Free</v>
      </c>
      <c r="AT477" s="119" t="s">
        <v>74</v>
      </c>
      <c r="AU477" s="321" t="s">
        <v>74</v>
      </c>
      <c r="AV477" s="306">
        <f t="shared" si="548"/>
        <v>12.428571428571429</v>
      </c>
      <c r="AW477" s="276">
        <f t="shared" si="549"/>
        <v>0.31111111111111112</v>
      </c>
      <c r="AX477" s="276">
        <f t="shared" si="550"/>
        <v>2.7777777777777776E-2</v>
      </c>
      <c r="AY477" s="125">
        <f t="shared" si="551"/>
        <v>3.0444275286423914</v>
      </c>
      <c r="AZ477" s="125">
        <f t="shared" si="552"/>
        <v>4.5666412929635873</v>
      </c>
      <c r="BA477" s="125">
        <f t="shared" si="553"/>
        <v>16.517426485856213</v>
      </c>
      <c r="BB477" s="125">
        <f t="shared" si="554"/>
        <v>0.92341679279479139</v>
      </c>
      <c r="BC477" s="125">
        <f t="shared" si="555"/>
        <v>0.99413501237416413</v>
      </c>
      <c r="BD477" s="326">
        <f t="shared" si="556"/>
        <v>531.43158885694106</v>
      </c>
      <c r="BE477" s="125">
        <f t="shared" si="557"/>
        <v>48</v>
      </c>
      <c r="BF477" s="125">
        <f t="shared" si="558"/>
        <v>6.5010569158021339</v>
      </c>
      <c r="BG477" s="125">
        <f t="shared" si="559"/>
        <v>0.97247071016552877</v>
      </c>
      <c r="BH477" s="127">
        <f t="shared" si="560"/>
        <v>140</v>
      </c>
      <c r="BI477" s="125">
        <f t="shared" si="561"/>
        <v>0.81899999999999984</v>
      </c>
      <c r="BJ477" s="125">
        <f t="shared" si="562"/>
        <v>5.6899999999999999E-2</v>
      </c>
      <c r="BK477" s="127">
        <f t="shared" si="563"/>
        <v>49</v>
      </c>
      <c r="BL477" s="126">
        <f>IF(AS477="Signalized",(AC477-BK477)^2/(2*AC477),IF(AS477="Free",PEDBIKE_DELAY(AX477,AW477,AF477,AE477,AO477,AR477,AM477,L477,TRUE),IF(AS477="Stop",1,"Control N/A!")))</f>
        <v>1.3411738593311773</v>
      </c>
      <c r="BM477" s="125">
        <f t="shared" si="564"/>
        <v>1.1771164320986113E-2</v>
      </c>
      <c r="BN477" s="125">
        <f t="shared" si="565"/>
        <v>2.4598418744865151</v>
      </c>
      <c r="BO477" s="124" t="str">
        <f t="shared" si="566"/>
        <v>B</v>
      </c>
      <c r="BP477" s="310"/>
      <c r="BQ477" s="302">
        <f t="shared" si="567"/>
        <v>1500</v>
      </c>
      <c r="BR477" s="126">
        <v>462</v>
      </c>
      <c r="BS477" s="127">
        <f t="shared" si="568"/>
        <v>2.6079819573638821E-2</v>
      </c>
      <c r="BT477" s="126">
        <f t="shared" si="569"/>
        <v>22.5</v>
      </c>
      <c r="BU477" s="303">
        <f t="shared" si="570"/>
        <v>6.3</v>
      </c>
      <c r="BV477" s="276">
        <f t="shared" si="571"/>
        <v>0.31111111111111112</v>
      </c>
      <c r="BW477" s="276">
        <f t="shared" si="572"/>
        <v>6.9444444444444441E-3</v>
      </c>
      <c r="BX477" s="125">
        <f t="shared" si="573"/>
        <v>1</v>
      </c>
      <c r="BY477" s="125">
        <f t="shared" si="574"/>
        <v>3.455294655580711E-2</v>
      </c>
      <c r="BZ477" s="125">
        <f t="shared" si="575"/>
        <v>6.3</v>
      </c>
      <c r="CA477" s="125">
        <f t="shared" si="576"/>
        <v>5.7664527037303959E-2</v>
      </c>
      <c r="CB477" s="125">
        <f t="shared" si="577"/>
        <v>0.85914157907895516</v>
      </c>
      <c r="CC477" s="125">
        <f t="shared" si="578"/>
        <v>15.486364734614304</v>
      </c>
      <c r="CD477" s="125">
        <f t="shared" si="579"/>
        <v>2.1813848823251294</v>
      </c>
      <c r="CE477" s="125">
        <f t="shared" si="580"/>
        <v>7</v>
      </c>
      <c r="CF477" s="304" cm="1">
        <f t="array" ref="CF477">PEDBIKE_DELAY(BW477,BV477,AG477,AH477,AP477,AQ477,AN477,L477,FALSE)</f>
        <v>4.1310970546769639</v>
      </c>
      <c r="CG477" s="306">
        <f t="shared" si="581"/>
        <v>6.3</v>
      </c>
      <c r="CH477" s="125">
        <f t="shared" si="582"/>
        <v>1</v>
      </c>
      <c r="CI477" s="125">
        <f t="shared" si="583"/>
        <v>3.455294655580711E-2</v>
      </c>
      <c r="CJ477" s="125">
        <f t="shared" si="584"/>
        <v>6.3</v>
      </c>
      <c r="CK477" s="125">
        <f t="shared" si="585"/>
        <v>0.85914157907895494</v>
      </c>
      <c r="CL477" s="125">
        <f t="shared" si="586"/>
        <v>1</v>
      </c>
      <c r="CM477" s="125">
        <f t="shared" si="587"/>
        <v>13.304979852289177</v>
      </c>
      <c r="CN477" s="125">
        <f t="shared" si="588"/>
        <v>2.1813848823251294</v>
      </c>
      <c r="CO477" s="127">
        <f t="shared" si="589"/>
        <v>7</v>
      </c>
      <c r="CP477" s="125" cm="1">
        <f t="array" ref="CP477">PEDBIKE_DELAY(BW477,AW477,AG477,AH477,AP477,AQ477,AN477,L477,FALSE)</f>
        <v>4.1310970546769639</v>
      </c>
      <c r="CQ477" s="126">
        <f t="shared" si="590"/>
        <v>30.5</v>
      </c>
      <c r="CR477" s="126">
        <f t="shared" si="591"/>
        <v>78.5</v>
      </c>
      <c r="CS477" s="126">
        <f t="shared" si="592"/>
        <v>54.5</v>
      </c>
      <c r="CT477" s="304">
        <f t="shared" si="593"/>
        <v>35.950000000000003</v>
      </c>
      <c r="CU477" s="126">
        <f t="shared" si="604"/>
        <v>0</v>
      </c>
      <c r="CV477" s="126">
        <f t="shared" si="594"/>
        <v>0</v>
      </c>
      <c r="CW477" s="127">
        <f t="shared" si="595"/>
        <v>0</v>
      </c>
      <c r="CX477" s="124">
        <f t="shared" si="596"/>
        <v>12</v>
      </c>
      <c r="CY477" s="124">
        <f t="shared" si="605"/>
        <v>1.6379999999999997</v>
      </c>
      <c r="CZ477" s="124">
        <f t="shared" si="606"/>
        <v>0</v>
      </c>
      <c r="DA477" s="125">
        <f t="shared" si="597"/>
        <v>-2.0678999999999998</v>
      </c>
      <c r="DB477" s="125">
        <f t="shared" si="598"/>
        <v>0.46200000000000002</v>
      </c>
      <c r="DC477" s="125">
        <f t="shared" si="599"/>
        <v>2.5264999999999995</v>
      </c>
      <c r="DD477" s="125">
        <f t="shared" si="607"/>
        <v>2.1645000000000003</v>
      </c>
      <c r="DE477" s="298" t="str">
        <f t="shared" si="600"/>
        <v>B</v>
      </c>
    </row>
    <row r="478" spans="1:109" x14ac:dyDescent="0.25">
      <c r="A478" s="23">
        <v>500</v>
      </c>
      <c r="B478" s="23">
        <v>45</v>
      </c>
      <c r="C478" s="23">
        <v>2</v>
      </c>
      <c r="D478" s="23" t="s">
        <v>267</v>
      </c>
      <c r="E478" s="312">
        <f t="shared" si="532"/>
        <v>2.6734475395761512</v>
      </c>
      <c r="F478" s="287" t="str">
        <f t="shared" si="533"/>
        <v>B</v>
      </c>
      <c r="G478" s="312">
        <f t="shared" si="534"/>
        <v>2.6419999999999995</v>
      </c>
      <c r="H478" s="312">
        <f t="shared" si="534"/>
        <v>2.6895000000000002</v>
      </c>
      <c r="I478" s="287" t="str">
        <f t="shared" si="535"/>
        <v>B</v>
      </c>
      <c r="J478" s="320">
        <f t="shared" si="601"/>
        <v>2</v>
      </c>
      <c r="K478" s="80">
        <f t="shared" si="602"/>
        <v>2</v>
      </c>
      <c r="L478" s="82">
        <f t="shared" si="603"/>
        <v>2</v>
      </c>
      <c r="M478" s="80">
        <f t="shared" si="536"/>
        <v>45</v>
      </c>
      <c r="N478" s="80">
        <f t="shared" si="537"/>
        <v>100</v>
      </c>
      <c r="O478" s="80">
        <f t="shared" si="538"/>
        <v>100</v>
      </c>
      <c r="P478" s="80">
        <f t="shared" si="539"/>
        <v>500</v>
      </c>
      <c r="Q478" s="80">
        <f t="shared" si="540"/>
        <v>1400</v>
      </c>
      <c r="R478" s="80">
        <f t="shared" si="541"/>
        <v>1400</v>
      </c>
      <c r="S478" s="80">
        <f t="shared" si="542"/>
        <v>50</v>
      </c>
      <c r="T478" s="80">
        <f>0</f>
        <v>0</v>
      </c>
      <c r="U478" s="80">
        <f>'Int. Sens. Plot'!$B$2</f>
        <v>100</v>
      </c>
      <c r="V478" s="80">
        <f>'Int. Sens. Plot'!$B$3</f>
        <v>25</v>
      </c>
      <c r="W478" s="80">
        <f t="shared" si="543"/>
        <v>5</v>
      </c>
      <c r="X478" s="80">
        <f t="shared" si="544"/>
        <v>5</v>
      </c>
      <c r="Y478" s="225">
        <v>0.5</v>
      </c>
      <c r="Z478" s="80">
        <v>0</v>
      </c>
      <c r="AA478" s="86">
        <v>45</v>
      </c>
      <c r="AB478" s="86">
        <v>5</v>
      </c>
      <c r="AC478" s="80">
        <v>90</v>
      </c>
      <c r="AD478" s="80">
        <v>45</v>
      </c>
      <c r="AE478" s="80">
        <v>12</v>
      </c>
      <c r="AF478" s="80">
        <f t="shared" si="545"/>
        <v>33</v>
      </c>
      <c r="AG478" s="80">
        <f t="shared" si="546"/>
        <v>33</v>
      </c>
      <c r="AH478" s="86">
        <v>0</v>
      </c>
      <c r="AI478" s="86">
        <v>12</v>
      </c>
      <c r="AJ478" s="40">
        <v>458.9</v>
      </c>
      <c r="AK478" s="86">
        <v>9</v>
      </c>
      <c r="AL478" s="86">
        <v>0</v>
      </c>
      <c r="AM478" s="91">
        <v>1</v>
      </c>
      <c r="AN478" s="91">
        <v>0.1</v>
      </c>
      <c r="AO478" s="122">
        <v>3.5</v>
      </c>
      <c r="AP478" s="122">
        <v>10</v>
      </c>
      <c r="AQ478" s="122">
        <v>3</v>
      </c>
      <c r="AR478" s="122">
        <v>3</v>
      </c>
      <c r="AS478" s="122" t="str">
        <f t="shared" si="547"/>
        <v>Free</v>
      </c>
      <c r="AT478" s="119" t="s">
        <v>74</v>
      </c>
      <c r="AU478" s="321" t="s">
        <v>74</v>
      </c>
      <c r="AV478" s="306">
        <f t="shared" si="548"/>
        <v>12.428571428571429</v>
      </c>
      <c r="AW478" s="276">
        <f t="shared" si="549"/>
        <v>0.3888888888888889</v>
      </c>
      <c r="AX478" s="276">
        <f t="shared" si="550"/>
        <v>2.7777777777777776E-2</v>
      </c>
      <c r="AY478" s="125">
        <f t="shared" si="551"/>
        <v>6.0240778403853037</v>
      </c>
      <c r="AZ478" s="125">
        <f t="shared" si="552"/>
        <v>9.036116760577956</v>
      </c>
      <c r="BA478" s="125">
        <f t="shared" si="553"/>
        <v>22.476727109342036</v>
      </c>
      <c r="BB478" s="125">
        <f t="shared" si="554"/>
        <v>0.98735476374930042</v>
      </c>
      <c r="BC478" s="125">
        <f t="shared" si="555"/>
        <v>0.99984009800016405</v>
      </c>
      <c r="BD478" s="326">
        <f t="shared" si="556"/>
        <v>16058.798049155706</v>
      </c>
      <c r="BE478" s="125">
        <f t="shared" si="557"/>
        <v>126</v>
      </c>
      <c r="BF478" s="125">
        <f t="shared" si="558"/>
        <v>4.9329467077418672</v>
      </c>
      <c r="BG478" s="125">
        <f t="shared" si="559"/>
        <v>0.97247071016552877</v>
      </c>
      <c r="BH478" s="127">
        <f t="shared" si="560"/>
        <v>175</v>
      </c>
      <c r="BI478" s="125">
        <f t="shared" si="561"/>
        <v>1.0237499999999999</v>
      </c>
      <c r="BJ478" s="125">
        <f t="shared" si="562"/>
        <v>7.1124999999999994E-2</v>
      </c>
      <c r="BK478" s="127">
        <f t="shared" si="563"/>
        <v>49</v>
      </c>
      <c r="BL478" s="126">
        <f>IF(AS478="Signalized",(AC478-BK478)^2/(2*AC478),IF(AS478="Free",PEDBIKE_DELAY(AX478,AW478,AF478,AE478,AO478,AR478,AM478,L478,TRUE),IF(AS478="Stop",1,"Control N/A!")))</f>
        <v>1.1730962474810969</v>
      </c>
      <c r="BM478" s="125">
        <f t="shared" si="564"/>
        <v>6.4018294106229006E-3</v>
      </c>
      <c r="BN478" s="125">
        <f t="shared" si="565"/>
        <v>2.6734475395761512</v>
      </c>
      <c r="BO478" s="124" t="str">
        <f t="shared" si="566"/>
        <v>B</v>
      </c>
      <c r="BP478" s="310"/>
      <c r="BQ478" s="302">
        <f t="shared" si="567"/>
        <v>1500</v>
      </c>
      <c r="BR478" s="126">
        <v>463</v>
      </c>
      <c r="BS478" s="127">
        <f t="shared" si="568"/>
        <v>1.9478328087398481E-3</v>
      </c>
      <c r="BT478" s="126">
        <f t="shared" si="569"/>
        <v>22.5</v>
      </c>
      <c r="BU478" s="303">
        <f t="shared" si="570"/>
        <v>6.3</v>
      </c>
      <c r="BV478" s="276">
        <f t="shared" si="571"/>
        <v>0.3888888888888889</v>
      </c>
      <c r="BW478" s="276">
        <f t="shared" si="572"/>
        <v>6.9444444444444441E-3</v>
      </c>
      <c r="BX478" s="125">
        <f t="shared" si="573"/>
        <v>1</v>
      </c>
      <c r="BY478" s="125">
        <f t="shared" si="574"/>
        <v>2.3978864874429108E-2</v>
      </c>
      <c r="BZ478" s="125">
        <f t="shared" si="575"/>
        <v>6.3</v>
      </c>
      <c r="CA478" s="125">
        <f t="shared" si="576"/>
        <v>7.1553411403966427E-2</v>
      </c>
      <c r="CB478" s="125">
        <f t="shared" si="577"/>
        <v>0.91370641350062964</v>
      </c>
      <c r="CC478" s="125">
        <f t="shared" si="578"/>
        <v>22.903612110837599</v>
      </c>
      <c r="CD478" s="125">
        <f t="shared" si="579"/>
        <v>1.9764348328345938</v>
      </c>
      <c r="CE478" s="125">
        <f t="shared" si="580"/>
        <v>12</v>
      </c>
      <c r="CF478" s="304" cm="1">
        <f t="array" ref="CF478">PEDBIKE_DELAY(BW478,BV478,AG478,AH478,AP478,AQ478,AN478,L478,FALSE)</f>
        <v>5.7462888752735477</v>
      </c>
      <c r="CG478" s="306">
        <f t="shared" si="581"/>
        <v>6.3</v>
      </c>
      <c r="CH478" s="125">
        <f t="shared" si="582"/>
        <v>1</v>
      </c>
      <c r="CI478" s="125">
        <f t="shared" si="583"/>
        <v>2.3978864874429108E-2</v>
      </c>
      <c r="CJ478" s="125">
        <f t="shared" si="584"/>
        <v>6.3</v>
      </c>
      <c r="CK478" s="125">
        <f t="shared" si="585"/>
        <v>0.91370641350062953</v>
      </c>
      <c r="CL478" s="125">
        <f t="shared" si="586"/>
        <v>1</v>
      </c>
      <c r="CM478" s="125">
        <f t="shared" si="587"/>
        <v>20.927177278003008</v>
      </c>
      <c r="CN478" s="125">
        <f t="shared" si="588"/>
        <v>1.9764348328345938</v>
      </c>
      <c r="CO478" s="127">
        <f t="shared" si="589"/>
        <v>12</v>
      </c>
      <c r="CP478" s="125" cm="1">
        <f t="array" ref="CP478">PEDBIKE_DELAY(BW478,AW478,AG478,AH478,AP478,AQ478,AN478,L478,FALSE)</f>
        <v>5.7462888752735477</v>
      </c>
      <c r="CQ478" s="126">
        <f t="shared" si="590"/>
        <v>30.5</v>
      </c>
      <c r="CR478" s="126">
        <f t="shared" si="591"/>
        <v>78.5</v>
      </c>
      <c r="CS478" s="126">
        <f t="shared" si="592"/>
        <v>54.5</v>
      </c>
      <c r="CT478" s="304">
        <f t="shared" si="593"/>
        <v>35.950000000000003</v>
      </c>
      <c r="CU478" s="126">
        <f t="shared" si="604"/>
        <v>0</v>
      </c>
      <c r="CV478" s="126">
        <f t="shared" si="594"/>
        <v>0</v>
      </c>
      <c r="CW478" s="127">
        <f t="shared" si="595"/>
        <v>0</v>
      </c>
      <c r="CX478" s="124">
        <f t="shared" si="596"/>
        <v>12</v>
      </c>
      <c r="CY478" s="124">
        <f t="shared" si="605"/>
        <v>2.0474999999999999</v>
      </c>
      <c r="CZ478" s="124">
        <f t="shared" si="606"/>
        <v>0</v>
      </c>
      <c r="DA478" s="125">
        <f t="shared" si="597"/>
        <v>-2.0678999999999998</v>
      </c>
      <c r="DB478" s="125">
        <f t="shared" si="598"/>
        <v>0.57750000000000001</v>
      </c>
      <c r="DC478" s="125">
        <f t="shared" si="599"/>
        <v>2.6419999999999995</v>
      </c>
      <c r="DD478" s="125">
        <f t="shared" si="607"/>
        <v>2.6895000000000002</v>
      </c>
      <c r="DE478" s="298" t="str">
        <f t="shared" si="600"/>
        <v>B</v>
      </c>
    </row>
    <row r="479" spans="1:109" x14ac:dyDescent="0.25">
      <c r="A479" s="23">
        <v>600</v>
      </c>
      <c r="B479" s="23">
        <v>45</v>
      </c>
      <c r="C479" s="23">
        <v>2</v>
      </c>
      <c r="D479" s="23" t="s">
        <v>267</v>
      </c>
      <c r="E479" s="312">
        <f t="shared" si="532"/>
        <v>2.8869339334016599</v>
      </c>
      <c r="F479" s="287" t="str">
        <f t="shared" si="533"/>
        <v>C</v>
      </c>
      <c r="G479" s="312">
        <f t="shared" si="534"/>
        <v>2.7574999999999994</v>
      </c>
      <c r="H479" s="312">
        <f t="shared" si="534"/>
        <v>3.2145000000000001</v>
      </c>
      <c r="I479" s="287" t="str">
        <f t="shared" si="535"/>
        <v>C</v>
      </c>
      <c r="J479" s="320">
        <f t="shared" si="601"/>
        <v>2</v>
      </c>
      <c r="K479" s="80">
        <f t="shared" si="602"/>
        <v>2</v>
      </c>
      <c r="L479" s="82">
        <f t="shared" si="603"/>
        <v>2</v>
      </c>
      <c r="M479" s="80">
        <f t="shared" si="536"/>
        <v>45</v>
      </c>
      <c r="N479" s="80">
        <f t="shared" si="537"/>
        <v>120</v>
      </c>
      <c r="O479" s="80">
        <f t="shared" si="538"/>
        <v>120</v>
      </c>
      <c r="P479" s="80">
        <f t="shared" si="539"/>
        <v>600</v>
      </c>
      <c r="Q479" s="80">
        <f t="shared" si="540"/>
        <v>1680</v>
      </c>
      <c r="R479" s="80">
        <f t="shared" si="541"/>
        <v>1680</v>
      </c>
      <c r="S479" s="80">
        <f t="shared" si="542"/>
        <v>60</v>
      </c>
      <c r="T479" s="80">
        <f>0</f>
        <v>0</v>
      </c>
      <c r="U479" s="80">
        <f>'Int. Sens. Plot'!$B$2</f>
        <v>100</v>
      </c>
      <c r="V479" s="80">
        <f>'Int. Sens. Plot'!$B$3</f>
        <v>25</v>
      </c>
      <c r="W479" s="80">
        <f t="shared" si="543"/>
        <v>5</v>
      </c>
      <c r="X479" s="80">
        <f t="shared" si="544"/>
        <v>5</v>
      </c>
      <c r="Y479" s="225">
        <v>0.5</v>
      </c>
      <c r="Z479" s="80">
        <v>0</v>
      </c>
      <c r="AA479" s="86">
        <v>45</v>
      </c>
      <c r="AB479" s="86">
        <v>5</v>
      </c>
      <c r="AC479" s="80">
        <v>90</v>
      </c>
      <c r="AD479" s="80">
        <v>45</v>
      </c>
      <c r="AE479" s="80">
        <v>12</v>
      </c>
      <c r="AF479" s="80">
        <f t="shared" si="545"/>
        <v>33</v>
      </c>
      <c r="AG479" s="80">
        <f t="shared" si="546"/>
        <v>33</v>
      </c>
      <c r="AH479" s="86">
        <v>0</v>
      </c>
      <c r="AI479" s="86">
        <v>12</v>
      </c>
      <c r="AJ479" s="40">
        <v>459.9</v>
      </c>
      <c r="AK479" s="86">
        <v>9</v>
      </c>
      <c r="AL479" s="86">
        <v>0</v>
      </c>
      <c r="AM479" s="91">
        <v>1</v>
      </c>
      <c r="AN479" s="91">
        <v>0.1</v>
      </c>
      <c r="AO479" s="122">
        <v>3.5</v>
      </c>
      <c r="AP479" s="122">
        <v>10</v>
      </c>
      <c r="AQ479" s="122">
        <v>3</v>
      </c>
      <c r="AR479" s="122">
        <v>3</v>
      </c>
      <c r="AS479" s="122" t="str">
        <f t="shared" si="547"/>
        <v>Free</v>
      </c>
      <c r="AT479" s="119" t="s">
        <v>74</v>
      </c>
      <c r="AU479" s="321" t="s">
        <v>74</v>
      </c>
      <c r="AV479" s="306">
        <f t="shared" si="548"/>
        <v>12.428571428571429</v>
      </c>
      <c r="AW479" s="276">
        <f t="shared" si="549"/>
        <v>0.46666666666666667</v>
      </c>
      <c r="AX479" s="276">
        <f t="shared" si="550"/>
        <v>2.7777777777777776E-2</v>
      </c>
      <c r="AY479" s="125">
        <f t="shared" si="551"/>
        <v>12.816285741712166</v>
      </c>
      <c r="AZ479" s="125">
        <f t="shared" si="552"/>
        <v>19.22442861256825</v>
      </c>
      <c r="BA479" s="125">
        <f t="shared" si="553"/>
        <v>36.061142911995759</v>
      </c>
      <c r="BB479" s="125">
        <f t="shared" si="554"/>
        <v>0.99977831800976047</v>
      </c>
      <c r="BC479" s="125">
        <f t="shared" si="555"/>
        <v>0.99999995085709525</v>
      </c>
      <c r="BD479" s="326">
        <f t="shared" si="556"/>
        <v>43604572.818368398</v>
      </c>
      <c r="BE479" s="125">
        <f t="shared" si="557"/>
        <v>330</v>
      </c>
      <c r="BF479" s="125">
        <f t="shared" si="558"/>
        <v>4.0611241955427166</v>
      </c>
      <c r="BG479" s="125">
        <f t="shared" si="559"/>
        <v>0.97247071016552877</v>
      </c>
      <c r="BH479" s="127">
        <f t="shared" si="560"/>
        <v>210</v>
      </c>
      <c r="BI479" s="125">
        <f t="shared" si="561"/>
        <v>1.2284999999999999</v>
      </c>
      <c r="BJ479" s="125">
        <f t="shared" si="562"/>
        <v>8.5349999999999995E-2</v>
      </c>
      <c r="BK479" s="127">
        <f t="shared" si="563"/>
        <v>49</v>
      </c>
      <c r="BL479" s="126">
        <f>IF(AS479="Signalized",(AC479-BK479)^2/(2*AC479),IF(AS479="Free",PEDBIKE_DELAY(AX479,AW479,AF479,AE479,AO479,AR479,AM479,L479,TRUE),IF(AS479="Stop",1,"Control N/A!")))</f>
        <v>1.0230349460894763</v>
      </c>
      <c r="BM479" s="125">
        <f t="shared" si="564"/>
        <v>9.1322323613088449E-4</v>
      </c>
      <c r="BN479" s="125">
        <f t="shared" si="565"/>
        <v>2.8869339334016599</v>
      </c>
      <c r="BO479" s="124" t="str">
        <f t="shared" si="566"/>
        <v>C</v>
      </c>
      <c r="BP479" s="310"/>
      <c r="BQ479" s="302">
        <f t="shared" si="567"/>
        <v>1500</v>
      </c>
      <c r="BR479" s="126">
        <v>464</v>
      </c>
      <c r="BS479" s="127">
        <f t="shared" si="568"/>
        <v>1.4387100475979638E-4</v>
      </c>
      <c r="BT479" s="126">
        <f t="shared" si="569"/>
        <v>22.5</v>
      </c>
      <c r="BU479" s="303">
        <f t="shared" si="570"/>
        <v>6.3</v>
      </c>
      <c r="BV479" s="276">
        <f t="shared" si="571"/>
        <v>0.46666666666666667</v>
      </c>
      <c r="BW479" s="276">
        <f t="shared" si="572"/>
        <v>6.9444444444444441E-3</v>
      </c>
      <c r="BX479" s="125">
        <f t="shared" si="573"/>
        <v>1</v>
      </c>
      <c r="BY479" s="125">
        <f t="shared" si="574"/>
        <v>1.6944648600332877E-2</v>
      </c>
      <c r="BZ479" s="125">
        <f t="shared" si="575"/>
        <v>6.3</v>
      </c>
      <c r="CA479" s="125">
        <f t="shared" si="576"/>
        <v>8.5237590424724785E-2</v>
      </c>
      <c r="CB479" s="125">
        <f t="shared" si="577"/>
        <v>0.94713427126164962</v>
      </c>
      <c r="CC479" s="125">
        <f t="shared" si="578"/>
        <v>33.882312375624316</v>
      </c>
      <c r="CD479" s="125">
        <f t="shared" si="579"/>
        <v>1.7912131350778067</v>
      </c>
      <c r="CE479" s="125">
        <f t="shared" si="580"/>
        <v>19</v>
      </c>
      <c r="CF479" s="304" cm="1">
        <f t="array" ref="CF479">PEDBIKE_DELAY(BW479,BV479,AG479,AH479,AP479,AQ479,AN479,L479,FALSE)</f>
        <v>7.6659461711403045</v>
      </c>
      <c r="CG479" s="306">
        <f t="shared" si="581"/>
        <v>6.3</v>
      </c>
      <c r="CH479" s="125">
        <f t="shared" si="582"/>
        <v>1</v>
      </c>
      <c r="CI479" s="125">
        <f t="shared" si="583"/>
        <v>1.6944648600332877E-2</v>
      </c>
      <c r="CJ479" s="125">
        <f t="shared" si="584"/>
        <v>6.3</v>
      </c>
      <c r="CK479" s="125">
        <f t="shared" si="585"/>
        <v>0.94713427126164962</v>
      </c>
      <c r="CL479" s="125">
        <f t="shared" si="586"/>
        <v>1</v>
      </c>
      <c r="CM479" s="125">
        <f t="shared" si="587"/>
        <v>32.091099240546512</v>
      </c>
      <c r="CN479" s="125">
        <f t="shared" si="588"/>
        <v>1.7912131350778067</v>
      </c>
      <c r="CO479" s="127">
        <f t="shared" si="589"/>
        <v>19</v>
      </c>
      <c r="CP479" s="125" cm="1">
        <f t="array" ref="CP479">PEDBIKE_DELAY(BW479,AW479,AG479,AH479,AP479,AQ479,AN479,L479,FALSE)</f>
        <v>7.6659461711403045</v>
      </c>
      <c r="CQ479" s="126">
        <f t="shared" si="590"/>
        <v>30.5</v>
      </c>
      <c r="CR479" s="126">
        <f t="shared" si="591"/>
        <v>78.5</v>
      </c>
      <c r="CS479" s="126">
        <f t="shared" si="592"/>
        <v>54.5</v>
      </c>
      <c r="CT479" s="304">
        <f t="shared" si="593"/>
        <v>35.950000000000003</v>
      </c>
      <c r="CU479" s="126">
        <f t="shared" si="604"/>
        <v>0</v>
      </c>
      <c r="CV479" s="126">
        <f t="shared" si="594"/>
        <v>0</v>
      </c>
      <c r="CW479" s="127">
        <f t="shared" si="595"/>
        <v>0</v>
      </c>
      <c r="CX479" s="124">
        <f t="shared" si="596"/>
        <v>12</v>
      </c>
      <c r="CY479" s="124">
        <f t="shared" si="605"/>
        <v>2.4569999999999999</v>
      </c>
      <c r="CZ479" s="124">
        <f t="shared" si="606"/>
        <v>0</v>
      </c>
      <c r="DA479" s="125">
        <f t="shared" si="597"/>
        <v>-2.0678999999999998</v>
      </c>
      <c r="DB479" s="125">
        <f t="shared" si="598"/>
        <v>0.69299999999999995</v>
      </c>
      <c r="DC479" s="125">
        <f t="shared" si="599"/>
        <v>2.7574999999999994</v>
      </c>
      <c r="DD479" s="125">
        <f t="shared" si="607"/>
        <v>3.2145000000000001</v>
      </c>
      <c r="DE479" s="298" t="str">
        <f t="shared" si="600"/>
        <v>C</v>
      </c>
    </row>
    <row r="480" spans="1:109" x14ac:dyDescent="0.25">
      <c r="A480" s="23">
        <v>700</v>
      </c>
      <c r="B480" s="23">
        <v>45</v>
      </c>
      <c r="C480" s="23">
        <v>2</v>
      </c>
      <c r="D480" s="23" t="s">
        <v>267</v>
      </c>
      <c r="E480" s="312">
        <f t="shared" si="532"/>
        <v>3.1006541428428807</v>
      </c>
      <c r="F480" s="287" t="str">
        <f t="shared" si="533"/>
        <v>C</v>
      </c>
      <c r="G480" s="312">
        <f t="shared" si="534"/>
        <v>2.8729999999999993</v>
      </c>
      <c r="H480" s="312">
        <f t="shared" si="534"/>
        <v>3.7395</v>
      </c>
      <c r="I480" s="287" t="str">
        <f t="shared" si="535"/>
        <v>C</v>
      </c>
      <c r="J480" s="320">
        <f t="shared" si="601"/>
        <v>2</v>
      </c>
      <c r="K480" s="80">
        <f t="shared" si="602"/>
        <v>2</v>
      </c>
      <c r="L480" s="82">
        <f t="shared" si="603"/>
        <v>2</v>
      </c>
      <c r="M480" s="80">
        <f t="shared" si="536"/>
        <v>45</v>
      </c>
      <c r="N480" s="80">
        <f t="shared" si="537"/>
        <v>140</v>
      </c>
      <c r="O480" s="80">
        <f t="shared" si="538"/>
        <v>140</v>
      </c>
      <c r="P480" s="80">
        <f t="shared" si="539"/>
        <v>700</v>
      </c>
      <c r="Q480" s="80">
        <f t="shared" si="540"/>
        <v>1960</v>
      </c>
      <c r="R480" s="80">
        <f t="shared" si="541"/>
        <v>1960</v>
      </c>
      <c r="S480" s="80">
        <f t="shared" si="542"/>
        <v>70</v>
      </c>
      <c r="T480" s="80">
        <f>0</f>
        <v>0</v>
      </c>
      <c r="U480" s="80">
        <f>'Int. Sens. Plot'!$B$2</f>
        <v>100</v>
      </c>
      <c r="V480" s="80">
        <f>'Int. Sens. Plot'!$B$3</f>
        <v>25</v>
      </c>
      <c r="W480" s="80">
        <f t="shared" si="543"/>
        <v>5</v>
      </c>
      <c r="X480" s="80">
        <f t="shared" si="544"/>
        <v>5</v>
      </c>
      <c r="Y480" s="225">
        <v>0.5</v>
      </c>
      <c r="Z480" s="80">
        <v>0</v>
      </c>
      <c r="AA480" s="86">
        <v>45</v>
      </c>
      <c r="AB480" s="86">
        <v>5</v>
      </c>
      <c r="AC480" s="80">
        <v>90</v>
      </c>
      <c r="AD480" s="80">
        <v>45</v>
      </c>
      <c r="AE480" s="80">
        <v>12</v>
      </c>
      <c r="AF480" s="80">
        <f t="shared" si="545"/>
        <v>33</v>
      </c>
      <c r="AG480" s="80">
        <f t="shared" si="546"/>
        <v>33</v>
      </c>
      <c r="AH480" s="86">
        <v>0</v>
      </c>
      <c r="AI480" s="86">
        <v>12</v>
      </c>
      <c r="AJ480" s="40">
        <v>460.9</v>
      </c>
      <c r="AK480" s="86">
        <v>9</v>
      </c>
      <c r="AL480" s="86">
        <v>0</v>
      </c>
      <c r="AM480" s="91">
        <v>1</v>
      </c>
      <c r="AN480" s="91">
        <v>0.1</v>
      </c>
      <c r="AO480" s="122">
        <v>3.5</v>
      </c>
      <c r="AP480" s="122">
        <v>10</v>
      </c>
      <c r="AQ480" s="122">
        <v>3</v>
      </c>
      <c r="AR480" s="122">
        <v>3</v>
      </c>
      <c r="AS480" s="122" t="str">
        <f t="shared" si="547"/>
        <v>Free</v>
      </c>
      <c r="AT480" s="119" t="s">
        <v>74</v>
      </c>
      <c r="AU480" s="321" t="s">
        <v>74</v>
      </c>
      <c r="AV480" s="306">
        <f t="shared" si="548"/>
        <v>12.428571428571429</v>
      </c>
      <c r="AW480" s="276">
        <f t="shared" si="549"/>
        <v>0.5444444444444444</v>
      </c>
      <c r="AX480" s="276">
        <f t="shared" si="550"/>
        <v>2.7777777777777776E-2</v>
      </c>
      <c r="AY480" s="125">
        <f t="shared" si="551"/>
        <v>28.553079953123753</v>
      </c>
      <c r="AZ480" s="125">
        <f t="shared" si="552"/>
        <v>42.829619929685627</v>
      </c>
      <c r="BA480" s="125">
        <f t="shared" si="553"/>
        <v>67.534731334818929</v>
      </c>
      <c r="BB480" s="125">
        <f t="shared" si="554"/>
        <v>0.99999998963109737</v>
      </c>
      <c r="BC480" s="125">
        <f t="shared" si="555"/>
        <v>0.99999999999999989</v>
      </c>
      <c r="BD480" s="326">
        <f t="shared" si="556"/>
        <v>1.708365672814538E+16</v>
      </c>
      <c r="BE480" s="125">
        <f t="shared" si="557"/>
        <v>868</v>
      </c>
      <c r="BF480" s="125">
        <f t="shared" si="558"/>
        <v>3.4949713111872818</v>
      </c>
      <c r="BG480" s="125">
        <f t="shared" si="559"/>
        <v>0.97247071016552877</v>
      </c>
      <c r="BH480" s="127">
        <f t="shared" si="560"/>
        <v>245</v>
      </c>
      <c r="BI480" s="125">
        <f t="shared" si="561"/>
        <v>1.4332499999999999</v>
      </c>
      <c r="BJ480" s="125">
        <f t="shared" si="562"/>
        <v>9.9574999999999997E-2</v>
      </c>
      <c r="BK480" s="127">
        <f t="shared" si="563"/>
        <v>49</v>
      </c>
      <c r="BL480" s="126">
        <f>IF(AS480="Signalized",(AC480-BK480)^2/(2*AC480),IF(AS480="Free",PEDBIKE_DELAY(AX480,AW480,AF480,AE480,AO480,AR480,AM480,L480,TRUE),IF(AS480="Stop",1,"Control N/A!")))</f>
        <v>0.89738660519662816</v>
      </c>
      <c r="BM480" s="125">
        <f t="shared" si="564"/>
        <v>-4.3415673226484238E-3</v>
      </c>
      <c r="BN480" s="125">
        <f t="shared" si="565"/>
        <v>3.1006541428428807</v>
      </c>
      <c r="BO480" s="124" t="str">
        <f t="shared" si="566"/>
        <v>C</v>
      </c>
      <c r="BP480" s="310"/>
      <c r="BQ480" s="302">
        <f t="shared" si="567"/>
        <v>1500</v>
      </c>
      <c r="BR480" s="126">
        <v>465</v>
      </c>
      <c r="BS480" s="127">
        <f t="shared" si="568"/>
        <v>1.0509193349280448E-5</v>
      </c>
      <c r="BT480" s="126">
        <f t="shared" si="569"/>
        <v>22.5</v>
      </c>
      <c r="BU480" s="303">
        <f t="shared" si="570"/>
        <v>6.3</v>
      </c>
      <c r="BV480" s="276">
        <f t="shared" si="571"/>
        <v>0.5444444444444444</v>
      </c>
      <c r="BW480" s="276">
        <f t="shared" si="572"/>
        <v>6.9444444444444441E-3</v>
      </c>
      <c r="BX480" s="125">
        <f t="shared" si="573"/>
        <v>1</v>
      </c>
      <c r="BY480" s="125">
        <f t="shared" si="574"/>
        <v>1.2263740175549561E-2</v>
      </c>
      <c r="BZ480" s="125">
        <f t="shared" si="575"/>
        <v>6.3</v>
      </c>
      <c r="CA480" s="125">
        <f t="shared" si="576"/>
        <v>9.8720081208623633E-2</v>
      </c>
      <c r="CB480" s="125">
        <f t="shared" si="577"/>
        <v>0.96761305922709295</v>
      </c>
      <c r="CC480" s="125">
        <f t="shared" si="578"/>
        <v>50.201333902746178</v>
      </c>
      <c r="CD480" s="125">
        <f t="shared" si="579"/>
        <v>1.6258676278291713</v>
      </c>
      <c r="CE480" s="125">
        <f t="shared" si="580"/>
        <v>31</v>
      </c>
      <c r="CF480" s="304" cm="1">
        <f t="array" ref="CF480">PEDBIKE_DELAY(BW480,BV480,AG480,AH480,AP480,AQ480,AN480,L480,FALSE)</f>
        <v>9.9148980740373833</v>
      </c>
      <c r="CG480" s="306">
        <f t="shared" si="581"/>
        <v>6.3</v>
      </c>
      <c r="CH480" s="125">
        <f t="shared" si="582"/>
        <v>1</v>
      </c>
      <c r="CI480" s="125">
        <f t="shared" si="583"/>
        <v>1.2263740175549561E-2</v>
      </c>
      <c r="CJ480" s="125">
        <f t="shared" si="584"/>
        <v>6.3</v>
      </c>
      <c r="CK480" s="125">
        <f t="shared" si="585"/>
        <v>0.96761305922709295</v>
      </c>
      <c r="CL480" s="125">
        <f t="shared" si="586"/>
        <v>1</v>
      </c>
      <c r="CM480" s="125">
        <f t="shared" si="587"/>
        <v>48.575466274917005</v>
      </c>
      <c r="CN480" s="125">
        <f t="shared" si="588"/>
        <v>1.6258676278291713</v>
      </c>
      <c r="CO480" s="127">
        <f t="shared" si="589"/>
        <v>31</v>
      </c>
      <c r="CP480" s="125" cm="1">
        <f t="array" ref="CP480">PEDBIKE_DELAY(BW480,AW480,AG480,AH480,AP480,AQ480,AN480,L480,FALSE)</f>
        <v>9.9148980740373833</v>
      </c>
      <c r="CQ480" s="126">
        <f t="shared" si="590"/>
        <v>30.5</v>
      </c>
      <c r="CR480" s="126">
        <f t="shared" si="591"/>
        <v>78.5</v>
      </c>
      <c r="CS480" s="126">
        <f t="shared" si="592"/>
        <v>54.5</v>
      </c>
      <c r="CT480" s="304">
        <f t="shared" si="593"/>
        <v>35.950000000000003</v>
      </c>
      <c r="CU480" s="126">
        <f t="shared" si="604"/>
        <v>0</v>
      </c>
      <c r="CV480" s="126">
        <f t="shared" si="594"/>
        <v>0</v>
      </c>
      <c r="CW480" s="127">
        <f t="shared" si="595"/>
        <v>0</v>
      </c>
      <c r="CX480" s="124">
        <f t="shared" si="596"/>
        <v>12</v>
      </c>
      <c r="CY480" s="124">
        <f t="shared" si="605"/>
        <v>2.8664999999999998</v>
      </c>
      <c r="CZ480" s="124">
        <f t="shared" si="606"/>
        <v>0</v>
      </c>
      <c r="DA480" s="125">
        <f t="shared" si="597"/>
        <v>-2.0678999999999998</v>
      </c>
      <c r="DB480" s="125">
        <f t="shared" si="598"/>
        <v>0.8085</v>
      </c>
      <c r="DC480" s="125">
        <f t="shared" si="599"/>
        <v>2.8729999999999993</v>
      </c>
      <c r="DD480" s="125">
        <f t="shared" si="607"/>
        <v>3.7395</v>
      </c>
      <c r="DE480" s="298" t="str">
        <f t="shared" si="600"/>
        <v>C</v>
      </c>
    </row>
    <row r="481" spans="1:109" x14ac:dyDescent="0.25">
      <c r="A481" s="23">
        <v>800</v>
      </c>
      <c r="B481" s="23">
        <v>45</v>
      </c>
      <c r="C481" s="23">
        <v>2</v>
      </c>
      <c r="D481" s="23" t="s">
        <v>267</v>
      </c>
      <c r="E481" s="312">
        <f t="shared" si="532"/>
        <v>3.3147421205235821</v>
      </c>
      <c r="F481" s="287" t="str">
        <f t="shared" si="533"/>
        <v>C</v>
      </c>
      <c r="G481" s="312">
        <f t="shared" si="534"/>
        <v>2.9885000000000002</v>
      </c>
      <c r="H481" s="312">
        <f t="shared" si="534"/>
        <v>4.2645</v>
      </c>
      <c r="I481" s="287" t="str">
        <f t="shared" si="535"/>
        <v>C</v>
      </c>
      <c r="J481" s="320">
        <f t="shared" si="601"/>
        <v>2</v>
      </c>
      <c r="K481" s="80">
        <f t="shared" si="602"/>
        <v>2</v>
      </c>
      <c r="L481" s="82">
        <f t="shared" si="603"/>
        <v>2</v>
      </c>
      <c r="M481" s="80">
        <f t="shared" si="536"/>
        <v>45</v>
      </c>
      <c r="N481" s="80">
        <f t="shared" si="537"/>
        <v>160</v>
      </c>
      <c r="O481" s="80">
        <f t="shared" si="538"/>
        <v>160</v>
      </c>
      <c r="P481" s="80">
        <f t="shared" si="539"/>
        <v>800</v>
      </c>
      <c r="Q481" s="80">
        <f t="shared" si="540"/>
        <v>2240</v>
      </c>
      <c r="R481" s="80">
        <f t="shared" si="541"/>
        <v>2240</v>
      </c>
      <c r="S481" s="80">
        <f t="shared" si="542"/>
        <v>80</v>
      </c>
      <c r="T481" s="80">
        <f>0</f>
        <v>0</v>
      </c>
      <c r="U481" s="80">
        <f>'Int. Sens. Plot'!$B$2</f>
        <v>100</v>
      </c>
      <c r="V481" s="80">
        <f>'Int. Sens. Plot'!$B$3</f>
        <v>25</v>
      </c>
      <c r="W481" s="80">
        <f t="shared" si="543"/>
        <v>5</v>
      </c>
      <c r="X481" s="80">
        <f t="shared" si="544"/>
        <v>5</v>
      </c>
      <c r="Y481" s="225">
        <v>0.5</v>
      </c>
      <c r="Z481" s="80">
        <v>0</v>
      </c>
      <c r="AA481" s="86">
        <v>45</v>
      </c>
      <c r="AB481" s="86">
        <v>5</v>
      </c>
      <c r="AC481" s="80">
        <v>90</v>
      </c>
      <c r="AD481" s="80">
        <v>45</v>
      </c>
      <c r="AE481" s="80">
        <v>12</v>
      </c>
      <c r="AF481" s="80">
        <f t="shared" si="545"/>
        <v>33</v>
      </c>
      <c r="AG481" s="80">
        <f t="shared" si="546"/>
        <v>33</v>
      </c>
      <c r="AH481" s="86">
        <v>0</v>
      </c>
      <c r="AI481" s="86">
        <v>12</v>
      </c>
      <c r="AJ481" s="40">
        <v>461.9</v>
      </c>
      <c r="AK481" s="86">
        <v>9</v>
      </c>
      <c r="AL481" s="86">
        <v>0</v>
      </c>
      <c r="AM481" s="91">
        <v>1</v>
      </c>
      <c r="AN481" s="91">
        <v>0.1</v>
      </c>
      <c r="AO481" s="122">
        <v>3.5</v>
      </c>
      <c r="AP481" s="122">
        <v>10</v>
      </c>
      <c r="AQ481" s="122">
        <v>3</v>
      </c>
      <c r="AR481" s="122">
        <v>3</v>
      </c>
      <c r="AS481" s="122" t="str">
        <f t="shared" si="547"/>
        <v>Free</v>
      </c>
      <c r="AT481" s="119" t="s">
        <v>74</v>
      </c>
      <c r="AU481" s="321" t="s">
        <v>74</v>
      </c>
      <c r="AV481" s="306">
        <f t="shared" si="548"/>
        <v>12.428571428571429</v>
      </c>
      <c r="AW481" s="276">
        <f t="shared" si="549"/>
        <v>0.62222222222222223</v>
      </c>
      <c r="AX481" s="276">
        <f t="shared" si="550"/>
        <v>2.7777777777777776E-2</v>
      </c>
      <c r="AY481" s="125">
        <f t="shared" si="551"/>
        <v>65.500300767572313</v>
      </c>
      <c r="AZ481" s="125">
        <f t="shared" si="552"/>
        <v>98.250451151358462</v>
      </c>
      <c r="BA481" s="125">
        <f t="shared" si="553"/>
        <v>141.42917296371604</v>
      </c>
      <c r="BB481" s="125">
        <f t="shared" si="554"/>
        <v>1</v>
      </c>
      <c r="BC481" s="125">
        <f t="shared" si="555"/>
        <v>1</v>
      </c>
      <c r="BD481" s="326">
        <f t="shared" si="556"/>
        <v>2.6554091130195559E+38</v>
      </c>
      <c r="BE481" s="125">
        <f t="shared" si="557"/>
        <v>2283</v>
      </c>
      <c r="BF481" s="125">
        <f t="shared" si="558"/>
        <v>3.0860335717448124</v>
      </c>
      <c r="BG481" s="125">
        <f t="shared" si="559"/>
        <v>0.97247071016552877</v>
      </c>
      <c r="BH481" s="127">
        <f t="shared" si="560"/>
        <v>280</v>
      </c>
      <c r="BI481" s="125">
        <f t="shared" si="561"/>
        <v>1.6379999999999997</v>
      </c>
      <c r="BJ481" s="125">
        <f t="shared" si="562"/>
        <v>0.1138</v>
      </c>
      <c r="BK481" s="127">
        <f t="shared" si="563"/>
        <v>49</v>
      </c>
      <c r="BL481" s="126">
        <f>IF(AS481="Signalized",(AC481-BK481)^2/(2*AC481),IF(AS481="Free",PEDBIKE_DELAY(AX481,AW481,AF481,AE481,AO481,AR481,AM481,L481,TRUE),IF(AS481="Stop",1,"Control N/A!")))</f>
        <v>0.79442285814336999</v>
      </c>
      <c r="BM481" s="125">
        <f t="shared" si="564"/>
        <v>-9.2285896419464376E-3</v>
      </c>
      <c r="BN481" s="125">
        <f t="shared" si="565"/>
        <v>3.3147421205235821</v>
      </c>
      <c r="BO481" s="124" t="str">
        <f t="shared" si="566"/>
        <v>C</v>
      </c>
      <c r="BP481" s="310"/>
      <c r="BQ481" s="302">
        <f t="shared" si="567"/>
        <v>1500</v>
      </c>
      <c r="BR481" s="126">
        <v>466</v>
      </c>
      <c r="BS481" s="127">
        <f t="shared" si="568"/>
        <v>7.5917167103364617E-7</v>
      </c>
      <c r="BT481" s="126">
        <f t="shared" si="569"/>
        <v>22.5</v>
      </c>
      <c r="BU481" s="303">
        <f t="shared" si="570"/>
        <v>6.3</v>
      </c>
      <c r="BV481" s="276">
        <f t="shared" si="571"/>
        <v>0.62222222222222223</v>
      </c>
      <c r="BW481" s="276">
        <f t="shared" si="572"/>
        <v>6.9444444444444441E-3</v>
      </c>
      <c r="BX481" s="125">
        <f t="shared" si="573"/>
        <v>1</v>
      </c>
      <c r="BY481" s="125">
        <f t="shared" si="574"/>
        <v>9.1490155759144029E-3</v>
      </c>
      <c r="BZ481" s="125">
        <f t="shared" si="575"/>
        <v>6.3</v>
      </c>
      <c r="CA481" s="125">
        <f t="shared" si="576"/>
        <v>0.11200385639617194</v>
      </c>
      <c r="CB481" s="125">
        <f t="shared" si="577"/>
        <v>0.98015890525562976</v>
      </c>
      <c r="CC481" s="125">
        <f t="shared" si="578"/>
        <v>74.573185605741116</v>
      </c>
      <c r="CD481" s="125">
        <f t="shared" si="579"/>
        <v>1.4796136409930203</v>
      </c>
      <c r="CE481" s="125">
        <f t="shared" si="580"/>
        <v>50</v>
      </c>
      <c r="CF481" s="304" cm="1">
        <f t="array" ref="CF481">PEDBIKE_DELAY(BW481,BV481,AG481,AH481,AP481,AQ481,AN481,L481,FALSE)</f>
        <v>12.510471534432419</v>
      </c>
      <c r="CG481" s="306">
        <f t="shared" si="581"/>
        <v>6.3</v>
      </c>
      <c r="CH481" s="125">
        <f t="shared" si="582"/>
        <v>1</v>
      </c>
      <c r="CI481" s="125">
        <f t="shared" si="583"/>
        <v>9.1490155759144029E-3</v>
      </c>
      <c r="CJ481" s="125">
        <f t="shared" si="584"/>
        <v>6.3</v>
      </c>
      <c r="CK481" s="125">
        <f t="shared" si="585"/>
        <v>0.98015890525562976</v>
      </c>
      <c r="CL481" s="125">
        <f t="shared" si="586"/>
        <v>1</v>
      </c>
      <c r="CM481" s="125">
        <f t="shared" si="587"/>
        <v>73.093571964748094</v>
      </c>
      <c r="CN481" s="125">
        <f t="shared" si="588"/>
        <v>1.4796136409930203</v>
      </c>
      <c r="CO481" s="127">
        <f t="shared" si="589"/>
        <v>50</v>
      </c>
      <c r="CP481" s="125" cm="1">
        <f t="array" ref="CP481">PEDBIKE_DELAY(BW481,AW481,AG481,AH481,AP481,AQ481,AN481,L481,FALSE)</f>
        <v>12.510471534432419</v>
      </c>
      <c r="CQ481" s="126">
        <f t="shared" si="590"/>
        <v>30.5</v>
      </c>
      <c r="CR481" s="126">
        <f t="shared" si="591"/>
        <v>78.5</v>
      </c>
      <c r="CS481" s="126">
        <f t="shared" si="592"/>
        <v>54.5</v>
      </c>
      <c r="CT481" s="304">
        <f t="shared" si="593"/>
        <v>35.950000000000003</v>
      </c>
      <c r="CU481" s="126">
        <f t="shared" si="604"/>
        <v>0</v>
      </c>
      <c r="CV481" s="126">
        <f t="shared" si="594"/>
        <v>0</v>
      </c>
      <c r="CW481" s="127">
        <f t="shared" si="595"/>
        <v>0</v>
      </c>
      <c r="CX481" s="124">
        <f t="shared" si="596"/>
        <v>12</v>
      </c>
      <c r="CY481" s="124">
        <f t="shared" si="605"/>
        <v>3.2759999999999994</v>
      </c>
      <c r="CZ481" s="124">
        <f t="shared" si="606"/>
        <v>0</v>
      </c>
      <c r="DA481" s="125">
        <f t="shared" si="597"/>
        <v>-2.0678999999999998</v>
      </c>
      <c r="DB481" s="125">
        <f t="shared" si="598"/>
        <v>0.92400000000000004</v>
      </c>
      <c r="DC481" s="125">
        <f t="shared" si="599"/>
        <v>2.9885000000000002</v>
      </c>
      <c r="DD481" s="125">
        <f t="shared" si="607"/>
        <v>4.2645</v>
      </c>
      <c r="DE481" s="298" t="str">
        <f t="shared" si="600"/>
        <v>C</v>
      </c>
    </row>
    <row r="482" spans="1:109" x14ac:dyDescent="0.25">
      <c r="A482" s="23">
        <v>900</v>
      </c>
      <c r="B482" s="23">
        <v>45</v>
      </c>
      <c r="C482" s="23">
        <v>2</v>
      </c>
      <c r="D482" s="23" t="s">
        <v>267</v>
      </c>
      <c r="E482" s="312">
        <f t="shared" si="532"/>
        <v>3.5292277012057687</v>
      </c>
      <c r="F482" s="287" t="str">
        <f t="shared" si="533"/>
        <v>D</v>
      </c>
      <c r="G482" s="312">
        <f t="shared" si="534"/>
        <v>3.1040000000000001</v>
      </c>
      <c r="H482" s="312">
        <f t="shared" si="534"/>
        <v>4.7894999999999994</v>
      </c>
      <c r="I482" s="287" t="str">
        <f t="shared" si="535"/>
        <v>C</v>
      </c>
      <c r="J482" s="320">
        <f t="shared" si="601"/>
        <v>2</v>
      </c>
      <c r="K482" s="80">
        <f t="shared" si="602"/>
        <v>2</v>
      </c>
      <c r="L482" s="82">
        <f t="shared" si="603"/>
        <v>2</v>
      </c>
      <c r="M482" s="80">
        <f t="shared" si="536"/>
        <v>45</v>
      </c>
      <c r="N482" s="80">
        <f t="shared" si="537"/>
        <v>180</v>
      </c>
      <c r="O482" s="80">
        <f t="shared" si="538"/>
        <v>180</v>
      </c>
      <c r="P482" s="80">
        <f t="shared" si="539"/>
        <v>900</v>
      </c>
      <c r="Q482" s="80">
        <f t="shared" si="540"/>
        <v>2520</v>
      </c>
      <c r="R482" s="80">
        <f t="shared" si="541"/>
        <v>2520</v>
      </c>
      <c r="S482" s="80">
        <f t="shared" si="542"/>
        <v>90</v>
      </c>
      <c r="T482" s="80">
        <f>0</f>
        <v>0</v>
      </c>
      <c r="U482" s="80">
        <f>'Int. Sens. Plot'!$B$2</f>
        <v>100</v>
      </c>
      <c r="V482" s="80">
        <f>'Int. Sens. Plot'!$B$3</f>
        <v>25</v>
      </c>
      <c r="W482" s="80">
        <f t="shared" si="543"/>
        <v>5</v>
      </c>
      <c r="X482" s="80">
        <f t="shared" si="544"/>
        <v>5</v>
      </c>
      <c r="Y482" s="225">
        <v>0.5</v>
      </c>
      <c r="Z482" s="80">
        <v>0</v>
      </c>
      <c r="AA482" s="86">
        <v>45</v>
      </c>
      <c r="AB482" s="86">
        <v>5</v>
      </c>
      <c r="AC482" s="80">
        <v>90</v>
      </c>
      <c r="AD482" s="80">
        <v>45</v>
      </c>
      <c r="AE482" s="80">
        <v>12</v>
      </c>
      <c r="AF482" s="80">
        <f t="shared" si="545"/>
        <v>33</v>
      </c>
      <c r="AG482" s="80">
        <f t="shared" si="546"/>
        <v>33</v>
      </c>
      <c r="AH482" s="86">
        <v>0</v>
      </c>
      <c r="AI482" s="86">
        <v>12</v>
      </c>
      <c r="AJ482" s="40">
        <v>462.9</v>
      </c>
      <c r="AK482" s="86">
        <v>9</v>
      </c>
      <c r="AL482" s="86">
        <v>0</v>
      </c>
      <c r="AM482" s="91">
        <v>1</v>
      </c>
      <c r="AN482" s="91">
        <v>0.1</v>
      </c>
      <c r="AO482" s="122">
        <v>3.5</v>
      </c>
      <c r="AP482" s="122">
        <v>10</v>
      </c>
      <c r="AQ482" s="122">
        <v>3</v>
      </c>
      <c r="AR482" s="122">
        <v>3</v>
      </c>
      <c r="AS482" s="122" t="str">
        <f t="shared" si="547"/>
        <v>Free</v>
      </c>
      <c r="AT482" s="119" t="s">
        <v>74</v>
      </c>
      <c r="AU482" s="321" t="s">
        <v>74</v>
      </c>
      <c r="AV482" s="306">
        <f t="shared" si="548"/>
        <v>12.428571428571429</v>
      </c>
      <c r="AW482" s="276">
        <f t="shared" si="549"/>
        <v>0.7</v>
      </c>
      <c r="AX482" s="276">
        <f t="shared" si="550"/>
        <v>2.7777777777777776E-2</v>
      </c>
      <c r="AY482" s="125">
        <f t="shared" si="551"/>
        <v>153.19987586137708</v>
      </c>
      <c r="AZ482" s="125">
        <f t="shared" si="552"/>
        <v>229.79981379206561</v>
      </c>
      <c r="BA482" s="125">
        <f t="shared" si="553"/>
        <v>316.82832315132561</v>
      </c>
      <c r="BB482" s="125">
        <f t="shared" si="554"/>
        <v>1</v>
      </c>
      <c r="BC482" s="125">
        <f t="shared" si="555"/>
        <v>1</v>
      </c>
      <c r="BD482" s="326">
        <f t="shared" si="556"/>
        <v>2.9693177791486872E+96</v>
      </c>
      <c r="BE482" s="125">
        <f t="shared" si="557"/>
        <v>6003</v>
      </c>
      <c r="BF482" s="125">
        <f t="shared" si="558"/>
        <v>2.7693496999915777</v>
      </c>
      <c r="BG482" s="125">
        <f t="shared" si="559"/>
        <v>0.97247071016552877</v>
      </c>
      <c r="BH482" s="127">
        <f t="shared" si="560"/>
        <v>315</v>
      </c>
      <c r="BI482" s="125">
        <f t="shared" si="561"/>
        <v>1.8427499999999997</v>
      </c>
      <c r="BJ482" s="125">
        <f t="shared" si="562"/>
        <v>0.128025</v>
      </c>
      <c r="BK482" s="127">
        <f t="shared" si="563"/>
        <v>49</v>
      </c>
      <c r="BL482" s="126">
        <f>IF(AS482="Signalized",(AC482-BK482)^2/(2*AC482),IF(AS482="Free",PEDBIKE_DELAY(AX482,AW482,AF482,AE482,AO482,AR482,AM482,L482,TRUE),IF(AS482="Stop",1,"Control N/A!")))</f>
        <v>0.71028073440420769</v>
      </c>
      <c r="BM482" s="125">
        <f t="shared" si="564"/>
        <v>-1.3718008959759753E-2</v>
      </c>
      <c r="BN482" s="125">
        <f t="shared" si="565"/>
        <v>3.5292277012057687</v>
      </c>
      <c r="BO482" s="124" t="str">
        <f t="shared" si="566"/>
        <v>D</v>
      </c>
      <c r="BP482" s="310"/>
      <c r="BQ482" s="302">
        <f t="shared" si="567"/>
        <v>1500</v>
      </c>
      <c r="BR482" s="126">
        <v>467</v>
      </c>
      <c r="BS482" s="127">
        <f t="shared" si="568"/>
        <v>5.4235682659405271E-8</v>
      </c>
      <c r="BT482" s="126">
        <f t="shared" si="569"/>
        <v>22.5</v>
      </c>
      <c r="BU482" s="303">
        <f t="shared" si="570"/>
        <v>6.3</v>
      </c>
      <c r="BV482" s="276">
        <f t="shared" si="571"/>
        <v>0.7</v>
      </c>
      <c r="BW482" s="276">
        <f t="shared" si="572"/>
        <v>6.9444444444444441E-3</v>
      </c>
      <c r="BX482" s="125">
        <f t="shared" si="573"/>
        <v>1</v>
      </c>
      <c r="BY482" s="125">
        <f t="shared" si="574"/>
        <v>7.0781649102053508E-3</v>
      </c>
      <c r="BZ482" s="125">
        <f t="shared" si="575"/>
        <v>6.3</v>
      </c>
      <c r="CA482" s="125">
        <f t="shared" si="576"/>
        <v>0.12509184481475499</v>
      </c>
      <c r="CB482" s="125">
        <f t="shared" si="577"/>
        <v>0.98784482167008503</v>
      </c>
      <c r="CC482" s="125">
        <f t="shared" si="578"/>
        <v>111.15028511441753</v>
      </c>
      <c r="CD482" s="125">
        <f t="shared" si="579"/>
        <v>1.3510515369866356</v>
      </c>
      <c r="CE482" s="125">
        <f t="shared" si="580"/>
        <v>82</v>
      </c>
      <c r="CF482" s="304" cm="1">
        <f t="array" ref="CF482">PEDBIKE_DELAY(BW482,BV482,AG482,AH482,AP482,AQ482,AN482,L482,FALSE)</f>
        <v>15.431848416926329</v>
      </c>
      <c r="CG482" s="306">
        <f t="shared" si="581"/>
        <v>6.3</v>
      </c>
      <c r="CH482" s="125">
        <f t="shared" si="582"/>
        <v>1</v>
      </c>
      <c r="CI482" s="125">
        <f t="shared" si="583"/>
        <v>7.0781649102053508E-3</v>
      </c>
      <c r="CJ482" s="125">
        <f t="shared" si="584"/>
        <v>6.3</v>
      </c>
      <c r="CK482" s="125">
        <f t="shared" si="585"/>
        <v>0.98784482167008503</v>
      </c>
      <c r="CL482" s="125">
        <f t="shared" si="586"/>
        <v>1</v>
      </c>
      <c r="CM482" s="125">
        <f t="shared" si="587"/>
        <v>109.79923357743088</v>
      </c>
      <c r="CN482" s="125">
        <f t="shared" si="588"/>
        <v>1.3510515369866356</v>
      </c>
      <c r="CO482" s="127">
        <f t="shared" si="589"/>
        <v>82</v>
      </c>
      <c r="CP482" s="125" cm="1">
        <f t="array" ref="CP482">PEDBIKE_DELAY(BW482,AW482,AG482,AH482,AP482,AQ482,AN482,L482,FALSE)</f>
        <v>15.431848416926329</v>
      </c>
      <c r="CQ482" s="126">
        <f t="shared" si="590"/>
        <v>30.5</v>
      </c>
      <c r="CR482" s="126">
        <f t="shared" si="591"/>
        <v>78.5</v>
      </c>
      <c r="CS482" s="126">
        <f t="shared" si="592"/>
        <v>54.5</v>
      </c>
      <c r="CT482" s="304">
        <f t="shared" si="593"/>
        <v>35.950000000000003</v>
      </c>
      <c r="CU482" s="126">
        <f t="shared" si="604"/>
        <v>0</v>
      </c>
      <c r="CV482" s="126">
        <f t="shared" si="594"/>
        <v>0</v>
      </c>
      <c r="CW482" s="127">
        <f t="shared" si="595"/>
        <v>0</v>
      </c>
      <c r="CX482" s="124">
        <f t="shared" si="596"/>
        <v>12</v>
      </c>
      <c r="CY482" s="124">
        <f t="shared" si="605"/>
        <v>3.6854999999999993</v>
      </c>
      <c r="CZ482" s="124">
        <f t="shared" si="606"/>
        <v>0</v>
      </c>
      <c r="DA482" s="125">
        <f t="shared" si="597"/>
        <v>-2.0678999999999998</v>
      </c>
      <c r="DB482" s="125">
        <f t="shared" si="598"/>
        <v>1.0395000000000001</v>
      </c>
      <c r="DC482" s="125">
        <f t="shared" si="599"/>
        <v>3.1040000000000001</v>
      </c>
      <c r="DD482" s="125">
        <f t="shared" si="607"/>
        <v>4.7894999999999994</v>
      </c>
      <c r="DE482" s="298" t="str">
        <f t="shared" si="600"/>
        <v>C</v>
      </c>
    </row>
    <row r="483" spans="1:109" x14ac:dyDescent="0.25">
      <c r="A483" s="23">
        <v>1000</v>
      </c>
      <c r="B483" s="23">
        <v>45</v>
      </c>
      <c r="C483" s="23">
        <v>2</v>
      </c>
      <c r="D483" s="23" t="s">
        <v>267</v>
      </c>
      <c r="E483" s="312">
        <f t="shared" si="532"/>
        <v>3.744093392232581</v>
      </c>
      <c r="F483" s="287" t="str">
        <f t="shared" si="533"/>
        <v>D</v>
      </c>
      <c r="G483" s="312">
        <f t="shared" si="534"/>
        <v>3.2195</v>
      </c>
      <c r="H483" s="312">
        <f t="shared" si="534"/>
        <v>5.3144999999999998</v>
      </c>
      <c r="I483" s="287" t="str">
        <f t="shared" si="535"/>
        <v>C</v>
      </c>
      <c r="J483" s="320">
        <f t="shared" si="601"/>
        <v>2</v>
      </c>
      <c r="K483" s="80">
        <f t="shared" si="602"/>
        <v>2</v>
      </c>
      <c r="L483" s="82">
        <f t="shared" si="603"/>
        <v>2</v>
      </c>
      <c r="M483" s="80">
        <f t="shared" si="536"/>
        <v>45</v>
      </c>
      <c r="N483" s="80">
        <f t="shared" si="537"/>
        <v>200</v>
      </c>
      <c r="O483" s="80">
        <f t="shared" si="538"/>
        <v>200</v>
      </c>
      <c r="P483" s="80">
        <f t="shared" si="539"/>
        <v>1000</v>
      </c>
      <c r="Q483" s="80">
        <f t="shared" si="540"/>
        <v>2800</v>
      </c>
      <c r="R483" s="80">
        <f t="shared" si="541"/>
        <v>2800</v>
      </c>
      <c r="S483" s="80">
        <f t="shared" si="542"/>
        <v>100</v>
      </c>
      <c r="T483" s="80">
        <f>0</f>
        <v>0</v>
      </c>
      <c r="U483" s="80">
        <f>'Int. Sens. Plot'!$B$2</f>
        <v>100</v>
      </c>
      <c r="V483" s="80">
        <f>'Int. Sens. Plot'!$B$3</f>
        <v>25</v>
      </c>
      <c r="W483" s="80">
        <f t="shared" si="543"/>
        <v>5</v>
      </c>
      <c r="X483" s="80">
        <f t="shared" si="544"/>
        <v>5</v>
      </c>
      <c r="Y483" s="225">
        <v>0.5</v>
      </c>
      <c r="Z483" s="80">
        <v>0</v>
      </c>
      <c r="AA483" s="86">
        <v>45</v>
      </c>
      <c r="AB483" s="86">
        <v>5</v>
      </c>
      <c r="AC483" s="80">
        <v>90</v>
      </c>
      <c r="AD483" s="80">
        <v>45</v>
      </c>
      <c r="AE483" s="80">
        <v>12</v>
      </c>
      <c r="AF483" s="80">
        <f t="shared" si="545"/>
        <v>33</v>
      </c>
      <c r="AG483" s="80">
        <f t="shared" si="546"/>
        <v>33</v>
      </c>
      <c r="AH483" s="86">
        <v>0</v>
      </c>
      <c r="AI483" s="86">
        <v>12</v>
      </c>
      <c r="AJ483" s="40">
        <v>463.9</v>
      </c>
      <c r="AK483" s="86">
        <v>9</v>
      </c>
      <c r="AL483" s="86">
        <v>0</v>
      </c>
      <c r="AM483" s="91">
        <v>1</v>
      </c>
      <c r="AN483" s="91">
        <v>0.1</v>
      </c>
      <c r="AO483" s="122">
        <v>3.5</v>
      </c>
      <c r="AP483" s="122">
        <v>10</v>
      </c>
      <c r="AQ483" s="122">
        <v>3</v>
      </c>
      <c r="AR483" s="122">
        <v>3</v>
      </c>
      <c r="AS483" s="122" t="str">
        <f t="shared" si="547"/>
        <v>Free</v>
      </c>
      <c r="AT483" s="119" t="s">
        <v>74</v>
      </c>
      <c r="AU483" s="321" t="s">
        <v>74</v>
      </c>
      <c r="AV483" s="306">
        <f t="shared" si="548"/>
        <v>12.428571428571429</v>
      </c>
      <c r="AW483" s="276">
        <f t="shared" si="549"/>
        <v>0.77777777777777779</v>
      </c>
      <c r="AX483" s="276">
        <f t="shared" si="550"/>
        <v>2.7777777777777776E-2</v>
      </c>
      <c r="AY483" s="125">
        <f t="shared" si="551"/>
        <v>363.27535292532644</v>
      </c>
      <c r="AZ483" s="125">
        <f t="shared" si="552"/>
        <v>544.9130293879897</v>
      </c>
      <c r="BA483" s="125">
        <f t="shared" si="553"/>
        <v>736.97927727922433</v>
      </c>
      <c r="BB483" s="125">
        <f t="shared" si="554"/>
        <v>1</v>
      </c>
      <c r="BC483" s="125">
        <f t="shared" si="555"/>
        <v>1</v>
      </c>
      <c r="BD483" s="326">
        <f t="shared" si="556"/>
        <v>1.1204504850925581E+249</v>
      </c>
      <c r="BE483" s="125">
        <f t="shared" si="557"/>
        <v>15783</v>
      </c>
      <c r="BF483" s="125">
        <f t="shared" si="558"/>
        <v>2.5129693627984313</v>
      </c>
      <c r="BG483" s="125">
        <f t="shared" si="559"/>
        <v>0.97247071016552877</v>
      </c>
      <c r="BH483" s="127">
        <f t="shared" si="560"/>
        <v>350</v>
      </c>
      <c r="BI483" s="125">
        <f t="shared" si="561"/>
        <v>2.0474999999999999</v>
      </c>
      <c r="BJ483" s="125">
        <f t="shared" si="562"/>
        <v>0.14224999999999999</v>
      </c>
      <c r="BK483" s="127">
        <f t="shared" si="563"/>
        <v>49</v>
      </c>
      <c r="BL483" s="126">
        <f>IF(AS483="Signalized",(AC483-BK483)^2/(2*AC483),IF(AS483="Free",PEDBIKE_DELAY(AX483,AW483,AF483,AE483,AO483,AR483,AM483,L483,TRUE),IF(AS483="Stop",1,"Control N/A!")))</f>
        <v>0.64109891555720988</v>
      </c>
      <c r="BM483" s="125">
        <f t="shared" si="564"/>
        <v>-1.7827317932948113E-2</v>
      </c>
      <c r="BN483" s="125">
        <f t="shared" si="565"/>
        <v>3.744093392232581</v>
      </c>
      <c r="BO483" s="124" t="str">
        <f t="shared" si="566"/>
        <v>D</v>
      </c>
      <c r="BP483" s="310"/>
      <c r="BQ483" s="302">
        <f t="shared" si="567"/>
        <v>1500</v>
      </c>
      <c r="BR483" s="126">
        <v>468</v>
      </c>
      <c r="BS483" s="127">
        <f t="shared" si="568"/>
        <v>3.8318167710474935E-9</v>
      </c>
      <c r="BT483" s="126">
        <f t="shared" si="569"/>
        <v>22.5</v>
      </c>
      <c r="BU483" s="303">
        <f t="shared" si="570"/>
        <v>6.3</v>
      </c>
      <c r="BV483" s="276">
        <f t="shared" si="571"/>
        <v>0.77777777777777779</v>
      </c>
      <c r="BW483" s="276">
        <f t="shared" si="572"/>
        <v>6.9444444444444441E-3</v>
      </c>
      <c r="BX483" s="125">
        <f t="shared" si="573"/>
        <v>1</v>
      </c>
      <c r="BY483" s="125">
        <f t="shared" si="574"/>
        <v>5.7044790949202489E-3</v>
      </c>
      <c r="BZ483" s="125">
        <f t="shared" si="575"/>
        <v>6.3</v>
      </c>
      <c r="CA483" s="125">
        <f t="shared" si="576"/>
        <v>0.13798693212438751</v>
      </c>
      <c r="CB483" s="125">
        <f t="shared" si="577"/>
        <v>0.99255341692907562</v>
      </c>
      <c r="CC483" s="125">
        <f t="shared" si="578"/>
        <v>166.31102272697819</v>
      </c>
      <c r="CD483" s="125">
        <f t="shared" si="579"/>
        <v>1.2384488463468286</v>
      </c>
      <c r="CE483" s="125">
        <f t="shared" si="580"/>
        <v>134</v>
      </c>
      <c r="CF483" s="304" cm="1">
        <f t="array" ref="CF483">PEDBIKE_DELAY(BW483,BV483,AG483,AH483,AP483,AQ483,AN483,L483,FALSE)</f>
        <v>18.627914572634406</v>
      </c>
      <c r="CG483" s="306">
        <f t="shared" si="581"/>
        <v>6.3</v>
      </c>
      <c r="CH483" s="125">
        <f t="shared" si="582"/>
        <v>1</v>
      </c>
      <c r="CI483" s="125">
        <f t="shared" si="583"/>
        <v>5.7044790949202489E-3</v>
      </c>
      <c r="CJ483" s="125">
        <f t="shared" si="584"/>
        <v>6.3</v>
      </c>
      <c r="CK483" s="125">
        <f t="shared" si="585"/>
        <v>0.99255341692907562</v>
      </c>
      <c r="CL483" s="125">
        <f t="shared" si="586"/>
        <v>1</v>
      </c>
      <c r="CM483" s="125">
        <f t="shared" si="587"/>
        <v>165.07257388063135</v>
      </c>
      <c r="CN483" s="125">
        <f t="shared" si="588"/>
        <v>1.2384488463468286</v>
      </c>
      <c r="CO483" s="127">
        <f t="shared" si="589"/>
        <v>134</v>
      </c>
      <c r="CP483" s="125" cm="1">
        <f t="array" ref="CP483">PEDBIKE_DELAY(BW483,AW483,AG483,AH483,AP483,AQ483,AN483,L483,FALSE)</f>
        <v>18.627914572634406</v>
      </c>
      <c r="CQ483" s="126">
        <f t="shared" si="590"/>
        <v>30.5</v>
      </c>
      <c r="CR483" s="126">
        <f t="shared" si="591"/>
        <v>78.5</v>
      </c>
      <c r="CS483" s="126">
        <f t="shared" si="592"/>
        <v>54.5</v>
      </c>
      <c r="CT483" s="304">
        <f t="shared" si="593"/>
        <v>35.950000000000003</v>
      </c>
      <c r="CU483" s="126">
        <f t="shared" si="604"/>
        <v>0</v>
      </c>
      <c r="CV483" s="126">
        <f t="shared" si="594"/>
        <v>0</v>
      </c>
      <c r="CW483" s="127">
        <f t="shared" si="595"/>
        <v>0</v>
      </c>
      <c r="CX483" s="124">
        <f t="shared" si="596"/>
        <v>12</v>
      </c>
      <c r="CY483" s="124">
        <f t="shared" si="605"/>
        <v>4.0949999999999998</v>
      </c>
      <c r="CZ483" s="124">
        <f t="shared" si="606"/>
        <v>0</v>
      </c>
      <c r="DA483" s="125">
        <f t="shared" si="597"/>
        <v>-2.0678999999999998</v>
      </c>
      <c r="DB483" s="125">
        <f t="shared" si="598"/>
        <v>1.155</v>
      </c>
      <c r="DC483" s="125">
        <f t="shared" si="599"/>
        <v>3.2195</v>
      </c>
      <c r="DD483" s="125">
        <f t="shared" si="607"/>
        <v>5.3144999999999998</v>
      </c>
      <c r="DE483" s="298" t="str">
        <f t="shared" si="600"/>
        <v>C</v>
      </c>
    </row>
    <row r="484" spans="1:109" x14ac:dyDescent="0.25">
      <c r="A484" s="23">
        <v>1100</v>
      </c>
      <c r="B484" s="23">
        <v>45</v>
      </c>
      <c r="C484" s="23">
        <v>2</v>
      </c>
      <c r="D484" s="23" t="s">
        <v>267</v>
      </c>
      <c r="E484" s="312">
        <f t="shared" si="532"/>
        <v>3.9593031694810978</v>
      </c>
      <c r="F484" s="287" t="str">
        <f t="shared" si="533"/>
        <v>D</v>
      </c>
      <c r="G484" s="312">
        <f t="shared" si="534"/>
        <v>3.335</v>
      </c>
      <c r="H484" s="312">
        <f t="shared" si="534"/>
        <v>5.8395000000000001</v>
      </c>
      <c r="I484" s="287" t="str">
        <f t="shared" si="535"/>
        <v>C</v>
      </c>
      <c r="J484" s="320">
        <f t="shared" si="601"/>
        <v>2</v>
      </c>
      <c r="K484" s="80">
        <f t="shared" si="602"/>
        <v>2</v>
      </c>
      <c r="L484" s="82">
        <f t="shared" si="603"/>
        <v>2</v>
      </c>
      <c r="M484" s="80">
        <f t="shared" si="536"/>
        <v>45</v>
      </c>
      <c r="N484" s="80">
        <f t="shared" si="537"/>
        <v>220</v>
      </c>
      <c r="O484" s="80">
        <f t="shared" si="538"/>
        <v>220</v>
      </c>
      <c r="P484" s="80">
        <f t="shared" si="539"/>
        <v>1100</v>
      </c>
      <c r="Q484" s="80">
        <f t="shared" si="540"/>
        <v>3080</v>
      </c>
      <c r="R484" s="80">
        <f t="shared" si="541"/>
        <v>3080</v>
      </c>
      <c r="S484" s="80">
        <f t="shared" si="542"/>
        <v>110</v>
      </c>
      <c r="T484" s="80">
        <f>0</f>
        <v>0</v>
      </c>
      <c r="U484" s="80">
        <f>'Int. Sens. Plot'!$B$2</f>
        <v>100</v>
      </c>
      <c r="V484" s="80">
        <f>'Int. Sens. Plot'!$B$3</f>
        <v>25</v>
      </c>
      <c r="W484" s="80">
        <f t="shared" si="543"/>
        <v>5</v>
      </c>
      <c r="X484" s="80">
        <f t="shared" si="544"/>
        <v>5</v>
      </c>
      <c r="Y484" s="225">
        <v>0.5</v>
      </c>
      <c r="Z484" s="80">
        <v>0</v>
      </c>
      <c r="AA484" s="86">
        <v>45</v>
      </c>
      <c r="AB484" s="86">
        <v>5</v>
      </c>
      <c r="AC484" s="80">
        <v>90</v>
      </c>
      <c r="AD484" s="80">
        <v>45</v>
      </c>
      <c r="AE484" s="80">
        <v>12</v>
      </c>
      <c r="AF484" s="80">
        <f t="shared" si="545"/>
        <v>33</v>
      </c>
      <c r="AG484" s="80">
        <f t="shared" si="546"/>
        <v>33</v>
      </c>
      <c r="AH484" s="86">
        <v>0</v>
      </c>
      <c r="AI484" s="86">
        <v>12</v>
      </c>
      <c r="AJ484" s="40">
        <v>464.9</v>
      </c>
      <c r="AK484" s="86">
        <v>9</v>
      </c>
      <c r="AL484" s="86">
        <v>0</v>
      </c>
      <c r="AM484" s="91">
        <v>1</v>
      </c>
      <c r="AN484" s="91">
        <v>0.1</v>
      </c>
      <c r="AO484" s="122">
        <v>3.5</v>
      </c>
      <c r="AP484" s="122">
        <v>10</v>
      </c>
      <c r="AQ484" s="122">
        <v>3</v>
      </c>
      <c r="AR484" s="122">
        <v>3</v>
      </c>
      <c r="AS484" s="122" t="str">
        <f t="shared" si="547"/>
        <v>Free</v>
      </c>
      <c r="AT484" s="119" t="s">
        <v>74</v>
      </c>
      <c r="AU484" s="321" t="s">
        <v>74</v>
      </c>
      <c r="AV484" s="306">
        <f t="shared" si="548"/>
        <v>12.428571428571429</v>
      </c>
      <c r="AW484" s="276">
        <f t="shared" si="549"/>
        <v>0.85555555555555551</v>
      </c>
      <c r="AX484" s="276">
        <f t="shared" si="550"/>
        <v>2.7777777777777776E-2</v>
      </c>
      <c r="AY484" s="125">
        <f t="shared" si="551"/>
        <v>870.37778396925114</v>
      </c>
      <c r="AZ484" s="125">
        <f t="shared" si="552"/>
        <v>1305.5666759538767</v>
      </c>
      <c r="BA484" s="125">
        <f t="shared" si="553"/>
        <v>1751.1841393670736</v>
      </c>
      <c r="BB484" s="125">
        <f t="shared" si="554"/>
        <v>1</v>
      </c>
      <c r="BC484" s="125">
        <f t="shared" si="555"/>
        <v>1</v>
      </c>
      <c r="BD484" s="326" t="e">
        <f t="shared" si="556"/>
        <v>#NUM!</v>
      </c>
      <c r="BE484" s="125">
        <f t="shared" si="557"/>
        <v>41495</v>
      </c>
      <c r="BF484" s="125">
        <f t="shared" si="558"/>
        <v>2.2994131821035446</v>
      </c>
      <c r="BG484" s="125">
        <f t="shared" si="559"/>
        <v>0.97247071016552877</v>
      </c>
      <c r="BH484" s="127">
        <f t="shared" si="560"/>
        <v>385</v>
      </c>
      <c r="BI484" s="125">
        <f t="shared" si="561"/>
        <v>2.2522500000000001</v>
      </c>
      <c r="BJ484" s="125">
        <f t="shared" si="562"/>
        <v>0.156475</v>
      </c>
      <c r="BK484" s="127">
        <f t="shared" si="563"/>
        <v>49</v>
      </c>
      <c r="BL484" s="126">
        <f>IF(AS484="Signalized",(AC484-BK484)^2/(2*AC484),IF(AS484="Free",PEDBIKE_DELAY(AX484,AW484,AF484,AE484,AO484,AR484,AM484,L484,TRUE),IF(AS484="Stop",1,"Control N/A!")))</f>
        <v>0.58364208701129783</v>
      </c>
      <c r="BM484" s="125">
        <f t="shared" si="564"/>
        <v>-2.1592540684431203E-2</v>
      </c>
      <c r="BN484" s="125">
        <f t="shared" si="565"/>
        <v>3.9593031694810978</v>
      </c>
      <c r="BO484" s="124" t="str">
        <f t="shared" si="566"/>
        <v>D</v>
      </c>
      <c r="BP484" s="310"/>
      <c r="BQ484" s="302">
        <f t="shared" si="567"/>
        <v>1500</v>
      </c>
      <c r="BR484" s="126">
        <v>469</v>
      </c>
      <c r="BS484" s="127">
        <f t="shared" si="568"/>
        <v>2.6773112483117596E-10</v>
      </c>
      <c r="BT484" s="126">
        <f t="shared" si="569"/>
        <v>22.5</v>
      </c>
      <c r="BU484" s="303">
        <f t="shared" si="570"/>
        <v>6.3</v>
      </c>
      <c r="BV484" s="276">
        <f t="shared" si="571"/>
        <v>0.85555555555555551</v>
      </c>
      <c r="BW484" s="276">
        <f t="shared" si="572"/>
        <v>6.9444444444444441E-3</v>
      </c>
      <c r="BX484" s="125">
        <f t="shared" si="573"/>
        <v>1</v>
      </c>
      <c r="BY484" s="125">
        <f t="shared" si="574"/>
        <v>4.7977208709593204E-3</v>
      </c>
      <c r="BZ484" s="125">
        <f t="shared" si="575"/>
        <v>6.3</v>
      </c>
      <c r="CA484" s="125">
        <f t="shared" si="576"/>
        <v>0.15069196145394803</v>
      </c>
      <c r="CB484" s="125">
        <f t="shared" si="577"/>
        <v>0.99543802666426484</v>
      </c>
      <c r="CC484" s="125">
        <f t="shared" si="578"/>
        <v>249.8828772028028</v>
      </c>
      <c r="CD484" s="125">
        <f t="shared" si="579"/>
        <v>1.1399590228559535</v>
      </c>
      <c r="CE484" s="125">
        <f t="shared" si="580"/>
        <v>219</v>
      </c>
      <c r="CF484" s="304" cm="1">
        <f t="array" ref="CF484">PEDBIKE_DELAY(BW484,BV484,AG484,AH484,AP484,AQ484,AN484,L484,FALSE)</f>
        <v>21.988313322977184</v>
      </c>
      <c r="CG484" s="306">
        <f t="shared" si="581"/>
        <v>6.3</v>
      </c>
      <c r="CH484" s="125">
        <f t="shared" si="582"/>
        <v>1</v>
      </c>
      <c r="CI484" s="125">
        <f t="shared" si="583"/>
        <v>4.7977208709593204E-3</v>
      </c>
      <c r="CJ484" s="125">
        <f t="shared" si="584"/>
        <v>6.3</v>
      </c>
      <c r="CK484" s="125">
        <f t="shared" si="585"/>
        <v>0.99543802666426495</v>
      </c>
      <c r="CL484" s="125">
        <f t="shared" si="586"/>
        <v>1</v>
      </c>
      <c r="CM484" s="125">
        <f t="shared" si="587"/>
        <v>248.74291817994683</v>
      </c>
      <c r="CN484" s="125">
        <f t="shared" si="588"/>
        <v>1.1399590228559535</v>
      </c>
      <c r="CO484" s="127">
        <f t="shared" si="589"/>
        <v>219</v>
      </c>
      <c r="CP484" s="125" cm="1">
        <f t="array" ref="CP484">PEDBIKE_DELAY(BW484,AW484,AG484,AH484,AP484,AQ484,AN484,L484,FALSE)</f>
        <v>21.988313322977184</v>
      </c>
      <c r="CQ484" s="126">
        <f t="shared" si="590"/>
        <v>30.5</v>
      </c>
      <c r="CR484" s="126">
        <f t="shared" si="591"/>
        <v>78.5</v>
      </c>
      <c r="CS484" s="126">
        <f t="shared" si="592"/>
        <v>54.5</v>
      </c>
      <c r="CT484" s="304">
        <f t="shared" si="593"/>
        <v>35.950000000000003</v>
      </c>
      <c r="CU484" s="126">
        <f t="shared" si="604"/>
        <v>0</v>
      </c>
      <c r="CV484" s="126">
        <f t="shared" si="594"/>
        <v>0</v>
      </c>
      <c r="CW484" s="127">
        <f t="shared" si="595"/>
        <v>0</v>
      </c>
      <c r="CX484" s="124">
        <f t="shared" si="596"/>
        <v>12</v>
      </c>
      <c r="CY484" s="124">
        <f t="shared" si="605"/>
        <v>4.5045000000000002</v>
      </c>
      <c r="CZ484" s="124">
        <f t="shared" si="606"/>
        <v>0</v>
      </c>
      <c r="DA484" s="125">
        <f t="shared" si="597"/>
        <v>-2.0678999999999998</v>
      </c>
      <c r="DB484" s="125">
        <f t="shared" si="598"/>
        <v>1.2705</v>
      </c>
      <c r="DC484" s="125">
        <f t="shared" si="599"/>
        <v>3.335</v>
      </c>
      <c r="DD484" s="125">
        <f t="shared" si="607"/>
        <v>5.8395000000000001</v>
      </c>
      <c r="DE484" s="298" t="str">
        <f t="shared" si="600"/>
        <v>C</v>
      </c>
    </row>
    <row r="485" spans="1:109" x14ac:dyDescent="0.25">
      <c r="A485" s="23">
        <v>1200</v>
      </c>
      <c r="B485" s="23">
        <v>45</v>
      </c>
      <c r="C485" s="23">
        <v>2</v>
      </c>
      <c r="D485" s="23" t="s">
        <v>267</v>
      </c>
      <c r="E485" s="312">
        <f t="shared" si="532"/>
        <v>4.1748166021630597</v>
      </c>
      <c r="F485" s="287" t="str">
        <f t="shared" si="533"/>
        <v>D</v>
      </c>
      <c r="G485" s="312">
        <f t="shared" si="534"/>
        <v>3.4504999999999999</v>
      </c>
      <c r="H485" s="312">
        <f t="shared" si="534"/>
        <v>6.3644999999999996</v>
      </c>
      <c r="I485" s="287" t="str">
        <f t="shared" si="535"/>
        <v>C</v>
      </c>
      <c r="J485" s="320">
        <f t="shared" si="601"/>
        <v>2</v>
      </c>
      <c r="K485" s="80">
        <f t="shared" si="602"/>
        <v>2</v>
      </c>
      <c r="L485" s="82">
        <f t="shared" si="603"/>
        <v>2</v>
      </c>
      <c r="M485" s="80">
        <f t="shared" si="536"/>
        <v>45</v>
      </c>
      <c r="N485" s="80">
        <f t="shared" si="537"/>
        <v>240</v>
      </c>
      <c r="O485" s="80">
        <f t="shared" si="538"/>
        <v>240</v>
      </c>
      <c r="P485" s="80">
        <f t="shared" si="539"/>
        <v>1200</v>
      </c>
      <c r="Q485" s="80">
        <f t="shared" si="540"/>
        <v>3360</v>
      </c>
      <c r="R485" s="80">
        <f t="shared" si="541"/>
        <v>3360</v>
      </c>
      <c r="S485" s="80">
        <f t="shared" si="542"/>
        <v>120</v>
      </c>
      <c r="T485" s="80">
        <f>0</f>
        <v>0</v>
      </c>
      <c r="U485" s="80">
        <f>'Int. Sens. Plot'!$B$2</f>
        <v>100</v>
      </c>
      <c r="V485" s="80">
        <f>'Int. Sens. Plot'!$B$3</f>
        <v>25</v>
      </c>
      <c r="W485" s="80">
        <f t="shared" si="543"/>
        <v>5</v>
      </c>
      <c r="X485" s="80">
        <f t="shared" si="544"/>
        <v>5</v>
      </c>
      <c r="Y485" s="225">
        <v>0.5</v>
      </c>
      <c r="Z485" s="80">
        <v>0</v>
      </c>
      <c r="AA485" s="86">
        <v>45</v>
      </c>
      <c r="AB485" s="86">
        <v>5</v>
      </c>
      <c r="AC485" s="80">
        <v>90</v>
      </c>
      <c r="AD485" s="80">
        <v>45</v>
      </c>
      <c r="AE485" s="80">
        <v>12</v>
      </c>
      <c r="AF485" s="80">
        <f t="shared" si="545"/>
        <v>33</v>
      </c>
      <c r="AG485" s="80">
        <f t="shared" si="546"/>
        <v>33</v>
      </c>
      <c r="AH485" s="86">
        <v>0</v>
      </c>
      <c r="AI485" s="86">
        <v>12</v>
      </c>
      <c r="AJ485" s="40">
        <v>465.9</v>
      </c>
      <c r="AK485" s="86">
        <v>9</v>
      </c>
      <c r="AL485" s="86">
        <v>0</v>
      </c>
      <c r="AM485" s="91">
        <v>1</v>
      </c>
      <c r="AN485" s="91">
        <v>0.1</v>
      </c>
      <c r="AO485" s="122">
        <v>3.5</v>
      </c>
      <c r="AP485" s="122">
        <v>10</v>
      </c>
      <c r="AQ485" s="122">
        <v>3</v>
      </c>
      <c r="AR485" s="122">
        <v>3</v>
      </c>
      <c r="AS485" s="122" t="str">
        <f t="shared" si="547"/>
        <v>Free</v>
      </c>
      <c r="AT485" s="119" t="s">
        <v>74</v>
      </c>
      <c r="AU485" s="321" t="s">
        <v>74</v>
      </c>
      <c r="AV485" s="306">
        <f t="shared" si="548"/>
        <v>12.428571428571429</v>
      </c>
      <c r="AW485" s="276">
        <f t="shared" si="549"/>
        <v>0.93333333333333335</v>
      </c>
      <c r="AX485" s="276">
        <f t="shared" si="550"/>
        <v>2.7777777777777776E-2</v>
      </c>
      <c r="AY485" s="125">
        <f t="shared" si="551"/>
        <v>2102.5354492349848</v>
      </c>
      <c r="AZ485" s="125">
        <f t="shared" si="552"/>
        <v>3153.8031738524769</v>
      </c>
      <c r="BA485" s="125">
        <f t="shared" si="553"/>
        <v>4215.4994698985411</v>
      </c>
      <c r="BB485" s="125">
        <f t="shared" si="554"/>
        <v>1</v>
      </c>
      <c r="BC485" s="125">
        <f t="shared" si="555"/>
        <v>1</v>
      </c>
      <c r="BD485" s="326" t="e">
        <f t="shared" si="556"/>
        <v>#NUM!</v>
      </c>
      <c r="BE485" s="125">
        <f t="shared" si="557"/>
        <v>109098</v>
      </c>
      <c r="BF485" s="125">
        <f t="shared" si="558"/>
        <v>2.1181293322730919</v>
      </c>
      <c r="BG485" s="125">
        <f t="shared" si="559"/>
        <v>0.97247071016552877</v>
      </c>
      <c r="BH485" s="127">
        <f t="shared" si="560"/>
        <v>420</v>
      </c>
      <c r="BI485" s="125">
        <f t="shared" si="561"/>
        <v>2.4569999999999999</v>
      </c>
      <c r="BJ485" s="125">
        <f t="shared" si="562"/>
        <v>0.17069999999999999</v>
      </c>
      <c r="BK485" s="127">
        <f t="shared" si="563"/>
        <v>49</v>
      </c>
      <c r="BL485" s="126">
        <f>IF(AS485="Signalized",(AC485-BK485)^2/(2*AC485),IF(AS485="Free",PEDBIKE_DELAY(AX485,AW485,AF485,AE485,AO485,AR485,AM485,L485,TRUE),IF(AS485="Stop",1,"Control N/A!")))</f>
        <v>0.53537345801140734</v>
      </c>
      <c r="BM485" s="125">
        <f t="shared" si="564"/>
        <v>-2.5054108002468739E-2</v>
      </c>
      <c r="BN485" s="125">
        <f t="shared" si="565"/>
        <v>4.1748166021630597</v>
      </c>
      <c r="BO485" s="124" t="str">
        <f t="shared" si="566"/>
        <v>D</v>
      </c>
      <c r="BP485" s="310"/>
      <c r="BQ485" s="302">
        <f t="shared" si="567"/>
        <v>1500</v>
      </c>
      <c r="BR485" s="126">
        <v>470</v>
      </c>
      <c r="BS485" s="127">
        <f t="shared" si="568"/>
        <v>1.8499819756141979E-11</v>
      </c>
      <c r="BT485" s="126">
        <f t="shared" si="569"/>
        <v>22.5</v>
      </c>
      <c r="BU485" s="303">
        <f t="shared" si="570"/>
        <v>6.3</v>
      </c>
      <c r="BV485" s="276">
        <f t="shared" si="571"/>
        <v>0.93333333333333335</v>
      </c>
      <c r="BW485" s="276">
        <f t="shared" si="572"/>
        <v>6.9444444444444441E-3</v>
      </c>
      <c r="BX485" s="125">
        <f t="shared" si="573"/>
        <v>1</v>
      </c>
      <c r="BY485" s="125">
        <f t="shared" si="574"/>
        <v>4.2049300265776255E-3</v>
      </c>
      <c r="BZ485" s="125">
        <f t="shared" si="575"/>
        <v>6.3</v>
      </c>
      <c r="CA485" s="125">
        <f t="shared" si="576"/>
        <v>0.16320973402803651</v>
      </c>
      <c r="CB485" s="125">
        <f t="shared" si="577"/>
        <v>0.99720521472496315</v>
      </c>
      <c r="CC485" s="125">
        <f t="shared" si="578"/>
        <v>377.04938819471596</v>
      </c>
      <c r="CD485" s="125">
        <f t="shared" si="579"/>
        <v>1.0537720780882429</v>
      </c>
      <c r="CE485" s="125">
        <f t="shared" si="580"/>
        <v>358</v>
      </c>
      <c r="CF485" s="304" cm="1">
        <f t="array" ref="CF485">PEDBIKE_DELAY(BW485,BV485,AG485,AH485,AP485,AQ485,AN485,L485,FALSE)</f>
        <v>25.352173041317855</v>
      </c>
      <c r="CG485" s="306">
        <f t="shared" si="581"/>
        <v>6.3</v>
      </c>
      <c r="CH485" s="125">
        <f t="shared" si="582"/>
        <v>1</v>
      </c>
      <c r="CI485" s="125">
        <f t="shared" si="583"/>
        <v>4.2049300265776255E-3</v>
      </c>
      <c r="CJ485" s="125">
        <f t="shared" si="584"/>
        <v>6.3</v>
      </c>
      <c r="CK485" s="125">
        <f t="shared" si="585"/>
        <v>0.99720521472496315</v>
      </c>
      <c r="CL485" s="125">
        <f t="shared" si="586"/>
        <v>1</v>
      </c>
      <c r="CM485" s="125">
        <f t="shared" si="587"/>
        <v>375.99561611662773</v>
      </c>
      <c r="CN485" s="125">
        <f t="shared" si="588"/>
        <v>1.0537720780882429</v>
      </c>
      <c r="CO485" s="127">
        <f t="shared" si="589"/>
        <v>358</v>
      </c>
      <c r="CP485" s="125" cm="1">
        <f t="array" ref="CP485">PEDBIKE_DELAY(BW485,AW485,AG485,AH485,AP485,AQ485,AN485,L485,FALSE)</f>
        <v>25.352173041317855</v>
      </c>
      <c r="CQ485" s="126">
        <f t="shared" si="590"/>
        <v>30.5</v>
      </c>
      <c r="CR485" s="126">
        <f t="shared" si="591"/>
        <v>78.5</v>
      </c>
      <c r="CS485" s="126">
        <f t="shared" si="592"/>
        <v>54.5</v>
      </c>
      <c r="CT485" s="304">
        <f t="shared" si="593"/>
        <v>35.950000000000003</v>
      </c>
      <c r="CU485" s="126">
        <f t="shared" si="604"/>
        <v>0</v>
      </c>
      <c r="CV485" s="126">
        <f t="shared" si="594"/>
        <v>0</v>
      </c>
      <c r="CW485" s="127">
        <f t="shared" si="595"/>
        <v>0</v>
      </c>
      <c r="CX485" s="124">
        <f t="shared" si="596"/>
        <v>12</v>
      </c>
      <c r="CY485" s="124">
        <f t="shared" si="605"/>
        <v>4.9139999999999997</v>
      </c>
      <c r="CZ485" s="124">
        <f t="shared" si="606"/>
        <v>0</v>
      </c>
      <c r="DA485" s="125">
        <f t="shared" si="597"/>
        <v>-2.0678999999999998</v>
      </c>
      <c r="DB485" s="125">
        <f t="shared" si="598"/>
        <v>1.3859999999999999</v>
      </c>
      <c r="DC485" s="125">
        <f t="shared" si="599"/>
        <v>3.4504999999999999</v>
      </c>
      <c r="DD485" s="125">
        <f t="shared" si="607"/>
        <v>6.3644999999999996</v>
      </c>
      <c r="DE485" s="298" t="str">
        <f t="shared" si="600"/>
        <v>C</v>
      </c>
    </row>
    <row r="486" spans="1:109" x14ac:dyDescent="0.25">
      <c r="A486" s="23">
        <v>100</v>
      </c>
      <c r="B486" s="23">
        <v>15</v>
      </c>
      <c r="C486" s="23">
        <v>3</v>
      </c>
      <c r="D486" s="23" t="s">
        <v>267</v>
      </c>
      <c r="E486" s="312">
        <f t="shared" si="532"/>
        <v>1.8825999393694099</v>
      </c>
      <c r="F486" s="287" t="str">
        <f t="shared" si="533"/>
        <v>A</v>
      </c>
      <c r="G486" s="312">
        <f t="shared" si="534"/>
        <v>2.3250999999999995</v>
      </c>
      <c r="H486" s="312">
        <f t="shared" si="534"/>
        <v>0.4615999999999999</v>
      </c>
      <c r="I486" s="287" t="str">
        <f t="shared" si="535"/>
        <v>B</v>
      </c>
      <c r="J486" s="320">
        <f t="shared" si="601"/>
        <v>3</v>
      </c>
      <c r="K486" s="80">
        <f t="shared" si="602"/>
        <v>3</v>
      </c>
      <c r="L486" s="82">
        <f t="shared" si="603"/>
        <v>3</v>
      </c>
      <c r="M486" s="80">
        <f t="shared" si="536"/>
        <v>15</v>
      </c>
      <c r="N486" s="80">
        <f t="shared" si="537"/>
        <v>20</v>
      </c>
      <c r="O486" s="80">
        <f t="shared" si="538"/>
        <v>20</v>
      </c>
      <c r="P486" s="80">
        <f t="shared" si="539"/>
        <v>100</v>
      </c>
      <c r="Q486" s="80">
        <f t="shared" si="540"/>
        <v>280</v>
      </c>
      <c r="R486" s="80">
        <f t="shared" si="541"/>
        <v>280</v>
      </c>
      <c r="S486" s="80">
        <f t="shared" si="542"/>
        <v>10</v>
      </c>
      <c r="T486" s="80">
        <f>0</f>
        <v>0</v>
      </c>
      <c r="U486" s="80">
        <f>'Int. Sens. Plot'!$B$2</f>
        <v>100</v>
      </c>
      <c r="V486" s="80">
        <f>'Int. Sens. Plot'!$B$3</f>
        <v>25</v>
      </c>
      <c r="W486" s="80">
        <f t="shared" si="543"/>
        <v>5</v>
      </c>
      <c r="X486" s="80">
        <f t="shared" si="544"/>
        <v>5</v>
      </c>
      <c r="Y486" s="225">
        <v>0.5</v>
      </c>
      <c r="Z486" s="80">
        <v>0</v>
      </c>
      <c r="AA486" s="86">
        <v>45</v>
      </c>
      <c r="AB486" s="86">
        <v>5</v>
      </c>
      <c r="AC486" s="80">
        <v>90</v>
      </c>
      <c r="AD486" s="80">
        <v>45</v>
      </c>
      <c r="AE486" s="80">
        <v>12</v>
      </c>
      <c r="AF486" s="80">
        <f t="shared" si="545"/>
        <v>45</v>
      </c>
      <c r="AG486" s="80">
        <f t="shared" si="546"/>
        <v>45</v>
      </c>
      <c r="AH486" s="86">
        <v>0</v>
      </c>
      <c r="AI486" s="86">
        <v>12</v>
      </c>
      <c r="AJ486" s="40">
        <v>466.9</v>
      </c>
      <c r="AK486" s="86">
        <v>9</v>
      </c>
      <c r="AL486" s="86">
        <v>0</v>
      </c>
      <c r="AM486" s="91">
        <v>1</v>
      </c>
      <c r="AN486" s="91">
        <v>0.1</v>
      </c>
      <c r="AO486" s="122">
        <v>3.5</v>
      </c>
      <c r="AP486" s="122">
        <v>10</v>
      </c>
      <c r="AQ486" s="122">
        <v>3</v>
      </c>
      <c r="AR486" s="122">
        <v>3</v>
      </c>
      <c r="AS486" s="122" t="str">
        <f t="shared" si="547"/>
        <v>Free</v>
      </c>
      <c r="AT486" s="119" t="s">
        <v>74</v>
      </c>
      <c r="AU486" s="321" t="s">
        <v>74</v>
      </c>
      <c r="AV486" s="306">
        <f t="shared" si="548"/>
        <v>15.857142857142858</v>
      </c>
      <c r="AW486" s="276">
        <f t="shared" si="549"/>
        <v>7.7777777777777779E-2</v>
      </c>
      <c r="AX486" s="276">
        <f t="shared" si="550"/>
        <v>2.7777777777777776E-2</v>
      </c>
      <c r="AY486" s="125">
        <f t="shared" si="551"/>
        <v>1</v>
      </c>
      <c r="AZ486" s="125">
        <f t="shared" si="552"/>
        <v>1.3776568765629693</v>
      </c>
      <c r="BA486" s="125">
        <f t="shared" si="553"/>
        <v>15.857142857142858</v>
      </c>
      <c r="BB486" s="125">
        <f t="shared" si="554"/>
        <v>0.33708672952153462</v>
      </c>
      <c r="BC486" s="125">
        <f t="shared" si="555"/>
        <v>0.7086801088665291</v>
      </c>
      <c r="BD486" s="326">
        <f t="shared" si="556"/>
        <v>21.758505362602303</v>
      </c>
      <c r="BE486" s="125">
        <f t="shared" si="557"/>
        <v>3</v>
      </c>
      <c r="BF486" s="125">
        <f t="shared" si="558"/>
        <v>159.09564306191993</v>
      </c>
      <c r="BG486" s="125">
        <f t="shared" si="559"/>
        <v>1.1978086274186128</v>
      </c>
      <c r="BH486" s="127">
        <f t="shared" si="560"/>
        <v>23.333333333333332</v>
      </c>
      <c r="BI486" s="125">
        <f t="shared" si="561"/>
        <v>4.5499999999999992E-2</v>
      </c>
      <c r="BJ486" s="125">
        <f t="shared" si="562"/>
        <v>1.4225E-2</v>
      </c>
      <c r="BK486" s="127">
        <f t="shared" si="563"/>
        <v>49</v>
      </c>
      <c r="BL486" s="126">
        <f>IF(AS486="Signalized",(AC486-BK486)^2/(2*AC486),IF(AS486="Free",PEDBIKE_DELAY(AX486,AW486,AF486,AE486,AO486,AR486,AM486,L486,TRUE),IF(AS486="Stop",1,"Control N/A!")))</f>
        <v>1.8824542128544586</v>
      </c>
      <c r="BM486" s="125">
        <f t="shared" si="564"/>
        <v>2.5366311950797218E-2</v>
      </c>
      <c r="BN486" s="125">
        <f t="shared" si="565"/>
        <v>1.8825999393694099</v>
      </c>
      <c r="BO486" s="124" t="str">
        <f t="shared" si="566"/>
        <v>A</v>
      </c>
      <c r="BP486" s="310"/>
      <c r="BQ486" s="302">
        <f t="shared" si="567"/>
        <v>1500</v>
      </c>
      <c r="BR486" s="126">
        <v>471</v>
      </c>
      <c r="BS486" s="127">
        <f t="shared" si="568"/>
        <v>54.78445796023842</v>
      </c>
      <c r="BT486" s="126">
        <f t="shared" si="569"/>
        <v>14.575690023796325</v>
      </c>
      <c r="BU486" s="303">
        <f t="shared" si="570"/>
        <v>7.5</v>
      </c>
      <c r="BV486" s="276">
        <f t="shared" si="571"/>
        <v>7.7777777777777779E-2</v>
      </c>
      <c r="BW486" s="276">
        <f t="shared" si="572"/>
        <v>6.9444444444444441E-3</v>
      </c>
      <c r="BX486" s="125">
        <f t="shared" si="573"/>
        <v>1</v>
      </c>
      <c r="BY486" s="125">
        <f t="shared" si="574"/>
        <v>8.5678117932656062E-2</v>
      </c>
      <c r="BZ486" s="125">
        <f t="shared" si="575"/>
        <v>7.5</v>
      </c>
      <c r="CA486" s="125">
        <f t="shared" si="576"/>
        <v>1.287930563102424E-2</v>
      </c>
      <c r="CB486" s="125">
        <f t="shared" si="577"/>
        <v>0.44196485422995446</v>
      </c>
      <c r="CC486" s="125">
        <f t="shared" si="578"/>
        <v>6.0703483317659837</v>
      </c>
      <c r="CD486" s="125">
        <f t="shared" si="579"/>
        <v>3.3874677161920035</v>
      </c>
      <c r="CE486" s="125">
        <f t="shared" si="580"/>
        <v>2</v>
      </c>
      <c r="CF486" s="304" cm="1">
        <f t="array" ref="CF486">PEDBIKE_DELAY(BW486,BV486,AG486,AH486,AP486,AQ486,AN486,L486,FALSE)</f>
        <v>1.2809376536263202</v>
      </c>
      <c r="CG486" s="306">
        <f t="shared" si="581"/>
        <v>7.5</v>
      </c>
      <c r="CH486" s="125">
        <f t="shared" si="582"/>
        <v>1</v>
      </c>
      <c r="CI486" s="125">
        <f t="shared" si="583"/>
        <v>8.5678117932656062E-2</v>
      </c>
      <c r="CJ486" s="125">
        <f t="shared" si="584"/>
        <v>7.5</v>
      </c>
      <c r="CK486" s="125">
        <f t="shared" si="585"/>
        <v>0.44196485422995291</v>
      </c>
      <c r="CL486" s="125">
        <f t="shared" si="586"/>
        <v>0.99999999999602107</v>
      </c>
      <c r="CM486" s="125">
        <f t="shared" si="587"/>
        <v>2.6828806155846752</v>
      </c>
      <c r="CN486" s="125">
        <f t="shared" si="588"/>
        <v>3.3874677161920035</v>
      </c>
      <c r="CO486" s="127">
        <f t="shared" si="589"/>
        <v>2</v>
      </c>
      <c r="CP486" s="125" cm="1">
        <f t="array" ref="CP486">PEDBIKE_DELAY(BW486,AW486,AG486,AH486,AP486,AQ486,AN486,L486,FALSE)</f>
        <v>1.2809376536263202</v>
      </c>
      <c r="CQ486" s="126">
        <f t="shared" si="590"/>
        <v>30.5</v>
      </c>
      <c r="CR486" s="126">
        <f t="shared" si="591"/>
        <v>78.5</v>
      </c>
      <c r="CS486" s="126">
        <f t="shared" si="592"/>
        <v>54.5</v>
      </c>
      <c r="CT486" s="304">
        <f t="shared" si="593"/>
        <v>28.025690023796326</v>
      </c>
      <c r="CU486" s="126">
        <f t="shared" si="604"/>
        <v>0</v>
      </c>
      <c r="CV486" s="126">
        <f t="shared" si="594"/>
        <v>0</v>
      </c>
      <c r="CW486" s="127">
        <f t="shared" si="595"/>
        <v>0</v>
      </c>
      <c r="CX486" s="124">
        <f t="shared" si="596"/>
        <v>12</v>
      </c>
      <c r="CY486" s="124">
        <f t="shared" si="605"/>
        <v>0.13649999999999998</v>
      </c>
      <c r="CZ486" s="124">
        <f t="shared" si="606"/>
        <v>0</v>
      </c>
      <c r="DA486" s="125">
        <f t="shared" si="597"/>
        <v>-1.8843000000000001</v>
      </c>
      <c r="DB486" s="125">
        <f t="shared" si="598"/>
        <v>7.6999999999999999E-2</v>
      </c>
      <c r="DC486" s="125">
        <f t="shared" si="599"/>
        <v>2.3250999999999995</v>
      </c>
      <c r="DD486" s="125">
        <f t="shared" si="607"/>
        <v>0.4615999999999999</v>
      </c>
      <c r="DE486" s="298" t="str">
        <f t="shared" si="600"/>
        <v>B</v>
      </c>
    </row>
    <row r="487" spans="1:109" x14ac:dyDescent="0.25">
      <c r="A487" s="23">
        <v>200</v>
      </c>
      <c r="B487" s="23">
        <v>15</v>
      </c>
      <c r="C487" s="23">
        <v>3</v>
      </c>
      <c r="D487" s="23" t="s">
        <v>267</v>
      </c>
      <c r="E487" s="312">
        <f t="shared" si="532"/>
        <v>1.9455351186766898</v>
      </c>
      <c r="F487" s="287" t="str">
        <f t="shared" si="533"/>
        <v>A</v>
      </c>
      <c r="G487" s="312">
        <f t="shared" si="534"/>
        <v>2.4020999999999995</v>
      </c>
      <c r="H487" s="312">
        <f t="shared" si="534"/>
        <v>0.67509999999999981</v>
      </c>
      <c r="I487" s="287" t="str">
        <f t="shared" si="535"/>
        <v>B</v>
      </c>
      <c r="J487" s="320">
        <f t="shared" si="601"/>
        <v>3</v>
      </c>
      <c r="K487" s="80">
        <f t="shared" si="602"/>
        <v>3</v>
      </c>
      <c r="L487" s="82">
        <f t="shared" si="603"/>
        <v>3</v>
      </c>
      <c r="M487" s="80">
        <f t="shared" si="536"/>
        <v>15</v>
      </c>
      <c r="N487" s="80">
        <f t="shared" si="537"/>
        <v>40</v>
      </c>
      <c r="O487" s="80">
        <f t="shared" si="538"/>
        <v>40</v>
      </c>
      <c r="P487" s="80">
        <f t="shared" si="539"/>
        <v>200</v>
      </c>
      <c r="Q487" s="80">
        <f t="shared" si="540"/>
        <v>560</v>
      </c>
      <c r="R487" s="80">
        <f t="shared" si="541"/>
        <v>560</v>
      </c>
      <c r="S487" s="80">
        <f t="shared" si="542"/>
        <v>20</v>
      </c>
      <c r="T487" s="80">
        <f>0</f>
        <v>0</v>
      </c>
      <c r="U487" s="80">
        <f>'Int. Sens. Plot'!$B$2</f>
        <v>100</v>
      </c>
      <c r="V487" s="80">
        <f>'Int. Sens. Plot'!$B$3</f>
        <v>25</v>
      </c>
      <c r="W487" s="80">
        <f t="shared" si="543"/>
        <v>5</v>
      </c>
      <c r="X487" s="80">
        <f t="shared" si="544"/>
        <v>5</v>
      </c>
      <c r="Y487" s="225">
        <v>0.5</v>
      </c>
      <c r="Z487" s="80">
        <v>0</v>
      </c>
      <c r="AA487" s="86">
        <v>45</v>
      </c>
      <c r="AB487" s="86">
        <v>5</v>
      </c>
      <c r="AC487" s="80">
        <v>90</v>
      </c>
      <c r="AD487" s="80">
        <v>45</v>
      </c>
      <c r="AE487" s="80">
        <v>12</v>
      </c>
      <c r="AF487" s="80">
        <f t="shared" si="545"/>
        <v>45</v>
      </c>
      <c r="AG487" s="80">
        <f t="shared" si="546"/>
        <v>45</v>
      </c>
      <c r="AH487" s="86">
        <v>0</v>
      </c>
      <c r="AI487" s="86">
        <v>12</v>
      </c>
      <c r="AJ487" s="40">
        <v>467.9</v>
      </c>
      <c r="AK487" s="86">
        <v>9</v>
      </c>
      <c r="AL487" s="86">
        <v>0</v>
      </c>
      <c r="AM487" s="91">
        <v>1</v>
      </c>
      <c r="AN487" s="91">
        <v>0.1</v>
      </c>
      <c r="AO487" s="122">
        <v>3.5</v>
      </c>
      <c r="AP487" s="122">
        <v>10</v>
      </c>
      <c r="AQ487" s="122">
        <v>3</v>
      </c>
      <c r="AR487" s="122">
        <v>3</v>
      </c>
      <c r="AS487" s="122" t="str">
        <f t="shared" si="547"/>
        <v>Free</v>
      </c>
      <c r="AT487" s="119" t="s">
        <v>74</v>
      </c>
      <c r="AU487" s="321" t="s">
        <v>74</v>
      </c>
      <c r="AV487" s="306">
        <f t="shared" si="548"/>
        <v>15.857142857142858</v>
      </c>
      <c r="AW487" s="276">
        <f t="shared" si="549"/>
        <v>0.15555555555555556</v>
      </c>
      <c r="AX487" s="276">
        <f t="shared" si="550"/>
        <v>2.7777777777777776E-2</v>
      </c>
      <c r="AY487" s="125">
        <f t="shared" si="551"/>
        <v>1.5543425494215839</v>
      </c>
      <c r="AZ487" s="125">
        <f t="shared" si="552"/>
        <v>2.3315138241323758</v>
      </c>
      <c r="BA487" s="125">
        <f t="shared" si="553"/>
        <v>16.965827955986025</v>
      </c>
      <c r="BB487" s="125">
        <f t="shared" si="554"/>
        <v>0.58509661692250869</v>
      </c>
      <c r="BC487" s="125">
        <f t="shared" si="555"/>
        <v>0.92857653292747611</v>
      </c>
      <c r="BD487" s="326">
        <f t="shared" si="556"/>
        <v>71.735640737862937</v>
      </c>
      <c r="BE487" s="125">
        <f t="shared" si="557"/>
        <v>12</v>
      </c>
      <c r="BF487" s="125">
        <f t="shared" si="558"/>
        <v>37.093144690217827</v>
      </c>
      <c r="BG487" s="125">
        <f t="shared" si="559"/>
        <v>1.1978086274186128</v>
      </c>
      <c r="BH487" s="127">
        <f t="shared" si="560"/>
        <v>46.666666666666664</v>
      </c>
      <c r="BI487" s="125">
        <f t="shared" si="561"/>
        <v>9.0999999999999984E-2</v>
      </c>
      <c r="BJ487" s="125">
        <f t="shared" si="562"/>
        <v>2.845E-2</v>
      </c>
      <c r="BK487" s="127">
        <f t="shared" si="563"/>
        <v>49</v>
      </c>
      <c r="BL487" s="126">
        <f>IF(AS487="Signalized",(AC487-BK487)^2/(2*AC487),IF(AS487="Free",PEDBIKE_DELAY(AX487,AW487,AF487,AE487,AO487,AR487,AM487,L487,TRUE),IF(AS487="Stop",1,"Control N/A!")))</f>
        <v>2.0393491333938396</v>
      </c>
      <c r="BM487" s="125">
        <f t="shared" si="564"/>
        <v>2.8576491258077145E-2</v>
      </c>
      <c r="BN487" s="125">
        <f t="shared" si="565"/>
        <v>1.9455351186766898</v>
      </c>
      <c r="BO487" s="124" t="str">
        <f t="shared" si="566"/>
        <v>A</v>
      </c>
      <c r="BP487" s="310"/>
      <c r="BQ487" s="302">
        <f t="shared" si="567"/>
        <v>1500</v>
      </c>
      <c r="BR487" s="126">
        <v>472</v>
      </c>
      <c r="BS487" s="127">
        <f t="shared" si="568"/>
        <v>3.9575643071782007</v>
      </c>
      <c r="BT487" s="126">
        <f t="shared" si="569"/>
        <v>22.5</v>
      </c>
      <c r="BU487" s="303">
        <f t="shared" si="570"/>
        <v>7.5</v>
      </c>
      <c r="BV487" s="276">
        <f t="shared" si="571"/>
        <v>0.15555555555555556</v>
      </c>
      <c r="BW487" s="276">
        <f t="shared" si="572"/>
        <v>6.9444444444444441E-3</v>
      </c>
      <c r="BX487" s="125">
        <f t="shared" si="573"/>
        <v>1</v>
      </c>
      <c r="BY487" s="125">
        <f t="shared" si="574"/>
        <v>5.3078627358785851E-2</v>
      </c>
      <c r="BZ487" s="125">
        <f t="shared" si="575"/>
        <v>7.5</v>
      </c>
      <c r="CA487" s="125">
        <f t="shared" si="576"/>
        <v>2.5592734748511092E-2</v>
      </c>
      <c r="CB487" s="125">
        <f t="shared" si="577"/>
        <v>0.68859677608540237</v>
      </c>
      <c r="CC487" s="125">
        <f t="shared" si="578"/>
        <v>9.7521668235718657</v>
      </c>
      <c r="CD487" s="125">
        <f t="shared" si="579"/>
        <v>3.0368561890132599</v>
      </c>
      <c r="CE487" s="125">
        <f t="shared" si="580"/>
        <v>3</v>
      </c>
      <c r="CF487" s="304" cm="1">
        <f t="array" ref="CF487">PEDBIKE_DELAY(BW487,BV487,AG487,AH487,AP487,AQ487,AN487,L487,FALSE)</f>
        <v>2.924494922843353</v>
      </c>
      <c r="CG487" s="306">
        <f t="shared" si="581"/>
        <v>7.5</v>
      </c>
      <c r="CH487" s="125">
        <f t="shared" si="582"/>
        <v>1</v>
      </c>
      <c r="CI487" s="125">
        <f t="shared" si="583"/>
        <v>5.3078627358785851E-2</v>
      </c>
      <c r="CJ487" s="125">
        <f t="shared" si="584"/>
        <v>7.5</v>
      </c>
      <c r="CK487" s="125">
        <f t="shared" si="585"/>
        <v>0.68859677608540237</v>
      </c>
      <c r="CL487" s="125">
        <f t="shared" si="586"/>
        <v>1</v>
      </c>
      <c r="CM487" s="125">
        <f t="shared" si="587"/>
        <v>6.7153106345586053</v>
      </c>
      <c r="CN487" s="125">
        <f t="shared" si="588"/>
        <v>3.0368561890132599</v>
      </c>
      <c r="CO487" s="127">
        <f t="shared" si="589"/>
        <v>3</v>
      </c>
      <c r="CP487" s="125" cm="1">
        <f t="array" ref="CP487">PEDBIKE_DELAY(BW487,AW487,AG487,AH487,AP487,AQ487,AN487,L487,FALSE)</f>
        <v>2.924494922843353</v>
      </c>
      <c r="CQ487" s="126">
        <f t="shared" si="590"/>
        <v>30.5</v>
      </c>
      <c r="CR487" s="126">
        <f t="shared" si="591"/>
        <v>78.5</v>
      </c>
      <c r="CS487" s="126">
        <f t="shared" si="592"/>
        <v>54.5</v>
      </c>
      <c r="CT487" s="304">
        <f t="shared" si="593"/>
        <v>35.950000000000003</v>
      </c>
      <c r="CU487" s="126">
        <f t="shared" si="604"/>
        <v>0</v>
      </c>
      <c r="CV487" s="126">
        <f t="shared" si="594"/>
        <v>0</v>
      </c>
      <c r="CW487" s="127">
        <f t="shared" si="595"/>
        <v>0</v>
      </c>
      <c r="CX487" s="124">
        <f t="shared" si="596"/>
        <v>12</v>
      </c>
      <c r="CY487" s="124">
        <f t="shared" si="605"/>
        <v>0.27299999999999996</v>
      </c>
      <c r="CZ487" s="124">
        <f t="shared" si="606"/>
        <v>0</v>
      </c>
      <c r="DA487" s="125">
        <f t="shared" si="597"/>
        <v>-1.8843000000000001</v>
      </c>
      <c r="DB487" s="125">
        <f t="shared" si="598"/>
        <v>0.154</v>
      </c>
      <c r="DC487" s="125">
        <f t="shared" si="599"/>
        <v>2.4020999999999995</v>
      </c>
      <c r="DD487" s="125">
        <f t="shared" si="607"/>
        <v>0.67509999999999981</v>
      </c>
      <c r="DE487" s="298" t="str">
        <f t="shared" si="600"/>
        <v>B</v>
      </c>
    </row>
    <row r="488" spans="1:109" x14ac:dyDescent="0.25">
      <c r="A488" s="23">
        <v>300</v>
      </c>
      <c r="B488" s="23">
        <v>15</v>
      </c>
      <c r="C488" s="23">
        <v>3</v>
      </c>
      <c r="D488" s="23" t="s">
        <v>267</v>
      </c>
      <c r="E488" s="312">
        <f t="shared" si="532"/>
        <v>1.9999229843833768</v>
      </c>
      <c r="F488" s="287" t="str">
        <f t="shared" si="533"/>
        <v>A</v>
      </c>
      <c r="G488" s="312">
        <f t="shared" si="534"/>
        <v>2.4790999999999994</v>
      </c>
      <c r="H488" s="312">
        <f t="shared" si="534"/>
        <v>0.88859999999999983</v>
      </c>
      <c r="I488" s="287" t="str">
        <f t="shared" si="535"/>
        <v>B</v>
      </c>
      <c r="J488" s="320">
        <f t="shared" si="601"/>
        <v>3</v>
      </c>
      <c r="K488" s="80">
        <f t="shared" si="602"/>
        <v>3</v>
      </c>
      <c r="L488" s="82">
        <f t="shared" si="603"/>
        <v>3</v>
      </c>
      <c r="M488" s="80">
        <f t="shared" si="536"/>
        <v>15</v>
      </c>
      <c r="N488" s="80">
        <f t="shared" si="537"/>
        <v>60</v>
      </c>
      <c r="O488" s="80">
        <f t="shared" si="538"/>
        <v>60</v>
      </c>
      <c r="P488" s="80">
        <f t="shared" si="539"/>
        <v>300</v>
      </c>
      <c r="Q488" s="80">
        <f t="shared" si="540"/>
        <v>840</v>
      </c>
      <c r="R488" s="80">
        <f t="shared" si="541"/>
        <v>840</v>
      </c>
      <c r="S488" s="80">
        <f t="shared" si="542"/>
        <v>30</v>
      </c>
      <c r="T488" s="80">
        <f>0</f>
        <v>0</v>
      </c>
      <c r="U488" s="80">
        <f>'Int. Sens. Plot'!$B$2</f>
        <v>100</v>
      </c>
      <c r="V488" s="80">
        <f>'Int. Sens. Plot'!$B$3</f>
        <v>25</v>
      </c>
      <c r="W488" s="80">
        <f t="shared" si="543"/>
        <v>5</v>
      </c>
      <c r="X488" s="80">
        <f t="shared" si="544"/>
        <v>5</v>
      </c>
      <c r="Y488" s="225">
        <v>0.5</v>
      </c>
      <c r="Z488" s="80">
        <v>0</v>
      </c>
      <c r="AA488" s="86">
        <v>45</v>
      </c>
      <c r="AB488" s="86">
        <v>5</v>
      </c>
      <c r="AC488" s="80">
        <v>90</v>
      </c>
      <c r="AD488" s="80">
        <v>45</v>
      </c>
      <c r="AE488" s="80">
        <v>12</v>
      </c>
      <c r="AF488" s="80">
        <f t="shared" si="545"/>
        <v>45</v>
      </c>
      <c r="AG488" s="80">
        <f t="shared" si="546"/>
        <v>45</v>
      </c>
      <c r="AH488" s="86">
        <v>0</v>
      </c>
      <c r="AI488" s="86">
        <v>12</v>
      </c>
      <c r="AJ488" s="40">
        <v>468.9</v>
      </c>
      <c r="AK488" s="86">
        <v>9</v>
      </c>
      <c r="AL488" s="86">
        <v>0</v>
      </c>
      <c r="AM488" s="91">
        <v>1</v>
      </c>
      <c r="AN488" s="91">
        <v>0.1</v>
      </c>
      <c r="AO488" s="122">
        <v>3.5</v>
      </c>
      <c r="AP488" s="122">
        <v>10</v>
      </c>
      <c r="AQ488" s="122">
        <v>3</v>
      </c>
      <c r="AR488" s="122">
        <v>3</v>
      </c>
      <c r="AS488" s="122" t="str">
        <f t="shared" si="547"/>
        <v>Free</v>
      </c>
      <c r="AT488" s="119" t="s">
        <v>74</v>
      </c>
      <c r="AU488" s="321" t="s">
        <v>74</v>
      </c>
      <c r="AV488" s="306">
        <f t="shared" si="548"/>
        <v>15.857142857142858</v>
      </c>
      <c r="AW488" s="276">
        <f t="shared" si="549"/>
        <v>0.23333333333333334</v>
      </c>
      <c r="AX488" s="276">
        <f t="shared" si="550"/>
        <v>2.7777777777777776E-2</v>
      </c>
      <c r="AY488" s="125">
        <f t="shared" si="551"/>
        <v>3.2521017563653971</v>
      </c>
      <c r="AZ488" s="125">
        <f t="shared" si="552"/>
        <v>4.8781526345480959</v>
      </c>
      <c r="BA488" s="125">
        <f t="shared" si="553"/>
        <v>20.361346369873651</v>
      </c>
      <c r="BB488" s="125">
        <f t="shared" si="554"/>
        <v>0.79477744882543477</v>
      </c>
      <c r="BC488" s="125">
        <f t="shared" si="555"/>
        <v>0.99135678638929337</v>
      </c>
      <c r="BD488" s="326">
        <f t="shared" si="556"/>
        <v>475.30844956715652</v>
      </c>
      <c r="BE488" s="125">
        <f t="shared" si="557"/>
        <v>40</v>
      </c>
      <c r="BF488" s="125">
        <f t="shared" si="558"/>
        <v>16.909156943756308</v>
      </c>
      <c r="BG488" s="125">
        <f t="shared" si="559"/>
        <v>1.1978086274186128</v>
      </c>
      <c r="BH488" s="127">
        <f t="shared" si="560"/>
        <v>70</v>
      </c>
      <c r="BI488" s="125">
        <f t="shared" si="561"/>
        <v>0.13649999999999998</v>
      </c>
      <c r="BJ488" s="125">
        <f t="shared" si="562"/>
        <v>4.2674999999999998E-2</v>
      </c>
      <c r="BK488" s="127">
        <f t="shared" si="563"/>
        <v>49</v>
      </c>
      <c r="BL488" s="126">
        <f>IF(AS488="Signalized",(AC488-BK488)^2/(2*AC488),IF(AS488="Free",PEDBIKE_DELAY(AX488,AW488,AF488,AE488,AO488,AR488,AM488,L488,TRUE),IF(AS488="Stop",1,"Control N/A!")))</f>
        <v>1.7852082701904313</v>
      </c>
      <c r="BM488" s="125">
        <f t="shared" si="564"/>
        <v>2.3239356964763879E-2</v>
      </c>
      <c r="BN488" s="125">
        <f t="shared" si="565"/>
        <v>1.9999229843833768</v>
      </c>
      <c r="BO488" s="124" t="str">
        <f t="shared" si="566"/>
        <v>A</v>
      </c>
      <c r="BP488" s="310"/>
      <c r="BQ488" s="302">
        <f t="shared" si="567"/>
        <v>1500</v>
      </c>
      <c r="BR488" s="126">
        <v>473</v>
      </c>
      <c r="BS488" s="127">
        <f t="shared" si="568"/>
        <v>0.28273078416646208</v>
      </c>
      <c r="BT488" s="126">
        <f t="shared" si="569"/>
        <v>22.5</v>
      </c>
      <c r="BU488" s="303">
        <f t="shared" si="570"/>
        <v>7.5</v>
      </c>
      <c r="BV488" s="276">
        <f t="shared" si="571"/>
        <v>0.23333333333333334</v>
      </c>
      <c r="BW488" s="276">
        <f t="shared" si="572"/>
        <v>6.9444444444444441E-3</v>
      </c>
      <c r="BX488" s="125">
        <f t="shared" si="573"/>
        <v>1</v>
      </c>
      <c r="BY488" s="125">
        <f t="shared" si="574"/>
        <v>3.3307669068136862E-2</v>
      </c>
      <c r="BZ488" s="125">
        <f t="shared" si="575"/>
        <v>7.5</v>
      </c>
      <c r="CA488" s="125">
        <f t="shared" si="576"/>
        <v>3.8142423726775454E-2</v>
      </c>
      <c r="CB488" s="125">
        <f t="shared" si="577"/>
        <v>0.82622605654955472</v>
      </c>
      <c r="CC488" s="125">
        <f t="shared" si="578"/>
        <v>15.585164023062752</v>
      </c>
      <c r="CD488" s="125">
        <f t="shared" si="579"/>
        <v>2.7082954116096176</v>
      </c>
      <c r="CE488" s="125">
        <f t="shared" si="580"/>
        <v>6</v>
      </c>
      <c r="CF488" s="304" cm="1">
        <f t="array" ref="CF488">PEDBIKE_DELAY(BW488,BV488,AG488,AH488,AP488,AQ488,AN488,L488,FALSE)</f>
        <v>5.0544218418121787</v>
      </c>
      <c r="CG488" s="306">
        <f t="shared" si="581"/>
        <v>7.5</v>
      </c>
      <c r="CH488" s="125">
        <f t="shared" si="582"/>
        <v>1</v>
      </c>
      <c r="CI488" s="125">
        <f t="shared" si="583"/>
        <v>3.3307669068136862E-2</v>
      </c>
      <c r="CJ488" s="125">
        <f t="shared" si="584"/>
        <v>7.5</v>
      </c>
      <c r="CK488" s="125">
        <f t="shared" si="585"/>
        <v>0.82622605654955483</v>
      </c>
      <c r="CL488" s="125">
        <f t="shared" si="586"/>
        <v>1</v>
      </c>
      <c r="CM488" s="125">
        <f t="shared" si="587"/>
        <v>12.876868611453132</v>
      </c>
      <c r="CN488" s="125">
        <f t="shared" si="588"/>
        <v>2.7082954116096176</v>
      </c>
      <c r="CO488" s="127">
        <f t="shared" si="589"/>
        <v>6</v>
      </c>
      <c r="CP488" s="125" cm="1">
        <f t="array" ref="CP488">PEDBIKE_DELAY(BW488,AW488,AG488,AH488,AP488,AQ488,AN488,L488,FALSE)</f>
        <v>5.0544218418121787</v>
      </c>
      <c r="CQ488" s="126">
        <f t="shared" si="590"/>
        <v>30.5</v>
      </c>
      <c r="CR488" s="126">
        <f t="shared" si="591"/>
        <v>78.5</v>
      </c>
      <c r="CS488" s="126">
        <f t="shared" si="592"/>
        <v>54.5</v>
      </c>
      <c r="CT488" s="304">
        <f t="shared" si="593"/>
        <v>35.950000000000003</v>
      </c>
      <c r="CU488" s="126">
        <f t="shared" si="604"/>
        <v>0</v>
      </c>
      <c r="CV488" s="126">
        <f t="shared" si="594"/>
        <v>0</v>
      </c>
      <c r="CW488" s="127">
        <f t="shared" si="595"/>
        <v>0</v>
      </c>
      <c r="CX488" s="124">
        <f t="shared" si="596"/>
        <v>12</v>
      </c>
      <c r="CY488" s="124">
        <f t="shared" si="605"/>
        <v>0.40949999999999998</v>
      </c>
      <c r="CZ488" s="124">
        <f t="shared" si="606"/>
        <v>0</v>
      </c>
      <c r="DA488" s="125">
        <f t="shared" si="597"/>
        <v>-1.8843000000000001</v>
      </c>
      <c r="DB488" s="125">
        <f t="shared" si="598"/>
        <v>0.23099999999999998</v>
      </c>
      <c r="DC488" s="125">
        <f t="shared" si="599"/>
        <v>2.4790999999999994</v>
      </c>
      <c r="DD488" s="125">
        <f t="shared" si="607"/>
        <v>0.88859999999999983</v>
      </c>
      <c r="DE488" s="298" t="str">
        <f t="shared" si="600"/>
        <v>B</v>
      </c>
    </row>
    <row r="489" spans="1:109" x14ac:dyDescent="0.25">
      <c r="A489" s="23">
        <v>400</v>
      </c>
      <c r="B489" s="23">
        <v>15</v>
      </c>
      <c r="C489" s="23">
        <v>3</v>
      </c>
      <c r="D489" s="23" t="s">
        <v>267</v>
      </c>
      <c r="E489" s="312">
        <f t="shared" si="532"/>
        <v>2.0524696030681473</v>
      </c>
      <c r="F489" s="287" t="str">
        <f t="shared" si="533"/>
        <v>B</v>
      </c>
      <c r="G489" s="312">
        <f t="shared" si="534"/>
        <v>2.5560999999999994</v>
      </c>
      <c r="H489" s="312">
        <f t="shared" si="534"/>
        <v>1.1020999999999996</v>
      </c>
      <c r="I489" s="287" t="str">
        <f t="shared" si="535"/>
        <v>B</v>
      </c>
      <c r="J489" s="320">
        <f t="shared" si="601"/>
        <v>3</v>
      </c>
      <c r="K489" s="80">
        <f t="shared" si="602"/>
        <v>3</v>
      </c>
      <c r="L489" s="82">
        <f t="shared" si="603"/>
        <v>3</v>
      </c>
      <c r="M489" s="80">
        <f t="shared" si="536"/>
        <v>15</v>
      </c>
      <c r="N489" s="80">
        <f t="shared" si="537"/>
        <v>80</v>
      </c>
      <c r="O489" s="80">
        <f t="shared" si="538"/>
        <v>80</v>
      </c>
      <c r="P489" s="80">
        <f t="shared" si="539"/>
        <v>400</v>
      </c>
      <c r="Q489" s="80">
        <f t="shared" si="540"/>
        <v>1120</v>
      </c>
      <c r="R489" s="80">
        <f t="shared" si="541"/>
        <v>1120</v>
      </c>
      <c r="S489" s="80">
        <f t="shared" si="542"/>
        <v>40</v>
      </c>
      <c r="T489" s="80">
        <f>0</f>
        <v>0</v>
      </c>
      <c r="U489" s="80">
        <f>'Int. Sens. Plot'!$B$2</f>
        <v>100</v>
      </c>
      <c r="V489" s="80">
        <f>'Int. Sens. Plot'!$B$3</f>
        <v>25</v>
      </c>
      <c r="W489" s="80">
        <f t="shared" si="543"/>
        <v>5</v>
      </c>
      <c r="X489" s="80">
        <f t="shared" si="544"/>
        <v>5</v>
      </c>
      <c r="Y489" s="225">
        <v>0.5</v>
      </c>
      <c r="Z489" s="80">
        <v>0</v>
      </c>
      <c r="AA489" s="86">
        <v>45</v>
      </c>
      <c r="AB489" s="86">
        <v>5</v>
      </c>
      <c r="AC489" s="80">
        <v>90</v>
      </c>
      <c r="AD489" s="80">
        <v>45</v>
      </c>
      <c r="AE489" s="80">
        <v>12</v>
      </c>
      <c r="AF489" s="80">
        <f t="shared" si="545"/>
        <v>45</v>
      </c>
      <c r="AG489" s="80">
        <f t="shared" si="546"/>
        <v>45</v>
      </c>
      <c r="AH489" s="86">
        <v>0</v>
      </c>
      <c r="AI489" s="86">
        <v>12</v>
      </c>
      <c r="AJ489" s="40">
        <v>469.9</v>
      </c>
      <c r="AK489" s="86">
        <v>9</v>
      </c>
      <c r="AL489" s="86">
        <v>0</v>
      </c>
      <c r="AM489" s="91">
        <v>1</v>
      </c>
      <c r="AN489" s="91">
        <v>0.1</v>
      </c>
      <c r="AO489" s="122">
        <v>3.5</v>
      </c>
      <c r="AP489" s="122">
        <v>10</v>
      </c>
      <c r="AQ489" s="122">
        <v>3</v>
      </c>
      <c r="AR489" s="122">
        <v>3</v>
      </c>
      <c r="AS489" s="122" t="str">
        <f t="shared" si="547"/>
        <v>Free</v>
      </c>
      <c r="AT489" s="119" t="s">
        <v>74</v>
      </c>
      <c r="AU489" s="321" t="s">
        <v>74</v>
      </c>
      <c r="AV489" s="306">
        <f t="shared" si="548"/>
        <v>15.857142857142858</v>
      </c>
      <c r="AW489" s="276">
        <f t="shared" si="549"/>
        <v>0.31111111111111112</v>
      </c>
      <c r="AX489" s="276">
        <f t="shared" si="550"/>
        <v>2.7777777777777776E-2</v>
      </c>
      <c r="AY489" s="125">
        <f t="shared" si="551"/>
        <v>7.9809464963924688</v>
      </c>
      <c r="AZ489" s="125">
        <f t="shared" si="552"/>
        <v>11.971419744588703</v>
      </c>
      <c r="BA489" s="125">
        <f t="shared" si="553"/>
        <v>29.819035849927793</v>
      </c>
      <c r="BB489" s="125">
        <f t="shared" si="554"/>
        <v>0.95460459808689768</v>
      </c>
      <c r="BC489" s="125">
        <f t="shared" si="555"/>
        <v>0.99990645176529891</v>
      </c>
      <c r="BD489" s="326">
        <f t="shared" si="556"/>
        <v>34329.840059545604</v>
      </c>
      <c r="BE489" s="125">
        <f t="shared" si="557"/>
        <v>139</v>
      </c>
      <c r="BF489" s="125">
        <f t="shared" si="558"/>
        <v>10.463456187358315</v>
      </c>
      <c r="BG489" s="125">
        <f t="shared" si="559"/>
        <v>1.1978086274186128</v>
      </c>
      <c r="BH489" s="127">
        <f t="shared" si="560"/>
        <v>93.333333333333329</v>
      </c>
      <c r="BI489" s="125">
        <f t="shared" si="561"/>
        <v>0.18199999999999997</v>
      </c>
      <c r="BJ489" s="125">
        <f t="shared" si="562"/>
        <v>5.6899999999999999E-2</v>
      </c>
      <c r="BK489" s="127">
        <f t="shared" si="563"/>
        <v>49</v>
      </c>
      <c r="BL489" s="126">
        <f>IF(AS489="Signalized",(AC489-BK489)^2/(2*AC489),IF(AS489="Free",PEDBIKE_DELAY(AX489,AW489,AF489,AE489,AO489,AR489,AM489,L489,TRUE),IF(AS489="Stop",1,"Control N/A!")))</f>
        <v>1.492605250698986</v>
      </c>
      <c r="BM489" s="125">
        <f t="shared" si="564"/>
        <v>1.6060975649534338E-2</v>
      </c>
      <c r="BN489" s="125">
        <f t="shared" si="565"/>
        <v>2.0524696030681473</v>
      </c>
      <c r="BO489" s="124" t="str">
        <f t="shared" si="566"/>
        <v>B</v>
      </c>
      <c r="BP489" s="310"/>
      <c r="BQ489" s="302">
        <f t="shared" si="567"/>
        <v>1500</v>
      </c>
      <c r="BR489" s="126">
        <v>474</v>
      </c>
      <c r="BS489" s="127">
        <f t="shared" si="568"/>
        <v>1.9975272870887038E-2</v>
      </c>
      <c r="BT489" s="126">
        <f t="shared" si="569"/>
        <v>22.5</v>
      </c>
      <c r="BU489" s="303">
        <f t="shared" si="570"/>
        <v>7.5</v>
      </c>
      <c r="BV489" s="276">
        <f t="shared" si="571"/>
        <v>0.31111111111111112</v>
      </c>
      <c r="BW489" s="276">
        <f t="shared" si="572"/>
        <v>6.9444444444444441E-3</v>
      </c>
      <c r="BX489" s="125">
        <f t="shared" si="573"/>
        <v>1</v>
      </c>
      <c r="BY489" s="125">
        <f t="shared" si="574"/>
        <v>2.1300439821176159E-2</v>
      </c>
      <c r="BZ489" s="125">
        <f t="shared" si="575"/>
        <v>7.5</v>
      </c>
      <c r="CA489" s="125">
        <f t="shared" si="576"/>
        <v>5.0530481425114515E-2</v>
      </c>
      <c r="CB489" s="125">
        <f t="shared" si="577"/>
        <v>0.9030280321355949</v>
      </c>
      <c r="CC489" s="125">
        <f t="shared" si="578"/>
        <v>24.84115516934337</v>
      </c>
      <c r="CD489" s="125">
        <f t="shared" si="579"/>
        <v>2.4088957007962648</v>
      </c>
      <c r="CE489" s="125">
        <f t="shared" si="580"/>
        <v>10</v>
      </c>
      <c r="CF489" s="304" cm="1">
        <f t="array" ref="CF489">PEDBIKE_DELAY(BW489,BV489,AG489,AH489,AP489,AQ489,AN489,L489,FALSE)</f>
        <v>7.8055033822376885</v>
      </c>
      <c r="CG489" s="306">
        <f t="shared" si="581"/>
        <v>7.5</v>
      </c>
      <c r="CH489" s="125">
        <f t="shared" si="582"/>
        <v>1</v>
      </c>
      <c r="CI489" s="125">
        <f t="shared" si="583"/>
        <v>2.1300439821176159E-2</v>
      </c>
      <c r="CJ489" s="125">
        <f t="shared" si="584"/>
        <v>7.5</v>
      </c>
      <c r="CK489" s="125">
        <f t="shared" si="585"/>
        <v>0.9030280321355949</v>
      </c>
      <c r="CL489" s="125">
        <f t="shared" si="586"/>
        <v>1</v>
      </c>
      <c r="CM489" s="125">
        <f t="shared" si="587"/>
        <v>22.432259468547105</v>
      </c>
      <c r="CN489" s="125">
        <f t="shared" si="588"/>
        <v>2.4088957007962648</v>
      </c>
      <c r="CO489" s="127">
        <f t="shared" si="589"/>
        <v>10</v>
      </c>
      <c r="CP489" s="125" cm="1">
        <f t="array" ref="CP489">PEDBIKE_DELAY(BW489,AW489,AG489,AH489,AP489,AQ489,AN489,L489,FALSE)</f>
        <v>7.8055033822376885</v>
      </c>
      <c r="CQ489" s="126">
        <f t="shared" si="590"/>
        <v>30.5</v>
      </c>
      <c r="CR489" s="126">
        <f t="shared" si="591"/>
        <v>78.5</v>
      </c>
      <c r="CS489" s="126">
        <f t="shared" si="592"/>
        <v>54.5</v>
      </c>
      <c r="CT489" s="304">
        <f t="shared" si="593"/>
        <v>35.950000000000003</v>
      </c>
      <c r="CU489" s="126">
        <f t="shared" si="604"/>
        <v>0</v>
      </c>
      <c r="CV489" s="126">
        <f t="shared" si="594"/>
        <v>0</v>
      </c>
      <c r="CW489" s="127">
        <f t="shared" si="595"/>
        <v>0</v>
      </c>
      <c r="CX489" s="124">
        <f t="shared" si="596"/>
        <v>12</v>
      </c>
      <c r="CY489" s="124">
        <f t="shared" si="605"/>
        <v>0.54599999999999993</v>
      </c>
      <c r="CZ489" s="124">
        <f t="shared" si="606"/>
        <v>0</v>
      </c>
      <c r="DA489" s="125">
        <f t="shared" si="597"/>
        <v>-1.8843000000000001</v>
      </c>
      <c r="DB489" s="125">
        <f t="shared" si="598"/>
        <v>0.308</v>
      </c>
      <c r="DC489" s="125">
        <f t="shared" si="599"/>
        <v>2.5560999999999994</v>
      </c>
      <c r="DD489" s="125">
        <f t="shared" si="607"/>
        <v>1.1020999999999996</v>
      </c>
      <c r="DE489" s="298" t="str">
        <f t="shared" si="600"/>
        <v>B</v>
      </c>
    </row>
    <row r="490" spans="1:109" x14ac:dyDescent="0.25">
      <c r="A490" s="23">
        <v>500</v>
      </c>
      <c r="B490" s="23">
        <v>15</v>
      </c>
      <c r="C490" s="23">
        <v>3</v>
      </c>
      <c r="D490" s="23" t="s">
        <v>267</v>
      </c>
      <c r="E490" s="312">
        <f t="shared" si="532"/>
        <v>2.1050238748585755</v>
      </c>
      <c r="F490" s="287" t="str">
        <f t="shared" si="533"/>
        <v>B</v>
      </c>
      <c r="G490" s="312">
        <f t="shared" si="534"/>
        <v>2.6330999999999993</v>
      </c>
      <c r="H490" s="312">
        <f t="shared" si="534"/>
        <v>1.3156000000000003</v>
      </c>
      <c r="I490" s="287" t="str">
        <f t="shared" si="535"/>
        <v>B</v>
      </c>
      <c r="J490" s="320">
        <f t="shared" si="601"/>
        <v>3</v>
      </c>
      <c r="K490" s="80">
        <f t="shared" si="602"/>
        <v>3</v>
      </c>
      <c r="L490" s="82">
        <f t="shared" si="603"/>
        <v>3</v>
      </c>
      <c r="M490" s="80">
        <f t="shared" si="536"/>
        <v>15</v>
      </c>
      <c r="N490" s="80">
        <f t="shared" si="537"/>
        <v>100</v>
      </c>
      <c r="O490" s="80">
        <f t="shared" si="538"/>
        <v>100</v>
      </c>
      <c r="P490" s="80">
        <f t="shared" si="539"/>
        <v>500</v>
      </c>
      <c r="Q490" s="80">
        <f t="shared" si="540"/>
        <v>1400</v>
      </c>
      <c r="R490" s="80">
        <f t="shared" si="541"/>
        <v>1400</v>
      </c>
      <c r="S490" s="80">
        <f t="shared" si="542"/>
        <v>50</v>
      </c>
      <c r="T490" s="80">
        <f>0</f>
        <v>0</v>
      </c>
      <c r="U490" s="80">
        <f>'Int. Sens. Plot'!$B$2</f>
        <v>100</v>
      </c>
      <c r="V490" s="80">
        <f>'Int. Sens. Plot'!$B$3</f>
        <v>25</v>
      </c>
      <c r="W490" s="80">
        <f t="shared" si="543"/>
        <v>5</v>
      </c>
      <c r="X490" s="80">
        <f t="shared" si="544"/>
        <v>5</v>
      </c>
      <c r="Y490" s="225">
        <v>0.5</v>
      </c>
      <c r="Z490" s="80">
        <v>0</v>
      </c>
      <c r="AA490" s="86">
        <v>45</v>
      </c>
      <c r="AB490" s="86">
        <v>5</v>
      </c>
      <c r="AC490" s="80">
        <v>90</v>
      </c>
      <c r="AD490" s="80">
        <v>45</v>
      </c>
      <c r="AE490" s="80">
        <v>12</v>
      </c>
      <c r="AF490" s="80">
        <f t="shared" si="545"/>
        <v>45</v>
      </c>
      <c r="AG490" s="80">
        <f t="shared" si="546"/>
        <v>45</v>
      </c>
      <c r="AH490" s="86">
        <v>0</v>
      </c>
      <c r="AI490" s="86">
        <v>12</v>
      </c>
      <c r="AJ490" s="40">
        <v>470.9</v>
      </c>
      <c r="AK490" s="86">
        <v>9</v>
      </c>
      <c r="AL490" s="86">
        <v>0</v>
      </c>
      <c r="AM490" s="91">
        <v>1</v>
      </c>
      <c r="AN490" s="91">
        <v>0.1</v>
      </c>
      <c r="AO490" s="122">
        <v>3.5</v>
      </c>
      <c r="AP490" s="122">
        <v>10</v>
      </c>
      <c r="AQ490" s="122">
        <v>3</v>
      </c>
      <c r="AR490" s="122">
        <v>3</v>
      </c>
      <c r="AS490" s="122" t="str">
        <f t="shared" si="547"/>
        <v>Free</v>
      </c>
      <c r="AT490" s="119" t="s">
        <v>74</v>
      </c>
      <c r="AU490" s="321" t="s">
        <v>74</v>
      </c>
      <c r="AV490" s="306">
        <f t="shared" si="548"/>
        <v>15.857142857142858</v>
      </c>
      <c r="AW490" s="276">
        <f t="shared" si="549"/>
        <v>0.3888888888888889</v>
      </c>
      <c r="AX490" s="276">
        <f t="shared" si="550"/>
        <v>2.7777777777777776E-2</v>
      </c>
      <c r="AY490" s="125">
        <f t="shared" si="551"/>
        <v>21.582534372604808</v>
      </c>
      <c r="AZ490" s="125">
        <f t="shared" si="552"/>
        <v>32.373801558907211</v>
      </c>
      <c r="BA490" s="125">
        <f t="shared" si="553"/>
        <v>57.022211602352471</v>
      </c>
      <c r="BB490" s="125">
        <f t="shared" si="554"/>
        <v>0.9993836947433572</v>
      </c>
      <c r="BC490" s="125">
        <f t="shared" si="555"/>
        <v>0.99999999976590748</v>
      </c>
      <c r="BD490" s="326">
        <f t="shared" si="556"/>
        <v>10984665763.311842</v>
      </c>
      <c r="BE490" s="125">
        <f t="shared" si="557"/>
        <v>477</v>
      </c>
      <c r="BF490" s="125">
        <f t="shared" si="558"/>
        <v>7.651363919962332</v>
      </c>
      <c r="BG490" s="125">
        <f t="shared" si="559"/>
        <v>1.1978086274186128</v>
      </c>
      <c r="BH490" s="127">
        <f t="shared" si="560"/>
        <v>116.66666666666667</v>
      </c>
      <c r="BI490" s="125">
        <f t="shared" si="561"/>
        <v>0.22749999999999998</v>
      </c>
      <c r="BJ490" s="125">
        <f t="shared" si="562"/>
        <v>7.1124999999999994E-2</v>
      </c>
      <c r="BK490" s="127">
        <f t="shared" si="563"/>
        <v>49</v>
      </c>
      <c r="BL490" s="126">
        <f>IF(AS490="Signalized",(AC490-BK490)^2/(2*AC490),IF(AS490="Free",PEDBIKE_DELAY(AX490,AW490,AF490,AE490,AO490,AR490,AM490,L490,TRUE),IF(AS490="Stop",1,"Control N/A!")))</f>
        <v>1.2481992731151121</v>
      </c>
      <c r="BM490" s="125">
        <f t="shared" si="564"/>
        <v>8.8902474399629849E-3</v>
      </c>
      <c r="BN490" s="125">
        <f t="shared" si="565"/>
        <v>2.1050238748585755</v>
      </c>
      <c r="BO490" s="124" t="str">
        <f t="shared" si="566"/>
        <v>B</v>
      </c>
      <c r="BP490" s="310"/>
      <c r="BQ490" s="302">
        <f t="shared" si="567"/>
        <v>1500</v>
      </c>
      <c r="BR490" s="126">
        <v>475</v>
      </c>
      <c r="BS490" s="127">
        <f t="shared" si="568"/>
        <v>1.3956831952249898E-3</v>
      </c>
      <c r="BT490" s="126">
        <f t="shared" si="569"/>
        <v>22.5</v>
      </c>
      <c r="BU490" s="303">
        <f t="shared" si="570"/>
        <v>7.5</v>
      </c>
      <c r="BV490" s="276">
        <f t="shared" si="571"/>
        <v>0.3888888888888889</v>
      </c>
      <c r="BW490" s="276">
        <f t="shared" si="572"/>
        <v>6.9444444444444441E-3</v>
      </c>
      <c r="BX490" s="125">
        <f t="shared" si="573"/>
        <v>1</v>
      </c>
      <c r="BY490" s="125">
        <f t="shared" si="574"/>
        <v>1.3996143044727525E-2</v>
      </c>
      <c r="BZ490" s="125">
        <f t="shared" si="575"/>
        <v>7.5</v>
      </c>
      <c r="CA490" s="125">
        <f t="shared" si="576"/>
        <v>6.2758989542181842E-2</v>
      </c>
      <c r="CB490" s="125">
        <f t="shared" si="577"/>
        <v>0.94588623377717829</v>
      </c>
      <c r="CC490" s="125">
        <f t="shared" si="578"/>
        <v>39.589863639824173</v>
      </c>
      <c r="CD490" s="125">
        <f t="shared" si="579"/>
        <v>2.14235662579883</v>
      </c>
      <c r="CE490" s="125">
        <f t="shared" si="580"/>
        <v>18</v>
      </c>
      <c r="CF490" s="304" cm="1">
        <f t="array" ref="CF490">PEDBIKE_DELAY(BW490,BV490,AG490,AH490,AP490,AQ490,AN490,L490,FALSE)</f>
        <v>11.343707408565972</v>
      </c>
      <c r="CG490" s="306">
        <f t="shared" si="581"/>
        <v>7.5</v>
      </c>
      <c r="CH490" s="125">
        <f t="shared" si="582"/>
        <v>1</v>
      </c>
      <c r="CI490" s="125">
        <f t="shared" si="583"/>
        <v>1.3996143044727525E-2</v>
      </c>
      <c r="CJ490" s="125">
        <f t="shared" si="584"/>
        <v>7.5</v>
      </c>
      <c r="CK490" s="125">
        <f t="shared" si="585"/>
        <v>0.9458862337771784</v>
      </c>
      <c r="CL490" s="125">
        <f t="shared" si="586"/>
        <v>1</v>
      </c>
      <c r="CM490" s="125">
        <f t="shared" si="587"/>
        <v>37.447507014025341</v>
      </c>
      <c r="CN490" s="125">
        <f t="shared" si="588"/>
        <v>2.14235662579883</v>
      </c>
      <c r="CO490" s="127">
        <f t="shared" si="589"/>
        <v>18</v>
      </c>
      <c r="CP490" s="125" cm="1">
        <f t="array" ref="CP490">PEDBIKE_DELAY(BW490,AW490,AG490,AH490,AP490,AQ490,AN490,L490,FALSE)</f>
        <v>11.343707408565972</v>
      </c>
      <c r="CQ490" s="126">
        <f t="shared" si="590"/>
        <v>30.5</v>
      </c>
      <c r="CR490" s="126">
        <f t="shared" si="591"/>
        <v>78.5</v>
      </c>
      <c r="CS490" s="126">
        <f t="shared" si="592"/>
        <v>54.5</v>
      </c>
      <c r="CT490" s="304">
        <f t="shared" si="593"/>
        <v>35.950000000000003</v>
      </c>
      <c r="CU490" s="126">
        <f t="shared" si="604"/>
        <v>0</v>
      </c>
      <c r="CV490" s="126">
        <f t="shared" si="594"/>
        <v>0</v>
      </c>
      <c r="CW490" s="127">
        <f t="shared" si="595"/>
        <v>0</v>
      </c>
      <c r="CX490" s="124">
        <f t="shared" si="596"/>
        <v>12</v>
      </c>
      <c r="CY490" s="124">
        <f t="shared" si="605"/>
        <v>0.6825</v>
      </c>
      <c r="CZ490" s="124">
        <f t="shared" si="606"/>
        <v>0</v>
      </c>
      <c r="DA490" s="125">
        <f t="shared" si="597"/>
        <v>-1.8843000000000001</v>
      </c>
      <c r="DB490" s="125">
        <f t="shared" si="598"/>
        <v>0.38500000000000001</v>
      </c>
      <c r="DC490" s="125">
        <f t="shared" si="599"/>
        <v>2.6330999999999993</v>
      </c>
      <c r="DD490" s="125">
        <f t="shared" si="607"/>
        <v>1.3156000000000003</v>
      </c>
      <c r="DE490" s="298" t="str">
        <f t="shared" si="600"/>
        <v>B</v>
      </c>
    </row>
    <row r="491" spans="1:109" x14ac:dyDescent="0.25">
      <c r="A491" s="23">
        <v>600</v>
      </c>
      <c r="B491" s="23">
        <v>15</v>
      </c>
      <c r="C491" s="23">
        <v>3</v>
      </c>
      <c r="D491" s="23" t="s">
        <v>267</v>
      </c>
      <c r="E491" s="312">
        <f t="shared" si="532"/>
        <v>2.1581571120664211</v>
      </c>
      <c r="F491" s="287" t="str">
        <f t="shared" si="533"/>
        <v>B</v>
      </c>
      <c r="G491" s="312">
        <f t="shared" si="534"/>
        <v>2.7100999999999993</v>
      </c>
      <c r="H491" s="312">
        <f t="shared" si="534"/>
        <v>1.5291000000000001</v>
      </c>
      <c r="I491" s="287" t="str">
        <f t="shared" si="535"/>
        <v>B</v>
      </c>
      <c r="J491" s="320">
        <f t="shared" si="601"/>
        <v>3</v>
      </c>
      <c r="K491" s="80">
        <f t="shared" si="602"/>
        <v>3</v>
      </c>
      <c r="L491" s="82">
        <f t="shared" si="603"/>
        <v>3</v>
      </c>
      <c r="M491" s="80">
        <f t="shared" si="536"/>
        <v>15</v>
      </c>
      <c r="N491" s="80">
        <f t="shared" si="537"/>
        <v>120</v>
      </c>
      <c r="O491" s="80">
        <f t="shared" si="538"/>
        <v>120</v>
      </c>
      <c r="P491" s="80">
        <f t="shared" si="539"/>
        <v>600</v>
      </c>
      <c r="Q491" s="80">
        <f t="shared" si="540"/>
        <v>1680</v>
      </c>
      <c r="R491" s="80">
        <f t="shared" si="541"/>
        <v>1680</v>
      </c>
      <c r="S491" s="80">
        <f t="shared" si="542"/>
        <v>60</v>
      </c>
      <c r="T491" s="80">
        <f>0</f>
        <v>0</v>
      </c>
      <c r="U491" s="80">
        <f>'Int. Sens. Plot'!$B$2</f>
        <v>100</v>
      </c>
      <c r="V491" s="80">
        <f>'Int. Sens. Plot'!$B$3</f>
        <v>25</v>
      </c>
      <c r="W491" s="80">
        <f t="shared" si="543"/>
        <v>5</v>
      </c>
      <c r="X491" s="80">
        <f t="shared" si="544"/>
        <v>5</v>
      </c>
      <c r="Y491" s="225">
        <v>0.5</v>
      </c>
      <c r="Z491" s="80">
        <v>0</v>
      </c>
      <c r="AA491" s="86">
        <v>45</v>
      </c>
      <c r="AB491" s="86">
        <v>5</v>
      </c>
      <c r="AC491" s="80">
        <v>90</v>
      </c>
      <c r="AD491" s="80">
        <v>45</v>
      </c>
      <c r="AE491" s="80">
        <v>12</v>
      </c>
      <c r="AF491" s="80">
        <f t="shared" si="545"/>
        <v>45</v>
      </c>
      <c r="AG491" s="80">
        <f t="shared" si="546"/>
        <v>45</v>
      </c>
      <c r="AH491" s="86">
        <v>0</v>
      </c>
      <c r="AI491" s="86">
        <v>12</v>
      </c>
      <c r="AJ491" s="40">
        <v>471.9</v>
      </c>
      <c r="AK491" s="86">
        <v>9</v>
      </c>
      <c r="AL491" s="86">
        <v>0</v>
      </c>
      <c r="AM491" s="91">
        <v>1</v>
      </c>
      <c r="AN491" s="91">
        <v>0.1</v>
      </c>
      <c r="AO491" s="122">
        <v>3.5</v>
      </c>
      <c r="AP491" s="122">
        <v>10</v>
      </c>
      <c r="AQ491" s="122">
        <v>3</v>
      </c>
      <c r="AR491" s="122">
        <v>3</v>
      </c>
      <c r="AS491" s="122" t="str">
        <f t="shared" si="547"/>
        <v>Free</v>
      </c>
      <c r="AT491" s="119" t="s">
        <v>74</v>
      </c>
      <c r="AU491" s="321" t="s">
        <v>74</v>
      </c>
      <c r="AV491" s="306">
        <f t="shared" si="548"/>
        <v>15.857142857142858</v>
      </c>
      <c r="AW491" s="276">
        <f t="shared" si="549"/>
        <v>0.46666666666666667</v>
      </c>
      <c r="AX491" s="276">
        <f t="shared" si="550"/>
        <v>2.7777777777777776E-2</v>
      </c>
      <c r="AY491" s="125">
        <f t="shared" si="551"/>
        <v>61.677868569486741</v>
      </c>
      <c r="AZ491" s="125">
        <f t="shared" si="552"/>
        <v>92.516802854230107</v>
      </c>
      <c r="BA491" s="125">
        <f t="shared" si="553"/>
        <v>137.21287999611633</v>
      </c>
      <c r="BB491" s="125">
        <f t="shared" si="554"/>
        <v>0.99999999946257168</v>
      </c>
      <c r="BC491" s="125">
        <f t="shared" si="555"/>
        <v>1</v>
      </c>
      <c r="BD491" s="326">
        <f t="shared" si="556"/>
        <v>1.380484852334953E+28</v>
      </c>
      <c r="BE491" s="125">
        <f t="shared" si="557"/>
        <v>1636</v>
      </c>
      <c r="BF491" s="125">
        <f t="shared" si="558"/>
        <v>6.1503584097827471</v>
      </c>
      <c r="BG491" s="125">
        <f t="shared" si="559"/>
        <v>1.1978086274186128</v>
      </c>
      <c r="BH491" s="127">
        <f t="shared" si="560"/>
        <v>140</v>
      </c>
      <c r="BI491" s="125">
        <f t="shared" si="561"/>
        <v>0.27299999999999996</v>
      </c>
      <c r="BJ491" s="125">
        <f t="shared" si="562"/>
        <v>8.5349999999999995E-2</v>
      </c>
      <c r="BK491" s="127">
        <f t="shared" si="563"/>
        <v>49</v>
      </c>
      <c r="BL491" s="126">
        <f>IF(AS491="Signalized",(AC491-BK491)^2/(2*AC491),IF(AS491="Free",PEDBIKE_DELAY(AX491,AW491,AF491,AE491,AO491,AR491,AM491,L491,TRUE),IF(AS491="Stop",1,"Control N/A!")))</f>
        <v>1.0589933839478969</v>
      </c>
      <c r="BM491" s="125">
        <f t="shared" si="564"/>
        <v>2.2984846478084587E-3</v>
      </c>
      <c r="BN491" s="125">
        <f t="shared" si="565"/>
        <v>2.1581571120664211</v>
      </c>
      <c r="BO491" s="124" t="str">
        <f t="shared" si="566"/>
        <v>B</v>
      </c>
      <c r="BP491" s="310"/>
      <c r="BQ491" s="302">
        <f t="shared" si="567"/>
        <v>1500</v>
      </c>
      <c r="BR491" s="126">
        <v>476</v>
      </c>
      <c r="BS491" s="127">
        <f t="shared" si="568"/>
        <v>9.6439618533780363E-5</v>
      </c>
      <c r="BT491" s="126">
        <f t="shared" si="569"/>
        <v>22.5</v>
      </c>
      <c r="BU491" s="303">
        <f t="shared" si="570"/>
        <v>7.5</v>
      </c>
      <c r="BV491" s="276">
        <f t="shared" si="571"/>
        <v>0.46666666666666667</v>
      </c>
      <c r="BW491" s="276">
        <f t="shared" si="572"/>
        <v>6.9444444444444441E-3</v>
      </c>
      <c r="BX491" s="125">
        <f t="shared" si="573"/>
        <v>1</v>
      </c>
      <c r="BY491" s="125">
        <f t="shared" si="574"/>
        <v>9.5443058980979947E-3</v>
      </c>
      <c r="BZ491" s="125">
        <f t="shared" si="575"/>
        <v>7.5</v>
      </c>
      <c r="CA491" s="125">
        <f t="shared" si="576"/>
        <v>7.4830002965798004E-2</v>
      </c>
      <c r="CB491" s="125">
        <f t="shared" si="577"/>
        <v>0.96980261657768141</v>
      </c>
      <c r="CC491" s="125">
        <f t="shared" si="578"/>
        <v>63.228150324192889</v>
      </c>
      <c r="CD491" s="125">
        <f t="shared" si="579"/>
        <v>1.9093246984236445</v>
      </c>
      <c r="CE491" s="125">
        <f t="shared" si="580"/>
        <v>33</v>
      </c>
      <c r="CF491" s="304" cm="1">
        <f t="array" ref="CF491">PEDBIKE_DELAY(BW491,BV491,AG491,AH491,AP491,AQ491,AN491,L491,FALSE)</f>
        <v>15.862508344014236</v>
      </c>
      <c r="CG491" s="306">
        <f t="shared" si="581"/>
        <v>7.5</v>
      </c>
      <c r="CH491" s="125">
        <f t="shared" si="582"/>
        <v>1</v>
      </c>
      <c r="CI491" s="125">
        <f t="shared" si="583"/>
        <v>9.5443058980979947E-3</v>
      </c>
      <c r="CJ491" s="125">
        <f t="shared" si="584"/>
        <v>7.5</v>
      </c>
      <c r="CK491" s="125">
        <f t="shared" si="585"/>
        <v>0.96980261657768152</v>
      </c>
      <c r="CL491" s="125">
        <f t="shared" si="586"/>
        <v>1</v>
      </c>
      <c r="CM491" s="125">
        <f t="shared" si="587"/>
        <v>61.318825625769236</v>
      </c>
      <c r="CN491" s="125">
        <f t="shared" si="588"/>
        <v>1.9093246984236445</v>
      </c>
      <c r="CO491" s="127">
        <f t="shared" si="589"/>
        <v>33</v>
      </c>
      <c r="CP491" s="125" cm="1">
        <f t="array" ref="CP491">PEDBIKE_DELAY(BW491,AW491,AG491,AH491,AP491,AQ491,AN491,L491,FALSE)</f>
        <v>15.862508344014236</v>
      </c>
      <c r="CQ491" s="126">
        <f t="shared" si="590"/>
        <v>30.5</v>
      </c>
      <c r="CR491" s="126">
        <f t="shared" si="591"/>
        <v>78.5</v>
      </c>
      <c r="CS491" s="126">
        <f t="shared" si="592"/>
        <v>54.5</v>
      </c>
      <c r="CT491" s="304">
        <f t="shared" si="593"/>
        <v>35.950000000000003</v>
      </c>
      <c r="CU491" s="126">
        <f t="shared" si="604"/>
        <v>0</v>
      </c>
      <c r="CV491" s="126">
        <f t="shared" si="594"/>
        <v>0</v>
      </c>
      <c r="CW491" s="127">
        <f t="shared" si="595"/>
        <v>0</v>
      </c>
      <c r="CX491" s="124">
        <f t="shared" si="596"/>
        <v>12</v>
      </c>
      <c r="CY491" s="124">
        <f t="shared" si="605"/>
        <v>0.81899999999999995</v>
      </c>
      <c r="CZ491" s="124">
        <f t="shared" si="606"/>
        <v>0</v>
      </c>
      <c r="DA491" s="125">
        <f t="shared" si="597"/>
        <v>-1.8843000000000001</v>
      </c>
      <c r="DB491" s="125">
        <f t="shared" si="598"/>
        <v>0.46199999999999997</v>
      </c>
      <c r="DC491" s="125">
        <f t="shared" si="599"/>
        <v>2.7100999999999993</v>
      </c>
      <c r="DD491" s="125">
        <f t="shared" si="607"/>
        <v>1.5291000000000001</v>
      </c>
      <c r="DE491" s="298" t="str">
        <f t="shared" si="600"/>
        <v>B</v>
      </c>
    </row>
    <row r="492" spans="1:109" x14ac:dyDescent="0.25">
      <c r="A492" s="23">
        <v>700</v>
      </c>
      <c r="B492" s="23">
        <v>15</v>
      </c>
      <c r="C492" s="23">
        <v>3</v>
      </c>
      <c r="D492" s="23" t="s">
        <v>267</v>
      </c>
      <c r="E492" s="312">
        <f t="shared" si="532"/>
        <v>2.2119871218440448</v>
      </c>
      <c r="F492" s="287" t="str">
        <f t="shared" si="533"/>
        <v>B</v>
      </c>
      <c r="G492" s="312">
        <f t="shared" si="534"/>
        <v>2.7870999999999992</v>
      </c>
      <c r="H492" s="312">
        <f t="shared" si="534"/>
        <v>1.7425999999999999</v>
      </c>
      <c r="I492" s="287" t="str">
        <f t="shared" si="535"/>
        <v>C</v>
      </c>
      <c r="J492" s="320">
        <f t="shared" si="601"/>
        <v>3</v>
      </c>
      <c r="K492" s="80">
        <f t="shared" si="602"/>
        <v>3</v>
      </c>
      <c r="L492" s="82">
        <f t="shared" si="603"/>
        <v>3</v>
      </c>
      <c r="M492" s="80">
        <f t="shared" si="536"/>
        <v>15</v>
      </c>
      <c r="N492" s="80">
        <f t="shared" si="537"/>
        <v>140</v>
      </c>
      <c r="O492" s="80">
        <f t="shared" si="538"/>
        <v>140</v>
      </c>
      <c r="P492" s="80">
        <f t="shared" si="539"/>
        <v>700</v>
      </c>
      <c r="Q492" s="80">
        <f t="shared" si="540"/>
        <v>1960</v>
      </c>
      <c r="R492" s="80">
        <f t="shared" si="541"/>
        <v>1960</v>
      </c>
      <c r="S492" s="80">
        <f t="shared" si="542"/>
        <v>70</v>
      </c>
      <c r="T492" s="80">
        <f>0</f>
        <v>0</v>
      </c>
      <c r="U492" s="80">
        <f>'Int. Sens. Plot'!$B$2</f>
        <v>100</v>
      </c>
      <c r="V492" s="80">
        <f>'Int. Sens. Plot'!$B$3</f>
        <v>25</v>
      </c>
      <c r="W492" s="80">
        <f t="shared" si="543"/>
        <v>5</v>
      </c>
      <c r="X492" s="80">
        <f t="shared" si="544"/>
        <v>5</v>
      </c>
      <c r="Y492" s="225">
        <v>0.5</v>
      </c>
      <c r="Z492" s="80">
        <v>0</v>
      </c>
      <c r="AA492" s="86">
        <v>45</v>
      </c>
      <c r="AB492" s="86">
        <v>5</v>
      </c>
      <c r="AC492" s="80">
        <v>90</v>
      </c>
      <c r="AD492" s="80">
        <v>45</v>
      </c>
      <c r="AE492" s="80">
        <v>12</v>
      </c>
      <c r="AF492" s="80">
        <f t="shared" si="545"/>
        <v>45</v>
      </c>
      <c r="AG492" s="80">
        <f t="shared" si="546"/>
        <v>45</v>
      </c>
      <c r="AH492" s="86">
        <v>0</v>
      </c>
      <c r="AI492" s="86">
        <v>12</v>
      </c>
      <c r="AJ492" s="40">
        <v>472.9</v>
      </c>
      <c r="AK492" s="86">
        <v>9</v>
      </c>
      <c r="AL492" s="86">
        <v>0</v>
      </c>
      <c r="AM492" s="91">
        <v>1</v>
      </c>
      <c r="AN492" s="91">
        <v>0.1</v>
      </c>
      <c r="AO492" s="122">
        <v>3.5</v>
      </c>
      <c r="AP492" s="122">
        <v>10</v>
      </c>
      <c r="AQ492" s="122">
        <v>3</v>
      </c>
      <c r="AR492" s="122">
        <v>3</v>
      </c>
      <c r="AS492" s="122" t="str">
        <f t="shared" si="547"/>
        <v>Free</v>
      </c>
      <c r="AT492" s="119" t="s">
        <v>74</v>
      </c>
      <c r="AU492" s="321" t="s">
        <v>74</v>
      </c>
      <c r="AV492" s="306">
        <f t="shared" si="548"/>
        <v>15.857142857142858</v>
      </c>
      <c r="AW492" s="276">
        <f t="shared" si="549"/>
        <v>0.5444444444444444</v>
      </c>
      <c r="AX492" s="276">
        <f t="shared" si="550"/>
        <v>2.7777777777777776E-2</v>
      </c>
      <c r="AY492" s="125">
        <f t="shared" si="551"/>
        <v>182.14833055200393</v>
      </c>
      <c r="AZ492" s="125">
        <f t="shared" si="552"/>
        <v>273.22249582800589</v>
      </c>
      <c r="BA492" s="125">
        <f t="shared" si="553"/>
        <v>378.15380396115069</v>
      </c>
      <c r="BB492" s="125">
        <f t="shared" si="554"/>
        <v>1</v>
      </c>
      <c r="BC492" s="125">
        <f t="shared" si="555"/>
        <v>1</v>
      </c>
      <c r="BD492" s="326">
        <f t="shared" si="556"/>
        <v>4.766697932927142E+89</v>
      </c>
      <c r="BE492" s="125">
        <f t="shared" si="557"/>
        <v>5616</v>
      </c>
      <c r="BF492" s="125">
        <f t="shared" si="558"/>
        <v>5.2218695013155836</v>
      </c>
      <c r="BG492" s="125">
        <f t="shared" si="559"/>
        <v>1.1978086274186128</v>
      </c>
      <c r="BH492" s="127">
        <f t="shared" si="560"/>
        <v>163.33333333333334</v>
      </c>
      <c r="BI492" s="125">
        <f t="shared" si="561"/>
        <v>0.31850000000000001</v>
      </c>
      <c r="BJ492" s="125">
        <f t="shared" si="562"/>
        <v>9.9574999999999997E-2</v>
      </c>
      <c r="BK492" s="127">
        <f t="shared" si="563"/>
        <v>49</v>
      </c>
      <c r="BL492" s="126">
        <f>IF(AS492="Signalized",(AC492-BK492)^2/(2*AC492),IF(AS492="Free",PEDBIKE_DELAY(AX492,AW492,AF492,AE492,AO492,AR492,AM492,L492,TRUE),IF(AS492="Stop",1,"Control N/A!")))</f>
        <v>0.91421599385505048</v>
      </c>
      <c r="BM492" s="125">
        <f t="shared" si="564"/>
        <v>-3.596505574568531E-3</v>
      </c>
      <c r="BN492" s="125">
        <f t="shared" si="565"/>
        <v>2.2119871218440448</v>
      </c>
      <c r="BO492" s="124" t="str">
        <f t="shared" si="566"/>
        <v>B</v>
      </c>
      <c r="BP492" s="310"/>
      <c r="BQ492" s="302">
        <f t="shared" si="567"/>
        <v>1500</v>
      </c>
      <c r="BR492" s="126">
        <v>477</v>
      </c>
      <c r="BS492" s="127">
        <f t="shared" si="568"/>
        <v>6.5902004443579472E-6</v>
      </c>
      <c r="BT492" s="126">
        <f t="shared" si="569"/>
        <v>22.5</v>
      </c>
      <c r="BU492" s="303">
        <f t="shared" si="570"/>
        <v>7.5</v>
      </c>
      <c r="BV492" s="276">
        <f t="shared" si="571"/>
        <v>0.5444444444444444</v>
      </c>
      <c r="BW492" s="276">
        <f t="shared" si="572"/>
        <v>6.9444444444444441E-3</v>
      </c>
      <c r="BX492" s="125">
        <f t="shared" si="573"/>
        <v>1</v>
      </c>
      <c r="BY492" s="125">
        <f t="shared" si="574"/>
        <v>6.8256114478663227E-3</v>
      </c>
      <c r="BZ492" s="125">
        <f t="shared" si="575"/>
        <v>7.5</v>
      </c>
      <c r="CA492" s="125">
        <f t="shared" si="576"/>
        <v>8.6745550118255244E-2</v>
      </c>
      <c r="CB492" s="125">
        <f t="shared" si="577"/>
        <v>0.98314879874005245</v>
      </c>
      <c r="CC492" s="125">
        <f t="shared" si="578"/>
        <v>101.36870554150529</v>
      </c>
      <c r="CD492" s="125">
        <f t="shared" si="579"/>
        <v>1.7081844585402628</v>
      </c>
      <c r="CE492" s="125">
        <f t="shared" si="580"/>
        <v>59</v>
      </c>
      <c r="CF492" s="304" cm="1">
        <f t="array" ref="CF492">PEDBIKE_DELAY(BW492,BV492,AG492,AH492,AP492,AQ492,AN492,L492,FALSE)</f>
        <v>21.588681676140215</v>
      </c>
      <c r="CG492" s="306">
        <f t="shared" si="581"/>
        <v>7.5</v>
      </c>
      <c r="CH492" s="125">
        <f t="shared" si="582"/>
        <v>1</v>
      </c>
      <c r="CI492" s="125">
        <f t="shared" si="583"/>
        <v>6.8256114478663227E-3</v>
      </c>
      <c r="CJ492" s="125">
        <f t="shared" si="584"/>
        <v>7.5</v>
      </c>
      <c r="CK492" s="125">
        <f t="shared" si="585"/>
        <v>0.98314879874005245</v>
      </c>
      <c r="CL492" s="125">
        <f t="shared" si="586"/>
        <v>1</v>
      </c>
      <c r="CM492" s="125">
        <f t="shared" si="587"/>
        <v>99.660521082965033</v>
      </c>
      <c r="CN492" s="125">
        <f t="shared" si="588"/>
        <v>1.7081844585402628</v>
      </c>
      <c r="CO492" s="127">
        <f t="shared" si="589"/>
        <v>59</v>
      </c>
      <c r="CP492" s="125" cm="1">
        <f t="array" ref="CP492">PEDBIKE_DELAY(BW492,AW492,AG492,AH492,AP492,AQ492,AN492,L492,FALSE)</f>
        <v>21.588681676140215</v>
      </c>
      <c r="CQ492" s="126">
        <f t="shared" si="590"/>
        <v>30.5</v>
      </c>
      <c r="CR492" s="126">
        <f t="shared" si="591"/>
        <v>78.5</v>
      </c>
      <c r="CS492" s="126">
        <f t="shared" si="592"/>
        <v>54.5</v>
      </c>
      <c r="CT492" s="304">
        <f t="shared" si="593"/>
        <v>35.950000000000003</v>
      </c>
      <c r="CU492" s="126">
        <f t="shared" si="604"/>
        <v>0</v>
      </c>
      <c r="CV492" s="126">
        <f t="shared" si="594"/>
        <v>0</v>
      </c>
      <c r="CW492" s="127">
        <f t="shared" si="595"/>
        <v>0</v>
      </c>
      <c r="CX492" s="124">
        <f t="shared" si="596"/>
        <v>12</v>
      </c>
      <c r="CY492" s="124">
        <f t="shared" si="605"/>
        <v>0.9554999999999999</v>
      </c>
      <c r="CZ492" s="124">
        <f t="shared" si="606"/>
        <v>0</v>
      </c>
      <c r="DA492" s="125">
        <f t="shared" si="597"/>
        <v>-1.8843000000000001</v>
      </c>
      <c r="DB492" s="125">
        <f t="shared" si="598"/>
        <v>0.53900000000000003</v>
      </c>
      <c r="DC492" s="125">
        <f t="shared" si="599"/>
        <v>2.7870999999999992</v>
      </c>
      <c r="DD492" s="125">
        <f t="shared" si="607"/>
        <v>1.7425999999999999</v>
      </c>
      <c r="DE492" s="298" t="str">
        <f t="shared" si="600"/>
        <v>C</v>
      </c>
    </row>
    <row r="493" spans="1:109" x14ac:dyDescent="0.25">
      <c r="A493" s="23">
        <v>800</v>
      </c>
      <c r="B493" s="23">
        <v>15</v>
      </c>
      <c r="C493" s="23">
        <v>3</v>
      </c>
      <c r="D493" s="23" t="s">
        <v>267</v>
      </c>
      <c r="E493" s="312">
        <f t="shared" si="532"/>
        <v>2.2664696539774547</v>
      </c>
      <c r="F493" s="287" t="str">
        <f t="shared" si="533"/>
        <v>B</v>
      </c>
      <c r="G493" s="312">
        <f t="shared" si="534"/>
        <v>2.8640999999999992</v>
      </c>
      <c r="H493" s="312">
        <f t="shared" si="534"/>
        <v>1.9560999999999999</v>
      </c>
      <c r="I493" s="287" t="str">
        <f t="shared" si="535"/>
        <v>C</v>
      </c>
      <c r="J493" s="320">
        <f t="shared" si="601"/>
        <v>3</v>
      </c>
      <c r="K493" s="80">
        <f t="shared" si="602"/>
        <v>3</v>
      </c>
      <c r="L493" s="82">
        <f t="shared" si="603"/>
        <v>3</v>
      </c>
      <c r="M493" s="80">
        <f t="shared" si="536"/>
        <v>15</v>
      </c>
      <c r="N493" s="80">
        <f t="shared" si="537"/>
        <v>160</v>
      </c>
      <c r="O493" s="80">
        <f t="shared" si="538"/>
        <v>160</v>
      </c>
      <c r="P493" s="80">
        <f t="shared" si="539"/>
        <v>800</v>
      </c>
      <c r="Q493" s="80">
        <f t="shared" si="540"/>
        <v>2240</v>
      </c>
      <c r="R493" s="80">
        <f t="shared" si="541"/>
        <v>2240</v>
      </c>
      <c r="S493" s="80">
        <f t="shared" si="542"/>
        <v>80</v>
      </c>
      <c r="T493" s="80">
        <f>0</f>
        <v>0</v>
      </c>
      <c r="U493" s="80">
        <f>'Int. Sens. Plot'!$B$2</f>
        <v>100</v>
      </c>
      <c r="V493" s="80">
        <f>'Int. Sens. Plot'!$B$3</f>
        <v>25</v>
      </c>
      <c r="W493" s="80">
        <f t="shared" si="543"/>
        <v>5</v>
      </c>
      <c r="X493" s="80">
        <f t="shared" si="544"/>
        <v>5</v>
      </c>
      <c r="Y493" s="225">
        <v>0.5</v>
      </c>
      <c r="Z493" s="80">
        <v>0</v>
      </c>
      <c r="AA493" s="86">
        <v>45</v>
      </c>
      <c r="AB493" s="86">
        <v>5</v>
      </c>
      <c r="AC493" s="80">
        <v>90</v>
      </c>
      <c r="AD493" s="80">
        <v>45</v>
      </c>
      <c r="AE493" s="80">
        <v>12</v>
      </c>
      <c r="AF493" s="80">
        <f t="shared" si="545"/>
        <v>45</v>
      </c>
      <c r="AG493" s="80">
        <f t="shared" si="546"/>
        <v>45</v>
      </c>
      <c r="AH493" s="86">
        <v>0</v>
      </c>
      <c r="AI493" s="86">
        <v>12</v>
      </c>
      <c r="AJ493" s="40">
        <v>473.9</v>
      </c>
      <c r="AK493" s="86">
        <v>9</v>
      </c>
      <c r="AL493" s="86">
        <v>0</v>
      </c>
      <c r="AM493" s="91">
        <v>1</v>
      </c>
      <c r="AN493" s="91">
        <v>0.1</v>
      </c>
      <c r="AO493" s="122">
        <v>3.5</v>
      </c>
      <c r="AP493" s="122">
        <v>10</v>
      </c>
      <c r="AQ493" s="122">
        <v>3</v>
      </c>
      <c r="AR493" s="122">
        <v>3</v>
      </c>
      <c r="AS493" s="122" t="str">
        <f t="shared" si="547"/>
        <v>Free</v>
      </c>
      <c r="AT493" s="119" t="s">
        <v>74</v>
      </c>
      <c r="AU493" s="321" t="s">
        <v>74</v>
      </c>
      <c r="AV493" s="306">
        <f t="shared" si="548"/>
        <v>15.857142857142858</v>
      </c>
      <c r="AW493" s="276">
        <f t="shared" si="549"/>
        <v>0.62222222222222223</v>
      </c>
      <c r="AX493" s="276">
        <f t="shared" si="550"/>
        <v>2.7777777777777776E-2</v>
      </c>
      <c r="AY493" s="125">
        <f t="shared" si="551"/>
        <v>549.6123853040682</v>
      </c>
      <c r="AZ493" s="125">
        <f t="shared" si="552"/>
        <v>824.41857795610235</v>
      </c>
      <c r="BA493" s="125">
        <f t="shared" si="553"/>
        <v>1113.0819134652793</v>
      </c>
      <c r="BB493" s="125">
        <f t="shared" si="554"/>
        <v>1</v>
      </c>
      <c r="BC493" s="125">
        <f t="shared" si="555"/>
        <v>1</v>
      </c>
      <c r="BD493" s="326">
        <f t="shared" si="556"/>
        <v>9.8083277291726387E+300</v>
      </c>
      <c r="BE493" s="125">
        <f t="shared" si="557"/>
        <v>19277</v>
      </c>
      <c r="BF493" s="125">
        <f t="shared" si="558"/>
        <v>4.580686599634304</v>
      </c>
      <c r="BG493" s="125">
        <f t="shared" si="559"/>
        <v>1.1978086274186128</v>
      </c>
      <c r="BH493" s="127">
        <f t="shared" si="560"/>
        <v>186.66666666666666</v>
      </c>
      <c r="BI493" s="125">
        <f t="shared" si="561"/>
        <v>0.36399999999999993</v>
      </c>
      <c r="BJ493" s="125">
        <f t="shared" si="562"/>
        <v>0.1138</v>
      </c>
      <c r="BK493" s="127">
        <f t="shared" si="563"/>
        <v>49</v>
      </c>
      <c r="BL493" s="126">
        <f>IF(AS493="Signalized",(AC493-BK493)^2/(2*AC493),IF(AS493="Free",PEDBIKE_DELAY(AX493,AW493,AF493,AE493,AO493,AR493,AM493,L493,TRUE),IF(AS493="Stop",1,"Control N/A!")))</f>
        <v>0.80217918142478695</v>
      </c>
      <c r="BM493" s="125">
        <f t="shared" si="564"/>
        <v>-8.8389734411580181E-3</v>
      </c>
      <c r="BN493" s="125">
        <f t="shared" si="565"/>
        <v>2.2664696539774547</v>
      </c>
      <c r="BO493" s="124" t="str">
        <f t="shared" si="566"/>
        <v>B</v>
      </c>
      <c r="BP493" s="310"/>
      <c r="BQ493" s="302">
        <f t="shared" si="567"/>
        <v>1500</v>
      </c>
      <c r="BR493" s="126">
        <v>478</v>
      </c>
      <c r="BS493" s="127">
        <f t="shared" si="568"/>
        <v>4.4536519077100284E-7</v>
      </c>
      <c r="BT493" s="126">
        <f t="shared" si="569"/>
        <v>22.5</v>
      </c>
      <c r="BU493" s="303">
        <f t="shared" si="570"/>
        <v>7.5</v>
      </c>
      <c r="BV493" s="276">
        <f t="shared" si="571"/>
        <v>0.62222222222222223</v>
      </c>
      <c r="BW493" s="276">
        <f t="shared" si="572"/>
        <v>6.9444444444444441E-3</v>
      </c>
      <c r="BX493" s="125">
        <f t="shared" si="573"/>
        <v>1</v>
      </c>
      <c r="BY493" s="125">
        <f t="shared" si="574"/>
        <v>5.1625684456277528E-3</v>
      </c>
      <c r="BZ493" s="125">
        <f t="shared" si="575"/>
        <v>7.5</v>
      </c>
      <c r="CA493" s="125">
        <f t="shared" si="576"/>
        <v>9.8507633297175157E-2</v>
      </c>
      <c r="CB493" s="125">
        <f t="shared" si="577"/>
        <v>0.99059643744850479</v>
      </c>
      <c r="CC493" s="125">
        <f t="shared" si="578"/>
        <v>163.33667495840493</v>
      </c>
      <c r="CD493" s="125">
        <f t="shared" si="579"/>
        <v>1.5359466399246013</v>
      </c>
      <c r="CE493" s="125">
        <f t="shared" si="580"/>
        <v>106</v>
      </c>
      <c r="CF493" s="304" cm="1">
        <f t="array" ref="CF493">PEDBIKE_DELAY(BW493,BV493,AG493,AH493,AP493,AQ493,AN493,L493,FALSE)</f>
        <v>28.731590414811876</v>
      </c>
      <c r="CG493" s="306">
        <f t="shared" si="581"/>
        <v>7.5</v>
      </c>
      <c r="CH493" s="125">
        <f t="shared" si="582"/>
        <v>1</v>
      </c>
      <c r="CI493" s="125">
        <f t="shared" si="583"/>
        <v>5.1625684456277528E-3</v>
      </c>
      <c r="CJ493" s="125">
        <f t="shared" si="584"/>
        <v>7.5</v>
      </c>
      <c r="CK493" s="125">
        <f t="shared" si="585"/>
        <v>0.99059643744850479</v>
      </c>
      <c r="CL493" s="125">
        <f t="shared" si="586"/>
        <v>1</v>
      </c>
      <c r="CM493" s="125">
        <f t="shared" si="587"/>
        <v>161.80072831848034</v>
      </c>
      <c r="CN493" s="125">
        <f t="shared" si="588"/>
        <v>1.5359466399246013</v>
      </c>
      <c r="CO493" s="127">
        <f t="shared" si="589"/>
        <v>106</v>
      </c>
      <c r="CP493" s="125" cm="1">
        <f t="array" ref="CP493">PEDBIKE_DELAY(BW493,AW493,AG493,AH493,AP493,AQ493,AN493,L493,FALSE)</f>
        <v>28.731590414811876</v>
      </c>
      <c r="CQ493" s="126">
        <f t="shared" si="590"/>
        <v>30.5</v>
      </c>
      <c r="CR493" s="126">
        <f t="shared" si="591"/>
        <v>78.5</v>
      </c>
      <c r="CS493" s="126">
        <f t="shared" si="592"/>
        <v>54.5</v>
      </c>
      <c r="CT493" s="304">
        <f t="shared" si="593"/>
        <v>35.950000000000003</v>
      </c>
      <c r="CU493" s="126">
        <f t="shared" si="604"/>
        <v>0</v>
      </c>
      <c r="CV493" s="126">
        <f t="shared" si="594"/>
        <v>0</v>
      </c>
      <c r="CW493" s="127">
        <f t="shared" si="595"/>
        <v>0</v>
      </c>
      <c r="CX493" s="124">
        <f t="shared" si="596"/>
        <v>12</v>
      </c>
      <c r="CY493" s="124">
        <f t="shared" si="605"/>
        <v>1.0919999999999999</v>
      </c>
      <c r="CZ493" s="124">
        <f t="shared" si="606"/>
        <v>0</v>
      </c>
      <c r="DA493" s="125">
        <f t="shared" si="597"/>
        <v>-1.8843000000000001</v>
      </c>
      <c r="DB493" s="125">
        <f t="shared" si="598"/>
        <v>0.61599999999999999</v>
      </c>
      <c r="DC493" s="125">
        <f t="shared" si="599"/>
        <v>2.8640999999999992</v>
      </c>
      <c r="DD493" s="125">
        <f t="shared" si="607"/>
        <v>1.9560999999999999</v>
      </c>
      <c r="DE493" s="298" t="str">
        <f t="shared" si="600"/>
        <v>C</v>
      </c>
    </row>
    <row r="494" spans="1:109" x14ac:dyDescent="0.25">
      <c r="A494" s="23">
        <v>900</v>
      </c>
      <c r="B494" s="23">
        <v>15</v>
      </c>
      <c r="C494" s="23">
        <v>3</v>
      </c>
      <c r="D494" s="23" t="s">
        <v>267</v>
      </c>
      <c r="E494" s="312">
        <f t="shared" si="532"/>
        <v>2.3215147871958841</v>
      </c>
      <c r="F494" s="287" t="str">
        <f t="shared" si="533"/>
        <v>B</v>
      </c>
      <c r="G494" s="312">
        <f t="shared" si="534"/>
        <v>2.9411</v>
      </c>
      <c r="H494" s="312">
        <f t="shared" si="534"/>
        <v>2.1696</v>
      </c>
      <c r="I494" s="287" t="str">
        <f t="shared" si="535"/>
        <v>C</v>
      </c>
      <c r="J494" s="320">
        <f t="shared" si="601"/>
        <v>3</v>
      </c>
      <c r="K494" s="80">
        <f t="shared" si="602"/>
        <v>3</v>
      </c>
      <c r="L494" s="82">
        <f t="shared" si="603"/>
        <v>3</v>
      </c>
      <c r="M494" s="80">
        <f t="shared" si="536"/>
        <v>15</v>
      </c>
      <c r="N494" s="80">
        <f t="shared" si="537"/>
        <v>180</v>
      </c>
      <c r="O494" s="80">
        <f t="shared" si="538"/>
        <v>180</v>
      </c>
      <c r="P494" s="80">
        <f t="shared" si="539"/>
        <v>900</v>
      </c>
      <c r="Q494" s="80">
        <f t="shared" si="540"/>
        <v>2520</v>
      </c>
      <c r="R494" s="80">
        <f t="shared" si="541"/>
        <v>2520</v>
      </c>
      <c r="S494" s="80">
        <f t="shared" si="542"/>
        <v>90</v>
      </c>
      <c r="T494" s="80">
        <f>0</f>
        <v>0</v>
      </c>
      <c r="U494" s="80">
        <f>'Int. Sens. Plot'!$B$2</f>
        <v>100</v>
      </c>
      <c r="V494" s="80">
        <f>'Int. Sens. Plot'!$B$3</f>
        <v>25</v>
      </c>
      <c r="W494" s="80">
        <f t="shared" si="543"/>
        <v>5</v>
      </c>
      <c r="X494" s="80">
        <f t="shared" si="544"/>
        <v>5</v>
      </c>
      <c r="Y494" s="225">
        <v>0.5</v>
      </c>
      <c r="Z494" s="80">
        <v>0</v>
      </c>
      <c r="AA494" s="86">
        <v>45</v>
      </c>
      <c r="AB494" s="86">
        <v>5</v>
      </c>
      <c r="AC494" s="80">
        <v>90</v>
      </c>
      <c r="AD494" s="80">
        <v>45</v>
      </c>
      <c r="AE494" s="80">
        <v>12</v>
      </c>
      <c r="AF494" s="80">
        <f t="shared" si="545"/>
        <v>45</v>
      </c>
      <c r="AG494" s="80">
        <f t="shared" si="546"/>
        <v>45</v>
      </c>
      <c r="AH494" s="86">
        <v>0</v>
      </c>
      <c r="AI494" s="86">
        <v>12</v>
      </c>
      <c r="AJ494" s="40">
        <v>474.9</v>
      </c>
      <c r="AK494" s="86">
        <v>9</v>
      </c>
      <c r="AL494" s="86">
        <v>0</v>
      </c>
      <c r="AM494" s="91">
        <v>1</v>
      </c>
      <c r="AN494" s="91">
        <v>0.1</v>
      </c>
      <c r="AO494" s="122">
        <v>3.5</v>
      </c>
      <c r="AP494" s="122">
        <v>10</v>
      </c>
      <c r="AQ494" s="122">
        <v>3</v>
      </c>
      <c r="AR494" s="122">
        <v>3</v>
      </c>
      <c r="AS494" s="122" t="str">
        <f t="shared" si="547"/>
        <v>Free</v>
      </c>
      <c r="AT494" s="119" t="s">
        <v>74</v>
      </c>
      <c r="AU494" s="321" t="s">
        <v>74</v>
      </c>
      <c r="AV494" s="306">
        <f t="shared" si="548"/>
        <v>15.857142857142858</v>
      </c>
      <c r="AW494" s="276">
        <f t="shared" si="549"/>
        <v>0.7</v>
      </c>
      <c r="AX494" s="276">
        <f t="shared" si="550"/>
        <v>2.7777777777777776E-2</v>
      </c>
      <c r="AY494" s="125">
        <f t="shared" si="551"/>
        <v>1684.1573068598136</v>
      </c>
      <c r="AZ494" s="125">
        <f t="shared" si="552"/>
        <v>2526.2359602897204</v>
      </c>
      <c r="BA494" s="125">
        <f t="shared" si="553"/>
        <v>3382.1717565767699</v>
      </c>
      <c r="BB494" s="125">
        <f t="shared" si="554"/>
        <v>1</v>
      </c>
      <c r="BC494" s="125">
        <f t="shared" si="555"/>
        <v>1</v>
      </c>
      <c r="BD494" s="326" t="e">
        <f t="shared" si="556"/>
        <v>#NUM!</v>
      </c>
      <c r="BE494" s="125">
        <f t="shared" si="557"/>
        <v>66171</v>
      </c>
      <c r="BF494" s="125">
        <f t="shared" si="558"/>
        <v>4.1010194275001055</v>
      </c>
      <c r="BG494" s="125">
        <f t="shared" si="559"/>
        <v>1.1978086274186128</v>
      </c>
      <c r="BH494" s="127">
        <f t="shared" si="560"/>
        <v>210</v>
      </c>
      <c r="BI494" s="125">
        <f t="shared" si="561"/>
        <v>0.40949999999999998</v>
      </c>
      <c r="BJ494" s="125">
        <f t="shared" si="562"/>
        <v>0.128025</v>
      </c>
      <c r="BK494" s="127">
        <f t="shared" si="563"/>
        <v>49</v>
      </c>
      <c r="BL494" s="126">
        <f>IF(AS494="Signalized",(AC494-BK494)^2/(2*AC494),IF(AS494="Free",PEDBIKE_DELAY(AX494,AW494,AF494,AE494,AO494,AR494,AM494,L494,TRUE),IF(AS494="Stop",1,"Control N/A!")))</f>
        <v>0.71381733328780761</v>
      </c>
      <c r="BM494" s="125">
        <f t="shared" si="564"/>
        <v>-1.3518840222728866E-2</v>
      </c>
      <c r="BN494" s="125">
        <f t="shared" si="565"/>
        <v>2.3215147871958841</v>
      </c>
      <c r="BO494" s="124" t="str">
        <f t="shared" si="566"/>
        <v>B</v>
      </c>
      <c r="BP494" s="310"/>
      <c r="BQ494" s="302">
        <f t="shared" si="567"/>
        <v>1500</v>
      </c>
      <c r="BR494" s="126">
        <v>479</v>
      </c>
      <c r="BS494" s="127">
        <f t="shared" si="568"/>
        <v>2.9765173734984585E-8</v>
      </c>
      <c r="BT494" s="126">
        <f t="shared" si="569"/>
        <v>22.5</v>
      </c>
      <c r="BU494" s="303">
        <f t="shared" si="570"/>
        <v>7.5</v>
      </c>
      <c r="BV494" s="276">
        <f t="shared" si="571"/>
        <v>0.7</v>
      </c>
      <c r="BW494" s="276">
        <f t="shared" si="572"/>
        <v>6.9444444444444441E-3</v>
      </c>
      <c r="BX494" s="125">
        <f t="shared" si="573"/>
        <v>1</v>
      </c>
      <c r="BY494" s="125">
        <f t="shared" si="574"/>
        <v>4.1447764247004235E-3</v>
      </c>
      <c r="BZ494" s="125">
        <f t="shared" si="575"/>
        <v>7.5</v>
      </c>
      <c r="CA494" s="125">
        <f t="shared" si="576"/>
        <v>0.11011822901197621</v>
      </c>
      <c r="CB494" s="125">
        <f t="shared" si="577"/>
        <v>0.99475248160081864</v>
      </c>
      <c r="CC494" s="125">
        <f t="shared" si="578"/>
        <v>264.69796236865534</v>
      </c>
      <c r="CD494" s="125">
        <f t="shared" si="579"/>
        <v>1.3890074277553406</v>
      </c>
      <c r="CE494" s="125">
        <f t="shared" si="580"/>
        <v>191</v>
      </c>
      <c r="CF494" s="304" cm="1">
        <f t="array" ref="CF494">PEDBIKE_DELAY(BW494,BV494,AG494,AH494,AP494,AQ494,AN494,L494,FALSE)</f>
        <v>37.4648244039048</v>
      </c>
      <c r="CG494" s="306">
        <f t="shared" si="581"/>
        <v>7.5</v>
      </c>
      <c r="CH494" s="125">
        <f t="shared" si="582"/>
        <v>1</v>
      </c>
      <c r="CI494" s="125">
        <f t="shared" si="583"/>
        <v>4.1447764247004235E-3</v>
      </c>
      <c r="CJ494" s="125">
        <f t="shared" si="584"/>
        <v>7.5</v>
      </c>
      <c r="CK494" s="125">
        <f t="shared" si="585"/>
        <v>0.99475248160081864</v>
      </c>
      <c r="CL494" s="125">
        <f t="shared" si="586"/>
        <v>1</v>
      </c>
      <c r="CM494" s="125">
        <f t="shared" si="587"/>
        <v>263.30895494089998</v>
      </c>
      <c r="CN494" s="125">
        <f t="shared" si="588"/>
        <v>1.3890074277553406</v>
      </c>
      <c r="CO494" s="127">
        <f t="shared" si="589"/>
        <v>191</v>
      </c>
      <c r="CP494" s="125" cm="1">
        <f t="array" ref="CP494">PEDBIKE_DELAY(BW494,AW494,AG494,AH494,AP494,AQ494,AN494,L494,FALSE)</f>
        <v>37.4648244039048</v>
      </c>
      <c r="CQ494" s="126">
        <f t="shared" si="590"/>
        <v>30.5</v>
      </c>
      <c r="CR494" s="126">
        <f t="shared" si="591"/>
        <v>78.5</v>
      </c>
      <c r="CS494" s="126">
        <f t="shared" si="592"/>
        <v>54.5</v>
      </c>
      <c r="CT494" s="304">
        <f t="shared" si="593"/>
        <v>35.950000000000003</v>
      </c>
      <c r="CU494" s="126">
        <f t="shared" si="604"/>
        <v>0</v>
      </c>
      <c r="CV494" s="126">
        <f t="shared" si="594"/>
        <v>0</v>
      </c>
      <c r="CW494" s="127">
        <f t="shared" si="595"/>
        <v>0</v>
      </c>
      <c r="CX494" s="124">
        <f t="shared" si="596"/>
        <v>12</v>
      </c>
      <c r="CY494" s="124">
        <f t="shared" si="605"/>
        <v>1.2284999999999997</v>
      </c>
      <c r="CZ494" s="124">
        <f t="shared" si="606"/>
        <v>0</v>
      </c>
      <c r="DA494" s="125">
        <f t="shared" si="597"/>
        <v>-1.8843000000000001</v>
      </c>
      <c r="DB494" s="125">
        <f t="shared" si="598"/>
        <v>0.69300000000000006</v>
      </c>
      <c r="DC494" s="125">
        <f t="shared" si="599"/>
        <v>2.9411</v>
      </c>
      <c r="DD494" s="125">
        <f t="shared" si="607"/>
        <v>2.1696</v>
      </c>
      <c r="DE494" s="298" t="str">
        <f t="shared" si="600"/>
        <v>C</v>
      </c>
    </row>
    <row r="495" spans="1:109" x14ac:dyDescent="0.25">
      <c r="A495" s="23">
        <v>1000</v>
      </c>
      <c r="B495" s="23">
        <v>15</v>
      </c>
      <c r="C495" s="23">
        <v>3</v>
      </c>
      <c r="D495" s="23" t="s">
        <v>267</v>
      </c>
      <c r="E495" s="312" t="e">
        <f t="shared" si="532"/>
        <v>#VALUE!</v>
      </c>
      <c r="F495" s="287" t="e">
        <f t="shared" si="533"/>
        <v>#VALUE!</v>
      </c>
      <c r="G495" s="312">
        <f t="shared" si="534"/>
        <v>3.0181</v>
      </c>
      <c r="H495" s="312">
        <f t="shared" si="534"/>
        <v>2.3830999999999998</v>
      </c>
      <c r="I495" s="287" t="str">
        <f t="shared" si="535"/>
        <v>C</v>
      </c>
      <c r="J495" s="320">
        <f t="shared" si="601"/>
        <v>3</v>
      </c>
      <c r="K495" s="80">
        <f t="shared" si="602"/>
        <v>3</v>
      </c>
      <c r="L495" s="82">
        <f t="shared" si="603"/>
        <v>3</v>
      </c>
      <c r="M495" s="80">
        <f t="shared" si="536"/>
        <v>15</v>
      </c>
      <c r="N495" s="80">
        <f t="shared" si="537"/>
        <v>200</v>
      </c>
      <c r="O495" s="80">
        <f t="shared" si="538"/>
        <v>200</v>
      </c>
      <c r="P495" s="80">
        <f t="shared" si="539"/>
        <v>1000</v>
      </c>
      <c r="Q495" s="80">
        <f t="shared" si="540"/>
        <v>2800</v>
      </c>
      <c r="R495" s="80">
        <f t="shared" si="541"/>
        <v>2800</v>
      </c>
      <c r="S495" s="80">
        <f t="shared" si="542"/>
        <v>100</v>
      </c>
      <c r="T495" s="80">
        <f>0</f>
        <v>0</v>
      </c>
      <c r="U495" s="80">
        <f>'Int. Sens. Plot'!$B$2</f>
        <v>100</v>
      </c>
      <c r="V495" s="80">
        <f>'Int. Sens. Plot'!$B$3</f>
        <v>25</v>
      </c>
      <c r="W495" s="80">
        <f t="shared" si="543"/>
        <v>5</v>
      </c>
      <c r="X495" s="80">
        <f t="shared" si="544"/>
        <v>5</v>
      </c>
      <c r="Y495" s="225">
        <v>0.5</v>
      </c>
      <c r="Z495" s="80">
        <v>0</v>
      </c>
      <c r="AA495" s="86">
        <v>45</v>
      </c>
      <c r="AB495" s="86">
        <v>5</v>
      </c>
      <c r="AC495" s="80">
        <v>90</v>
      </c>
      <c r="AD495" s="80">
        <v>45</v>
      </c>
      <c r="AE495" s="80">
        <v>12</v>
      </c>
      <c r="AF495" s="80">
        <f t="shared" si="545"/>
        <v>45</v>
      </c>
      <c r="AG495" s="80">
        <f t="shared" si="546"/>
        <v>45</v>
      </c>
      <c r="AH495" s="86">
        <v>0</v>
      </c>
      <c r="AI495" s="86">
        <v>12</v>
      </c>
      <c r="AJ495" s="40">
        <v>475.9</v>
      </c>
      <c r="AK495" s="86">
        <v>9</v>
      </c>
      <c r="AL495" s="86">
        <v>0</v>
      </c>
      <c r="AM495" s="91">
        <v>1</v>
      </c>
      <c r="AN495" s="91">
        <v>0.1</v>
      </c>
      <c r="AO495" s="122">
        <v>3.5</v>
      </c>
      <c r="AP495" s="122">
        <v>10</v>
      </c>
      <c r="AQ495" s="122">
        <v>3</v>
      </c>
      <c r="AR495" s="122">
        <v>3</v>
      </c>
      <c r="AS495" s="122" t="str">
        <f t="shared" si="547"/>
        <v>Free</v>
      </c>
      <c r="AT495" s="119" t="s">
        <v>74</v>
      </c>
      <c r="AU495" s="321" t="s">
        <v>74</v>
      </c>
      <c r="AV495" s="306">
        <f t="shared" si="548"/>
        <v>15.857142857142858</v>
      </c>
      <c r="AW495" s="276">
        <f t="shared" si="549"/>
        <v>0.77777777777777779</v>
      </c>
      <c r="AX495" s="276">
        <f t="shared" si="550"/>
        <v>2.7777777777777776E-2</v>
      </c>
      <c r="AY495" s="125">
        <f t="shared" si="551"/>
        <v>5222.0835306054914</v>
      </c>
      <c r="AZ495" s="125">
        <f t="shared" si="552"/>
        <v>7833.1252959082376</v>
      </c>
      <c r="BA495" s="125">
        <f t="shared" si="553"/>
        <v>10458.024204068126</v>
      </c>
      <c r="BB495" s="125">
        <f t="shared" si="554"/>
        <v>1</v>
      </c>
      <c r="BC495" s="125">
        <f t="shared" si="555"/>
        <v>1</v>
      </c>
      <c r="BD495" s="326" t="e">
        <f t="shared" si="556"/>
        <v>#NUM!</v>
      </c>
      <c r="BE495" s="125">
        <f t="shared" si="557"/>
        <v>227143</v>
      </c>
      <c r="BF495" s="125">
        <f t="shared" si="558"/>
        <v>3.7214613018450824</v>
      </c>
      <c r="BG495" s="125">
        <f t="shared" si="559"/>
        <v>1.1978086274186128</v>
      </c>
      <c r="BH495" s="127">
        <f t="shared" si="560"/>
        <v>233.33333333333334</v>
      </c>
      <c r="BI495" s="125">
        <f t="shared" si="561"/>
        <v>0.45499999999999996</v>
      </c>
      <c r="BJ495" s="125">
        <f t="shared" si="562"/>
        <v>0.14224999999999999</v>
      </c>
      <c r="BK495" s="127">
        <f t="shared" si="563"/>
        <v>49</v>
      </c>
      <c r="BL495" s="126" t="e">
        <f>IF(AS495="Signalized",(AC495-BK495)^2/(2*AC495),IF(AS495="Free",PEDBIKE_DELAY(AX495,AW495,AF495,AE495,AO495,AR495,AM495,L495,TRUE),IF(AS495="Stop",1,"Control N/A!")))</f>
        <v>#VALUE!</v>
      </c>
      <c r="BM495" s="125" t="e">
        <f t="shared" si="564"/>
        <v>#VALUE!</v>
      </c>
      <c r="BN495" s="125" t="e">
        <f t="shared" si="565"/>
        <v>#VALUE!</v>
      </c>
      <c r="BO495" s="124" t="e">
        <f t="shared" si="566"/>
        <v>#VALUE!</v>
      </c>
      <c r="BP495" s="310"/>
      <c r="BQ495" s="302">
        <f t="shared" si="567"/>
        <v>1500</v>
      </c>
      <c r="BR495" s="126">
        <v>480</v>
      </c>
      <c r="BS495" s="127">
        <f t="shared" si="568"/>
        <v>1.967320327251978E-9</v>
      </c>
      <c r="BT495" s="126">
        <f t="shared" si="569"/>
        <v>22.5</v>
      </c>
      <c r="BU495" s="303">
        <f t="shared" si="570"/>
        <v>7.5</v>
      </c>
      <c r="BV495" s="276">
        <f t="shared" si="571"/>
        <v>0.77777777777777779</v>
      </c>
      <c r="BW495" s="276">
        <f t="shared" si="572"/>
        <v>6.9444444444444441E-3</v>
      </c>
      <c r="BX495" s="125">
        <f t="shared" si="573"/>
        <v>1</v>
      </c>
      <c r="BY495" s="125">
        <f t="shared" si="574"/>
        <v>3.5233745410120317E-3</v>
      </c>
      <c r="BZ495" s="125">
        <f t="shared" si="575"/>
        <v>7.5</v>
      </c>
      <c r="CA495" s="125">
        <f t="shared" si="576"/>
        <v>0.12157928831600806</v>
      </c>
      <c r="CB495" s="125">
        <f t="shared" si="577"/>
        <v>0.99707170030518177</v>
      </c>
      <c r="CC495" s="125">
        <f t="shared" si="578"/>
        <v>431.54310309085713</v>
      </c>
      <c r="CD495" s="125">
        <f t="shared" si="579"/>
        <v>1.263687537081851</v>
      </c>
      <c r="CE495" s="125">
        <f t="shared" si="580"/>
        <v>341</v>
      </c>
      <c r="CF495" s="304" cm="1">
        <f t="array" ref="CF495">PEDBIKE_DELAY(BW495,BV495,AG495,AH495,AP495,AQ495,AN495,L495,FALSE)</f>
        <v>47.877622228073797</v>
      </c>
      <c r="CG495" s="306">
        <f t="shared" si="581"/>
        <v>7.5</v>
      </c>
      <c r="CH495" s="125">
        <f t="shared" si="582"/>
        <v>1</v>
      </c>
      <c r="CI495" s="125">
        <f t="shared" si="583"/>
        <v>3.5233745410120317E-3</v>
      </c>
      <c r="CJ495" s="125">
        <f t="shared" si="584"/>
        <v>7.5</v>
      </c>
      <c r="CK495" s="125">
        <f t="shared" si="585"/>
        <v>0.99707170030518177</v>
      </c>
      <c r="CL495" s="125">
        <f t="shared" si="586"/>
        <v>1</v>
      </c>
      <c r="CM495" s="125">
        <f t="shared" si="587"/>
        <v>430.27941555377527</v>
      </c>
      <c r="CN495" s="125">
        <f t="shared" si="588"/>
        <v>1.263687537081851</v>
      </c>
      <c r="CO495" s="127">
        <f t="shared" si="589"/>
        <v>341</v>
      </c>
      <c r="CP495" s="125" cm="1">
        <f t="array" ref="CP495">PEDBIKE_DELAY(BW495,AW495,AG495,AH495,AP495,AQ495,AN495,L495,FALSE)</f>
        <v>47.877622228073797</v>
      </c>
      <c r="CQ495" s="126">
        <f t="shared" si="590"/>
        <v>30.5</v>
      </c>
      <c r="CR495" s="126">
        <f t="shared" si="591"/>
        <v>78.5</v>
      </c>
      <c r="CS495" s="126">
        <f t="shared" si="592"/>
        <v>54.5</v>
      </c>
      <c r="CT495" s="304">
        <f t="shared" si="593"/>
        <v>35.950000000000003</v>
      </c>
      <c r="CU495" s="126">
        <f t="shared" si="604"/>
        <v>0</v>
      </c>
      <c r="CV495" s="126">
        <f t="shared" si="594"/>
        <v>0</v>
      </c>
      <c r="CW495" s="127">
        <f t="shared" si="595"/>
        <v>0</v>
      </c>
      <c r="CX495" s="124">
        <f t="shared" si="596"/>
        <v>12</v>
      </c>
      <c r="CY495" s="124">
        <f t="shared" si="605"/>
        <v>1.365</v>
      </c>
      <c r="CZ495" s="124">
        <f t="shared" si="606"/>
        <v>0</v>
      </c>
      <c r="DA495" s="125">
        <f t="shared" si="597"/>
        <v>-1.8843000000000001</v>
      </c>
      <c r="DB495" s="125">
        <f t="shared" si="598"/>
        <v>0.77</v>
      </c>
      <c r="DC495" s="125">
        <f t="shared" si="599"/>
        <v>3.0181</v>
      </c>
      <c r="DD495" s="125">
        <f t="shared" si="607"/>
        <v>2.3830999999999998</v>
      </c>
      <c r="DE495" s="298" t="str">
        <f t="shared" si="600"/>
        <v>C</v>
      </c>
    </row>
    <row r="496" spans="1:109" x14ac:dyDescent="0.25">
      <c r="A496" s="23">
        <v>1100</v>
      </c>
      <c r="B496" s="23">
        <v>15</v>
      </c>
      <c r="C496" s="23">
        <v>3</v>
      </c>
      <c r="D496" s="23" t="s">
        <v>267</v>
      </c>
      <c r="E496" s="312" t="e">
        <f t="shared" si="532"/>
        <v>#VALUE!</v>
      </c>
      <c r="F496" s="287" t="e">
        <f t="shared" si="533"/>
        <v>#VALUE!</v>
      </c>
      <c r="G496" s="312">
        <f t="shared" si="534"/>
        <v>3.0951</v>
      </c>
      <c r="H496" s="312">
        <f t="shared" si="534"/>
        <v>2.5965999999999996</v>
      </c>
      <c r="I496" s="287" t="str">
        <f t="shared" si="535"/>
        <v>C</v>
      </c>
      <c r="J496" s="320">
        <f t="shared" si="601"/>
        <v>3</v>
      </c>
      <c r="K496" s="80">
        <f t="shared" si="602"/>
        <v>3</v>
      </c>
      <c r="L496" s="82">
        <f t="shared" si="603"/>
        <v>3</v>
      </c>
      <c r="M496" s="80">
        <f t="shared" si="536"/>
        <v>15</v>
      </c>
      <c r="N496" s="80">
        <f t="shared" si="537"/>
        <v>220</v>
      </c>
      <c r="O496" s="80">
        <f t="shared" si="538"/>
        <v>220</v>
      </c>
      <c r="P496" s="80">
        <f t="shared" si="539"/>
        <v>1100</v>
      </c>
      <c r="Q496" s="80">
        <f t="shared" si="540"/>
        <v>3080</v>
      </c>
      <c r="R496" s="80">
        <f t="shared" si="541"/>
        <v>3080</v>
      </c>
      <c r="S496" s="80">
        <f t="shared" si="542"/>
        <v>110</v>
      </c>
      <c r="T496" s="80">
        <f>0</f>
        <v>0</v>
      </c>
      <c r="U496" s="80">
        <f>'Int. Sens. Plot'!$B$2</f>
        <v>100</v>
      </c>
      <c r="V496" s="80">
        <f>'Int. Sens. Plot'!$B$3</f>
        <v>25</v>
      </c>
      <c r="W496" s="80">
        <f t="shared" si="543"/>
        <v>5</v>
      </c>
      <c r="X496" s="80">
        <f t="shared" si="544"/>
        <v>5</v>
      </c>
      <c r="Y496" s="225">
        <v>0.5</v>
      </c>
      <c r="Z496" s="80">
        <v>0</v>
      </c>
      <c r="AA496" s="86">
        <v>45</v>
      </c>
      <c r="AB496" s="86">
        <v>5</v>
      </c>
      <c r="AC496" s="80">
        <v>90</v>
      </c>
      <c r="AD496" s="80">
        <v>45</v>
      </c>
      <c r="AE496" s="80">
        <v>12</v>
      </c>
      <c r="AF496" s="80">
        <f t="shared" si="545"/>
        <v>45</v>
      </c>
      <c r="AG496" s="80">
        <f t="shared" si="546"/>
        <v>45</v>
      </c>
      <c r="AH496" s="86">
        <v>0</v>
      </c>
      <c r="AI496" s="86">
        <v>12</v>
      </c>
      <c r="AJ496" s="40">
        <v>476.9</v>
      </c>
      <c r="AK496" s="86">
        <v>9</v>
      </c>
      <c r="AL496" s="86">
        <v>0</v>
      </c>
      <c r="AM496" s="91">
        <v>1</v>
      </c>
      <c r="AN496" s="91">
        <v>0.1</v>
      </c>
      <c r="AO496" s="122">
        <v>3.5</v>
      </c>
      <c r="AP496" s="122">
        <v>10</v>
      </c>
      <c r="AQ496" s="122">
        <v>3</v>
      </c>
      <c r="AR496" s="122">
        <v>3</v>
      </c>
      <c r="AS496" s="122" t="str">
        <f t="shared" si="547"/>
        <v>Free</v>
      </c>
      <c r="AT496" s="119" t="s">
        <v>74</v>
      </c>
      <c r="AU496" s="321" t="s">
        <v>74</v>
      </c>
      <c r="AV496" s="306">
        <f t="shared" si="548"/>
        <v>15.857142857142858</v>
      </c>
      <c r="AW496" s="276">
        <f t="shared" si="549"/>
        <v>0.85555555555555551</v>
      </c>
      <c r="AX496" s="276">
        <f t="shared" si="550"/>
        <v>2.7777777777777776E-2</v>
      </c>
      <c r="AY496" s="125">
        <f t="shared" si="551"/>
        <v>16346.362871709754</v>
      </c>
      <c r="AZ496" s="125">
        <f t="shared" si="552"/>
        <v>24519.544307564633</v>
      </c>
      <c r="BA496" s="125">
        <f t="shared" si="553"/>
        <v>32706.58288627665</v>
      </c>
      <c r="BB496" s="125">
        <f t="shared" si="554"/>
        <v>1</v>
      </c>
      <c r="BC496" s="125">
        <f t="shared" si="555"/>
        <v>1</v>
      </c>
      <c r="BD496" s="326" t="e">
        <f t="shared" si="556"/>
        <v>#NUM!</v>
      </c>
      <c r="BE496" s="125">
        <f t="shared" si="557"/>
        <v>779702</v>
      </c>
      <c r="BF496" s="125">
        <f t="shared" si="558"/>
        <v>3.4093475797640895</v>
      </c>
      <c r="BG496" s="125">
        <f t="shared" si="559"/>
        <v>1.1978086274186128</v>
      </c>
      <c r="BH496" s="127">
        <f t="shared" si="560"/>
        <v>256.66666666666669</v>
      </c>
      <c r="BI496" s="125">
        <f t="shared" si="561"/>
        <v>0.50050000000000006</v>
      </c>
      <c r="BJ496" s="125">
        <f t="shared" si="562"/>
        <v>0.156475</v>
      </c>
      <c r="BK496" s="127">
        <f t="shared" si="563"/>
        <v>49</v>
      </c>
      <c r="BL496" s="126" t="e">
        <f>IF(AS496="Signalized",(AC496-BK496)^2/(2*AC496),IF(AS496="Free",PEDBIKE_DELAY(AX496,AW496,AF496,AE496,AO496,AR496,AM496,L496,TRUE),IF(AS496="Stop",1,"Control N/A!")))</f>
        <v>#VALUE!</v>
      </c>
      <c r="BM496" s="125" t="e">
        <f t="shared" si="564"/>
        <v>#VALUE!</v>
      </c>
      <c r="BN496" s="125" t="e">
        <f t="shared" si="565"/>
        <v>#VALUE!</v>
      </c>
      <c r="BO496" s="124" t="e">
        <f t="shared" si="566"/>
        <v>#VALUE!</v>
      </c>
      <c r="BP496" s="310"/>
      <c r="BQ496" s="302">
        <f t="shared" si="567"/>
        <v>1500</v>
      </c>
      <c r="BR496" s="126">
        <v>481</v>
      </c>
      <c r="BS496" s="127">
        <f t="shared" si="568"/>
        <v>1.2859267852314898E-10</v>
      </c>
      <c r="BT496" s="126">
        <f t="shared" si="569"/>
        <v>22.5</v>
      </c>
      <c r="BU496" s="303">
        <f t="shared" si="570"/>
        <v>7.5</v>
      </c>
      <c r="BV496" s="276">
        <f t="shared" si="571"/>
        <v>0.85555555555555551</v>
      </c>
      <c r="BW496" s="276">
        <f t="shared" si="572"/>
        <v>6.9444444444444441E-3</v>
      </c>
      <c r="BX496" s="125">
        <f t="shared" si="573"/>
        <v>1</v>
      </c>
      <c r="BY496" s="125">
        <f t="shared" si="574"/>
        <v>3.1472642632091518E-3</v>
      </c>
      <c r="BZ496" s="125">
        <f t="shared" si="575"/>
        <v>7.5</v>
      </c>
      <c r="CA496" s="125">
        <f t="shared" si="576"/>
        <v>0.13289273713440797</v>
      </c>
      <c r="CB496" s="125">
        <f t="shared" si="577"/>
        <v>0.99836590585294371</v>
      </c>
      <c r="CC496" s="125">
        <f t="shared" si="578"/>
        <v>707.76546446518228</v>
      </c>
      <c r="CD496" s="125">
        <f t="shared" si="579"/>
        <v>1.1565554029711045</v>
      </c>
      <c r="CE496" s="125">
        <f t="shared" si="580"/>
        <v>612</v>
      </c>
      <c r="CF496" s="304" cm="1">
        <f t="array" ref="CF496">PEDBIKE_DELAY(BW496,BV496,AG496,AH496,AP496,AQ496,AN496,L496,FALSE)</f>
        <v>59.903295172809734</v>
      </c>
      <c r="CG496" s="306">
        <f t="shared" si="581"/>
        <v>7.5</v>
      </c>
      <c r="CH496" s="125">
        <f t="shared" si="582"/>
        <v>1</v>
      </c>
      <c r="CI496" s="125">
        <f t="shared" si="583"/>
        <v>3.1472642632091518E-3</v>
      </c>
      <c r="CJ496" s="125">
        <f t="shared" si="584"/>
        <v>7.5</v>
      </c>
      <c r="CK496" s="125">
        <f t="shared" si="585"/>
        <v>0.99836590585294371</v>
      </c>
      <c r="CL496" s="125">
        <f t="shared" si="586"/>
        <v>1</v>
      </c>
      <c r="CM496" s="125">
        <f t="shared" si="587"/>
        <v>706.60890906221118</v>
      </c>
      <c r="CN496" s="125">
        <f t="shared" si="588"/>
        <v>1.1565554029711045</v>
      </c>
      <c r="CO496" s="127">
        <f t="shared" si="589"/>
        <v>612</v>
      </c>
      <c r="CP496" s="125" cm="1">
        <f t="array" ref="CP496">PEDBIKE_DELAY(BW496,AW496,AG496,AH496,AP496,AQ496,AN496,L496,FALSE)</f>
        <v>59.903295172809734</v>
      </c>
      <c r="CQ496" s="126">
        <f t="shared" si="590"/>
        <v>30.5</v>
      </c>
      <c r="CR496" s="126">
        <f t="shared" si="591"/>
        <v>78.5</v>
      </c>
      <c r="CS496" s="126">
        <f t="shared" si="592"/>
        <v>54.5</v>
      </c>
      <c r="CT496" s="304">
        <f t="shared" si="593"/>
        <v>35.950000000000003</v>
      </c>
      <c r="CU496" s="126">
        <f t="shared" si="604"/>
        <v>0</v>
      </c>
      <c r="CV496" s="126">
        <f t="shared" si="594"/>
        <v>0</v>
      </c>
      <c r="CW496" s="127">
        <f t="shared" si="595"/>
        <v>0</v>
      </c>
      <c r="CX496" s="124">
        <f t="shared" si="596"/>
        <v>12</v>
      </c>
      <c r="CY496" s="124">
        <f t="shared" si="605"/>
        <v>1.5014999999999998</v>
      </c>
      <c r="CZ496" s="124">
        <f t="shared" si="606"/>
        <v>0</v>
      </c>
      <c r="DA496" s="125">
        <f t="shared" si="597"/>
        <v>-1.8843000000000001</v>
      </c>
      <c r="DB496" s="125">
        <f t="shared" si="598"/>
        <v>0.84699999999999998</v>
      </c>
      <c r="DC496" s="125">
        <f t="shared" si="599"/>
        <v>3.0951</v>
      </c>
      <c r="DD496" s="125">
        <f t="shared" si="607"/>
        <v>2.5965999999999996</v>
      </c>
      <c r="DE496" s="298" t="str">
        <f t="shared" si="600"/>
        <v>C</v>
      </c>
    </row>
    <row r="497" spans="1:109" x14ac:dyDescent="0.25">
      <c r="A497" s="23">
        <v>1200</v>
      </c>
      <c r="B497" s="23">
        <v>15</v>
      </c>
      <c r="C497" s="23">
        <v>3</v>
      </c>
      <c r="D497" s="23" t="s">
        <v>267</v>
      </c>
      <c r="E497" s="312" t="e">
        <f t="shared" si="532"/>
        <v>#VALUE!</v>
      </c>
      <c r="F497" s="287" t="e">
        <f t="shared" si="533"/>
        <v>#VALUE!</v>
      </c>
      <c r="G497" s="312">
        <f t="shared" si="534"/>
        <v>3.1720999999999999</v>
      </c>
      <c r="H497" s="312">
        <f t="shared" si="534"/>
        <v>2.8100999999999998</v>
      </c>
      <c r="I497" s="287" t="str">
        <f t="shared" si="535"/>
        <v>C</v>
      </c>
      <c r="J497" s="320">
        <f t="shared" si="601"/>
        <v>3</v>
      </c>
      <c r="K497" s="80">
        <f t="shared" si="602"/>
        <v>3</v>
      </c>
      <c r="L497" s="82">
        <f t="shared" si="603"/>
        <v>3</v>
      </c>
      <c r="M497" s="80">
        <f t="shared" si="536"/>
        <v>15</v>
      </c>
      <c r="N497" s="80">
        <f t="shared" si="537"/>
        <v>240</v>
      </c>
      <c r="O497" s="80">
        <f t="shared" si="538"/>
        <v>240</v>
      </c>
      <c r="P497" s="80">
        <f t="shared" si="539"/>
        <v>1200</v>
      </c>
      <c r="Q497" s="80">
        <f t="shared" si="540"/>
        <v>3360</v>
      </c>
      <c r="R497" s="80">
        <f t="shared" si="541"/>
        <v>3360</v>
      </c>
      <c r="S497" s="80">
        <f t="shared" si="542"/>
        <v>120</v>
      </c>
      <c r="T497" s="80">
        <f>0</f>
        <v>0</v>
      </c>
      <c r="U497" s="80">
        <f>'Int. Sens. Plot'!$B$2</f>
        <v>100</v>
      </c>
      <c r="V497" s="80">
        <f>'Int. Sens. Plot'!$B$3</f>
        <v>25</v>
      </c>
      <c r="W497" s="80">
        <f t="shared" si="543"/>
        <v>5</v>
      </c>
      <c r="X497" s="80">
        <f t="shared" si="544"/>
        <v>5</v>
      </c>
      <c r="Y497" s="225">
        <v>0.5</v>
      </c>
      <c r="Z497" s="80">
        <v>0</v>
      </c>
      <c r="AA497" s="86">
        <v>45</v>
      </c>
      <c r="AB497" s="86">
        <v>5</v>
      </c>
      <c r="AC497" s="80">
        <v>90</v>
      </c>
      <c r="AD497" s="80">
        <v>45</v>
      </c>
      <c r="AE497" s="80">
        <v>12</v>
      </c>
      <c r="AF497" s="80">
        <f t="shared" si="545"/>
        <v>45</v>
      </c>
      <c r="AG497" s="80">
        <f t="shared" si="546"/>
        <v>45</v>
      </c>
      <c r="AH497" s="86">
        <v>0</v>
      </c>
      <c r="AI497" s="86">
        <v>12</v>
      </c>
      <c r="AJ497" s="40">
        <v>477.9</v>
      </c>
      <c r="AK497" s="86">
        <v>9</v>
      </c>
      <c r="AL497" s="86">
        <v>0</v>
      </c>
      <c r="AM497" s="91">
        <v>1</v>
      </c>
      <c r="AN497" s="91">
        <v>0.1</v>
      </c>
      <c r="AO497" s="122">
        <v>3.5</v>
      </c>
      <c r="AP497" s="122">
        <v>10</v>
      </c>
      <c r="AQ497" s="122">
        <v>3</v>
      </c>
      <c r="AR497" s="122">
        <v>3</v>
      </c>
      <c r="AS497" s="122" t="str">
        <f t="shared" si="547"/>
        <v>Free</v>
      </c>
      <c r="AT497" s="119" t="s">
        <v>74</v>
      </c>
      <c r="AU497" s="321" t="s">
        <v>74</v>
      </c>
      <c r="AV497" s="306">
        <f t="shared" si="548"/>
        <v>15.857142857142858</v>
      </c>
      <c r="AW497" s="276">
        <f t="shared" si="549"/>
        <v>0.93333333333333335</v>
      </c>
      <c r="AX497" s="276">
        <f t="shared" si="550"/>
        <v>2.7777777777777776E-2</v>
      </c>
      <c r="AY497" s="125">
        <f t="shared" si="551"/>
        <v>51569.685636044676</v>
      </c>
      <c r="AZ497" s="125">
        <f t="shared" si="552"/>
        <v>77354.528454067011</v>
      </c>
      <c r="BA497" s="125">
        <f t="shared" si="553"/>
        <v>103153.2284149465</v>
      </c>
      <c r="BB497" s="125">
        <f t="shared" si="554"/>
        <v>1</v>
      </c>
      <c r="BC497" s="125">
        <f t="shared" si="555"/>
        <v>1</v>
      </c>
      <c r="BD497" s="326" t="e">
        <f t="shared" si="556"/>
        <v>#NUM!</v>
      </c>
      <c r="BE497" s="125">
        <f t="shared" si="557"/>
        <v>2676445</v>
      </c>
      <c r="BF497" s="125">
        <f t="shared" si="558"/>
        <v>3.145884193604767</v>
      </c>
      <c r="BG497" s="125">
        <f t="shared" si="559"/>
        <v>1.1978086274186128</v>
      </c>
      <c r="BH497" s="127">
        <f t="shared" si="560"/>
        <v>280</v>
      </c>
      <c r="BI497" s="125">
        <f t="shared" si="561"/>
        <v>0.54599999999999993</v>
      </c>
      <c r="BJ497" s="125">
        <f t="shared" si="562"/>
        <v>0.17069999999999999</v>
      </c>
      <c r="BK497" s="127">
        <f t="shared" si="563"/>
        <v>49</v>
      </c>
      <c r="BL497" s="126" t="e">
        <f>IF(AS497="Signalized",(AC497-BK497)^2/(2*AC497),IF(AS497="Free",PEDBIKE_DELAY(AX497,AW497,AF497,AE497,AO497,AR497,AM497,L497,TRUE),IF(AS497="Stop",1,"Control N/A!")))</f>
        <v>#VALUE!</v>
      </c>
      <c r="BM497" s="125" t="e">
        <f t="shared" si="564"/>
        <v>#VALUE!</v>
      </c>
      <c r="BN497" s="125" t="e">
        <f t="shared" si="565"/>
        <v>#VALUE!</v>
      </c>
      <c r="BO497" s="124" t="e">
        <f t="shared" si="566"/>
        <v>#VALUE!</v>
      </c>
      <c r="BP497" s="310"/>
      <c r="BQ497" s="302">
        <f t="shared" si="567"/>
        <v>1500</v>
      </c>
      <c r="BR497" s="126">
        <v>482</v>
      </c>
      <c r="BS497" s="127">
        <f t="shared" si="568"/>
        <v>8.3125048473825792E-12</v>
      </c>
      <c r="BT497" s="126">
        <f t="shared" si="569"/>
        <v>22.5</v>
      </c>
      <c r="BU497" s="303">
        <f t="shared" si="570"/>
        <v>7.5</v>
      </c>
      <c r="BV497" s="276">
        <f t="shared" si="571"/>
        <v>0.93333333333333335</v>
      </c>
      <c r="BW497" s="276">
        <f t="shared" si="572"/>
        <v>6.9444444444444441E-3</v>
      </c>
      <c r="BX497" s="125">
        <f t="shared" si="573"/>
        <v>1</v>
      </c>
      <c r="BY497" s="125">
        <f t="shared" si="574"/>
        <v>2.9245599860305413E-3</v>
      </c>
      <c r="BZ497" s="125">
        <f t="shared" si="575"/>
        <v>7.5</v>
      </c>
      <c r="CA497" s="125">
        <f t="shared" si="576"/>
        <v>0.1440604765877348</v>
      </c>
      <c r="CB497" s="125">
        <f t="shared" si="577"/>
        <v>0.99908811803444553</v>
      </c>
      <c r="CC497" s="125">
        <f t="shared" si="578"/>
        <v>1167.4572529593063</v>
      </c>
      <c r="CD497" s="125">
        <f t="shared" si="579"/>
        <v>1.0645832145294083</v>
      </c>
      <c r="CE497" s="125">
        <f t="shared" si="580"/>
        <v>1097</v>
      </c>
      <c r="CF497" s="304" cm="1">
        <f t="array" ref="CF497">PEDBIKE_DELAY(BW497,BV497,AG497,AH497,AP497,AQ497,AN497,L497,FALSE)</f>
        <v>73.279569643591771</v>
      </c>
      <c r="CG497" s="306">
        <f t="shared" si="581"/>
        <v>7.5</v>
      </c>
      <c r="CH497" s="125">
        <f t="shared" si="582"/>
        <v>1</v>
      </c>
      <c r="CI497" s="125">
        <f t="shared" si="583"/>
        <v>2.9245599860305413E-3</v>
      </c>
      <c r="CJ497" s="125">
        <f t="shared" si="584"/>
        <v>7.5</v>
      </c>
      <c r="CK497" s="125">
        <f t="shared" si="585"/>
        <v>0.99908811803444553</v>
      </c>
      <c r="CL497" s="125">
        <f t="shared" si="586"/>
        <v>1</v>
      </c>
      <c r="CM497" s="125">
        <f t="shared" si="587"/>
        <v>1166.3926697447769</v>
      </c>
      <c r="CN497" s="125">
        <f t="shared" si="588"/>
        <v>1.0645832145294083</v>
      </c>
      <c r="CO497" s="127">
        <f t="shared" si="589"/>
        <v>1097</v>
      </c>
      <c r="CP497" s="125" cm="1">
        <f t="array" ref="CP497">PEDBIKE_DELAY(BW497,AW497,AG497,AH497,AP497,AQ497,AN497,L497,FALSE)</f>
        <v>73.279569643591771</v>
      </c>
      <c r="CQ497" s="126">
        <f t="shared" si="590"/>
        <v>30.5</v>
      </c>
      <c r="CR497" s="126">
        <f t="shared" si="591"/>
        <v>78.5</v>
      </c>
      <c r="CS497" s="126">
        <f t="shared" si="592"/>
        <v>54.5</v>
      </c>
      <c r="CT497" s="304">
        <f t="shared" si="593"/>
        <v>35.950000000000003</v>
      </c>
      <c r="CU497" s="126">
        <f t="shared" si="604"/>
        <v>0</v>
      </c>
      <c r="CV497" s="126">
        <f t="shared" si="594"/>
        <v>0</v>
      </c>
      <c r="CW497" s="127">
        <f t="shared" si="595"/>
        <v>0</v>
      </c>
      <c r="CX497" s="124">
        <f t="shared" si="596"/>
        <v>12</v>
      </c>
      <c r="CY497" s="124">
        <f t="shared" si="605"/>
        <v>1.6379999999999999</v>
      </c>
      <c r="CZ497" s="124">
        <f t="shared" si="606"/>
        <v>0</v>
      </c>
      <c r="DA497" s="125">
        <f t="shared" si="597"/>
        <v>-1.8843000000000001</v>
      </c>
      <c r="DB497" s="125">
        <f t="shared" si="598"/>
        <v>0.92399999999999993</v>
      </c>
      <c r="DC497" s="125">
        <f t="shared" si="599"/>
        <v>3.1720999999999999</v>
      </c>
      <c r="DD497" s="125">
        <f t="shared" si="607"/>
        <v>2.8100999999999998</v>
      </c>
      <c r="DE497" s="298" t="str">
        <f t="shared" si="600"/>
        <v>C</v>
      </c>
    </row>
    <row r="498" spans="1:109" x14ac:dyDescent="0.25">
      <c r="A498" s="23">
        <v>100</v>
      </c>
      <c r="B498" s="23">
        <v>25</v>
      </c>
      <c r="C498" s="23">
        <v>3</v>
      </c>
      <c r="D498" s="23" t="s">
        <v>267</v>
      </c>
      <c r="E498" s="312">
        <f t="shared" si="532"/>
        <v>1.9129332727027433</v>
      </c>
      <c r="F498" s="287" t="str">
        <f t="shared" si="533"/>
        <v>A</v>
      </c>
      <c r="G498" s="312">
        <f t="shared" si="534"/>
        <v>2.3250999999999995</v>
      </c>
      <c r="H498" s="312">
        <f t="shared" si="534"/>
        <v>0.55259999999999998</v>
      </c>
      <c r="I498" s="287" t="str">
        <f t="shared" si="535"/>
        <v>B</v>
      </c>
      <c r="J498" s="320">
        <f t="shared" si="601"/>
        <v>3</v>
      </c>
      <c r="K498" s="80">
        <f t="shared" si="602"/>
        <v>3</v>
      </c>
      <c r="L498" s="82">
        <f t="shared" si="603"/>
        <v>3</v>
      </c>
      <c r="M498" s="80">
        <f t="shared" si="536"/>
        <v>25</v>
      </c>
      <c r="N498" s="80">
        <f t="shared" si="537"/>
        <v>20</v>
      </c>
      <c r="O498" s="80">
        <f t="shared" si="538"/>
        <v>20</v>
      </c>
      <c r="P498" s="80">
        <f t="shared" si="539"/>
        <v>100</v>
      </c>
      <c r="Q498" s="80">
        <f t="shared" si="540"/>
        <v>280</v>
      </c>
      <c r="R498" s="80">
        <f t="shared" si="541"/>
        <v>280</v>
      </c>
      <c r="S498" s="80">
        <f t="shared" si="542"/>
        <v>10</v>
      </c>
      <c r="T498" s="80">
        <f>0</f>
        <v>0</v>
      </c>
      <c r="U498" s="80">
        <f>'Int. Sens. Plot'!$B$2</f>
        <v>100</v>
      </c>
      <c r="V498" s="80">
        <f>'Int. Sens. Plot'!$B$3</f>
        <v>25</v>
      </c>
      <c r="W498" s="80">
        <f t="shared" si="543"/>
        <v>5</v>
      </c>
      <c r="X498" s="80">
        <f t="shared" si="544"/>
        <v>5</v>
      </c>
      <c r="Y498" s="225">
        <v>0.5</v>
      </c>
      <c r="Z498" s="80">
        <v>0</v>
      </c>
      <c r="AA498" s="86">
        <v>45</v>
      </c>
      <c r="AB498" s="86">
        <v>5</v>
      </c>
      <c r="AC498" s="80">
        <v>90</v>
      </c>
      <c r="AD498" s="80">
        <v>45</v>
      </c>
      <c r="AE498" s="80">
        <v>12</v>
      </c>
      <c r="AF498" s="80">
        <f t="shared" si="545"/>
        <v>45</v>
      </c>
      <c r="AG498" s="80">
        <f t="shared" si="546"/>
        <v>45</v>
      </c>
      <c r="AH498" s="86">
        <v>0</v>
      </c>
      <c r="AI498" s="86">
        <v>12</v>
      </c>
      <c r="AJ498" s="40">
        <v>478.9</v>
      </c>
      <c r="AK498" s="86">
        <v>9</v>
      </c>
      <c r="AL498" s="86">
        <v>0</v>
      </c>
      <c r="AM498" s="91">
        <v>1</v>
      </c>
      <c r="AN498" s="91">
        <v>0.1</v>
      </c>
      <c r="AO498" s="122">
        <v>3.5</v>
      </c>
      <c r="AP498" s="122">
        <v>10</v>
      </c>
      <c r="AQ498" s="122">
        <v>3</v>
      </c>
      <c r="AR498" s="122">
        <v>3</v>
      </c>
      <c r="AS498" s="122" t="str">
        <f t="shared" si="547"/>
        <v>Free</v>
      </c>
      <c r="AT498" s="119" t="s">
        <v>74</v>
      </c>
      <c r="AU498" s="321" t="s">
        <v>74</v>
      </c>
      <c r="AV498" s="306">
        <f t="shared" si="548"/>
        <v>15.857142857142858</v>
      </c>
      <c r="AW498" s="276">
        <f t="shared" si="549"/>
        <v>7.7777777777777779E-2</v>
      </c>
      <c r="AX498" s="276">
        <f t="shared" si="550"/>
        <v>2.7777777777777776E-2</v>
      </c>
      <c r="AY498" s="125">
        <f t="shared" si="551"/>
        <v>1</v>
      </c>
      <c r="AZ498" s="125">
        <f t="shared" si="552"/>
        <v>1.3776568765629693</v>
      </c>
      <c r="BA498" s="125">
        <f t="shared" si="553"/>
        <v>15.857142857142858</v>
      </c>
      <c r="BB498" s="125">
        <f t="shared" si="554"/>
        <v>0.33708672952153462</v>
      </c>
      <c r="BC498" s="125">
        <f t="shared" si="555"/>
        <v>0.7086801088665291</v>
      </c>
      <c r="BD498" s="326">
        <f t="shared" si="556"/>
        <v>21.758505362602303</v>
      </c>
      <c r="BE498" s="125">
        <f t="shared" si="557"/>
        <v>3</v>
      </c>
      <c r="BF498" s="125">
        <f t="shared" si="558"/>
        <v>159.09564306191993</v>
      </c>
      <c r="BG498" s="125">
        <f t="shared" si="559"/>
        <v>1.1978086274186128</v>
      </c>
      <c r="BH498" s="127">
        <f t="shared" si="560"/>
        <v>23.333333333333332</v>
      </c>
      <c r="BI498" s="125">
        <f t="shared" si="561"/>
        <v>7.5833333333333322E-2</v>
      </c>
      <c r="BJ498" s="125">
        <f t="shared" si="562"/>
        <v>1.4225E-2</v>
      </c>
      <c r="BK498" s="127">
        <f t="shared" si="563"/>
        <v>49</v>
      </c>
      <c r="BL498" s="126">
        <f>IF(AS498="Signalized",(AC498-BK498)^2/(2*AC498),IF(AS498="Free",PEDBIKE_DELAY(AX498,AW498,AF498,AE498,AO498,AR498,AM498,L498,TRUE),IF(AS498="Stop",1,"Control N/A!")))</f>
        <v>1.8824542128544586</v>
      </c>
      <c r="BM498" s="125">
        <f t="shared" si="564"/>
        <v>2.5366311950797218E-2</v>
      </c>
      <c r="BN498" s="125">
        <f t="shared" si="565"/>
        <v>1.9129332727027433</v>
      </c>
      <c r="BO498" s="124" t="str">
        <f t="shared" si="566"/>
        <v>A</v>
      </c>
      <c r="BP498" s="310"/>
      <c r="BQ498" s="302">
        <f t="shared" si="567"/>
        <v>1500</v>
      </c>
      <c r="BR498" s="126">
        <v>483</v>
      </c>
      <c r="BS498" s="127">
        <f t="shared" si="568"/>
        <v>51.251243092974043</v>
      </c>
      <c r="BT498" s="126">
        <f t="shared" si="569"/>
        <v>14.878915843102247</v>
      </c>
      <c r="BU498" s="303">
        <f t="shared" si="570"/>
        <v>7.5</v>
      </c>
      <c r="BV498" s="276">
        <f t="shared" si="571"/>
        <v>7.7777777777777779E-2</v>
      </c>
      <c r="BW498" s="276">
        <f t="shared" si="572"/>
        <v>6.9444444444444441E-3</v>
      </c>
      <c r="BX498" s="125">
        <f t="shared" si="573"/>
        <v>1</v>
      </c>
      <c r="BY498" s="125">
        <f t="shared" si="574"/>
        <v>8.5678117932656062E-2</v>
      </c>
      <c r="BZ498" s="125">
        <f t="shared" si="575"/>
        <v>7.5</v>
      </c>
      <c r="CA498" s="125">
        <f t="shared" si="576"/>
        <v>1.287930563102424E-2</v>
      </c>
      <c r="CB498" s="125">
        <f t="shared" si="577"/>
        <v>0.44196485422995446</v>
      </c>
      <c r="CC498" s="125">
        <f t="shared" si="578"/>
        <v>6.0703483317659837</v>
      </c>
      <c r="CD498" s="125">
        <f t="shared" si="579"/>
        <v>3.3874677161920035</v>
      </c>
      <c r="CE498" s="125">
        <f t="shared" si="580"/>
        <v>2</v>
      </c>
      <c r="CF498" s="304" cm="1">
        <f t="array" ref="CF498">PEDBIKE_DELAY(BW498,BV498,AG498,AH498,AP498,AQ498,AN498,L498,FALSE)</f>
        <v>1.2809376536263202</v>
      </c>
      <c r="CG498" s="306">
        <f t="shared" si="581"/>
        <v>7.5</v>
      </c>
      <c r="CH498" s="125">
        <f t="shared" si="582"/>
        <v>1</v>
      </c>
      <c r="CI498" s="125">
        <f t="shared" si="583"/>
        <v>8.5678117932656062E-2</v>
      </c>
      <c r="CJ498" s="125">
        <f t="shared" si="584"/>
        <v>7.5</v>
      </c>
      <c r="CK498" s="125">
        <f t="shared" si="585"/>
        <v>0.44196485422995291</v>
      </c>
      <c r="CL498" s="125">
        <f t="shared" si="586"/>
        <v>0.99999999999602107</v>
      </c>
      <c r="CM498" s="125">
        <f t="shared" si="587"/>
        <v>2.6828806155846752</v>
      </c>
      <c r="CN498" s="125">
        <f t="shared" si="588"/>
        <v>3.3874677161920035</v>
      </c>
      <c r="CO498" s="127">
        <f t="shared" si="589"/>
        <v>2</v>
      </c>
      <c r="CP498" s="125" cm="1">
        <f t="array" ref="CP498">PEDBIKE_DELAY(BW498,AW498,AG498,AH498,AP498,AQ498,AN498,L498,FALSE)</f>
        <v>1.2809376536263202</v>
      </c>
      <c r="CQ498" s="126">
        <f t="shared" si="590"/>
        <v>30.5</v>
      </c>
      <c r="CR498" s="126">
        <f t="shared" si="591"/>
        <v>78.5</v>
      </c>
      <c r="CS498" s="126">
        <f t="shared" si="592"/>
        <v>54.5</v>
      </c>
      <c r="CT498" s="304">
        <f t="shared" si="593"/>
        <v>28.328915843102248</v>
      </c>
      <c r="CU498" s="126">
        <f t="shared" si="604"/>
        <v>0</v>
      </c>
      <c r="CV498" s="126">
        <f t="shared" si="594"/>
        <v>0</v>
      </c>
      <c r="CW498" s="127">
        <f t="shared" si="595"/>
        <v>0</v>
      </c>
      <c r="CX498" s="124">
        <f t="shared" si="596"/>
        <v>12</v>
      </c>
      <c r="CY498" s="124">
        <f t="shared" si="605"/>
        <v>0.22749999999999998</v>
      </c>
      <c r="CZ498" s="124">
        <f t="shared" si="606"/>
        <v>0</v>
      </c>
      <c r="DA498" s="125">
        <f t="shared" si="597"/>
        <v>-1.8843000000000001</v>
      </c>
      <c r="DB498" s="125">
        <f t="shared" si="598"/>
        <v>7.6999999999999999E-2</v>
      </c>
      <c r="DC498" s="125">
        <f t="shared" si="599"/>
        <v>2.3250999999999995</v>
      </c>
      <c r="DD498" s="125">
        <f t="shared" si="607"/>
        <v>0.55259999999999998</v>
      </c>
      <c r="DE498" s="298" t="str">
        <f t="shared" si="600"/>
        <v>B</v>
      </c>
    </row>
    <row r="499" spans="1:109" x14ac:dyDescent="0.25">
      <c r="A499" s="23">
        <v>200</v>
      </c>
      <c r="B499" s="23">
        <v>25</v>
      </c>
      <c r="C499" s="23">
        <v>3</v>
      </c>
      <c r="D499" s="23" t="s">
        <v>267</v>
      </c>
      <c r="E499" s="312">
        <f t="shared" si="532"/>
        <v>2.0062017853433565</v>
      </c>
      <c r="F499" s="287" t="str">
        <f t="shared" si="533"/>
        <v>B</v>
      </c>
      <c r="G499" s="312">
        <f t="shared" si="534"/>
        <v>2.4020999999999995</v>
      </c>
      <c r="H499" s="312">
        <f t="shared" si="534"/>
        <v>0.85709999999999986</v>
      </c>
      <c r="I499" s="287" t="str">
        <f t="shared" si="535"/>
        <v>B</v>
      </c>
      <c r="J499" s="320">
        <f t="shared" si="601"/>
        <v>3</v>
      </c>
      <c r="K499" s="80">
        <f t="shared" si="602"/>
        <v>3</v>
      </c>
      <c r="L499" s="82">
        <f t="shared" si="603"/>
        <v>3</v>
      </c>
      <c r="M499" s="80">
        <f t="shared" si="536"/>
        <v>25</v>
      </c>
      <c r="N499" s="80">
        <f t="shared" si="537"/>
        <v>40</v>
      </c>
      <c r="O499" s="80">
        <f t="shared" si="538"/>
        <v>40</v>
      </c>
      <c r="P499" s="80">
        <f t="shared" si="539"/>
        <v>200</v>
      </c>
      <c r="Q499" s="80">
        <f t="shared" si="540"/>
        <v>560</v>
      </c>
      <c r="R499" s="80">
        <f t="shared" si="541"/>
        <v>560</v>
      </c>
      <c r="S499" s="80">
        <f t="shared" si="542"/>
        <v>20</v>
      </c>
      <c r="T499" s="80">
        <f>0</f>
        <v>0</v>
      </c>
      <c r="U499" s="80">
        <f>'Int. Sens. Plot'!$B$2</f>
        <v>100</v>
      </c>
      <c r="V499" s="80">
        <f>'Int. Sens. Plot'!$B$3</f>
        <v>25</v>
      </c>
      <c r="W499" s="80">
        <f t="shared" si="543"/>
        <v>5</v>
      </c>
      <c r="X499" s="80">
        <f t="shared" si="544"/>
        <v>5</v>
      </c>
      <c r="Y499" s="225">
        <v>0.5</v>
      </c>
      <c r="Z499" s="80">
        <v>0</v>
      </c>
      <c r="AA499" s="86">
        <v>45</v>
      </c>
      <c r="AB499" s="86">
        <v>5</v>
      </c>
      <c r="AC499" s="80">
        <v>90</v>
      </c>
      <c r="AD499" s="80">
        <v>45</v>
      </c>
      <c r="AE499" s="80">
        <v>12</v>
      </c>
      <c r="AF499" s="80">
        <f t="shared" si="545"/>
        <v>45</v>
      </c>
      <c r="AG499" s="80">
        <f t="shared" si="546"/>
        <v>45</v>
      </c>
      <c r="AH499" s="86">
        <v>0</v>
      </c>
      <c r="AI499" s="86">
        <v>12</v>
      </c>
      <c r="AJ499" s="40">
        <v>479.9</v>
      </c>
      <c r="AK499" s="86">
        <v>9</v>
      </c>
      <c r="AL499" s="86">
        <v>0</v>
      </c>
      <c r="AM499" s="91">
        <v>1</v>
      </c>
      <c r="AN499" s="91">
        <v>0.1</v>
      </c>
      <c r="AO499" s="122">
        <v>3.5</v>
      </c>
      <c r="AP499" s="122">
        <v>10</v>
      </c>
      <c r="AQ499" s="122">
        <v>3</v>
      </c>
      <c r="AR499" s="122">
        <v>3</v>
      </c>
      <c r="AS499" s="122" t="str">
        <f t="shared" si="547"/>
        <v>Free</v>
      </c>
      <c r="AT499" s="119" t="s">
        <v>74</v>
      </c>
      <c r="AU499" s="321" t="s">
        <v>74</v>
      </c>
      <c r="AV499" s="306">
        <f t="shared" si="548"/>
        <v>15.857142857142858</v>
      </c>
      <c r="AW499" s="276">
        <f t="shared" si="549"/>
        <v>0.15555555555555556</v>
      </c>
      <c r="AX499" s="276">
        <f t="shared" si="550"/>
        <v>2.7777777777777776E-2</v>
      </c>
      <c r="AY499" s="125">
        <f t="shared" si="551"/>
        <v>1.5543425494215839</v>
      </c>
      <c r="AZ499" s="125">
        <f t="shared" si="552"/>
        <v>2.3315138241323758</v>
      </c>
      <c r="BA499" s="125">
        <f t="shared" si="553"/>
        <v>16.965827955986025</v>
      </c>
      <c r="BB499" s="125">
        <f t="shared" si="554"/>
        <v>0.58509661692250869</v>
      </c>
      <c r="BC499" s="125">
        <f t="shared" si="555"/>
        <v>0.92857653292747611</v>
      </c>
      <c r="BD499" s="326">
        <f t="shared" si="556"/>
        <v>71.735640737862937</v>
      </c>
      <c r="BE499" s="125">
        <f t="shared" si="557"/>
        <v>12</v>
      </c>
      <c r="BF499" s="125">
        <f t="shared" si="558"/>
        <v>37.093144690217827</v>
      </c>
      <c r="BG499" s="125">
        <f t="shared" si="559"/>
        <v>1.1978086274186128</v>
      </c>
      <c r="BH499" s="127">
        <f t="shared" si="560"/>
        <v>46.666666666666664</v>
      </c>
      <c r="BI499" s="125">
        <f t="shared" si="561"/>
        <v>0.15166666666666664</v>
      </c>
      <c r="BJ499" s="125">
        <f t="shared" si="562"/>
        <v>2.845E-2</v>
      </c>
      <c r="BK499" s="127">
        <f t="shared" si="563"/>
        <v>49</v>
      </c>
      <c r="BL499" s="126">
        <f>IF(AS499="Signalized",(AC499-BK499)^2/(2*AC499),IF(AS499="Free",PEDBIKE_DELAY(AX499,AW499,AF499,AE499,AO499,AR499,AM499,L499,TRUE),IF(AS499="Stop",1,"Control N/A!")))</f>
        <v>2.0393491333938396</v>
      </c>
      <c r="BM499" s="125">
        <f t="shared" si="564"/>
        <v>2.8576491258077145E-2</v>
      </c>
      <c r="BN499" s="125">
        <f t="shared" si="565"/>
        <v>2.0062017853433565</v>
      </c>
      <c r="BO499" s="124" t="str">
        <f t="shared" si="566"/>
        <v>B</v>
      </c>
      <c r="BP499" s="310"/>
      <c r="BQ499" s="302">
        <f t="shared" si="567"/>
        <v>1500</v>
      </c>
      <c r="BR499" s="126">
        <v>484</v>
      </c>
      <c r="BS499" s="127">
        <f t="shared" si="568"/>
        <v>3.463554690039047</v>
      </c>
      <c r="BT499" s="126">
        <f t="shared" si="569"/>
        <v>22.5</v>
      </c>
      <c r="BU499" s="303">
        <f t="shared" si="570"/>
        <v>7.5</v>
      </c>
      <c r="BV499" s="276">
        <f t="shared" si="571"/>
        <v>0.15555555555555556</v>
      </c>
      <c r="BW499" s="276">
        <f t="shared" si="572"/>
        <v>6.9444444444444441E-3</v>
      </c>
      <c r="BX499" s="125">
        <f t="shared" si="573"/>
        <v>1</v>
      </c>
      <c r="BY499" s="125">
        <f t="shared" si="574"/>
        <v>5.3078627358785851E-2</v>
      </c>
      <c r="BZ499" s="125">
        <f t="shared" si="575"/>
        <v>7.5</v>
      </c>
      <c r="CA499" s="125">
        <f t="shared" si="576"/>
        <v>2.5592734748511092E-2</v>
      </c>
      <c r="CB499" s="125">
        <f t="shared" si="577"/>
        <v>0.68859677608540237</v>
      </c>
      <c r="CC499" s="125">
        <f t="shared" si="578"/>
        <v>9.7521668235718657</v>
      </c>
      <c r="CD499" s="125">
        <f t="shared" si="579"/>
        <v>3.0368561890132599</v>
      </c>
      <c r="CE499" s="125">
        <f t="shared" si="580"/>
        <v>3</v>
      </c>
      <c r="CF499" s="304" cm="1">
        <f t="array" ref="CF499">PEDBIKE_DELAY(BW499,BV499,AG499,AH499,AP499,AQ499,AN499,L499,FALSE)</f>
        <v>2.924494922843353</v>
      </c>
      <c r="CG499" s="306">
        <f t="shared" si="581"/>
        <v>7.5</v>
      </c>
      <c r="CH499" s="125">
        <f t="shared" si="582"/>
        <v>1</v>
      </c>
      <c r="CI499" s="125">
        <f t="shared" si="583"/>
        <v>5.3078627358785851E-2</v>
      </c>
      <c r="CJ499" s="125">
        <f t="shared" si="584"/>
        <v>7.5</v>
      </c>
      <c r="CK499" s="125">
        <f t="shared" si="585"/>
        <v>0.68859677608540237</v>
      </c>
      <c r="CL499" s="125">
        <f t="shared" si="586"/>
        <v>1</v>
      </c>
      <c r="CM499" s="125">
        <f t="shared" si="587"/>
        <v>6.7153106345586053</v>
      </c>
      <c r="CN499" s="125">
        <f t="shared" si="588"/>
        <v>3.0368561890132599</v>
      </c>
      <c r="CO499" s="127">
        <f t="shared" si="589"/>
        <v>3</v>
      </c>
      <c r="CP499" s="125" cm="1">
        <f t="array" ref="CP499">PEDBIKE_DELAY(BW499,AW499,AG499,AH499,AP499,AQ499,AN499,L499,FALSE)</f>
        <v>2.924494922843353</v>
      </c>
      <c r="CQ499" s="126">
        <f t="shared" si="590"/>
        <v>30.5</v>
      </c>
      <c r="CR499" s="126">
        <f t="shared" si="591"/>
        <v>78.5</v>
      </c>
      <c r="CS499" s="126">
        <f t="shared" si="592"/>
        <v>54.5</v>
      </c>
      <c r="CT499" s="304">
        <f t="shared" si="593"/>
        <v>35.950000000000003</v>
      </c>
      <c r="CU499" s="126">
        <f t="shared" si="604"/>
        <v>0</v>
      </c>
      <c r="CV499" s="126">
        <f t="shared" si="594"/>
        <v>0</v>
      </c>
      <c r="CW499" s="127">
        <f t="shared" si="595"/>
        <v>0</v>
      </c>
      <c r="CX499" s="124">
        <f t="shared" si="596"/>
        <v>12</v>
      </c>
      <c r="CY499" s="124">
        <f t="shared" si="605"/>
        <v>0.45499999999999996</v>
      </c>
      <c r="CZ499" s="124">
        <f t="shared" si="606"/>
        <v>0</v>
      </c>
      <c r="DA499" s="125">
        <f t="shared" si="597"/>
        <v>-1.8843000000000001</v>
      </c>
      <c r="DB499" s="125">
        <f t="shared" si="598"/>
        <v>0.154</v>
      </c>
      <c r="DC499" s="125">
        <f t="shared" si="599"/>
        <v>2.4020999999999995</v>
      </c>
      <c r="DD499" s="125">
        <f t="shared" si="607"/>
        <v>0.85709999999999986</v>
      </c>
      <c r="DE499" s="298" t="str">
        <f t="shared" si="600"/>
        <v>B</v>
      </c>
    </row>
    <row r="500" spans="1:109" x14ac:dyDescent="0.25">
      <c r="A500" s="23">
        <v>300</v>
      </c>
      <c r="B500" s="23">
        <v>25</v>
      </c>
      <c r="C500" s="23">
        <v>3</v>
      </c>
      <c r="D500" s="23" t="s">
        <v>267</v>
      </c>
      <c r="E500" s="312">
        <f t="shared" si="532"/>
        <v>2.0909229843833765</v>
      </c>
      <c r="F500" s="287" t="str">
        <f t="shared" si="533"/>
        <v>B</v>
      </c>
      <c r="G500" s="312">
        <f t="shared" si="534"/>
        <v>2.4790999999999994</v>
      </c>
      <c r="H500" s="312">
        <f t="shared" si="534"/>
        <v>1.1616</v>
      </c>
      <c r="I500" s="287" t="str">
        <f t="shared" si="535"/>
        <v>B</v>
      </c>
      <c r="J500" s="320">
        <f t="shared" si="601"/>
        <v>3</v>
      </c>
      <c r="K500" s="80">
        <f t="shared" si="602"/>
        <v>3</v>
      </c>
      <c r="L500" s="82">
        <f t="shared" si="603"/>
        <v>3</v>
      </c>
      <c r="M500" s="80">
        <f t="shared" si="536"/>
        <v>25</v>
      </c>
      <c r="N500" s="80">
        <f t="shared" si="537"/>
        <v>60</v>
      </c>
      <c r="O500" s="80">
        <f t="shared" si="538"/>
        <v>60</v>
      </c>
      <c r="P500" s="80">
        <f t="shared" si="539"/>
        <v>300</v>
      </c>
      <c r="Q500" s="80">
        <f t="shared" si="540"/>
        <v>840</v>
      </c>
      <c r="R500" s="80">
        <f t="shared" si="541"/>
        <v>840</v>
      </c>
      <c r="S500" s="80">
        <f t="shared" si="542"/>
        <v>30</v>
      </c>
      <c r="T500" s="80">
        <f>0</f>
        <v>0</v>
      </c>
      <c r="U500" s="80">
        <f>'Int. Sens. Plot'!$B$2</f>
        <v>100</v>
      </c>
      <c r="V500" s="80">
        <f>'Int. Sens. Plot'!$B$3</f>
        <v>25</v>
      </c>
      <c r="W500" s="80">
        <f t="shared" si="543"/>
        <v>5</v>
      </c>
      <c r="X500" s="80">
        <f t="shared" si="544"/>
        <v>5</v>
      </c>
      <c r="Y500" s="225">
        <v>0.5</v>
      </c>
      <c r="Z500" s="80">
        <v>0</v>
      </c>
      <c r="AA500" s="86">
        <v>45</v>
      </c>
      <c r="AB500" s="86">
        <v>5</v>
      </c>
      <c r="AC500" s="80">
        <v>90</v>
      </c>
      <c r="AD500" s="80">
        <v>45</v>
      </c>
      <c r="AE500" s="80">
        <v>12</v>
      </c>
      <c r="AF500" s="80">
        <f t="shared" si="545"/>
        <v>45</v>
      </c>
      <c r="AG500" s="80">
        <f t="shared" si="546"/>
        <v>45</v>
      </c>
      <c r="AH500" s="86">
        <v>0</v>
      </c>
      <c r="AI500" s="86">
        <v>12</v>
      </c>
      <c r="AJ500" s="40">
        <v>480.9</v>
      </c>
      <c r="AK500" s="86">
        <v>9</v>
      </c>
      <c r="AL500" s="86">
        <v>0</v>
      </c>
      <c r="AM500" s="91">
        <v>1</v>
      </c>
      <c r="AN500" s="91">
        <v>0.1</v>
      </c>
      <c r="AO500" s="122">
        <v>3.5</v>
      </c>
      <c r="AP500" s="122">
        <v>10</v>
      </c>
      <c r="AQ500" s="122">
        <v>3</v>
      </c>
      <c r="AR500" s="122">
        <v>3</v>
      </c>
      <c r="AS500" s="122" t="str">
        <f t="shared" si="547"/>
        <v>Free</v>
      </c>
      <c r="AT500" s="119" t="s">
        <v>74</v>
      </c>
      <c r="AU500" s="321" t="s">
        <v>74</v>
      </c>
      <c r="AV500" s="306">
        <f t="shared" si="548"/>
        <v>15.857142857142858</v>
      </c>
      <c r="AW500" s="276">
        <f t="shared" si="549"/>
        <v>0.23333333333333334</v>
      </c>
      <c r="AX500" s="276">
        <f t="shared" si="550"/>
        <v>2.7777777777777776E-2</v>
      </c>
      <c r="AY500" s="125">
        <f t="shared" si="551"/>
        <v>3.2521017563653971</v>
      </c>
      <c r="AZ500" s="125">
        <f t="shared" si="552"/>
        <v>4.8781526345480959</v>
      </c>
      <c r="BA500" s="125">
        <f t="shared" si="553"/>
        <v>20.361346369873651</v>
      </c>
      <c r="BB500" s="125">
        <f t="shared" si="554"/>
        <v>0.79477744882543477</v>
      </c>
      <c r="BC500" s="125">
        <f t="shared" si="555"/>
        <v>0.99135678638929337</v>
      </c>
      <c r="BD500" s="326">
        <f t="shared" si="556"/>
        <v>475.30844956715652</v>
      </c>
      <c r="BE500" s="125">
        <f t="shared" si="557"/>
        <v>40</v>
      </c>
      <c r="BF500" s="125">
        <f t="shared" si="558"/>
        <v>16.909156943756308</v>
      </c>
      <c r="BG500" s="125">
        <f t="shared" si="559"/>
        <v>1.1978086274186128</v>
      </c>
      <c r="BH500" s="127">
        <f t="shared" si="560"/>
        <v>70</v>
      </c>
      <c r="BI500" s="125">
        <f t="shared" si="561"/>
        <v>0.22749999999999998</v>
      </c>
      <c r="BJ500" s="125">
        <f t="shared" si="562"/>
        <v>4.2674999999999998E-2</v>
      </c>
      <c r="BK500" s="127">
        <f t="shared" si="563"/>
        <v>49</v>
      </c>
      <c r="BL500" s="126">
        <f>IF(AS500="Signalized",(AC500-BK500)^2/(2*AC500),IF(AS500="Free",PEDBIKE_DELAY(AX500,AW500,AF500,AE500,AO500,AR500,AM500,L500,TRUE),IF(AS500="Stop",1,"Control N/A!")))</f>
        <v>1.7852082701904313</v>
      </c>
      <c r="BM500" s="125">
        <f t="shared" si="564"/>
        <v>2.3239356964763879E-2</v>
      </c>
      <c r="BN500" s="125">
        <f t="shared" si="565"/>
        <v>2.0909229843833765</v>
      </c>
      <c r="BO500" s="124" t="str">
        <f t="shared" si="566"/>
        <v>B</v>
      </c>
      <c r="BP500" s="310"/>
      <c r="BQ500" s="302">
        <f t="shared" si="567"/>
        <v>1500</v>
      </c>
      <c r="BR500" s="126">
        <v>485</v>
      </c>
      <c r="BS500" s="127">
        <f t="shared" si="568"/>
        <v>0.23148038783893557</v>
      </c>
      <c r="BT500" s="126">
        <f t="shared" si="569"/>
        <v>22.5</v>
      </c>
      <c r="BU500" s="303">
        <f t="shared" si="570"/>
        <v>7.5</v>
      </c>
      <c r="BV500" s="276">
        <f t="shared" si="571"/>
        <v>0.23333333333333334</v>
      </c>
      <c r="BW500" s="276">
        <f t="shared" si="572"/>
        <v>6.9444444444444441E-3</v>
      </c>
      <c r="BX500" s="125">
        <f t="shared" si="573"/>
        <v>1</v>
      </c>
      <c r="BY500" s="125">
        <f t="shared" si="574"/>
        <v>3.3307669068136862E-2</v>
      </c>
      <c r="BZ500" s="125">
        <f t="shared" si="575"/>
        <v>7.5</v>
      </c>
      <c r="CA500" s="125">
        <f t="shared" si="576"/>
        <v>3.8142423726775454E-2</v>
      </c>
      <c r="CB500" s="125">
        <f t="shared" si="577"/>
        <v>0.82622605654955472</v>
      </c>
      <c r="CC500" s="125">
        <f t="shared" si="578"/>
        <v>15.585164023062752</v>
      </c>
      <c r="CD500" s="125">
        <f t="shared" si="579"/>
        <v>2.7082954116096176</v>
      </c>
      <c r="CE500" s="125">
        <f t="shared" si="580"/>
        <v>6</v>
      </c>
      <c r="CF500" s="304" cm="1">
        <f t="array" ref="CF500">PEDBIKE_DELAY(BW500,BV500,AG500,AH500,AP500,AQ500,AN500,L500,FALSE)</f>
        <v>5.0544218418121787</v>
      </c>
      <c r="CG500" s="306">
        <f t="shared" si="581"/>
        <v>7.5</v>
      </c>
      <c r="CH500" s="125">
        <f t="shared" si="582"/>
        <v>1</v>
      </c>
      <c r="CI500" s="125">
        <f t="shared" si="583"/>
        <v>3.3307669068136862E-2</v>
      </c>
      <c r="CJ500" s="125">
        <f t="shared" si="584"/>
        <v>7.5</v>
      </c>
      <c r="CK500" s="125">
        <f t="shared" si="585"/>
        <v>0.82622605654955483</v>
      </c>
      <c r="CL500" s="125">
        <f t="shared" si="586"/>
        <v>1</v>
      </c>
      <c r="CM500" s="125">
        <f t="shared" si="587"/>
        <v>12.876868611453132</v>
      </c>
      <c r="CN500" s="125">
        <f t="shared" si="588"/>
        <v>2.7082954116096176</v>
      </c>
      <c r="CO500" s="127">
        <f t="shared" si="589"/>
        <v>6</v>
      </c>
      <c r="CP500" s="125" cm="1">
        <f t="array" ref="CP500">PEDBIKE_DELAY(BW500,AW500,AG500,AH500,AP500,AQ500,AN500,L500,FALSE)</f>
        <v>5.0544218418121787</v>
      </c>
      <c r="CQ500" s="126">
        <f t="shared" si="590"/>
        <v>30.5</v>
      </c>
      <c r="CR500" s="126">
        <f t="shared" si="591"/>
        <v>78.5</v>
      </c>
      <c r="CS500" s="126">
        <f t="shared" si="592"/>
        <v>54.5</v>
      </c>
      <c r="CT500" s="304">
        <f t="shared" si="593"/>
        <v>35.950000000000003</v>
      </c>
      <c r="CU500" s="126">
        <f t="shared" si="604"/>
        <v>0</v>
      </c>
      <c r="CV500" s="126">
        <f t="shared" si="594"/>
        <v>0</v>
      </c>
      <c r="CW500" s="127">
        <f t="shared" si="595"/>
        <v>0</v>
      </c>
      <c r="CX500" s="124">
        <f t="shared" si="596"/>
        <v>12</v>
      </c>
      <c r="CY500" s="124">
        <f t="shared" si="605"/>
        <v>0.6825</v>
      </c>
      <c r="CZ500" s="124">
        <f t="shared" si="606"/>
        <v>0</v>
      </c>
      <c r="DA500" s="125">
        <f t="shared" si="597"/>
        <v>-1.8843000000000001</v>
      </c>
      <c r="DB500" s="125">
        <f t="shared" si="598"/>
        <v>0.23099999999999998</v>
      </c>
      <c r="DC500" s="125">
        <f t="shared" si="599"/>
        <v>2.4790999999999994</v>
      </c>
      <c r="DD500" s="125">
        <f t="shared" si="607"/>
        <v>1.1616</v>
      </c>
      <c r="DE500" s="298" t="str">
        <f t="shared" si="600"/>
        <v>B</v>
      </c>
    </row>
    <row r="501" spans="1:109" x14ac:dyDescent="0.25">
      <c r="A501" s="23">
        <v>400</v>
      </c>
      <c r="B501" s="23">
        <v>25</v>
      </c>
      <c r="C501" s="23">
        <v>3</v>
      </c>
      <c r="D501" s="23" t="s">
        <v>267</v>
      </c>
      <c r="E501" s="312">
        <f t="shared" si="532"/>
        <v>2.1738029364014806</v>
      </c>
      <c r="F501" s="287" t="str">
        <f t="shared" si="533"/>
        <v>B</v>
      </c>
      <c r="G501" s="312">
        <f t="shared" si="534"/>
        <v>2.5560999999999994</v>
      </c>
      <c r="H501" s="312">
        <f t="shared" si="534"/>
        <v>1.4660999999999997</v>
      </c>
      <c r="I501" s="287" t="str">
        <f t="shared" si="535"/>
        <v>B</v>
      </c>
      <c r="J501" s="320">
        <f t="shared" si="601"/>
        <v>3</v>
      </c>
      <c r="K501" s="80">
        <f t="shared" si="602"/>
        <v>3</v>
      </c>
      <c r="L501" s="82">
        <f t="shared" si="603"/>
        <v>3</v>
      </c>
      <c r="M501" s="80">
        <f t="shared" si="536"/>
        <v>25</v>
      </c>
      <c r="N501" s="80">
        <f t="shared" si="537"/>
        <v>80</v>
      </c>
      <c r="O501" s="80">
        <f t="shared" si="538"/>
        <v>80</v>
      </c>
      <c r="P501" s="80">
        <f t="shared" si="539"/>
        <v>400</v>
      </c>
      <c r="Q501" s="80">
        <f t="shared" si="540"/>
        <v>1120</v>
      </c>
      <c r="R501" s="80">
        <f t="shared" si="541"/>
        <v>1120</v>
      </c>
      <c r="S501" s="80">
        <f t="shared" si="542"/>
        <v>40</v>
      </c>
      <c r="T501" s="80">
        <f>0</f>
        <v>0</v>
      </c>
      <c r="U501" s="80">
        <f>'Int. Sens. Plot'!$B$2</f>
        <v>100</v>
      </c>
      <c r="V501" s="80">
        <f>'Int. Sens. Plot'!$B$3</f>
        <v>25</v>
      </c>
      <c r="W501" s="80">
        <f t="shared" si="543"/>
        <v>5</v>
      </c>
      <c r="X501" s="80">
        <f t="shared" si="544"/>
        <v>5</v>
      </c>
      <c r="Y501" s="225">
        <v>0.5</v>
      </c>
      <c r="Z501" s="80">
        <v>0</v>
      </c>
      <c r="AA501" s="86">
        <v>45</v>
      </c>
      <c r="AB501" s="86">
        <v>5</v>
      </c>
      <c r="AC501" s="80">
        <v>90</v>
      </c>
      <c r="AD501" s="80">
        <v>45</v>
      </c>
      <c r="AE501" s="80">
        <v>12</v>
      </c>
      <c r="AF501" s="80">
        <f t="shared" si="545"/>
        <v>45</v>
      </c>
      <c r="AG501" s="80">
        <f t="shared" si="546"/>
        <v>45</v>
      </c>
      <c r="AH501" s="86">
        <v>0</v>
      </c>
      <c r="AI501" s="86">
        <v>12</v>
      </c>
      <c r="AJ501" s="40">
        <v>481.9</v>
      </c>
      <c r="AK501" s="86">
        <v>9</v>
      </c>
      <c r="AL501" s="86">
        <v>0</v>
      </c>
      <c r="AM501" s="91">
        <v>1</v>
      </c>
      <c r="AN501" s="91">
        <v>0.1</v>
      </c>
      <c r="AO501" s="122">
        <v>3.5</v>
      </c>
      <c r="AP501" s="122">
        <v>10</v>
      </c>
      <c r="AQ501" s="122">
        <v>3</v>
      </c>
      <c r="AR501" s="122">
        <v>3</v>
      </c>
      <c r="AS501" s="122" t="str">
        <f t="shared" si="547"/>
        <v>Free</v>
      </c>
      <c r="AT501" s="119" t="s">
        <v>74</v>
      </c>
      <c r="AU501" s="321" t="s">
        <v>74</v>
      </c>
      <c r="AV501" s="306">
        <f t="shared" si="548"/>
        <v>15.857142857142858</v>
      </c>
      <c r="AW501" s="276">
        <f t="shared" si="549"/>
        <v>0.31111111111111112</v>
      </c>
      <c r="AX501" s="276">
        <f t="shared" si="550"/>
        <v>2.7777777777777776E-2</v>
      </c>
      <c r="AY501" s="125">
        <f t="shared" si="551"/>
        <v>7.9809464963924688</v>
      </c>
      <c r="AZ501" s="125">
        <f t="shared" si="552"/>
        <v>11.971419744588703</v>
      </c>
      <c r="BA501" s="125">
        <f t="shared" si="553"/>
        <v>29.819035849927793</v>
      </c>
      <c r="BB501" s="125">
        <f t="shared" si="554"/>
        <v>0.95460459808689768</v>
      </c>
      <c r="BC501" s="125">
        <f t="shared" si="555"/>
        <v>0.99990645176529891</v>
      </c>
      <c r="BD501" s="326">
        <f t="shared" si="556"/>
        <v>34329.840059545604</v>
      </c>
      <c r="BE501" s="125">
        <f t="shared" si="557"/>
        <v>139</v>
      </c>
      <c r="BF501" s="125">
        <f t="shared" si="558"/>
        <v>10.463456187358315</v>
      </c>
      <c r="BG501" s="125">
        <f t="shared" si="559"/>
        <v>1.1978086274186128</v>
      </c>
      <c r="BH501" s="127">
        <f t="shared" si="560"/>
        <v>93.333333333333329</v>
      </c>
      <c r="BI501" s="125">
        <f t="shared" si="561"/>
        <v>0.30333333333333329</v>
      </c>
      <c r="BJ501" s="125">
        <f t="shared" si="562"/>
        <v>5.6899999999999999E-2</v>
      </c>
      <c r="BK501" s="127">
        <f t="shared" si="563"/>
        <v>49</v>
      </c>
      <c r="BL501" s="126">
        <f>IF(AS501="Signalized",(AC501-BK501)^2/(2*AC501),IF(AS501="Free",PEDBIKE_DELAY(AX501,AW501,AF501,AE501,AO501,AR501,AM501,L501,TRUE),IF(AS501="Stop",1,"Control N/A!")))</f>
        <v>1.492605250698986</v>
      </c>
      <c r="BM501" s="125">
        <f t="shared" si="564"/>
        <v>1.6060975649534338E-2</v>
      </c>
      <c r="BN501" s="125">
        <f t="shared" si="565"/>
        <v>2.1738029364014806</v>
      </c>
      <c r="BO501" s="124" t="str">
        <f t="shared" si="566"/>
        <v>B</v>
      </c>
      <c r="BP501" s="310"/>
      <c r="BQ501" s="302">
        <f t="shared" si="567"/>
        <v>1500</v>
      </c>
      <c r="BR501" s="126">
        <v>486</v>
      </c>
      <c r="BS501" s="127">
        <f t="shared" si="568"/>
        <v>1.5299627558378943E-2</v>
      </c>
      <c r="BT501" s="126">
        <f t="shared" si="569"/>
        <v>22.5</v>
      </c>
      <c r="BU501" s="303">
        <f t="shared" si="570"/>
        <v>7.5</v>
      </c>
      <c r="BV501" s="276">
        <f t="shared" si="571"/>
        <v>0.31111111111111112</v>
      </c>
      <c r="BW501" s="276">
        <f t="shared" si="572"/>
        <v>6.9444444444444441E-3</v>
      </c>
      <c r="BX501" s="125">
        <f t="shared" si="573"/>
        <v>1</v>
      </c>
      <c r="BY501" s="125">
        <f t="shared" si="574"/>
        <v>2.1300439821176159E-2</v>
      </c>
      <c r="BZ501" s="125">
        <f t="shared" si="575"/>
        <v>7.5</v>
      </c>
      <c r="CA501" s="125">
        <f t="shared" si="576"/>
        <v>5.0530481425114515E-2</v>
      </c>
      <c r="CB501" s="125">
        <f t="shared" si="577"/>
        <v>0.9030280321355949</v>
      </c>
      <c r="CC501" s="125">
        <f t="shared" si="578"/>
        <v>24.84115516934337</v>
      </c>
      <c r="CD501" s="125">
        <f t="shared" si="579"/>
        <v>2.4088957007962648</v>
      </c>
      <c r="CE501" s="125">
        <f t="shared" si="580"/>
        <v>10</v>
      </c>
      <c r="CF501" s="304" cm="1">
        <f t="array" ref="CF501">PEDBIKE_DELAY(BW501,BV501,AG501,AH501,AP501,AQ501,AN501,L501,FALSE)</f>
        <v>7.8055033822376885</v>
      </c>
      <c r="CG501" s="306">
        <f t="shared" si="581"/>
        <v>7.5</v>
      </c>
      <c r="CH501" s="125">
        <f t="shared" si="582"/>
        <v>1</v>
      </c>
      <c r="CI501" s="125">
        <f t="shared" si="583"/>
        <v>2.1300439821176159E-2</v>
      </c>
      <c r="CJ501" s="125">
        <f t="shared" si="584"/>
        <v>7.5</v>
      </c>
      <c r="CK501" s="125">
        <f t="shared" si="585"/>
        <v>0.9030280321355949</v>
      </c>
      <c r="CL501" s="125">
        <f t="shared" si="586"/>
        <v>1</v>
      </c>
      <c r="CM501" s="125">
        <f t="shared" si="587"/>
        <v>22.432259468547105</v>
      </c>
      <c r="CN501" s="125">
        <f t="shared" si="588"/>
        <v>2.4088957007962648</v>
      </c>
      <c r="CO501" s="127">
        <f t="shared" si="589"/>
        <v>10</v>
      </c>
      <c r="CP501" s="125" cm="1">
        <f t="array" ref="CP501">PEDBIKE_DELAY(BW501,AW501,AG501,AH501,AP501,AQ501,AN501,L501,FALSE)</f>
        <v>7.8055033822376885</v>
      </c>
      <c r="CQ501" s="126">
        <f t="shared" si="590"/>
        <v>30.5</v>
      </c>
      <c r="CR501" s="126">
        <f t="shared" si="591"/>
        <v>78.5</v>
      </c>
      <c r="CS501" s="126">
        <f t="shared" si="592"/>
        <v>54.5</v>
      </c>
      <c r="CT501" s="304">
        <f t="shared" si="593"/>
        <v>35.950000000000003</v>
      </c>
      <c r="CU501" s="126">
        <f t="shared" si="604"/>
        <v>0</v>
      </c>
      <c r="CV501" s="126">
        <f t="shared" si="594"/>
        <v>0</v>
      </c>
      <c r="CW501" s="127">
        <f t="shared" si="595"/>
        <v>0</v>
      </c>
      <c r="CX501" s="124">
        <f t="shared" si="596"/>
        <v>12</v>
      </c>
      <c r="CY501" s="124">
        <f t="shared" si="605"/>
        <v>0.90999999999999992</v>
      </c>
      <c r="CZ501" s="124">
        <f t="shared" si="606"/>
        <v>0</v>
      </c>
      <c r="DA501" s="125">
        <f t="shared" si="597"/>
        <v>-1.8843000000000001</v>
      </c>
      <c r="DB501" s="125">
        <f t="shared" si="598"/>
        <v>0.308</v>
      </c>
      <c r="DC501" s="125">
        <f t="shared" si="599"/>
        <v>2.5560999999999994</v>
      </c>
      <c r="DD501" s="125">
        <f t="shared" si="607"/>
        <v>1.4660999999999997</v>
      </c>
      <c r="DE501" s="298" t="str">
        <f t="shared" si="600"/>
        <v>B</v>
      </c>
    </row>
    <row r="502" spans="1:109" x14ac:dyDescent="0.25">
      <c r="A502" s="23">
        <v>500</v>
      </c>
      <c r="B502" s="23">
        <v>25</v>
      </c>
      <c r="C502" s="23">
        <v>3</v>
      </c>
      <c r="D502" s="23" t="s">
        <v>267</v>
      </c>
      <c r="E502" s="312">
        <f t="shared" si="532"/>
        <v>2.2566905415252418</v>
      </c>
      <c r="F502" s="287" t="str">
        <f t="shared" si="533"/>
        <v>B</v>
      </c>
      <c r="G502" s="312">
        <f t="shared" si="534"/>
        <v>2.6330999999999993</v>
      </c>
      <c r="H502" s="312">
        <f t="shared" si="534"/>
        <v>1.7706000000000002</v>
      </c>
      <c r="I502" s="287" t="str">
        <f t="shared" si="535"/>
        <v>B</v>
      </c>
      <c r="J502" s="320">
        <f t="shared" si="601"/>
        <v>3</v>
      </c>
      <c r="K502" s="80">
        <f t="shared" si="602"/>
        <v>3</v>
      </c>
      <c r="L502" s="82">
        <f t="shared" si="603"/>
        <v>3</v>
      </c>
      <c r="M502" s="80">
        <f t="shared" si="536"/>
        <v>25</v>
      </c>
      <c r="N502" s="80">
        <f t="shared" si="537"/>
        <v>100</v>
      </c>
      <c r="O502" s="80">
        <f t="shared" si="538"/>
        <v>100</v>
      </c>
      <c r="P502" s="80">
        <f t="shared" si="539"/>
        <v>500</v>
      </c>
      <c r="Q502" s="80">
        <f t="shared" si="540"/>
        <v>1400</v>
      </c>
      <c r="R502" s="80">
        <f t="shared" si="541"/>
        <v>1400</v>
      </c>
      <c r="S502" s="80">
        <f t="shared" si="542"/>
        <v>50</v>
      </c>
      <c r="T502" s="80">
        <f>0</f>
        <v>0</v>
      </c>
      <c r="U502" s="80">
        <f>'Int. Sens. Plot'!$B$2</f>
        <v>100</v>
      </c>
      <c r="V502" s="80">
        <f>'Int. Sens. Plot'!$B$3</f>
        <v>25</v>
      </c>
      <c r="W502" s="80">
        <f t="shared" si="543"/>
        <v>5</v>
      </c>
      <c r="X502" s="80">
        <f t="shared" si="544"/>
        <v>5</v>
      </c>
      <c r="Y502" s="225">
        <v>0.5</v>
      </c>
      <c r="Z502" s="80">
        <v>0</v>
      </c>
      <c r="AA502" s="86">
        <v>45</v>
      </c>
      <c r="AB502" s="86">
        <v>5</v>
      </c>
      <c r="AC502" s="80">
        <v>90</v>
      </c>
      <c r="AD502" s="80">
        <v>45</v>
      </c>
      <c r="AE502" s="80">
        <v>12</v>
      </c>
      <c r="AF502" s="80">
        <f t="shared" si="545"/>
        <v>45</v>
      </c>
      <c r="AG502" s="80">
        <f t="shared" si="546"/>
        <v>45</v>
      </c>
      <c r="AH502" s="86">
        <v>0</v>
      </c>
      <c r="AI502" s="86">
        <v>12</v>
      </c>
      <c r="AJ502" s="40">
        <v>482.9</v>
      </c>
      <c r="AK502" s="86">
        <v>9</v>
      </c>
      <c r="AL502" s="86">
        <v>0</v>
      </c>
      <c r="AM502" s="91">
        <v>1</v>
      </c>
      <c r="AN502" s="91">
        <v>0.1</v>
      </c>
      <c r="AO502" s="122">
        <v>3.5</v>
      </c>
      <c r="AP502" s="122">
        <v>10</v>
      </c>
      <c r="AQ502" s="122">
        <v>3</v>
      </c>
      <c r="AR502" s="122">
        <v>3</v>
      </c>
      <c r="AS502" s="122" t="str">
        <f t="shared" si="547"/>
        <v>Free</v>
      </c>
      <c r="AT502" s="119" t="s">
        <v>74</v>
      </c>
      <c r="AU502" s="321" t="s">
        <v>74</v>
      </c>
      <c r="AV502" s="306">
        <f t="shared" si="548"/>
        <v>15.857142857142858</v>
      </c>
      <c r="AW502" s="276">
        <f t="shared" si="549"/>
        <v>0.3888888888888889</v>
      </c>
      <c r="AX502" s="276">
        <f t="shared" si="550"/>
        <v>2.7777777777777776E-2</v>
      </c>
      <c r="AY502" s="125">
        <f t="shared" si="551"/>
        <v>21.582534372604808</v>
      </c>
      <c r="AZ502" s="125">
        <f t="shared" si="552"/>
        <v>32.373801558907211</v>
      </c>
      <c r="BA502" s="125">
        <f t="shared" si="553"/>
        <v>57.022211602352471</v>
      </c>
      <c r="BB502" s="125">
        <f t="shared" si="554"/>
        <v>0.9993836947433572</v>
      </c>
      <c r="BC502" s="125">
        <f t="shared" si="555"/>
        <v>0.99999999976590748</v>
      </c>
      <c r="BD502" s="326">
        <f t="shared" si="556"/>
        <v>10984665763.311842</v>
      </c>
      <c r="BE502" s="125">
        <f t="shared" si="557"/>
        <v>477</v>
      </c>
      <c r="BF502" s="125">
        <f t="shared" si="558"/>
        <v>7.651363919962332</v>
      </c>
      <c r="BG502" s="125">
        <f t="shared" si="559"/>
        <v>1.1978086274186128</v>
      </c>
      <c r="BH502" s="127">
        <f t="shared" si="560"/>
        <v>116.66666666666667</v>
      </c>
      <c r="BI502" s="125">
        <f t="shared" si="561"/>
        <v>0.37916666666666665</v>
      </c>
      <c r="BJ502" s="125">
        <f t="shared" si="562"/>
        <v>7.1124999999999994E-2</v>
      </c>
      <c r="BK502" s="127">
        <f t="shared" si="563"/>
        <v>49</v>
      </c>
      <c r="BL502" s="126">
        <f>IF(AS502="Signalized",(AC502-BK502)^2/(2*AC502),IF(AS502="Free",PEDBIKE_DELAY(AX502,AW502,AF502,AE502,AO502,AR502,AM502,L502,TRUE),IF(AS502="Stop",1,"Control N/A!")))</f>
        <v>1.2481992731151121</v>
      </c>
      <c r="BM502" s="125">
        <f t="shared" si="564"/>
        <v>8.8902474399629849E-3</v>
      </c>
      <c r="BN502" s="125">
        <f t="shared" si="565"/>
        <v>2.2566905415252418</v>
      </c>
      <c r="BO502" s="124" t="str">
        <f t="shared" si="566"/>
        <v>B</v>
      </c>
      <c r="BP502" s="310"/>
      <c r="BQ502" s="302">
        <f t="shared" si="567"/>
        <v>1500</v>
      </c>
      <c r="BR502" s="126">
        <v>487</v>
      </c>
      <c r="BS502" s="127">
        <f t="shared" si="568"/>
        <v>1.0000507090203753E-3</v>
      </c>
      <c r="BT502" s="126">
        <f t="shared" si="569"/>
        <v>22.5</v>
      </c>
      <c r="BU502" s="303">
        <f t="shared" si="570"/>
        <v>7.5</v>
      </c>
      <c r="BV502" s="276">
        <f t="shared" si="571"/>
        <v>0.3888888888888889</v>
      </c>
      <c r="BW502" s="276">
        <f t="shared" si="572"/>
        <v>6.9444444444444441E-3</v>
      </c>
      <c r="BX502" s="125">
        <f t="shared" si="573"/>
        <v>1</v>
      </c>
      <c r="BY502" s="125">
        <f t="shared" si="574"/>
        <v>1.3996143044727525E-2</v>
      </c>
      <c r="BZ502" s="125">
        <f t="shared" si="575"/>
        <v>7.5</v>
      </c>
      <c r="CA502" s="125">
        <f t="shared" si="576"/>
        <v>6.2758989542181842E-2</v>
      </c>
      <c r="CB502" s="125">
        <f t="shared" si="577"/>
        <v>0.94588623377717829</v>
      </c>
      <c r="CC502" s="125">
        <f t="shared" si="578"/>
        <v>39.589863639824173</v>
      </c>
      <c r="CD502" s="125">
        <f t="shared" si="579"/>
        <v>2.14235662579883</v>
      </c>
      <c r="CE502" s="125">
        <f t="shared" si="580"/>
        <v>18</v>
      </c>
      <c r="CF502" s="304" cm="1">
        <f t="array" ref="CF502">PEDBIKE_DELAY(BW502,BV502,AG502,AH502,AP502,AQ502,AN502,L502,FALSE)</f>
        <v>11.343707408565972</v>
      </c>
      <c r="CG502" s="306">
        <f t="shared" si="581"/>
        <v>7.5</v>
      </c>
      <c r="CH502" s="125">
        <f t="shared" si="582"/>
        <v>1</v>
      </c>
      <c r="CI502" s="125">
        <f t="shared" si="583"/>
        <v>1.3996143044727525E-2</v>
      </c>
      <c r="CJ502" s="125">
        <f t="shared" si="584"/>
        <v>7.5</v>
      </c>
      <c r="CK502" s="125">
        <f t="shared" si="585"/>
        <v>0.9458862337771784</v>
      </c>
      <c r="CL502" s="125">
        <f t="shared" si="586"/>
        <v>1</v>
      </c>
      <c r="CM502" s="125">
        <f t="shared" si="587"/>
        <v>37.447507014025341</v>
      </c>
      <c r="CN502" s="125">
        <f t="shared" si="588"/>
        <v>2.14235662579883</v>
      </c>
      <c r="CO502" s="127">
        <f t="shared" si="589"/>
        <v>18</v>
      </c>
      <c r="CP502" s="125" cm="1">
        <f t="array" ref="CP502">PEDBIKE_DELAY(BW502,AW502,AG502,AH502,AP502,AQ502,AN502,L502,FALSE)</f>
        <v>11.343707408565972</v>
      </c>
      <c r="CQ502" s="126">
        <f t="shared" si="590"/>
        <v>30.5</v>
      </c>
      <c r="CR502" s="126">
        <f t="shared" si="591"/>
        <v>78.5</v>
      </c>
      <c r="CS502" s="126">
        <f t="shared" si="592"/>
        <v>54.5</v>
      </c>
      <c r="CT502" s="304">
        <f t="shared" si="593"/>
        <v>35.950000000000003</v>
      </c>
      <c r="CU502" s="126">
        <f t="shared" si="604"/>
        <v>0</v>
      </c>
      <c r="CV502" s="126">
        <f t="shared" si="594"/>
        <v>0</v>
      </c>
      <c r="CW502" s="127">
        <f t="shared" si="595"/>
        <v>0</v>
      </c>
      <c r="CX502" s="124">
        <f t="shared" si="596"/>
        <v>12</v>
      </c>
      <c r="CY502" s="124">
        <f t="shared" si="605"/>
        <v>1.1375</v>
      </c>
      <c r="CZ502" s="124">
        <f t="shared" si="606"/>
        <v>0</v>
      </c>
      <c r="DA502" s="125">
        <f t="shared" si="597"/>
        <v>-1.8843000000000001</v>
      </c>
      <c r="DB502" s="125">
        <f t="shared" si="598"/>
        <v>0.38500000000000001</v>
      </c>
      <c r="DC502" s="125">
        <f t="shared" si="599"/>
        <v>2.6330999999999993</v>
      </c>
      <c r="DD502" s="125">
        <f t="shared" si="607"/>
        <v>1.7706000000000002</v>
      </c>
      <c r="DE502" s="298" t="str">
        <f t="shared" si="600"/>
        <v>B</v>
      </c>
    </row>
    <row r="503" spans="1:109" x14ac:dyDescent="0.25">
      <c r="A503" s="23">
        <v>600</v>
      </c>
      <c r="B503" s="23">
        <v>25</v>
      </c>
      <c r="C503" s="23">
        <v>3</v>
      </c>
      <c r="D503" s="23" t="s">
        <v>267</v>
      </c>
      <c r="E503" s="312">
        <f t="shared" si="532"/>
        <v>2.3401571120664211</v>
      </c>
      <c r="F503" s="287" t="str">
        <f t="shared" si="533"/>
        <v>B</v>
      </c>
      <c r="G503" s="312">
        <f t="shared" si="534"/>
        <v>2.7100999999999993</v>
      </c>
      <c r="H503" s="312">
        <f t="shared" si="534"/>
        <v>2.0750999999999999</v>
      </c>
      <c r="I503" s="287" t="str">
        <f t="shared" si="535"/>
        <v>B</v>
      </c>
      <c r="J503" s="320">
        <f t="shared" si="601"/>
        <v>3</v>
      </c>
      <c r="K503" s="80">
        <f t="shared" si="602"/>
        <v>3</v>
      </c>
      <c r="L503" s="82">
        <f t="shared" si="603"/>
        <v>3</v>
      </c>
      <c r="M503" s="80">
        <f t="shared" si="536"/>
        <v>25</v>
      </c>
      <c r="N503" s="80">
        <f t="shared" si="537"/>
        <v>120</v>
      </c>
      <c r="O503" s="80">
        <f t="shared" si="538"/>
        <v>120</v>
      </c>
      <c r="P503" s="80">
        <f t="shared" si="539"/>
        <v>600</v>
      </c>
      <c r="Q503" s="80">
        <f t="shared" si="540"/>
        <v>1680</v>
      </c>
      <c r="R503" s="80">
        <f t="shared" si="541"/>
        <v>1680</v>
      </c>
      <c r="S503" s="80">
        <f t="shared" si="542"/>
        <v>60</v>
      </c>
      <c r="T503" s="80">
        <f>0</f>
        <v>0</v>
      </c>
      <c r="U503" s="80">
        <f>'Int. Sens. Plot'!$B$2</f>
        <v>100</v>
      </c>
      <c r="V503" s="80">
        <f>'Int. Sens. Plot'!$B$3</f>
        <v>25</v>
      </c>
      <c r="W503" s="80">
        <f t="shared" si="543"/>
        <v>5</v>
      </c>
      <c r="X503" s="80">
        <f t="shared" si="544"/>
        <v>5</v>
      </c>
      <c r="Y503" s="225">
        <v>0.5</v>
      </c>
      <c r="Z503" s="80">
        <v>0</v>
      </c>
      <c r="AA503" s="86">
        <v>45</v>
      </c>
      <c r="AB503" s="86">
        <v>5</v>
      </c>
      <c r="AC503" s="80">
        <v>90</v>
      </c>
      <c r="AD503" s="80">
        <v>45</v>
      </c>
      <c r="AE503" s="80">
        <v>12</v>
      </c>
      <c r="AF503" s="80">
        <f t="shared" si="545"/>
        <v>45</v>
      </c>
      <c r="AG503" s="80">
        <f t="shared" si="546"/>
        <v>45</v>
      </c>
      <c r="AH503" s="86">
        <v>0</v>
      </c>
      <c r="AI503" s="86">
        <v>12</v>
      </c>
      <c r="AJ503" s="40">
        <v>483.9</v>
      </c>
      <c r="AK503" s="86">
        <v>9</v>
      </c>
      <c r="AL503" s="86">
        <v>0</v>
      </c>
      <c r="AM503" s="91">
        <v>1</v>
      </c>
      <c r="AN503" s="91">
        <v>0.1</v>
      </c>
      <c r="AO503" s="122">
        <v>3.5</v>
      </c>
      <c r="AP503" s="122">
        <v>10</v>
      </c>
      <c r="AQ503" s="122">
        <v>3</v>
      </c>
      <c r="AR503" s="122">
        <v>3</v>
      </c>
      <c r="AS503" s="122" t="str">
        <f t="shared" si="547"/>
        <v>Free</v>
      </c>
      <c r="AT503" s="119" t="s">
        <v>74</v>
      </c>
      <c r="AU503" s="321" t="s">
        <v>74</v>
      </c>
      <c r="AV503" s="306">
        <f t="shared" si="548"/>
        <v>15.857142857142858</v>
      </c>
      <c r="AW503" s="276">
        <f t="shared" si="549"/>
        <v>0.46666666666666667</v>
      </c>
      <c r="AX503" s="276">
        <f t="shared" si="550"/>
        <v>2.7777777777777776E-2</v>
      </c>
      <c r="AY503" s="125">
        <f t="shared" si="551"/>
        <v>61.677868569486741</v>
      </c>
      <c r="AZ503" s="125">
        <f t="shared" si="552"/>
        <v>92.516802854230107</v>
      </c>
      <c r="BA503" s="125">
        <f t="shared" si="553"/>
        <v>137.21287999611633</v>
      </c>
      <c r="BB503" s="125">
        <f t="shared" si="554"/>
        <v>0.99999999946257168</v>
      </c>
      <c r="BC503" s="125">
        <f t="shared" si="555"/>
        <v>1</v>
      </c>
      <c r="BD503" s="326">
        <f t="shared" si="556"/>
        <v>1.380484852334953E+28</v>
      </c>
      <c r="BE503" s="125">
        <f t="shared" si="557"/>
        <v>1636</v>
      </c>
      <c r="BF503" s="125">
        <f t="shared" si="558"/>
        <v>6.1503584097827471</v>
      </c>
      <c r="BG503" s="125">
        <f t="shared" si="559"/>
        <v>1.1978086274186128</v>
      </c>
      <c r="BH503" s="127">
        <f t="shared" si="560"/>
        <v>140</v>
      </c>
      <c r="BI503" s="125">
        <f t="shared" si="561"/>
        <v>0.45499999999999996</v>
      </c>
      <c r="BJ503" s="125">
        <f t="shared" si="562"/>
        <v>8.5349999999999995E-2</v>
      </c>
      <c r="BK503" s="127">
        <f t="shared" si="563"/>
        <v>49</v>
      </c>
      <c r="BL503" s="126">
        <f>IF(AS503="Signalized",(AC503-BK503)^2/(2*AC503),IF(AS503="Free",PEDBIKE_DELAY(AX503,AW503,AF503,AE503,AO503,AR503,AM503,L503,TRUE),IF(AS503="Stop",1,"Control N/A!")))</f>
        <v>1.0589933839478969</v>
      </c>
      <c r="BM503" s="125">
        <f t="shared" si="564"/>
        <v>2.2984846478084587E-3</v>
      </c>
      <c r="BN503" s="125">
        <f t="shared" si="565"/>
        <v>2.3401571120664211</v>
      </c>
      <c r="BO503" s="124" t="str">
        <f t="shared" si="566"/>
        <v>B</v>
      </c>
      <c r="BP503" s="310"/>
      <c r="BQ503" s="302">
        <f t="shared" si="567"/>
        <v>1500</v>
      </c>
      <c r="BR503" s="126">
        <v>488</v>
      </c>
      <c r="BS503" s="127">
        <f t="shared" si="568"/>
        <v>6.4645409535223227E-5</v>
      </c>
      <c r="BT503" s="126">
        <f t="shared" si="569"/>
        <v>22.5</v>
      </c>
      <c r="BU503" s="303">
        <f t="shared" si="570"/>
        <v>7.5</v>
      </c>
      <c r="BV503" s="276">
        <f t="shared" si="571"/>
        <v>0.46666666666666667</v>
      </c>
      <c r="BW503" s="276">
        <f t="shared" si="572"/>
        <v>6.9444444444444441E-3</v>
      </c>
      <c r="BX503" s="125">
        <f t="shared" si="573"/>
        <v>1</v>
      </c>
      <c r="BY503" s="125">
        <f t="shared" si="574"/>
        <v>9.5443058980979947E-3</v>
      </c>
      <c r="BZ503" s="125">
        <f t="shared" si="575"/>
        <v>7.5</v>
      </c>
      <c r="CA503" s="125">
        <f t="shared" si="576"/>
        <v>7.4830002965798004E-2</v>
      </c>
      <c r="CB503" s="125">
        <f t="shared" si="577"/>
        <v>0.96980261657768141</v>
      </c>
      <c r="CC503" s="125">
        <f t="shared" si="578"/>
        <v>63.228150324192889</v>
      </c>
      <c r="CD503" s="125">
        <f t="shared" si="579"/>
        <v>1.9093246984236445</v>
      </c>
      <c r="CE503" s="125">
        <f t="shared" si="580"/>
        <v>33</v>
      </c>
      <c r="CF503" s="304" cm="1">
        <f t="array" ref="CF503">PEDBIKE_DELAY(BW503,BV503,AG503,AH503,AP503,AQ503,AN503,L503,FALSE)</f>
        <v>15.862508344014236</v>
      </c>
      <c r="CG503" s="306">
        <f t="shared" si="581"/>
        <v>7.5</v>
      </c>
      <c r="CH503" s="125">
        <f t="shared" si="582"/>
        <v>1</v>
      </c>
      <c r="CI503" s="125">
        <f t="shared" si="583"/>
        <v>9.5443058980979947E-3</v>
      </c>
      <c r="CJ503" s="125">
        <f t="shared" si="584"/>
        <v>7.5</v>
      </c>
      <c r="CK503" s="125">
        <f t="shared" si="585"/>
        <v>0.96980261657768152</v>
      </c>
      <c r="CL503" s="125">
        <f t="shared" si="586"/>
        <v>1</v>
      </c>
      <c r="CM503" s="125">
        <f t="shared" si="587"/>
        <v>61.318825625769236</v>
      </c>
      <c r="CN503" s="125">
        <f t="shared" si="588"/>
        <v>1.9093246984236445</v>
      </c>
      <c r="CO503" s="127">
        <f t="shared" si="589"/>
        <v>33</v>
      </c>
      <c r="CP503" s="125" cm="1">
        <f t="array" ref="CP503">PEDBIKE_DELAY(BW503,AW503,AG503,AH503,AP503,AQ503,AN503,L503,FALSE)</f>
        <v>15.862508344014236</v>
      </c>
      <c r="CQ503" s="126">
        <f t="shared" si="590"/>
        <v>30.5</v>
      </c>
      <c r="CR503" s="126">
        <f t="shared" si="591"/>
        <v>78.5</v>
      </c>
      <c r="CS503" s="126">
        <f t="shared" si="592"/>
        <v>54.5</v>
      </c>
      <c r="CT503" s="304">
        <f t="shared" si="593"/>
        <v>35.950000000000003</v>
      </c>
      <c r="CU503" s="126">
        <f t="shared" si="604"/>
        <v>0</v>
      </c>
      <c r="CV503" s="126">
        <f t="shared" si="594"/>
        <v>0</v>
      </c>
      <c r="CW503" s="127">
        <f t="shared" si="595"/>
        <v>0</v>
      </c>
      <c r="CX503" s="124">
        <f t="shared" si="596"/>
        <v>12</v>
      </c>
      <c r="CY503" s="124">
        <f t="shared" si="605"/>
        <v>1.365</v>
      </c>
      <c r="CZ503" s="124">
        <f t="shared" si="606"/>
        <v>0</v>
      </c>
      <c r="DA503" s="125">
        <f t="shared" si="597"/>
        <v>-1.8843000000000001</v>
      </c>
      <c r="DB503" s="125">
        <f t="shared" si="598"/>
        <v>0.46199999999999997</v>
      </c>
      <c r="DC503" s="125">
        <f t="shared" si="599"/>
        <v>2.7100999999999993</v>
      </c>
      <c r="DD503" s="125">
        <f t="shared" si="607"/>
        <v>2.0750999999999999</v>
      </c>
      <c r="DE503" s="298" t="str">
        <f t="shared" si="600"/>
        <v>B</v>
      </c>
    </row>
    <row r="504" spans="1:109" x14ac:dyDescent="0.25">
      <c r="A504" s="23">
        <v>700</v>
      </c>
      <c r="B504" s="23">
        <v>25</v>
      </c>
      <c r="C504" s="23">
        <v>3</v>
      </c>
      <c r="D504" s="23" t="s">
        <v>267</v>
      </c>
      <c r="E504" s="312">
        <f t="shared" si="532"/>
        <v>2.4243204551773778</v>
      </c>
      <c r="F504" s="287" t="str">
        <f t="shared" si="533"/>
        <v>B</v>
      </c>
      <c r="G504" s="312">
        <f t="shared" si="534"/>
        <v>2.7870999999999992</v>
      </c>
      <c r="H504" s="312">
        <f t="shared" si="534"/>
        <v>2.3795999999999999</v>
      </c>
      <c r="I504" s="287" t="str">
        <f t="shared" si="535"/>
        <v>C</v>
      </c>
      <c r="J504" s="320">
        <f t="shared" si="601"/>
        <v>3</v>
      </c>
      <c r="K504" s="80">
        <f t="shared" si="602"/>
        <v>3</v>
      </c>
      <c r="L504" s="82">
        <f t="shared" si="603"/>
        <v>3</v>
      </c>
      <c r="M504" s="80">
        <f t="shared" si="536"/>
        <v>25</v>
      </c>
      <c r="N504" s="80">
        <f t="shared" si="537"/>
        <v>140</v>
      </c>
      <c r="O504" s="80">
        <f t="shared" si="538"/>
        <v>140</v>
      </c>
      <c r="P504" s="80">
        <f t="shared" si="539"/>
        <v>700</v>
      </c>
      <c r="Q504" s="80">
        <f t="shared" si="540"/>
        <v>1960</v>
      </c>
      <c r="R504" s="80">
        <f t="shared" si="541"/>
        <v>1960</v>
      </c>
      <c r="S504" s="80">
        <f t="shared" si="542"/>
        <v>70</v>
      </c>
      <c r="T504" s="80">
        <f>0</f>
        <v>0</v>
      </c>
      <c r="U504" s="80">
        <f>'Int. Sens. Plot'!$B$2</f>
        <v>100</v>
      </c>
      <c r="V504" s="80">
        <f>'Int. Sens. Plot'!$B$3</f>
        <v>25</v>
      </c>
      <c r="W504" s="80">
        <f t="shared" si="543"/>
        <v>5</v>
      </c>
      <c r="X504" s="80">
        <f t="shared" si="544"/>
        <v>5</v>
      </c>
      <c r="Y504" s="225">
        <v>0.5</v>
      </c>
      <c r="Z504" s="80">
        <v>0</v>
      </c>
      <c r="AA504" s="86">
        <v>45</v>
      </c>
      <c r="AB504" s="86">
        <v>5</v>
      </c>
      <c r="AC504" s="80">
        <v>90</v>
      </c>
      <c r="AD504" s="80">
        <v>45</v>
      </c>
      <c r="AE504" s="80">
        <v>12</v>
      </c>
      <c r="AF504" s="80">
        <f t="shared" si="545"/>
        <v>45</v>
      </c>
      <c r="AG504" s="80">
        <f t="shared" si="546"/>
        <v>45</v>
      </c>
      <c r="AH504" s="86">
        <v>0</v>
      </c>
      <c r="AI504" s="86">
        <v>12</v>
      </c>
      <c r="AJ504" s="40">
        <v>484.9</v>
      </c>
      <c r="AK504" s="86">
        <v>9</v>
      </c>
      <c r="AL504" s="86">
        <v>0</v>
      </c>
      <c r="AM504" s="91">
        <v>1</v>
      </c>
      <c r="AN504" s="91">
        <v>0.1</v>
      </c>
      <c r="AO504" s="122">
        <v>3.5</v>
      </c>
      <c r="AP504" s="122">
        <v>10</v>
      </c>
      <c r="AQ504" s="122">
        <v>3</v>
      </c>
      <c r="AR504" s="122">
        <v>3</v>
      </c>
      <c r="AS504" s="122" t="str">
        <f t="shared" si="547"/>
        <v>Free</v>
      </c>
      <c r="AT504" s="119" t="s">
        <v>74</v>
      </c>
      <c r="AU504" s="321" t="s">
        <v>74</v>
      </c>
      <c r="AV504" s="306">
        <f t="shared" si="548"/>
        <v>15.857142857142858</v>
      </c>
      <c r="AW504" s="276">
        <f t="shared" si="549"/>
        <v>0.5444444444444444</v>
      </c>
      <c r="AX504" s="276">
        <f t="shared" si="550"/>
        <v>2.7777777777777776E-2</v>
      </c>
      <c r="AY504" s="125">
        <f t="shared" si="551"/>
        <v>182.14833055200393</v>
      </c>
      <c r="AZ504" s="125">
        <f t="shared" si="552"/>
        <v>273.22249582800589</v>
      </c>
      <c r="BA504" s="125">
        <f t="shared" si="553"/>
        <v>378.15380396115069</v>
      </c>
      <c r="BB504" s="125">
        <f t="shared" si="554"/>
        <v>1</v>
      </c>
      <c r="BC504" s="125">
        <f t="shared" si="555"/>
        <v>1</v>
      </c>
      <c r="BD504" s="326">
        <f t="shared" si="556"/>
        <v>4.766697932927142E+89</v>
      </c>
      <c r="BE504" s="125">
        <f t="shared" si="557"/>
        <v>5616</v>
      </c>
      <c r="BF504" s="125">
        <f t="shared" si="558"/>
        <v>5.2218695013155836</v>
      </c>
      <c r="BG504" s="125">
        <f t="shared" si="559"/>
        <v>1.1978086274186128</v>
      </c>
      <c r="BH504" s="127">
        <f t="shared" si="560"/>
        <v>163.33333333333334</v>
      </c>
      <c r="BI504" s="125">
        <f t="shared" si="561"/>
        <v>0.53083333333333338</v>
      </c>
      <c r="BJ504" s="125">
        <f t="shared" si="562"/>
        <v>9.9574999999999997E-2</v>
      </c>
      <c r="BK504" s="127">
        <f t="shared" si="563"/>
        <v>49</v>
      </c>
      <c r="BL504" s="126">
        <f>IF(AS504="Signalized",(AC504-BK504)^2/(2*AC504),IF(AS504="Free",PEDBIKE_DELAY(AX504,AW504,AF504,AE504,AO504,AR504,AM504,L504,TRUE),IF(AS504="Stop",1,"Control N/A!")))</f>
        <v>0.91421599385505048</v>
      </c>
      <c r="BM504" s="125">
        <f t="shared" si="564"/>
        <v>-3.596505574568531E-3</v>
      </c>
      <c r="BN504" s="125">
        <f t="shared" si="565"/>
        <v>2.4243204551773778</v>
      </c>
      <c r="BO504" s="124" t="str">
        <f t="shared" si="566"/>
        <v>B</v>
      </c>
      <c r="BP504" s="310"/>
      <c r="BQ504" s="302">
        <f t="shared" si="567"/>
        <v>1500</v>
      </c>
      <c r="BR504" s="126">
        <v>489</v>
      </c>
      <c r="BS504" s="127">
        <f t="shared" si="568"/>
        <v>4.1326427684185208E-6</v>
      </c>
      <c r="BT504" s="126">
        <f t="shared" si="569"/>
        <v>22.5</v>
      </c>
      <c r="BU504" s="303">
        <f t="shared" si="570"/>
        <v>7.5</v>
      </c>
      <c r="BV504" s="276">
        <f t="shared" si="571"/>
        <v>0.5444444444444444</v>
      </c>
      <c r="BW504" s="276">
        <f t="shared" si="572"/>
        <v>6.9444444444444441E-3</v>
      </c>
      <c r="BX504" s="125">
        <f t="shared" si="573"/>
        <v>1</v>
      </c>
      <c r="BY504" s="125">
        <f t="shared" si="574"/>
        <v>6.8256114478663227E-3</v>
      </c>
      <c r="BZ504" s="125">
        <f t="shared" si="575"/>
        <v>7.5</v>
      </c>
      <c r="CA504" s="125">
        <f t="shared" si="576"/>
        <v>8.6745550118255244E-2</v>
      </c>
      <c r="CB504" s="125">
        <f t="shared" si="577"/>
        <v>0.98314879874005245</v>
      </c>
      <c r="CC504" s="125">
        <f t="shared" si="578"/>
        <v>101.36870554150529</v>
      </c>
      <c r="CD504" s="125">
        <f t="shared" si="579"/>
        <v>1.7081844585402628</v>
      </c>
      <c r="CE504" s="125">
        <f t="shared" si="580"/>
        <v>59</v>
      </c>
      <c r="CF504" s="304" cm="1">
        <f t="array" ref="CF504">PEDBIKE_DELAY(BW504,BV504,AG504,AH504,AP504,AQ504,AN504,L504,FALSE)</f>
        <v>21.588681676140215</v>
      </c>
      <c r="CG504" s="306">
        <f t="shared" si="581"/>
        <v>7.5</v>
      </c>
      <c r="CH504" s="125">
        <f t="shared" si="582"/>
        <v>1</v>
      </c>
      <c r="CI504" s="125">
        <f t="shared" si="583"/>
        <v>6.8256114478663227E-3</v>
      </c>
      <c r="CJ504" s="125">
        <f t="shared" si="584"/>
        <v>7.5</v>
      </c>
      <c r="CK504" s="125">
        <f t="shared" si="585"/>
        <v>0.98314879874005245</v>
      </c>
      <c r="CL504" s="125">
        <f t="shared" si="586"/>
        <v>1</v>
      </c>
      <c r="CM504" s="125">
        <f t="shared" si="587"/>
        <v>99.660521082965033</v>
      </c>
      <c r="CN504" s="125">
        <f t="shared" si="588"/>
        <v>1.7081844585402628</v>
      </c>
      <c r="CO504" s="127">
        <f t="shared" si="589"/>
        <v>59</v>
      </c>
      <c r="CP504" s="125" cm="1">
        <f t="array" ref="CP504">PEDBIKE_DELAY(BW504,AW504,AG504,AH504,AP504,AQ504,AN504,L504,FALSE)</f>
        <v>21.588681676140215</v>
      </c>
      <c r="CQ504" s="126">
        <f t="shared" si="590"/>
        <v>30.5</v>
      </c>
      <c r="CR504" s="126">
        <f t="shared" si="591"/>
        <v>78.5</v>
      </c>
      <c r="CS504" s="126">
        <f t="shared" si="592"/>
        <v>54.5</v>
      </c>
      <c r="CT504" s="304">
        <f t="shared" si="593"/>
        <v>35.950000000000003</v>
      </c>
      <c r="CU504" s="126">
        <f t="shared" si="604"/>
        <v>0</v>
      </c>
      <c r="CV504" s="126">
        <f t="shared" si="594"/>
        <v>0</v>
      </c>
      <c r="CW504" s="127">
        <f t="shared" si="595"/>
        <v>0</v>
      </c>
      <c r="CX504" s="124">
        <f t="shared" si="596"/>
        <v>12</v>
      </c>
      <c r="CY504" s="124">
        <f t="shared" si="605"/>
        <v>1.5924999999999998</v>
      </c>
      <c r="CZ504" s="124">
        <f t="shared" si="606"/>
        <v>0</v>
      </c>
      <c r="DA504" s="125">
        <f t="shared" si="597"/>
        <v>-1.8843000000000001</v>
      </c>
      <c r="DB504" s="125">
        <f t="shared" si="598"/>
        <v>0.53900000000000003</v>
      </c>
      <c r="DC504" s="125">
        <f t="shared" si="599"/>
        <v>2.7870999999999992</v>
      </c>
      <c r="DD504" s="125">
        <f t="shared" si="607"/>
        <v>2.3795999999999999</v>
      </c>
      <c r="DE504" s="298" t="str">
        <f t="shared" si="600"/>
        <v>C</v>
      </c>
    </row>
    <row r="505" spans="1:109" x14ac:dyDescent="0.25">
      <c r="A505" s="23">
        <v>800</v>
      </c>
      <c r="B505" s="23">
        <v>25</v>
      </c>
      <c r="C505" s="23">
        <v>3</v>
      </c>
      <c r="D505" s="23" t="s">
        <v>267</v>
      </c>
      <c r="E505" s="312">
        <f t="shared" si="532"/>
        <v>2.5091363206441213</v>
      </c>
      <c r="F505" s="287" t="str">
        <f t="shared" si="533"/>
        <v>B</v>
      </c>
      <c r="G505" s="312">
        <f t="shared" si="534"/>
        <v>2.8640999999999992</v>
      </c>
      <c r="H505" s="312">
        <f t="shared" si="534"/>
        <v>2.6840999999999999</v>
      </c>
      <c r="I505" s="287" t="str">
        <f t="shared" si="535"/>
        <v>C</v>
      </c>
      <c r="J505" s="320">
        <f t="shared" si="601"/>
        <v>3</v>
      </c>
      <c r="K505" s="80">
        <f t="shared" si="602"/>
        <v>3</v>
      </c>
      <c r="L505" s="82">
        <f t="shared" si="603"/>
        <v>3</v>
      </c>
      <c r="M505" s="80">
        <f t="shared" si="536"/>
        <v>25</v>
      </c>
      <c r="N505" s="80">
        <f t="shared" si="537"/>
        <v>160</v>
      </c>
      <c r="O505" s="80">
        <f t="shared" si="538"/>
        <v>160</v>
      </c>
      <c r="P505" s="80">
        <f t="shared" si="539"/>
        <v>800</v>
      </c>
      <c r="Q505" s="80">
        <f t="shared" si="540"/>
        <v>2240</v>
      </c>
      <c r="R505" s="80">
        <f t="shared" si="541"/>
        <v>2240</v>
      </c>
      <c r="S505" s="80">
        <f t="shared" si="542"/>
        <v>80</v>
      </c>
      <c r="T505" s="80">
        <f>0</f>
        <v>0</v>
      </c>
      <c r="U505" s="80">
        <f>'Int. Sens. Plot'!$B$2</f>
        <v>100</v>
      </c>
      <c r="V505" s="80">
        <f>'Int. Sens. Plot'!$B$3</f>
        <v>25</v>
      </c>
      <c r="W505" s="80">
        <f t="shared" si="543"/>
        <v>5</v>
      </c>
      <c r="X505" s="80">
        <f t="shared" si="544"/>
        <v>5</v>
      </c>
      <c r="Y505" s="225">
        <v>0.5</v>
      </c>
      <c r="Z505" s="80">
        <v>0</v>
      </c>
      <c r="AA505" s="86">
        <v>45</v>
      </c>
      <c r="AB505" s="86">
        <v>5</v>
      </c>
      <c r="AC505" s="80">
        <v>90</v>
      </c>
      <c r="AD505" s="80">
        <v>45</v>
      </c>
      <c r="AE505" s="80">
        <v>12</v>
      </c>
      <c r="AF505" s="80">
        <f t="shared" si="545"/>
        <v>45</v>
      </c>
      <c r="AG505" s="80">
        <f t="shared" si="546"/>
        <v>45</v>
      </c>
      <c r="AH505" s="86">
        <v>0</v>
      </c>
      <c r="AI505" s="86">
        <v>12</v>
      </c>
      <c r="AJ505" s="40">
        <v>485.9</v>
      </c>
      <c r="AK505" s="86">
        <v>9</v>
      </c>
      <c r="AL505" s="86">
        <v>0</v>
      </c>
      <c r="AM505" s="91">
        <v>1</v>
      </c>
      <c r="AN505" s="91">
        <v>0.1</v>
      </c>
      <c r="AO505" s="122">
        <v>3.5</v>
      </c>
      <c r="AP505" s="122">
        <v>10</v>
      </c>
      <c r="AQ505" s="122">
        <v>3</v>
      </c>
      <c r="AR505" s="122">
        <v>3</v>
      </c>
      <c r="AS505" s="122" t="str">
        <f t="shared" si="547"/>
        <v>Free</v>
      </c>
      <c r="AT505" s="119" t="s">
        <v>74</v>
      </c>
      <c r="AU505" s="321" t="s">
        <v>74</v>
      </c>
      <c r="AV505" s="306">
        <f t="shared" si="548"/>
        <v>15.857142857142858</v>
      </c>
      <c r="AW505" s="276">
        <f t="shared" si="549"/>
        <v>0.62222222222222223</v>
      </c>
      <c r="AX505" s="276">
        <f t="shared" si="550"/>
        <v>2.7777777777777776E-2</v>
      </c>
      <c r="AY505" s="125">
        <f t="shared" si="551"/>
        <v>549.6123853040682</v>
      </c>
      <c r="AZ505" s="125">
        <f t="shared" si="552"/>
        <v>824.41857795610235</v>
      </c>
      <c r="BA505" s="125">
        <f t="shared" si="553"/>
        <v>1113.0819134652793</v>
      </c>
      <c r="BB505" s="125">
        <f t="shared" si="554"/>
        <v>1</v>
      </c>
      <c r="BC505" s="125">
        <f t="shared" si="555"/>
        <v>1</v>
      </c>
      <c r="BD505" s="326">
        <f t="shared" si="556"/>
        <v>9.8083277291726387E+300</v>
      </c>
      <c r="BE505" s="125">
        <f t="shared" si="557"/>
        <v>19277</v>
      </c>
      <c r="BF505" s="125">
        <f t="shared" si="558"/>
        <v>4.580686599634304</v>
      </c>
      <c r="BG505" s="125">
        <f t="shared" si="559"/>
        <v>1.1978086274186128</v>
      </c>
      <c r="BH505" s="127">
        <f t="shared" si="560"/>
        <v>186.66666666666666</v>
      </c>
      <c r="BI505" s="125">
        <f t="shared" si="561"/>
        <v>0.60666666666666658</v>
      </c>
      <c r="BJ505" s="125">
        <f t="shared" si="562"/>
        <v>0.1138</v>
      </c>
      <c r="BK505" s="127">
        <f t="shared" si="563"/>
        <v>49</v>
      </c>
      <c r="BL505" s="126">
        <f>IF(AS505="Signalized",(AC505-BK505)^2/(2*AC505),IF(AS505="Free",PEDBIKE_DELAY(AX505,AW505,AF505,AE505,AO505,AR505,AM505,L505,TRUE),IF(AS505="Stop",1,"Control N/A!")))</f>
        <v>0.80217918142478695</v>
      </c>
      <c r="BM505" s="125">
        <f t="shared" si="564"/>
        <v>-8.8389734411580181E-3</v>
      </c>
      <c r="BN505" s="125">
        <f t="shared" si="565"/>
        <v>2.5091363206441213</v>
      </c>
      <c r="BO505" s="124" t="str">
        <f t="shared" si="566"/>
        <v>B</v>
      </c>
      <c r="BP505" s="310"/>
      <c r="BQ505" s="302">
        <f t="shared" si="567"/>
        <v>1500</v>
      </c>
      <c r="BR505" s="126">
        <v>490</v>
      </c>
      <c r="BS505" s="127">
        <f t="shared" si="568"/>
        <v>2.6127180546717249E-7</v>
      </c>
      <c r="BT505" s="126">
        <f t="shared" si="569"/>
        <v>22.5</v>
      </c>
      <c r="BU505" s="303">
        <f t="shared" si="570"/>
        <v>7.5</v>
      </c>
      <c r="BV505" s="276">
        <f t="shared" si="571"/>
        <v>0.62222222222222223</v>
      </c>
      <c r="BW505" s="276">
        <f t="shared" si="572"/>
        <v>6.9444444444444441E-3</v>
      </c>
      <c r="BX505" s="125">
        <f t="shared" si="573"/>
        <v>1</v>
      </c>
      <c r="BY505" s="125">
        <f t="shared" si="574"/>
        <v>5.1625684456277528E-3</v>
      </c>
      <c r="BZ505" s="125">
        <f t="shared" si="575"/>
        <v>7.5</v>
      </c>
      <c r="CA505" s="125">
        <f t="shared" si="576"/>
        <v>9.8507633297175157E-2</v>
      </c>
      <c r="CB505" s="125">
        <f t="shared" si="577"/>
        <v>0.99059643744850479</v>
      </c>
      <c r="CC505" s="125">
        <f t="shared" si="578"/>
        <v>163.33667495840493</v>
      </c>
      <c r="CD505" s="125">
        <f t="shared" si="579"/>
        <v>1.5359466399246013</v>
      </c>
      <c r="CE505" s="125">
        <f t="shared" si="580"/>
        <v>106</v>
      </c>
      <c r="CF505" s="304" cm="1">
        <f t="array" ref="CF505">PEDBIKE_DELAY(BW505,BV505,AG505,AH505,AP505,AQ505,AN505,L505,FALSE)</f>
        <v>28.731590414811876</v>
      </c>
      <c r="CG505" s="306">
        <f t="shared" si="581"/>
        <v>7.5</v>
      </c>
      <c r="CH505" s="125">
        <f t="shared" si="582"/>
        <v>1</v>
      </c>
      <c r="CI505" s="125">
        <f t="shared" si="583"/>
        <v>5.1625684456277528E-3</v>
      </c>
      <c r="CJ505" s="125">
        <f t="shared" si="584"/>
        <v>7.5</v>
      </c>
      <c r="CK505" s="125">
        <f t="shared" si="585"/>
        <v>0.99059643744850479</v>
      </c>
      <c r="CL505" s="125">
        <f t="shared" si="586"/>
        <v>1</v>
      </c>
      <c r="CM505" s="125">
        <f t="shared" si="587"/>
        <v>161.80072831848034</v>
      </c>
      <c r="CN505" s="125">
        <f t="shared" si="588"/>
        <v>1.5359466399246013</v>
      </c>
      <c r="CO505" s="127">
        <f t="shared" si="589"/>
        <v>106</v>
      </c>
      <c r="CP505" s="125" cm="1">
        <f t="array" ref="CP505">PEDBIKE_DELAY(BW505,AW505,AG505,AH505,AP505,AQ505,AN505,L505,FALSE)</f>
        <v>28.731590414811876</v>
      </c>
      <c r="CQ505" s="126">
        <f t="shared" si="590"/>
        <v>30.5</v>
      </c>
      <c r="CR505" s="126">
        <f t="shared" si="591"/>
        <v>78.5</v>
      </c>
      <c r="CS505" s="126">
        <f t="shared" si="592"/>
        <v>54.5</v>
      </c>
      <c r="CT505" s="304">
        <f t="shared" si="593"/>
        <v>35.950000000000003</v>
      </c>
      <c r="CU505" s="126">
        <f t="shared" si="604"/>
        <v>0</v>
      </c>
      <c r="CV505" s="126">
        <f t="shared" si="594"/>
        <v>0</v>
      </c>
      <c r="CW505" s="127">
        <f t="shared" si="595"/>
        <v>0</v>
      </c>
      <c r="CX505" s="124">
        <f t="shared" si="596"/>
        <v>12</v>
      </c>
      <c r="CY505" s="124">
        <f t="shared" si="605"/>
        <v>1.8199999999999998</v>
      </c>
      <c r="CZ505" s="124">
        <f t="shared" si="606"/>
        <v>0</v>
      </c>
      <c r="DA505" s="125">
        <f t="shared" si="597"/>
        <v>-1.8843000000000001</v>
      </c>
      <c r="DB505" s="125">
        <f t="shared" si="598"/>
        <v>0.61599999999999999</v>
      </c>
      <c r="DC505" s="125">
        <f t="shared" si="599"/>
        <v>2.8640999999999992</v>
      </c>
      <c r="DD505" s="125">
        <f t="shared" si="607"/>
        <v>2.6840999999999999</v>
      </c>
      <c r="DE505" s="298" t="str">
        <f t="shared" si="600"/>
        <v>C</v>
      </c>
    </row>
    <row r="506" spans="1:109" x14ac:dyDescent="0.25">
      <c r="A506" s="23">
        <v>900</v>
      </c>
      <c r="B506" s="23">
        <v>25</v>
      </c>
      <c r="C506" s="23">
        <v>3</v>
      </c>
      <c r="D506" s="23" t="s">
        <v>267</v>
      </c>
      <c r="E506" s="312">
        <f t="shared" si="532"/>
        <v>2.5945147871958842</v>
      </c>
      <c r="F506" s="287" t="str">
        <f t="shared" si="533"/>
        <v>B</v>
      </c>
      <c r="G506" s="312">
        <f t="shared" si="534"/>
        <v>2.9411</v>
      </c>
      <c r="H506" s="312">
        <f t="shared" si="534"/>
        <v>2.9885999999999999</v>
      </c>
      <c r="I506" s="287" t="str">
        <f t="shared" si="535"/>
        <v>C</v>
      </c>
      <c r="J506" s="320">
        <f t="shared" si="601"/>
        <v>3</v>
      </c>
      <c r="K506" s="80">
        <f t="shared" si="602"/>
        <v>3</v>
      </c>
      <c r="L506" s="82">
        <f t="shared" si="603"/>
        <v>3</v>
      </c>
      <c r="M506" s="80">
        <f t="shared" si="536"/>
        <v>25</v>
      </c>
      <c r="N506" s="80">
        <f t="shared" si="537"/>
        <v>180</v>
      </c>
      <c r="O506" s="80">
        <f t="shared" si="538"/>
        <v>180</v>
      </c>
      <c r="P506" s="80">
        <f t="shared" si="539"/>
        <v>900</v>
      </c>
      <c r="Q506" s="80">
        <f t="shared" si="540"/>
        <v>2520</v>
      </c>
      <c r="R506" s="80">
        <f t="shared" si="541"/>
        <v>2520</v>
      </c>
      <c r="S506" s="80">
        <f t="shared" si="542"/>
        <v>90</v>
      </c>
      <c r="T506" s="80">
        <f>0</f>
        <v>0</v>
      </c>
      <c r="U506" s="80">
        <f>'Int. Sens. Plot'!$B$2</f>
        <v>100</v>
      </c>
      <c r="V506" s="80">
        <f>'Int. Sens. Plot'!$B$3</f>
        <v>25</v>
      </c>
      <c r="W506" s="80">
        <f t="shared" si="543"/>
        <v>5</v>
      </c>
      <c r="X506" s="80">
        <f t="shared" si="544"/>
        <v>5</v>
      </c>
      <c r="Y506" s="225">
        <v>0.5</v>
      </c>
      <c r="Z506" s="80">
        <v>0</v>
      </c>
      <c r="AA506" s="86">
        <v>45</v>
      </c>
      <c r="AB506" s="86">
        <v>5</v>
      </c>
      <c r="AC506" s="80">
        <v>90</v>
      </c>
      <c r="AD506" s="80">
        <v>45</v>
      </c>
      <c r="AE506" s="80">
        <v>12</v>
      </c>
      <c r="AF506" s="80">
        <f t="shared" si="545"/>
        <v>45</v>
      </c>
      <c r="AG506" s="80">
        <f t="shared" si="546"/>
        <v>45</v>
      </c>
      <c r="AH506" s="86">
        <v>0</v>
      </c>
      <c r="AI506" s="86">
        <v>12</v>
      </c>
      <c r="AJ506" s="40">
        <v>486.9</v>
      </c>
      <c r="AK506" s="86">
        <v>9</v>
      </c>
      <c r="AL506" s="86">
        <v>0</v>
      </c>
      <c r="AM506" s="91">
        <v>1</v>
      </c>
      <c r="AN506" s="91">
        <v>0.1</v>
      </c>
      <c r="AO506" s="122">
        <v>3.5</v>
      </c>
      <c r="AP506" s="122">
        <v>10</v>
      </c>
      <c r="AQ506" s="122">
        <v>3</v>
      </c>
      <c r="AR506" s="122">
        <v>3</v>
      </c>
      <c r="AS506" s="122" t="str">
        <f t="shared" si="547"/>
        <v>Free</v>
      </c>
      <c r="AT506" s="119" t="s">
        <v>74</v>
      </c>
      <c r="AU506" s="321" t="s">
        <v>74</v>
      </c>
      <c r="AV506" s="306">
        <f t="shared" si="548"/>
        <v>15.857142857142858</v>
      </c>
      <c r="AW506" s="276">
        <f t="shared" si="549"/>
        <v>0.7</v>
      </c>
      <c r="AX506" s="276">
        <f t="shared" si="550"/>
        <v>2.7777777777777776E-2</v>
      </c>
      <c r="AY506" s="125">
        <f t="shared" si="551"/>
        <v>1684.1573068598136</v>
      </c>
      <c r="AZ506" s="125">
        <f t="shared" si="552"/>
        <v>2526.2359602897204</v>
      </c>
      <c r="BA506" s="125">
        <f t="shared" si="553"/>
        <v>3382.1717565767699</v>
      </c>
      <c r="BB506" s="125">
        <f t="shared" si="554"/>
        <v>1</v>
      </c>
      <c r="BC506" s="125">
        <f t="shared" si="555"/>
        <v>1</v>
      </c>
      <c r="BD506" s="326" t="e">
        <f t="shared" si="556"/>
        <v>#NUM!</v>
      </c>
      <c r="BE506" s="125">
        <f t="shared" si="557"/>
        <v>66171</v>
      </c>
      <c r="BF506" s="125">
        <f t="shared" si="558"/>
        <v>4.1010194275001055</v>
      </c>
      <c r="BG506" s="125">
        <f t="shared" si="559"/>
        <v>1.1978086274186128</v>
      </c>
      <c r="BH506" s="127">
        <f t="shared" si="560"/>
        <v>210</v>
      </c>
      <c r="BI506" s="125">
        <f t="shared" si="561"/>
        <v>0.6825</v>
      </c>
      <c r="BJ506" s="125">
        <f t="shared" si="562"/>
        <v>0.128025</v>
      </c>
      <c r="BK506" s="127">
        <f t="shared" si="563"/>
        <v>49</v>
      </c>
      <c r="BL506" s="126">
        <f>IF(AS506="Signalized",(AC506-BK506)^2/(2*AC506),IF(AS506="Free",PEDBIKE_DELAY(AX506,AW506,AF506,AE506,AO506,AR506,AM506,L506,TRUE),IF(AS506="Stop",1,"Control N/A!")))</f>
        <v>0.71381733328780761</v>
      </c>
      <c r="BM506" s="125">
        <f t="shared" si="564"/>
        <v>-1.3518840222728866E-2</v>
      </c>
      <c r="BN506" s="125">
        <f t="shared" si="565"/>
        <v>2.5945147871958842</v>
      </c>
      <c r="BO506" s="124" t="str">
        <f t="shared" si="566"/>
        <v>B</v>
      </c>
      <c r="BP506" s="310"/>
      <c r="BQ506" s="302">
        <f t="shared" si="567"/>
        <v>1500</v>
      </c>
      <c r="BR506" s="126">
        <v>491</v>
      </c>
      <c r="BS506" s="127">
        <f t="shared" si="568"/>
        <v>1.6335473696119869E-8</v>
      </c>
      <c r="BT506" s="126">
        <f t="shared" si="569"/>
        <v>22.5</v>
      </c>
      <c r="BU506" s="303">
        <f t="shared" si="570"/>
        <v>7.5</v>
      </c>
      <c r="BV506" s="276">
        <f t="shared" si="571"/>
        <v>0.7</v>
      </c>
      <c r="BW506" s="276">
        <f t="shared" si="572"/>
        <v>6.9444444444444441E-3</v>
      </c>
      <c r="BX506" s="125">
        <f t="shared" si="573"/>
        <v>1</v>
      </c>
      <c r="BY506" s="125">
        <f t="shared" si="574"/>
        <v>4.1447764247004235E-3</v>
      </c>
      <c r="BZ506" s="125">
        <f t="shared" si="575"/>
        <v>7.5</v>
      </c>
      <c r="CA506" s="125">
        <f t="shared" si="576"/>
        <v>0.11011822901197621</v>
      </c>
      <c r="CB506" s="125">
        <f t="shared" si="577"/>
        <v>0.99475248160081864</v>
      </c>
      <c r="CC506" s="125">
        <f t="shared" si="578"/>
        <v>264.69796236865534</v>
      </c>
      <c r="CD506" s="125">
        <f t="shared" si="579"/>
        <v>1.3890074277553406</v>
      </c>
      <c r="CE506" s="125">
        <f t="shared" si="580"/>
        <v>191</v>
      </c>
      <c r="CF506" s="304" cm="1">
        <f t="array" ref="CF506">PEDBIKE_DELAY(BW506,BV506,AG506,AH506,AP506,AQ506,AN506,L506,FALSE)</f>
        <v>37.4648244039048</v>
      </c>
      <c r="CG506" s="306">
        <f t="shared" si="581"/>
        <v>7.5</v>
      </c>
      <c r="CH506" s="125">
        <f t="shared" si="582"/>
        <v>1</v>
      </c>
      <c r="CI506" s="125">
        <f t="shared" si="583"/>
        <v>4.1447764247004235E-3</v>
      </c>
      <c r="CJ506" s="125">
        <f t="shared" si="584"/>
        <v>7.5</v>
      </c>
      <c r="CK506" s="125">
        <f t="shared" si="585"/>
        <v>0.99475248160081864</v>
      </c>
      <c r="CL506" s="125">
        <f t="shared" si="586"/>
        <v>1</v>
      </c>
      <c r="CM506" s="125">
        <f t="shared" si="587"/>
        <v>263.30895494089998</v>
      </c>
      <c r="CN506" s="125">
        <f t="shared" si="588"/>
        <v>1.3890074277553406</v>
      </c>
      <c r="CO506" s="127">
        <f t="shared" si="589"/>
        <v>191</v>
      </c>
      <c r="CP506" s="125" cm="1">
        <f t="array" ref="CP506">PEDBIKE_DELAY(BW506,AW506,AG506,AH506,AP506,AQ506,AN506,L506,FALSE)</f>
        <v>37.4648244039048</v>
      </c>
      <c r="CQ506" s="126">
        <f t="shared" si="590"/>
        <v>30.5</v>
      </c>
      <c r="CR506" s="126">
        <f t="shared" si="591"/>
        <v>78.5</v>
      </c>
      <c r="CS506" s="126">
        <f t="shared" si="592"/>
        <v>54.5</v>
      </c>
      <c r="CT506" s="304">
        <f t="shared" si="593"/>
        <v>35.950000000000003</v>
      </c>
      <c r="CU506" s="126">
        <f t="shared" si="604"/>
        <v>0</v>
      </c>
      <c r="CV506" s="126">
        <f t="shared" si="594"/>
        <v>0</v>
      </c>
      <c r="CW506" s="127">
        <f t="shared" si="595"/>
        <v>0</v>
      </c>
      <c r="CX506" s="124">
        <f t="shared" si="596"/>
        <v>12</v>
      </c>
      <c r="CY506" s="124">
        <f t="shared" si="605"/>
        <v>2.0474999999999999</v>
      </c>
      <c r="CZ506" s="124">
        <f t="shared" si="606"/>
        <v>0</v>
      </c>
      <c r="DA506" s="125">
        <f t="shared" si="597"/>
        <v>-1.8843000000000001</v>
      </c>
      <c r="DB506" s="125">
        <f t="shared" si="598"/>
        <v>0.69300000000000006</v>
      </c>
      <c r="DC506" s="125">
        <f t="shared" si="599"/>
        <v>2.9411</v>
      </c>
      <c r="DD506" s="125">
        <f t="shared" si="607"/>
        <v>2.9885999999999999</v>
      </c>
      <c r="DE506" s="298" t="str">
        <f t="shared" si="600"/>
        <v>C</v>
      </c>
    </row>
    <row r="507" spans="1:109" x14ac:dyDescent="0.25">
      <c r="A507" s="23">
        <v>1000</v>
      </c>
      <c r="B507" s="23">
        <v>25</v>
      </c>
      <c r="C507" s="23">
        <v>3</v>
      </c>
      <c r="D507" s="23" t="s">
        <v>267</v>
      </c>
      <c r="E507" s="312" t="e">
        <f t="shared" si="532"/>
        <v>#VALUE!</v>
      </c>
      <c r="F507" s="287" t="e">
        <f t="shared" si="533"/>
        <v>#VALUE!</v>
      </c>
      <c r="G507" s="312">
        <f t="shared" si="534"/>
        <v>3.0181</v>
      </c>
      <c r="H507" s="312">
        <f t="shared" si="534"/>
        <v>3.2930999999999999</v>
      </c>
      <c r="I507" s="287" t="str">
        <f t="shared" si="535"/>
        <v>C</v>
      </c>
      <c r="J507" s="320">
        <f t="shared" si="601"/>
        <v>3</v>
      </c>
      <c r="K507" s="80">
        <f t="shared" si="602"/>
        <v>3</v>
      </c>
      <c r="L507" s="82">
        <f t="shared" si="603"/>
        <v>3</v>
      </c>
      <c r="M507" s="80">
        <f t="shared" si="536"/>
        <v>25</v>
      </c>
      <c r="N507" s="80">
        <f t="shared" si="537"/>
        <v>200</v>
      </c>
      <c r="O507" s="80">
        <f t="shared" si="538"/>
        <v>200</v>
      </c>
      <c r="P507" s="80">
        <f t="shared" si="539"/>
        <v>1000</v>
      </c>
      <c r="Q507" s="80">
        <f t="shared" si="540"/>
        <v>2800</v>
      </c>
      <c r="R507" s="80">
        <f t="shared" si="541"/>
        <v>2800</v>
      </c>
      <c r="S507" s="80">
        <f t="shared" si="542"/>
        <v>100</v>
      </c>
      <c r="T507" s="80">
        <f>0</f>
        <v>0</v>
      </c>
      <c r="U507" s="80">
        <f>'Int. Sens. Plot'!$B$2</f>
        <v>100</v>
      </c>
      <c r="V507" s="80">
        <f>'Int. Sens. Plot'!$B$3</f>
        <v>25</v>
      </c>
      <c r="W507" s="80">
        <f t="shared" si="543"/>
        <v>5</v>
      </c>
      <c r="X507" s="80">
        <f t="shared" si="544"/>
        <v>5</v>
      </c>
      <c r="Y507" s="225">
        <v>0.5</v>
      </c>
      <c r="Z507" s="80">
        <v>0</v>
      </c>
      <c r="AA507" s="86">
        <v>45</v>
      </c>
      <c r="AB507" s="86">
        <v>5</v>
      </c>
      <c r="AC507" s="80">
        <v>90</v>
      </c>
      <c r="AD507" s="80">
        <v>45</v>
      </c>
      <c r="AE507" s="80">
        <v>12</v>
      </c>
      <c r="AF507" s="80">
        <f t="shared" si="545"/>
        <v>45</v>
      </c>
      <c r="AG507" s="80">
        <f t="shared" si="546"/>
        <v>45</v>
      </c>
      <c r="AH507" s="86">
        <v>0</v>
      </c>
      <c r="AI507" s="86">
        <v>12</v>
      </c>
      <c r="AJ507" s="40">
        <v>487.9</v>
      </c>
      <c r="AK507" s="86">
        <v>9</v>
      </c>
      <c r="AL507" s="86">
        <v>0</v>
      </c>
      <c r="AM507" s="91">
        <v>1</v>
      </c>
      <c r="AN507" s="91">
        <v>0.1</v>
      </c>
      <c r="AO507" s="122">
        <v>3.5</v>
      </c>
      <c r="AP507" s="122">
        <v>10</v>
      </c>
      <c r="AQ507" s="122">
        <v>3</v>
      </c>
      <c r="AR507" s="122">
        <v>3</v>
      </c>
      <c r="AS507" s="122" t="str">
        <f t="shared" si="547"/>
        <v>Free</v>
      </c>
      <c r="AT507" s="119" t="s">
        <v>74</v>
      </c>
      <c r="AU507" s="321" t="s">
        <v>74</v>
      </c>
      <c r="AV507" s="306">
        <f t="shared" si="548"/>
        <v>15.857142857142858</v>
      </c>
      <c r="AW507" s="276">
        <f t="shared" si="549"/>
        <v>0.77777777777777779</v>
      </c>
      <c r="AX507" s="276">
        <f t="shared" si="550"/>
        <v>2.7777777777777776E-2</v>
      </c>
      <c r="AY507" s="125">
        <f t="shared" si="551"/>
        <v>5222.0835306054914</v>
      </c>
      <c r="AZ507" s="125">
        <f t="shared" si="552"/>
        <v>7833.1252959082376</v>
      </c>
      <c r="BA507" s="125">
        <f t="shared" si="553"/>
        <v>10458.024204068126</v>
      </c>
      <c r="BB507" s="125">
        <f t="shared" si="554"/>
        <v>1</v>
      </c>
      <c r="BC507" s="125">
        <f t="shared" si="555"/>
        <v>1</v>
      </c>
      <c r="BD507" s="326" t="e">
        <f t="shared" si="556"/>
        <v>#NUM!</v>
      </c>
      <c r="BE507" s="125">
        <f t="shared" si="557"/>
        <v>227143</v>
      </c>
      <c r="BF507" s="125">
        <f t="shared" si="558"/>
        <v>3.7214613018450824</v>
      </c>
      <c r="BG507" s="125">
        <f t="shared" si="559"/>
        <v>1.1978086274186128</v>
      </c>
      <c r="BH507" s="127">
        <f t="shared" si="560"/>
        <v>233.33333333333334</v>
      </c>
      <c r="BI507" s="125">
        <f t="shared" si="561"/>
        <v>0.7583333333333333</v>
      </c>
      <c r="BJ507" s="125">
        <f t="shared" si="562"/>
        <v>0.14224999999999999</v>
      </c>
      <c r="BK507" s="127">
        <f t="shared" si="563"/>
        <v>49</v>
      </c>
      <c r="BL507" s="126" t="e">
        <f>IF(AS507="Signalized",(AC507-BK507)^2/(2*AC507),IF(AS507="Free",PEDBIKE_DELAY(AX507,AW507,AF507,AE507,AO507,AR507,AM507,L507,TRUE),IF(AS507="Stop",1,"Control N/A!")))</f>
        <v>#VALUE!</v>
      </c>
      <c r="BM507" s="125" t="e">
        <f t="shared" si="564"/>
        <v>#VALUE!</v>
      </c>
      <c r="BN507" s="125" t="e">
        <f t="shared" si="565"/>
        <v>#VALUE!</v>
      </c>
      <c r="BO507" s="124" t="e">
        <f t="shared" si="566"/>
        <v>#VALUE!</v>
      </c>
      <c r="BP507" s="310"/>
      <c r="BQ507" s="302">
        <f t="shared" si="567"/>
        <v>1500</v>
      </c>
      <c r="BR507" s="126">
        <v>492</v>
      </c>
      <c r="BS507" s="127">
        <f t="shared" si="568"/>
        <v>1.0100559346319655E-9</v>
      </c>
      <c r="BT507" s="126">
        <f t="shared" si="569"/>
        <v>22.5</v>
      </c>
      <c r="BU507" s="303">
        <f t="shared" si="570"/>
        <v>7.5</v>
      </c>
      <c r="BV507" s="276">
        <f t="shared" si="571"/>
        <v>0.77777777777777779</v>
      </c>
      <c r="BW507" s="276">
        <f t="shared" si="572"/>
        <v>6.9444444444444441E-3</v>
      </c>
      <c r="BX507" s="125">
        <f t="shared" si="573"/>
        <v>1</v>
      </c>
      <c r="BY507" s="125">
        <f t="shared" si="574"/>
        <v>3.5233745410120317E-3</v>
      </c>
      <c r="BZ507" s="125">
        <f t="shared" si="575"/>
        <v>7.5</v>
      </c>
      <c r="CA507" s="125">
        <f t="shared" si="576"/>
        <v>0.12157928831600806</v>
      </c>
      <c r="CB507" s="125">
        <f t="shared" si="577"/>
        <v>0.99707170030518177</v>
      </c>
      <c r="CC507" s="125">
        <f t="shared" si="578"/>
        <v>431.54310309085713</v>
      </c>
      <c r="CD507" s="125">
        <f t="shared" si="579"/>
        <v>1.263687537081851</v>
      </c>
      <c r="CE507" s="125">
        <f t="shared" si="580"/>
        <v>341</v>
      </c>
      <c r="CF507" s="304" cm="1">
        <f t="array" ref="CF507">PEDBIKE_DELAY(BW507,BV507,AG507,AH507,AP507,AQ507,AN507,L507,FALSE)</f>
        <v>47.877622228073797</v>
      </c>
      <c r="CG507" s="306">
        <f t="shared" si="581"/>
        <v>7.5</v>
      </c>
      <c r="CH507" s="125">
        <f t="shared" si="582"/>
        <v>1</v>
      </c>
      <c r="CI507" s="125">
        <f t="shared" si="583"/>
        <v>3.5233745410120317E-3</v>
      </c>
      <c r="CJ507" s="125">
        <f t="shared" si="584"/>
        <v>7.5</v>
      </c>
      <c r="CK507" s="125">
        <f t="shared" si="585"/>
        <v>0.99707170030518177</v>
      </c>
      <c r="CL507" s="125">
        <f t="shared" si="586"/>
        <v>1</v>
      </c>
      <c r="CM507" s="125">
        <f t="shared" si="587"/>
        <v>430.27941555377527</v>
      </c>
      <c r="CN507" s="125">
        <f t="shared" si="588"/>
        <v>1.263687537081851</v>
      </c>
      <c r="CO507" s="127">
        <f t="shared" si="589"/>
        <v>341</v>
      </c>
      <c r="CP507" s="125" cm="1">
        <f t="array" ref="CP507">PEDBIKE_DELAY(BW507,AW507,AG507,AH507,AP507,AQ507,AN507,L507,FALSE)</f>
        <v>47.877622228073797</v>
      </c>
      <c r="CQ507" s="126">
        <f t="shared" si="590"/>
        <v>30.5</v>
      </c>
      <c r="CR507" s="126">
        <f t="shared" si="591"/>
        <v>78.5</v>
      </c>
      <c r="CS507" s="126">
        <f t="shared" si="592"/>
        <v>54.5</v>
      </c>
      <c r="CT507" s="304">
        <f t="shared" si="593"/>
        <v>35.950000000000003</v>
      </c>
      <c r="CU507" s="126">
        <f t="shared" si="604"/>
        <v>0</v>
      </c>
      <c r="CV507" s="126">
        <f t="shared" si="594"/>
        <v>0</v>
      </c>
      <c r="CW507" s="127">
        <f t="shared" si="595"/>
        <v>0</v>
      </c>
      <c r="CX507" s="124">
        <f t="shared" si="596"/>
        <v>12</v>
      </c>
      <c r="CY507" s="124">
        <f t="shared" si="605"/>
        <v>2.2749999999999999</v>
      </c>
      <c r="CZ507" s="124">
        <f t="shared" si="606"/>
        <v>0</v>
      </c>
      <c r="DA507" s="125">
        <f t="shared" si="597"/>
        <v>-1.8843000000000001</v>
      </c>
      <c r="DB507" s="125">
        <f t="shared" si="598"/>
        <v>0.77</v>
      </c>
      <c r="DC507" s="125">
        <f t="shared" si="599"/>
        <v>3.0181</v>
      </c>
      <c r="DD507" s="125">
        <f t="shared" si="607"/>
        <v>3.2930999999999999</v>
      </c>
      <c r="DE507" s="298" t="str">
        <f t="shared" si="600"/>
        <v>C</v>
      </c>
    </row>
    <row r="508" spans="1:109" x14ac:dyDescent="0.25">
      <c r="A508" s="23">
        <v>1100</v>
      </c>
      <c r="B508" s="23">
        <v>25</v>
      </c>
      <c r="C508" s="23">
        <v>3</v>
      </c>
      <c r="D508" s="23" t="s">
        <v>267</v>
      </c>
      <c r="E508" s="312" t="e">
        <f t="shared" si="532"/>
        <v>#VALUE!</v>
      </c>
      <c r="F508" s="287" t="e">
        <f t="shared" si="533"/>
        <v>#VALUE!</v>
      </c>
      <c r="G508" s="312">
        <f t="shared" si="534"/>
        <v>3.0951</v>
      </c>
      <c r="H508" s="312">
        <f t="shared" si="534"/>
        <v>3.5975999999999999</v>
      </c>
      <c r="I508" s="287" t="str">
        <f t="shared" si="535"/>
        <v>C</v>
      </c>
      <c r="J508" s="320">
        <f t="shared" si="601"/>
        <v>3</v>
      </c>
      <c r="K508" s="80">
        <f t="shared" si="602"/>
        <v>3</v>
      </c>
      <c r="L508" s="82">
        <f t="shared" si="603"/>
        <v>3</v>
      </c>
      <c r="M508" s="80">
        <f t="shared" si="536"/>
        <v>25</v>
      </c>
      <c r="N508" s="80">
        <f t="shared" si="537"/>
        <v>220</v>
      </c>
      <c r="O508" s="80">
        <f t="shared" si="538"/>
        <v>220</v>
      </c>
      <c r="P508" s="80">
        <f t="shared" si="539"/>
        <v>1100</v>
      </c>
      <c r="Q508" s="80">
        <f t="shared" si="540"/>
        <v>3080</v>
      </c>
      <c r="R508" s="80">
        <f t="shared" si="541"/>
        <v>3080</v>
      </c>
      <c r="S508" s="80">
        <f t="shared" si="542"/>
        <v>110</v>
      </c>
      <c r="T508" s="80">
        <f>0</f>
        <v>0</v>
      </c>
      <c r="U508" s="80">
        <f>'Int. Sens. Plot'!$B$2</f>
        <v>100</v>
      </c>
      <c r="V508" s="80">
        <f>'Int. Sens. Plot'!$B$3</f>
        <v>25</v>
      </c>
      <c r="W508" s="80">
        <f t="shared" si="543"/>
        <v>5</v>
      </c>
      <c r="X508" s="80">
        <f t="shared" si="544"/>
        <v>5</v>
      </c>
      <c r="Y508" s="225">
        <v>0.5</v>
      </c>
      <c r="Z508" s="80">
        <v>0</v>
      </c>
      <c r="AA508" s="86">
        <v>45</v>
      </c>
      <c r="AB508" s="86">
        <v>5</v>
      </c>
      <c r="AC508" s="80">
        <v>90</v>
      </c>
      <c r="AD508" s="80">
        <v>45</v>
      </c>
      <c r="AE508" s="80">
        <v>12</v>
      </c>
      <c r="AF508" s="80">
        <f t="shared" si="545"/>
        <v>45</v>
      </c>
      <c r="AG508" s="80">
        <f t="shared" si="546"/>
        <v>45</v>
      </c>
      <c r="AH508" s="86">
        <v>0</v>
      </c>
      <c r="AI508" s="86">
        <v>12</v>
      </c>
      <c r="AJ508" s="40">
        <v>488.9</v>
      </c>
      <c r="AK508" s="86">
        <v>9</v>
      </c>
      <c r="AL508" s="86">
        <v>0</v>
      </c>
      <c r="AM508" s="91">
        <v>1</v>
      </c>
      <c r="AN508" s="91">
        <v>0.1</v>
      </c>
      <c r="AO508" s="122">
        <v>3.5</v>
      </c>
      <c r="AP508" s="122">
        <v>10</v>
      </c>
      <c r="AQ508" s="122">
        <v>3</v>
      </c>
      <c r="AR508" s="122">
        <v>3</v>
      </c>
      <c r="AS508" s="122" t="str">
        <f t="shared" si="547"/>
        <v>Free</v>
      </c>
      <c r="AT508" s="119" t="s">
        <v>74</v>
      </c>
      <c r="AU508" s="321" t="s">
        <v>74</v>
      </c>
      <c r="AV508" s="306">
        <f t="shared" si="548"/>
        <v>15.857142857142858</v>
      </c>
      <c r="AW508" s="276">
        <f t="shared" si="549"/>
        <v>0.85555555555555551</v>
      </c>
      <c r="AX508" s="276">
        <f t="shared" si="550"/>
        <v>2.7777777777777776E-2</v>
      </c>
      <c r="AY508" s="125">
        <f t="shared" si="551"/>
        <v>16346.362871709754</v>
      </c>
      <c r="AZ508" s="125">
        <f t="shared" si="552"/>
        <v>24519.544307564633</v>
      </c>
      <c r="BA508" s="125">
        <f t="shared" si="553"/>
        <v>32706.58288627665</v>
      </c>
      <c r="BB508" s="125">
        <f t="shared" si="554"/>
        <v>1</v>
      </c>
      <c r="BC508" s="125">
        <f t="shared" si="555"/>
        <v>1</v>
      </c>
      <c r="BD508" s="326" t="e">
        <f t="shared" si="556"/>
        <v>#NUM!</v>
      </c>
      <c r="BE508" s="125">
        <f t="shared" si="557"/>
        <v>779702</v>
      </c>
      <c r="BF508" s="125">
        <f t="shared" si="558"/>
        <v>3.4093475797640895</v>
      </c>
      <c r="BG508" s="125">
        <f t="shared" si="559"/>
        <v>1.1978086274186128</v>
      </c>
      <c r="BH508" s="127">
        <f t="shared" si="560"/>
        <v>256.66666666666669</v>
      </c>
      <c r="BI508" s="125">
        <f t="shared" si="561"/>
        <v>0.83416666666666672</v>
      </c>
      <c r="BJ508" s="125">
        <f t="shared" si="562"/>
        <v>0.156475</v>
      </c>
      <c r="BK508" s="127">
        <f t="shared" si="563"/>
        <v>49</v>
      </c>
      <c r="BL508" s="126" t="e">
        <f>IF(AS508="Signalized",(AC508-BK508)^2/(2*AC508),IF(AS508="Free",PEDBIKE_DELAY(AX508,AW508,AF508,AE508,AO508,AR508,AM508,L508,TRUE),IF(AS508="Stop",1,"Control N/A!")))</f>
        <v>#VALUE!</v>
      </c>
      <c r="BM508" s="125" t="e">
        <f t="shared" si="564"/>
        <v>#VALUE!</v>
      </c>
      <c r="BN508" s="125" t="e">
        <f t="shared" si="565"/>
        <v>#VALUE!</v>
      </c>
      <c r="BO508" s="124" t="e">
        <f t="shared" si="566"/>
        <v>#VALUE!</v>
      </c>
      <c r="BP508" s="310"/>
      <c r="BQ508" s="302">
        <f t="shared" si="567"/>
        <v>1500</v>
      </c>
      <c r="BR508" s="126">
        <v>493</v>
      </c>
      <c r="BS508" s="127">
        <f t="shared" si="568"/>
        <v>6.1763745176004788E-11</v>
      </c>
      <c r="BT508" s="126">
        <f t="shared" si="569"/>
        <v>22.5</v>
      </c>
      <c r="BU508" s="303">
        <f t="shared" si="570"/>
        <v>7.5</v>
      </c>
      <c r="BV508" s="276">
        <f t="shared" si="571"/>
        <v>0.85555555555555551</v>
      </c>
      <c r="BW508" s="276">
        <f t="shared" si="572"/>
        <v>6.9444444444444441E-3</v>
      </c>
      <c r="BX508" s="125">
        <f t="shared" si="573"/>
        <v>1</v>
      </c>
      <c r="BY508" s="125">
        <f t="shared" si="574"/>
        <v>3.1472642632091518E-3</v>
      </c>
      <c r="BZ508" s="125">
        <f t="shared" si="575"/>
        <v>7.5</v>
      </c>
      <c r="CA508" s="125">
        <f t="shared" si="576"/>
        <v>0.13289273713440797</v>
      </c>
      <c r="CB508" s="125">
        <f t="shared" si="577"/>
        <v>0.99836590585294371</v>
      </c>
      <c r="CC508" s="125">
        <f t="shared" si="578"/>
        <v>707.76546446518228</v>
      </c>
      <c r="CD508" s="125">
        <f t="shared" si="579"/>
        <v>1.1565554029711045</v>
      </c>
      <c r="CE508" s="125">
        <f t="shared" si="580"/>
        <v>612</v>
      </c>
      <c r="CF508" s="304" cm="1">
        <f t="array" ref="CF508">PEDBIKE_DELAY(BW508,BV508,AG508,AH508,AP508,AQ508,AN508,L508,FALSE)</f>
        <v>59.903295172809734</v>
      </c>
      <c r="CG508" s="306">
        <f t="shared" si="581"/>
        <v>7.5</v>
      </c>
      <c r="CH508" s="125">
        <f t="shared" si="582"/>
        <v>1</v>
      </c>
      <c r="CI508" s="125">
        <f t="shared" si="583"/>
        <v>3.1472642632091518E-3</v>
      </c>
      <c r="CJ508" s="125">
        <f t="shared" si="584"/>
        <v>7.5</v>
      </c>
      <c r="CK508" s="125">
        <f t="shared" si="585"/>
        <v>0.99836590585294371</v>
      </c>
      <c r="CL508" s="125">
        <f t="shared" si="586"/>
        <v>1</v>
      </c>
      <c r="CM508" s="125">
        <f t="shared" si="587"/>
        <v>706.60890906221118</v>
      </c>
      <c r="CN508" s="125">
        <f t="shared" si="588"/>
        <v>1.1565554029711045</v>
      </c>
      <c r="CO508" s="127">
        <f t="shared" si="589"/>
        <v>612</v>
      </c>
      <c r="CP508" s="125" cm="1">
        <f t="array" ref="CP508">PEDBIKE_DELAY(BW508,AW508,AG508,AH508,AP508,AQ508,AN508,L508,FALSE)</f>
        <v>59.903295172809734</v>
      </c>
      <c r="CQ508" s="126">
        <f t="shared" si="590"/>
        <v>30.5</v>
      </c>
      <c r="CR508" s="126">
        <f t="shared" si="591"/>
        <v>78.5</v>
      </c>
      <c r="CS508" s="126">
        <f t="shared" si="592"/>
        <v>54.5</v>
      </c>
      <c r="CT508" s="304">
        <f t="shared" si="593"/>
        <v>35.950000000000003</v>
      </c>
      <c r="CU508" s="126">
        <f t="shared" si="604"/>
        <v>0</v>
      </c>
      <c r="CV508" s="126">
        <f t="shared" si="594"/>
        <v>0</v>
      </c>
      <c r="CW508" s="127">
        <f t="shared" si="595"/>
        <v>0</v>
      </c>
      <c r="CX508" s="124">
        <f t="shared" si="596"/>
        <v>12</v>
      </c>
      <c r="CY508" s="124">
        <f t="shared" si="605"/>
        <v>2.5024999999999999</v>
      </c>
      <c r="CZ508" s="124">
        <f t="shared" si="606"/>
        <v>0</v>
      </c>
      <c r="DA508" s="125">
        <f t="shared" si="597"/>
        <v>-1.8843000000000001</v>
      </c>
      <c r="DB508" s="125">
        <f t="shared" si="598"/>
        <v>0.84699999999999998</v>
      </c>
      <c r="DC508" s="125">
        <f t="shared" si="599"/>
        <v>3.0951</v>
      </c>
      <c r="DD508" s="125">
        <f t="shared" si="607"/>
        <v>3.5975999999999999</v>
      </c>
      <c r="DE508" s="298" t="str">
        <f t="shared" si="600"/>
        <v>C</v>
      </c>
    </row>
    <row r="509" spans="1:109" x14ac:dyDescent="0.25">
      <c r="A509" s="23">
        <v>1200</v>
      </c>
      <c r="B509" s="23">
        <v>25</v>
      </c>
      <c r="C509" s="23">
        <v>3</v>
      </c>
      <c r="D509" s="23" t="s">
        <v>267</v>
      </c>
      <c r="E509" s="312" t="e">
        <f t="shared" si="532"/>
        <v>#VALUE!</v>
      </c>
      <c r="F509" s="287" t="e">
        <f t="shared" si="533"/>
        <v>#VALUE!</v>
      </c>
      <c r="G509" s="312">
        <f t="shared" si="534"/>
        <v>3.1720999999999999</v>
      </c>
      <c r="H509" s="312">
        <f t="shared" si="534"/>
        <v>3.9020999999999999</v>
      </c>
      <c r="I509" s="287" t="str">
        <f t="shared" si="535"/>
        <v>C</v>
      </c>
      <c r="J509" s="320">
        <f t="shared" si="601"/>
        <v>3</v>
      </c>
      <c r="K509" s="80">
        <f t="shared" si="602"/>
        <v>3</v>
      </c>
      <c r="L509" s="82">
        <f t="shared" si="603"/>
        <v>3</v>
      </c>
      <c r="M509" s="80">
        <f t="shared" si="536"/>
        <v>25</v>
      </c>
      <c r="N509" s="80">
        <f t="shared" si="537"/>
        <v>240</v>
      </c>
      <c r="O509" s="80">
        <f t="shared" si="538"/>
        <v>240</v>
      </c>
      <c r="P509" s="80">
        <f t="shared" si="539"/>
        <v>1200</v>
      </c>
      <c r="Q509" s="80">
        <f t="shared" si="540"/>
        <v>3360</v>
      </c>
      <c r="R509" s="80">
        <f t="shared" si="541"/>
        <v>3360</v>
      </c>
      <c r="S509" s="80">
        <f t="shared" si="542"/>
        <v>120</v>
      </c>
      <c r="T509" s="80">
        <f>0</f>
        <v>0</v>
      </c>
      <c r="U509" s="80">
        <f>'Int. Sens. Plot'!$B$2</f>
        <v>100</v>
      </c>
      <c r="V509" s="80">
        <f>'Int. Sens. Plot'!$B$3</f>
        <v>25</v>
      </c>
      <c r="W509" s="80">
        <f t="shared" si="543"/>
        <v>5</v>
      </c>
      <c r="X509" s="80">
        <f t="shared" si="544"/>
        <v>5</v>
      </c>
      <c r="Y509" s="225">
        <v>0.5</v>
      </c>
      <c r="Z509" s="80">
        <v>0</v>
      </c>
      <c r="AA509" s="86">
        <v>45</v>
      </c>
      <c r="AB509" s="86">
        <v>5</v>
      </c>
      <c r="AC509" s="80">
        <v>90</v>
      </c>
      <c r="AD509" s="80">
        <v>45</v>
      </c>
      <c r="AE509" s="80">
        <v>12</v>
      </c>
      <c r="AF509" s="80">
        <f t="shared" si="545"/>
        <v>45</v>
      </c>
      <c r="AG509" s="80">
        <f t="shared" si="546"/>
        <v>45</v>
      </c>
      <c r="AH509" s="86">
        <v>0</v>
      </c>
      <c r="AI509" s="86">
        <v>12</v>
      </c>
      <c r="AJ509" s="40">
        <v>489.9</v>
      </c>
      <c r="AK509" s="86">
        <v>9</v>
      </c>
      <c r="AL509" s="86">
        <v>0</v>
      </c>
      <c r="AM509" s="91">
        <v>1</v>
      </c>
      <c r="AN509" s="91">
        <v>0.1</v>
      </c>
      <c r="AO509" s="122">
        <v>3.5</v>
      </c>
      <c r="AP509" s="122">
        <v>10</v>
      </c>
      <c r="AQ509" s="122">
        <v>3</v>
      </c>
      <c r="AR509" s="122">
        <v>3</v>
      </c>
      <c r="AS509" s="122" t="str">
        <f t="shared" si="547"/>
        <v>Free</v>
      </c>
      <c r="AT509" s="119" t="s">
        <v>74</v>
      </c>
      <c r="AU509" s="321" t="s">
        <v>74</v>
      </c>
      <c r="AV509" s="306">
        <f t="shared" si="548"/>
        <v>15.857142857142858</v>
      </c>
      <c r="AW509" s="276">
        <f t="shared" si="549"/>
        <v>0.93333333333333335</v>
      </c>
      <c r="AX509" s="276">
        <f t="shared" si="550"/>
        <v>2.7777777777777776E-2</v>
      </c>
      <c r="AY509" s="125">
        <f t="shared" si="551"/>
        <v>51569.685636044676</v>
      </c>
      <c r="AZ509" s="125">
        <f t="shared" si="552"/>
        <v>77354.528454067011</v>
      </c>
      <c r="BA509" s="125">
        <f t="shared" si="553"/>
        <v>103153.2284149465</v>
      </c>
      <c r="BB509" s="125">
        <f t="shared" si="554"/>
        <v>1</v>
      </c>
      <c r="BC509" s="125">
        <f t="shared" si="555"/>
        <v>1</v>
      </c>
      <c r="BD509" s="326" t="e">
        <f t="shared" si="556"/>
        <v>#NUM!</v>
      </c>
      <c r="BE509" s="125">
        <f t="shared" si="557"/>
        <v>2676445</v>
      </c>
      <c r="BF509" s="125">
        <f t="shared" si="558"/>
        <v>3.145884193604767</v>
      </c>
      <c r="BG509" s="125">
        <f t="shared" si="559"/>
        <v>1.1978086274186128</v>
      </c>
      <c r="BH509" s="127">
        <f t="shared" si="560"/>
        <v>280</v>
      </c>
      <c r="BI509" s="125">
        <f t="shared" si="561"/>
        <v>0.90999999999999992</v>
      </c>
      <c r="BJ509" s="125">
        <f t="shared" si="562"/>
        <v>0.17069999999999999</v>
      </c>
      <c r="BK509" s="127">
        <f t="shared" si="563"/>
        <v>49</v>
      </c>
      <c r="BL509" s="126" t="e">
        <f>IF(AS509="Signalized",(AC509-BK509)^2/(2*AC509),IF(AS509="Free",PEDBIKE_DELAY(AX509,AW509,AF509,AE509,AO509,AR509,AM509,L509,TRUE),IF(AS509="Stop",1,"Control N/A!")))</f>
        <v>#VALUE!</v>
      </c>
      <c r="BM509" s="125" t="e">
        <f t="shared" si="564"/>
        <v>#VALUE!</v>
      </c>
      <c r="BN509" s="125" t="e">
        <f t="shared" si="565"/>
        <v>#VALUE!</v>
      </c>
      <c r="BO509" s="124" t="e">
        <f t="shared" si="566"/>
        <v>#VALUE!</v>
      </c>
      <c r="BP509" s="310"/>
      <c r="BQ509" s="302">
        <f t="shared" si="567"/>
        <v>1500</v>
      </c>
      <c r="BR509" s="126">
        <v>494</v>
      </c>
      <c r="BS509" s="127">
        <f t="shared" si="568"/>
        <v>3.7350491922938084E-12</v>
      </c>
      <c r="BT509" s="126">
        <f t="shared" si="569"/>
        <v>22.5</v>
      </c>
      <c r="BU509" s="303">
        <f t="shared" si="570"/>
        <v>7.5</v>
      </c>
      <c r="BV509" s="276">
        <f t="shared" si="571"/>
        <v>0.93333333333333335</v>
      </c>
      <c r="BW509" s="276">
        <f t="shared" si="572"/>
        <v>6.9444444444444441E-3</v>
      </c>
      <c r="BX509" s="125">
        <f t="shared" si="573"/>
        <v>1</v>
      </c>
      <c r="BY509" s="125">
        <f t="shared" si="574"/>
        <v>2.9245599860305413E-3</v>
      </c>
      <c r="BZ509" s="125">
        <f t="shared" si="575"/>
        <v>7.5</v>
      </c>
      <c r="CA509" s="125">
        <f t="shared" si="576"/>
        <v>0.1440604765877348</v>
      </c>
      <c r="CB509" s="125">
        <f t="shared" si="577"/>
        <v>0.99908811803444553</v>
      </c>
      <c r="CC509" s="125">
        <f t="shared" si="578"/>
        <v>1167.4572529593063</v>
      </c>
      <c r="CD509" s="125">
        <f t="shared" si="579"/>
        <v>1.0645832145294083</v>
      </c>
      <c r="CE509" s="125">
        <f t="shared" si="580"/>
        <v>1097</v>
      </c>
      <c r="CF509" s="304" cm="1">
        <f t="array" ref="CF509">PEDBIKE_DELAY(BW509,BV509,AG509,AH509,AP509,AQ509,AN509,L509,FALSE)</f>
        <v>73.279569643591771</v>
      </c>
      <c r="CG509" s="306">
        <f t="shared" si="581"/>
        <v>7.5</v>
      </c>
      <c r="CH509" s="125">
        <f t="shared" si="582"/>
        <v>1</v>
      </c>
      <c r="CI509" s="125">
        <f t="shared" si="583"/>
        <v>2.9245599860305413E-3</v>
      </c>
      <c r="CJ509" s="125">
        <f t="shared" si="584"/>
        <v>7.5</v>
      </c>
      <c r="CK509" s="125">
        <f t="shared" si="585"/>
        <v>0.99908811803444553</v>
      </c>
      <c r="CL509" s="125">
        <f t="shared" si="586"/>
        <v>1</v>
      </c>
      <c r="CM509" s="125">
        <f t="shared" si="587"/>
        <v>1166.3926697447769</v>
      </c>
      <c r="CN509" s="125">
        <f t="shared" si="588"/>
        <v>1.0645832145294083</v>
      </c>
      <c r="CO509" s="127">
        <f t="shared" si="589"/>
        <v>1097</v>
      </c>
      <c r="CP509" s="125" cm="1">
        <f t="array" ref="CP509">PEDBIKE_DELAY(BW509,AW509,AG509,AH509,AP509,AQ509,AN509,L509,FALSE)</f>
        <v>73.279569643591771</v>
      </c>
      <c r="CQ509" s="126">
        <f t="shared" si="590"/>
        <v>30.5</v>
      </c>
      <c r="CR509" s="126">
        <f t="shared" si="591"/>
        <v>78.5</v>
      </c>
      <c r="CS509" s="126">
        <f t="shared" si="592"/>
        <v>54.5</v>
      </c>
      <c r="CT509" s="304">
        <f t="shared" si="593"/>
        <v>35.950000000000003</v>
      </c>
      <c r="CU509" s="126">
        <f t="shared" si="604"/>
        <v>0</v>
      </c>
      <c r="CV509" s="126">
        <f t="shared" si="594"/>
        <v>0</v>
      </c>
      <c r="CW509" s="127">
        <f t="shared" si="595"/>
        <v>0</v>
      </c>
      <c r="CX509" s="124">
        <f t="shared" si="596"/>
        <v>12</v>
      </c>
      <c r="CY509" s="124">
        <f t="shared" si="605"/>
        <v>2.73</v>
      </c>
      <c r="CZ509" s="124">
        <f t="shared" si="606"/>
        <v>0</v>
      </c>
      <c r="DA509" s="125">
        <f t="shared" si="597"/>
        <v>-1.8843000000000001</v>
      </c>
      <c r="DB509" s="125">
        <f t="shared" si="598"/>
        <v>0.92399999999999993</v>
      </c>
      <c r="DC509" s="125">
        <f t="shared" si="599"/>
        <v>3.1720999999999999</v>
      </c>
      <c r="DD509" s="125">
        <f t="shared" si="607"/>
        <v>3.9020999999999999</v>
      </c>
      <c r="DE509" s="298" t="str">
        <f t="shared" si="600"/>
        <v>C</v>
      </c>
    </row>
    <row r="510" spans="1:109" x14ac:dyDescent="0.25">
      <c r="A510" s="23">
        <v>100</v>
      </c>
      <c r="B510" s="23">
        <v>35</v>
      </c>
      <c r="C510" s="23">
        <v>3</v>
      </c>
      <c r="D510" s="23" t="s">
        <v>267</v>
      </c>
      <c r="E510" s="312">
        <f t="shared" si="532"/>
        <v>1.9432666060360766</v>
      </c>
      <c r="F510" s="287" t="str">
        <f t="shared" si="533"/>
        <v>A</v>
      </c>
      <c r="G510" s="312">
        <f t="shared" si="534"/>
        <v>2.3250999999999995</v>
      </c>
      <c r="H510" s="312">
        <f t="shared" si="534"/>
        <v>0.64359999999999995</v>
      </c>
      <c r="I510" s="287" t="str">
        <f t="shared" si="535"/>
        <v>B</v>
      </c>
      <c r="J510" s="320">
        <f t="shared" si="601"/>
        <v>3</v>
      </c>
      <c r="K510" s="80">
        <f t="shared" si="602"/>
        <v>3</v>
      </c>
      <c r="L510" s="82">
        <f t="shared" si="603"/>
        <v>3</v>
      </c>
      <c r="M510" s="80">
        <f t="shared" si="536"/>
        <v>35</v>
      </c>
      <c r="N510" s="80">
        <f t="shared" si="537"/>
        <v>20</v>
      </c>
      <c r="O510" s="80">
        <f t="shared" si="538"/>
        <v>20</v>
      </c>
      <c r="P510" s="80">
        <f t="shared" si="539"/>
        <v>100</v>
      </c>
      <c r="Q510" s="80">
        <f t="shared" si="540"/>
        <v>280</v>
      </c>
      <c r="R510" s="80">
        <f t="shared" si="541"/>
        <v>280</v>
      </c>
      <c r="S510" s="80">
        <f t="shared" si="542"/>
        <v>10</v>
      </c>
      <c r="T510" s="80">
        <f>0</f>
        <v>0</v>
      </c>
      <c r="U510" s="80">
        <f>'Int. Sens. Plot'!$B$2</f>
        <v>100</v>
      </c>
      <c r="V510" s="80">
        <f>'Int. Sens. Plot'!$B$3</f>
        <v>25</v>
      </c>
      <c r="W510" s="80">
        <f t="shared" si="543"/>
        <v>5</v>
      </c>
      <c r="X510" s="80">
        <f t="shared" si="544"/>
        <v>5</v>
      </c>
      <c r="Y510" s="225">
        <v>0.5</v>
      </c>
      <c r="Z510" s="80">
        <v>0</v>
      </c>
      <c r="AA510" s="86">
        <v>45</v>
      </c>
      <c r="AB510" s="86">
        <v>5</v>
      </c>
      <c r="AC510" s="80">
        <v>90</v>
      </c>
      <c r="AD510" s="80">
        <v>45</v>
      </c>
      <c r="AE510" s="80">
        <v>12</v>
      </c>
      <c r="AF510" s="80">
        <f t="shared" si="545"/>
        <v>45</v>
      </c>
      <c r="AG510" s="80">
        <f t="shared" si="546"/>
        <v>45</v>
      </c>
      <c r="AH510" s="86">
        <v>0</v>
      </c>
      <c r="AI510" s="86">
        <v>12</v>
      </c>
      <c r="AJ510" s="40">
        <v>490.9</v>
      </c>
      <c r="AK510" s="86">
        <v>9</v>
      </c>
      <c r="AL510" s="86">
        <v>0</v>
      </c>
      <c r="AM510" s="91">
        <v>1</v>
      </c>
      <c r="AN510" s="91">
        <v>0.1</v>
      </c>
      <c r="AO510" s="122">
        <v>3.5</v>
      </c>
      <c r="AP510" s="122">
        <v>10</v>
      </c>
      <c r="AQ510" s="122">
        <v>3</v>
      </c>
      <c r="AR510" s="122">
        <v>3</v>
      </c>
      <c r="AS510" s="122" t="str">
        <f t="shared" si="547"/>
        <v>Free</v>
      </c>
      <c r="AT510" s="119" t="s">
        <v>74</v>
      </c>
      <c r="AU510" s="321" t="s">
        <v>74</v>
      </c>
      <c r="AV510" s="306">
        <f t="shared" si="548"/>
        <v>15.857142857142858</v>
      </c>
      <c r="AW510" s="276">
        <f t="shared" si="549"/>
        <v>7.7777777777777779E-2</v>
      </c>
      <c r="AX510" s="276">
        <f t="shared" si="550"/>
        <v>2.7777777777777776E-2</v>
      </c>
      <c r="AY510" s="125">
        <f t="shared" si="551"/>
        <v>1</v>
      </c>
      <c r="AZ510" s="125">
        <f t="shared" si="552"/>
        <v>1.3776568765629693</v>
      </c>
      <c r="BA510" s="125">
        <f t="shared" si="553"/>
        <v>15.857142857142858</v>
      </c>
      <c r="BB510" s="125">
        <f t="shared" si="554"/>
        <v>0.33708672952153462</v>
      </c>
      <c r="BC510" s="125">
        <f t="shared" si="555"/>
        <v>0.7086801088665291</v>
      </c>
      <c r="BD510" s="326">
        <f t="shared" si="556"/>
        <v>21.758505362602303</v>
      </c>
      <c r="BE510" s="125">
        <f t="shared" si="557"/>
        <v>3</v>
      </c>
      <c r="BF510" s="125">
        <f t="shared" si="558"/>
        <v>159.09564306191993</v>
      </c>
      <c r="BG510" s="125">
        <f t="shared" si="559"/>
        <v>1.1978086274186128</v>
      </c>
      <c r="BH510" s="127">
        <f t="shared" si="560"/>
        <v>23.333333333333332</v>
      </c>
      <c r="BI510" s="125">
        <f t="shared" si="561"/>
        <v>0.10616666666666665</v>
      </c>
      <c r="BJ510" s="125">
        <f t="shared" si="562"/>
        <v>1.4225E-2</v>
      </c>
      <c r="BK510" s="127">
        <f t="shared" si="563"/>
        <v>49</v>
      </c>
      <c r="BL510" s="126">
        <f>IF(AS510="Signalized",(AC510-BK510)^2/(2*AC510),IF(AS510="Free",PEDBIKE_DELAY(AX510,AW510,AF510,AE510,AO510,AR510,AM510,L510,TRUE),IF(AS510="Stop",1,"Control N/A!")))</f>
        <v>1.8824542128544586</v>
      </c>
      <c r="BM510" s="125">
        <f t="shared" si="564"/>
        <v>2.5366311950797218E-2</v>
      </c>
      <c r="BN510" s="125">
        <f t="shared" si="565"/>
        <v>1.9432666060360766</v>
      </c>
      <c r="BO510" s="124" t="str">
        <f t="shared" si="566"/>
        <v>A</v>
      </c>
      <c r="BP510" s="310"/>
      <c r="BQ510" s="302">
        <f t="shared" si="567"/>
        <v>1500</v>
      </c>
      <c r="BR510" s="126">
        <v>495</v>
      </c>
      <c r="BS510" s="127">
        <f t="shared" si="568"/>
        <v>47.945895905030675</v>
      </c>
      <c r="BT510" s="126">
        <f t="shared" si="569"/>
        <v>15.217314026333911</v>
      </c>
      <c r="BU510" s="303">
        <f t="shared" si="570"/>
        <v>7.5</v>
      </c>
      <c r="BV510" s="276">
        <f t="shared" si="571"/>
        <v>7.7777777777777779E-2</v>
      </c>
      <c r="BW510" s="276">
        <f t="shared" si="572"/>
        <v>6.9444444444444441E-3</v>
      </c>
      <c r="BX510" s="125">
        <f t="shared" si="573"/>
        <v>1</v>
      </c>
      <c r="BY510" s="125">
        <f t="shared" si="574"/>
        <v>8.5678117932656062E-2</v>
      </c>
      <c r="BZ510" s="125">
        <f t="shared" si="575"/>
        <v>7.5</v>
      </c>
      <c r="CA510" s="125">
        <f t="shared" si="576"/>
        <v>1.287930563102424E-2</v>
      </c>
      <c r="CB510" s="125">
        <f t="shared" si="577"/>
        <v>0.44196485422995446</v>
      </c>
      <c r="CC510" s="125">
        <f t="shared" si="578"/>
        <v>6.0703483317659837</v>
      </c>
      <c r="CD510" s="125">
        <f t="shared" si="579"/>
        <v>3.3874677161920035</v>
      </c>
      <c r="CE510" s="125">
        <f t="shared" si="580"/>
        <v>2</v>
      </c>
      <c r="CF510" s="304" cm="1">
        <f t="array" ref="CF510">PEDBIKE_DELAY(BW510,BV510,AG510,AH510,AP510,AQ510,AN510,L510,FALSE)</f>
        <v>1.2809376536263202</v>
      </c>
      <c r="CG510" s="306">
        <f t="shared" si="581"/>
        <v>7.5</v>
      </c>
      <c r="CH510" s="125">
        <f t="shared" si="582"/>
        <v>1</v>
      </c>
      <c r="CI510" s="125">
        <f t="shared" si="583"/>
        <v>8.5678117932656062E-2</v>
      </c>
      <c r="CJ510" s="125">
        <f t="shared" si="584"/>
        <v>7.5</v>
      </c>
      <c r="CK510" s="125">
        <f t="shared" si="585"/>
        <v>0.44196485422995291</v>
      </c>
      <c r="CL510" s="125">
        <f t="shared" si="586"/>
        <v>0.99999999999602107</v>
      </c>
      <c r="CM510" s="125">
        <f t="shared" si="587"/>
        <v>2.6828806155846752</v>
      </c>
      <c r="CN510" s="125">
        <f t="shared" si="588"/>
        <v>3.3874677161920035</v>
      </c>
      <c r="CO510" s="127">
        <f t="shared" si="589"/>
        <v>2</v>
      </c>
      <c r="CP510" s="125" cm="1">
        <f t="array" ref="CP510">PEDBIKE_DELAY(BW510,AW510,AG510,AH510,AP510,AQ510,AN510,L510,FALSE)</f>
        <v>1.2809376536263202</v>
      </c>
      <c r="CQ510" s="126">
        <f t="shared" si="590"/>
        <v>30.5</v>
      </c>
      <c r="CR510" s="126">
        <f t="shared" si="591"/>
        <v>78.5</v>
      </c>
      <c r="CS510" s="126">
        <f t="shared" si="592"/>
        <v>54.5</v>
      </c>
      <c r="CT510" s="304">
        <f t="shared" si="593"/>
        <v>28.667314026333912</v>
      </c>
      <c r="CU510" s="126">
        <f t="shared" si="604"/>
        <v>0</v>
      </c>
      <c r="CV510" s="126">
        <f t="shared" si="594"/>
        <v>0</v>
      </c>
      <c r="CW510" s="127">
        <f t="shared" si="595"/>
        <v>0</v>
      </c>
      <c r="CX510" s="124">
        <f t="shared" si="596"/>
        <v>12</v>
      </c>
      <c r="CY510" s="124">
        <f t="shared" si="605"/>
        <v>0.31849999999999995</v>
      </c>
      <c r="CZ510" s="124">
        <f t="shared" si="606"/>
        <v>0</v>
      </c>
      <c r="DA510" s="125">
        <f t="shared" si="597"/>
        <v>-1.8843000000000001</v>
      </c>
      <c r="DB510" s="125">
        <f t="shared" si="598"/>
        <v>7.6999999999999999E-2</v>
      </c>
      <c r="DC510" s="125">
        <f t="shared" si="599"/>
        <v>2.3250999999999995</v>
      </c>
      <c r="DD510" s="125">
        <f t="shared" si="607"/>
        <v>0.64359999999999995</v>
      </c>
      <c r="DE510" s="298" t="str">
        <f t="shared" si="600"/>
        <v>B</v>
      </c>
    </row>
    <row r="511" spans="1:109" x14ac:dyDescent="0.25">
      <c r="A511" s="23">
        <v>200</v>
      </c>
      <c r="B511" s="23">
        <v>35</v>
      </c>
      <c r="C511" s="23">
        <v>3</v>
      </c>
      <c r="D511" s="23" t="s">
        <v>267</v>
      </c>
      <c r="E511" s="312">
        <f t="shared" si="532"/>
        <v>2.0668684520100231</v>
      </c>
      <c r="F511" s="287" t="str">
        <f t="shared" si="533"/>
        <v>B</v>
      </c>
      <c r="G511" s="312">
        <f t="shared" si="534"/>
        <v>2.4020999999999995</v>
      </c>
      <c r="H511" s="312">
        <f t="shared" si="534"/>
        <v>1.0390999999999999</v>
      </c>
      <c r="I511" s="287" t="str">
        <f t="shared" si="535"/>
        <v>B</v>
      </c>
      <c r="J511" s="320">
        <f t="shared" si="601"/>
        <v>3</v>
      </c>
      <c r="K511" s="80">
        <f t="shared" si="602"/>
        <v>3</v>
      </c>
      <c r="L511" s="82">
        <f t="shared" si="603"/>
        <v>3</v>
      </c>
      <c r="M511" s="80">
        <f t="shared" si="536"/>
        <v>35</v>
      </c>
      <c r="N511" s="80">
        <f t="shared" si="537"/>
        <v>40</v>
      </c>
      <c r="O511" s="80">
        <f t="shared" si="538"/>
        <v>40</v>
      </c>
      <c r="P511" s="80">
        <f t="shared" si="539"/>
        <v>200</v>
      </c>
      <c r="Q511" s="80">
        <f t="shared" si="540"/>
        <v>560</v>
      </c>
      <c r="R511" s="80">
        <f t="shared" si="541"/>
        <v>560</v>
      </c>
      <c r="S511" s="80">
        <f t="shared" si="542"/>
        <v>20</v>
      </c>
      <c r="T511" s="80">
        <f>0</f>
        <v>0</v>
      </c>
      <c r="U511" s="80">
        <f>'Int. Sens. Plot'!$B$2</f>
        <v>100</v>
      </c>
      <c r="V511" s="80">
        <f>'Int. Sens. Plot'!$B$3</f>
        <v>25</v>
      </c>
      <c r="W511" s="80">
        <f t="shared" si="543"/>
        <v>5</v>
      </c>
      <c r="X511" s="80">
        <f t="shared" si="544"/>
        <v>5</v>
      </c>
      <c r="Y511" s="225">
        <v>0.5</v>
      </c>
      <c r="Z511" s="80">
        <v>0</v>
      </c>
      <c r="AA511" s="86">
        <v>45</v>
      </c>
      <c r="AB511" s="86">
        <v>5</v>
      </c>
      <c r="AC511" s="80">
        <v>90</v>
      </c>
      <c r="AD511" s="80">
        <v>45</v>
      </c>
      <c r="AE511" s="80">
        <v>12</v>
      </c>
      <c r="AF511" s="80">
        <f t="shared" si="545"/>
        <v>45</v>
      </c>
      <c r="AG511" s="80">
        <f t="shared" si="546"/>
        <v>45</v>
      </c>
      <c r="AH511" s="86">
        <v>0</v>
      </c>
      <c r="AI511" s="86">
        <v>12</v>
      </c>
      <c r="AJ511" s="40">
        <v>491.9</v>
      </c>
      <c r="AK511" s="86">
        <v>9</v>
      </c>
      <c r="AL511" s="86">
        <v>0</v>
      </c>
      <c r="AM511" s="91">
        <v>1</v>
      </c>
      <c r="AN511" s="91">
        <v>0.1</v>
      </c>
      <c r="AO511" s="122">
        <v>3.5</v>
      </c>
      <c r="AP511" s="122">
        <v>10</v>
      </c>
      <c r="AQ511" s="122">
        <v>3</v>
      </c>
      <c r="AR511" s="122">
        <v>3</v>
      </c>
      <c r="AS511" s="122" t="str">
        <f t="shared" si="547"/>
        <v>Free</v>
      </c>
      <c r="AT511" s="119" t="s">
        <v>74</v>
      </c>
      <c r="AU511" s="321" t="s">
        <v>74</v>
      </c>
      <c r="AV511" s="306">
        <f t="shared" si="548"/>
        <v>15.857142857142858</v>
      </c>
      <c r="AW511" s="276">
        <f t="shared" si="549"/>
        <v>0.15555555555555556</v>
      </c>
      <c r="AX511" s="276">
        <f t="shared" si="550"/>
        <v>2.7777777777777776E-2</v>
      </c>
      <c r="AY511" s="125">
        <f t="shared" si="551"/>
        <v>1.5543425494215839</v>
      </c>
      <c r="AZ511" s="125">
        <f t="shared" si="552"/>
        <v>2.3315138241323758</v>
      </c>
      <c r="BA511" s="125">
        <f t="shared" si="553"/>
        <v>16.965827955986025</v>
      </c>
      <c r="BB511" s="125">
        <f t="shared" si="554"/>
        <v>0.58509661692250869</v>
      </c>
      <c r="BC511" s="125">
        <f t="shared" si="555"/>
        <v>0.92857653292747611</v>
      </c>
      <c r="BD511" s="326">
        <f t="shared" si="556"/>
        <v>71.735640737862937</v>
      </c>
      <c r="BE511" s="125">
        <f t="shared" si="557"/>
        <v>12</v>
      </c>
      <c r="BF511" s="125">
        <f t="shared" si="558"/>
        <v>37.093144690217827</v>
      </c>
      <c r="BG511" s="125">
        <f t="shared" si="559"/>
        <v>1.1978086274186128</v>
      </c>
      <c r="BH511" s="127">
        <f t="shared" si="560"/>
        <v>46.666666666666664</v>
      </c>
      <c r="BI511" s="125">
        <f t="shared" si="561"/>
        <v>0.21233333333333329</v>
      </c>
      <c r="BJ511" s="125">
        <f t="shared" si="562"/>
        <v>2.845E-2</v>
      </c>
      <c r="BK511" s="127">
        <f t="shared" si="563"/>
        <v>49</v>
      </c>
      <c r="BL511" s="126">
        <f>IF(AS511="Signalized",(AC511-BK511)^2/(2*AC511),IF(AS511="Free",PEDBIKE_DELAY(AX511,AW511,AF511,AE511,AO511,AR511,AM511,L511,TRUE),IF(AS511="Stop",1,"Control N/A!")))</f>
        <v>2.0393491333938396</v>
      </c>
      <c r="BM511" s="125">
        <f t="shared" si="564"/>
        <v>2.8576491258077145E-2</v>
      </c>
      <c r="BN511" s="125">
        <f t="shared" si="565"/>
        <v>2.0668684520100231</v>
      </c>
      <c r="BO511" s="124" t="str">
        <f t="shared" si="566"/>
        <v>B</v>
      </c>
      <c r="BP511" s="310"/>
      <c r="BQ511" s="302">
        <f t="shared" si="567"/>
        <v>1500</v>
      </c>
      <c r="BR511" s="126">
        <v>496</v>
      </c>
      <c r="BS511" s="127">
        <f t="shared" si="568"/>
        <v>3.0312106537682415</v>
      </c>
      <c r="BT511" s="126">
        <f t="shared" si="569"/>
        <v>22.5</v>
      </c>
      <c r="BU511" s="303">
        <f t="shared" si="570"/>
        <v>7.5</v>
      </c>
      <c r="BV511" s="276">
        <f t="shared" si="571"/>
        <v>0.15555555555555556</v>
      </c>
      <c r="BW511" s="276">
        <f t="shared" si="572"/>
        <v>6.9444444444444441E-3</v>
      </c>
      <c r="BX511" s="125">
        <f t="shared" si="573"/>
        <v>1</v>
      </c>
      <c r="BY511" s="125">
        <f t="shared" si="574"/>
        <v>5.3078627358785851E-2</v>
      </c>
      <c r="BZ511" s="125">
        <f t="shared" si="575"/>
        <v>7.5</v>
      </c>
      <c r="CA511" s="125">
        <f t="shared" si="576"/>
        <v>2.5592734748511092E-2</v>
      </c>
      <c r="CB511" s="125">
        <f t="shared" si="577"/>
        <v>0.68859677608540237</v>
      </c>
      <c r="CC511" s="125">
        <f t="shared" si="578"/>
        <v>9.7521668235718657</v>
      </c>
      <c r="CD511" s="125">
        <f t="shared" si="579"/>
        <v>3.0368561890132599</v>
      </c>
      <c r="CE511" s="125">
        <f t="shared" si="580"/>
        <v>3</v>
      </c>
      <c r="CF511" s="304" cm="1">
        <f t="array" ref="CF511">PEDBIKE_DELAY(BW511,BV511,AG511,AH511,AP511,AQ511,AN511,L511,FALSE)</f>
        <v>2.924494922843353</v>
      </c>
      <c r="CG511" s="306">
        <f t="shared" si="581"/>
        <v>7.5</v>
      </c>
      <c r="CH511" s="125">
        <f t="shared" si="582"/>
        <v>1</v>
      </c>
      <c r="CI511" s="125">
        <f t="shared" si="583"/>
        <v>5.3078627358785851E-2</v>
      </c>
      <c r="CJ511" s="125">
        <f t="shared" si="584"/>
        <v>7.5</v>
      </c>
      <c r="CK511" s="125">
        <f t="shared" si="585"/>
        <v>0.68859677608540237</v>
      </c>
      <c r="CL511" s="125">
        <f t="shared" si="586"/>
        <v>1</v>
      </c>
      <c r="CM511" s="125">
        <f t="shared" si="587"/>
        <v>6.7153106345586053</v>
      </c>
      <c r="CN511" s="125">
        <f t="shared" si="588"/>
        <v>3.0368561890132599</v>
      </c>
      <c r="CO511" s="127">
        <f t="shared" si="589"/>
        <v>3</v>
      </c>
      <c r="CP511" s="125" cm="1">
        <f t="array" ref="CP511">PEDBIKE_DELAY(BW511,AW511,AG511,AH511,AP511,AQ511,AN511,L511,FALSE)</f>
        <v>2.924494922843353</v>
      </c>
      <c r="CQ511" s="126">
        <f t="shared" si="590"/>
        <v>30.5</v>
      </c>
      <c r="CR511" s="126">
        <f t="shared" si="591"/>
        <v>78.5</v>
      </c>
      <c r="CS511" s="126">
        <f t="shared" si="592"/>
        <v>54.5</v>
      </c>
      <c r="CT511" s="304">
        <f t="shared" si="593"/>
        <v>35.950000000000003</v>
      </c>
      <c r="CU511" s="126">
        <f t="shared" si="604"/>
        <v>0</v>
      </c>
      <c r="CV511" s="126">
        <f t="shared" si="594"/>
        <v>0</v>
      </c>
      <c r="CW511" s="127">
        <f t="shared" si="595"/>
        <v>0</v>
      </c>
      <c r="CX511" s="124">
        <f t="shared" si="596"/>
        <v>12</v>
      </c>
      <c r="CY511" s="124">
        <f t="shared" si="605"/>
        <v>0.6369999999999999</v>
      </c>
      <c r="CZ511" s="124">
        <f t="shared" si="606"/>
        <v>0</v>
      </c>
      <c r="DA511" s="125">
        <f t="shared" si="597"/>
        <v>-1.8843000000000001</v>
      </c>
      <c r="DB511" s="125">
        <f t="shared" si="598"/>
        <v>0.154</v>
      </c>
      <c r="DC511" s="125">
        <f t="shared" si="599"/>
        <v>2.4020999999999995</v>
      </c>
      <c r="DD511" s="125">
        <f t="shared" si="607"/>
        <v>1.0390999999999999</v>
      </c>
      <c r="DE511" s="298" t="str">
        <f t="shared" si="600"/>
        <v>B</v>
      </c>
    </row>
    <row r="512" spans="1:109" x14ac:dyDescent="0.25">
      <c r="A512" s="23">
        <v>300</v>
      </c>
      <c r="B512" s="23">
        <v>35</v>
      </c>
      <c r="C512" s="23">
        <v>3</v>
      </c>
      <c r="D512" s="23" t="s">
        <v>267</v>
      </c>
      <c r="E512" s="312">
        <f t="shared" si="532"/>
        <v>2.1819229843833763</v>
      </c>
      <c r="F512" s="287" t="str">
        <f t="shared" si="533"/>
        <v>B</v>
      </c>
      <c r="G512" s="312">
        <f t="shared" si="534"/>
        <v>2.4790999999999994</v>
      </c>
      <c r="H512" s="312">
        <f t="shared" si="534"/>
        <v>1.4345999999999997</v>
      </c>
      <c r="I512" s="287" t="str">
        <f t="shared" si="535"/>
        <v>B</v>
      </c>
      <c r="J512" s="320">
        <f t="shared" si="601"/>
        <v>3</v>
      </c>
      <c r="K512" s="80">
        <f t="shared" si="602"/>
        <v>3</v>
      </c>
      <c r="L512" s="82">
        <f t="shared" si="603"/>
        <v>3</v>
      </c>
      <c r="M512" s="80">
        <f t="shared" si="536"/>
        <v>35</v>
      </c>
      <c r="N512" s="80">
        <f t="shared" si="537"/>
        <v>60</v>
      </c>
      <c r="O512" s="80">
        <f t="shared" si="538"/>
        <v>60</v>
      </c>
      <c r="P512" s="80">
        <f t="shared" si="539"/>
        <v>300</v>
      </c>
      <c r="Q512" s="80">
        <f t="shared" si="540"/>
        <v>840</v>
      </c>
      <c r="R512" s="80">
        <f t="shared" si="541"/>
        <v>840</v>
      </c>
      <c r="S512" s="80">
        <f t="shared" si="542"/>
        <v>30</v>
      </c>
      <c r="T512" s="80">
        <f>0</f>
        <v>0</v>
      </c>
      <c r="U512" s="80">
        <f>'Int. Sens. Plot'!$B$2</f>
        <v>100</v>
      </c>
      <c r="V512" s="80">
        <f>'Int. Sens. Plot'!$B$3</f>
        <v>25</v>
      </c>
      <c r="W512" s="80">
        <f t="shared" si="543"/>
        <v>5</v>
      </c>
      <c r="X512" s="80">
        <f t="shared" si="544"/>
        <v>5</v>
      </c>
      <c r="Y512" s="225">
        <v>0.5</v>
      </c>
      <c r="Z512" s="80">
        <v>0</v>
      </c>
      <c r="AA512" s="86">
        <v>45</v>
      </c>
      <c r="AB512" s="86">
        <v>5</v>
      </c>
      <c r="AC512" s="80">
        <v>90</v>
      </c>
      <c r="AD512" s="80">
        <v>45</v>
      </c>
      <c r="AE512" s="80">
        <v>12</v>
      </c>
      <c r="AF512" s="80">
        <f t="shared" si="545"/>
        <v>45</v>
      </c>
      <c r="AG512" s="80">
        <f t="shared" si="546"/>
        <v>45</v>
      </c>
      <c r="AH512" s="86">
        <v>0</v>
      </c>
      <c r="AI512" s="86">
        <v>12</v>
      </c>
      <c r="AJ512" s="40">
        <v>492.9</v>
      </c>
      <c r="AK512" s="86">
        <v>9</v>
      </c>
      <c r="AL512" s="86">
        <v>0</v>
      </c>
      <c r="AM512" s="91">
        <v>1</v>
      </c>
      <c r="AN512" s="91">
        <v>0.1</v>
      </c>
      <c r="AO512" s="122">
        <v>3.5</v>
      </c>
      <c r="AP512" s="122">
        <v>10</v>
      </c>
      <c r="AQ512" s="122">
        <v>3</v>
      </c>
      <c r="AR512" s="122">
        <v>3</v>
      </c>
      <c r="AS512" s="122" t="str">
        <f t="shared" si="547"/>
        <v>Free</v>
      </c>
      <c r="AT512" s="119" t="s">
        <v>74</v>
      </c>
      <c r="AU512" s="321" t="s">
        <v>74</v>
      </c>
      <c r="AV512" s="306">
        <f t="shared" si="548"/>
        <v>15.857142857142858</v>
      </c>
      <c r="AW512" s="276">
        <f t="shared" si="549"/>
        <v>0.23333333333333334</v>
      </c>
      <c r="AX512" s="276">
        <f t="shared" si="550"/>
        <v>2.7777777777777776E-2</v>
      </c>
      <c r="AY512" s="125">
        <f t="shared" si="551"/>
        <v>3.2521017563653971</v>
      </c>
      <c r="AZ512" s="125">
        <f t="shared" si="552"/>
        <v>4.8781526345480959</v>
      </c>
      <c r="BA512" s="125">
        <f t="shared" si="553"/>
        <v>20.361346369873651</v>
      </c>
      <c r="BB512" s="125">
        <f t="shared" si="554"/>
        <v>0.79477744882543477</v>
      </c>
      <c r="BC512" s="125">
        <f t="shared" si="555"/>
        <v>0.99135678638929337</v>
      </c>
      <c r="BD512" s="326">
        <f t="shared" si="556"/>
        <v>475.30844956715652</v>
      </c>
      <c r="BE512" s="125">
        <f t="shared" si="557"/>
        <v>40</v>
      </c>
      <c r="BF512" s="125">
        <f t="shared" si="558"/>
        <v>16.909156943756308</v>
      </c>
      <c r="BG512" s="125">
        <f t="shared" si="559"/>
        <v>1.1978086274186128</v>
      </c>
      <c r="BH512" s="127">
        <f t="shared" si="560"/>
        <v>70</v>
      </c>
      <c r="BI512" s="125">
        <f t="shared" si="561"/>
        <v>0.31849999999999995</v>
      </c>
      <c r="BJ512" s="125">
        <f t="shared" si="562"/>
        <v>4.2674999999999998E-2</v>
      </c>
      <c r="BK512" s="127">
        <f t="shared" si="563"/>
        <v>49</v>
      </c>
      <c r="BL512" s="126">
        <f>IF(AS512="Signalized",(AC512-BK512)^2/(2*AC512),IF(AS512="Free",PEDBIKE_DELAY(AX512,AW512,AF512,AE512,AO512,AR512,AM512,L512,TRUE),IF(AS512="Stop",1,"Control N/A!")))</f>
        <v>1.7852082701904313</v>
      </c>
      <c r="BM512" s="125">
        <f t="shared" si="564"/>
        <v>2.3239356964763879E-2</v>
      </c>
      <c r="BN512" s="125">
        <f t="shared" si="565"/>
        <v>2.1819229843833763</v>
      </c>
      <c r="BO512" s="124" t="str">
        <f t="shared" si="566"/>
        <v>B</v>
      </c>
      <c r="BP512" s="310"/>
      <c r="BQ512" s="302">
        <f t="shared" si="567"/>
        <v>1500</v>
      </c>
      <c r="BR512" s="126">
        <v>497</v>
      </c>
      <c r="BS512" s="127">
        <f t="shared" si="568"/>
        <v>0.18952011225815518</v>
      </c>
      <c r="BT512" s="126">
        <f t="shared" si="569"/>
        <v>22.5</v>
      </c>
      <c r="BU512" s="303">
        <f t="shared" si="570"/>
        <v>7.5</v>
      </c>
      <c r="BV512" s="276">
        <f t="shared" si="571"/>
        <v>0.23333333333333334</v>
      </c>
      <c r="BW512" s="276">
        <f t="shared" si="572"/>
        <v>6.9444444444444441E-3</v>
      </c>
      <c r="BX512" s="125">
        <f t="shared" si="573"/>
        <v>1</v>
      </c>
      <c r="BY512" s="125">
        <f t="shared" si="574"/>
        <v>3.3307669068136862E-2</v>
      </c>
      <c r="BZ512" s="125">
        <f t="shared" si="575"/>
        <v>7.5</v>
      </c>
      <c r="CA512" s="125">
        <f t="shared" si="576"/>
        <v>3.8142423726775454E-2</v>
      </c>
      <c r="CB512" s="125">
        <f t="shared" si="577"/>
        <v>0.82622605654955472</v>
      </c>
      <c r="CC512" s="125">
        <f t="shared" si="578"/>
        <v>15.585164023062752</v>
      </c>
      <c r="CD512" s="125">
        <f t="shared" si="579"/>
        <v>2.7082954116096176</v>
      </c>
      <c r="CE512" s="125">
        <f t="shared" si="580"/>
        <v>6</v>
      </c>
      <c r="CF512" s="304" cm="1">
        <f t="array" ref="CF512">PEDBIKE_DELAY(BW512,BV512,AG512,AH512,AP512,AQ512,AN512,L512,FALSE)</f>
        <v>5.0544218418121787</v>
      </c>
      <c r="CG512" s="306">
        <f t="shared" si="581"/>
        <v>7.5</v>
      </c>
      <c r="CH512" s="125">
        <f t="shared" si="582"/>
        <v>1</v>
      </c>
      <c r="CI512" s="125">
        <f t="shared" si="583"/>
        <v>3.3307669068136862E-2</v>
      </c>
      <c r="CJ512" s="125">
        <f t="shared" si="584"/>
        <v>7.5</v>
      </c>
      <c r="CK512" s="125">
        <f t="shared" si="585"/>
        <v>0.82622605654955483</v>
      </c>
      <c r="CL512" s="125">
        <f t="shared" si="586"/>
        <v>1</v>
      </c>
      <c r="CM512" s="125">
        <f t="shared" si="587"/>
        <v>12.876868611453132</v>
      </c>
      <c r="CN512" s="125">
        <f t="shared" si="588"/>
        <v>2.7082954116096176</v>
      </c>
      <c r="CO512" s="127">
        <f t="shared" si="589"/>
        <v>6</v>
      </c>
      <c r="CP512" s="125" cm="1">
        <f t="array" ref="CP512">PEDBIKE_DELAY(BW512,AW512,AG512,AH512,AP512,AQ512,AN512,L512,FALSE)</f>
        <v>5.0544218418121787</v>
      </c>
      <c r="CQ512" s="126">
        <f t="shared" si="590"/>
        <v>30.5</v>
      </c>
      <c r="CR512" s="126">
        <f t="shared" si="591"/>
        <v>78.5</v>
      </c>
      <c r="CS512" s="126">
        <f t="shared" si="592"/>
        <v>54.5</v>
      </c>
      <c r="CT512" s="304">
        <f t="shared" si="593"/>
        <v>35.950000000000003</v>
      </c>
      <c r="CU512" s="126">
        <f t="shared" si="604"/>
        <v>0</v>
      </c>
      <c r="CV512" s="126">
        <f t="shared" si="594"/>
        <v>0</v>
      </c>
      <c r="CW512" s="127">
        <f t="shared" si="595"/>
        <v>0</v>
      </c>
      <c r="CX512" s="124">
        <f t="shared" si="596"/>
        <v>12</v>
      </c>
      <c r="CY512" s="124">
        <f t="shared" si="605"/>
        <v>0.9554999999999999</v>
      </c>
      <c r="CZ512" s="124">
        <f t="shared" si="606"/>
        <v>0</v>
      </c>
      <c r="DA512" s="125">
        <f t="shared" si="597"/>
        <v>-1.8843000000000001</v>
      </c>
      <c r="DB512" s="125">
        <f t="shared" si="598"/>
        <v>0.23099999999999998</v>
      </c>
      <c r="DC512" s="125">
        <f t="shared" si="599"/>
        <v>2.4790999999999994</v>
      </c>
      <c r="DD512" s="125">
        <f t="shared" si="607"/>
        <v>1.4345999999999997</v>
      </c>
      <c r="DE512" s="298" t="str">
        <f t="shared" si="600"/>
        <v>B</v>
      </c>
    </row>
    <row r="513" spans="1:109" x14ac:dyDescent="0.25">
      <c r="A513" s="23">
        <v>400</v>
      </c>
      <c r="B513" s="23">
        <v>35</v>
      </c>
      <c r="C513" s="23">
        <v>3</v>
      </c>
      <c r="D513" s="23" t="s">
        <v>267</v>
      </c>
      <c r="E513" s="312">
        <f t="shared" si="532"/>
        <v>2.2951362697348139</v>
      </c>
      <c r="F513" s="287" t="str">
        <f t="shared" si="533"/>
        <v>B</v>
      </c>
      <c r="G513" s="312">
        <f t="shared" si="534"/>
        <v>2.5560999999999994</v>
      </c>
      <c r="H513" s="312">
        <f t="shared" si="534"/>
        <v>1.8300999999999996</v>
      </c>
      <c r="I513" s="287" t="str">
        <f t="shared" si="535"/>
        <v>B</v>
      </c>
      <c r="J513" s="320">
        <f t="shared" si="601"/>
        <v>3</v>
      </c>
      <c r="K513" s="80">
        <f t="shared" si="602"/>
        <v>3</v>
      </c>
      <c r="L513" s="82">
        <f t="shared" si="603"/>
        <v>3</v>
      </c>
      <c r="M513" s="80">
        <f t="shared" si="536"/>
        <v>35</v>
      </c>
      <c r="N513" s="80">
        <f t="shared" si="537"/>
        <v>80</v>
      </c>
      <c r="O513" s="80">
        <f t="shared" si="538"/>
        <v>80</v>
      </c>
      <c r="P513" s="80">
        <f t="shared" si="539"/>
        <v>400</v>
      </c>
      <c r="Q513" s="80">
        <f t="shared" si="540"/>
        <v>1120</v>
      </c>
      <c r="R513" s="80">
        <f t="shared" si="541"/>
        <v>1120</v>
      </c>
      <c r="S513" s="80">
        <f t="shared" si="542"/>
        <v>40</v>
      </c>
      <c r="T513" s="80">
        <f>0</f>
        <v>0</v>
      </c>
      <c r="U513" s="80">
        <f>'Int. Sens. Plot'!$B$2</f>
        <v>100</v>
      </c>
      <c r="V513" s="80">
        <f>'Int. Sens. Plot'!$B$3</f>
        <v>25</v>
      </c>
      <c r="W513" s="80">
        <f t="shared" si="543"/>
        <v>5</v>
      </c>
      <c r="X513" s="80">
        <f t="shared" si="544"/>
        <v>5</v>
      </c>
      <c r="Y513" s="225">
        <v>0.5</v>
      </c>
      <c r="Z513" s="80">
        <v>0</v>
      </c>
      <c r="AA513" s="86">
        <v>45</v>
      </c>
      <c r="AB513" s="86">
        <v>5</v>
      </c>
      <c r="AC513" s="80">
        <v>90</v>
      </c>
      <c r="AD513" s="80">
        <v>45</v>
      </c>
      <c r="AE513" s="80">
        <v>12</v>
      </c>
      <c r="AF513" s="80">
        <f t="shared" si="545"/>
        <v>45</v>
      </c>
      <c r="AG513" s="80">
        <f t="shared" si="546"/>
        <v>45</v>
      </c>
      <c r="AH513" s="86">
        <v>0</v>
      </c>
      <c r="AI513" s="86">
        <v>12</v>
      </c>
      <c r="AJ513" s="40">
        <v>493.9</v>
      </c>
      <c r="AK513" s="86">
        <v>9</v>
      </c>
      <c r="AL513" s="86">
        <v>0</v>
      </c>
      <c r="AM513" s="91">
        <v>1</v>
      </c>
      <c r="AN513" s="91">
        <v>0.1</v>
      </c>
      <c r="AO513" s="122">
        <v>3.5</v>
      </c>
      <c r="AP513" s="122">
        <v>10</v>
      </c>
      <c r="AQ513" s="122">
        <v>3</v>
      </c>
      <c r="AR513" s="122">
        <v>3</v>
      </c>
      <c r="AS513" s="122" t="str">
        <f t="shared" si="547"/>
        <v>Free</v>
      </c>
      <c r="AT513" s="119" t="s">
        <v>74</v>
      </c>
      <c r="AU513" s="321" t="s">
        <v>74</v>
      </c>
      <c r="AV513" s="306">
        <f t="shared" si="548"/>
        <v>15.857142857142858</v>
      </c>
      <c r="AW513" s="276">
        <f t="shared" si="549"/>
        <v>0.31111111111111112</v>
      </c>
      <c r="AX513" s="276">
        <f t="shared" si="550"/>
        <v>2.7777777777777776E-2</v>
      </c>
      <c r="AY513" s="125">
        <f t="shared" si="551"/>
        <v>7.9809464963924688</v>
      </c>
      <c r="AZ513" s="125">
        <f t="shared" si="552"/>
        <v>11.971419744588703</v>
      </c>
      <c r="BA513" s="125">
        <f t="shared" si="553"/>
        <v>29.819035849927793</v>
      </c>
      <c r="BB513" s="125">
        <f t="shared" si="554"/>
        <v>0.95460459808689768</v>
      </c>
      <c r="BC513" s="125">
        <f t="shared" si="555"/>
        <v>0.99990645176529891</v>
      </c>
      <c r="BD513" s="326">
        <f t="shared" si="556"/>
        <v>34329.840059545604</v>
      </c>
      <c r="BE513" s="125">
        <f t="shared" si="557"/>
        <v>139</v>
      </c>
      <c r="BF513" s="125">
        <f t="shared" si="558"/>
        <v>10.463456187358315</v>
      </c>
      <c r="BG513" s="125">
        <f t="shared" si="559"/>
        <v>1.1978086274186128</v>
      </c>
      <c r="BH513" s="127">
        <f t="shared" si="560"/>
        <v>93.333333333333329</v>
      </c>
      <c r="BI513" s="125">
        <f t="shared" si="561"/>
        <v>0.42466666666666658</v>
      </c>
      <c r="BJ513" s="125">
        <f t="shared" si="562"/>
        <v>5.6899999999999999E-2</v>
      </c>
      <c r="BK513" s="127">
        <f t="shared" si="563"/>
        <v>49</v>
      </c>
      <c r="BL513" s="126">
        <f>IF(AS513="Signalized",(AC513-BK513)^2/(2*AC513),IF(AS513="Free",PEDBIKE_DELAY(AX513,AW513,AF513,AE513,AO513,AR513,AM513,L513,TRUE),IF(AS513="Stop",1,"Control N/A!")))</f>
        <v>1.492605250698986</v>
      </c>
      <c r="BM513" s="125">
        <f t="shared" si="564"/>
        <v>1.6060975649534338E-2</v>
      </c>
      <c r="BN513" s="125">
        <f t="shared" si="565"/>
        <v>2.2951362697348139</v>
      </c>
      <c r="BO513" s="124" t="str">
        <f t="shared" si="566"/>
        <v>B</v>
      </c>
      <c r="BP513" s="310"/>
      <c r="BQ513" s="302">
        <f t="shared" si="567"/>
        <v>1500</v>
      </c>
      <c r="BR513" s="126">
        <v>498</v>
      </c>
      <c r="BS513" s="127">
        <f t="shared" si="568"/>
        <v>1.171841831338718E-2</v>
      </c>
      <c r="BT513" s="126">
        <f t="shared" si="569"/>
        <v>22.5</v>
      </c>
      <c r="BU513" s="303">
        <f t="shared" si="570"/>
        <v>7.5</v>
      </c>
      <c r="BV513" s="276">
        <f t="shared" si="571"/>
        <v>0.31111111111111112</v>
      </c>
      <c r="BW513" s="276">
        <f t="shared" si="572"/>
        <v>6.9444444444444441E-3</v>
      </c>
      <c r="BX513" s="125">
        <f t="shared" si="573"/>
        <v>1</v>
      </c>
      <c r="BY513" s="125">
        <f t="shared" si="574"/>
        <v>2.1300439821176159E-2</v>
      </c>
      <c r="BZ513" s="125">
        <f t="shared" si="575"/>
        <v>7.5</v>
      </c>
      <c r="CA513" s="125">
        <f t="shared" si="576"/>
        <v>5.0530481425114515E-2</v>
      </c>
      <c r="CB513" s="125">
        <f t="shared" si="577"/>
        <v>0.9030280321355949</v>
      </c>
      <c r="CC513" s="125">
        <f t="shared" si="578"/>
        <v>24.84115516934337</v>
      </c>
      <c r="CD513" s="125">
        <f t="shared" si="579"/>
        <v>2.4088957007962648</v>
      </c>
      <c r="CE513" s="125">
        <f t="shared" si="580"/>
        <v>10</v>
      </c>
      <c r="CF513" s="304" cm="1">
        <f t="array" ref="CF513">PEDBIKE_DELAY(BW513,BV513,AG513,AH513,AP513,AQ513,AN513,L513,FALSE)</f>
        <v>7.8055033822376885</v>
      </c>
      <c r="CG513" s="306">
        <f t="shared" si="581"/>
        <v>7.5</v>
      </c>
      <c r="CH513" s="125">
        <f t="shared" si="582"/>
        <v>1</v>
      </c>
      <c r="CI513" s="125">
        <f t="shared" si="583"/>
        <v>2.1300439821176159E-2</v>
      </c>
      <c r="CJ513" s="125">
        <f t="shared" si="584"/>
        <v>7.5</v>
      </c>
      <c r="CK513" s="125">
        <f t="shared" si="585"/>
        <v>0.9030280321355949</v>
      </c>
      <c r="CL513" s="125">
        <f t="shared" si="586"/>
        <v>1</v>
      </c>
      <c r="CM513" s="125">
        <f t="shared" si="587"/>
        <v>22.432259468547105</v>
      </c>
      <c r="CN513" s="125">
        <f t="shared" si="588"/>
        <v>2.4088957007962648</v>
      </c>
      <c r="CO513" s="127">
        <f t="shared" si="589"/>
        <v>10</v>
      </c>
      <c r="CP513" s="125" cm="1">
        <f t="array" ref="CP513">PEDBIKE_DELAY(BW513,AW513,AG513,AH513,AP513,AQ513,AN513,L513,FALSE)</f>
        <v>7.8055033822376885</v>
      </c>
      <c r="CQ513" s="126">
        <f t="shared" si="590"/>
        <v>30.5</v>
      </c>
      <c r="CR513" s="126">
        <f t="shared" si="591"/>
        <v>78.5</v>
      </c>
      <c r="CS513" s="126">
        <f t="shared" si="592"/>
        <v>54.5</v>
      </c>
      <c r="CT513" s="304">
        <f t="shared" si="593"/>
        <v>35.950000000000003</v>
      </c>
      <c r="CU513" s="126">
        <f t="shared" si="604"/>
        <v>0</v>
      </c>
      <c r="CV513" s="126">
        <f t="shared" si="594"/>
        <v>0</v>
      </c>
      <c r="CW513" s="127">
        <f t="shared" si="595"/>
        <v>0</v>
      </c>
      <c r="CX513" s="124">
        <f t="shared" si="596"/>
        <v>12</v>
      </c>
      <c r="CY513" s="124">
        <f t="shared" si="605"/>
        <v>1.2739999999999998</v>
      </c>
      <c r="CZ513" s="124">
        <f t="shared" si="606"/>
        <v>0</v>
      </c>
      <c r="DA513" s="125">
        <f t="shared" si="597"/>
        <v>-1.8843000000000001</v>
      </c>
      <c r="DB513" s="125">
        <f t="shared" si="598"/>
        <v>0.308</v>
      </c>
      <c r="DC513" s="125">
        <f t="shared" si="599"/>
        <v>2.5560999999999994</v>
      </c>
      <c r="DD513" s="125">
        <f t="shared" si="607"/>
        <v>1.8300999999999996</v>
      </c>
      <c r="DE513" s="298" t="str">
        <f t="shared" si="600"/>
        <v>B</v>
      </c>
    </row>
    <row r="514" spans="1:109" x14ac:dyDescent="0.25">
      <c r="A514" s="23">
        <v>500</v>
      </c>
      <c r="B514" s="23">
        <v>35</v>
      </c>
      <c r="C514" s="23">
        <v>3</v>
      </c>
      <c r="D514" s="23" t="s">
        <v>267</v>
      </c>
      <c r="E514" s="312">
        <f t="shared" si="532"/>
        <v>2.4083572081919087</v>
      </c>
      <c r="F514" s="287" t="str">
        <f t="shared" si="533"/>
        <v>B</v>
      </c>
      <c r="G514" s="312">
        <f t="shared" si="534"/>
        <v>2.6330999999999993</v>
      </c>
      <c r="H514" s="312">
        <f t="shared" si="534"/>
        <v>2.2256</v>
      </c>
      <c r="I514" s="287" t="str">
        <f t="shared" si="535"/>
        <v>B</v>
      </c>
      <c r="J514" s="320">
        <f t="shared" si="601"/>
        <v>3</v>
      </c>
      <c r="K514" s="80">
        <f t="shared" si="602"/>
        <v>3</v>
      </c>
      <c r="L514" s="82">
        <f t="shared" si="603"/>
        <v>3</v>
      </c>
      <c r="M514" s="80">
        <f t="shared" si="536"/>
        <v>35</v>
      </c>
      <c r="N514" s="80">
        <f t="shared" si="537"/>
        <v>100</v>
      </c>
      <c r="O514" s="80">
        <f t="shared" si="538"/>
        <v>100</v>
      </c>
      <c r="P514" s="80">
        <f t="shared" si="539"/>
        <v>500</v>
      </c>
      <c r="Q514" s="80">
        <f t="shared" si="540"/>
        <v>1400</v>
      </c>
      <c r="R514" s="80">
        <f t="shared" si="541"/>
        <v>1400</v>
      </c>
      <c r="S514" s="80">
        <f t="shared" si="542"/>
        <v>50</v>
      </c>
      <c r="T514" s="80">
        <f>0</f>
        <v>0</v>
      </c>
      <c r="U514" s="80">
        <f>'Int. Sens. Plot'!$B$2</f>
        <v>100</v>
      </c>
      <c r="V514" s="80">
        <f>'Int. Sens. Plot'!$B$3</f>
        <v>25</v>
      </c>
      <c r="W514" s="80">
        <f t="shared" si="543"/>
        <v>5</v>
      </c>
      <c r="X514" s="80">
        <f t="shared" si="544"/>
        <v>5</v>
      </c>
      <c r="Y514" s="225">
        <v>0.5</v>
      </c>
      <c r="Z514" s="80">
        <v>0</v>
      </c>
      <c r="AA514" s="86">
        <v>45</v>
      </c>
      <c r="AB514" s="86">
        <v>5</v>
      </c>
      <c r="AC514" s="80">
        <v>90</v>
      </c>
      <c r="AD514" s="80">
        <v>45</v>
      </c>
      <c r="AE514" s="80">
        <v>12</v>
      </c>
      <c r="AF514" s="80">
        <f t="shared" si="545"/>
        <v>45</v>
      </c>
      <c r="AG514" s="80">
        <f t="shared" si="546"/>
        <v>45</v>
      </c>
      <c r="AH514" s="86">
        <v>0</v>
      </c>
      <c r="AI514" s="86">
        <v>12</v>
      </c>
      <c r="AJ514" s="40">
        <v>494.9</v>
      </c>
      <c r="AK514" s="86">
        <v>9</v>
      </c>
      <c r="AL514" s="86">
        <v>0</v>
      </c>
      <c r="AM514" s="91">
        <v>1</v>
      </c>
      <c r="AN514" s="91">
        <v>0.1</v>
      </c>
      <c r="AO514" s="122">
        <v>3.5</v>
      </c>
      <c r="AP514" s="122">
        <v>10</v>
      </c>
      <c r="AQ514" s="122">
        <v>3</v>
      </c>
      <c r="AR514" s="122">
        <v>3</v>
      </c>
      <c r="AS514" s="122" t="str">
        <f t="shared" si="547"/>
        <v>Free</v>
      </c>
      <c r="AT514" s="119" t="s">
        <v>74</v>
      </c>
      <c r="AU514" s="321" t="s">
        <v>74</v>
      </c>
      <c r="AV514" s="306">
        <f t="shared" si="548"/>
        <v>15.857142857142858</v>
      </c>
      <c r="AW514" s="276">
        <f t="shared" si="549"/>
        <v>0.3888888888888889</v>
      </c>
      <c r="AX514" s="276">
        <f t="shared" si="550"/>
        <v>2.7777777777777776E-2</v>
      </c>
      <c r="AY514" s="125">
        <f t="shared" si="551"/>
        <v>21.582534372604808</v>
      </c>
      <c r="AZ514" s="125">
        <f t="shared" si="552"/>
        <v>32.373801558907211</v>
      </c>
      <c r="BA514" s="125">
        <f t="shared" si="553"/>
        <v>57.022211602352471</v>
      </c>
      <c r="BB514" s="125">
        <f t="shared" si="554"/>
        <v>0.9993836947433572</v>
      </c>
      <c r="BC514" s="125">
        <f t="shared" si="555"/>
        <v>0.99999999976590748</v>
      </c>
      <c r="BD514" s="326">
        <f t="shared" si="556"/>
        <v>10984665763.311842</v>
      </c>
      <c r="BE514" s="125">
        <f t="shared" si="557"/>
        <v>477</v>
      </c>
      <c r="BF514" s="125">
        <f t="shared" si="558"/>
        <v>7.651363919962332</v>
      </c>
      <c r="BG514" s="125">
        <f t="shared" si="559"/>
        <v>1.1978086274186128</v>
      </c>
      <c r="BH514" s="127">
        <f t="shared" si="560"/>
        <v>116.66666666666667</v>
      </c>
      <c r="BI514" s="125">
        <f t="shared" si="561"/>
        <v>0.53083333333333327</v>
      </c>
      <c r="BJ514" s="125">
        <f t="shared" si="562"/>
        <v>7.1124999999999994E-2</v>
      </c>
      <c r="BK514" s="127">
        <f t="shared" si="563"/>
        <v>49</v>
      </c>
      <c r="BL514" s="126">
        <f>IF(AS514="Signalized",(AC514-BK514)^2/(2*AC514),IF(AS514="Free",PEDBIKE_DELAY(AX514,AW514,AF514,AE514,AO514,AR514,AM514,L514,TRUE),IF(AS514="Stop",1,"Control N/A!")))</f>
        <v>1.2481992731151121</v>
      </c>
      <c r="BM514" s="125">
        <f t="shared" si="564"/>
        <v>8.8902474399629849E-3</v>
      </c>
      <c r="BN514" s="125">
        <f t="shared" si="565"/>
        <v>2.4083572081919087</v>
      </c>
      <c r="BO514" s="124" t="str">
        <f t="shared" si="566"/>
        <v>B</v>
      </c>
      <c r="BP514" s="310"/>
      <c r="BQ514" s="302">
        <f t="shared" si="567"/>
        <v>1500</v>
      </c>
      <c r="BR514" s="126">
        <v>499</v>
      </c>
      <c r="BS514" s="127">
        <f t="shared" si="568"/>
        <v>7.165676451746163E-4</v>
      </c>
      <c r="BT514" s="126">
        <f t="shared" si="569"/>
        <v>22.5</v>
      </c>
      <c r="BU514" s="303">
        <f t="shared" si="570"/>
        <v>7.5</v>
      </c>
      <c r="BV514" s="276">
        <f t="shared" si="571"/>
        <v>0.3888888888888889</v>
      </c>
      <c r="BW514" s="276">
        <f t="shared" si="572"/>
        <v>6.9444444444444441E-3</v>
      </c>
      <c r="BX514" s="125">
        <f t="shared" si="573"/>
        <v>1</v>
      </c>
      <c r="BY514" s="125">
        <f t="shared" si="574"/>
        <v>1.3996143044727525E-2</v>
      </c>
      <c r="BZ514" s="125">
        <f t="shared" si="575"/>
        <v>7.5</v>
      </c>
      <c r="CA514" s="125">
        <f t="shared" si="576"/>
        <v>6.2758989542181842E-2</v>
      </c>
      <c r="CB514" s="125">
        <f t="shared" si="577"/>
        <v>0.94588623377717829</v>
      </c>
      <c r="CC514" s="125">
        <f t="shared" si="578"/>
        <v>39.589863639824173</v>
      </c>
      <c r="CD514" s="125">
        <f t="shared" si="579"/>
        <v>2.14235662579883</v>
      </c>
      <c r="CE514" s="125">
        <f t="shared" si="580"/>
        <v>18</v>
      </c>
      <c r="CF514" s="304" cm="1">
        <f t="array" ref="CF514">PEDBIKE_DELAY(BW514,BV514,AG514,AH514,AP514,AQ514,AN514,L514,FALSE)</f>
        <v>11.343707408565972</v>
      </c>
      <c r="CG514" s="306">
        <f t="shared" si="581"/>
        <v>7.5</v>
      </c>
      <c r="CH514" s="125">
        <f t="shared" si="582"/>
        <v>1</v>
      </c>
      <c r="CI514" s="125">
        <f t="shared" si="583"/>
        <v>1.3996143044727525E-2</v>
      </c>
      <c r="CJ514" s="125">
        <f t="shared" si="584"/>
        <v>7.5</v>
      </c>
      <c r="CK514" s="125">
        <f t="shared" si="585"/>
        <v>0.9458862337771784</v>
      </c>
      <c r="CL514" s="125">
        <f t="shared" si="586"/>
        <v>1</v>
      </c>
      <c r="CM514" s="125">
        <f t="shared" si="587"/>
        <v>37.447507014025341</v>
      </c>
      <c r="CN514" s="125">
        <f t="shared" si="588"/>
        <v>2.14235662579883</v>
      </c>
      <c r="CO514" s="127">
        <f t="shared" si="589"/>
        <v>18</v>
      </c>
      <c r="CP514" s="125" cm="1">
        <f t="array" ref="CP514">PEDBIKE_DELAY(BW514,AW514,AG514,AH514,AP514,AQ514,AN514,L514,FALSE)</f>
        <v>11.343707408565972</v>
      </c>
      <c r="CQ514" s="126">
        <f t="shared" si="590"/>
        <v>30.5</v>
      </c>
      <c r="CR514" s="126">
        <f t="shared" si="591"/>
        <v>78.5</v>
      </c>
      <c r="CS514" s="126">
        <f t="shared" si="592"/>
        <v>54.5</v>
      </c>
      <c r="CT514" s="304">
        <f t="shared" si="593"/>
        <v>35.950000000000003</v>
      </c>
      <c r="CU514" s="126">
        <f t="shared" si="604"/>
        <v>0</v>
      </c>
      <c r="CV514" s="126">
        <f t="shared" si="594"/>
        <v>0</v>
      </c>
      <c r="CW514" s="127">
        <f t="shared" si="595"/>
        <v>0</v>
      </c>
      <c r="CX514" s="124">
        <f t="shared" si="596"/>
        <v>12</v>
      </c>
      <c r="CY514" s="124">
        <f t="shared" si="605"/>
        <v>1.5925</v>
      </c>
      <c r="CZ514" s="124">
        <f t="shared" si="606"/>
        <v>0</v>
      </c>
      <c r="DA514" s="125">
        <f t="shared" si="597"/>
        <v>-1.8843000000000001</v>
      </c>
      <c r="DB514" s="125">
        <f t="shared" si="598"/>
        <v>0.38500000000000001</v>
      </c>
      <c r="DC514" s="125">
        <f t="shared" si="599"/>
        <v>2.6330999999999993</v>
      </c>
      <c r="DD514" s="125">
        <f t="shared" si="607"/>
        <v>2.2256</v>
      </c>
      <c r="DE514" s="298" t="str">
        <f t="shared" si="600"/>
        <v>B</v>
      </c>
    </row>
    <row r="515" spans="1:109" x14ac:dyDescent="0.25">
      <c r="A515" s="23">
        <v>600</v>
      </c>
      <c r="B515" s="23">
        <v>35</v>
      </c>
      <c r="C515" s="23">
        <v>3</v>
      </c>
      <c r="D515" s="23" t="s">
        <v>267</v>
      </c>
      <c r="E515" s="312">
        <f t="shared" si="532"/>
        <v>2.522157112066421</v>
      </c>
      <c r="F515" s="287" t="str">
        <f t="shared" si="533"/>
        <v>B</v>
      </c>
      <c r="G515" s="312">
        <f t="shared" si="534"/>
        <v>2.7100999999999993</v>
      </c>
      <c r="H515" s="312">
        <f t="shared" si="534"/>
        <v>2.6211000000000002</v>
      </c>
      <c r="I515" s="287" t="str">
        <f t="shared" si="535"/>
        <v>B</v>
      </c>
      <c r="J515" s="320">
        <f t="shared" si="601"/>
        <v>3</v>
      </c>
      <c r="K515" s="80">
        <f t="shared" si="602"/>
        <v>3</v>
      </c>
      <c r="L515" s="82">
        <f t="shared" si="603"/>
        <v>3</v>
      </c>
      <c r="M515" s="80">
        <f t="shared" si="536"/>
        <v>35</v>
      </c>
      <c r="N515" s="80">
        <f t="shared" si="537"/>
        <v>120</v>
      </c>
      <c r="O515" s="80">
        <f t="shared" si="538"/>
        <v>120</v>
      </c>
      <c r="P515" s="80">
        <f t="shared" si="539"/>
        <v>600</v>
      </c>
      <c r="Q515" s="80">
        <f t="shared" si="540"/>
        <v>1680</v>
      </c>
      <c r="R515" s="80">
        <f t="shared" si="541"/>
        <v>1680</v>
      </c>
      <c r="S515" s="80">
        <f t="shared" si="542"/>
        <v>60</v>
      </c>
      <c r="T515" s="80">
        <f>0</f>
        <v>0</v>
      </c>
      <c r="U515" s="80">
        <f>'Int. Sens. Plot'!$B$2</f>
        <v>100</v>
      </c>
      <c r="V515" s="80">
        <f>'Int. Sens. Plot'!$B$3</f>
        <v>25</v>
      </c>
      <c r="W515" s="80">
        <f t="shared" si="543"/>
        <v>5</v>
      </c>
      <c r="X515" s="80">
        <f t="shared" si="544"/>
        <v>5</v>
      </c>
      <c r="Y515" s="225">
        <v>0.5</v>
      </c>
      <c r="Z515" s="80">
        <v>0</v>
      </c>
      <c r="AA515" s="86">
        <v>45</v>
      </c>
      <c r="AB515" s="86">
        <v>5</v>
      </c>
      <c r="AC515" s="80">
        <v>90</v>
      </c>
      <c r="AD515" s="80">
        <v>45</v>
      </c>
      <c r="AE515" s="80">
        <v>12</v>
      </c>
      <c r="AF515" s="80">
        <f t="shared" si="545"/>
        <v>45</v>
      </c>
      <c r="AG515" s="80">
        <f t="shared" si="546"/>
        <v>45</v>
      </c>
      <c r="AH515" s="86">
        <v>0</v>
      </c>
      <c r="AI515" s="86">
        <v>12</v>
      </c>
      <c r="AJ515" s="40">
        <v>495.9</v>
      </c>
      <c r="AK515" s="86">
        <v>9</v>
      </c>
      <c r="AL515" s="86">
        <v>0</v>
      </c>
      <c r="AM515" s="91">
        <v>1</v>
      </c>
      <c r="AN515" s="91">
        <v>0.1</v>
      </c>
      <c r="AO515" s="122">
        <v>3.5</v>
      </c>
      <c r="AP515" s="122">
        <v>10</v>
      </c>
      <c r="AQ515" s="122">
        <v>3</v>
      </c>
      <c r="AR515" s="122">
        <v>3</v>
      </c>
      <c r="AS515" s="122" t="str">
        <f t="shared" si="547"/>
        <v>Free</v>
      </c>
      <c r="AT515" s="119" t="s">
        <v>74</v>
      </c>
      <c r="AU515" s="321" t="s">
        <v>74</v>
      </c>
      <c r="AV515" s="306">
        <f t="shared" si="548"/>
        <v>15.857142857142858</v>
      </c>
      <c r="AW515" s="276">
        <f t="shared" si="549"/>
        <v>0.46666666666666667</v>
      </c>
      <c r="AX515" s="276">
        <f t="shared" si="550"/>
        <v>2.7777777777777776E-2</v>
      </c>
      <c r="AY515" s="125">
        <f t="shared" si="551"/>
        <v>61.677868569486741</v>
      </c>
      <c r="AZ515" s="125">
        <f t="shared" si="552"/>
        <v>92.516802854230107</v>
      </c>
      <c r="BA515" s="125">
        <f t="shared" si="553"/>
        <v>137.21287999611633</v>
      </c>
      <c r="BB515" s="125">
        <f t="shared" si="554"/>
        <v>0.99999999946257168</v>
      </c>
      <c r="BC515" s="125">
        <f t="shared" si="555"/>
        <v>1</v>
      </c>
      <c r="BD515" s="326">
        <f t="shared" si="556"/>
        <v>1.380484852334953E+28</v>
      </c>
      <c r="BE515" s="125">
        <f t="shared" si="557"/>
        <v>1636</v>
      </c>
      <c r="BF515" s="125">
        <f t="shared" si="558"/>
        <v>6.1503584097827471</v>
      </c>
      <c r="BG515" s="125">
        <f t="shared" si="559"/>
        <v>1.1978086274186128</v>
      </c>
      <c r="BH515" s="127">
        <f t="shared" si="560"/>
        <v>140</v>
      </c>
      <c r="BI515" s="125">
        <f t="shared" si="561"/>
        <v>0.6369999999999999</v>
      </c>
      <c r="BJ515" s="125">
        <f t="shared" si="562"/>
        <v>8.5349999999999995E-2</v>
      </c>
      <c r="BK515" s="127">
        <f t="shared" si="563"/>
        <v>49</v>
      </c>
      <c r="BL515" s="126">
        <f>IF(AS515="Signalized",(AC515-BK515)^2/(2*AC515),IF(AS515="Free",PEDBIKE_DELAY(AX515,AW515,AF515,AE515,AO515,AR515,AM515,L515,TRUE),IF(AS515="Stop",1,"Control N/A!")))</f>
        <v>1.0589933839478969</v>
      </c>
      <c r="BM515" s="125">
        <f t="shared" si="564"/>
        <v>2.2984846478084587E-3</v>
      </c>
      <c r="BN515" s="125">
        <f t="shared" si="565"/>
        <v>2.522157112066421</v>
      </c>
      <c r="BO515" s="124" t="str">
        <f t="shared" si="566"/>
        <v>B</v>
      </c>
      <c r="BP515" s="310"/>
      <c r="BQ515" s="302">
        <f t="shared" si="567"/>
        <v>1500</v>
      </c>
      <c r="BR515" s="126">
        <v>500</v>
      </c>
      <c r="BS515" s="127">
        <f t="shared" si="568"/>
        <v>4.33331138956435E-5</v>
      </c>
      <c r="BT515" s="126">
        <f t="shared" si="569"/>
        <v>22.5</v>
      </c>
      <c r="BU515" s="303">
        <f t="shared" si="570"/>
        <v>7.5</v>
      </c>
      <c r="BV515" s="276">
        <f t="shared" si="571"/>
        <v>0.46666666666666667</v>
      </c>
      <c r="BW515" s="276">
        <f t="shared" si="572"/>
        <v>6.9444444444444441E-3</v>
      </c>
      <c r="BX515" s="125">
        <f t="shared" si="573"/>
        <v>1</v>
      </c>
      <c r="BY515" s="125">
        <f t="shared" si="574"/>
        <v>9.5443058980979947E-3</v>
      </c>
      <c r="BZ515" s="125">
        <f t="shared" si="575"/>
        <v>7.5</v>
      </c>
      <c r="CA515" s="125">
        <f t="shared" si="576"/>
        <v>7.4830002965798004E-2</v>
      </c>
      <c r="CB515" s="125">
        <f t="shared" si="577"/>
        <v>0.96980261657768141</v>
      </c>
      <c r="CC515" s="125">
        <f t="shared" si="578"/>
        <v>63.228150324192889</v>
      </c>
      <c r="CD515" s="125">
        <f t="shared" si="579"/>
        <v>1.9093246984236445</v>
      </c>
      <c r="CE515" s="125">
        <f t="shared" si="580"/>
        <v>33</v>
      </c>
      <c r="CF515" s="304" cm="1">
        <f t="array" ref="CF515">PEDBIKE_DELAY(BW515,BV515,AG515,AH515,AP515,AQ515,AN515,L515,FALSE)</f>
        <v>15.862508344014236</v>
      </c>
      <c r="CG515" s="306">
        <f t="shared" si="581"/>
        <v>7.5</v>
      </c>
      <c r="CH515" s="125">
        <f t="shared" si="582"/>
        <v>1</v>
      </c>
      <c r="CI515" s="125">
        <f t="shared" si="583"/>
        <v>9.5443058980979947E-3</v>
      </c>
      <c r="CJ515" s="125">
        <f t="shared" si="584"/>
        <v>7.5</v>
      </c>
      <c r="CK515" s="125">
        <f t="shared" si="585"/>
        <v>0.96980261657768152</v>
      </c>
      <c r="CL515" s="125">
        <f t="shared" si="586"/>
        <v>1</v>
      </c>
      <c r="CM515" s="125">
        <f t="shared" si="587"/>
        <v>61.318825625769236</v>
      </c>
      <c r="CN515" s="125">
        <f t="shared" si="588"/>
        <v>1.9093246984236445</v>
      </c>
      <c r="CO515" s="127">
        <f t="shared" si="589"/>
        <v>33</v>
      </c>
      <c r="CP515" s="125" cm="1">
        <f t="array" ref="CP515">PEDBIKE_DELAY(BW515,AW515,AG515,AH515,AP515,AQ515,AN515,L515,FALSE)</f>
        <v>15.862508344014236</v>
      </c>
      <c r="CQ515" s="126">
        <f t="shared" si="590"/>
        <v>30.5</v>
      </c>
      <c r="CR515" s="126">
        <f t="shared" si="591"/>
        <v>78.5</v>
      </c>
      <c r="CS515" s="126">
        <f t="shared" si="592"/>
        <v>54.5</v>
      </c>
      <c r="CT515" s="304">
        <f t="shared" si="593"/>
        <v>35.950000000000003</v>
      </c>
      <c r="CU515" s="126">
        <f t="shared" si="604"/>
        <v>0</v>
      </c>
      <c r="CV515" s="126">
        <f t="shared" si="594"/>
        <v>0</v>
      </c>
      <c r="CW515" s="127">
        <f t="shared" si="595"/>
        <v>0</v>
      </c>
      <c r="CX515" s="124">
        <f t="shared" si="596"/>
        <v>12</v>
      </c>
      <c r="CY515" s="124">
        <f t="shared" si="605"/>
        <v>1.9109999999999998</v>
      </c>
      <c r="CZ515" s="124">
        <f t="shared" si="606"/>
        <v>0</v>
      </c>
      <c r="DA515" s="125">
        <f t="shared" si="597"/>
        <v>-1.8843000000000001</v>
      </c>
      <c r="DB515" s="125">
        <f t="shared" si="598"/>
        <v>0.46199999999999997</v>
      </c>
      <c r="DC515" s="125">
        <f t="shared" si="599"/>
        <v>2.7100999999999993</v>
      </c>
      <c r="DD515" s="125">
        <f t="shared" si="607"/>
        <v>2.6211000000000002</v>
      </c>
      <c r="DE515" s="298" t="str">
        <f t="shared" si="600"/>
        <v>B</v>
      </c>
    </row>
    <row r="516" spans="1:109" x14ac:dyDescent="0.25">
      <c r="A516" s="23">
        <v>700</v>
      </c>
      <c r="B516" s="23">
        <v>35</v>
      </c>
      <c r="C516" s="23">
        <v>3</v>
      </c>
      <c r="D516" s="23" t="s">
        <v>267</v>
      </c>
      <c r="E516" s="312">
        <f t="shared" si="532"/>
        <v>2.6366537885107113</v>
      </c>
      <c r="F516" s="287" t="str">
        <f t="shared" si="533"/>
        <v>B</v>
      </c>
      <c r="G516" s="312">
        <f t="shared" si="534"/>
        <v>2.7870999999999992</v>
      </c>
      <c r="H516" s="312">
        <f t="shared" si="534"/>
        <v>3.0165999999999999</v>
      </c>
      <c r="I516" s="287" t="str">
        <f t="shared" si="535"/>
        <v>C</v>
      </c>
      <c r="J516" s="320">
        <f t="shared" si="601"/>
        <v>3</v>
      </c>
      <c r="K516" s="80">
        <f t="shared" si="602"/>
        <v>3</v>
      </c>
      <c r="L516" s="82">
        <f t="shared" si="603"/>
        <v>3</v>
      </c>
      <c r="M516" s="80">
        <f t="shared" si="536"/>
        <v>35</v>
      </c>
      <c r="N516" s="80">
        <f t="shared" si="537"/>
        <v>140</v>
      </c>
      <c r="O516" s="80">
        <f t="shared" si="538"/>
        <v>140</v>
      </c>
      <c r="P516" s="80">
        <f t="shared" si="539"/>
        <v>700</v>
      </c>
      <c r="Q516" s="80">
        <f t="shared" si="540"/>
        <v>1960</v>
      </c>
      <c r="R516" s="80">
        <f t="shared" si="541"/>
        <v>1960</v>
      </c>
      <c r="S516" s="80">
        <f t="shared" si="542"/>
        <v>70</v>
      </c>
      <c r="T516" s="80">
        <f>0</f>
        <v>0</v>
      </c>
      <c r="U516" s="80">
        <f>'Int. Sens. Plot'!$B$2</f>
        <v>100</v>
      </c>
      <c r="V516" s="80">
        <f>'Int. Sens. Plot'!$B$3</f>
        <v>25</v>
      </c>
      <c r="W516" s="80">
        <f t="shared" si="543"/>
        <v>5</v>
      </c>
      <c r="X516" s="80">
        <f t="shared" si="544"/>
        <v>5</v>
      </c>
      <c r="Y516" s="225">
        <v>0.5</v>
      </c>
      <c r="Z516" s="80">
        <v>0</v>
      </c>
      <c r="AA516" s="86">
        <v>45</v>
      </c>
      <c r="AB516" s="86">
        <v>5</v>
      </c>
      <c r="AC516" s="80">
        <v>90</v>
      </c>
      <c r="AD516" s="80">
        <v>45</v>
      </c>
      <c r="AE516" s="80">
        <v>12</v>
      </c>
      <c r="AF516" s="80">
        <f t="shared" si="545"/>
        <v>45</v>
      </c>
      <c r="AG516" s="80">
        <f t="shared" si="546"/>
        <v>45</v>
      </c>
      <c r="AH516" s="86">
        <v>0</v>
      </c>
      <c r="AI516" s="86">
        <v>12</v>
      </c>
      <c r="AJ516" s="40">
        <v>496.9</v>
      </c>
      <c r="AK516" s="86">
        <v>9</v>
      </c>
      <c r="AL516" s="86">
        <v>0</v>
      </c>
      <c r="AM516" s="91">
        <v>1</v>
      </c>
      <c r="AN516" s="91">
        <v>0.1</v>
      </c>
      <c r="AO516" s="122">
        <v>3.5</v>
      </c>
      <c r="AP516" s="122">
        <v>10</v>
      </c>
      <c r="AQ516" s="122">
        <v>3</v>
      </c>
      <c r="AR516" s="122">
        <v>3</v>
      </c>
      <c r="AS516" s="122" t="str">
        <f t="shared" si="547"/>
        <v>Free</v>
      </c>
      <c r="AT516" s="119" t="s">
        <v>74</v>
      </c>
      <c r="AU516" s="321" t="s">
        <v>74</v>
      </c>
      <c r="AV516" s="306">
        <f t="shared" si="548"/>
        <v>15.857142857142858</v>
      </c>
      <c r="AW516" s="276">
        <f t="shared" si="549"/>
        <v>0.5444444444444444</v>
      </c>
      <c r="AX516" s="276">
        <f t="shared" si="550"/>
        <v>2.7777777777777776E-2</v>
      </c>
      <c r="AY516" s="125">
        <f t="shared" si="551"/>
        <v>182.14833055200393</v>
      </c>
      <c r="AZ516" s="125">
        <f t="shared" si="552"/>
        <v>273.22249582800589</v>
      </c>
      <c r="BA516" s="125">
        <f t="shared" si="553"/>
        <v>378.15380396115069</v>
      </c>
      <c r="BB516" s="125">
        <f t="shared" si="554"/>
        <v>1</v>
      </c>
      <c r="BC516" s="125">
        <f t="shared" si="555"/>
        <v>1</v>
      </c>
      <c r="BD516" s="326">
        <f t="shared" si="556"/>
        <v>4.766697932927142E+89</v>
      </c>
      <c r="BE516" s="125">
        <f t="shared" si="557"/>
        <v>5616</v>
      </c>
      <c r="BF516" s="125">
        <f t="shared" si="558"/>
        <v>5.2218695013155836</v>
      </c>
      <c r="BG516" s="125">
        <f t="shared" si="559"/>
        <v>1.1978086274186128</v>
      </c>
      <c r="BH516" s="127">
        <f t="shared" si="560"/>
        <v>163.33333333333334</v>
      </c>
      <c r="BI516" s="125">
        <f t="shared" si="561"/>
        <v>0.74316666666666664</v>
      </c>
      <c r="BJ516" s="125">
        <f t="shared" si="562"/>
        <v>9.9574999999999997E-2</v>
      </c>
      <c r="BK516" s="127">
        <f t="shared" si="563"/>
        <v>49</v>
      </c>
      <c r="BL516" s="126">
        <f>IF(AS516="Signalized",(AC516-BK516)^2/(2*AC516),IF(AS516="Free",PEDBIKE_DELAY(AX516,AW516,AF516,AE516,AO516,AR516,AM516,L516,TRUE),IF(AS516="Stop",1,"Control N/A!")))</f>
        <v>0.91421599385505048</v>
      </c>
      <c r="BM516" s="125">
        <f t="shared" si="564"/>
        <v>-3.596505574568531E-3</v>
      </c>
      <c r="BN516" s="125">
        <f t="shared" si="565"/>
        <v>2.6366537885107113</v>
      </c>
      <c r="BO516" s="124" t="str">
        <f t="shared" si="566"/>
        <v>B</v>
      </c>
      <c r="BP516" s="310"/>
      <c r="BQ516" s="302">
        <f t="shared" si="567"/>
        <v>1500</v>
      </c>
      <c r="BR516" s="126">
        <v>501</v>
      </c>
      <c r="BS516" s="127">
        <f t="shared" si="568"/>
        <v>2.5915351734078757E-6</v>
      </c>
      <c r="BT516" s="126">
        <f t="shared" si="569"/>
        <v>22.5</v>
      </c>
      <c r="BU516" s="303">
        <f t="shared" si="570"/>
        <v>7.5</v>
      </c>
      <c r="BV516" s="276">
        <f t="shared" si="571"/>
        <v>0.5444444444444444</v>
      </c>
      <c r="BW516" s="276">
        <f t="shared" si="572"/>
        <v>6.9444444444444441E-3</v>
      </c>
      <c r="BX516" s="125">
        <f t="shared" si="573"/>
        <v>1</v>
      </c>
      <c r="BY516" s="125">
        <f t="shared" si="574"/>
        <v>6.8256114478663227E-3</v>
      </c>
      <c r="BZ516" s="125">
        <f t="shared" si="575"/>
        <v>7.5</v>
      </c>
      <c r="CA516" s="125">
        <f t="shared" si="576"/>
        <v>8.6745550118255244E-2</v>
      </c>
      <c r="CB516" s="125">
        <f t="shared" si="577"/>
        <v>0.98314879874005245</v>
      </c>
      <c r="CC516" s="125">
        <f t="shared" si="578"/>
        <v>101.36870554150529</v>
      </c>
      <c r="CD516" s="125">
        <f t="shared" si="579"/>
        <v>1.7081844585402628</v>
      </c>
      <c r="CE516" s="125">
        <f t="shared" si="580"/>
        <v>59</v>
      </c>
      <c r="CF516" s="304" cm="1">
        <f t="array" ref="CF516">PEDBIKE_DELAY(BW516,BV516,AG516,AH516,AP516,AQ516,AN516,L516,FALSE)</f>
        <v>21.588681676140215</v>
      </c>
      <c r="CG516" s="306">
        <f t="shared" si="581"/>
        <v>7.5</v>
      </c>
      <c r="CH516" s="125">
        <f t="shared" si="582"/>
        <v>1</v>
      </c>
      <c r="CI516" s="125">
        <f t="shared" si="583"/>
        <v>6.8256114478663227E-3</v>
      </c>
      <c r="CJ516" s="125">
        <f t="shared" si="584"/>
        <v>7.5</v>
      </c>
      <c r="CK516" s="125">
        <f t="shared" si="585"/>
        <v>0.98314879874005245</v>
      </c>
      <c r="CL516" s="125">
        <f t="shared" si="586"/>
        <v>1</v>
      </c>
      <c r="CM516" s="125">
        <f t="shared" si="587"/>
        <v>99.660521082965033</v>
      </c>
      <c r="CN516" s="125">
        <f t="shared" si="588"/>
        <v>1.7081844585402628</v>
      </c>
      <c r="CO516" s="127">
        <f t="shared" si="589"/>
        <v>59</v>
      </c>
      <c r="CP516" s="125" cm="1">
        <f t="array" ref="CP516">PEDBIKE_DELAY(BW516,AW516,AG516,AH516,AP516,AQ516,AN516,L516,FALSE)</f>
        <v>21.588681676140215</v>
      </c>
      <c r="CQ516" s="126">
        <f t="shared" si="590"/>
        <v>30.5</v>
      </c>
      <c r="CR516" s="126">
        <f t="shared" si="591"/>
        <v>78.5</v>
      </c>
      <c r="CS516" s="126">
        <f t="shared" si="592"/>
        <v>54.5</v>
      </c>
      <c r="CT516" s="304">
        <f t="shared" si="593"/>
        <v>35.950000000000003</v>
      </c>
      <c r="CU516" s="126">
        <f t="shared" si="604"/>
        <v>0</v>
      </c>
      <c r="CV516" s="126">
        <f t="shared" si="594"/>
        <v>0</v>
      </c>
      <c r="CW516" s="127">
        <f t="shared" si="595"/>
        <v>0</v>
      </c>
      <c r="CX516" s="124">
        <f t="shared" si="596"/>
        <v>12</v>
      </c>
      <c r="CY516" s="124">
        <f t="shared" si="605"/>
        <v>2.2294999999999998</v>
      </c>
      <c r="CZ516" s="124">
        <f t="shared" si="606"/>
        <v>0</v>
      </c>
      <c r="DA516" s="125">
        <f t="shared" si="597"/>
        <v>-1.8843000000000001</v>
      </c>
      <c r="DB516" s="125">
        <f t="shared" si="598"/>
        <v>0.53900000000000003</v>
      </c>
      <c r="DC516" s="125">
        <f t="shared" si="599"/>
        <v>2.7870999999999992</v>
      </c>
      <c r="DD516" s="125">
        <f t="shared" si="607"/>
        <v>3.0165999999999999</v>
      </c>
      <c r="DE516" s="298" t="str">
        <f t="shared" si="600"/>
        <v>C</v>
      </c>
    </row>
    <row r="517" spans="1:109" x14ac:dyDescent="0.25">
      <c r="A517" s="23">
        <v>800</v>
      </c>
      <c r="B517" s="23">
        <v>35</v>
      </c>
      <c r="C517" s="23">
        <v>3</v>
      </c>
      <c r="D517" s="23" t="s">
        <v>267</v>
      </c>
      <c r="E517" s="312">
        <f t="shared" si="532"/>
        <v>2.7518029873107879</v>
      </c>
      <c r="F517" s="287" t="str">
        <f t="shared" si="533"/>
        <v>C</v>
      </c>
      <c r="G517" s="312">
        <f t="shared" si="534"/>
        <v>2.8640999999999992</v>
      </c>
      <c r="H517" s="312">
        <f t="shared" si="534"/>
        <v>3.4120999999999997</v>
      </c>
      <c r="I517" s="287" t="str">
        <f t="shared" si="535"/>
        <v>C</v>
      </c>
      <c r="J517" s="320">
        <f t="shared" si="601"/>
        <v>3</v>
      </c>
      <c r="K517" s="80">
        <f t="shared" si="602"/>
        <v>3</v>
      </c>
      <c r="L517" s="82">
        <f t="shared" si="603"/>
        <v>3</v>
      </c>
      <c r="M517" s="80">
        <f t="shared" si="536"/>
        <v>35</v>
      </c>
      <c r="N517" s="80">
        <f t="shared" si="537"/>
        <v>160</v>
      </c>
      <c r="O517" s="80">
        <f t="shared" si="538"/>
        <v>160</v>
      </c>
      <c r="P517" s="80">
        <f t="shared" si="539"/>
        <v>800</v>
      </c>
      <c r="Q517" s="80">
        <f t="shared" si="540"/>
        <v>2240</v>
      </c>
      <c r="R517" s="80">
        <f t="shared" si="541"/>
        <v>2240</v>
      </c>
      <c r="S517" s="80">
        <f t="shared" si="542"/>
        <v>80</v>
      </c>
      <c r="T517" s="80">
        <f>0</f>
        <v>0</v>
      </c>
      <c r="U517" s="80">
        <f>'Int. Sens. Plot'!$B$2</f>
        <v>100</v>
      </c>
      <c r="V517" s="80">
        <f>'Int. Sens. Plot'!$B$3</f>
        <v>25</v>
      </c>
      <c r="W517" s="80">
        <f t="shared" si="543"/>
        <v>5</v>
      </c>
      <c r="X517" s="80">
        <f t="shared" si="544"/>
        <v>5</v>
      </c>
      <c r="Y517" s="225">
        <v>0.5</v>
      </c>
      <c r="Z517" s="80">
        <v>0</v>
      </c>
      <c r="AA517" s="86">
        <v>45</v>
      </c>
      <c r="AB517" s="86">
        <v>5</v>
      </c>
      <c r="AC517" s="80">
        <v>90</v>
      </c>
      <c r="AD517" s="80">
        <v>45</v>
      </c>
      <c r="AE517" s="80">
        <v>12</v>
      </c>
      <c r="AF517" s="80">
        <f t="shared" si="545"/>
        <v>45</v>
      </c>
      <c r="AG517" s="80">
        <f t="shared" si="546"/>
        <v>45</v>
      </c>
      <c r="AH517" s="86">
        <v>0</v>
      </c>
      <c r="AI517" s="86">
        <v>12</v>
      </c>
      <c r="AJ517" s="40">
        <v>497.9</v>
      </c>
      <c r="AK517" s="86">
        <v>9</v>
      </c>
      <c r="AL517" s="86">
        <v>0</v>
      </c>
      <c r="AM517" s="91">
        <v>1</v>
      </c>
      <c r="AN517" s="91">
        <v>0.1</v>
      </c>
      <c r="AO517" s="122">
        <v>3.5</v>
      </c>
      <c r="AP517" s="122">
        <v>10</v>
      </c>
      <c r="AQ517" s="122">
        <v>3</v>
      </c>
      <c r="AR517" s="122">
        <v>3</v>
      </c>
      <c r="AS517" s="122" t="str">
        <f t="shared" si="547"/>
        <v>Free</v>
      </c>
      <c r="AT517" s="119" t="s">
        <v>74</v>
      </c>
      <c r="AU517" s="321" t="s">
        <v>74</v>
      </c>
      <c r="AV517" s="306">
        <f t="shared" si="548"/>
        <v>15.857142857142858</v>
      </c>
      <c r="AW517" s="276">
        <f t="shared" si="549"/>
        <v>0.62222222222222223</v>
      </c>
      <c r="AX517" s="276">
        <f t="shared" si="550"/>
        <v>2.7777777777777776E-2</v>
      </c>
      <c r="AY517" s="125">
        <f t="shared" si="551"/>
        <v>549.6123853040682</v>
      </c>
      <c r="AZ517" s="125">
        <f t="shared" si="552"/>
        <v>824.41857795610235</v>
      </c>
      <c r="BA517" s="125">
        <f t="shared" si="553"/>
        <v>1113.0819134652793</v>
      </c>
      <c r="BB517" s="125">
        <f t="shared" si="554"/>
        <v>1</v>
      </c>
      <c r="BC517" s="125">
        <f t="shared" si="555"/>
        <v>1</v>
      </c>
      <c r="BD517" s="326">
        <f t="shared" si="556"/>
        <v>9.8083277291726387E+300</v>
      </c>
      <c r="BE517" s="125">
        <f t="shared" si="557"/>
        <v>19277</v>
      </c>
      <c r="BF517" s="125">
        <f t="shared" si="558"/>
        <v>4.580686599634304</v>
      </c>
      <c r="BG517" s="125">
        <f t="shared" si="559"/>
        <v>1.1978086274186128</v>
      </c>
      <c r="BH517" s="127">
        <f t="shared" si="560"/>
        <v>186.66666666666666</v>
      </c>
      <c r="BI517" s="125">
        <f t="shared" si="561"/>
        <v>0.84933333333333316</v>
      </c>
      <c r="BJ517" s="125">
        <f t="shared" si="562"/>
        <v>0.1138</v>
      </c>
      <c r="BK517" s="127">
        <f t="shared" si="563"/>
        <v>49</v>
      </c>
      <c r="BL517" s="126">
        <f>IF(AS517="Signalized",(AC517-BK517)^2/(2*AC517),IF(AS517="Free",PEDBIKE_DELAY(AX517,AW517,AF517,AE517,AO517,AR517,AM517,L517,TRUE),IF(AS517="Stop",1,"Control N/A!")))</f>
        <v>0.80217918142478695</v>
      </c>
      <c r="BM517" s="125">
        <f t="shared" si="564"/>
        <v>-8.8389734411580181E-3</v>
      </c>
      <c r="BN517" s="125">
        <f t="shared" si="565"/>
        <v>2.7518029873107879</v>
      </c>
      <c r="BO517" s="124" t="str">
        <f t="shared" si="566"/>
        <v>C</v>
      </c>
      <c r="BP517" s="310"/>
      <c r="BQ517" s="302">
        <f t="shared" si="567"/>
        <v>1500</v>
      </c>
      <c r="BR517" s="126">
        <v>502</v>
      </c>
      <c r="BS517" s="127">
        <f t="shared" si="568"/>
        <v>1.5327411694187694E-7</v>
      </c>
      <c r="BT517" s="126">
        <f t="shared" si="569"/>
        <v>22.5</v>
      </c>
      <c r="BU517" s="303">
        <f t="shared" si="570"/>
        <v>7.5</v>
      </c>
      <c r="BV517" s="276">
        <f t="shared" si="571"/>
        <v>0.62222222222222223</v>
      </c>
      <c r="BW517" s="276">
        <f t="shared" si="572"/>
        <v>6.9444444444444441E-3</v>
      </c>
      <c r="BX517" s="125">
        <f t="shared" si="573"/>
        <v>1</v>
      </c>
      <c r="BY517" s="125">
        <f t="shared" si="574"/>
        <v>5.1625684456277528E-3</v>
      </c>
      <c r="BZ517" s="125">
        <f t="shared" si="575"/>
        <v>7.5</v>
      </c>
      <c r="CA517" s="125">
        <f t="shared" si="576"/>
        <v>9.8507633297175157E-2</v>
      </c>
      <c r="CB517" s="125">
        <f t="shared" si="577"/>
        <v>0.99059643744850479</v>
      </c>
      <c r="CC517" s="125">
        <f t="shared" si="578"/>
        <v>163.33667495840493</v>
      </c>
      <c r="CD517" s="125">
        <f t="shared" si="579"/>
        <v>1.5359466399246013</v>
      </c>
      <c r="CE517" s="125">
        <f t="shared" si="580"/>
        <v>106</v>
      </c>
      <c r="CF517" s="304" cm="1">
        <f t="array" ref="CF517">PEDBIKE_DELAY(BW517,BV517,AG517,AH517,AP517,AQ517,AN517,L517,FALSE)</f>
        <v>28.731590414811876</v>
      </c>
      <c r="CG517" s="306">
        <f t="shared" si="581"/>
        <v>7.5</v>
      </c>
      <c r="CH517" s="125">
        <f t="shared" si="582"/>
        <v>1</v>
      </c>
      <c r="CI517" s="125">
        <f t="shared" si="583"/>
        <v>5.1625684456277528E-3</v>
      </c>
      <c r="CJ517" s="125">
        <f t="shared" si="584"/>
        <v>7.5</v>
      </c>
      <c r="CK517" s="125">
        <f t="shared" si="585"/>
        <v>0.99059643744850479</v>
      </c>
      <c r="CL517" s="125">
        <f t="shared" si="586"/>
        <v>1</v>
      </c>
      <c r="CM517" s="125">
        <f t="shared" si="587"/>
        <v>161.80072831848034</v>
      </c>
      <c r="CN517" s="125">
        <f t="shared" si="588"/>
        <v>1.5359466399246013</v>
      </c>
      <c r="CO517" s="127">
        <f t="shared" si="589"/>
        <v>106</v>
      </c>
      <c r="CP517" s="125" cm="1">
        <f t="array" ref="CP517">PEDBIKE_DELAY(BW517,AW517,AG517,AH517,AP517,AQ517,AN517,L517,FALSE)</f>
        <v>28.731590414811876</v>
      </c>
      <c r="CQ517" s="126">
        <f t="shared" si="590"/>
        <v>30.5</v>
      </c>
      <c r="CR517" s="126">
        <f t="shared" si="591"/>
        <v>78.5</v>
      </c>
      <c r="CS517" s="126">
        <f t="shared" si="592"/>
        <v>54.5</v>
      </c>
      <c r="CT517" s="304">
        <f t="shared" si="593"/>
        <v>35.950000000000003</v>
      </c>
      <c r="CU517" s="126">
        <f t="shared" si="604"/>
        <v>0</v>
      </c>
      <c r="CV517" s="126">
        <f t="shared" si="594"/>
        <v>0</v>
      </c>
      <c r="CW517" s="127">
        <f t="shared" si="595"/>
        <v>0</v>
      </c>
      <c r="CX517" s="124">
        <f t="shared" si="596"/>
        <v>12</v>
      </c>
      <c r="CY517" s="124">
        <f t="shared" si="605"/>
        <v>2.5479999999999996</v>
      </c>
      <c r="CZ517" s="124">
        <f t="shared" si="606"/>
        <v>0</v>
      </c>
      <c r="DA517" s="125">
        <f t="shared" si="597"/>
        <v>-1.8843000000000001</v>
      </c>
      <c r="DB517" s="125">
        <f t="shared" si="598"/>
        <v>0.61599999999999999</v>
      </c>
      <c r="DC517" s="125">
        <f t="shared" si="599"/>
        <v>2.8640999999999992</v>
      </c>
      <c r="DD517" s="125">
        <f t="shared" si="607"/>
        <v>3.4120999999999997</v>
      </c>
      <c r="DE517" s="298" t="str">
        <f t="shared" si="600"/>
        <v>C</v>
      </c>
    </row>
    <row r="518" spans="1:109" x14ac:dyDescent="0.25">
      <c r="A518" s="23">
        <v>900</v>
      </c>
      <c r="B518" s="23">
        <v>35</v>
      </c>
      <c r="C518" s="23">
        <v>3</v>
      </c>
      <c r="D518" s="23" t="s">
        <v>267</v>
      </c>
      <c r="E518" s="312">
        <f t="shared" ref="E518:E581" si="608">BN518</f>
        <v>2.8675147871958839</v>
      </c>
      <c r="F518" s="287" t="str">
        <f t="shared" ref="F518:F581" si="609">BO518</f>
        <v>C</v>
      </c>
      <c r="G518" s="312">
        <f t="shared" ref="G518:H581" si="610">DC518</f>
        <v>2.9411</v>
      </c>
      <c r="H518" s="312">
        <f t="shared" si="610"/>
        <v>3.8075999999999994</v>
      </c>
      <c r="I518" s="287" t="str">
        <f t="shared" ref="I518:I581" si="611">DE518</f>
        <v>C</v>
      </c>
      <c r="J518" s="320">
        <f t="shared" si="601"/>
        <v>3</v>
      </c>
      <c r="K518" s="80">
        <f t="shared" si="602"/>
        <v>3</v>
      </c>
      <c r="L518" s="82">
        <f t="shared" si="603"/>
        <v>3</v>
      </c>
      <c r="M518" s="80">
        <f t="shared" ref="M518:M581" si="612">B518</f>
        <v>35</v>
      </c>
      <c r="N518" s="80">
        <f t="shared" ref="N518:N581" si="613">P518*0.2</f>
        <v>180</v>
      </c>
      <c r="O518" s="80">
        <f t="shared" ref="O518:O581" si="614">P518*0.2</f>
        <v>180</v>
      </c>
      <c r="P518" s="80">
        <f t="shared" ref="P518:P581" si="615">A518</f>
        <v>900</v>
      </c>
      <c r="Q518" s="80">
        <f t="shared" ref="Q518:Q581" si="616">2*SUM(N518:P518)</f>
        <v>2520</v>
      </c>
      <c r="R518" s="80">
        <f t="shared" ref="R518:R581" si="617">Q518</f>
        <v>2520</v>
      </c>
      <c r="S518" s="80">
        <f t="shared" ref="S518:S581" si="618">N518*0.5</f>
        <v>90</v>
      </c>
      <c r="T518" s="80">
        <f>0</f>
        <v>0</v>
      </c>
      <c r="U518" s="80">
        <f>'Int. Sens. Plot'!$B$2</f>
        <v>100</v>
      </c>
      <c r="V518" s="80">
        <f>'Int. Sens. Plot'!$B$3</f>
        <v>25</v>
      </c>
      <c r="W518" s="80">
        <f t="shared" ref="W518:W581" si="619">V518*0.2</f>
        <v>5</v>
      </c>
      <c r="X518" s="80">
        <f t="shared" ref="X518:X581" si="620">V518*0.2</f>
        <v>5</v>
      </c>
      <c r="Y518" s="225">
        <v>0.5</v>
      </c>
      <c r="Z518" s="80">
        <v>0</v>
      </c>
      <c r="AA518" s="86">
        <v>45</v>
      </c>
      <c r="AB518" s="86">
        <v>5</v>
      </c>
      <c r="AC518" s="80">
        <v>90</v>
      </c>
      <c r="AD518" s="80">
        <v>45</v>
      </c>
      <c r="AE518" s="80">
        <v>12</v>
      </c>
      <c r="AF518" s="80">
        <f t="shared" ref="AF518:AF581" si="621">12*J518+AK518</f>
        <v>45</v>
      </c>
      <c r="AG518" s="80">
        <f t="shared" ref="AG518:AG581" si="622">12*J518+AK518</f>
        <v>45</v>
      </c>
      <c r="AH518" s="86">
        <v>0</v>
      </c>
      <c r="AI518" s="86">
        <v>12</v>
      </c>
      <c r="AJ518" s="40">
        <v>498.9</v>
      </c>
      <c r="AK518" s="86">
        <v>9</v>
      </c>
      <c r="AL518" s="86">
        <v>0</v>
      </c>
      <c r="AM518" s="91">
        <v>1</v>
      </c>
      <c r="AN518" s="91">
        <v>0.1</v>
      </c>
      <c r="AO518" s="122">
        <v>3.5</v>
      </c>
      <c r="AP518" s="122">
        <v>10</v>
      </c>
      <c r="AQ518" s="122">
        <v>3</v>
      </c>
      <c r="AR518" s="122">
        <v>3</v>
      </c>
      <c r="AS518" s="122" t="str">
        <f t="shared" ref="AS518:AS581" si="623">D518</f>
        <v>Free</v>
      </c>
      <c r="AT518" s="119" t="s">
        <v>74</v>
      </c>
      <c r="AU518" s="321" t="s">
        <v>74</v>
      </c>
      <c r="AV518" s="306">
        <f t="shared" ref="AV518:AV581" si="624">(AF518/AO518) + 3</f>
        <v>15.857142857142858</v>
      </c>
      <c r="AW518" s="276">
        <f t="shared" ref="AW518:AW581" si="625">Q518/3600</f>
        <v>0.7</v>
      </c>
      <c r="AX518" s="276">
        <f t="shared" ref="AX518:AX581" si="626">U518/3600</f>
        <v>2.7777777777777776E-2</v>
      </c>
      <c r="AY518" s="125">
        <f t="shared" ref="AY518:AY581" si="627">MAX(8*AZ518/AE518,1)</f>
        <v>1684.1573068598136</v>
      </c>
      <c r="AZ518" s="125">
        <f t="shared" ref="AZ518:AZ581" si="628">(AX518*EXP(AX518*AV518)+AW518*EXP(-AW518*AV518))/((AX518+AW518)*EXP((AX518-AW518)*AV518))</f>
        <v>2526.2359602897204</v>
      </c>
      <c r="BA518" s="125">
        <f t="shared" ref="BA518:BA581" si="629">AV518+2*(AY518-1)</f>
        <v>3382.1717565767699</v>
      </c>
      <c r="BB518" s="125">
        <f t="shared" ref="BB518:BB581" si="630">1-EXP(-BA518*AW518/J518)</f>
        <v>1</v>
      </c>
      <c r="BC518" s="125">
        <f t="shared" ref="BC518:BC581" si="631">1-(1-BB518)^J518</f>
        <v>1</v>
      </c>
      <c r="BD518" s="326" t="e">
        <f t="shared" ref="BD518:BD581" si="632">IF(AS518="Free", (1/AW518)*(EXP(AW518*BA518)-AW518*BA518-1)/BC518, "-")</f>
        <v>#NUM!</v>
      </c>
      <c r="BE518" s="125">
        <f t="shared" ref="BE518:BE581" si="633">IF(AS518="Free", ROUND(1/EXP(-AW518*AV518),0),"-")</f>
        <v>66171</v>
      </c>
      <c r="BF518" s="125">
        <f t="shared" ref="BF518:BF581" si="634">((1/(AW518/J518)) - (AV518-(1/(AW518/J518)))*EXP(-(AW518/J518)*AV518))/(1-EXP(-(AW518/J518)*AV518))</f>
        <v>4.1010194275001055</v>
      </c>
      <c r="BG518" s="125">
        <f t="shared" ref="BG518:BG581" si="635">0.681*J518^0.514</f>
        <v>1.1978086274186128</v>
      </c>
      <c r="BH518" s="127">
        <f t="shared" ref="BH518:BH581" si="636">2*SUM(N518:P518)/(4*J518)</f>
        <v>210</v>
      </c>
      <c r="BI518" s="125">
        <f t="shared" ref="BI518:BI581" si="637">0.00013*BH518*M518</f>
        <v>0.9554999999999999</v>
      </c>
      <c r="BJ518" s="125">
        <f t="shared" ref="BJ518:BJ581" si="638">0.00569*SUM(S518:T518)/4-Z518*(0.0027*BH518-0.1946)</f>
        <v>0.128025</v>
      </c>
      <c r="BK518" s="127">
        <f t="shared" ref="BK518:BK581" si="639">AD518+4</f>
        <v>49</v>
      </c>
      <c r="BL518" s="126">
        <f>IF(AS518="Signalized",(AC518-BK518)^2/(2*AC518),IF(AS518="Free",PEDBIKE_DELAY(AX518,AW518,AF518,AE518,AO518,AR518,AM518,L518,TRUE),IF(AS518="Stop",1,"Control N/A!")))</f>
        <v>0.71381733328780761</v>
      </c>
      <c r="BM518" s="125">
        <f t="shared" ref="BM518:BM581" si="640">0.0401*LN(BL518)</f>
        <v>-1.3518840222728866E-2</v>
      </c>
      <c r="BN518" s="125">
        <f t="shared" ref="BN518:BN581" si="641">IF(J518&gt;0,0.5997+BG518+BI518+BJ518+BM518,0)</f>
        <v>2.8675147871958839</v>
      </c>
      <c r="BO518" s="124" t="str">
        <f t="shared" ref="BO518:BO581" si="642">IF(BN518&lt;=2,"A",IF(BN518&lt;=2.75,"B",IF(BN518&lt;=3.5,"C",IF(BN518&lt;=4.25,"D",IF(BN518&lt;=5,"E","F")))))</f>
        <v>C</v>
      </c>
      <c r="BP518" s="310"/>
      <c r="BQ518" s="302">
        <f t="shared" ref="BQ518:BQ581" si="643">MAX(1500*ROUNDDOWN(AH518/2.5,0),1500)</f>
        <v>1500</v>
      </c>
      <c r="BR518" s="126">
        <v>503</v>
      </c>
      <c r="BS518" s="127">
        <f t="shared" ref="BS518:BS581" si="644">BQ518*EXP(-(N518/3600)*BR518)*AA518/AC518</f>
        <v>8.9650980455384642E-9</v>
      </c>
      <c r="BT518" s="126">
        <f t="shared" ref="BT518:BT581" si="645">0.5*AC518*(1-AA518/AC518)^2/(1-MIN(V518/BS518,1)*(AA518/AC518))</f>
        <v>22.5</v>
      </c>
      <c r="BU518" s="303">
        <f t="shared" ref="BU518:BU581" si="646">AG518/AP518 +AQ518</f>
        <v>7.5</v>
      </c>
      <c r="BV518" s="276">
        <f t="shared" ref="BV518:BV581" si="647">R518/3600</f>
        <v>0.7</v>
      </c>
      <c r="BW518" s="276">
        <f t="shared" ref="BW518:BW581" si="648">V518/3600</f>
        <v>6.9444444444444441E-3</v>
      </c>
      <c r="BX518" s="125">
        <f t="shared" ref="BX518:BX581" si="649">MAX(IF(AH518=0,0,4*BY518/AH518),1)</f>
        <v>1</v>
      </c>
      <c r="BY518" s="125">
        <f t="shared" ref="BY518:BY581" si="650">((V518/3600)*EXP(BU518*V518/3600) + BV518*EXP(-BV518*BU518))/(((V518/3600)+BV518)*EXP(((V518/3600)-BV518))*BU518)</f>
        <v>4.1447764247004235E-3</v>
      </c>
      <c r="BZ518" s="125">
        <f t="shared" ref="BZ518:BZ581" si="651">BU518+2*(BX518-1)</f>
        <v>7.5</v>
      </c>
      <c r="CA518" s="125">
        <f t="shared" ref="CA518:CA581" si="652">1-EXP(-BZ518*BV518/AG518)</f>
        <v>0.11011822901197621</v>
      </c>
      <c r="CB518" s="125">
        <f t="shared" ref="CB518:CB581" si="653">1 - (1-CA518)^AG518</f>
        <v>0.99475248160081864</v>
      </c>
      <c r="CC518" s="125">
        <f t="shared" ref="CC518:CC581" si="654">(1/BV518)*(EXP(BV518*BU518)-AW518*BU518-1)/CB518</f>
        <v>264.69796236865534</v>
      </c>
      <c r="CD518" s="125">
        <f t="shared" ref="CD518:CD581" si="655">((1/BV518) - (CJ518+(1/BV518))*EXP(-BV518*CJ518))/(1-EXP(-BV518*CJ518))</f>
        <v>1.3890074277553406</v>
      </c>
      <c r="CE518" s="125">
        <f t="shared" ref="CE518:CE581" si="656">ROUND(1/EXP(-BV518*BZ518),0)</f>
        <v>191</v>
      </c>
      <c r="CF518" s="304" cm="1">
        <f t="array" ref="CF518">PEDBIKE_DELAY(BW518,BV518,AG518,AH518,AP518,AQ518,AN518,L518,FALSE)</f>
        <v>37.4648244039048</v>
      </c>
      <c r="CG518" s="306">
        <f t="shared" ref="CG518:CG581" si="657">AF518/AP518 +AQ518</f>
        <v>7.5</v>
      </c>
      <c r="CH518" s="125">
        <f t="shared" ref="CH518:CH581" si="658">MAX(IF(AH518=0,0,4*CI518/AH518),1)</f>
        <v>1</v>
      </c>
      <c r="CI518" s="125">
        <f t="shared" ref="CI518:CI581" si="659">((V518/3600)*EXP(CG518*V518/3600) + AW518*EXP(-AW518*CG518))/(((V518/3600)+AW518)*EXP(((V518/3600)-AW518))*CG518)</f>
        <v>4.1447764247004235E-3</v>
      </c>
      <c r="CJ518" s="125">
        <f t="shared" ref="CJ518:CJ581" si="660">CG518+2*(CH518-1)</f>
        <v>7.5</v>
      </c>
      <c r="CK518" s="125">
        <f t="shared" ref="CK518:CK581" si="661">1-EXP(-CJ518*AW518)</f>
        <v>0.99475248160081864</v>
      </c>
      <c r="CL518" s="125">
        <f t="shared" ref="CL518:CL581" si="662">1-(1-CK518)^AF518</f>
        <v>1</v>
      </c>
      <c r="CM518" s="125">
        <f t="shared" ref="CM518:CM581" si="663">(1/AW518)*(EXP(AW518*CJ518)-AW518*CJ518-1)/CL518</f>
        <v>263.30895494089998</v>
      </c>
      <c r="CN518" s="125">
        <f t="shared" ref="CN518:CN581" si="664">((1/AW518) - (CJ518+(1/AW518))*EXP(-AW518*CJ518))/(1-EXP(-AW518*CJ518))</f>
        <v>1.3890074277553406</v>
      </c>
      <c r="CO518" s="127">
        <f t="shared" ref="CO518:CO581" si="665">ROUND(1/EXP(-AW518*CJ518),0)</f>
        <v>191</v>
      </c>
      <c r="CP518" s="125" cm="1">
        <f t="array" ref="CP518">PEDBIKE_DELAY(BW518,AW518,AG518,AH518,AP518,AQ518,AN518,L518,FALSE)</f>
        <v>37.4648244039048</v>
      </c>
      <c r="CQ518" s="126">
        <f t="shared" ref="CQ518:CQ581" si="666">(AA518)/2 + AB518 + AQ518</f>
        <v>30.5</v>
      </c>
      <c r="CR518" s="126">
        <f t="shared" ref="CR518:CR581" si="667">((AC518-AA518)/2)+AA518+AB518+2*AQ518</f>
        <v>78.5</v>
      </c>
      <c r="CS518" s="126">
        <f t="shared" ref="CS518:CS581" si="668">(AA518/AC518)*CQ518+((AC518-AA518)/AC518)*CR518</f>
        <v>54.5</v>
      </c>
      <c r="CT518" s="304">
        <f t="shared" ref="CT518:CT581" si="669">BT518+(W518/V518)*((1-Y518)*80 + Y518*CS518)</f>
        <v>35.950000000000003</v>
      </c>
      <c r="CU518" s="126">
        <f t="shared" si="604"/>
        <v>0</v>
      </c>
      <c r="CV518" s="126">
        <f t="shared" ref="CV518:CV581" si="670">IF(AND(AT518="Yes",(AL518-1.5)&gt;0),AL518-1.5,AL518)</f>
        <v>0</v>
      </c>
      <c r="CW518" s="127">
        <f t="shared" ref="CW518:CW581" si="671">IF(AJ518&gt;0,0,1)</f>
        <v>0</v>
      </c>
      <c r="CX518" s="124">
        <f t="shared" ref="CX518:CX581" si="672">AI518+AH518+CV518+CW518*AK518</f>
        <v>12</v>
      </c>
      <c r="CY518" s="124">
        <f t="shared" si="605"/>
        <v>2.8664999999999994</v>
      </c>
      <c r="CZ518" s="124">
        <f t="shared" si="606"/>
        <v>0</v>
      </c>
      <c r="DA518" s="125">
        <f t="shared" ref="DA518:DA581" si="673">0.0153*AF518-0.2144*CX518</f>
        <v>-1.8843000000000001</v>
      </c>
      <c r="DB518" s="125">
        <f t="shared" ref="DB518:DB581" si="674">0.0066*SUM(N518:P518)/(4*L518)</f>
        <v>0.69300000000000006</v>
      </c>
      <c r="DC518" s="125">
        <f t="shared" ref="DC518:DC581" si="675">IF(J518&gt;0,4.1324+DB518+DA518,0)</f>
        <v>2.9411</v>
      </c>
      <c r="DD518" s="125">
        <f t="shared" si="607"/>
        <v>3.8075999999999994</v>
      </c>
      <c r="DE518" s="298" t="str">
        <f t="shared" ref="DE518:DE581" si="676">IF(DC518&lt;=2,"A",IF(DC518&lt;=2.75,"B",IF(DC518&lt;=3.5,"C",IF(DC518&lt;=4.25,"D",IF(DC518&lt;=5,"E","F")))))</f>
        <v>C</v>
      </c>
    </row>
    <row r="519" spans="1:109" x14ac:dyDescent="0.25">
      <c r="A519" s="23">
        <v>1000</v>
      </c>
      <c r="B519" s="23">
        <v>35</v>
      </c>
      <c r="C519" s="23">
        <v>3</v>
      </c>
      <c r="D519" s="23" t="s">
        <v>267</v>
      </c>
      <c r="E519" s="312" t="e">
        <f t="shared" si="608"/>
        <v>#VALUE!</v>
      </c>
      <c r="F519" s="287" t="e">
        <f t="shared" si="609"/>
        <v>#VALUE!</v>
      </c>
      <c r="G519" s="312">
        <f t="shared" si="610"/>
        <v>3.0181</v>
      </c>
      <c r="H519" s="312">
        <f t="shared" si="610"/>
        <v>4.2031000000000001</v>
      </c>
      <c r="I519" s="287" t="str">
        <f t="shared" si="611"/>
        <v>C</v>
      </c>
      <c r="J519" s="320">
        <f t="shared" ref="J519:J581" si="677">C519</f>
        <v>3</v>
      </c>
      <c r="K519" s="80">
        <f t="shared" ref="K519:K581" si="678">C519</f>
        <v>3</v>
      </c>
      <c r="L519" s="82">
        <f t="shared" ref="L519:L581" si="679">C519</f>
        <v>3</v>
      </c>
      <c r="M519" s="80">
        <f t="shared" si="612"/>
        <v>35</v>
      </c>
      <c r="N519" s="80">
        <f t="shared" si="613"/>
        <v>200</v>
      </c>
      <c r="O519" s="80">
        <f t="shared" si="614"/>
        <v>200</v>
      </c>
      <c r="P519" s="80">
        <f t="shared" si="615"/>
        <v>1000</v>
      </c>
      <c r="Q519" s="80">
        <f t="shared" si="616"/>
        <v>2800</v>
      </c>
      <c r="R519" s="80">
        <f t="shared" si="617"/>
        <v>2800</v>
      </c>
      <c r="S519" s="80">
        <f t="shared" si="618"/>
        <v>100</v>
      </c>
      <c r="T519" s="80">
        <f>0</f>
        <v>0</v>
      </c>
      <c r="U519" s="80">
        <f>'Int. Sens. Plot'!$B$2</f>
        <v>100</v>
      </c>
      <c r="V519" s="80">
        <f>'Int. Sens. Plot'!$B$3</f>
        <v>25</v>
      </c>
      <c r="W519" s="80">
        <f t="shared" si="619"/>
        <v>5</v>
      </c>
      <c r="X519" s="80">
        <f t="shared" si="620"/>
        <v>5</v>
      </c>
      <c r="Y519" s="225">
        <v>0.5</v>
      </c>
      <c r="Z519" s="80">
        <v>0</v>
      </c>
      <c r="AA519" s="86">
        <v>45</v>
      </c>
      <c r="AB519" s="86">
        <v>5</v>
      </c>
      <c r="AC519" s="80">
        <v>90</v>
      </c>
      <c r="AD519" s="80">
        <v>45</v>
      </c>
      <c r="AE519" s="80">
        <v>12</v>
      </c>
      <c r="AF519" s="80">
        <f t="shared" si="621"/>
        <v>45</v>
      </c>
      <c r="AG519" s="80">
        <f t="shared" si="622"/>
        <v>45</v>
      </c>
      <c r="AH519" s="86">
        <v>0</v>
      </c>
      <c r="AI519" s="86">
        <v>12</v>
      </c>
      <c r="AJ519" s="40">
        <v>499.9</v>
      </c>
      <c r="AK519" s="86">
        <v>9</v>
      </c>
      <c r="AL519" s="86">
        <v>0</v>
      </c>
      <c r="AM519" s="91">
        <v>1</v>
      </c>
      <c r="AN519" s="91">
        <v>0.1</v>
      </c>
      <c r="AO519" s="122">
        <v>3.5</v>
      </c>
      <c r="AP519" s="122">
        <v>10</v>
      </c>
      <c r="AQ519" s="122">
        <v>3</v>
      </c>
      <c r="AR519" s="122">
        <v>3</v>
      </c>
      <c r="AS519" s="122" t="str">
        <f t="shared" si="623"/>
        <v>Free</v>
      </c>
      <c r="AT519" s="119" t="s">
        <v>74</v>
      </c>
      <c r="AU519" s="321" t="s">
        <v>74</v>
      </c>
      <c r="AV519" s="306">
        <f t="shared" si="624"/>
        <v>15.857142857142858</v>
      </c>
      <c r="AW519" s="276">
        <f t="shared" si="625"/>
        <v>0.77777777777777779</v>
      </c>
      <c r="AX519" s="276">
        <f t="shared" si="626"/>
        <v>2.7777777777777776E-2</v>
      </c>
      <c r="AY519" s="125">
        <f t="shared" si="627"/>
        <v>5222.0835306054914</v>
      </c>
      <c r="AZ519" s="125">
        <f t="shared" si="628"/>
        <v>7833.1252959082376</v>
      </c>
      <c r="BA519" s="125">
        <f t="shared" si="629"/>
        <v>10458.024204068126</v>
      </c>
      <c r="BB519" s="125">
        <f t="shared" si="630"/>
        <v>1</v>
      </c>
      <c r="BC519" s="125">
        <f t="shared" si="631"/>
        <v>1</v>
      </c>
      <c r="BD519" s="326" t="e">
        <f t="shared" si="632"/>
        <v>#NUM!</v>
      </c>
      <c r="BE519" s="125">
        <f t="shared" si="633"/>
        <v>227143</v>
      </c>
      <c r="BF519" s="125">
        <f t="shared" si="634"/>
        <v>3.7214613018450824</v>
      </c>
      <c r="BG519" s="125">
        <f t="shared" si="635"/>
        <v>1.1978086274186128</v>
      </c>
      <c r="BH519" s="127">
        <f t="shared" si="636"/>
        <v>233.33333333333334</v>
      </c>
      <c r="BI519" s="125">
        <f t="shared" si="637"/>
        <v>1.0616666666666665</v>
      </c>
      <c r="BJ519" s="125">
        <f t="shared" si="638"/>
        <v>0.14224999999999999</v>
      </c>
      <c r="BK519" s="127">
        <f t="shared" si="639"/>
        <v>49</v>
      </c>
      <c r="BL519" s="126" t="e">
        <f>IF(AS519="Signalized",(AC519-BK519)^2/(2*AC519),IF(AS519="Free",PEDBIKE_DELAY(AX519,AW519,AF519,AE519,AO519,AR519,AM519,L519,TRUE),IF(AS519="Stop",1,"Control N/A!")))</f>
        <v>#VALUE!</v>
      </c>
      <c r="BM519" s="125" t="e">
        <f t="shared" si="640"/>
        <v>#VALUE!</v>
      </c>
      <c r="BN519" s="125" t="e">
        <f t="shared" si="641"/>
        <v>#VALUE!</v>
      </c>
      <c r="BO519" s="124" t="e">
        <f t="shared" si="642"/>
        <v>#VALUE!</v>
      </c>
      <c r="BP519" s="310"/>
      <c r="BQ519" s="302">
        <f t="shared" si="643"/>
        <v>1500</v>
      </c>
      <c r="BR519" s="126">
        <v>504</v>
      </c>
      <c r="BS519" s="127">
        <f t="shared" si="644"/>
        <v>5.1858000802051525E-10</v>
      </c>
      <c r="BT519" s="126">
        <f t="shared" si="645"/>
        <v>22.5</v>
      </c>
      <c r="BU519" s="303">
        <f t="shared" si="646"/>
        <v>7.5</v>
      </c>
      <c r="BV519" s="276">
        <f t="shared" si="647"/>
        <v>0.77777777777777779</v>
      </c>
      <c r="BW519" s="276">
        <f t="shared" si="648"/>
        <v>6.9444444444444441E-3</v>
      </c>
      <c r="BX519" s="125">
        <f t="shared" si="649"/>
        <v>1</v>
      </c>
      <c r="BY519" s="125">
        <f t="shared" si="650"/>
        <v>3.5233745410120317E-3</v>
      </c>
      <c r="BZ519" s="125">
        <f t="shared" si="651"/>
        <v>7.5</v>
      </c>
      <c r="CA519" s="125">
        <f t="shared" si="652"/>
        <v>0.12157928831600806</v>
      </c>
      <c r="CB519" s="125">
        <f t="shared" si="653"/>
        <v>0.99707170030518177</v>
      </c>
      <c r="CC519" s="125">
        <f t="shared" si="654"/>
        <v>431.54310309085713</v>
      </c>
      <c r="CD519" s="125">
        <f t="shared" si="655"/>
        <v>1.263687537081851</v>
      </c>
      <c r="CE519" s="125">
        <f t="shared" si="656"/>
        <v>341</v>
      </c>
      <c r="CF519" s="304" cm="1">
        <f t="array" ref="CF519">PEDBIKE_DELAY(BW519,BV519,AG519,AH519,AP519,AQ519,AN519,L519,FALSE)</f>
        <v>47.877622228073797</v>
      </c>
      <c r="CG519" s="306">
        <f t="shared" si="657"/>
        <v>7.5</v>
      </c>
      <c r="CH519" s="125">
        <f t="shared" si="658"/>
        <v>1</v>
      </c>
      <c r="CI519" s="125">
        <f t="shared" si="659"/>
        <v>3.5233745410120317E-3</v>
      </c>
      <c r="CJ519" s="125">
        <f t="shared" si="660"/>
        <v>7.5</v>
      </c>
      <c r="CK519" s="125">
        <f t="shared" si="661"/>
        <v>0.99707170030518177</v>
      </c>
      <c r="CL519" s="125">
        <f t="shared" si="662"/>
        <v>1</v>
      </c>
      <c r="CM519" s="125">
        <f t="shared" si="663"/>
        <v>430.27941555377527</v>
      </c>
      <c r="CN519" s="125">
        <f t="shared" si="664"/>
        <v>1.263687537081851</v>
      </c>
      <c r="CO519" s="127">
        <f t="shared" si="665"/>
        <v>341</v>
      </c>
      <c r="CP519" s="125" cm="1">
        <f t="array" ref="CP519">PEDBIKE_DELAY(BW519,AW519,AG519,AH519,AP519,AQ519,AN519,L519,FALSE)</f>
        <v>47.877622228073797</v>
      </c>
      <c r="CQ519" s="126">
        <f t="shared" si="666"/>
        <v>30.5</v>
      </c>
      <c r="CR519" s="126">
        <f t="shared" si="667"/>
        <v>78.5</v>
      </c>
      <c r="CS519" s="126">
        <f t="shared" si="668"/>
        <v>54.5</v>
      </c>
      <c r="CT519" s="304">
        <f t="shared" si="669"/>
        <v>35.950000000000003</v>
      </c>
      <c r="CU519" s="126">
        <f t="shared" ref="CU519:CU581" si="680">IF(AS519="Signalized",CT519,IF(AS519="Free",0,IF(AS519="Stop",CF519,"Control N/A!")))</f>
        <v>0</v>
      </c>
      <c r="CV519" s="126">
        <f t="shared" si="670"/>
        <v>0</v>
      </c>
      <c r="CW519" s="127">
        <f t="shared" si="671"/>
        <v>0</v>
      </c>
      <c r="CX519" s="124">
        <f t="shared" si="672"/>
        <v>12</v>
      </c>
      <c r="CY519" s="124">
        <f t="shared" ref="CY519:CY581" si="681">(13/100000)*(Q519/4)*M519</f>
        <v>3.1850000000000001</v>
      </c>
      <c r="CZ519" s="124">
        <f t="shared" ref="CZ519:CZ581" si="682">IF(CU519&gt;1, 0.401*LN(CU519), 0)</f>
        <v>0</v>
      </c>
      <c r="DA519" s="125">
        <f t="shared" si="673"/>
        <v>-1.8843000000000001</v>
      </c>
      <c r="DB519" s="125">
        <f t="shared" si="674"/>
        <v>0.77</v>
      </c>
      <c r="DC519" s="125">
        <f t="shared" si="675"/>
        <v>3.0181</v>
      </c>
      <c r="DD519" s="125">
        <f t="shared" ref="DD519:DD581" si="683">IF(J519&gt;0,2.1324+DB519+DA519+CZ519+CY519,0)</f>
        <v>4.2031000000000001</v>
      </c>
      <c r="DE519" s="298" t="str">
        <f t="shared" si="676"/>
        <v>C</v>
      </c>
    </row>
    <row r="520" spans="1:109" x14ac:dyDescent="0.25">
      <c r="A520" s="23">
        <v>1100</v>
      </c>
      <c r="B520" s="23">
        <v>35</v>
      </c>
      <c r="C520" s="23">
        <v>3</v>
      </c>
      <c r="D520" s="23" t="s">
        <v>267</v>
      </c>
      <c r="E520" s="312" t="e">
        <f t="shared" si="608"/>
        <v>#VALUE!</v>
      </c>
      <c r="F520" s="287" t="e">
        <f t="shared" si="609"/>
        <v>#VALUE!</v>
      </c>
      <c r="G520" s="312">
        <f t="shared" si="610"/>
        <v>3.0951</v>
      </c>
      <c r="H520" s="312">
        <f t="shared" si="610"/>
        <v>4.5985999999999994</v>
      </c>
      <c r="I520" s="287" t="str">
        <f t="shared" si="611"/>
        <v>C</v>
      </c>
      <c r="J520" s="320">
        <f t="shared" si="677"/>
        <v>3</v>
      </c>
      <c r="K520" s="80">
        <f t="shared" si="678"/>
        <v>3</v>
      </c>
      <c r="L520" s="82">
        <f t="shared" si="679"/>
        <v>3</v>
      </c>
      <c r="M520" s="80">
        <f t="shared" si="612"/>
        <v>35</v>
      </c>
      <c r="N520" s="80">
        <f t="shared" si="613"/>
        <v>220</v>
      </c>
      <c r="O520" s="80">
        <f t="shared" si="614"/>
        <v>220</v>
      </c>
      <c r="P520" s="80">
        <f t="shared" si="615"/>
        <v>1100</v>
      </c>
      <c r="Q520" s="80">
        <f t="shared" si="616"/>
        <v>3080</v>
      </c>
      <c r="R520" s="80">
        <f t="shared" si="617"/>
        <v>3080</v>
      </c>
      <c r="S520" s="80">
        <f t="shared" si="618"/>
        <v>110</v>
      </c>
      <c r="T520" s="80">
        <f>0</f>
        <v>0</v>
      </c>
      <c r="U520" s="80">
        <f>'Int. Sens. Plot'!$B$2</f>
        <v>100</v>
      </c>
      <c r="V520" s="80">
        <f>'Int. Sens. Plot'!$B$3</f>
        <v>25</v>
      </c>
      <c r="W520" s="80">
        <f t="shared" si="619"/>
        <v>5</v>
      </c>
      <c r="X520" s="80">
        <f t="shared" si="620"/>
        <v>5</v>
      </c>
      <c r="Y520" s="225">
        <v>0.5</v>
      </c>
      <c r="Z520" s="80">
        <v>0</v>
      </c>
      <c r="AA520" s="86">
        <v>45</v>
      </c>
      <c r="AB520" s="86">
        <v>5</v>
      </c>
      <c r="AC520" s="80">
        <v>90</v>
      </c>
      <c r="AD520" s="80">
        <v>45</v>
      </c>
      <c r="AE520" s="80">
        <v>12</v>
      </c>
      <c r="AF520" s="80">
        <f t="shared" si="621"/>
        <v>45</v>
      </c>
      <c r="AG520" s="80">
        <f t="shared" si="622"/>
        <v>45</v>
      </c>
      <c r="AH520" s="86">
        <v>0</v>
      </c>
      <c r="AI520" s="86">
        <v>12</v>
      </c>
      <c r="AJ520" s="40">
        <v>500.9</v>
      </c>
      <c r="AK520" s="86">
        <v>9</v>
      </c>
      <c r="AL520" s="86">
        <v>0</v>
      </c>
      <c r="AM520" s="91">
        <v>1</v>
      </c>
      <c r="AN520" s="91">
        <v>0.1</v>
      </c>
      <c r="AO520" s="122">
        <v>3.5</v>
      </c>
      <c r="AP520" s="122">
        <v>10</v>
      </c>
      <c r="AQ520" s="122">
        <v>3</v>
      </c>
      <c r="AR520" s="122">
        <v>3</v>
      </c>
      <c r="AS520" s="122" t="str">
        <f t="shared" si="623"/>
        <v>Free</v>
      </c>
      <c r="AT520" s="119" t="s">
        <v>74</v>
      </c>
      <c r="AU520" s="321" t="s">
        <v>74</v>
      </c>
      <c r="AV520" s="306">
        <f t="shared" si="624"/>
        <v>15.857142857142858</v>
      </c>
      <c r="AW520" s="276">
        <f t="shared" si="625"/>
        <v>0.85555555555555551</v>
      </c>
      <c r="AX520" s="276">
        <f t="shared" si="626"/>
        <v>2.7777777777777776E-2</v>
      </c>
      <c r="AY520" s="125">
        <f t="shared" si="627"/>
        <v>16346.362871709754</v>
      </c>
      <c r="AZ520" s="125">
        <f t="shared" si="628"/>
        <v>24519.544307564633</v>
      </c>
      <c r="BA520" s="125">
        <f t="shared" si="629"/>
        <v>32706.58288627665</v>
      </c>
      <c r="BB520" s="125">
        <f t="shared" si="630"/>
        <v>1</v>
      </c>
      <c r="BC520" s="125">
        <f t="shared" si="631"/>
        <v>1</v>
      </c>
      <c r="BD520" s="326" t="e">
        <f t="shared" si="632"/>
        <v>#NUM!</v>
      </c>
      <c r="BE520" s="125">
        <f t="shared" si="633"/>
        <v>779702</v>
      </c>
      <c r="BF520" s="125">
        <f t="shared" si="634"/>
        <v>3.4093475797640895</v>
      </c>
      <c r="BG520" s="125">
        <f t="shared" si="635"/>
        <v>1.1978086274186128</v>
      </c>
      <c r="BH520" s="127">
        <f t="shared" si="636"/>
        <v>256.66666666666669</v>
      </c>
      <c r="BI520" s="125">
        <f t="shared" si="637"/>
        <v>1.1678333333333335</v>
      </c>
      <c r="BJ520" s="125">
        <f t="shared" si="638"/>
        <v>0.156475</v>
      </c>
      <c r="BK520" s="127">
        <f t="shared" si="639"/>
        <v>49</v>
      </c>
      <c r="BL520" s="126" t="e">
        <f>IF(AS520="Signalized",(AC520-BK520)^2/(2*AC520),IF(AS520="Free",PEDBIKE_DELAY(AX520,AW520,AF520,AE520,AO520,AR520,AM520,L520,TRUE),IF(AS520="Stop",1,"Control N/A!")))</f>
        <v>#VALUE!</v>
      </c>
      <c r="BM520" s="125" t="e">
        <f t="shared" si="640"/>
        <v>#VALUE!</v>
      </c>
      <c r="BN520" s="125" t="e">
        <f t="shared" si="641"/>
        <v>#VALUE!</v>
      </c>
      <c r="BO520" s="124" t="e">
        <f t="shared" si="642"/>
        <v>#VALUE!</v>
      </c>
      <c r="BP520" s="310"/>
      <c r="BQ520" s="302">
        <f t="shared" si="643"/>
        <v>1500</v>
      </c>
      <c r="BR520" s="126">
        <v>505</v>
      </c>
      <c r="BS520" s="127">
        <f t="shared" si="644"/>
        <v>2.9665454223194596E-11</v>
      </c>
      <c r="BT520" s="126">
        <f t="shared" si="645"/>
        <v>22.5</v>
      </c>
      <c r="BU520" s="303">
        <f t="shared" si="646"/>
        <v>7.5</v>
      </c>
      <c r="BV520" s="276">
        <f t="shared" si="647"/>
        <v>0.85555555555555551</v>
      </c>
      <c r="BW520" s="276">
        <f t="shared" si="648"/>
        <v>6.9444444444444441E-3</v>
      </c>
      <c r="BX520" s="125">
        <f t="shared" si="649"/>
        <v>1</v>
      </c>
      <c r="BY520" s="125">
        <f t="shared" si="650"/>
        <v>3.1472642632091518E-3</v>
      </c>
      <c r="BZ520" s="125">
        <f t="shared" si="651"/>
        <v>7.5</v>
      </c>
      <c r="CA520" s="125">
        <f t="shared" si="652"/>
        <v>0.13289273713440797</v>
      </c>
      <c r="CB520" s="125">
        <f t="shared" si="653"/>
        <v>0.99836590585294371</v>
      </c>
      <c r="CC520" s="125">
        <f t="shared" si="654"/>
        <v>707.76546446518228</v>
      </c>
      <c r="CD520" s="125">
        <f t="shared" si="655"/>
        <v>1.1565554029711045</v>
      </c>
      <c r="CE520" s="125">
        <f t="shared" si="656"/>
        <v>612</v>
      </c>
      <c r="CF520" s="304" cm="1">
        <f t="array" ref="CF520">PEDBIKE_DELAY(BW520,BV520,AG520,AH520,AP520,AQ520,AN520,L520,FALSE)</f>
        <v>59.903295172809734</v>
      </c>
      <c r="CG520" s="306">
        <f t="shared" si="657"/>
        <v>7.5</v>
      </c>
      <c r="CH520" s="125">
        <f t="shared" si="658"/>
        <v>1</v>
      </c>
      <c r="CI520" s="125">
        <f t="shared" si="659"/>
        <v>3.1472642632091518E-3</v>
      </c>
      <c r="CJ520" s="125">
        <f t="shared" si="660"/>
        <v>7.5</v>
      </c>
      <c r="CK520" s="125">
        <f t="shared" si="661"/>
        <v>0.99836590585294371</v>
      </c>
      <c r="CL520" s="125">
        <f t="shared" si="662"/>
        <v>1</v>
      </c>
      <c r="CM520" s="125">
        <f t="shared" si="663"/>
        <v>706.60890906221118</v>
      </c>
      <c r="CN520" s="125">
        <f t="shared" si="664"/>
        <v>1.1565554029711045</v>
      </c>
      <c r="CO520" s="127">
        <f t="shared" si="665"/>
        <v>612</v>
      </c>
      <c r="CP520" s="125" cm="1">
        <f t="array" ref="CP520">PEDBIKE_DELAY(BW520,AW520,AG520,AH520,AP520,AQ520,AN520,L520,FALSE)</f>
        <v>59.903295172809734</v>
      </c>
      <c r="CQ520" s="126">
        <f t="shared" si="666"/>
        <v>30.5</v>
      </c>
      <c r="CR520" s="126">
        <f t="shared" si="667"/>
        <v>78.5</v>
      </c>
      <c r="CS520" s="126">
        <f t="shared" si="668"/>
        <v>54.5</v>
      </c>
      <c r="CT520" s="304">
        <f t="shared" si="669"/>
        <v>35.950000000000003</v>
      </c>
      <c r="CU520" s="126">
        <f t="shared" si="680"/>
        <v>0</v>
      </c>
      <c r="CV520" s="126">
        <f t="shared" si="670"/>
        <v>0</v>
      </c>
      <c r="CW520" s="127">
        <f t="shared" si="671"/>
        <v>0</v>
      </c>
      <c r="CX520" s="124">
        <f t="shared" si="672"/>
        <v>12</v>
      </c>
      <c r="CY520" s="124">
        <f t="shared" si="681"/>
        <v>3.5034999999999998</v>
      </c>
      <c r="CZ520" s="124">
        <f t="shared" si="682"/>
        <v>0</v>
      </c>
      <c r="DA520" s="125">
        <f t="shared" si="673"/>
        <v>-1.8843000000000001</v>
      </c>
      <c r="DB520" s="125">
        <f t="shared" si="674"/>
        <v>0.84699999999999998</v>
      </c>
      <c r="DC520" s="125">
        <f t="shared" si="675"/>
        <v>3.0951</v>
      </c>
      <c r="DD520" s="125">
        <f t="shared" si="683"/>
        <v>4.5985999999999994</v>
      </c>
      <c r="DE520" s="298" t="str">
        <f t="shared" si="676"/>
        <v>C</v>
      </c>
    </row>
    <row r="521" spans="1:109" x14ac:dyDescent="0.25">
      <c r="A521" s="23">
        <v>1200</v>
      </c>
      <c r="B521" s="23">
        <v>35</v>
      </c>
      <c r="C521" s="23">
        <v>3</v>
      </c>
      <c r="D521" s="23" t="s">
        <v>267</v>
      </c>
      <c r="E521" s="312" t="e">
        <f t="shared" si="608"/>
        <v>#VALUE!</v>
      </c>
      <c r="F521" s="287" t="e">
        <f t="shared" si="609"/>
        <v>#VALUE!</v>
      </c>
      <c r="G521" s="312">
        <f t="shared" si="610"/>
        <v>3.1720999999999999</v>
      </c>
      <c r="H521" s="312">
        <f t="shared" si="610"/>
        <v>4.9940999999999995</v>
      </c>
      <c r="I521" s="287" t="str">
        <f t="shared" si="611"/>
        <v>C</v>
      </c>
      <c r="J521" s="320">
        <f t="shared" si="677"/>
        <v>3</v>
      </c>
      <c r="K521" s="80">
        <f t="shared" si="678"/>
        <v>3</v>
      </c>
      <c r="L521" s="82">
        <f t="shared" si="679"/>
        <v>3</v>
      </c>
      <c r="M521" s="80">
        <f t="shared" si="612"/>
        <v>35</v>
      </c>
      <c r="N521" s="80">
        <f t="shared" si="613"/>
        <v>240</v>
      </c>
      <c r="O521" s="80">
        <f t="shared" si="614"/>
        <v>240</v>
      </c>
      <c r="P521" s="80">
        <f t="shared" si="615"/>
        <v>1200</v>
      </c>
      <c r="Q521" s="80">
        <f t="shared" si="616"/>
        <v>3360</v>
      </c>
      <c r="R521" s="80">
        <f t="shared" si="617"/>
        <v>3360</v>
      </c>
      <c r="S521" s="80">
        <f t="shared" si="618"/>
        <v>120</v>
      </c>
      <c r="T521" s="80">
        <f>0</f>
        <v>0</v>
      </c>
      <c r="U521" s="80">
        <f>'Int. Sens. Plot'!$B$2</f>
        <v>100</v>
      </c>
      <c r="V521" s="80">
        <f>'Int. Sens. Plot'!$B$3</f>
        <v>25</v>
      </c>
      <c r="W521" s="80">
        <f t="shared" si="619"/>
        <v>5</v>
      </c>
      <c r="X521" s="80">
        <f t="shared" si="620"/>
        <v>5</v>
      </c>
      <c r="Y521" s="225">
        <v>0.5</v>
      </c>
      <c r="Z521" s="80">
        <v>0</v>
      </c>
      <c r="AA521" s="86">
        <v>45</v>
      </c>
      <c r="AB521" s="86">
        <v>5</v>
      </c>
      <c r="AC521" s="80">
        <v>90</v>
      </c>
      <c r="AD521" s="80">
        <v>45</v>
      </c>
      <c r="AE521" s="80">
        <v>12</v>
      </c>
      <c r="AF521" s="80">
        <f t="shared" si="621"/>
        <v>45</v>
      </c>
      <c r="AG521" s="80">
        <f t="shared" si="622"/>
        <v>45</v>
      </c>
      <c r="AH521" s="86">
        <v>0</v>
      </c>
      <c r="AI521" s="86">
        <v>12</v>
      </c>
      <c r="AJ521" s="40">
        <v>501.9</v>
      </c>
      <c r="AK521" s="86">
        <v>9</v>
      </c>
      <c r="AL521" s="86">
        <v>0</v>
      </c>
      <c r="AM521" s="91">
        <v>1</v>
      </c>
      <c r="AN521" s="91">
        <v>0.1</v>
      </c>
      <c r="AO521" s="122">
        <v>3.5</v>
      </c>
      <c r="AP521" s="122">
        <v>10</v>
      </c>
      <c r="AQ521" s="122">
        <v>3</v>
      </c>
      <c r="AR521" s="122">
        <v>3</v>
      </c>
      <c r="AS521" s="122" t="str">
        <f t="shared" si="623"/>
        <v>Free</v>
      </c>
      <c r="AT521" s="119" t="s">
        <v>74</v>
      </c>
      <c r="AU521" s="321" t="s">
        <v>74</v>
      </c>
      <c r="AV521" s="306">
        <f t="shared" si="624"/>
        <v>15.857142857142858</v>
      </c>
      <c r="AW521" s="276">
        <f t="shared" si="625"/>
        <v>0.93333333333333335</v>
      </c>
      <c r="AX521" s="276">
        <f t="shared" si="626"/>
        <v>2.7777777777777776E-2</v>
      </c>
      <c r="AY521" s="125">
        <f t="shared" si="627"/>
        <v>51569.685636044676</v>
      </c>
      <c r="AZ521" s="125">
        <f t="shared" si="628"/>
        <v>77354.528454067011</v>
      </c>
      <c r="BA521" s="125">
        <f t="shared" si="629"/>
        <v>103153.2284149465</v>
      </c>
      <c r="BB521" s="125">
        <f t="shared" si="630"/>
        <v>1</v>
      </c>
      <c r="BC521" s="125">
        <f t="shared" si="631"/>
        <v>1</v>
      </c>
      <c r="BD521" s="326" t="e">
        <f t="shared" si="632"/>
        <v>#NUM!</v>
      </c>
      <c r="BE521" s="125">
        <f t="shared" si="633"/>
        <v>2676445</v>
      </c>
      <c r="BF521" s="125">
        <f t="shared" si="634"/>
        <v>3.145884193604767</v>
      </c>
      <c r="BG521" s="125">
        <f t="shared" si="635"/>
        <v>1.1978086274186128</v>
      </c>
      <c r="BH521" s="127">
        <f t="shared" si="636"/>
        <v>280</v>
      </c>
      <c r="BI521" s="125">
        <f t="shared" si="637"/>
        <v>1.2739999999999998</v>
      </c>
      <c r="BJ521" s="125">
        <f t="shared" si="638"/>
        <v>0.17069999999999999</v>
      </c>
      <c r="BK521" s="127">
        <f t="shared" si="639"/>
        <v>49</v>
      </c>
      <c r="BL521" s="126" t="e">
        <f>IF(AS521="Signalized",(AC521-BK521)^2/(2*AC521),IF(AS521="Free",PEDBIKE_DELAY(AX521,AW521,AF521,AE521,AO521,AR521,AM521,L521,TRUE),IF(AS521="Stop",1,"Control N/A!")))</f>
        <v>#VALUE!</v>
      </c>
      <c r="BM521" s="125" t="e">
        <f t="shared" si="640"/>
        <v>#VALUE!</v>
      </c>
      <c r="BN521" s="125" t="e">
        <f t="shared" si="641"/>
        <v>#VALUE!</v>
      </c>
      <c r="BO521" s="124" t="e">
        <f t="shared" si="642"/>
        <v>#VALUE!</v>
      </c>
      <c r="BP521" s="310"/>
      <c r="BQ521" s="302">
        <f t="shared" si="643"/>
        <v>1500</v>
      </c>
      <c r="BR521" s="126">
        <v>506</v>
      </c>
      <c r="BS521" s="127">
        <f t="shared" si="644"/>
        <v>1.6782657845002352E-12</v>
      </c>
      <c r="BT521" s="126">
        <f t="shared" si="645"/>
        <v>22.5</v>
      </c>
      <c r="BU521" s="303">
        <f t="shared" si="646"/>
        <v>7.5</v>
      </c>
      <c r="BV521" s="276">
        <f t="shared" si="647"/>
        <v>0.93333333333333335</v>
      </c>
      <c r="BW521" s="276">
        <f t="shared" si="648"/>
        <v>6.9444444444444441E-3</v>
      </c>
      <c r="BX521" s="125">
        <f t="shared" si="649"/>
        <v>1</v>
      </c>
      <c r="BY521" s="125">
        <f t="shared" si="650"/>
        <v>2.9245599860305413E-3</v>
      </c>
      <c r="BZ521" s="125">
        <f t="shared" si="651"/>
        <v>7.5</v>
      </c>
      <c r="CA521" s="125">
        <f t="shared" si="652"/>
        <v>0.1440604765877348</v>
      </c>
      <c r="CB521" s="125">
        <f t="shared" si="653"/>
        <v>0.99908811803444553</v>
      </c>
      <c r="CC521" s="125">
        <f t="shared" si="654"/>
        <v>1167.4572529593063</v>
      </c>
      <c r="CD521" s="125">
        <f t="shared" si="655"/>
        <v>1.0645832145294083</v>
      </c>
      <c r="CE521" s="125">
        <f t="shared" si="656"/>
        <v>1097</v>
      </c>
      <c r="CF521" s="304" cm="1">
        <f t="array" ref="CF521">PEDBIKE_DELAY(BW521,BV521,AG521,AH521,AP521,AQ521,AN521,L521,FALSE)</f>
        <v>73.279569643591771</v>
      </c>
      <c r="CG521" s="306">
        <f t="shared" si="657"/>
        <v>7.5</v>
      </c>
      <c r="CH521" s="125">
        <f t="shared" si="658"/>
        <v>1</v>
      </c>
      <c r="CI521" s="125">
        <f t="shared" si="659"/>
        <v>2.9245599860305413E-3</v>
      </c>
      <c r="CJ521" s="125">
        <f t="shared" si="660"/>
        <v>7.5</v>
      </c>
      <c r="CK521" s="125">
        <f t="shared" si="661"/>
        <v>0.99908811803444553</v>
      </c>
      <c r="CL521" s="125">
        <f t="shared" si="662"/>
        <v>1</v>
      </c>
      <c r="CM521" s="125">
        <f t="shared" si="663"/>
        <v>1166.3926697447769</v>
      </c>
      <c r="CN521" s="125">
        <f t="shared" si="664"/>
        <v>1.0645832145294083</v>
      </c>
      <c r="CO521" s="127">
        <f t="shared" si="665"/>
        <v>1097</v>
      </c>
      <c r="CP521" s="125" cm="1">
        <f t="array" ref="CP521">PEDBIKE_DELAY(BW521,AW521,AG521,AH521,AP521,AQ521,AN521,L521,FALSE)</f>
        <v>73.279569643591771</v>
      </c>
      <c r="CQ521" s="126">
        <f t="shared" si="666"/>
        <v>30.5</v>
      </c>
      <c r="CR521" s="126">
        <f t="shared" si="667"/>
        <v>78.5</v>
      </c>
      <c r="CS521" s="126">
        <f t="shared" si="668"/>
        <v>54.5</v>
      </c>
      <c r="CT521" s="304">
        <f t="shared" si="669"/>
        <v>35.950000000000003</v>
      </c>
      <c r="CU521" s="126">
        <f t="shared" si="680"/>
        <v>0</v>
      </c>
      <c r="CV521" s="126">
        <f t="shared" si="670"/>
        <v>0</v>
      </c>
      <c r="CW521" s="127">
        <f t="shared" si="671"/>
        <v>0</v>
      </c>
      <c r="CX521" s="124">
        <f t="shared" si="672"/>
        <v>12</v>
      </c>
      <c r="CY521" s="124">
        <f t="shared" si="681"/>
        <v>3.8219999999999996</v>
      </c>
      <c r="CZ521" s="124">
        <f t="shared" si="682"/>
        <v>0</v>
      </c>
      <c r="DA521" s="125">
        <f t="shared" si="673"/>
        <v>-1.8843000000000001</v>
      </c>
      <c r="DB521" s="125">
        <f t="shared" si="674"/>
        <v>0.92399999999999993</v>
      </c>
      <c r="DC521" s="125">
        <f t="shared" si="675"/>
        <v>3.1720999999999999</v>
      </c>
      <c r="DD521" s="125">
        <f t="shared" si="683"/>
        <v>4.9940999999999995</v>
      </c>
      <c r="DE521" s="298" t="str">
        <f t="shared" si="676"/>
        <v>C</v>
      </c>
    </row>
    <row r="522" spans="1:109" x14ac:dyDescent="0.25">
      <c r="A522" s="23">
        <v>100</v>
      </c>
      <c r="B522" s="23">
        <v>45</v>
      </c>
      <c r="C522" s="23">
        <v>3</v>
      </c>
      <c r="D522" s="23" t="s">
        <v>267</v>
      </c>
      <c r="E522" s="312">
        <f t="shared" si="608"/>
        <v>1.9735999393694099</v>
      </c>
      <c r="F522" s="287" t="str">
        <f t="shared" si="609"/>
        <v>A</v>
      </c>
      <c r="G522" s="312">
        <f t="shared" si="610"/>
        <v>2.3250999999999995</v>
      </c>
      <c r="H522" s="312">
        <f t="shared" si="610"/>
        <v>0.73459999999999992</v>
      </c>
      <c r="I522" s="287" t="str">
        <f t="shared" si="611"/>
        <v>B</v>
      </c>
      <c r="J522" s="320">
        <f t="shared" si="677"/>
        <v>3</v>
      </c>
      <c r="K522" s="80">
        <f t="shared" si="678"/>
        <v>3</v>
      </c>
      <c r="L522" s="82">
        <f t="shared" si="679"/>
        <v>3</v>
      </c>
      <c r="M522" s="80">
        <f t="shared" si="612"/>
        <v>45</v>
      </c>
      <c r="N522" s="80">
        <f t="shared" si="613"/>
        <v>20</v>
      </c>
      <c r="O522" s="80">
        <f t="shared" si="614"/>
        <v>20</v>
      </c>
      <c r="P522" s="80">
        <f t="shared" si="615"/>
        <v>100</v>
      </c>
      <c r="Q522" s="80">
        <f t="shared" si="616"/>
        <v>280</v>
      </c>
      <c r="R522" s="80">
        <f t="shared" si="617"/>
        <v>280</v>
      </c>
      <c r="S522" s="80">
        <f t="shared" si="618"/>
        <v>10</v>
      </c>
      <c r="T522" s="80">
        <f>0</f>
        <v>0</v>
      </c>
      <c r="U522" s="80">
        <f>'Int. Sens. Plot'!$B$2</f>
        <v>100</v>
      </c>
      <c r="V522" s="80">
        <f>'Int. Sens. Plot'!$B$3</f>
        <v>25</v>
      </c>
      <c r="W522" s="80">
        <f t="shared" si="619"/>
        <v>5</v>
      </c>
      <c r="X522" s="80">
        <f t="shared" si="620"/>
        <v>5</v>
      </c>
      <c r="Y522" s="225">
        <v>0.5</v>
      </c>
      <c r="Z522" s="80">
        <v>0</v>
      </c>
      <c r="AA522" s="86">
        <v>45</v>
      </c>
      <c r="AB522" s="86">
        <v>5</v>
      </c>
      <c r="AC522" s="80">
        <v>90</v>
      </c>
      <c r="AD522" s="80">
        <v>45</v>
      </c>
      <c r="AE522" s="80">
        <v>12</v>
      </c>
      <c r="AF522" s="80">
        <f t="shared" si="621"/>
        <v>45</v>
      </c>
      <c r="AG522" s="80">
        <f t="shared" si="622"/>
        <v>45</v>
      </c>
      <c r="AH522" s="86">
        <v>0</v>
      </c>
      <c r="AI522" s="86">
        <v>12</v>
      </c>
      <c r="AJ522" s="40">
        <v>502.9</v>
      </c>
      <c r="AK522" s="86">
        <v>9</v>
      </c>
      <c r="AL522" s="86">
        <v>0</v>
      </c>
      <c r="AM522" s="91">
        <v>1</v>
      </c>
      <c r="AN522" s="91">
        <v>0.1</v>
      </c>
      <c r="AO522" s="122">
        <v>3.5</v>
      </c>
      <c r="AP522" s="122">
        <v>10</v>
      </c>
      <c r="AQ522" s="122">
        <v>3</v>
      </c>
      <c r="AR522" s="122">
        <v>3</v>
      </c>
      <c r="AS522" s="122" t="str">
        <f t="shared" si="623"/>
        <v>Free</v>
      </c>
      <c r="AT522" s="119" t="s">
        <v>74</v>
      </c>
      <c r="AU522" s="321" t="s">
        <v>74</v>
      </c>
      <c r="AV522" s="306">
        <f t="shared" si="624"/>
        <v>15.857142857142858</v>
      </c>
      <c r="AW522" s="276">
        <f t="shared" si="625"/>
        <v>7.7777777777777779E-2</v>
      </c>
      <c r="AX522" s="276">
        <f t="shared" si="626"/>
        <v>2.7777777777777776E-2</v>
      </c>
      <c r="AY522" s="125">
        <f t="shared" si="627"/>
        <v>1</v>
      </c>
      <c r="AZ522" s="125">
        <f t="shared" si="628"/>
        <v>1.3776568765629693</v>
      </c>
      <c r="BA522" s="125">
        <f t="shared" si="629"/>
        <v>15.857142857142858</v>
      </c>
      <c r="BB522" s="125">
        <f t="shared" si="630"/>
        <v>0.33708672952153462</v>
      </c>
      <c r="BC522" s="125">
        <f t="shared" si="631"/>
        <v>0.7086801088665291</v>
      </c>
      <c r="BD522" s="326">
        <f t="shared" si="632"/>
        <v>21.758505362602303</v>
      </c>
      <c r="BE522" s="125">
        <f t="shared" si="633"/>
        <v>3</v>
      </c>
      <c r="BF522" s="125">
        <f t="shared" si="634"/>
        <v>159.09564306191993</v>
      </c>
      <c r="BG522" s="125">
        <f t="shared" si="635"/>
        <v>1.1978086274186128</v>
      </c>
      <c r="BH522" s="127">
        <f t="shared" si="636"/>
        <v>23.333333333333332</v>
      </c>
      <c r="BI522" s="125">
        <f t="shared" si="637"/>
        <v>0.13649999999999998</v>
      </c>
      <c r="BJ522" s="125">
        <f t="shared" si="638"/>
        <v>1.4225E-2</v>
      </c>
      <c r="BK522" s="127">
        <f t="shared" si="639"/>
        <v>49</v>
      </c>
      <c r="BL522" s="126">
        <f>IF(AS522="Signalized",(AC522-BK522)^2/(2*AC522),IF(AS522="Free",PEDBIKE_DELAY(AX522,AW522,AF522,AE522,AO522,AR522,AM522,L522,TRUE),IF(AS522="Stop",1,"Control N/A!")))</f>
        <v>1.8824542128544586</v>
      </c>
      <c r="BM522" s="125">
        <f t="shared" si="640"/>
        <v>2.5366311950797218E-2</v>
      </c>
      <c r="BN522" s="125">
        <f t="shared" si="641"/>
        <v>1.9735999393694099</v>
      </c>
      <c r="BO522" s="124" t="str">
        <f t="shared" si="642"/>
        <v>A</v>
      </c>
      <c r="BP522" s="310"/>
      <c r="BQ522" s="302">
        <f t="shared" si="643"/>
        <v>1500</v>
      </c>
      <c r="BR522" s="126">
        <v>507</v>
      </c>
      <c r="BS522" s="127">
        <f t="shared" si="644"/>
        <v>44.853720522755033</v>
      </c>
      <c r="BT522" s="126">
        <f t="shared" si="645"/>
        <v>15.596486207083837</v>
      </c>
      <c r="BU522" s="303">
        <f t="shared" si="646"/>
        <v>7.5</v>
      </c>
      <c r="BV522" s="276">
        <f t="shared" si="647"/>
        <v>7.7777777777777779E-2</v>
      </c>
      <c r="BW522" s="276">
        <f t="shared" si="648"/>
        <v>6.9444444444444441E-3</v>
      </c>
      <c r="BX522" s="125">
        <f t="shared" si="649"/>
        <v>1</v>
      </c>
      <c r="BY522" s="125">
        <f t="shared" si="650"/>
        <v>8.5678117932656062E-2</v>
      </c>
      <c r="BZ522" s="125">
        <f t="shared" si="651"/>
        <v>7.5</v>
      </c>
      <c r="CA522" s="125">
        <f t="shared" si="652"/>
        <v>1.287930563102424E-2</v>
      </c>
      <c r="CB522" s="125">
        <f t="shared" si="653"/>
        <v>0.44196485422995446</v>
      </c>
      <c r="CC522" s="125">
        <f t="shared" si="654"/>
        <v>6.0703483317659837</v>
      </c>
      <c r="CD522" s="125">
        <f t="shared" si="655"/>
        <v>3.3874677161920035</v>
      </c>
      <c r="CE522" s="125">
        <f t="shared" si="656"/>
        <v>2</v>
      </c>
      <c r="CF522" s="304" cm="1">
        <f t="array" ref="CF522">PEDBIKE_DELAY(BW522,BV522,AG522,AH522,AP522,AQ522,AN522,L522,FALSE)</f>
        <v>1.2809376536263202</v>
      </c>
      <c r="CG522" s="306">
        <f t="shared" si="657"/>
        <v>7.5</v>
      </c>
      <c r="CH522" s="125">
        <f t="shared" si="658"/>
        <v>1</v>
      </c>
      <c r="CI522" s="125">
        <f t="shared" si="659"/>
        <v>8.5678117932656062E-2</v>
      </c>
      <c r="CJ522" s="125">
        <f t="shared" si="660"/>
        <v>7.5</v>
      </c>
      <c r="CK522" s="125">
        <f t="shared" si="661"/>
        <v>0.44196485422995291</v>
      </c>
      <c r="CL522" s="125">
        <f t="shared" si="662"/>
        <v>0.99999999999602107</v>
      </c>
      <c r="CM522" s="125">
        <f t="shared" si="663"/>
        <v>2.6828806155846752</v>
      </c>
      <c r="CN522" s="125">
        <f t="shared" si="664"/>
        <v>3.3874677161920035</v>
      </c>
      <c r="CO522" s="127">
        <f t="shared" si="665"/>
        <v>2</v>
      </c>
      <c r="CP522" s="125" cm="1">
        <f t="array" ref="CP522">PEDBIKE_DELAY(BW522,AW522,AG522,AH522,AP522,AQ522,AN522,L522,FALSE)</f>
        <v>1.2809376536263202</v>
      </c>
      <c r="CQ522" s="126">
        <f t="shared" si="666"/>
        <v>30.5</v>
      </c>
      <c r="CR522" s="126">
        <f t="shared" si="667"/>
        <v>78.5</v>
      </c>
      <c r="CS522" s="126">
        <f t="shared" si="668"/>
        <v>54.5</v>
      </c>
      <c r="CT522" s="304">
        <f t="shared" si="669"/>
        <v>29.046486207083838</v>
      </c>
      <c r="CU522" s="126">
        <f t="shared" si="680"/>
        <v>0</v>
      </c>
      <c r="CV522" s="126">
        <f t="shared" si="670"/>
        <v>0</v>
      </c>
      <c r="CW522" s="127">
        <f t="shared" si="671"/>
        <v>0</v>
      </c>
      <c r="CX522" s="124">
        <f t="shared" si="672"/>
        <v>12</v>
      </c>
      <c r="CY522" s="124">
        <f t="shared" si="681"/>
        <v>0.40949999999999992</v>
      </c>
      <c r="CZ522" s="124">
        <f t="shared" si="682"/>
        <v>0</v>
      </c>
      <c r="DA522" s="125">
        <f t="shared" si="673"/>
        <v>-1.8843000000000001</v>
      </c>
      <c r="DB522" s="125">
        <f t="shared" si="674"/>
        <v>7.6999999999999999E-2</v>
      </c>
      <c r="DC522" s="125">
        <f t="shared" si="675"/>
        <v>2.3250999999999995</v>
      </c>
      <c r="DD522" s="125">
        <f t="shared" si="683"/>
        <v>0.73459999999999992</v>
      </c>
      <c r="DE522" s="298" t="str">
        <f t="shared" si="676"/>
        <v>B</v>
      </c>
    </row>
    <row r="523" spans="1:109" x14ac:dyDescent="0.25">
      <c r="A523" s="23">
        <v>200</v>
      </c>
      <c r="B523" s="23">
        <v>45</v>
      </c>
      <c r="C523" s="23">
        <v>3</v>
      </c>
      <c r="D523" s="23" t="s">
        <v>267</v>
      </c>
      <c r="E523" s="312">
        <f t="shared" si="608"/>
        <v>2.1275351186766898</v>
      </c>
      <c r="F523" s="287" t="str">
        <f t="shared" si="609"/>
        <v>B</v>
      </c>
      <c r="G523" s="312">
        <f t="shared" si="610"/>
        <v>2.4020999999999995</v>
      </c>
      <c r="H523" s="312">
        <f t="shared" si="610"/>
        <v>1.2210999999999999</v>
      </c>
      <c r="I523" s="287" t="str">
        <f t="shared" si="611"/>
        <v>B</v>
      </c>
      <c r="J523" s="320">
        <f t="shared" si="677"/>
        <v>3</v>
      </c>
      <c r="K523" s="80">
        <f t="shared" si="678"/>
        <v>3</v>
      </c>
      <c r="L523" s="82">
        <f t="shared" si="679"/>
        <v>3</v>
      </c>
      <c r="M523" s="80">
        <f t="shared" si="612"/>
        <v>45</v>
      </c>
      <c r="N523" s="80">
        <f t="shared" si="613"/>
        <v>40</v>
      </c>
      <c r="O523" s="80">
        <f t="shared" si="614"/>
        <v>40</v>
      </c>
      <c r="P523" s="80">
        <f t="shared" si="615"/>
        <v>200</v>
      </c>
      <c r="Q523" s="80">
        <f t="shared" si="616"/>
        <v>560</v>
      </c>
      <c r="R523" s="80">
        <f t="shared" si="617"/>
        <v>560</v>
      </c>
      <c r="S523" s="80">
        <f t="shared" si="618"/>
        <v>20</v>
      </c>
      <c r="T523" s="80">
        <f>0</f>
        <v>0</v>
      </c>
      <c r="U523" s="80">
        <f>'Int. Sens. Plot'!$B$2</f>
        <v>100</v>
      </c>
      <c r="V523" s="80">
        <f>'Int. Sens. Plot'!$B$3</f>
        <v>25</v>
      </c>
      <c r="W523" s="80">
        <f t="shared" si="619"/>
        <v>5</v>
      </c>
      <c r="X523" s="80">
        <f t="shared" si="620"/>
        <v>5</v>
      </c>
      <c r="Y523" s="225">
        <v>0.5</v>
      </c>
      <c r="Z523" s="80">
        <v>0</v>
      </c>
      <c r="AA523" s="86">
        <v>45</v>
      </c>
      <c r="AB523" s="86">
        <v>5</v>
      </c>
      <c r="AC523" s="80">
        <v>90</v>
      </c>
      <c r="AD523" s="80">
        <v>45</v>
      </c>
      <c r="AE523" s="80">
        <v>12</v>
      </c>
      <c r="AF523" s="80">
        <f t="shared" si="621"/>
        <v>45</v>
      </c>
      <c r="AG523" s="80">
        <f t="shared" si="622"/>
        <v>45</v>
      </c>
      <c r="AH523" s="86">
        <v>0</v>
      </c>
      <c r="AI523" s="86">
        <v>12</v>
      </c>
      <c r="AJ523" s="40">
        <v>503.9</v>
      </c>
      <c r="AK523" s="86">
        <v>9</v>
      </c>
      <c r="AL523" s="86">
        <v>0</v>
      </c>
      <c r="AM523" s="91">
        <v>1</v>
      </c>
      <c r="AN523" s="91">
        <v>0.1</v>
      </c>
      <c r="AO523" s="122">
        <v>3.5</v>
      </c>
      <c r="AP523" s="122">
        <v>10</v>
      </c>
      <c r="AQ523" s="122">
        <v>3</v>
      </c>
      <c r="AR523" s="122">
        <v>3</v>
      </c>
      <c r="AS523" s="122" t="str">
        <f t="shared" si="623"/>
        <v>Free</v>
      </c>
      <c r="AT523" s="119" t="s">
        <v>74</v>
      </c>
      <c r="AU523" s="321" t="s">
        <v>74</v>
      </c>
      <c r="AV523" s="306">
        <f t="shared" si="624"/>
        <v>15.857142857142858</v>
      </c>
      <c r="AW523" s="276">
        <f t="shared" si="625"/>
        <v>0.15555555555555556</v>
      </c>
      <c r="AX523" s="276">
        <f t="shared" si="626"/>
        <v>2.7777777777777776E-2</v>
      </c>
      <c r="AY523" s="125">
        <f t="shared" si="627"/>
        <v>1.5543425494215839</v>
      </c>
      <c r="AZ523" s="125">
        <f t="shared" si="628"/>
        <v>2.3315138241323758</v>
      </c>
      <c r="BA523" s="125">
        <f t="shared" si="629"/>
        <v>16.965827955986025</v>
      </c>
      <c r="BB523" s="125">
        <f t="shared" si="630"/>
        <v>0.58509661692250869</v>
      </c>
      <c r="BC523" s="125">
        <f t="shared" si="631"/>
        <v>0.92857653292747611</v>
      </c>
      <c r="BD523" s="326">
        <f t="shared" si="632"/>
        <v>71.735640737862937</v>
      </c>
      <c r="BE523" s="125">
        <f t="shared" si="633"/>
        <v>12</v>
      </c>
      <c r="BF523" s="125">
        <f t="shared" si="634"/>
        <v>37.093144690217827</v>
      </c>
      <c r="BG523" s="125">
        <f t="shared" si="635"/>
        <v>1.1978086274186128</v>
      </c>
      <c r="BH523" s="127">
        <f t="shared" si="636"/>
        <v>46.666666666666664</v>
      </c>
      <c r="BI523" s="125">
        <f t="shared" si="637"/>
        <v>0.27299999999999996</v>
      </c>
      <c r="BJ523" s="125">
        <f t="shared" si="638"/>
        <v>2.845E-2</v>
      </c>
      <c r="BK523" s="127">
        <f t="shared" si="639"/>
        <v>49</v>
      </c>
      <c r="BL523" s="126">
        <f>IF(AS523="Signalized",(AC523-BK523)^2/(2*AC523),IF(AS523="Free",PEDBIKE_DELAY(AX523,AW523,AF523,AE523,AO523,AR523,AM523,L523,TRUE),IF(AS523="Stop",1,"Control N/A!")))</f>
        <v>2.0393491333938396</v>
      </c>
      <c r="BM523" s="125">
        <f t="shared" si="640"/>
        <v>2.8576491258077145E-2</v>
      </c>
      <c r="BN523" s="125">
        <f t="shared" si="641"/>
        <v>2.1275351186766898</v>
      </c>
      <c r="BO523" s="124" t="str">
        <f t="shared" si="642"/>
        <v>B</v>
      </c>
      <c r="BP523" s="310"/>
      <c r="BQ523" s="302">
        <f t="shared" si="643"/>
        <v>1500</v>
      </c>
      <c r="BR523" s="126">
        <v>508</v>
      </c>
      <c r="BS523" s="127">
        <f t="shared" si="644"/>
        <v>2.6528346885766934</v>
      </c>
      <c r="BT523" s="126">
        <f t="shared" si="645"/>
        <v>22.5</v>
      </c>
      <c r="BU523" s="303">
        <f t="shared" si="646"/>
        <v>7.5</v>
      </c>
      <c r="BV523" s="276">
        <f t="shared" si="647"/>
        <v>0.15555555555555556</v>
      </c>
      <c r="BW523" s="276">
        <f t="shared" si="648"/>
        <v>6.9444444444444441E-3</v>
      </c>
      <c r="BX523" s="125">
        <f t="shared" si="649"/>
        <v>1</v>
      </c>
      <c r="BY523" s="125">
        <f t="shared" si="650"/>
        <v>5.3078627358785851E-2</v>
      </c>
      <c r="BZ523" s="125">
        <f t="shared" si="651"/>
        <v>7.5</v>
      </c>
      <c r="CA523" s="125">
        <f t="shared" si="652"/>
        <v>2.5592734748511092E-2</v>
      </c>
      <c r="CB523" s="125">
        <f t="shared" si="653"/>
        <v>0.68859677608540237</v>
      </c>
      <c r="CC523" s="125">
        <f t="shared" si="654"/>
        <v>9.7521668235718657</v>
      </c>
      <c r="CD523" s="125">
        <f t="shared" si="655"/>
        <v>3.0368561890132599</v>
      </c>
      <c r="CE523" s="125">
        <f t="shared" si="656"/>
        <v>3</v>
      </c>
      <c r="CF523" s="304" cm="1">
        <f t="array" ref="CF523">PEDBIKE_DELAY(BW523,BV523,AG523,AH523,AP523,AQ523,AN523,L523,FALSE)</f>
        <v>2.924494922843353</v>
      </c>
      <c r="CG523" s="306">
        <f t="shared" si="657"/>
        <v>7.5</v>
      </c>
      <c r="CH523" s="125">
        <f t="shared" si="658"/>
        <v>1</v>
      </c>
      <c r="CI523" s="125">
        <f t="shared" si="659"/>
        <v>5.3078627358785851E-2</v>
      </c>
      <c r="CJ523" s="125">
        <f t="shared" si="660"/>
        <v>7.5</v>
      </c>
      <c r="CK523" s="125">
        <f t="shared" si="661"/>
        <v>0.68859677608540237</v>
      </c>
      <c r="CL523" s="125">
        <f t="shared" si="662"/>
        <v>1</v>
      </c>
      <c r="CM523" s="125">
        <f t="shared" si="663"/>
        <v>6.7153106345586053</v>
      </c>
      <c r="CN523" s="125">
        <f t="shared" si="664"/>
        <v>3.0368561890132599</v>
      </c>
      <c r="CO523" s="127">
        <f t="shared" si="665"/>
        <v>3</v>
      </c>
      <c r="CP523" s="125" cm="1">
        <f t="array" ref="CP523">PEDBIKE_DELAY(BW523,AW523,AG523,AH523,AP523,AQ523,AN523,L523,FALSE)</f>
        <v>2.924494922843353</v>
      </c>
      <c r="CQ523" s="126">
        <f t="shared" si="666"/>
        <v>30.5</v>
      </c>
      <c r="CR523" s="126">
        <f t="shared" si="667"/>
        <v>78.5</v>
      </c>
      <c r="CS523" s="126">
        <f t="shared" si="668"/>
        <v>54.5</v>
      </c>
      <c r="CT523" s="304">
        <f t="shared" si="669"/>
        <v>35.950000000000003</v>
      </c>
      <c r="CU523" s="126">
        <f t="shared" si="680"/>
        <v>0</v>
      </c>
      <c r="CV523" s="126">
        <f t="shared" si="670"/>
        <v>0</v>
      </c>
      <c r="CW523" s="127">
        <f t="shared" si="671"/>
        <v>0</v>
      </c>
      <c r="CX523" s="124">
        <f t="shared" si="672"/>
        <v>12</v>
      </c>
      <c r="CY523" s="124">
        <f t="shared" si="681"/>
        <v>0.81899999999999984</v>
      </c>
      <c r="CZ523" s="124">
        <f t="shared" si="682"/>
        <v>0</v>
      </c>
      <c r="DA523" s="125">
        <f t="shared" si="673"/>
        <v>-1.8843000000000001</v>
      </c>
      <c r="DB523" s="125">
        <f t="shared" si="674"/>
        <v>0.154</v>
      </c>
      <c r="DC523" s="125">
        <f t="shared" si="675"/>
        <v>2.4020999999999995</v>
      </c>
      <c r="DD523" s="125">
        <f t="shared" si="683"/>
        <v>1.2210999999999999</v>
      </c>
      <c r="DE523" s="298" t="str">
        <f t="shared" si="676"/>
        <v>B</v>
      </c>
    </row>
    <row r="524" spans="1:109" x14ac:dyDescent="0.25">
      <c r="A524" s="23">
        <v>300</v>
      </c>
      <c r="B524" s="23">
        <v>45</v>
      </c>
      <c r="C524" s="23">
        <v>3</v>
      </c>
      <c r="D524" s="23" t="s">
        <v>267</v>
      </c>
      <c r="E524" s="312">
        <f t="shared" si="608"/>
        <v>2.2729229843833765</v>
      </c>
      <c r="F524" s="287" t="str">
        <f t="shared" si="609"/>
        <v>B</v>
      </c>
      <c r="G524" s="312">
        <f t="shared" si="610"/>
        <v>2.4790999999999994</v>
      </c>
      <c r="H524" s="312">
        <f t="shared" si="610"/>
        <v>1.7075999999999998</v>
      </c>
      <c r="I524" s="287" t="str">
        <f t="shared" si="611"/>
        <v>B</v>
      </c>
      <c r="J524" s="320">
        <f t="shared" si="677"/>
        <v>3</v>
      </c>
      <c r="K524" s="80">
        <f t="shared" si="678"/>
        <v>3</v>
      </c>
      <c r="L524" s="82">
        <f t="shared" si="679"/>
        <v>3</v>
      </c>
      <c r="M524" s="80">
        <f t="shared" si="612"/>
        <v>45</v>
      </c>
      <c r="N524" s="80">
        <f t="shared" si="613"/>
        <v>60</v>
      </c>
      <c r="O524" s="80">
        <f t="shared" si="614"/>
        <v>60</v>
      </c>
      <c r="P524" s="80">
        <f t="shared" si="615"/>
        <v>300</v>
      </c>
      <c r="Q524" s="80">
        <f t="shared" si="616"/>
        <v>840</v>
      </c>
      <c r="R524" s="80">
        <f t="shared" si="617"/>
        <v>840</v>
      </c>
      <c r="S524" s="80">
        <f t="shared" si="618"/>
        <v>30</v>
      </c>
      <c r="T524" s="80">
        <f>0</f>
        <v>0</v>
      </c>
      <c r="U524" s="80">
        <f>'Int. Sens. Plot'!$B$2</f>
        <v>100</v>
      </c>
      <c r="V524" s="80">
        <f>'Int. Sens. Plot'!$B$3</f>
        <v>25</v>
      </c>
      <c r="W524" s="80">
        <f t="shared" si="619"/>
        <v>5</v>
      </c>
      <c r="X524" s="80">
        <f t="shared" si="620"/>
        <v>5</v>
      </c>
      <c r="Y524" s="225">
        <v>0.5</v>
      </c>
      <c r="Z524" s="80">
        <v>0</v>
      </c>
      <c r="AA524" s="86">
        <v>45</v>
      </c>
      <c r="AB524" s="86">
        <v>5</v>
      </c>
      <c r="AC524" s="80">
        <v>90</v>
      </c>
      <c r="AD524" s="80">
        <v>45</v>
      </c>
      <c r="AE524" s="80">
        <v>12</v>
      </c>
      <c r="AF524" s="80">
        <f t="shared" si="621"/>
        <v>45</v>
      </c>
      <c r="AG524" s="80">
        <f t="shared" si="622"/>
        <v>45</v>
      </c>
      <c r="AH524" s="86">
        <v>0</v>
      </c>
      <c r="AI524" s="86">
        <v>12</v>
      </c>
      <c r="AJ524" s="40">
        <v>504.9</v>
      </c>
      <c r="AK524" s="86">
        <v>9</v>
      </c>
      <c r="AL524" s="86">
        <v>0</v>
      </c>
      <c r="AM524" s="91">
        <v>1</v>
      </c>
      <c r="AN524" s="91">
        <v>0.1</v>
      </c>
      <c r="AO524" s="122">
        <v>3.5</v>
      </c>
      <c r="AP524" s="122">
        <v>10</v>
      </c>
      <c r="AQ524" s="122">
        <v>3</v>
      </c>
      <c r="AR524" s="122">
        <v>3</v>
      </c>
      <c r="AS524" s="122" t="str">
        <f t="shared" si="623"/>
        <v>Free</v>
      </c>
      <c r="AT524" s="119" t="s">
        <v>74</v>
      </c>
      <c r="AU524" s="321" t="s">
        <v>74</v>
      </c>
      <c r="AV524" s="306">
        <f t="shared" si="624"/>
        <v>15.857142857142858</v>
      </c>
      <c r="AW524" s="276">
        <f t="shared" si="625"/>
        <v>0.23333333333333334</v>
      </c>
      <c r="AX524" s="276">
        <f t="shared" si="626"/>
        <v>2.7777777777777776E-2</v>
      </c>
      <c r="AY524" s="125">
        <f t="shared" si="627"/>
        <v>3.2521017563653971</v>
      </c>
      <c r="AZ524" s="125">
        <f t="shared" si="628"/>
        <v>4.8781526345480959</v>
      </c>
      <c r="BA524" s="125">
        <f t="shared" si="629"/>
        <v>20.361346369873651</v>
      </c>
      <c r="BB524" s="125">
        <f t="shared" si="630"/>
        <v>0.79477744882543477</v>
      </c>
      <c r="BC524" s="125">
        <f t="shared" si="631"/>
        <v>0.99135678638929337</v>
      </c>
      <c r="BD524" s="326">
        <f t="shared" si="632"/>
        <v>475.30844956715652</v>
      </c>
      <c r="BE524" s="125">
        <f t="shared" si="633"/>
        <v>40</v>
      </c>
      <c r="BF524" s="125">
        <f t="shared" si="634"/>
        <v>16.909156943756308</v>
      </c>
      <c r="BG524" s="125">
        <f t="shared" si="635"/>
        <v>1.1978086274186128</v>
      </c>
      <c r="BH524" s="127">
        <f t="shared" si="636"/>
        <v>70</v>
      </c>
      <c r="BI524" s="125">
        <f t="shared" si="637"/>
        <v>0.40949999999999992</v>
      </c>
      <c r="BJ524" s="125">
        <f t="shared" si="638"/>
        <v>4.2674999999999998E-2</v>
      </c>
      <c r="BK524" s="127">
        <f t="shared" si="639"/>
        <v>49</v>
      </c>
      <c r="BL524" s="126">
        <f>IF(AS524="Signalized",(AC524-BK524)^2/(2*AC524),IF(AS524="Free",PEDBIKE_DELAY(AX524,AW524,AF524,AE524,AO524,AR524,AM524,L524,TRUE),IF(AS524="Stop",1,"Control N/A!")))</f>
        <v>1.7852082701904313</v>
      </c>
      <c r="BM524" s="125">
        <f t="shared" si="640"/>
        <v>2.3239356964763879E-2</v>
      </c>
      <c r="BN524" s="125">
        <f t="shared" si="641"/>
        <v>2.2729229843833765</v>
      </c>
      <c r="BO524" s="124" t="str">
        <f t="shared" si="642"/>
        <v>B</v>
      </c>
      <c r="BP524" s="310"/>
      <c r="BQ524" s="302">
        <f t="shared" si="643"/>
        <v>1500</v>
      </c>
      <c r="BR524" s="126">
        <v>509</v>
      </c>
      <c r="BS524" s="127">
        <f t="shared" si="644"/>
        <v>0.15516594423254318</v>
      </c>
      <c r="BT524" s="126">
        <f t="shared" si="645"/>
        <v>22.5</v>
      </c>
      <c r="BU524" s="303">
        <f t="shared" si="646"/>
        <v>7.5</v>
      </c>
      <c r="BV524" s="276">
        <f t="shared" si="647"/>
        <v>0.23333333333333334</v>
      </c>
      <c r="BW524" s="276">
        <f t="shared" si="648"/>
        <v>6.9444444444444441E-3</v>
      </c>
      <c r="BX524" s="125">
        <f t="shared" si="649"/>
        <v>1</v>
      </c>
      <c r="BY524" s="125">
        <f t="shared" si="650"/>
        <v>3.3307669068136862E-2</v>
      </c>
      <c r="BZ524" s="125">
        <f t="shared" si="651"/>
        <v>7.5</v>
      </c>
      <c r="CA524" s="125">
        <f t="shared" si="652"/>
        <v>3.8142423726775454E-2</v>
      </c>
      <c r="CB524" s="125">
        <f t="shared" si="653"/>
        <v>0.82622605654955472</v>
      </c>
      <c r="CC524" s="125">
        <f t="shared" si="654"/>
        <v>15.585164023062752</v>
      </c>
      <c r="CD524" s="125">
        <f t="shared" si="655"/>
        <v>2.7082954116096176</v>
      </c>
      <c r="CE524" s="125">
        <f t="shared" si="656"/>
        <v>6</v>
      </c>
      <c r="CF524" s="304" cm="1">
        <f t="array" ref="CF524">PEDBIKE_DELAY(BW524,BV524,AG524,AH524,AP524,AQ524,AN524,L524,FALSE)</f>
        <v>5.0544218418121787</v>
      </c>
      <c r="CG524" s="306">
        <f t="shared" si="657"/>
        <v>7.5</v>
      </c>
      <c r="CH524" s="125">
        <f t="shared" si="658"/>
        <v>1</v>
      </c>
      <c r="CI524" s="125">
        <f t="shared" si="659"/>
        <v>3.3307669068136862E-2</v>
      </c>
      <c r="CJ524" s="125">
        <f t="shared" si="660"/>
        <v>7.5</v>
      </c>
      <c r="CK524" s="125">
        <f t="shared" si="661"/>
        <v>0.82622605654955483</v>
      </c>
      <c r="CL524" s="125">
        <f t="shared" si="662"/>
        <v>1</v>
      </c>
      <c r="CM524" s="125">
        <f t="shared" si="663"/>
        <v>12.876868611453132</v>
      </c>
      <c r="CN524" s="125">
        <f t="shared" si="664"/>
        <v>2.7082954116096176</v>
      </c>
      <c r="CO524" s="127">
        <f t="shared" si="665"/>
        <v>6</v>
      </c>
      <c r="CP524" s="125" cm="1">
        <f t="array" ref="CP524">PEDBIKE_DELAY(BW524,AW524,AG524,AH524,AP524,AQ524,AN524,L524,FALSE)</f>
        <v>5.0544218418121787</v>
      </c>
      <c r="CQ524" s="126">
        <f t="shared" si="666"/>
        <v>30.5</v>
      </c>
      <c r="CR524" s="126">
        <f t="shared" si="667"/>
        <v>78.5</v>
      </c>
      <c r="CS524" s="126">
        <f t="shared" si="668"/>
        <v>54.5</v>
      </c>
      <c r="CT524" s="304">
        <f t="shared" si="669"/>
        <v>35.950000000000003</v>
      </c>
      <c r="CU524" s="126">
        <f t="shared" si="680"/>
        <v>0</v>
      </c>
      <c r="CV524" s="126">
        <f t="shared" si="670"/>
        <v>0</v>
      </c>
      <c r="CW524" s="127">
        <f t="shared" si="671"/>
        <v>0</v>
      </c>
      <c r="CX524" s="124">
        <f t="shared" si="672"/>
        <v>12</v>
      </c>
      <c r="CY524" s="124">
        <f t="shared" si="681"/>
        <v>1.2284999999999999</v>
      </c>
      <c r="CZ524" s="124">
        <f t="shared" si="682"/>
        <v>0</v>
      </c>
      <c r="DA524" s="125">
        <f t="shared" si="673"/>
        <v>-1.8843000000000001</v>
      </c>
      <c r="DB524" s="125">
        <f t="shared" si="674"/>
        <v>0.23099999999999998</v>
      </c>
      <c r="DC524" s="125">
        <f t="shared" si="675"/>
        <v>2.4790999999999994</v>
      </c>
      <c r="DD524" s="125">
        <f t="shared" si="683"/>
        <v>1.7075999999999998</v>
      </c>
      <c r="DE524" s="298" t="str">
        <f t="shared" si="676"/>
        <v>B</v>
      </c>
    </row>
    <row r="525" spans="1:109" x14ac:dyDescent="0.25">
      <c r="A525" s="23">
        <v>400</v>
      </c>
      <c r="B525" s="23">
        <v>45</v>
      </c>
      <c r="C525" s="23">
        <v>3</v>
      </c>
      <c r="D525" s="23" t="s">
        <v>267</v>
      </c>
      <c r="E525" s="312">
        <f t="shared" si="608"/>
        <v>2.4164696030681472</v>
      </c>
      <c r="F525" s="287" t="str">
        <f t="shared" si="609"/>
        <v>B</v>
      </c>
      <c r="G525" s="312">
        <f t="shared" si="610"/>
        <v>2.5560999999999994</v>
      </c>
      <c r="H525" s="312">
        <f t="shared" si="610"/>
        <v>2.1940999999999997</v>
      </c>
      <c r="I525" s="287" t="str">
        <f t="shared" si="611"/>
        <v>B</v>
      </c>
      <c r="J525" s="320">
        <f t="shared" si="677"/>
        <v>3</v>
      </c>
      <c r="K525" s="80">
        <f t="shared" si="678"/>
        <v>3</v>
      </c>
      <c r="L525" s="82">
        <f t="shared" si="679"/>
        <v>3</v>
      </c>
      <c r="M525" s="80">
        <f t="shared" si="612"/>
        <v>45</v>
      </c>
      <c r="N525" s="80">
        <f t="shared" si="613"/>
        <v>80</v>
      </c>
      <c r="O525" s="80">
        <f t="shared" si="614"/>
        <v>80</v>
      </c>
      <c r="P525" s="80">
        <f t="shared" si="615"/>
        <v>400</v>
      </c>
      <c r="Q525" s="80">
        <f t="shared" si="616"/>
        <v>1120</v>
      </c>
      <c r="R525" s="80">
        <f t="shared" si="617"/>
        <v>1120</v>
      </c>
      <c r="S525" s="80">
        <f t="shared" si="618"/>
        <v>40</v>
      </c>
      <c r="T525" s="80">
        <f>0</f>
        <v>0</v>
      </c>
      <c r="U525" s="80">
        <f>'Int. Sens. Plot'!$B$2</f>
        <v>100</v>
      </c>
      <c r="V525" s="80">
        <f>'Int. Sens. Plot'!$B$3</f>
        <v>25</v>
      </c>
      <c r="W525" s="80">
        <f t="shared" si="619"/>
        <v>5</v>
      </c>
      <c r="X525" s="80">
        <f t="shared" si="620"/>
        <v>5</v>
      </c>
      <c r="Y525" s="225">
        <v>0.5</v>
      </c>
      <c r="Z525" s="80">
        <v>0</v>
      </c>
      <c r="AA525" s="86">
        <v>45</v>
      </c>
      <c r="AB525" s="86">
        <v>5</v>
      </c>
      <c r="AC525" s="80">
        <v>90</v>
      </c>
      <c r="AD525" s="80">
        <v>45</v>
      </c>
      <c r="AE525" s="80">
        <v>12</v>
      </c>
      <c r="AF525" s="80">
        <f t="shared" si="621"/>
        <v>45</v>
      </c>
      <c r="AG525" s="80">
        <f t="shared" si="622"/>
        <v>45</v>
      </c>
      <c r="AH525" s="86">
        <v>0</v>
      </c>
      <c r="AI525" s="86">
        <v>12</v>
      </c>
      <c r="AJ525" s="40">
        <v>505.9</v>
      </c>
      <c r="AK525" s="86">
        <v>9</v>
      </c>
      <c r="AL525" s="86">
        <v>0</v>
      </c>
      <c r="AM525" s="91">
        <v>1</v>
      </c>
      <c r="AN525" s="91">
        <v>0.1</v>
      </c>
      <c r="AO525" s="122">
        <v>3.5</v>
      </c>
      <c r="AP525" s="122">
        <v>10</v>
      </c>
      <c r="AQ525" s="122">
        <v>3</v>
      </c>
      <c r="AR525" s="122">
        <v>3</v>
      </c>
      <c r="AS525" s="122" t="str">
        <f t="shared" si="623"/>
        <v>Free</v>
      </c>
      <c r="AT525" s="119" t="s">
        <v>74</v>
      </c>
      <c r="AU525" s="321" t="s">
        <v>74</v>
      </c>
      <c r="AV525" s="306">
        <f t="shared" si="624"/>
        <v>15.857142857142858</v>
      </c>
      <c r="AW525" s="276">
        <f t="shared" si="625"/>
        <v>0.31111111111111112</v>
      </c>
      <c r="AX525" s="276">
        <f t="shared" si="626"/>
        <v>2.7777777777777776E-2</v>
      </c>
      <c r="AY525" s="125">
        <f t="shared" si="627"/>
        <v>7.9809464963924688</v>
      </c>
      <c r="AZ525" s="125">
        <f t="shared" si="628"/>
        <v>11.971419744588703</v>
      </c>
      <c r="BA525" s="125">
        <f t="shared" si="629"/>
        <v>29.819035849927793</v>
      </c>
      <c r="BB525" s="125">
        <f t="shared" si="630"/>
        <v>0.95460459808689768</v>
      </c>
      <c r="BC525" s="125">
        <f t="shared" si="631"/>
        <v>0.99990645176529891</v>
      </c>
      <c r="BD525" s="326">
        <f t="shared" si="632"/>
        <v>34329.840059545604</v>
      </c>
      <c r="BE525" s="125">
        <f t="shared" si="633"/>
        <v>139</v>
      </c>
      <c r="BF525" s="125">
        <f t="shared" si="634"/>
        <v>10.463456187358315</v>
      </c>
      <c r="BG525" s="125">
        <f t="shared" si="635"/>
        <v>1.1978086274186128</v>
      </c>
      <c r="BH525" s="127">
        <f t="shared" si="636"/>
        <v>93.333333333333329</v>
      </c>
      <c r="BI525" s="125">
        <f t="shared" si="637"/>
        <v>0.54599999999999993</v>
      </c>
      <c r="BJ525" s="125">
        <f t="shared" si="638"/>
        <v>5.6899999999999999E-2</v>
      </c>
      <c r="BK525" s="127">
        <f t="shared" si="639"/>
        <v>49</v>
      </c>
      <c r="BL525" s="126">
        <f>IF(AS525="Signalized",(AC525-BK525)^2/(2*AC525),IF(AS525="Free",PEDBIKE_DELAY(AX525,AW525,AF525,AE525,AO525,AR525,AM525,L525,TRUE),IF(AS525="Stop",1,"Control N/A!")))</f>
        <v>1.492605250698986</v>
      </c>
      <c r="BM525" s="125">
        <f t="shared" si="640"/>
        <v>1.6060975649534338E-2</v>
      </c>
      <c r="BN525" s="125">
        <f t="shared" si="641"/>
        <v>2.4164696030681472</v>
      </c>
      <c r="BO525" s="124" t="str">
        <f t="shared" si="642"/>
        <v>B</v>
      </c>
      <c r="BP525" s="310"/>
      <c r="BQ525" s="302">
        <f t="shared" si="643"/>
        <v>1500</v>
      </c>
      <c r="BR525" s="126">
        <v>510</v>
      </c>
      <c r="BS525" s="127">
        <f t="shared" si="644"/>
        <v>8.9754686670345044E-3</v>
      </c>
      <c r="BT525" s="126">
        <f t="shared" si="645"/>
        <v>22.5</v>
      </c>
      <c r="BU525" s="303">
        <f t="shared" si="646"/>
        <v>7.5</v>
      </c>
      <c r="BV525" s="276">
        <f t="shared" si="647"/>
        <v>0.31111111111111112</v>
      </c>
      <c r="BW525" s="276">
        <f t="shared" si="648"/>
        <v>6.9444444444444441E-3</v>
      </c>
      <c r="BX525" s="125">
        <f t="shared" si="649"/>
        <v>1</v>
      </c>
      <c r="BY525" s="125">
        <f t="shared" si="650"/>
        <v>2.1300439821176159E-2</v>
      </c>
      <c r="BZ525" s="125">
        <f t="shared" si="651"/>
        <v>7.5</v>
      </c>
      <c r="CA525" s="125">
        <f t="shared" si="652"/>
        <v>5.0530481425114515E-2</v>
      </c>
      <c r="CB525" s="125">
        <f t="shared" si="653"/>
        <v>0.9030280321355949</v>
      </c>
      <c r="CC525" s="125">
        <f t="shared" si="654"/>
        <v>24.84115516934337</v>
      </c>
      <c r="CD525" s="125">
        <f t="shared" si="655"/>
        <v>2.4088957007962648</v>
      </c>
      <c r="CE525" s="125">
        <f t="shared" si="656"/>
        <v>10</v>
      </c>
      <c r="CF525" s="304" cm="1">
        <f t="array" ref="CF525">PEDBIKE_DELAY(BW525,BV525,AG525,AH525,AP525,AQ525,AN525,L525,FALSE)</f>
        <v>7.8055033822376885</v>
      </c>
      <c r="CG525" s="306">
        <f t="shared" si="657"/>
        <v>7.5</v>
      </c>
      <c r="CH525" s="125">
        <f t="shared" si="658"/>
        <v>1</v>
      </c>
      <c r="CI525" s="125">
        <f t="shared" si="659"/>
        <v>2.1300439821176159E-2</v>
      </c>
      <c r="CJ525" s="125">
        <f t="shared" si="660"/>
        <v>7.5</v>
      </c>
      <c r="CK525" s="125">
        <f t="shared" si="661"/>
        <v>0.9030280321355949</v>
      </c>
      <c r="CL525" s="125">
        <f t="shared" si="662"/>
        <v>1</v>
      </c>
      <c r="CM525" s="125">
        <f t="shared" si="663"/>
        <v>22.432259468547105</v>
      </c>
      <c r="CN525" s="125">
        <f t="shared" si="664"/>
        <v>2.4088957007962648</v>
      </c>
      <c r="CO525" s="127">
        <f t="shared" si="665"/>
        <v>10</v>
      </c>
      <c r="CP525" s="125" cm="1">
        <f t="array" ref="CP525">PEDBIKE_DELAY(BW525,AW525,AG525,AH525,AP525,AQ525,AN525,L525,FALSE)</f>
        <v>7.8055033822376885</v>
      </c>
      <c r="CQ525" s="126">
        <f t="shared" si="666"/>
        <v>30.5</v>
      </c>
      <c r="CR525" s="126">
        <f t="shared" si="667"/>
        <v>78.5</v>
      </c>
      <c r="CS525" s="126">
        <f t="shared" si="668"/>
        <v>54.5</v>
      </c>
      <c r="CT525" s="304">
        <f t="shared" si="669"/>
        <v>35.950000000000003</v>
      </c>
      <c r="CU525" s="126">
        <f t="shared" si="680"/>
        <v>0</v>
      </c>
      <c r="CV525" s="126">
        <f t="shared" si="670"/>
        <v>0</v>
      </c>
      <c r="CW525" s="127">
        <f t="shared" si="671"/>
        <v>0</v>
      </c>
      <c r="CX525" s="124">
        <f t="shared" si="672"/>
        <v>12</v>
      </c>
      <c r="CY525" s="124">
        <f t="shared" si="681"/>
        <v>1.6379999999999997</v>
      </c>
      <c r="CZ525" s="124">
        <f t="shared" si="682"/>
        <v>0</v>
      </c>
      <c r="DA525" s="125">
        <f t="shared" si="673"/>
        <v>-1.8843000000000001</v>
      </c>
      <c r="DB525" s="125">
        <f t="shared" si="674"/>
        <v>0.308</v>
      </c>
      <c r="DC525" s="125">
        <f t="shared" si="675"/>
        <v>2.5560999999999994</v>
      </c>
      <c r="DD525" s="125">
        <f t="shared" si="683"/>
        <v>2.1940999999999997</v>
      </c>
      <c r="DE525" s="298" t="str">
        <f t="shared" si="676"/>
        <v>B</v>
      </c>
    </row>
    <row r="526" spans="1:109" x14ac:dyDescent="0.25">
      <c r="A526" s="23">
        <v>500</v>
      </c>
      <c r="B526" s="23">
        <v>45</v>
      </c>
      <c r="C526" s="23">
        <v>3</v>
      </c>
      <c r="D526" s="23" t="s">
        <v>267</v>
      </c>
      <c r="E526" s="312">
        <f t="shared" si="608"/>
        <v>2.5600238748585755</v>
      </c>
      <c r="F526" s="287" t="str">
        <f t="shared" si="609"/>
        <v>B</v>
      </c>
      <c r="G526" s="312">
        <f t="shared" si="610"/>
        <v>2.6330999999999993</v>
      </c>
      <c r="H526" s="312">
        <f t="shared" si="610"/>
        <v>2.6806000000000001</v>
      </c>
      <c r="I526" s="287" t="str">
        <f t="shared" si="611"/>
        <v>B</v>
      </c>
      <c r="J526" s="320">
        <f t="shared" si="677"/>
        <v>3</v>
      </c>
      <c r="K526" s="80">
        <f t="shared" si="678"/>
        <v>3</v>
      </c>
      <c r="L526" s="82">
        <f t="shared" si="679"/>
        <v>3</v>
      </c>
      <c r="M526" s="80">
        <f t="shared" si="612"/>
        <v>45</v>
      </c>
      <c r="N526" s="80">
        <f t="shared" si="613"/>
        <v>100</v>
      </c>
      <c r="O526" s="80">
        <f t="shared" si="614"/>
        <v>100</v>
      </c>
      <c r="P526" s="80">
        <f t="shared" si="615"/>
        <v>500</v>
      </c>
      <c r="Q526" s="80">
        <f t="shared" si="616"/>
        <v>1400</v>
      </c>
      <c r="R526" s="80">
        <f t="shared" si="617"/>
        <v>1400</v>
      </c>
      <c r="S526" s="80">
        <f t="shared" si="618"/>
        <v>50</v>
      </c>
      <c r="T526" s="80">
        <f>0</f>
        <v>0</v>
      </c>
      <c r="U526" s="80">
        <f>'Int. Sens. Plot'!$B$2</f>
        <v>100</v>
      </c>
      <c r="V526" s="80">
        <f>'Int. Sens. Plot'!$B$3</f>
        <v>25</v>
      </c>
      <c r="W526" s="80">
        <f t="shared" si="619"/>
        <v>5</v>
      </c>
      <c r="X526" s="80">
        <f t="shared" si="620"/>
        <v>5</v>
      </c>
      <c r="Y526" s="225">
        <v>0.5</v>
      </c>
      <c r="Z526" s="80">
        <v>0</v>
      </c>
      <c r="AA526" s="86">
        <v>45</v>
      </c>
      <c r="AB526" s="86">
        <v>5</v>
      </c>
      <c r="AC526" s="80">
        <v>90</v>
      </c>
      <c r="AD526" s="80">
        <v>45</v>
      </c>
      <c r="AE526" s="80">
        <v>12</v>
      </c>
      <c r="AF526" s="80">
        <f t="shared" si="621"/>
        <v>45</v>
      </c>
      <c r="AG526" s="80">
        <f t="shared" si="622"/>
        <v>45</v>
      </c>
      <c r="AH526" s="86">
        <v>0</v>
      </c>
      <c r="AI526" s="86">
        <v>12</v>
      </c>
      <c r="AJ526" s="40">
        <v>506.9</v>
      </c>
      <c r="AK526" s="86">
        <v>9</v>
      </c>
      <c r="AL526" s="86">
        <v>0</v>
      </c>
      <c r="AM526" s="91">
        <v>1</v>
      </c>
      <c r="AN526" s="91">
        <v>0.1</v>
      </c>
      <c r="AO526" s="122">
        <v>3.5</v>
      </c>
      <c r="AP526" s="122">
        <v>10</v>
      </c>
      <c r="AQ526" s="122">
        <v>3</v>
      </c>
      <c r="AR526" s="122">
        <v>3</v>
      </c>
      <c r="AS526" s="122" t="str">
        <f t="shared" si="623"/>
        <v>Free</v>
      </c>
      <c r="AT526" s="119" t="s">
        <v>74</v>
      </c>
      <c r="AU526" s="321" t="s">
        <v>74</v>
      </c>
      <c r="AV526" s="306">
        <f t="shared" si="624"/>
        <v>15.857142857142858</v>
      </c>
      <c r="AW526" s="276">
        <f t="shared" si="625"/>
        <v>0.3888888888888889</v>
      </c>
      <c r="AX526" s="276">
        <f t="shared" si="626"/>
        <v>2.7777777777777776E-2</v>
      </c>
      <c r="AY526" s="125">
        <f t="shared" si="627"/>
        <v>21.582534372604808</v>
      </c>
      <c r="AZ526" s="125">
        <f t="shared" si="628"/>
        <v>32.373801558907211</v>
      </c>
      <c r="BA526" s="125">
        <f t="shared" si="629"/>
        <v>57.022211602352471</v>
      </c>
      <c r="BB526" s="125">
        <f t="shared" si="630"/>
        <v>0.9993836947433572</v>
      </c>
      <c r="BC526" s="125">
        <f t="shared" si="631"/>
        <v>0.99999999976590748</v>
      </c>
      <c r="BD526" s="326">
        <f t="shared" si="632"/>
        <v>10984665763.311842</v>
      </c>
      <c r="BE526" s="125">
        <f t="shared" si="633"/>
        <v>477</v>
      </c>
      <c r="BF526" s="125">
        <f t="shared" si="634"/>
        <v>7.651363919962332</v>
      </c>
      <c r="BG526" s="125">
        <f t="shared" si="635"/>
        <v>1.1978086274186128</v>
      </c>
      <c r="BH526" s="127">
        <f t="shared" si="636"/>
        <v>116.66666666666667</v>
      </c>
      <c r="BI526" s="125">
        <f t="shared" si="637"/>
        <v>0.68249999999999988</v>
      </c>
      <c r="BJ526" s="125">
        <f t="shared" si="638"/>
        <v>7.1124999999999994E-2</v>
      </c>
      <c r="BK526" s="127">
        <f t="shared" si="639"/>
        <v>49</v>
      </c>
      <c r="BL526" s="126">
        <f>IF(AS526="Signalized",(AC526-BK526)^2/(2*AC526),IF(AS526="Free",PEDBIKE_DELAY(AX526,AW526,AF526,AE526,AO526,AR526,AM526,L526,TRUE),IF(AS526="Stop",1,"Control N/A!")))</f>
        <v>1.2481992731151121</v>
      </c>
      <c r="BM526" s="125">
        <f t="shared" si="640"/>
        <v>8.8902474399629849E-3</v>
      </c>
      <c r="BN526" s="125">
        <f t="shared" si="641"/>
        <v>2.5600238748585755</v>
      </c>
      <c r="BO526" s="124" t="str">
        <f t="shared" si="642"/>
        <v>B</v>
      </c>
      <c r="BP526" s="310"/>
      <c r="BQ526" s="302">
        <f t="shared" si="643"/>
        <v>1500</v>
      </c>
      <c r="BR526" s="126">
        <v>511</v>
      </c>
      <c r="BS526" s="127">
        <f t="shared" si="644"/>
        <v>5.1344315391174244E-4</v>
      </c>
      <c r="BT526" s="126">
        <f t="shared" si="645"/>
        <v>22.5</v>
      </c>
      <c r="BU526" s="303">
        <f t="shared" si="646"/>
        <v>7.5</v>
      </c>
      <c r="BV526" s="276">
        <f t="shared" si="647"/>
        <v>0.3888888888888889</v>
      </c>
      <c r="BW526" s="276">
        <f t="shared" si="648"/>
        <v>6.9444444444444441E-3</v>
      </c>
      <c r="BX526" s="125">
        <f t="shared" si="649"/>
        <v>1</v>
      </c>
      <c r="BY526" s="125">
        <f t="shared" si="650"/>
        <v>1.3996143044727525E-2</v>
      </c>
      <c r="BZ526" s="125">
        <f t="shared" si="651"/>
        <v>7.5</v>
      </c>
      <c r="CA526" s="125">
        <f t="shared" si="652"/>
        <v>6.2758989542181842E-2</v>
      </c>
      <c r="CB526" s="125">
        <f t="shared" si="653"/>
        <v>0.94588623377717829</v>
      </c>
      <c r="CC526" s="125">
        <f t="shared" si="654"/>
        <v>39.589863639824173</v>
      </c>
      <c r="CD526" s="125">
        <f t="shared" si="655"/>
        <v>2.14235662579883</v>
      </c>
      <c r="CE526" s="125">
        <f t="shared" si="656"/>
        <v>18</v>
      </c>
      <c r="CF526" s="304" cm="1">
        <f t="array" ref="CF526">PEDBIKE_DELAY(BW526,BV526,AG526,AH526,AP526,AQ526,AN526,L526,FALSE)</f>
        <v>11.343707408565972</v>
      </c>
      <c r="CG526" s="306">
        <f t="shared" si="657"/>
        <v>7.5</v>
      </c>
      <c r="CH526" s="125">
        <f t="shared" si="658"/>
        <v>1</v>
      </c>
      <c r="CI526" s="125">
        <f t="shared" si="659"/>
        <v>1.3996143044727525E-2</v>
      </c>
      <c r="CJ526" s="125">
        <f t="shared" si="660"/>
        <v>7.5</v>
      </c>
      <c r="CK526" s="125">
        <f t="shared" si="661"/>
        <v>0.9458862337771784</v>
      </c>
      <c r="CL526" s="125">
        <f t="shared" si="662"/>
        <v>1</v>
      </c>
      <c r="CM526" s="125">
        <f t="shared" si="663"/>
        <v>37.447507014025341</v>
      </c>
      <c r="CN526" s="125">
        <f t="shared" si="664"/>
        <v>2.14235662579883</v>
      </c>
      <c r="CO526" s="127">
        <f t="shared" si="665"/>
        <v>18</v>
      </c>
      <c r="CP526" s="125" cm="1">
        <f t="array" ref="CP526">PEDBIKE_DELAY(BW526,AW526,AG526,AH526,AP526,AQ526,AN526,L526,FALSE)</f>
        <v>11.343707408565972</v>
      </c>
      <c r="CQ526" s="126">
        <f t="shared" si="666"/>
        <v>30.5</v>
      </c>
      <c r="CR526" s="126">
        <f t="shared" si="667"/>
        <v>78.5</v>
      </c>
      <c r="CS526" s="126">
        <f t="shared" si="668"/>
        <v>54.5</v>
      </c>
      <c r="CT526" s="304">
        <f t="shared" si="669"/>
        <v>35.950000000000003</v>
      </c>
      <c r="CU526" s="126">
        <f t="shared" si="680"/>
        <v>0</v>
      </c>
      <c r="CV526" s="126">
        <f t="shared" si="670"/>
        <v>0</v>
      </c>
      <c r="CW526" s="127">
        <f t="shared" si="671"/>
        <v>0</v>
      </c>
      <c r="CX526" s="124">
        <f t="shared" si="672"/>
        <v>12</v>
      </c>
      <c r="CY526" s="124">
        <f t="shared" si="681"/>
        <v>2.0474999999999999</v>
      </c>
      <c r="CZ526" s="124">
        <f t="shared" si="682"/>
        <v>0</v>
      </c>
      <c r="DA526" s="125">
        <f t="shared" si="673"/>
        <v>-1.8843000000000001</v>
      </c>
      <c r="DB526" s="125">
        <f t="shared" si="674"/>
        <v>0.38500000000000001</v>
      </c>
      <c r="DC526" s="125">
        <f t="shared" si="675"/>
        <v>2.6330999999999993</v>
      </c>
      <c r="DD526" s="125">
        <f t="shared" si="683"/>
        <v>2.6806000000000001</v>
      </c>
      <c r="DE526" s="298" t="str">
        <f t="shared" si="676"/>
        <v>B</v>
      </c>
    </row>
    <row r="527" spans="1:109" x14ac:dyDescent="0.25">
      <c r="A527" s="23">
        <v>600</v>
      </c>
      <c r="B527" s="23">
        <v>45</v>
      </c>
      <c r="C527" s="23">
        <v>3</v>
      </c>
      <c r="D527" s="23" t="s">
        <v>267</v>
      </c>
      <c r="E527" s="312">
        <f t="shared" si="608"/>
        <v>2.704157112066421</v>
      </c>
      <c r="F527" s="287" t="str">
        <f t="shared" si="609"/>
        <v>B</v>
      </c>
      <c r="G527" s="312">
        <f t="shared" si="610"/>
        <v>2.7100999999999993</v>
      </c>
      <c r="H527" s="312">
        <f t="shared" si="610"/>
        <v>3.1671</v>
      </c>
      <c r="I527" s="287" t="str">
        <f t="shared" si="611"/>
        <v>B</v>
      </c>
      <c r="J527" s="320">
        <f t="shared" si="677"/>
        <v>3</v>
      </c>
      <c r="K527" s="80">
        <f t="shared" si="678"/>
        <v>3</v>
      </c>
      <c r="L527" s="82">
        <f t="shared" si="679"/>
        <v>3</v>
      </c>
      <c r="M527" s="80">
        <f t="shared" si="612"/>
        <v>45</v>
      </c>
      <c r="N527" s="80">
        <f t="shared" si="613"/>
        <v>120</v>
      </c>
      <c r="O527" s="80">
        <f t="shared" si="614"/>
        <v>120</v>
      </c>
      <c r="P527" s="80">
        <f t="shared" si="615"/>
        <v>600</v>
      </c>
      <c r="Q527" s="80">
        <f t="shared" si="616"/>
        <v>1680</v>
      </c>
      <c r="R527" s="80">
        <f t="shared" si="617"/>
        <v>1680</v>
      </c>
      <c r="S527" s="80">
        <f t="shared" si="618"/>
        <v>60</v>
      </c>
      <c r="T527" s="80">
        <f>0</f>
        <v>0</v>
      </c>
      <c r="U527" s="80">
        <f>'Int. Sens. Plot'!$B$2</f>
        <v>100</v>
      </c>
      <c r="V527" s="80">
        <f>'Int. Sens. Plot'!$B$3</f>
        <v>25</v>
      </c>
      <c r="W527" s="80">
        <f t="shared" si="619"/>
        <v>5</v>
      </c>
      <c r="X527" s="80">
        <f t="shared" si="620"/>
        <v>5</v>
      </c>
      <c r="Y527" s="225">
        <v>0.5</v>
      </c>
      <c r="Z527" s="80">
        <v>0</v>
      </c>
      <c r="AA527" s="86">
        <v>45</v>
      </c>
      <c r="AB527" s="86">
        <v>5</v>
      </c>
      <c r="AC527" s="80">
        <v>90</v>
      </c>
      <c r="AD527" s="80">
        <v>45</v>
      </c>
      <c r="AE527" s="80">
        <v>12</v>
      </c>
      <c r="AF527" s="80">
        <f t="shared" si="621"/>
        <v>45</v>
      </c>
      <c r="AG527" s="80">
        <f t="shared" si="622"/>
        <v>45</v>
      </c>
      <c r="AH527" s="86">
        <v>0</v>
      </c>
      <c r="AI527" s="86">
        <v>12</v>
      </c>
      <c r="AJ527" s="40">
        <v>507.9</v>
      </c>
      <c r="AK527" s="86">
        <v>9</v>
      </c>
      <c r="AL527" s="86">
        <v>0</v>
      </c>
      <c r="AM527" s="91">
        <v>1</v>
      </c>
      <c r="AN527" s="91">
        <v>0.1</v>
      </c>
      <c r="AO527" s="122">
        <v>3.5</v>
      </c>
      <c r="AP527" s="122">
        <v>10</v>
      </c>
      <c r="AQ527" s="122">
        <v>3</v>
      </c>
      <c r="AR527" s="122">
        <v>3</v>
      </c>
      <c r="AS527" s="122" t="str">
        <f t="shared" si="623"/>
        <v>Free</v>
      </c>
      <c r="AT527" s="119" t="s">
        <v>74</v>
      </c>
      <c r="AU527" s="321" t="s">
        <v>74</v>
      </c>
      <c r="AV527" s="306">
        <f t="shared" si="624"/>
        <v>15.857142857142858</v>
      </c>
      <c r="AW527" s="276">
        <f t="shared" si="625"/>
        <v>0.46666666666666667</v>
      </c>
      <c r="AX527" s="276">
        <f t="shared" si="626"/>
        <v>2.7777777777777776E-2</v>
      </c>
      <c r="AY527" s="125">
        <f t="shared" si="627"/>
        <v>61.677868569486741</v>
      </c>
      <c r="AZ527" s="125">
        <f t="shared" si="628"/>
        <v>92.516802854230107</v>
      </c>
      <c r="BA527" s="125">
        <f t="shared" si="629"/>
        <v>137.21287999611633</v>
      </c>
      <c r="BB527" s="125">
        <f t="shared" si="630"/>
        <v>0.99999999946257168</v>
      </c>
      <c r="BC527" s="125">
        <f t="shared" si="631"/>
        <v>1</v>
      </c>
      <c r="BD527" s="326">
        <f t="shared" si="632"/>
        <v>1.380484852334953E+28</v>
      </c>
      <c r="BE527" s="125">
        <f t="shared" si="633"/>
        <v>1636</v>
      </c>
      <c r="BF527" s="125">
        <f t="shared" si="634"/>
        <v>6.1503584097827471</v>
      </c>
      <c r="BG527" s="125">
        <f t="shared" si="635"/>
        <v>1.1978086274186128</v>
      </c>
      <c r="BH527" s="127">
        <f t="shared" si="636"/>
        <v>140</v>
      </c>
      <c r="BI527" s="125">
        <f t="shared" si="637"/>
        <v>0.81899999999999984</v>
      </c>
      <c r="BJ527" s="125">
        <f t="shared" si="638"/>
        <v>8.5349999999999995E-2</v>
      </c>
      <c r="BK527" s="127">
        <f t="shared" si="639"/>
        <v>49</v>
      </c>
      <c r="BL527" s="126">
        <f>IF(AS527="Signalized",(AC527-BK527)^2/(2*AC527),IF(AS527="Free",PEDBIKE_DELAY(AX527,AW527,AF527,AE527,AO527,AR527,AM527,L527,TRUE),IF(AS527="Stop",1,"Control N/A!")))</f>
        <v>1.0589933839478969</v>
      </c>
      <c r="BM527" s="125">
        <f t="shared" si="640"/>
        <v>2.2984846478084587E-3</v>
      </c>
      <c r="BN527" s="125">
        <f t="shared" si="641"/>
        <v>2.704157112066421</v>
      </c>
      <c r="BO527" s="124" t="str">
        <f t="shared" si="642"/>
        <v>B</v>
      </c>
      <c r="BP527" s="310"/>
      <c r="BQ527" s="302">
        <f t="shared" si="643"/>
        <v>1500</v>
      </c>
      <c r="BR527" s="126">
        <v>512</v>
      </c>
      <c r="BS527" s="127">
        <f t="shared" si="644"/>
        <v>2.9047054901395392E-5</v>
      </c>
      <c r="BT527" s="126">
        <f t="shared" si="645"/>
        <v>22.5</v>
      </c>
      <c r="BU527" s="303">
        <f t="shared" si="646"/>
        <v>7.5</v>
      </c>
      <c r="BV527" s="276">
        <f t="shared" si="647"/>
        <v>0.46666666666666667</v>
      </c>
      <c r="BW527" s="276">
        <f t="shared" si="648"/>
        <v>6.9444444444444441E-3</v>
      </c>
      <c r="BX527" s="125">
        <f t="shared" si="649"/>
        <v>1</v>
      </c>
      <c r="BY527" s="125">
        <f t="shared" si="650"/>
        <v>9.5443058980979947E-3</v>
      </c>
      <c r="BZ527" s="125">
        <f t="shared" si="651"/>
        <v>7.5</v>
      </c>
      <c r="CA527" s="125">
        <f t="shared" si="652"/>
        <v>7.4830002965798004E-2</v>
      </c>
      <c r="CB527" s="125">
        <f t="shared" si="653"/>
        <v>0.96980261657768141</v>
      </c>
      <c r="CC527" s="125">
        <f t="shared" si="654"/>
        <v>63.228150324192889</v>
      </c>
      <c r="CD527" s="125">
        <f t="shared" si="655"/>
        <v>1.9093246984236445</v>
      </c>
      <c r="CE527" s="125">
        <f t="shared" si="656"/>
        <v>33</v>
      </c>
      <c r="CF527" s="304" cm="1">
        <f t="array" ref="CF527">PEDBIKE_DELAY(BW527,BV527,AG527,AH527,AP527,AQ527,AN527,L527,FALSE)</f>
        <v>15.862508344014236</v>
      </c>
      <c r="CG527" s="306">
        <f t="shared" si="657"/>
        <v>7.5</v>
      </c>
      <c r="CH527" s="125">
        <f t="shared" si="658"/>
        <v>1</v>
      </c>
      <c r="CI527" s="125">
        <f t="shared" si="659"/>
        <v>9.5443058980979947E-3</v>
      </c>
      <c r="CJ527" s="125">
        <f t="shared" si="660"/>
        <v>7.5</v>
      </c>
      <c r="CK527" s="125">
        <f t="shared" si="661"/>
        <v>0.96980261657768152</v>
      </c>
      <c r="CL527" s="125">
        <f t="shared" si="662"/>
        <v>1</v>
      </c>
      <c r="CM527" s="125">
        <f t="shared" si="663"/>
        <v>61.318825625769236</v>
      </c>
      <c r="CN527" s="125">
        <f t="shared" si="664"/>
        <v>1.9093246984236445</v>
      </c>
      <c r="CO527" s="127">
        <f t="shared" si="665"/>
        <v>33</v>
      </c>
      <c r="CP527" s="125" cm="1">
        <f t="array" ref="CP527">PEDBIKE_DELAY(BW527,AW527,AG527,AH527,AP527,AQ527,AN527,L527,FALSE)</f>
        <v>15.862508344014236</v>
      </c>
      <c r="CQ527" s="126">
        <f t="shared" si="666"/>
        <v>30.5</v>
      </c>
      <c r="CR527" s="126">
        <f t="shared" si="667"/>
        <v>78.5</v>
      </c>
      <c r="CS527" s="126">
        <f t="shared" si="668"/>
        <v>54.5</v>
      </c>
      <c r="CT527" s="304">
        <f t="shared" si="669"/>
        <v>35.950000000000003</v>
      </c>
      <c r="CU527" s="126">
        <f t="shared" si="680"/>
        <v>0</v>
      </c>
      <c r="CV527" s="126">
        <f t="shared" si="670"/>
        <v>0</v>
      </c>
      <c r="CW527" s="127">
        <f t="shared" si="671"/>
        <v>0</v>
      </c>
      <c r="CX527" s="124">
        <f t="shared" si="672"/>
        <v>12</v>
      </c>
      <c r="CY527" s="124">
        <f t="shared" si="681"/>
        <v>2.4569999999999999</v>
      </c>
      <c r="CZ527" s="124">
        <f t="shared" si="682"/>
        <v>0</v>
      </c>
      <c r="DA527" s="125">
        <f t="shared" si="673"/>
        <v>-1.8843000000000001</v>
      </c>
      <c r="DB527" s="125">
        <f t="shared" si="674"/>
        <v>0.46199999999999997</v>
      </c>
      <c r="DC527" s="125">
        <f t="shared" si="675"/>
        <v>2.7100999999999993</v>
      </c>
      <c r="DD527" s="125">
        <f t="shared" si="683"/>
        <v>3.1671</v>
      </c>
      <c r="DE527" s="298" t="str">
        <f t="shared" si="676"/>
        <v>B</v>
      </c>
    </row>
    <row r="528" spans="1:109" x14ac:dyDescent="0.25">
      <c r="A528" s="23">
        <v>700</v>
      </c>
      <c r="B528" s="23">
        <v>45</v>
      </c>
      <c r="C528" s="23">
        <v>3</v>
      </c>
      <c r="D528" s="23" t="s">
        <v>267</v>
      </c>
      <c r="E528" s="312">
        <f t="shared" si="608"/>
        <v>2.8489871218440443</v>
      </c>
      <c r="F528" s="287" t="str">
        <f t="shared" si="609"/>
        <v>C</v>
      </c>
      <c r="G528" s="312">
        <f t="shared" si="610"/>
        <v>2.7870999999999992</v>
      </c>
      <c r="H528" s="312">
        <f t="shared" si="610"/>
        <v>3.6536</v>
      </c>
      <c r="I528" s="287" t="str">
        <f t="shared" si="611"/>
        <v>C</v>
      </c>
      <c r="J528" s="320">
        <f t="shared" si="677"/>
        <v>3</v>
      </c>
      <c r="K528" s="80">
        <f t="shared" si="678"/>
        <v>3</v>
      </c>
      <c r="L528" s="82">
        <f t="shared" si="679"/>
        <v>3</v>
      </c>
      <c r="M528" s="80">
        <f t="shared" si="612"/>
        <v>45</v>
      </c>
      <c r="N528" s="80">
        <f t="shared" si="613"/>
        <v>140</v>
      </c>
      <c r="O528" s="80">
        <f t="shared" si="614"/>
        <v>140</v>
      </c>
      <c r="P528" s="80">
        <f t="shared" si="615"/>
        <v>700</v>
      </c>
      <c r="Q528" s="80">
        <f t="shared" si="616"/>
        <v>1960</v>
      </c>
      <c r="R528" s="80">
        <f t="shared" si="617"/>
        <v>1960</v>
      </c>
      <c r="S528" s="80">
        <f t="shared" si="618"/>
        <v>70</v>
      </c>
      <c r="T528" s="80">
        <f>0</f>
        <v>0</v>
      </c>
      <c r="U528" s="80">
        <f>'Int. Sens. Plot'!$B$2</f>
        <v>100</v>
      </c>
      <c r="V528" s="80">
        <f>'Int. Sens. Plot'!$B$3</f>
        <v>25</v>
      </c>
      <c r="W528" s="80">
        <f t="shared" si="619"/>
        <v>5</v>
      </c>
      <c r="X528" s="80">
        <f t="shared" si="620"/>
        <v>5</v>
      </c>
      <c r="Y528" s="225">
        <v>0.5</v>
      </c>
      <c r="Z528" s="80">
        <v>0</v>
      </c>
      <c r="AA528" s="86">
        <v>45</v>
      </c>
      <c r="AB528" s="86">
        <v>5</v>
      </c>
      <c r="AC528" s="80">
        <v>90</v>
      </c>
      <c r="AD528" s="80">
        <v>45</v>
      </c>
      <c r="AE528" s="80">
        <v>12</v>
      </c>
      <c r="AF528" s="80">
        <f t="shared" si="621"/>
        <v>45</v>
      </c>
      <c r="AG528" s="80">
        <f t="shared" si="622"/>
        <v>45</v>
      </c>
      <c r="AH528" s="86">
        <v>0</v>
      </c>
      <c r="AI528" s="86">
        <v>12</v>
      </c>
      <c r="AJ528" s="40">
        <v>508.9</v>
      </c>
      <c r="AK528" s="86">
        <v>9</v>
      </c>
      <c r="AL528" s="86">
        <v>0</v>
      </c>
      <c r="AM528" s="91">
        <v>1</v>
      </c>
      <c r="AN528" s="91">
        <v>0.1</v>
      </c>
      <c r="AO528" s="122">
        <v>3.5</v>
      </c>
      <c r="AP528" s="122">
        <v>10</v>
      </c>
      <c r="AQ528" s="122">
        <v>3</v>
      </c>
      <c r="AR528" s="122">
        <v>3</v>
      </c>
      <c r="AS528" s="122" t="str">
        <f t="shared" si="623"/>
        <v>Free</v>
      </c>
      <c r="AT528" s="119" t="s">
        <v>74</v>
      </c>
      <c r="AU528" s="321" t="s">
        <v>74</v>
      </c>
      <c r="AV528" s="306">
        <f t="shared" si="624"/>
        <v>15.857142857142858</v>
      </c>
      <c r="AW528" s="276">
        <f t="shared" si="625"/>
        <v>0.5444444444444444</v>
      </c>
      <c r="AX528" s="276">
        <f t="shared" si="626"/>
        <v>2.7777777777777776E-2</v>
      </c>
      <c r="AY528" s="125">
        <f t="shared" si="627"/>
        <v>182.14833055200393</v>
      </c>
      <c r="AZ528" s="125">
        <f t="shared" si="628"/>
        <v>273.22249582800589</v>
      </c>
      <c r="BA528" s="125">
        <f t="shared" si="629"/>
        <v>378.15380396115069</v>
      </c>
      <c r="BB528" s="125">
        <f t="shared" si="630"/>
        <v>1</v>
      </c>
      <c r="BC528" s="125">
        <f t="shared" si="631"/>
        <v>1</v>
      </c>
      <c r="BD528" s="326">
        <f t="shared" si="632"/>
        <v>4.766697932927142E+89</v>
      </c>
      <c r="BE528" s="125">
        <f t="shared" si="633"/>
        <v>5616</v>
      </c>
      <c r="BF528" s="125">
        <f t="shared" si="634"/>
        <v>5.2218695013155836</v>
      </c>
      <c r="BG528" s="125">
        <f t="shared" si="635"/>
        <v>1.1978086274186128</v>
      </c>
      <c r="BH528" s="127">
        <f t="shared" si="636"/>
        <v>163.33333333333334</v>
      </c>
      <c r="BI528" s="125">
        <f t="shared" si="637"/>
        <v>0.95550000000000002</v>
      </c>
      <c r="BJ528" s="125">
        <f t="shared" si="638"/>
        <v>9.9574999999999997E-2</v>
      </c>
      <c r="BK528" s="127">
        <f t="shared" si="639"/>
        <v>49</v>
      </c>
      <c r="BL528" s="126">
        <f>IF(AS528="Signalized",(AC528-BK528)^2/(2*AC528),IF(AS528="Free",PEDBIKE_DELAY(AX528,AW528,AF528,AE528,AO528,AR528,AM528,L528,TRUE),IF(AS528="Stop",1,"Control N/A!")))</f>
        <v>0.91421599385505048</v>
      </c>
      <c r="BM528" s="125">
        <f t="shared" si="640"/>
        <v>-3.596505574568531E-3</v>
      </c>
      <c r="BN528" s="125">
        <f t="shared" si="641"/>
        <v>2.8489871218440443</v>
      </c>
      <c r="BO528" s="124" t="str">
        <f t="shared" si="642"/>
        <v>C</v>
      </c>
      <c r="BP528" s="310"/>
      <c r="BQ528" s="302">
        <f t="shared" si="643"/>
        <v>1500</v>
      </c>
      <c r="BR528" s="126">
        <v>513</v>
      </c>
      <c r="BS528" s="127">
        <f t="shared" si="644"/>
        <v>1.6251234213452979E-6</v>
      </c>
      <c r="BT528" s="126">
        <f t="shared" si="645"/>
        <v>22.5</v>
      </c>
      <c r="BU528" s="303">
        <f t="shared" si="646"/>
        <v>7.5</v>
      </c>
      <c r="BV528" s="276">
        <f t="shared" si="647"/>
        <v>0.5444444444444444</v>
      </c>
      <c r="BW528" s="276">
        <f t="shared" si="648"/>
        <v>6.9444444444444441E-3</v>
      </c>
      <c r="BX528" s="125">
        <f t="shared" si="649"/>
        <v>1</v>
      </c>
      <c r="BY528" s="125">
        <f t="shared" si="650"/>
        <v>6.8256114478663227E-3</v>
      </c>
      <c r="BZ528" s="125">
        <f t="shared" si="651"/>
        <v>7.5</v>
      </c>
      <c r="CA528" s="125">
        <f t="shared" si="652"/>
        <v>8.6745550118255244E-2</v>
      </c>
      <c r="CB528" s="125">
        <f t="shared" si="653"/>
        <v>0.98314879874005245</v>
      </c>
      <c r="CC528" s="125">
        <f t="shared" si="654"/>
        <v>101.36870554150529</v>
      </c>
      <c r="CD528" s="125">
        <f t="shared" si="655"/>
        <v>1.7081844585402628</v>
      </c>
      <c r="CE528" s="125">
        <f t="shared" si="656"/>
        <v>59</v>
      </c>
      <c r="CF528" s="304" cm="1">
        <f t="array" ref="CF528">PEDBIKE_DELAY(BW528,BV528,AG528,AH528,AP528,AQ528,AN528,L528,FALSE)</f>
        <v>21.588681676140215</v>
      </c>
      <c r="CG528" s="306">
        <f t="shared" si="657"/>
        <v>7.5</v>
      </c>
      <c r="CH528" s="125">
        <f t="shared" si="658"/>
        <v>1</v>
      </c>
      <c r="CI528" s="125">
        <f t="shared" si="659"/>
        <v>6.8256114478663227E-3</v>
      </c>
      <c r="CJ528" s="125">
        <f t="shared" si="660"/>
        <v>7.5</v>
      </c>
      <c r="CK528" s="125">
        <f t="shared" si="661"/>
        <v>0.98314879874005245</v>
      </c>
      <c r="CL528" s="125">
        <f t="shared" si="662"/>
        <v>1</v>
      </c>
      <c r="CM528" s="125">
        <f t="shared" si="663"/>
        <v>99.660521082965033</v>
      </c>
      <c r="CN528" s="125">
        <f t="shared" si="664"/>
        <v>1.7081844585402628</v>
      </c>
      <c r="CO528" s="127">
        <f t="shared" si="665"/>
        <v>59</v>
      </c>
      <c r="CP528" s="125" cm="1">
        <f t="array" ref="CP528">PEDBIKE_DELAY(BW528,AW528,AG528,AH528,AP528,AQ528,AN528,L528,FALSE)</f>
        <v>21.588681676140215</v>
      </c>
      <c r="CQ528" s="126">
        <f t="shared" si="666"/>
        <v>30.5</v>
      </c>
      <c r="CR528" s="126">
        <f t="shared" si="667"/>
        <v>78.5</v>
      </c>
      <c r="CS528" s="126">
        <f t="shared" si="668"/>
        <v>54.5</v>
      </c>
      <c r="CT528" s="304">
        <f t="shared" si="669"/>
        <v>35.950000000000003</v>
      </c>
      <c r="CU528" s="126">
        <f t="shared" si="680"/>
        <v>0</v>
      </c>
      <c r="CV528" s="126">
        <f t="shared" si="670"/>
        <v>0</v>
      </c>
      <c r="CW528" s="127">
        <f t="shared" si="671"/>
        <v>0</v>
      </c>
      <c r="CX528" s="124">
        <f t="shared" si="672"/>
        <v>12</v>
      </c>
      <c r="CY528" s="124">
        <f t="shared" si="681"/>
        <v>2.8664999999999998</v>
      </c>
      <c r="CZ528" s="124">
        <f t="shared" si="682"/>
        <v>0</v>
      </c>
      <c r="DA528" s="125">
        <f t="shared" si="673"/>
        <v>-1.8843000000000001</v>
      </c>
      <c r="DB528" s="125">
        <f t="shared" si="674"/>
        <v>0.53900000000000003</v>
      </c>
      <c r="DC528" s="125">
        <f t="shared" si="675"/>
        <v>2.7870999999999992</v>
      </c>
      <c r="DD528" s="125">
        <f t="shared" si="683"/>
        <v>3.6536</v>
      </c>
      <c r="DE528" s="298" t="str">
        <f t="shared" si="676"/>
        <v>C</v>
      </c>
    </row>
    <row r="529" spans="1:109" x14ac:dyDescent="0.25">
      <c r="A529" s="23">
        <v>800</v>
      </c>
      <c r="B529" s="23">
        <v>45</v>
      </c>
      <c r="C529" s="23">
        <v>3</v>
      </c>
      <c r="D529" s="23" t="s">
        <v>267</v>
      </c>
      <c r="E529" s="312">
        <f t="shared" si="608"/>
        <v>2.9944696539774545</v>
      </c>
      <c r="F529" s="287" t="str">
        <f t="shared" si="609"/>
        <v>C</v>
      </c>
      <c r="G529" s="312">
        <f t="shared" si="610"/>
        <v>2.8640999999999992</v>
      </c>
      <c r="H529" s="312">
        <f t="shared" si="610"/>
        <v>4.1400999999999994</v>
      </c>
      <c r="I529" s="287" t="str">
        <f t="shared" si="611"/>
        <v>C</v>
      </c>
      <c r="J529" s="320">
        <f t="shared" si="677"/>
        <v>3</v>
      </c>
      <c r="K529" s="80">
        <f t="shared" si="678"/>
        <v>3</v>
      </c>
      <c r="L529" s="82">
        <f t="shared" si="679"/>
        <v>3</v>
      </c>
      <c r="M529" s="80">
        <f t="shared" si="612"/>
        <v>45</v>
      </c>
      <c r="N529" s="80">
        <f t="shared" si="613"/>
        <v>160</v>
      </c>
      <c r="O529" s="80">
        <f t="shared" si="614"/>
        <v>160</v>
      </c>
      <c r="P529" s="80">
        <f t="shared" si="615"/>
        <v>800</v>
      </c>
      <c r="Q529" s="80">
        <f t="shared" si="616"/>
        <v>2240</v>
      </c>
      <c r="R529" s="80">
        <f t="shared" si="617"/>
        <v>2240</v>
      </c>
      <c r="S529" s="80">
        <f t="shared" si="618"/>
        <v>80</v>
      </c>
      <c r="T529" s="80">
        <f>0</f>
        <v>0</v>
      </c>
      <c r="U529" s="80">
        <f>'Int. Sens. Plot'!$B$2</f>
        <v>100</v>
      </c>
      <c r="V529" s="80">
        <f>'Int. Sens. Plot'!$B$3</f>
        <v>25</v>
      </c>
      <c r="W529" s="80">
        <f t="shared" si="619"/>
        <v>5</v>
      </c>
      <c r="X529" s="80">
        <f t="shared" si="620"/>
        <v>5</v>
      </c>
      <c r="Y529" s="225">
        <v>0.5</v>
      </c>
      <c r="Z529" s="80">
        <v>0</v>
      </c>
      <c r="AA529" s="86">
        <v>45</v>
      </c>
      <c r="AB529" s="86">
        <v>5</v>
      </c>
      <c r="AC529" s="80">
        <v>90</v>
      </c>
      <c r="AD529" s="80">
        <v>45</v>
      </c>
      <c r="AE529" s="80">
        <v>12</v>
      </c>
      <c r="AF529" s="80">
        <f t="shared" si="621"/>
        <v>45</v>
      </c>
      <c r="AG529" s="80">
        <f t="shared" si="622"/>
        <v>45</v>
      </c>
      <c r="AH529" s="86">
        <v>0</v>
      </c>
      <c r="AI529" s="86">
        <v>12</v>
      </c>
      <c r="AJ529" s="40">
        <v>509.9</v>
      </c>
      <c r="AK529" s="86">
        <v>9</v>
      </c>
      <c r="AL529" s="86">
        <v>0</v>
      </c>
      <c r="AM529" s="91">
        <v>1</v>
      </c>
      <c r="AN529" s="91">
        <v>0.1</v>
      </c>
      <c r="AO529" s="122">
        <v>3.5</v>
      </c>
      <c r="AP529" s="122">
        <v>10</v>
      </c>
      <c r="AQ529" s="122">
        <v>3</v>
      </c>
      <c r="AR529" s="122">
        <v>3</v>
      </c>
      <c r="AS529" s="122" t="str">
        <f t="shared" si="623"/>
        <v>Free</v>
      </c>
      <c r="AT529" s="119" t="s">
        <v>74</v>
      </c>
      <c r="AU529" s="321" t="s">
        <v>74</v>
      </c>
      <c r="AV529" s="306">
        <f t="shared" si="624"/>
        <v>15.857142857142858</v>
      </c>
      <c r="AW529" s="276">
        <f t="shared" si="625"/>
        <v>0.62222222222222223</v>
      </c>
      <c r="AX529" s="276">
        <f t="shared" si="626"/>
        <v>2.7777777777777776E-2</v>
      </c>
      <c r="AY529" s="125">
        <f t="shared" si="627"/>
        <v>549.6123853040682</v>
      </c>
      <c r="AZ529" s="125">
        <f t="shared" si="628"/>
        <v>824.41857795610235</v>
      </c>
      <c r="BA529" s="125">
        <f t="shared" si="629"/>
        <v>1113.0819134652793</v>
      </c>
      <c r="BB529" s="125">
        <f t="shared" si="630"/>
        <v>1</v>
      </c>
      <c r="BC529" s="125">
        <f t="shared" si="631"/>
        <v>1</v>
      </c>
      <c r="BD529" s="326">
        <f t="shared" si="632"/>
        <v>9.8083277291726387E+300</v>
      </c>
      <c r="BE529" s="125">
        <f t="shared" si="633"/>
        <v>19277</v>
      </c>
      <c r="BF529" s="125">
        <f t="shared" si="634"/>
        <v>4.580686599634304</v>
      </c>
      <c r="BG529" s="125">
        <f t="shared" si="635"/>
        <v>1.1978086274186128</v>
      </c>
      <c r="BH529" s="127">
        <f t="shared" si="636"/>
        <v>186.66666666666666</v>
      </c>
      <c r="BI529" s="125">
        <f t="shared" si="637"/>
        <v>1.0919999999999999</v>
      </c>
      <c r="BJ529" s="125">
        <f t="shared" si="638"/>
        <v>0.1138</v>
      </c>
      <c r="BK529" s="127">
        <f t="shared" si="639"/>
        <v>49</v>
      </c>
      <c r="BL529" s="126">
        <f>IF(AS529="Signalized",(AC529-BK529)^2/(2*AC529),IF(AS529="Free",PEDBIKE_DELAY(AX529,AW529,AF529,AE529,AO529,AR529,AM529,L529,TRUE),IF(AS529="Stop",1,"Control N/A!")))</f>
        <v>0.80217918142478695</v>
      </c>
      <c r="BM529" s="125">
        <f t="shared" si="640"/>
        <v>-8.8389734411580181E-3</v>
      </c>
      <c r="BN529" s="125">
        <f t="shared" si="641"/>
        <v>2.9944696539774545</v>
      </c>
      <c r="BO529" s="124" t="str">
        <f t="shared" si="642"/>
        <v>C</v>
      </c>
      <c r="BP529" s="310"/>
      <c r="BQ529" s="302">
        <f t="shared" si="643"/>
        <v>1500</v>
      </c>
      <c r="BR529" s="126">
        <v>514</v>
      </c>
      <c r="BS529" s="127">
        <f t="shared" si="644"/>
        <v>8.9917681252690805E-8</v>
      </c>
      <c r="BT529" s="126">
        <f t="shared" si="645"/>
        <v>22.5</v>
      </c>
      <c r="BU529" s="303">
        <f t="shared" si="646"/>
        <v>7.5</v>
      </c>
      <c r="BV529" s="276">
        <f t="shared" si="647"/>
        <v>0.62222222222222223</v>
      </c>
      <c r="BW529" s="276">
        <f t="shared" si="648"/>
        <v>6.9444444444444441E-3</v>
      </c>
      <c r="BX529" s="125">
        <f t="shared" si="649"/>
        <v>1</v>
      </c>
      <c r="BY529" s="125">
        <f t="shared" si="650"/>
        <v>5.1625684456277528E-3</v>
      </c>
      <c r="BZ529" s="125">
        <f t="shared" si="651"/>
        <v>7.5</v>
      </c>
      <c r="CA529" s="125">
        <f t="shared" si="652"/>
        <v>9.8507633297175157E-2</v>
      </c>
      <c r="CB529" s="125">
        <f t="shared" si="653"/>
        <v>0.99059643744850479</v>
      </c>
      <c r="CC529" s="125">
        <f t="shared" si="654"/>
        <v>163.33667495840493</v>
      </c>
      <c r="CD529" s="125">
        <f t="shared" si="655"/>
        <v>1.5359466399246013</v>
      </c>
      <c r="CE529" s="125">
        <f t="shared" si="656"/>
        <v>106</v>
      </c>
      <c r="CF529" s="304" cm="1">
        <f t="array" ref="CF529">PEDBIKE_DELAY(BW529,BV529,AG529,AH529,AP529,AQ529,AN529,L529,FALSE)</f>
        <v>28.731590414811876</v>
      </c>
      <c r="CG529" s="306">
        <f t="shared" si="657"/>
        <v>7.5</v>
      </c>
      <c r="CH529" s="125">
        <f t="shared" si="658"/>
        <v>1</v>
      </c>
      <c r="CI529" s="125">
        <f t="shared" si="659"/>
        <v>5.1625684456277528E-3</v>
      </c>
      <c r="CJ529" s="125">
        <f t="shared" si="660"/>
        <v>7.5</v>
      </c>
      <c r="CK529" s="125">
        <f t="shared" si="661"/>
        <v>0.99059643744850479</v>
      </c>
      <c r="CL529" s="125">
        <f t="shared" si="662"/>
        <v>1</v>
      </c>
      <c r="CM529" s="125">
        <f t="shared" si="663"/>
        <v>161.80072831848034</v>
      </c>
      <c r="CN529" s="125">
        <f t="shared" si="664"/>
        <v>1.5359466399246013</v>
      </c>
      <c r="CO529" s="127">
        <f t="shared" si="665"/>
        <v>106</v>
      </c>
      <c r="CP529" s="125" cm="1">
        <f t="array" ref="CP529">PEDBIKE_DELAY(BW529,AW529,AG529,AH529,AP529,AQ529,AN529,L529,FALSE)</f>
        <v>28.731590414811876</v>
      </c>
      <c r="CQ529" s="126">
        <f t="shared" si="666"/>
        <v>30.5</v>
      </c>
      <c r="CR529" s="126">
        <f t="shared" si="667"/>
        <v>78.5</v>
      </c>
      <c r="CS529" s="126">
        <f t="shared" si="668"/>
        <v>54.5</v>
      </c>
      <c r="CT529" s="304">
        <f t="shared" si="669"/>
        <v>35.950000000000003</v>
      </c>
      <c r="CU529" s="126">
        <f t="shared" si="680"/>
        <v>0</v>
      </c>
      <c r="CV529" s="126">
        <f t="shared" si="670"/>
        <v>0</v>
      </c>
      <c r="CW529" s="127">
        <f t="shared" si="671"/>
        <v>0</v>
      </c>
      <c r="CX529" s="124">
        <f t="shared" si="672"/>
        <v>12</v>
      </c>
      <c r="CY529" s="124">
        <f t="shared" si="681"/>
        <v>3.2759999999999994</v>
      </c>
      <c r="CZ529" s="124">
        <f t="shared" si="682"/>
        <v>0</v>
      </c>
      <c r="DA529" s="125">
        <f t="shared" si="673"/>
        <v>-1.8843000000000001</v>
      </c>
      <c r="DB529" s="125">
        <f t="shared" si="674"/>
        <v>0.61599999999999999</v>
      </c>
      <c r="DC529" s="125">
        <f t="shared" si="675"/>
        <v>2.8640999999999992</v>
      </c>
      <c r="DD529" s="125">
        <f t="shared" si="683"/>
        <v>4.1400999999999994</v>
      </c>
      <c r="DE529" s="298" t="str">
        <f t="shared" si="676"/>
        <v>C</v>
      </c>
    </row>
    <row r="530" spans="1:109" x14ac:dyDescent="0.25">
      <c r="A530" s="23">
        <v>900</v>
      </c>
      <c r="B530" s="23">
        <v>45</v>
      </c>
      <c r="C530" s="23">
        <v>3</v>
      </c>
      <c r="D530" s="23" t="s">
        <v>267</v>
      </c>
      <c r="E530" s="312">
        <f t="shared" si="608"/>
        <v>3.1405147871958841</v>
      </c>
      <c r="F530" s="287" t="str">
        <f t="shared" si="609"/>
        <v>C</v>
      </c>
      <c r="G530" s="312">
        <f t="shared" si="610"/>
        <v>2.9411</v>
      </c>
      <c r="H530" s="312">
        <f t="shared" si="610"/>
        <v>4.6265999999999998</v>
      </c>
      <c r="I530" s="287" t="str">
        <f t="shared" si="611"/>
        <v>C</v>
      </c>
      <c r="J530" s="320">
        <f t="shared" si="677"/>
        <v>3</v>
      </c>
      <c r="K530" s="80">
        <f t="shared" si="678"/>
        <v>3</v>
      </c>
      <c r="L530" s="82">
        <f t="shared" si="679"/>
        <v>3</v>
      </c>
      <c r="M530" s="80">
        <f t="shared" si="612"/>
        <v>45</v>
      </c>
      <c r="N530" s="80">
        <f t="shared" si="613"/>
        <v>180</v>
      </c>
      <c r="O530" s="80">
        <f t="shared" si="614"/>
        <v>180</v>
      </c>
      <c r="P530" s="80">
        <f t="shared" si="615"/>
        <v>900</v>
      </c>
      <c r="Q530" s="80">
        <f t="shared" si="616"/>
        <v>2520</v>
      </c>
      <c r="R530" s="80">
        <f t="shared" si="617"/>
        <v>2520</v>
      </c>
      <c r="S530" s="80">
        <f t="shared" si="618"/>
        <v>90</v>
      </c>
      <c r="T530" s="80">
        <f>0</f>
        <v>0</v>
      </c>
      <c r="U530" s="80">
        <f>'Int. Sens. Plot'!$B$2</f>
        <v>100</v>
      </c>
      <c r="V530" s="80">
        <f>'Int. Sens. Plot'!$B$3</f>
        <v>25</v>
      </c>
      <c r="W530" s="80">
        <f t="shared" si="619"/>
        <v>5</v>
      </c>
      <c r="X530" s="80">
        <f t="shared" si="620"/>
        <v>5</v>
      </c>
      <c r="Y530" s="225">
        <v>0.5</v>
      </c>
      <c r="Z530" s="80">
        <v>0</v>
      </c>
      <c r="AA530" s="86">
        <v>45</v>
      </c>
      <c r="AB530" s="86">
        <v>5</v>
      </c>
      <c r="AC530" s="80">
        <v>90</v>
      </c>
      <c r="AD530" s="80">
        <v>45</v>
      </c>
      <c r="AE530" s="80">
        <v>12</v>
      </c>
      <c r="AF530" s="80">
        <f t="shared" si="621"/>
        <v>45</v>
      </c>
      <c r="AG530" s="80">
        <f t="shared" si="622"/>
        <v>45</v>
      </c>
      <c r="AH530" s="86">
        <v>0</v>
      </c>
      <c r="AI530" s="86">
        <v>12</v>
      </c>
      <c r="AJ530" s="40">
        <v>510.9</v>
      </c>
      <c r="AK530" s="86">
        <v>9</v>
      </c>
      <c r="AL530" s="86">
        <v>0</v>
      </c>
      <c r="AM530" s="91">
        <v>1</v>
      </c>
      <c r="AN530" s="91">
        <v>0.1</v>
      </c>
      <c r="AO530" s="122">
        <v>3.5</v>
      </c>
      <c r="AP530" s="122">
        <v>10</v>
      </c>
      <c r="AQ530" s="122">
        <v>3</v>
      </c>
      <c r="AR530" s="122">
        <v>3</v>
      </c>
      <c r="AS530" s="122" t="str">
        <f t="shared" si="623"/>
        <v>Free</v>
      </c>
      <c r="AT530" s="119" t="s">
        <v>74</v>
      </c>
      <c r="AU530" s="321" t="s">
        <v>74</v>
      </c>
      <c r="AV530" s="306">
        <f t="shared" si="624"/>
        <v>15.857142857142858</v>
      </c>
      <c r="AW530" s="276">
        <f t="shared" si="625"/>
        <v>0.7</v>
      </c>
      <c r="AX530" s="276">
        <f t="shared" si="626"/>
        <v>2.7777777777777776E-2</v>
      </c>
      <c r="AY530" s="125">
        <f t="shared" si="627"/>
        <v>1684.1573068598136</v>
      </c>
      <c r="AZ530" s="125">
        <f t="shared" si="628"/>
        <v>2526.2359602897204</v>
      </c>
      <c r="BA530" s="125">
        <f t="shared" si="629"/>
        <v>3382.1717565767699</v>
      </c>
      <c r="BB530" s="125">
        <f t="shared" si="630"/>
        <v>1</v>
      </c>
      <c r="BC530" s="125">
        <f t="shared" si="631"/>
        <v>1</v>
      </c>
      <c r="BD530" s="326" t="e">
        <f t="shared" si="632"/>
        <v>#NUM!</v>
      </c>
      <c r="BE530" s="125">
        <f t="shared" si="633"/>
        <v>66171</v>
      </c>
      <c r="BF530" s="125">
        <f t="shared" si="634"/>
        <v>4.1010194275001055</v>
      </c>
      <c r="BG530" s="125">
        <f t="shared" si="635"/>
        <v>1.1978086274186128</v>
      </c>
      <c r="BH530" s="127">
        <f t="shared" si="636"/>
        <v>210</v>
      </c>
      <c r="BI530" s="125">
        <f t="shared" si="637"/>
        <v>1.2284999999999999</v>
      </c>
      <c r="BJ530" s="125">
        <f t="shared" si="638"/>
        <v>0.128025</v>
      </c>
      <c r="BK530" s="127">
        <f t="shared" si="639"/>
        <v>49</v>
      </c>
      <c r="BL530" s="126">
        <f>IF(AS530="Signalized",(AC530-BK530)^2/(2*AC530),IF(AS530="Free",PEDBIKE_DELAY(AX530,AW530,AF530,AE530,AO530,AR530,AM530,L530,TRUE),IF(AS530="Stop",1,"Control N/A!")))</f>
        <v>0.71381733328780761</v>
      </c>
      <c r="BM530" s="125">
        <f t="shared" si="640"/>
        <v>-1.3518840222728866E-2</v>
      </c>
      <c r="BN530" s="125">
        <f t="shared" si="641"/>
        <v>3.1405147871958841</v>
      </c>
      <c r="BO530" s="124" t="str">
        <f t="shared" si="642"/>
        <v>C</v>
      </c>
      <c r="BP530" s="310"/>
      <c r="BQ530" s="302">
        <f t="shared" si="643"/>
        <v>1500</v>
      </c>
      <c r="BR530" s="126">
        <v>515</v>
      </c>
      <c r="BS530" s="127">
        <f t="shared" si="644"/>
        <v>4.9201501261153338E-9</v>
      </c>
      <c r="BT530" s="126">
        <f t="shared" si="645"/>
        <v>22.5</v>
      </c>
      <c r="BU530" s="303">
        <f t="shared" si="646"/>
        <v>7.5</v>
      </c>
      <c r="BV530" s="276">
        <f t="shared" si="647"/>
        <v>0.7</v>
      </c>
      <c r="BW530" s="276">
        <f t="shared" si="648"/>
        <v>6.9444444444444441E-3</v>
      </c>
      <c r="BX530" s="125">
        <f t="shared" si="649"/>
        <v>1</v>
      </c>
      <c r="BY530" s="125">
        <f t="shared" si="650"/>
        <v>4.1447764247004235E-3</v>
      </c>
      <c r="BZ530" s="125">
        <f t="shared" si="651"/>
        <v>7.5</v>
      </c>
      <c r="CA530" s="125">
        <f t="shared" si="652"/>
        <v>0.11011822901197621</v>
      </c>
      <c r="CB530" s="125">
        <f t="shared" si="653"/>
        <v>0.99475248160081864</v>
      </c>
      <c r="CC530" s="125">
        <f t="shared" si="654"/>
        <v>264.69796236865534</v>
      </c>
      <c r="CD530" s="125">
        <f t="shared" si="655"/>
        <v>1.3890074277553406</v>
      </c>
      <c r="CE530" s="125">
        <f t="shared" si="656"/>
        <v>191</v>
      </c>
      <c r="CF530" s="304" cm="1">
        <f t="array" ref="CF530">PEDBIKE_DELAY(BW530,BV530,AG530,AH530,AP530,AQ530,AN530,L530,FALSE)</f>
        <v>37.4648244039048</v>
      </c>
      <c r="CG530" s="306">
        <f t="shared" si="657"/>
        <v>7.5</v>
      </c>
      <c r="CH530" s="125">
        <f t="shared" si="658"/>
        <v>1</v>
      </c>
      <c r="CI530" s="125">
        <f t="shared" si="659"/>
        <v>4.1447764247004235E-3</v>
      </c>
      <c r="CJ530" s="125">
        <f t="shared" si="660"/>
        <v>7.5</v>
      </c>
      <c r="CK530" s="125">
        <f t="shared" si="661"/>
        <v>0.99475248160081864</v>
      </c>
      <c r="CL530" s="125">
        <f t="shared" si="662"/>
        <v>1</v>
      </c>
      <c r="CM530" s="125">
        <f t="shared" si="663"/>
        <v>263.30895494089998</v>
      </c>
      <c r="CN530" s="125">
        <f t="shared" si="664"/>
        <v>1.3890074277553406</v>
      </c>
      <c r="CO530" s="127">
        <f t="shared" si="665"/>
        <v>191</v>
      </c>
      <c r="CP530" s="125" cm="1">
        <f t="array" ref="CP530">PEDBIKE_DELAY(BW530,AW530,AG530,AH530,AP530,AQ530,AN530,L530,FALSE)</f>
        <v>37.4648244039048</v>
      </c>
      <c r="CQ530" s="126">
        <f t="shared" si="666"/>
        <v>30.5</v>
      </c>
      <c r="CR530" s="126">
        <f t="shared" si="667"/>
        <v>78.5</v>
      </c>
      <c r="CS530" s="126">
        <f t="shared" si="668"/>
        <v>54.5</v>
      </c>
      <c r="CT530" s="304">
        <f t="shared" si="669"/>
        <v>35.950000000000003</v>
      </c>
      <c r="CU530" s="126">
        <f t="shared" si="680"/>
        <v>0</v>
      </c>
      <c r="CV530" s="126">
        <f t="shared" si="670"/>
        <v>0</v>
      </c>
      <c r="CW530" s="127">
        <f t="shared" si="671"/>
        <v>0</v>
      </c>
      <c r="CX530" s="124">
        <f t="shared" si="672"/>
        <v>12</v>
      </c>
      <c r="CY530" s="124">
        <f t="shared" si="681"/>
        <v>3.6854999999999993</v>
      </c>
      <c r="CZ530" s="124">
        <f t="shared" si="682"/>
        <v>0</v>
      </c>
      <c r="DA530" s="125">
        <f t="shared" si="673"/>
        <v>-1.8843000000000001</v>
      </c>
      <c r="DB530" s="125">
        <f t="shared" si="674"/>
        <v>0.69300000000000006</v>
      </c>
      <c r="DC530" s="125">
        <f t="shared" si="675"/>
        <v>2.9411</v>
      </c>
      <c r="DD530" s="125">
        <f t="shared" si="683"/>
        <v>4.6265999999999998</v>
      </c>
      <c r="DE530" s="298" t="str">
        <f t="shared" si="676"/>
        <v>C</v>
      </c>
    </row>
    <row r="531" spans="1:109" x14ac:dyDescent="0.25">
      <c r="A531" s="23">
        <v>1000</v>
      </c>
      <c r="B531" s="23">
        <v>45</v>
      </c>
      <c r="C531" s="23">
        <v>3</v>
      </c>
      <c r="D531" s="23" t="s">
        <v>267</v>
      </c>
      <c r="E531" s="312" t="e">
        <f t="shared" si="608"/>
        <v>#VALUE!</v>
      </c>
      <c r="F531" s="287" t="e">
        <f t="shared" si="609"/>
        <v>#VALUE!</v>
      </c>
      <c r="G531" s="312">
        <f t="shared" si="610"/>
        <v>3.0181</v>
      </c>
      <c r="H531" s="312">
        <f t="shared" si="610"/>
        <v>5.1130999999999993</v>
      </c>
      <c r="I531" s="287" t="str">
        <f t="shared" si="611"/>
        <v>C</v>
      </c>
      <c r="J531" s="320">
        <f t="shared" si="677"/>
        <v>3</v>
      </c>
      <c r="K531" s="80">
        <f t="shared" si="678"/>
        <v>3</v>
      </c>
      <c r="L531" s="82">
        <f t="shared" si="679"/>
        <v>3</v>
      </c>
      <c r="M531" s="80">
        <f t="shared" si="612"/>
        <v>45</v>
      </c>
      <c r="N531" s="80">
        <f t="shared" si="613"/>
        <v>200</v>
      </c>
      <c r="O531" s="80">
        <f t="shared" si="614"/>
        <v>200</v>
      </c>
      <c r="P531" s="80">
        <f t="shared" si="615"/>
        <v>1000</v>
      </c>
      <c r="Q531" s="80">
        <f t="shared" si="616"/>
        <v>2800</v>
      </c>
      <c r="R531" s="80">
        <f t="shared" si="617"/>
        <v>2800</v>
      </c>
      <c r="S531" s="80">
        <f t="shared" si="618"/>
        <v>100</v>
      </c>
      <c r="T531" s="80">
        <f>0</f>
        <v>0</v>
      </c>
      <c r="U531" s="80">
        <f>'Int. Sens. Plot'!$B$2</f>
        <v>100</v>
      </c>
      <c r="V531" s="80">
        <f>'Int. Sens. Plot'!$B$3</f>
        <v>25</v>
      </c>
      <c r="W531" s="80">
        <f t="shared" si="619"/>
        <v>5</v>
      </c>
      <c r="X531" s="80">
        <f t="shared" si="620"/>
        <v>5</v>
      </c>
      <c r="Y531" s="225">
        <v>0.5</v>
      </c>
      <c r="Z531" s="80">
        <v>0</v>
      </c>
      <c r="AA531" s="86">
        <v>45</v>
      </c>
      <c r="AB531" s="86">
        <v>5</v>
      </c>
      <c r="AC531" s="80">
        <v>90</v>
      </c>
      <c r="AD531" s="80">
        <v>45</v>
      </c>
      <c r="AE531" s="80">
        <v>12</v>
      </c>
      <c r="AF531" s="80">
        <f t="shared" si="621"/>
        <v>45</v>
      </c>
      <c r="AG531" s="80">
        <f t="shared" si="622"/>
        <v>45</v>
      </c>
      <c r="AH531" s="86">
        <v>0</v>
      </c>
      <c r="AI531" s="86">
        <v>12</v>
      </c>
      <c r="AJ531" s="40">
        <v>511.9</v>
      </c>
      <c r="AK531" s="86">
        <v>9</v>
      </c>
      <c r="AL531" s="86">
        <v>0</v>
      </c>
      <c r="AM531" s="91">
        <v>1</v>
      </c>
      <c r="AN531" s="91">
        <v>0.1</v>
      </c>
      <c r="AO531" s="122">
        <v>3.5</v>
      </c>
      <c r="AP531" s="122">
        <v>10</v>
      </c>
      <c r="AQ531" s="122">
        <v>3</v>
      </c>
      <c r="AR531" s="122">
        <v>3</v>
      </c>
      <c r="AS531" s="122" t="str">
        <f t="shared" si="623"/>
        <v>Free</v>
      </c>
      <c r="AT531" s="119" t="s">
        <v>74</v>
      </c>
      <c r="AU531" s="321" t="s">
        <v>74</v>
      </c>
      <c r="AV531" s="306">
        <f t="shared" si="624"/>
        <v>15.857142857142858</v>
      </c>
      <c r="AW531" s="276">
        <f t="shared" si="625"/>
        <v>0.77777777777777779</v>
      </c>
      <c r="AX531" s="276">
        <f t="shared" si="626"/>
        <v>2.7777777777777776E-2</v>
      </c>
      <c r="AY531" s="125">
        <f t="shared" si="627"/>
        <v>5222.0835306054914</v>
      </c>
      <c r="AZ531" s="125">
        <f t="shared" si="628"/>
        <v>7833.1252959082376</v>
      </c>
      <c r="BA531" s="125">
        <f t="shared" si="629"/>
        <v>10458.024204068126</v>
      </c>
      <c r="BB531" s="125">
        <f t="shared" si="630"/>
        <v>1</v>
      </c>
      <c r="BC531" s="125">
        <f t="shared" si="631"/>
        <v>1</v>
      </c>
      <c r="BD531" s="326" t="e">
        <f t="shared" si="632"/>
        <v>#NUM!</v>
      </c>
      <c r="BE531" s="125">
        <f t="shared" si="633"/>
        <v>227143</v>
      </c>
      <c r="BF531" s="125">
        <f t="shared" si="634"/>
        <v>3.7214613018450824</v>
      </c>
      <c r="BG531" s="125">
        <f t="shared" si="635"/>
        <v>1.1978086274186128</v>
      </c>
      <c r="BH531" s="127">
        <f t="shared" si="636"/>
        <v>233.33333333333334</v>
      </c>
      <c r="BI531" s="125">
        <f t="shared" si="637"/>
        <v>1.3649999999999998</v>
      </c>
      <c r="BJ531" s="125">
        <f t="shared" si="638"/>
        <v>0.14224999999999999</v>
      </c>
      <c r="BK531" s="127">
        <f t="shared" si="639"/>
        <v>49</v>
      </c>
      <c r="BL531" s="126" t="e">
        <f>IF(AS531="Signalized",(AC531-BK531)^2/(2*AC531),IF(AS531="Free",PEDBIKE_DELAY(AX531,AW531,AF531,AE531,AO531,AR531,AM531,L531,TRUE),IF(AS531="Stop",1,"Control N/A!")))</f>
        <v>#VALUE!</v>
      </c>
      <c r="BM531" s="125" t="e">
        <f t="shared" si="640"/>
        <v>#VALUE!</v>
      </c>
      <c r="BN531" s="125" t="e">
        <f t="shared" si="641"/>
        <v>#VALUE!</v>
      </c>
      <c r="BO531" s="124" t="e">
        <f t="shared" si="642"/>
        <v>#VALUE!</v>
      </c>
      <c r="BP531" s="310"/>
      <c r="BQ531" s="302">
        <f t="shared" si="643"/>
        <v>1500</v>
      </c>
      <c r="BR531" s="126">
        <v>516</v>
      </c>
      <c r="BS531" s="127">
        <f t="shared" si="644"/>
        <v>2.6624785370579202E-10</v>
      </c>
      <c r="BT531" s="126">
        <f t="shared" si="645"/>
        <v>22.5</v>
      </c>
      <c r="BU531" s="303">
        <f t="shared" si="646"/>
        <v>7.5</v>
      </c>
      <c r="BV531" s="276">
        <f t="shared" si="647"/>
        <v>0.77777777777777779</v>
      </c>
      <c r="BW531" s="276">
        <f t="shared" si="648"/>
        <v>6.9444444444444441E-3</v>
      </c>
      <c r="BX531" s="125">
        <f t="shared" si="649"/>
        <v>1</v>
      </c>
      <c r="BY531" s="125">
        <f t="shared" si="650"/>
        <v>3.5233745410120317E-3</v>
      </c>
      <c r="BZ531" s="125">
        <f t="shared" si="651"/>
        <v>7.5</v>
      </c>
      <c r="CA531" s="125">
        <f t="shared" si="652"/>
        <v>0.12157928831600806</v>
      </c>
      <c r="CB531" s="125">
        <f t="shared" si="653"/>
        <v>0.99707170030518177</v>
      </c>
      <c r="CC531" s="125">
        <f t="shared" si="654"/>
        <v>431.54310309085713</v>
      </c>
      <c r="CD531" s="125">
        <f t="shared" si="655"/>
        <v>1.263687537081851</v>
      </c>
      <c r="CE531" s="125">
        <f t="shared" si="656"/>
        <v>341</v>
      </c>
      <c r="CF531" s="304" cm="1">
        <f t="array" ref="CF531">PEDBIKE_DELAY(BW531,BV531,AG531,AH531,AP531,AQ531,AN531,L531,FALSE)</f>
        <v>47.877622228073797</v>
      </c>
      <c r="CG531" s="306">
        <f t="shared" si="657"/>
        <v>7.5</v>
      </c>
      <c r="CH531" s="125">
        <f t="shared" si="658"/>
        <v>1</v>
      </c>
      <c r="CI531" s="125">
        <f t="shared" si="659"/>
        <v>3.5233745410120317E-3</v>
      </c>
      <c r="CJ531" s="125">
        <f t="shared" si="660"/>
        <v>7.5</v>
      </c>
      <c r="CK531" s="125">
        <f t="shared" si="661"/>
        <v>0.99707170030518177</v>
      </c>
      <c r="CL531" s="125">
        <f t="shared" si="662"/>
        <v>1</v>
      </c>
      <c r="CM531" s="125">
        <f t="shared" si="663"/>
        <v>430.27941555377527</v>
      </c>
      <c r="CN531" s="125">
        <f t="shared" si="664"/>
        <v>1.263687537081851</v>
      </c>
      <c r="CO531" s="127">
        <f t="shared" si="665"/>
        <v>341</v>
      </c>
      <c r="CP531" s="125" cm="1">
        <f t="array" ref="CP531">PEDBIKE_DELAY(BW531,AW531,AG531,AH531,AP531,AQ531,AN531,L531,FALSE)</f>
        <v>47.877622228073797</v>
      </c>
      <c r="CQ531" s="126">
        <f t="shared" si="666"/>
        <v>30.5</v>
      </c>
      <c r="CR531" s="126">
        <f t="shared" si="667"/>
        <v>78.5</v>
      </c>
      <c r="CS531" s="126">
        <f t="shared" si="668"/>
        <v>54.5</v>
      </c>
      <c r="CT531" s="304">
        <f t="shared" si="669"/>
        <v>35.950000000000003</v>
      </c>
      <c r="CU531" s="126">
        <f t="shared" si="680"/>
        <v>0</v>
      </c>
      <c r="CV531" s="126">
        <f t="shared" si="670"/>
        <v>0</v>
      </c>
      <c r="CW531" s="127">
        <f t="shared" si="671"/>
        <v>0</v>
      </c>
      <c r="CX531" s="124">
        <f t="shared" si="672"/>
        <v>12</v>
      </c>
      <c r="CY531" s="124">
        <f t="shared" si="681"/>
        <v>4.0949999999999998</v>
      </c>
      <c r="CZ531" s="124">
        <f t="shared" si="682"/>
        <v>0</v>
      </c>
      <c r="DA531" s="125">
        <f t="shared" si="673"/>
        <v>-1.8843000000000001</v>
      </c>
      <c r="DB531" s="125">
        <f t="shared" si="674"/>
        <v>0.77</v>
      </c>
      <c r="DC531" s="125">
        <f t="shared" si="675"/>
        <v>3.0181</v>
      </c>
      <c r="DD531" s="125">
        <f t="shared" si="683"/>
        <v>5.1130999999999993</v>
      </c>
      <c r="DE531" s="298" t="str">
        <f t="shared" si="676"/>
        <v>C</v>
      </c>
    </row>
    <row r="532" spans="1:109" x14ac:dyDescent="0.25">
      <c r="A532" s="23">
        <v>1100</v>
      </c>
      <c r="B532" s="23">
        <v>45</v>
      </c>
      <c r="C532" s="23">
        <v>3</v>
      </c>
      <c r="D532" s="23" t="s">
        <v>267</v>
      </c>
      <c r="E532" s="312" t="e">
        <f t="shared" si="608"/>
        <v>#VALUE!</v>
      </c>
      <c r="F532" s="287" t="e">
        <f t="shared" si="609"/>
        <v>#VALUE!</v>
      </c>
      <c r="G532" s="312">
        <f t="shared" si="610"/>
        <v>3.0951</v>
      </c>
      <c r="H532" s="312">
        <f t="shared" si="610"/>
        <v>5.5996000000000006</v>
      </c>
      <c r="I532" s="287" t="str">
        <f t="shared" si="611"/>
        <v>C</v>
      </c>
      <c r="J532" s="320">
        <f t="shared" si="677"/>
        <v>3</v>
      </c>
      <c r="K532" s="80">
        <f t="shared" si="678"/>
        <v>3</v>
      </c>
      <c r="L532" s="82">
        <f t="shared" si="679"/>
        <v>3</v>
      </c>
      <c r="M532" s="80">
        <f t="shared" si="612"/>
        <v>45</v>
      </c>
      <c r="N532" s="80">
        <f t="shared" si="613"/>
        <v>220</v>
      </c>
      <c r="O532" s="80">
        <f t="shared" si="614"/>
        <v>220</v>
      </c>
      <c r="P532" s="80">
        <f t="shared" si="615"/>
        <v>1100</v>
      </c>
      <c r="Q532" s="80">
        <f t="shared" si="616"/>
        <v>3080</v>
      </c>
      <c r="R532" s="80">
        <f t="shared" si="617"/>
        <v>3080</v>
      </c>
      <c r="S532" s="80">
        <f t="shared" si="618"/>
        <v>110</v>
      </c>
      <c r="T532" s="80">
        <f>0</f>
        <v>0</v>
      </c>
      <c r="U532" s="80">
        <f>'Int. Sens. Plot'!$B$2</f>
        <v>100</v>
      </c>
      <c r="V532" s="80">
        <f>'Int. Sens. Plot'!$B$3</f>
        <v>25</v>
      </c>
      <c r="W532" s="80">
        <f t="shared" si="619"/>
        <v>5</v>
      </c>
      <c r="X532" s="80">
        <f t="shared" si="620"/>
        <v>5</v>
      </c>
      <c r="Y532" s="225">
        <v>0.5</v>
      </c>
      <c r="Z532" s="80">
        <v>0</v>
      </c>
      <c r="AA532" s="86">
        <v>45</v>
      </c>
      <c r="AB532" s="86">
        <v>5</v>
      </c>
      <c r="AC532" s="80">
        <v>90</v>
      </c>
      <c r="AD532" s="80">
        <v>45</v>
      </c>
      <c r="AE532" s="80">
        <v>12</v>
      </c>
      <c r="AF532" s="80">
        <f t="shared" si="621"/>
        <v>45</v>
      </c>
      <c r="AG532" s="80">
        <f t="shared" si="622"/>
        <v>45</v>
      </c>
      <c r="AH532" s="86">
        <v>0</v>
      </c>
      <c r="AI532" s="86">
        <v>12</v>
      </c>
      <c r="AJ532" s="40">
        <v>512.9</v>
      </c>
      <c r="AK532" s="86">
        <v>9</v>
      </c>
      <c r="AL532" s="86">
        <v>0</v>
      </c>
      <c r="AM532" s="91">
        <v>1</v>
      </c>
      <c r="AN532" s="91">
        <v>0.1</v>
      </c>
      <c r="AO532" s="122">
        <v>3.5</v>
      </c>
      <c r="AP532" s="122">
        <v>10</v>
      </c>
      <c r="AQ532" s="122">
        <v>3</v>
      </c>
      <c r="AR532" s="122">
        <v>3</v>
      </c>
      <c r="AS532" s="122" t="str">
        <f t="shared" si="623"/>
        <v>Free</v>
      </c>
      <c r="AT532" s="119" t="s">
        <v>74</v>
      </c>
      <c r="AU532" s="321" t="s">
        <v>74</v>
      </c>
      <c r="AV532" s="306">
        <f t="shared" si="624"/>
        <v>15.857142857142858</v>
      </c>
      <c r="AW532" s="276">
        <f t="shared" si="625"/>
        <v>0.85555555555555551</v>
      </c>
      <c r="AX532" s="276">
        <f t="shared" si="626"/>
        <v>2.7777777777777776E-2</v>
      </c>
      <c r="AY532" s="125">
        <f t="shared" si="627"/>
        <v>16346.362871709754</v>
      </c>
      <c r="AZ532" s="125">
        <f t="shared" si="628"/>
        <v>24519.544307564633</v>
      </c>
      <c r="BA532" s="125">
        <f t="shared" si="629"/>
        <v>32706.58288627665</v>
      </c>
      <c r="BB532" s="125">
        <f t="shared" si="630"/>
        <v>1</v>
      </c>
      <c r="BC532" s="125">
        <f t="shared" si="631"/>
        <v>1</v>
      </c>
      <c r="BD532" s="326" t="e">
        <f t="shared" si="632"/>
        <v>#NUM!</v>
      </c>
      <c r="BE532" s="125">
        <f t="shared" si="633"/>
        <v>779702</v>
      </c>
      <c r="BF532" s="125">
        <f t="shared" si="634"/>
        <v>3.4093475797640895</v>
      </c>
      <c r="BG532" s="125">
        <f t="shared" si="635"/>
        <v>1.1978086274186128</v>
      </c>
      <c r="BH532" s="127">
        <f t="shared" si="636"/>
        <v>256.66666666666669</v>
      </c>
      <c r="BI532" s="125">
        <f t="shared" si="637"/>
        <v>1.5015000000000001</v>
      </c>
      <c r="BJ532" s="125">
        <f t="shared" si="638"/>
        <v>0.156475</v>
      </c>
      <c r="BK532" s="127">
        <f t="shared" si="639"/>
        <v>49</v>
      </c>
      <c r="BL532" s="126" t="e">
        <f>IF(AS532="Signalized",(AC532-BK532)^2/(2*AC532),IF(AS532="Free",PEDBIKE_DELAY(AX532,AW532,AF532,AE532,AO532,AR532,AM532,L532,TRUE),IF(AS532="Stop",1,"Control N/A!")))</f>
        <v>#VALUE!</v>
      </c>
      <c r="BM532" s="125" t="e">
        <f t="shared" si="640"/>
        <v>#VALUE!</v>
      </c>
      <c r="BN532" s="125" t="e">
        <f t="shared" si="641"/>
        <v>#VALUE!</v>
      </c>
      <c r="BO532" s="124" t="e">
        <f t="shared" si="642"/>
        <v>#VALUE!</v>
      </c>
      <c r="BP532" s="310"/>
      <c r="BQ532" s="302">
        <f t="shared" si="643"/>
        <v>1500</v>
      </c>
      <c r="BR532" s="126">
        <v>517</v>
      </c>
      <c r="BS532" s="127">
        <f t="shared" si="644"/>
        <v>1.4248474922637126E-11</v>
      </c>
      <c r="BT532" s="126">
        <f t="shared" si="645"/>
        <v>22.5</v>
      </c>
      <c r="BU532" s="303">
        <f t="shared" si="646"/>
        <v>7.5</v>
      </c>
      <c r="BV532" s="276">
        <f t="shared" si="647"/>
        <v>0.85555555555555551</v>
      </c>
      <c r="BW532" s="276">
        <f t="shared" si="648"/>
        <v>6.9444444444444441E-3</v>
      </c>
      <c r="BX532" s="125">
        <f t="shared" si="649"/>
        <v>1</v>
      </c>
      <c r="BY532" s="125">
        <f t="shared" si="650"/>
        <v>3.1472642632091518E-3</v>
      </c>
      <c r="BZ532" s="125">
        <f t="shared" si="651"/>
        <v>7.5</v>
      </c>
      <c r="CA532" s="125">
        <f t="shared" si="652"/>
        <v>0.13289273713440797</v>
      </c>
      <c r="CB532" s="125">
        <f t="shared" si="653"/>
        <v>0.99836590585294371</v>
      </c>
      <c r="CC532" s="125">
        <f t="shared" si="654"/>
        <v>707.76546446518228</v>
      </c>
      <c r="CD532" s="125">
        <f t="shared" si="655"/>
        <v>1.1565554029711045</v>
      </c>
      <c r="CE532" s="125">
        <f t="shared" si="656"/>
        <v>612</v>
      </c>
      <c r="CF532" s="304" cm="1">
        <f t="array" ref="CF532">PEDBIKE_DELAY(BW532,BV532,AG532,AH532,AP532,AQ532,AN532,L532,FALSE)</f>
        <v>59.903295172809734</v>
      </c>
      <c r="CG532" s="306">
        <f t="shared" si="657"/>
        <v>7.5</v>
      </c>
      <c r="CH532" s="125">
        <f t="shared" si="658"/>
        <v>1</v>
      </c>
      <c r="CI532" s="125">
        <f t="shared" si="659"/>
        <v>3.1472642632091518E-3</v>
      </c>
      <c r="CJ532" s="125">
        <f t="shared" si="660"/>
        <v>7.5</v>
      </c>
      <c r="CK532" s="125">
        <f t="shared" si="661"/>
        <v>0.99836590585294371</v>
      </c>
      <c r="CL532" s="125">
        <f t="shared" si="662"/>
        <v>1</v>
      </c>
      <c r="CM532" s="125">
        <f t="shared" si="663"/>
        <v>706.60890906221118</v>
      </c>
      <c r="CN532" s="125">
        <f t="shared" si="664"/>
        <v>1.1565554029711045</v>
      </c>
      <c r="CO532" s="127">
        <f t="shared" si="665"/>
        <v>612</v>
      </c>
      <c r="CP532" s="125" cm="1">
        <f t="array" ref="CP532">PEDBIKE_DELAY(BW532,AW532,AG532,AH532,AP532,AQ532,AN532,L532,FALSE)</f>
        <v>59.903295172809734</v>
      </c>
      <c r="CQ532" s="126">
        <f t="shared" si="666"/>
        <v>30.5</v>
      </c>
      <c r="CR532" s="126">
        <f t="shared" si="667"/>
        <v>78.5</v>
      </c>
      <c r="CS532" s="126">
        <f t="shared" si="668"/>
        <v>54.5</v>
      </c>
      <c r="CT532" s="304">
        <f t="shared" si="669"/>
        <v>35.950000000000003</v>
      </c>
      <c r="CU532" s="126">
        <f t="shared" si="680"/>
        <v>0</v>
      </c>
      <c r="CV532" s="126">
        <f t="shared" si="670"/>
        <v>0</v>
      </c>
      <c r="CW532" s="127">
        <f t="shared" si="671"/>
        <v>0</v>
      </c>
      <c r="CX532" s="124">
        <f t="shared" si="672"/>
        <v>12</v>
      </c>
      <c r="CY532" s="124">
        <f t="shared" si="681"/>
        <v>4.5045000000000002</v>
      </c>
      <c r="CZ532" s="124">
        <f t="shared" si="682"/>
        <v>0</v>
      </c>
      <c r="DA532" s="125">
        <f t="shared" si="673"/>
        <v>-1.8843000000000001</v>
      </c>
      <c r="DB532" s="125">
        <f t="shared" si="674"/>
        <v>0.84699999999999998</v>
      </c>
      <c r="DC532" s="125">
        <f t="shared" si="675"/>
        <v>3.0951</v>
      </c>
      <c r="DD532" s="125">
        <f t="shared" si="683"/>
        <v>5.5996000000000006</v>
      </c>
      <c r="DE532" s="298" t="str">
        <f t="shared" si="676"/>
        <v>C</v>
      </c>
    </row>
    <row r="533" spans="1:109" x14ac:dyDescent="0.25">
      <c r="A533" s="23">
        <v>1200</v>
      </c>
      <c r="B533" s="23">
        <v>45</v>
      </c>
      <c r="C533" s="23">
        <v>3</v>
      </c>
      <c r="D533" s="23" t="s">
        <v>267</v>
      </c>
      <c r="E533" s="312" t="e">
        <f t="shared" si="608"/>
        <v>#VALUE!</v>
      </c>
      <c r="F533" s="287" t="e">
        <f t="shared" si="609"/>
        <v>#VALUE!</v>
      </c>
      <c r="G533" s="312">
        <f t="shared" si="610"/>
        <v>3.1720999999999999</v>
      </c>
      <c r="H533" s="312">
        <f t="shared" si="610"/>
        <v>6.0861000000000001</v>
      </c>
      <c r="I533" s="287" t="str">
        <f t="shared" si="611"/>
        <v>C</v>
      </c>
      <c r="J533" s="320">
        <f t="shared" si="677"/>
        <v>3</v>
      </c>
      <c r="K533" s="80">
        <f t="shared" si="678"/>
        <v>3</v>
      </c>
      <c r="L533" s="82">
        <f t="shared" si="679"/>
        <v>3</v>
      </c>
      <c r="M533" s="80">
        <f t="shared" si="612"/>
        <v>45</v>
      </c>
      <c r="N533" s="80">
        <f t="shared" si="613"/>
        <v>240</v>
      </c>
      <c r="O533" s="80">
        <f t="shared" si="614"/>
        <v>240</v>
      </c>
      <c r="P533" s="80">
        <f t="shared" si="615"/>
        <v>1200</v>
      </c>
      <c r="Q533" s="80">
        <f t="shared" si="616"/>
        <v>3360</v>
      </c>
      <c r="R533" s="80">
        <f t="shared" si="617"/>
        <v>3360</v>
      </c>
      <c r="S533" s="80">
        <f t="shared" si="618"/>
        <v>120</v>
      </c>
      <c r="T533" s="80">
        <f>0</f>
        <v>0</v>
      </c>
      <c r="U533" s="80">
        <f>'Int. Sens. Plot'!$B$2</f>
        <v>100</v>
      </c>
      <c r="V533" s="80">
        <f>'Int. Sens. Plot'!$B$3</f>
        <v>25</v>
      </c>
      <c r="W533" s="80">
        <f t="shared" si="619"/>
        <v>5</v>
      </c>
      <c r="X533" s="80">
        <f t="shared" si="620"/>
        <v>5</v>
      </c>
      <c r="Y533" s="225">
        <v>0.5</v>
      </c>
      <c r="Z533" s="80">
        <v>0</v>
      </c>
      <c r="AA533" s="86">
        <v>45</v>
      </c>
      <c r="AB533" s="86">
        <v>5</v>
      </c>
      <c r="AC533" s="80">
        <v>90</v>
      </c>
      <c r="AD533" s="80">
        <v>45</v>
      </c>
      <c r="AE533" s="80">
        <v>12</v>
      </c>
      <c r="AF533" s="80">
        <f t="shared" si="621"/>
        <v>45</v>
      </c>
      <c r="AG533" s="80">
        <f t="shared" si="622"/>
        <v>45</v>
      </c>
      <c r="AH533" s="86">
        <v>0</v>
      </c>
      <c r="AI533" s="86">
        <v>12</v>
      </c>
      <c r="AJ533" s="40">
        <v>513.9</v>
      </c>
      <c r="AK533" s="86">
        <v>9</v>
      </c>
      <c r="AL533" s="86">
        <v>0</v>
      </c>
      <c r="AM533" s="91">
        <v>1</v>
      </c>
      <c r="AN533" s="91">
        <v>0.1</v>
      </c>
      <c r="AO533" s="122">
        <v>3.5</v>
      </c>
      <c r="AP533" s="122">
        <v>10</v>
      </c>
      <c r="AQ533" s="122">
        <v>3</v>
      </c>
      <c r="AR533" s="122">
        <v>3</v>
      </c>
      <c r="AS533" s="122" t="str">
        <f t="shared" si="623"/>
        <v>Free</v>
      </c>
      <c r="AT533" s="119" t="s">
        <v>74</v>
      </c>
      <c r="AU533" s="321" t="s">
        <v>74</v>
      </c>
      <c r="AV533" s="306">
        <f t="shared" si="624"/>
        <v>15.857142857142858</v>
      </c>
      <c r="AW533" s="276">
        <f t="shared" si="625"/>
        <v>0.93333333333333335</v>
      </c>
      <c r="AX533" s="276">
        <f t="shared" si="626"/>
        <v>2.7777777777777776E-2</v>
      </c>
      <c r="AY533" s="125">
        <f t="shared" si="627"/>
        <v>51569.685636044676</v>
      </c>
      <c r="AZ533" s="125">
        <f t="shared" si="628"/>
        <v>77354.528454067011</v>
      </c>
      <c r="BA533" s="125">
        <f t="shared" si="629"/>
        <v>103153.2284149465</v>
      </c>
      <c r="BB533" s="125">
        <f t="shared" si="630"/>
        <v>1</v>
      </c>
      <c r="BC533" s="125">
        <f t="shared" si="631"/>
        <v>1</v>
      </c>
      <c r="BD533" s="326" t="e">
        <f t="shared" si="632"/>
        <v>#NUM!</v>
      </c>
      <c r="BE533" s="125">
        <f t="shared" si="633"/>
        <v>2676445</v>
      </c>
      <c r="BF533" s="125">
        <f t="shared" si="634"/>
        <v>3.145884193604767</v>
      </c>
      <c r="BG533" s="125">
        <f t="shared" si="635"/>
        <v>1.1978086274186128</v>
      </c>
      <c r="BH533" s="127">
        <f t="shared" si="636"/>
        <v>280</v>
      </c>
      <c r="BI533" s="125">
        <f t="shared" si="637"/>
        <v>1.6379999999999997</v>
      </c>
      <c r="BJ533" s="125">
        <f t="shared" si="638"/>
        <v>0.17069999999999999</v>
      </c>
      <c r="BK533" s="127">
        <f t="shared" si="639"/>
        <v>49</v>
      </c>
      <c r="BL533" s="126" t="e">
        <f>IF(AS533="Signalized",(AC533-BK533)^2/(2*AC533),IF(AS533="Free",PEDBIKE_DELAY(AX533,AW533,AF533,AE533,AO533,AR533,AM533,L533,TRUE),IF(AS533="Stop",1,"Control N/A!")))</f>
        <v>#VALUE!</v>
      </c>
      <c r="BM533" s="125" t="e">
        <f t="shared" si="640"/>
        <v>#VALUE!</v>
      </c>
      <c r="BN533" s="125" t="e">
        <f t="shared" si="641"/>
        <v>#VALUE!</v>
      </c>
      <c r="BO533" s="124" t="e">
        <f t="shared" si="642"/>
        <v>#VALUE!</v>
      </c>
      <c r="BP533" s="310"/>
      <c r="BQ533" s="302">
        <f t="shared" si="643"/>
        <v>1500</v>
      </c>
      <c r="BR533" s="126">
        <v>518</v>
      </c>
      <c r="BS533" s="127">
        <f t="shared" si="644"/>
        <v>7.5409342646286894E-13</v>
      </c>
      <c r="BT533" s="126">
        <f t="shared" si="645"/>
        <v>22.5</v>
      </c>
      <c r="BU533" s="303">
        <f t="shared" si="646"/>
        <v>7.5</v>
      </c>
      <c r="BV533" s="276">
        <f t="shared" si="647"/>
        <v>0.93333333333333335</v>
      </c>
      <c r="BW533" s="276">
        <f t="shared" si="648"/>
        <v>6.9444444444444441E-3</v>
      </c>
      <c r="BX533" s="125">
        <f t="shared" si="649"/>
        <v>1</v>
      </c>
      <c r="BY533" s="125">
        <f t="shared" si="650"/>
        <v>2.9245599860305413E-3</v>
      </c>
      <c r="BZ533" s="125">
        <f t="shared" si="651"/>
        <v>7.5</v>
      </c>
      <c r="CA533" s="125">
        <f t="shared" si="652"/>
        <v>0.1440604765877348</v>
      </c>
      <c r="CB533" s="125">
        <f t="shared" si="653"/>
        <v>0.99908811803444553</v>
      </c>
      <c r="CC533" s="125">
        <f t="shared" si="654"/>
        <v>1167.4572529593063</v>
      </c>
      <c r="CD533" s="125">
        <f t="shared" si="655"/>
        <v>1.0645832145294083</v>
      </c>
      <c r="CE533" s="125">
        <f t="shared" si="656"/>
        <v>1097</v>
      </c>
      <c r="CF533" s="304" cm="1">
        <f t="array" ref="CF533">PEDBIKE_DELAY(BW533,BV533,AG533,AH533,AP533,AQ533,AN533,L533,FALSE)</f>
        <v>73.279569643591771</v>
      </c>
      <c r="CG533" s="306">
        <f t="shared" si="657"/>
        <v>7.5</v>
      </c>
      <c r="CH533" s="125">
        <f t="shared" si="658"/>
        <v>1</v>
      </c>
      <c r="CI533" s="125">
        <f t="shared" si="659"/>
        <v>2.9245599860305413E-3</v>
      </c>
      <c r="CJ533" s="125">
        <f t="shared" si="660"/>
        <v>7.5</v>
      </c>
      <c r="CK533" s="125">
        <f t="shared" si="661"/>
        <v>0.99908811803444553</v>
      </c>
      <c r="CL533" s="125">
        <f t="shared" si="662"/>
        <v>1</v>
      </c>
      <c r="CM533" s="125">
        <f t="shared" si="663"/>
        <v>1166.3926697447769</v>
      </c>
      <c r="CN533" s="125">
        <f t="shared" si="664"/>
        <v>1.0645832145294083</v>
      </c>
      <c r="CO533" s="127">
        <f t="shared" si="665"/>
        <v>1097</v>
      </c>
      <c r="CP533" s="125" cm="1">
        <f t="array" ref="CP533">PEDBIKE_DELAY(BW533,AW533,AG533,AH533,AP533,AQ533,AN533,L533,FALSE)</f>
        <v>73.279569643591771</v>
      </c>
      <c r="CQ533" s="126">
        <f t="shared" si="666"/>
        <v>30.5</v>
      </c>
      <c r="CR533" s="126">
        <f t="shared" si="667"/>
        <v>78.5</v>
      </c>
      <c r="CS533" s="126">
        <f t="shared" si="668"/>
        <v>54.5</v>
      </c>
      <c r="CT533" s="304">
        <f t="shared" si="669"/>
        <v>35.950000000000003</v>
      </c>
      <c r="CU533" s="126">
        <f t="shared" si="680"/>
        <v>0</v>
      </c>
      <c r="CV533" s="126">
        <f t="shared" si="670"/>
        <v>0</v>
      </c>
      <c r="CW533" s="127">
        <f t="shared" si="671"/>
        <v>0</v>
      </c>
      <c r="CX533" s="124">
        <f t="shared" si="672"/>
        <v>12</v>
      </c>
      <c r="CY533" s="124">
        <f t="shared" si="681"/>
        <v>4.9139999999999997</v>
      </c>
      <c r="CZ533" s="124">
        <f t="shared" si="682"/>
        <v>0</v>
      </c>
      <c r="DA533" s="125">
        <f t="shared" si="673"/>
        <v>-1.8843000000000001</v>
      </c>
      <c r="DB533" s="125">
        <f t="shared" si="674"/>
        <v>0.92399999999999993</v>
      </c>
      <c r="DC533" s="125">
        <f t="shared" si="675"/>
        <v>3.1720999999999999</v>
      </c>
      <c r="DD533" s="125">
        <f t="shared" si="683"/>
        <v>6.0861000000000001</v>
      </c>
      <c r="DE533" s="298" t="str">
        <f t="shared" si="676"/>
        <v>C</v>
      </c>
    </row>
    <row r="534" spans="1:109" x14ac:dyDescent="0.25">
      <c r="A534" s="23">
        <v>100</v>
      </c>
      <c r="B534" s="23">
        <v>15</v>
      </c>
      <c r="C534" s="23">
        <v>4</v>
      </c>
      <c r="D534" s="23" t="s">
        <v>267</v>
      </c>
      <c r="E534" s="312">
        <f t="shared" si="608"/>
        <v>2.0734802291771612</v>
      </c>
      <c r="F534" s="287" t="str">
        <f t="shared" si="609"/>
        <v>B</v>
      </c>
      <c r="G534" s="312">
        <f t="shared" si="610"/>
        <v>2.4894500000000002</v>
      </c>
      <c r="H534" s="312">
        <f t="shared" si="610"/>
        <v>0.62595000000000012</v>
      </c>
      <c r="I534" s="287" t="str">
        <f t="shared" si="611"/>
        <v>B</v>
      </c>
      <c r="J534" s="320">
        <f t="shared" si="677"/>
        <v>4</v>
      </c>
      <c r="K534" s="80">
        <f t="shared" si="678"/>
        <v>4</v>
      </c>
      <c r="L534" s="82">
        <f t="shared" si="679"/>
        <v>4</v>
      </c>
      <c r="M534" s="80">
        <f t="shared" si="612"/>
        <v>15</v>
      </c>
      <c r="N534" s="80">
        <f t="shared" si="613"/>
        <v>20</v>
      </c>
      <c r="O534" s="80">
        <f t="shared" si="614"/>
        <v>20</v>
      </c>
      <c r="P534" s="80">
        <f t="shared" si="615"/>
        <v>100</v>
      </c>
      <c r="Q534" s="80">
        <f t="shared" si="616"/>
        <v>280</v>
      </c>
      <c r="R534" s="80">
        <f t="shared" si="617"/>
        <v>280</v>
      </c>
      <c r="S534" s="80">
        <f t="shared" si="618"/>
        <v>10</v>
      </c>
      <c r="T534" s="80">
        <f>0</f>
        <v>0</v>
      </c>
      <c r="U534" s="80">
        <f>'Int. Sens. Plot'!$B$2</f>
        <v>100</v>
      </c>
      <c r="V534" s="80">
        <f>'Int. Sens. Plot'!$B$3</f>
        <v>25</v>
      </c>
      <c r="W534" s="80">
        <f t="shared" si="619"/>
        <v>5</v>
      </c>
      <c r="X534" s="80">
        <f t="shared" si="620"/>
        <v>5</v>
      </c>
      <c r="Y534" s="225">
        <v>0.5</v>
      </c>
      <c r="Z534" s="80">
        <v>0</v>
      </c>
      <c r="AA534" s="86">
        <v>45</v>
      </c>
      <c r="AB534" s="86">
        <v>5</v>
      </c>
      <c r="AC534" s="80">
        <v>90</v>
      </c>
      <c r="AD534" s="80">
        <v>45</v>
      </c>
      <c r="AE534" s="80">
        <v>12</v>
      </c>
      <c r="AF534" s="80">
        <f t="shared" si="621"/>
        <v>57</v>
      </c>
      <c r="AG534" s="80">
        <f t="shared" si="622"/>
        <v>57</v>
      </c>
      <c r="AH534" s="86">
        <v>0</v>
      </c>
      <c r="AI534" s="86">
        <v>12</v>
      </c>
      <c r="AJ534" s="40">
        <v>514.9</v>
      </c>
      <c r="AK534" s="86">
        <v>9</v>
      </c>
      <c r="AL534" s="86">
        <v>0</v>
      </c>
      <c r="AM534" s="91">
        <v>1</v>
      </c>
      <c r="AN534" s="91">
        <v>0.1</v>
      </c>
      <c r="AO534" s="122">
        <v>3.5</v>
      </c>
      <c r="AP534" s="122">
        <v>10</v>
      </c>
      <c r="AQ534" s="122">
        <v>3</v>
      </c>
      <c r="AR534" s="122">
        <v>3</v>
      </c>
      <c r="AS534" s="122" t="str">
        <f t="shared" si="623"/>
        <v>Free</v>
      </c>
      <c r="AT534" s="119" t="s">
        <v>74</v>
      </c>
      <c r="AU534" s="321" t="s">
        <v>74</v>
      </c>
      <c r="AV534" s="306">
        <f t="shared" si="624"/>
        <v>19.285714285714285</v>
      </c>
      <c r="AW534" s="276">
        <f t="shared" si="625"/>
        <v>7.7777777777777779E-2</v>
      </c>
      <c r="AX534" s="276">
        <f t="shared" si="626"/>
        <v>2.7777777777777776E-2</v>
      </c>
      <c r="AY534" s="125">
        <f t="shared" si="627"/>
        <v>1.0737530109471614</v>
      </c>
      <c r="AZ534" s="125">
        <f t="shared" si="628"/>
        <v>1.610629516420742</v>
      </c>
      <c r="BA534" s="125">
        <f t="shared" si="629"/>
        <v>19.433220307608607</v>
      </c>
      <c r="BB534" s="125">
        <f t="shared" si="630"/>
        <v>0.31467916125729578</v>
      </c>
      <c r="BC534" s="125">
        <f t="shared" si="631"/>
        <v>0.77941511464762558</v>
      </c>
      <c r="BD534" s="326">
        <f t="shared" si="632"/>
        <v>33.353518293623779</v>
      </c>
      <c r="BE534" s="125">
        <f t="shared" si="633"/>
        <v>4</v>
      </c>
      <c r="BF534" s="125">
        <f t="shared" si="634"/>
        <v>235.10550661108735</v>
      </c>
      <c r="BG534" s="125">
        <f t="shared" si="635"/>
        <v>1.3886920442435355</v>
      </c>
      <c r="BH534" s="127">
        <f t="shared" si="636"/>
        <v>17.5</v>
      </c>
      <c r="BI534" s="125">
        <f t="shared" si="637"/>
        <v>3.4124999999999996E-2</v>
      </c>
      <c r="BJ534" s="125">
        <f t="shared" si="638"/>
        <v>1.4225E-2</v>
      </c>
      <c r="BK534" s="127">
        <f t="shared" si="639"/>
        <v>49</v>
      </c>
      <c r="BL534" s="126">
        <f>IF(AS534="Signalized",(AC534-BK534)^2/(2*AC534),IF(AS534="Free",PEDBIKE_DELAY(AX534,AW534,AF534,AE534,AO534,AR534,AM534,L534,TRUE),IF(AS534="Stop",1,"Control N/A!")))</f>
        <v>2.4996837223441588</v>
      </c>
      <c r="BM534" s="125">
        <f t="shared" si="640"/>
        <v>3.6738184933625628E-2</v>
      </c>
      <c r="BN534" s="125">
        <f t="shared" si="641"/>
        <v>2.0734802291771612</v>
      </c>
      <c r="BO534" s="124" t="str">
        <f t="shared" si="642"/>
        <v>B</v>
      </c>
      <c r="BP534" s="310"/>
      <c r="BQ534" s="302">
        <f t="shared" si="643"/>
        <v>1500</v>
      </c>
      <c r="BR534" s="126">
        <v>519</v>
      </c>
      <c r="BS534" s="127">
        <f t="shared" si="644"/>
        <v>41.960968853693366</v>
      </c>
      <c r="BT534" s="126">
        <f t="shared" si="645"/>
        <v>16.023264609808329</v>
      </c>
      <c r="BU534" s="303">
        <f t="shared" si="646"/>
        <v>8.6999999999999993</v>
      </c>
      <c r="BV534" s="276">
        <f t="shared" si="647"/>
        <v>7.7777777777777779E-2</v>
      </c>
      <c r="BW534" s="276">
        <f t="shared" si="648"/>
        <v>6.9444444444444441E-3</v>
      </c>
      <c r="BX534" s="125">
        <f t="shared" si="649"/>
        <v>1</v>
      </c>
      <c r="BY534" s="125">
        <f t="shared" si="650"/>
        <v>6.8317239642296843E-2</v>
      </c>
      <c r="BZ534" s="125">
        <f t="shared" si="651"/>
        <v>8.6999999999999993</v>
      </c>
      <c r="CA534" s="125">
        <f t="shared" si="652"/>
        <v>1.180115862305986E-2</v>
      </c>
      <c r="CB534" s="125">
        <f t="shared" si="653"/>
        <v>0.4916914666578065</v>
      </c>
      <c r="CC534" s="125">
        <f t="shared" si="654"/>
        <v>7.5999513045549545</v>
      </c>
      <c r="CD534" s="125">
        <f t="shared" si="655"/>
        <v>3.863120101090435</v>
      </c>
      <c r="CE534" s="125">
        <f t="shared" si="656"/>
        <v>2</v>
      </c>
      <c r="CF534" s="304" cm="1">
        <f t="array" ref="CF534">PEDBIKE_DELAY(BW534,BV534,AG534,AH534,AP534,AQ534,AN534,L534,FALSE)</f>
        <v>1.9532750203840155</v>
      </c>
      <c r="CG534" s="306">
        <f t="shared" si="657"/>
        <v>8.6999999999999993</v>
      </c>
      <c r="CH534" s="125">
        <f t="shared" si="658"/>
        <v>1</v>
      </c>
      <c r="CI534" s="125">
        <f t="shared" si="659"/>
        <v>6.8317239642296843E-2</v>
      </c>
      <c r="CJ534" s="125">
        <f t="shared" si="660"/>
        <v>8.6999999999999993</v>
      </c>
      <c r="CK534" s="125">
        <f t="shared" si="661"/>
        <v>0.49169146665780539</v>
      </c>
      <c r="CL534" s="125">
        <f t="shared" si="662"/>
        <v>1</v>
      </c>
      <c r="CM534" s="125">
        <f t="shared" si="663"/>
        <v>3.7368312034645355</v>
      </c>
      <c r="CN534" s="125">
        <f t="shared" si="664"/>
        <v>3.863120101090435</v>
      </c>
      <c r="CO534" s="127">
        <f t="shared" si="665"/>
        <v>2</v>
      </c>
      <c r="CP534" s="125" cm="1">
        <f t="array" ref="CP534">PEDBIKE_DELAY(BW534,AW534,AG534,AH534,AP534,AQ534,AN534,L534,FALSE)</f>
        <v>1.9532750203840155</v>
      </c>
      <c r="CQ534" s="126">
        <f t="shared" si="666"/>
        <v>30.5</v>
      </c>
      <c r="CR534" s="126">
        <f t="shared" si="667"/>
        <v>78.5</v>
      </c>
      <c r="CS534" s="126">
        <f t="shared" si="668"/>
        <v>54.5</v>
      </c>
      <c r="CT534" s="304">
        <f t="shared" si="669"/>
        <v>29.473264609808332</v>
      </c>
      <c r="CU534" s="126">
        <f t="shared" si="680"/>
        <v>0</v>
      </c>
      <c r="CV534" s="126">
        <f t="shared" si="670"/>
        <v>0</v>
      </c>
      <c r="CW534" s="127">
        <f t="shared" si="671"/>
        <v>0</v>
      </c>
      <c r="CX534" s="124">
        <f t="shared" si="672"/>
        <v>12</v>
      </c>
      <c r="CY534" s="124">
        <f t="shared" si="681"/>
        <v>0.13649999999999998</v>
      </c>
      <c r="CZ534" s="124">
        <f t="shared" si="682"/>
        <v>0</v>
      </c>
      <c r="DA534" s="125">
        <f t="shared" si="673"/>
        <v>-1.7006999999999999</v>
      </c>
      <c r="DB534" s="125">
        <f t="shared" si="674"/>
        <v>5.7750000000000003E-2</v>
      </c>
      <c r="DC534" s="125">
        <f t="shared" si="675"/>
        <v>2.4894500000000002</v>
      </c>
      <c r="DD534" s="125">
        <f t="shared" si="683"/>
        <v>0.62595000000000012</v>
      </c>
      <c r="DE534" s="298" t="str">
        <f t="shared" si="676"/>
        <v>B</v>
      </c>
    </row>
    <row r="535" spans="1:109" x14ac:dyDescent="0.25">
      <c r="A535" s="23">
        <v>200</v>
      </c>
      <c r="B535" s="23">
        <v>15</v>
      </c>
      <c r="C535" s="23">
        <v>4</v>
      </c>
      <c r="D535" s="23" t="s">
        <v>267</v>
      </c>
      <c r="E535" s="312">
        <f t="shared" si="608"/>
        <v>2.1203403922050867</v>
      </c>
      <c r="F535" s="287" t="str">
        <f t="shared" si="609"/>
        <v>B</v>
      </c>
      <c r="G535" s="312">
        <f t="shared" si="610"/>
        <v>2.5471999999999997</v>
      </c>
      <c r="H535" s="312">
        <f t="shared" si="610"/>
        <v>0.82020000000000004</v>
      </c>
      <c r="I535" s="287" t="str">
        <f t="shared" si="611"/>
        <v>B</v>
      </c>
      <c r="J535" s="320">
        <f t="shared" si="677"/>
        <v>4</v>
      </c>
      <c r="K535" s="80">
        <f t="shared" si="678"/>
        <v>4</v>
      </c>
      <c r="L535" s="82">
        <f t="shared" si="679"/>
        <v>4</v>
      </c>
      <c r="M535" s="80">
        <f t="shared" si="612"/>
        <v>15</v>
      </c>
      <c r="N535" s="80">
        <f t="shared" si="613"/>
        <v>40</v>
      </c>
      <c r="O535" s="80">
        <f t="shared" si="614"/>
        <v>40</v>
      </c>
      <c r="P535" s="80">
        <f t="shared" si="615"/>
        <v>200</v>
      </c>
      <c r="Q535" s="80">
        <f t="shared" si="616"/>
        <v>560</v>
      </c>
      <c r="R535" s="80">
        <f t="shared" si="617"/>
        <v>560</v>
      </c>
      <c r="S535" s="80">
        <f t="shared" si="618"/>
        <v>20</v>
      </c>
      <c r="T535" s="80">
        <f>0</f>
        <v>0</v>
      </c>
      <c r="U535" s="80">
        <f>'Int. Sens. Plot'!$B$2</f>
        <v>100</v>
      </c>
      <c r="V535" s="80">
        <f>'Int. Sens. Plot'!$B$3</f>
        <v>25</v>
      </c>
      <c r="W535" s="80">
        <f t="shared" si="619"/>
        <v>5</v>
      </c>
      <c r="X535" s="80">
        <f t="shared" si="620"/>
        <v>5</v>
      </c>
      <c r="Y535" s="225">
        <v>0.5</v>
      </c>
      <c r="Z535" s="80">
        <v>0</v>
      </c>
      <c r="AA535" s="86">
        <v>45</v>
      </c>
      <c r="AB535" s="86">
        <v>5</v>
      </c>
      <c r="AC535" s="80">
        <v>90</v>
      </c>
      <c r="AD535" s="80">
        <v>45</v>
      </c>
      <c r="AE535" s="80">
        <v>12</v>
      </c>
      <c r="AF535" s="80">
        <f t="shared" si="621"/>
        <v>57</v>
      </c>
      <c r="AG535" s="80">
        <f t="shared" si="622"/>
        <v>57</v>
      </c>
      <c r="AH535" s="86">
        <v>0</v>
      </c>
      <c r="AI535" s="86">
        <v>12</v>
      </c>
      <c r="AJ535" s="40">
        <v>515.9</v>
      </c>
      <c r="AK535" s="86">
        <v>9</v>
      </c>
      <c r="AL535" s="86">
        <v>0</v>
      </c>
      <c r="AM535" s="91">
        <v>1</v>
      </c>
      <c r="AN535" s="91">
        <v>0.1</v>
      </c>
      <c r="AO535" s="122">
        <v>3.5</v>
      </c>
      <c r="AP535" s="122">
        <v>10</v>
      </c>
      <c r="AQ535" s="122">
        <v>3</v>
      </c>
      <c r="AR535" s="122">
        <v>3</v>
      </c>
      <c r="AS535" s="122" t="str">
        <f t="shared" si="623"/>
        <v>Free</v>
      </c>
      <c r="AT535" s="119" t="s">
        <v>74</v>
      </c>
      <c r="AU535" s="321" t="s">
        <v>74</v>
      </c>
      <c r="AV535" s="306">
        <f t="shared" si="624"/>
        <v>19.285714285714285</v>
      </c>
      <c r="AW535" s="276">
        <f t="shared" si="625"/>
        <v>0.15555555555555556</v>
      </c>
      <c r="AX535" s="276">
        <f t="shared" si="626"/>
        <v>2.7777777777777776E-2</v>
      </c>
      <c r="AY535" s="125">
        <f t="shared" si="627"/>
        <v>2.3598932431625417</v>
      </c>
      <c r="AZ535" s="125">
        <f t="shared" si="628"/>
        <v>3.5398398647438127</v>
      </c>
      <c r="BA535" s="125">
        <f t="shared" si="629"/>
        <v>22.005500772039369</v>
      </c>
      <c r="BB535" s="125">
        <f t="shared" si="630"/>
        <v>0.57504392760413836</v>
      </c>
      <c r="BC535" s="125">
        <f t="shared" si="631"/>
        <v>0.96738809580384855</v>
      </c>
      <c r="BD535" s="326">
        <f t="shared" si="632"/>
        <v>174.37612644012569</v>
      </c>
      <c r="BE535" s="125">
        <f t="shared" si="633"/>
        <v>20</v>
      </c>
      <c r="BF535" s="125">
        <f t="shared" si="634"/>
        <v>54.490343605789612</v>
      </c>
      <c r="BG535" s="125">
        <f t="shared" si="635"/>
        <v>1.3886920442435355</v>
      </c>
      <c r="BH535" s="127">
        <f t="shared" si="636"/>
        <v>35</v>
      </c>
      <c r="BI535" s="125">
        <f t="shared" si="637"/>
        <v>6.8249999999999991E-2</v>
      </c>
      <c r="BJ535" s="125">
        <f t="shared" si="638"/>
        <v>2.845E-2</v>
      </c>
      <c r="BK535" s="127">
        <f t="shared" si="639"/>
        <v>49</v>
      </c>
      <c r="BL535" s="126">
        <f>IF(AS535="Signalized",(AC535-BK535)^2/(2*AC535),IF(AS535="Free",PEDBIKE_DELAY(AX535,AW535,AF535,AE535,AO535,AR535,AM535,L535,TRUE),IF(AS535="Stop",1,"Control N/A!")))</f>
        <v>2.4085169174184795</v>
      </c>
      <c r="BM535" s="125">
        <f t="shared" si="640"/>
        <v>3.5248347961551151E-2</v>
      </c>
      <c r="BN535" s="125">
        <f t="shared" si="641"/>
        <v>2.1203403922050867</v>
      </c>
      <c r="BO535" s="124" t="str">
        <f t="shared" si="642"/>
        <v>B</v>
      </c>
      <c r="BP535" s="310"/>
      <c r="BQ535" s="302">
        <f t="shared" si="643"/>
        <v>1500</v>
      </c>
      <c r="BR535" s="126">
        <v>520</v>
      </c>
      <c r="BS535" s="127">
        <f t="shared" si="644"/>
        <v>2.32169013927393</v>
      </c>
      <c r="BT535" s="126">
        <f t="shared" si="645"/>
        <v>22.5</v>
      </c>
      <c r="BU535" s="303">
        <f t="shared" si="646"/>
        <v>8.6999999999999993</v>
      </c>
      <c r="BV535" s="276">
        <f t="shared" si="647"/>
        <v>0.15555555555555556</v>
      </c>
      <c r="BW535" s="276">
        <f t="shared" si="648"/>
        <v>6.9444444444444441E-3</v>
      </c>
      <c r="BX535" s="125">
        <f t="shared" si="649"/>
        <v>1</v>
      </c>
      <c r="BY535" s="125">
        <f t="shared" si="650"/>
        <v>3.9038437134895437E-2</v>
      </c>
      <c r="BZ535" s="125">
        <f t="shared" si="651"/>
        <v>8.6999999999999993</v>
      </c>
      <c r="CA535" s="125">
        <f t="shared" si="652"/>
        <v>2.3463049901273125E-2</v>
      </c>
      <c r="CB535" s="125">
        <f t="shared" si="653"/>
        <v>0.74162243493150815</v>
      </c>
      <c r="CC535" s="125">
        <f t="shared" si="654"/>
        <v>13.149495893718882</v>
      </c>
      <c r="CD535" s="125">
        <f t="shared" si="655"/>
        <v>3.3975347308972377</v>
      </c>
      <c r="CE535" s="125">
        <f t="shared" si="656"/>
        <v>4</v>
      </c>
      <c r="CF535" s="304" cm="1">
        <f t="array" ref="CF535">PEDBIKE_DELAY(BW535,BV535,AG535,AH535,AP535,AQ535,AN535,L535,FALSE)</f>
        <v>4.6274339427604669</v>
      </c>
      <c r="CG535" s="306">
        <f t="shared" si="657"/>
        <v>8.6999999999999993</v>
      </c>
      <c r="CH535" s="125">
        <f t="shared" si="658"/>
        <v>1</v>
      </c>
      <c r="CI535" s="125">
        <f t="shared" si="659"/>
        <v>3.9038437134895437E-2</v>
      </c>
      <c r="CJ535" s="125">
        <f t="shared" si="660"/>
        <v>8.6999999999999993</v>
      </c>
      <c r="CK535" s="125">
        <f t="shared" si="661"/>
        <v>0.74162243493150704</v>
      </c>
      <c r="CL535" s="125">
        <f t="shared" si="662"/>
        <v>1</v>
      </c>
      <c r="CM535" s="125">
        <f t="shared" si="663"/>
        <v>9.7519611628216651</v>
      </c>
      <c r="CN535" s="125">
        <f t="shared" si="664"/>
        <v>3.3975347308972377</v>
      </c>
      <c r="CO535" s="127">
        <f t="shared" si="665"/>
        <v>4</v>
      </c>
      <c r="CP535" s="125" cm="1">
        <f t="array" ref="CP535">PEDBIKE_DELAY(BW535,AW535,AG535,AH535,AP535,AQ535,AN535,L535,FALSE)</f>
        <v>4.6274339427604669</v>
      </c>
      <c r="CQ535" s="126">
        <f t="shared" si="666"/>
        <v>30.5</v>
      </c>
      <c r="CR535" s="126">
        <f t="shared" si="667"/>
        <v>78.5</v>
      </c>
      <c r="CS535" s="126">
        <f t="shared" si="668"/>
        <v>54.5</v>
      </c>
      <c r="CT535" s="304">
        <f t="shared" si="669"/>
        <v>35.950000000000003</v>
      </c>
      <c r="CU535" s="126">
        <f t="shared" si="680"/>
        <v>0</v>
      </c>
      <c r="CV535" s="126">
        <f t="shared" si="670"/>
        <v>0</v>
      </c>
      <c r="CW535" s="127">
        <f t="shared" si="671"/>
        <v>0</v>
      </c>
      <c r="CX535" s="124">
        <f t="shared" si="672"/>
        <v>12</v>
      </c>
      <c r="CY535" s="124">
        <f t="shared" si="681"/>
        <v>0.27299999999999996</v>
      </c>
      <c r="CZ535" s="124">
        <f t="shared" si="682"/>
        <v>0</v>
      </c>
      <c r="DA535" s="125">
        <f t="shared" si="673"/>
        <v>-1.7006999999999999</v>
      </c>
      <c r="DB535" s="125">
        <f t="shared" si="674"/>
        <v>0.11550000000000001</v>
      </c>
      <c r="DC535" s="125">
        <f t="shared" si="675"/>
        <v>2.5471999999999997</v>
      </c>
      <c r="DD535" s="125">
        <f t="shared" si="683"/>
        <v>0.82020000000000004</v>
      </c>
      <c r="DE535" s="298" t="str">
        <f t="shared" si="676"/>
        <v>B</v>
      </c>
    </row>
    <row r="536" spans="1:109" x14ac:dyDescent="0.25">
      <c r="A536" s="23">
        <v>300</v>
      </c>
      <c r="B536" s="23">
        <v>15</v>
      </c>
      <c r="C536" s="23">
        <v>4</v>
      </c>
      <c r="D536" s="23" t="s">
        <v>267</v>
      </c>
      <c r="E536" s="312">
        <f t="shared" si="608"/>
        <v>2.1602587181853332</v>
      </c>
      <c r="F536" s="287" t="str">
        <f t="shared" si="609"/>
        <v>B</v>
      </c>
      <c r="G536" s="312">
        <f t="shared" si="610"/>
        <v>2.6049500000000001</v>
      </c>
      <c r="H536" s="312">
        <f t="shared" si="610"/>
        <v>1.0144500000000001</v>
      </c>
      <c r="I536" s="287" t="str">
        <f t="shared" si="611"/>
        <v>B</v>
      </c>
      <c r="J536" s="320">
        <f t="shared" si="677"/>
        <v>4</v>
      </c>
      <c r="K536" s="80">
        <f t="shared" si="678"/>
        <v>4</v>
      </c>
      <c r="L536" s="82">
        <f t="shared" si="679"/>
        <v>4</v>
      </c>
      <c r="M536" s="80">
        <f t="shared" si="612"/>
        <v>15</v>
      </c>
      <c r="N536" s="80">
        <f t="shared" si="613"/>
        <v>60</v>
      </c>
      <c r="O536" s="80">
        <f t="shared" si="614"/>
        <v>60</v>
      </c>
      <c r="P536" s="80">
        <f t="shared" si="615"/>
        <v>300</v>
      </c>
      <c r="Q536" s="80">
        <f t="shared" si="616"/>
        <v>840</v>
      </c>
      <c r="R536" s="80">
        <f t="shared" si="617"/>
        <v>840</v>
      </c>
      <c r="S536" s="80">
        <f t="shared" si="618"/>
        <v>30</v>
      </c>
      <c r="T536" s="80">
        <f>0</f>
        <v>0</v>
      </c>
      <c r="U536" s="80">
        <f>'Int. Sens. Plot'!$B$2</f>
        <v>100</v>
      </c>
      <c r="V536" s="80">
        <f>'Int. Sens. Plot'!$B$3</f>
        <v>25</v>
      </c>
      <c r="W536" s="80">
        <f t="shared" si="619"/>
        <v>5</v>
      </c>
      <c r="X536" s="80">
        <f t="shared" si="620"/>
        <v>5</v>
      </c>
      <c r="Y536" s="225">
        <v>0.5</v>
      </c>
      <c r="Z536" s="80">
        <v>0</v>
      </c>
      <c r="AA536" s="86">
        <v>45</v>
      </c>
      <c r="AB536" s="86">
        <v>5</v>
      </c>
      <c r="AC536" s="80">
        <v>90</v>
      </c>
      <c r="AD536" s="80">
        <v>45</v>
      </c>
      <c r="AE536" s="80">
        <v>12</v>
      </c>
      <c r="AF536" s="80">
        <f t="shared" si="621"/>
        <v>57</v>
      </c>
      <c r="AG536" s="80">
        <f t="shared" si="622"/>
        <v>57</v>
      </c>
      <c r="AH536" s="86">
        <v>0</v>
      </c>
      <c r="AI536" s="86">
        <v>12</v>
      </c>
      <c r="AJ536" s="40">
        <v>516.9</v>
      </c>
      <c r="AK536" s="86">
        <v>9</v>
      </c>
      <c r="AL536" s="86">
        <v>0</v>
      </c>
      <c r="AM536" s="91">
        <v>1</v>
      </c>
      <c r="AN536" s="91">
        <v>0.1</v>
      </c>
      <c r="AO536" s="122">
        <v>3.5</v>
      </c>
      <c r="AP536" s="122">
        <v>10</v>
      </c>
      <c r="AQ536" s="122">
        <v>3</v>
      </c>
      <c r="AR536" s="122">
        <v>3</v>
      </c>
      <c r="AS536" s="122" t="str">
        <f t="shared" si="623"/>
        <v>Free</v>
      </c>
      <c r="AT536" s="119" t="s">
        <v>74</v>
      </c>
      <c r="AU536" s="321" t="s">
        <v>74</v>
      </c>
      <c r="AV536" s="306">
        <f t="shared" si="624"/>
        <v>19.285714285714285</v>
      </c>
      <c r="AW536" s="276">
        <f t="shared" si="625"/>
        <v>0.23333333333333334</v>
      </c>
      <c r="AX536" s="276">
        <f t="shared" si="626"/>
        <v>2.7777777777777776E-2</v>
      </c>
      <c r="AY536" s="125">
        <f t="shared" si="627"/>
        <v>6.732853941610216</v>
      </c>
      <c r="AZ536" s="125">
        <f t="shared" si="628"/>
        <v>10.099280912415324</v>
      </c>
      <c r="BA536" s="125">
        <f t="shared" si="629"/>
        <v>30.751422168934717</v>
      </c>
      <c r="BB536" s="125">
        <f t="shared" si="630"/>
        <v>0.83367855707163208</v>
      </c>
      <c r="BC536" s="125">
        <f t="shared" si="631"/>
        <v>0.99923476825809565</v>
      </c>
      <c r="BD536" s="326">
        <f t="shared" si="632"/>
        <v>5569.7693479872987</v>
      </c>
      <c r="BE536" s="125">
        <f t="shared" si="633"/>
        <v>90</v>
      </c>
      <c r="BF536" s="125">
        <f t="shared" si="634"/>
        <v>24.353643848965135</v>
      </c>
      <c r="BG536" s="125">
        <f t="shared" si="635"/>
        <v>1.3886920442435355</v>
      </c>
      <c r="BH536" s="127">
        <f t="shared" si="636"/>
        <v>52.5</v>
      </c>
      <c r="BI536" s="125">
        <f t="shared" si="637"/>
        <v>0.10237499999999999</v>
      </c>
      <c r="BJ536" s="125">
        <f t="shared" si="638"/>
        <v>4.2674999999999998E-2</v>
      </c>
      <c r="BK536" s="127">
        <f t="shared" si="639"/>
        <v>49</v>
      </c>
      <c r="BL536" s="126">
        <f>IF(AS536="Signalized",(AC536-BK536)^2/(2*AC536),IF(AS536="Free",PEDBIKE_DELAY(AX536,AW536,AF536,AE536,AO536,AR536,AM536,L536,TRUE),IF(AS536="Stop",1,"Control N/A!")))</f>
        <v>1.9517862639718915</v>
      </c>
      <c r="BM536" s="125">
        <f t="shared" si="640"/>
        <v>2.6816673941797816E-2</v>
      </c>
      <c r="BN536" s="125">
        <f t="shared" si="641"/>
        <v>2.1602587181853332</v>
      </c>
      <c r="BO536" s="124" t="str">
        <f t="shared" si="642"/>
        <v>B</v>
      </c>
      <c r="BP536" s="310"/>
      <c r="BQ536" s="302">
        <f t="shared" si="643"/>
        <v>1500</v>
      </c>
      <c r="BR536" s="126">
        <v>521</v>
      </c>
      <c r="BS536" s="127">
        <f t="shared" si="644"/>
        <v>0.12703913037356607</v>
      </c>
      <c r="BT536" s="126">
        <f t="shared" si="645"/>
        <v>22.5</v>
      </c>
      <c r="BU536" s="303">
        <f t="shared" si="646"/>
        <v>8.6999999999999993</v>
      </c>
      <c r="BV536" s="276">
        <f t="shared" si="647"/>
        <v>0.23333333333333334</v>
      </c>
      <c r="BW536" s="276">
        <f t="shared" si="648"/>
        <v>6.9444444444444441E-3</v>
      </c>
      <c r="BX536" s="125">
        <f t="shared" si="649"/>
        <v>1</v>
      </c>
      <c r="BY536" s="125">
        <f t="shared" si="650"/>
        <v>2.2809739234830238E-2</v>
      </c>
      <c r="BZ536" s="125">
        <f t="shared" si="651"/>
        <v>8.6999999999999993</v>
      </c>
      <c r="CA536" s="125">
        <f t="shared" si="652"/>
        <v>3.4987317350667291E-2</v>
      </c>
      <c r="CB536" s="125">
        <f t="shared" si="653"/>
        <v>0.86866447885150699</v>
      </c>
      <c r="CC536" s="125">
        <f t="shared" si="654"/>
        <v>22.616424261696668</v>
      </c>
      <c r="CD536" s="125">
        <f t="shared" si="655"/>
        <v>2.9703398669253551</v>
      </c>
      <c r="CE536" s="125">
        <f t="shared" si="656"/>
        <v>8</v>
      </c>
      <c r="CF536" s="304" cm="1">
        <f t="array" ref="CF536">PEDBIKE_DELAY(BW536,BV536,AG536,AH536,AP536,AQ536,AN536,L536,FALSE)</f>
        <v>8.3211197491540823</v>
      </c>
      <c r="CG536" s="306">
        <f t="shared" si="657"/>
        <v>8.6999999999999993</v>
      </c>
      <c r="CH536" s="125">
        <f t="shared" si="658"/>
        <v>1</v>
      </c>
      <c r="CI536" s="125">
        <f t="shared" si="659"/>
        <v>2.2809739234830238E-2</v>
      </c>
      <c r="CJ536" s="125">
        <f t="shared" si="660"/>
        <v>8.6999999999999993</v>
      </c>
      <c r="CK536" s="125">
        <f t="shared" si="661"/>
        <v>0.86866447885150688</v>
      </c>
      <c r="CL536" s="125">
        <f t="shared" si="662"/>
        <v>1</v>
      </c>
      <c r="CM536" s="125">
        <f t="shared" si="663"/>
        <v>19.646084394771314</v>
      </c>
      <c r="CN536" s="125">
        <f t="shared" si="664"/>
        <v>2.9703398669253551</v>
      </c>
      <c r="CO536" s="127">
        <f t="shared" si="665"/>
        <v>8</v>
      </c>
      <c r="CP536" s="125" cm="1">
        <f t="array" ref="CP536">PEDBIKE_DELAY(BW536,AW536,AG536,AH536,AP536,AQ536,AN536,L536,FALSE)</f>
        <v>8.3211197491540823</v>
      </c>
      <c r="CQ536" s="126">
        <f t="shared" si="666"/>
        <v>30.5</v>
      </c>
      <c r="CR536" s="126">
        <f t="shared" si="667"/>
        <v>78.5</v>
      </c>
      <c r="CS536" s="126">
        <f t="shared" si="668"/>
        <v>54.5</v>
      </c>
      <c r="CT536" s="304">
        <f t="shared" si="669"/>
        <v>35.950000000000003</v>
      </c>
      <c r="CU536" s="126">
        <f t="shared" si="680"/>
        <v>0</v>
      </c>
      <c r="CV536" s="126">
        <f t="shared" si="670"/>
        <v>0</v>
      </c>
      <c r="CW536" s="127">
        <f t="shared" si="671"/>
        <v>0</v>
      </c>
      <c r="CX536" s="124">
        <f t="shared" si="672"/>
        <v>12</v>
      </c>
      <c r="CY536" s="124">
        <f t="shared" si="681"/>
        <v>0.40949999999999998</v>
      </c>
      <c r="CZ536" s="124">
        <f t="shared" si="682"/>
        <v>0</v>
      </c>
      <c r="DA536" s="125">
        <f t="shared" si="673"/>
        <v>-1.7006999999999999</v>
      </c>
      <c r="DB536" s="125">
        <f t="shared" si="674"/>
        <v>0.17324999999999999</v>
      </c>
      <c r="DC536" s="125">
        <f t="shared" si="675"/>
        <v>2.6049500000000001</v>
      </c>
      <c r="DD536" s="125">
        <f t="shared" si="683"/>
        <v>1.0144500000000001</v>
      </c>
      <c r="DE536" s="298" t="str">
        <f t="shared" si="676"/>
        <v>B</v>
      </c>
    </row>
    <row r="537" spans="1:109" x14ac:dyDescent="0.25">
      <c r="A537" s="23">
        <v>400</v>
      </c>
      <c r="B537" s="23">
        <v>15</v>
      </c>
      <c r="C537" s="23">
        <v>4</v>
      </c>
      <c r="D537" s="23" t="s">
        <v>267</v>
      </c>
      <c r="E537" s="312">
        <f t="shared" si="608"/>
        <v>2.1996189999541325</v>
      </c>
      <c r="F537" s="287" t="str">
        <f t="shared" si="609"/>
        <v>B</v>
      </c>
      <c r="G537" s="312">
        <f t="shared" si="610"/>
        <v>2.6626999999999996</v>
      </c>
      <c r="H537" s="312">
        <f t="shared" si="610"/>
        <v>1.2086999999999999</v>
      </c>
      <c r="I537" s="287" t="str">
        <f t="shared" si="611"/>
        <v>B</v>
      </c>
      <c r="J537" s="320">
        <f t="shared" si="677"/>
        <v>4</v>
      </c>
      <c r="K537" s="80">
        <f t="shared" si="678"/>
        <v>4</v>
      </c>
      <c r="L537" s="82">
        <f t="shared" si="679"/>
        <v>4</v>
      </c>
      <c r="M537" s="80">
        <f t="shared" si="612"/>
        <v>15</v>
      </c>
      <c r="N537" s="80">
        <f t="shared" si="613"/>
        <v>80</v>
      </c>
      <c r="O537" s="80">
        <f t="shared" si="614"/>
        <v>80</v>
      </c>
      <c r="P537" s="80">
        <f t="shared" si="615"/>
        <v>400</v>
      </c>
      <c r="Q537" s="80">
        <f t="shared" si="616"/>
        <v>1120</v>
      </c>
      <c r="R537" s="80">
        <f t="shared" si="617"/>
        <v>1120</v>
      </c>
      <c r="S537" s="80">
        <f t="shared" si="618"/>
        <v>40</v>
      </c>
      <c r="T537" s="80">
        <f>0</f>
        <v>0</v>
      </c>
      <c r="U537" s="80">
        <f>'Int. Sens. Plot'!$B$2</f>
        <v>100</v>
      </c>
      <c r="V537" s="80">
        <f>'Int. Sens. Plot'!$B$3</f>
        <v>25</v>
      </c>
      <c r="W537" s="80">
        <f t="shared" si="619"/>
        <v>5</v>
      </c>
      <c r="X537" s="80">
        <f t="shared" si="620"/>
        <v>5</v>
      </c>
      <c r="Y537" s="225">
        <v>0.5</v>
      </c>
      <c r="Z537" s="80">
        <v>0</v>
      </c>
      <c r="AA537" s="86">
        <v>45</v>
      </c>
      <c r="AB537" s="86">
        <v>5</v>
      </c>
      <c r="AC537" s="80">
        <v>90</v>
      </c>
      <c r="AD537" s="80">
        <v>45</v>
      </c>
      <c r="AE537" s="80">
        <v>12</v>
      </c>
      <c r="AF537" s="80">
        <f t="shared" si="621"/>
        <v>57</v>
      </c>
      <c r="AG537" s="80">
        <f t="shared" si="622"/>
        <v>57</v>
      </c>
      <c r="AH537" s="86">
        <v>0</v>
      </c>
      <c r="AI537" s="86">
        <v>12</v>
      </c>
      <c r="AJ537" s="40">
        <v>517.9</v>
      </c>
      <c r="AK537" s="86">
        <v>9</v>
      </c>
      <c r="AL537" s="86">
        <v>0</v>
      </c>
      <c r="AM537" s="91">
        <v>1</v>
      </c>
      <c r="AN537" s="91">
        <v>0.1</v>
      </c>
      <c r="AO537" s="122">
        <v>3.5</v>
      </c>
      <c r="AP537" s="122">
        <v>10</v>
      </c>
      <c r="AQ537" s="122">
        <v>3</v>
      </c>
      <c r="AR537" s="122">
        <v>3</v>
      </c>
      <c r="AS537" s="122" t="str">
        <f t="shared" si="623"/>
        <v>Free</v>
      </c>
      <c r="AT537" s="119" t="s">
        <v>74</v>
      </c>
      <c r="AU537" s="321" t="s">
        <v>74</v>
      </c>
      <c r="AV537" s="306">
        <f t="shared" si="624"/>
        <v>19.285714285714285</v>
      </c>
      <c r="AW537" s="276">
        <f t="shared" si="625"/>
        <v>0.31111111111111112</v>
      </c>
      <c r="AX537" s="276">
        <f t="shared" si="626"/>
        <v>2.7777777777777776E-2</v>
      </c>
      <c r="AY537" s="125">
        <f t="shared" si="627"/>
        <v>22.403475730108074</v>
      </c>
      <c r="AZ537" s="125">
        <f t="shared" si="628"/>
        <v>33.605213595162112</v>
      </c>
      <c r="BA537" s="125">
        <f t="shared" si="629"/>
        <v>62.092665745930432</v>
      </c>
      <c r="BB537" s="125">
        <f t="shared" si="630"/>
        <v>0.99200892158734444</v>
      </c>
      <c r="BC537" s="125">
        <f t="shared" si="631"/>
        <v>0.99999999592224087</v>
      </c>
      <c r="BD537" s="326">
        <f t="shared" si="632"/>
        <v>788247995.52998173</v>
      </c>
      <c r="BE537" s="125">
        <f t="shared" si="633"/>
        <v>403</v>
      </c>
      <c r="BF537" s="125">
        <f t="shared" si="634"/>
        <v>14.703537322214153</v>
      </c>
      <c r="BG537" s="125">
        <f t="shared" si="635"/>
        <v>1.3886920442435355</v>
      </c>
      <c r="BH537" s="127">
        <f t="shared" si="636"/>
        <v>70</v>
      </c>
      <c r="BI537" s="125">
        <f t="shared" si="637"/>
        <v>0.13649999999999998</v>
      </c>
      <c r="BJ537" s="125">
        <f t="shared" si="638"/>
        <v>5.6899999999999999E-2</v>
      </c>
      <c r="BK537" s="127">
        <f t="shared" si="639"/>
        <v>49</v>
      </c>
      <c r="BL537" s="126">
        <f>IF(AS537="Signalized",(AC537-BK537)^2/(2*AC537),IF(AS537="Free",PEDBIKE_DELAY(AX537,AW537,AF537,AE537,AO537,AR537,AM537,L537,TRUE),IF(AS537="Stop",1,"Control N/A!")))</f>
        <v>1.5598076097123235</v>
      </c>
      <c r="BM537" s="125">
        <f t="shared" si="640"/>
        <v>1.782695571059676E-2</v>
      </c>
      <c r="BN537" s="125">
        <f t="shared" si="641"/>
        <v>2.1996189999541325</v>
      </c>
      <c r="BO537" s="124" t="str">
        <f t="shared" si="642"/>
        <v>B</v>
      </c>
      <c r="BP537" s="310"/>
      <c r="BQ537" s="302">
        <f t="shared" si="643"/>
        <v>1500</v>
      </c>
      <c r="BR537" s="126">
        <v>522</v>
      </c>
      <c r="BS537" s="127">
        <f t="shared" si="644"/>
        <v>6.8745658021857137E-3</v>
      </c>
      <c r="BT537" s="126">
        <f t="shared" si="645"/>
        <v>22.5</v>
      </c>
      <c r="BU537" s="303">
        <f t="shared" si="646"/>
        <v>8.6999999999999993</v>
      </c>
      <c r="BV537" s="276">
        <f t="shared" si="647"/>
        <v>0.31111111111111112</v>
      </c>
      <c r="BW537" s="276">
        <f t="shared" si="648"/>
        <v>6.9444444444444441E-3</v>
      </c>
      <c r="BX537" s="125">
        <f t="shared" si="649"/>
        <v>1</v>
      </c>
      <c r="BY537" s="125">
        <f t="shared" si="650"/>
        <v>1.3787909716257556E-2</v>
      </c>
      <c r="BZ537" s="125">
        <f t="shared" si="651"/>
        <v>8.6999999999999993</v>
      </c>
      <c r="CA537" s="125">
        <f t="shared" si="652"/>
        <v>4.6375585091876559E-2</v>
      </c>
      <c r="CB537" s="125">
        <f t="shared" si="653"/>
        <v>0.9332410338692767</v>
      </c>
      <c r="CC537" s="125">
        <f t="shared" si="654"/>
        <v>38.825275233601623</v>
      </c>
      <c r="CD537" s="125">
        <f t="shared" si="655"/>
        <v>2.5919352343360207</v>
      </c>
      <c r="CE537" s="125">
        <f t="shared" si="656"/>
        <v>15</v>
      </c>
      <c r="CF537" s="304" cm="1">
        <f t="array" ref="CF537">PEDBIKE_DELAY(BW537,BV537,AG537,AH537,AP537,AQ537,AN537,L537,FALSE)</f>
        <v>13.419391686781477</v>
      </c>
      <c r="CG537" s="306">
        <f t="shared" si="657"/>
        <v>8.6999999999999993</v>
      </c>
      <c r="CH537" s="125">
        <f t="shared" si="658"/>
        <v>1</v>
      </c>
      <c r="CI537" s="125">
        <f t="shared" si="659"/>
        <v>1.3787909716257556E-2</v>
      </c>
      <c r="CJ537" s="125">
        <f t="shared" si="660"/>
        <v>8.6999999999999993</v>
      </c>
      <c r="CK537" s="125">
        <f t="shared" si="661"/>
        <v>0.9332410338692767</v>
      </c>
      <c r="CL537" s="125">
        <f t="shared" si="662"/>
        <v>1</v>
      </c>
      <c r="CM537" s="125">
        <f t="shared" si="663"/>
        <v>36.233339999265603</v>
      </c>
      <c r="CN537" s="125">
        <f t="shared" si="664"/>
        <v>2.5919352343360207</v>
      </c>
      <c r="CO537" s="127">
        <f t="shared" si="665"/>
        <v>15</v>
      </c>
      <c r="CP537" s="125" cm="1">
        <f t="array" ref="CP537">PEDBIKE_DELAY(BW537,AW537,AG537,AH537,AP537,AQ537,AN537,L537,FALSE)</f>
        <v>13.419391686781477</v>
      </c>
      <c r="CQ537" s="126">
        <f t="shared" si="666"/>
        <v>30.5</v>
      </c>
      <c r="CR537" s="126">
        <f t="shared" si="667"/>
        <v>78.5</v>
      </c>
      <c r="CS537" s="126">
        <f t="shared" si="668"/>
        <v>54.5</v>
      </c>
      <c r="CT537" s="304">
        <f t="shared" si="669"/>
        <v>35.950000000000003</v>
      </c>
      <c r="CU537" s="126">
        <f t="shared" si="680"/>
        <v>0</v>
      </c>
      <c r="CV537" s="126">
        <f t="shared" si="670"/>
        <v>0</v>
      </c>
      <c r="CW537" s="127">
        <f t="shared" si="671"/>
        <v>0</v>
      </c>
      <c r="CX537" s="124">
        <f t="shared" si="672"/>
        <v>12</v>
      </c>
      <c r="CY537" s="124">
        <f t="shared" si="681"/>
        <v>0.54599999999999993</v>
      </c>
      <c r="CZ537" s="124">
        <f t="shared" si="682"/>
        <v>0</v>
      </c>
      <c r="DA537" s="125">
        <f t="shared" si="673"/>
        <v>-1.7006999999999999</v>
      </c>
      <c r="DB537" s="125">
        <f t="shared" si="674"/>
        <v>0.23100000000000001</v>
      </c>
      <c r="DC537" s="125">
        <f t="shared" si="675"/>
        <v>2.6626999999999996</v>
      </c>
      <c r="DD537" s="125">
        <f t="shared" si="683"/>
        <v>1.2086999999999999</v>
      </c>
      <c r="DE537" s="298" t="str">
        <f t="shared" si="676"/>
        <v>B</v>
      </c>
    </row>
    <row r="538" spans="1:109" x14ac:dyDescent="0.25">
      <c r="A538" s="23">
        <v>500</v>
      </c>
      <c r="B538" s="23">
        <v>15</v>
      </c>
      <c r="C538" s="23">
        <v>4</v>
      </c>
      <c r="D538" s="23" t="s">
        <v>267</v>
      </c>
      <c r="E538" s="312">
        <f t="shared" si="608"/>
        <v>2.2398452205692414</v>
      </c>
      <c r="F538" s="287" t="str">
        <f t="shared" si="609"/>
        <v>B</v>
      </c>
      <c r="G538" s="312">
        <f t="shared" si="610"/>
        <v>2.72045</v>
      </c>
      <c r="H538" s="312">
        <f t="shared" si="610"/>
        <v>1.4029500000000001</v>
      </c>
      <c r="I538" s="287" t="str">
        <f t="shared" si="611"/>
        <v>B</v>
      </c>
      <c r="J538" s="320">
        <f t="shared" si="677"/>
        <v>4</v>
      </c>
      <c r="K538" s="80">
        <f t="shared" si="678"/>
        <v>4</v>
      </c>
      <c r="L538" s="82">
        <f t="shared" si="679"/>
        <v>4</v>
      </c>
      <c r="M538" s="80">
        <f t="shared" si="612"/>
        <v>15</v>
      </c>
      <c r="N538" s="80">
        <f t="shared" si="613"/>
        <v>100</v>
      </c>
      <c r="O538" s="80">
        <f t="shared" si="614"/>
        <v>100</v>
      </c>
      <c r="P538" s="80">
        <f t="shared" si="615"/>
        <v>500</v>
      </c>
      <c r="Q538" s="80">
        <f t="shared" si="616"/>
        <v>1400</v>
      </c>
      <c r="R538" s="80">
        <f t="shared" si="617"/>
        <v>1400</v>
      </c>
      <c r="S538" s="80">
        <f t="shared" si="618"/>
        <v>50</v>
      </c>
      <c r="T538" s="80">
        <f>0</f>
        <v>0</v>
      </c>
      <c r="U538" s="80">
        <f>'Int. Sens. Plot'!$B$2</f>
        <v>100</v>
      </c>
      <c r="V538" s="80">
        <f>'Int. Sens. Plot'!$B$3</f>
        <v>25</v>
      </c>
      <c r="W538" s="80">
        <f t="shared" si="619"/>
        <v>5</v>
      </c>
      <c r="X538" s="80">
        <f t="shared" si="620"/>
        <v>5</v>
      </c>
      <c r="Y538" s="225">
        <v>0.5</v>
      </c>
      <c r="Z538" s="80">
        <v>0</v>
      </c>
      <c r="AA538" s="86">
        <v>45</v>
      </c>
      <c r="AB538" s="86">
        <v>5</v>
      </c>
      <c r="AC538" s="80">
        <v>90</v>
      </c>
      <c r="AD538" s="80">
        <v>45</v>
      </c>
      <c r="AE538" s="80">
        <v>12</v>
      </c>
      <c r="AF538" s="80">
        <f t="shared" si="621"/>
        <v>57</v>
      </c>
      <c r="AG538" s="80">
        <f t="shared" si="622"/>
        <v>57</v>
      </c>
      <c r="AH538" s="86">
        <v>0</v>
      </c>
      <c r="AI538" s="86">
        <v>12</v>
      </c>
      <c r="AJ538" s="40">
        <v>518.9</v>
      </c>
      <c r="AK538" s="86">
        <v>9</v>
      </c>
      <c r="AL538" s="86">
        <v>0</v>
      </c>
      <c r="AM538" s="91">
        <v>1</v>
      </c>
      <c r="AN538" s="91">
        <v>0.1</v>
      </c>
      <c r="AO538" s="122">
        <v>3.5</v>
      </c>
      <c r="AP538" s="122">
        <v>10</v>
      </c>
      <c r="AQ538" s="122">
        <v>3</v>
      </c>
      <c r="AR538" s="122">
        <v>3</v>
      </c>
      <c r="AS538" s="122" t="str">
        <f t="shared" si="623"/>
        <v>Free</v>
      </c>
      <c r="AT538" s="119" t="s">
        <v>74</v>
      </c>
      <c r="AU538" s="321" t="s">
        <v>74</v>
      </c>
      <c r="AV538" s="306">
        <f t="shared" si="624"/>
        <v>19.285714285714285</v>
      </c>
      <c r="AW538" s="276">
        <f t="shared" si="625"/>
        <v>0.3888888888888889</v>
      </c>
      <c r="AX538" s="276">
        <f t="shared" si="626"/>
        <v>2.7777777777777776E-2</v>
      </c>
      <c r="AY538" s="125">
        <f t="shared" si="627"/>
        <v>80.721596885171806</v>
      </c>
      <c r="AZ538" s="125">
        <f t="shared" si="628"/>
        <v>121.08239532775771</v>
      </c>
      <c r="BA538" s="125">
        <f t="shared" si="629"/>
        <v>178.72890805605789</v>
      </c>
      <c r="BB538" s="125">
        <f t="shared" si="630"/>
        <v>0.99999997158707288</v>
      </c>
      <c r="BC538" s="125">
        <f t="shared" si="631"/>
        <v>1</v>
      </c>
      <c r="BD538" s="326">
        <f t="shared" si="632"/>
        <v>3.9455773179010925E+30</v>
      </c>
      <c r="BE538" s="125">
        <f t="shared" si="633"/>
        <v>1808</v>
      </c>
      <c r="BF538" s="125">
        <f t="shared" si="634"/>
        <v>10.518598982294854</v>
      </c>
      <c r="BG538" s="125">
        <f t="shared" si="635"/>
        <v>1.3886920442435355</v>
      </c>
      <c r="BH538" s="127">
        <f t="shared" si="636"/>
        <v>87.5</v>
      </c>
      <c r="BI538" s="125">
        <f t="shared" si="637"/>
        <v>0.170625</v>
      </c>
      <c r="BJ538" s="125">
        <f t="shared" si="638"/>
        <v>7.1124999999999994E-2</v>
      </c>
      <c r="BK538" s="127">
        <f t="shared" si="639"/>
        <v>49</v>
      </c>
      <c r="BL538" s="126">
        <f>IF(AS538="Signalized",(AC538-BK538)^2/(2*AC538),IF(AS538="Free",PEDBIKE_DELAY(AX538,AW538,AF538,AE538,AO538,AR538,AM538,L538,TRUE),IF(AS538="Stop",1,"Control N/A!")))</f>
        <v>1.2737616757656343</v>
      </c>
      <c r="BM538" s="125">
        <f t="shared" si="640"/>
        <v>9.7031763257060359E-3</v>
      </c>
      <c r="BN538" s="125">
        <f t="shared" si="641"/>
        <v>2.2398452205692414</v>
      </c>
      <c r="BO538" s="124" t="str">
        <f t="shared" si="642"/>
        <v>B</v>
      </c>
      <c r="BP538" s="310"/>
      <c r="BQ538" s="302">
        <f t="shared" si="643"/>
        <v>1500</v>
      </c>
      <c r="BR538" s="126">
        <v>523</v>
      </c>
      <c r="BS538" s="127">
        <f t="shared" si="644"/>
        <v>3.6789809597752039E-4</v>
      </c>
      <c r="BT538" s="126">
        <f t="shared" si="645"/>
        <v>22.5</v>
      </c>
      <c r="BU538" s="303">
        <f t="shared" si="646"/>
        <v>8.6999999999999993</v>
      </c>
      <c r="BV538" s="276">
        <f t="shared" si="647"/>
        <v>0.3888888888888889</v>
      </c>
      <c r="BW538" s="276">
        <f t="shared" si="648"/>
        <v>6.9444444444444441E-3</v>
      </c>
      <c r="BX538" s="125">
        <f t="shared" si="649"/>
        <v>1</v>
      </c>
      <c r="BY538" s="125">
        <f t="shared" si="650"/>
        <v>8.7529418293398973E-3</v>
      </c>
      <c r="BZ538" s="125">
        <f t="shared" si="651"/>
        <v>8.6999999999999993</v>
      </c>
      <c r="CA538" s="125">
        <f t="shared" si="652"/>
        <v>5.7629458079029972E-2</v>
      </c>
      <c r="CB538" s="125">
        <f t="shared" si="653"/>
        <v>0.96606584783865079</v>
      </c>
      <c r="CC538" s="125">
        <f t="shared" si="654"/>
        <v>66.771412211921643</v>
      </c>
      <c r="CD538" s="125">
        <f t="shared" si="655"/>
        <v>2.2658312620275187</v>
      </c>
      <c r="CE538" s="125">
        <f t="shared" si="656"/>
        <v>29</v>
      </c>
      <c r="CF538" s="304" cm="1">
        <f t="array" ref="CF538">PEDBIKE_DELAY(BW538,BV538,AG538,AH538,AP538,AQ538,AN538,L538,FALSE)</f>
        <v>20.457203462378153</v>
      </c>
      <c r="CG538" s="306">
        <f t="shared" si="657"/>
        <v>8.6999999999999993</v>
      </c>
      <c r="CH538" s="125">
        <f t="shared" si="658"/>
        <v>1</v>
      </c>
      <c r="CI538" s="125">
        <f t="shared" si="659"/>
        <v>8.7529418293398973E-3</v>
      </c>
      <c r="CJ538" s="125">
        <f t="shared" si="660"/>
        <v>8.6999999999999993</v>
      </c>
      <c r="CK538" s="125">
        <f t="shared" si="661"/>
        <v>0.96606584783865079</v>
      </c>
      <c r="CL538" s="125">
        <f t="shared" si="662"/>
        <v>1</v>
      </c>
      <c r="CM538" s="125">
        <f t="shared" si="663"/>
        <v>64.505580949894124</v>
      </c>
      <c r="CN538" s="125">
        <f t="shared" si="664"/>
        <v>2.2658312620275187</v>
      </c>
      <c r="CO538" s="127">
        <f t="shared" si="665"/>
        <v>29</v>
      </c>
      <c r="CP538" s="125" cm="1">
        <f t="array" ref="CP538">PEDBIKE_DELAY(BW538,AW538,AG538,AH538,AP538,AQ538,AN538,L538,FALSE)</f>
        <v>20.457203462378153</v>
      </c>
      <c r="CQ538" s="126">
        <f t="shared" si="666"/>
        <v>30.5</v>
      </c>
      <c r="CR538" s="126">
        <f t="shared" si="667"/>
        <v>78.5</v>
      </c>
      <c r="CS538" s="126">
        <f t="shared" si="668"/>
        <v>54.5</v>
      </c>
      <c r="CT538" s="304">
        <f t="shared" si="669"/>
        <v>35.950000000000003</v>
      </c>
      <c r="CU538" s="126">
        <f t="shared" si="680"/>
        <v>0</v>
      </c>
      <c r="CV538" s="126">
        <f t="shared" si="670"/>
        <v>0</v>
      </c>
      <c r="CW538" s="127">
        <f t="shared" si="671"/>
        <v>0</v>
      </c>
      <c r="CX538" s="124">
        <f t="shared" si="672"/>
        <v>12</v>
      </c>
      <c r="CY538" s="124">
        <f t="shared" si="681"/>
        <v>0.6825</v>
      </c>
      <c r="CZ538" s="124">
        <f t="shared" si="682"/>
        <v>0</v>
      </c>
      <c r="DA538" s="125">
        <f t="shared" si="673"/>
        <v>-1.7006999999999999</v>
      </c>
      <c r="DB538" s="125">
        <f t="shared" si="674"/>
        <v>0.28875000000000001</v>
      </c>
      <c r="DC538" s="125">
        <f t="shared" si="675"/>
        <v>2.72045</v>
      </c>
      <c r="DD538" s="125">
        <f t="shared" si="683"/>
        <v>1.4029500000000001</v>
      </c>
      <c r="DE538" s="298" t="str">
        <f t="shared" si="676"/>
        <v>B</v>
      </c>
    </row>
    <row r="539" spans="1:109" x14ac:dyDescent="0.25">
      <c r="A539" s="23">
        <v>600</v>
      </c>
      <c r="B539" s="23">
        <v>15</v>
      </c>
      <c r="C539" s="23">
        <v>4</v>
      </c>
      <c r="D539" s="23" t="s">
        <v>267</v>
      </c>
      <c r="E539" s="312">
        <f t="shared" si="608"/>
        <v>2.2811443963959874</v>
      </c>
      <c r="F539" s="287" t="str">
        <f t="shared" si="609"/>
        <v>B</v>
      </c>
      <c r="G539" s="312">
        <f t="shared" si="610"/>
        <v>2.7781999999999996</v>
      </c>
      <c r="H539" s="312">
        <f t="shared" si="610"/>
        <v>1.5972</v>
      </c>
      <c r="I539" s="287" t="str">
        <f t="shared" si="611"/>
        <v>C</v>
      </c>
      <c r="J539" s="320">
        <f t="shared" si="677"/>
        <v>4</v>
      </c>
      <c r="K539" s="80">
        <f t="shared" si="678"/>
        <v>4</v>
      </c>
      <c r="L539" s="82">
        <f t="shared" si="679"/>
        <v>4</v>
      </c>
      <c r="M539" s="80">
        <f t="shared" si="612"/>
        <v>15</v>
      </c>
      <c r="N539" s="80">
        <f t="shared" si="613"/>
        <v>120</v>
      </c>
      <c r="O539" s="80">
        <f t="shared" si="614"/>
        <v>120</v>
      </c>
      <c r="P539" s="80">
        <f t="shared" si="615"/>
        <v>600</v>
      </c>
      <c r="Q539" s="80">
        <f t="shared" si="616"/>
        <v>1680</v>
      </c>
      <c r="R539" s="80">
        <f t="shared" si="617"/>
        <v>1680</v>
      </c>
      <c r="S539" s="80">
        <f t="shared" si="618"/>
        <v>60</v>
      </c>
      <c r="T539" s="80">
        <f>0</f>
        <v>0</v>
      </c>
      <c r="U539" s="80">
        <f>'Int. Sens. Plot'!$B$2</f>
        <v>100</v>
      </c>
      <c r="V539" s="80">
        <f>'Int. Sens. Plot'!$B$3</f>
        <v>25</v>
      </c>
      <c r="W539" s="80">
        <f t="shared" si="619"/>
        <v>5</v>
      </c>
      <c r="X539" s="80">
        <f t="shared" si="620"/>
        <v>5</v>
      </c>
      <c r="Y539" s="225">
        <v>0.5</v>
      </c>
      <c r="Z539" s="80">
        <v>0</v>
      </c>
      <c r="AA539" s="86">
        <v>45</v>
      </c>
      <c r="AB539" s="86">
        <v>5</v>
      </c>
      <c r="AC539" s="80">
        <v>90</v>
      </c>
      <c r="AD539" s="80">
        <v>45</v>
      </c>
      <c r="AE539" s="80">
        <v>12</v>
      </c>
      <c r="AF539" s="80">
        <f t="shared" si="621"/>
        <v>57</v>
      </c>
      <c r="AG539" s="80">
        <f t="shared" si="622"/>
        <v>57</v>
      </c>
      <c r="AH539" s="86">
        <v>0</v>
      </c>
      <c r="AI539" s="86">
        <v>12</v>
      </c>
      <c r="AJ539" s="40">
        <v>519.9</v>
      </c>
      <c r="AK539" s="86">
        <v>9</v>
      </c>
      <c r="AL539" s="86">
        <v>0</v>
      </c>
      <c r="AM539" s="91">
        <v>1</v>
      </c>
      <c r="AN539" s="91">
        <v>0.1</v>
      </c>
      <c r="AO539" s="122">
        <v>3.5</v>
      </c>
      <c r="AP539" s="122">
        <v>10</v>
      </c>
      <c r="AQ539" s="122">
        <v>3</v>
      </c>
      <c r="AR539" s="122">
        <v>3</v>
      </c>
      <c r="AS539" s="122" t="str">
        <f t="shared" si="623"/>
        <v>Free</v>
      </c>
      <c r="AT539" s="119" t="s">
        <v>74</v>
      </c>
      <c r="AU539" s="321" t="s">
        <v>74</v>
      </c>
      <c r="AV539" s="306">
        <f t="shared" si="624"/>
        <v>19.285714285714285</v>
      </c>
      <c r="AW539" s="276">
        <f t="shared" si="625"/>
        <v>0.46666666666666667</v>
      </c>
      <c r="AX539" s="276">
        <f t="shared" si="626"/>
        <v>2.7777777777777776E-2</v>
      </c>
      <c r="AY539" s="125">
        <f t="shared" si="627"/>
        <v>303.8545373081551</v>
      </c>
      <c r="AZ539" s="125">
        <f t="shared" si="628"/>
        <v>455.78180596223268</v>
      </c>
      <c r="BA539" s="125">
        <f t="shared" si="629"/>
        <v>624.99478890202454</v>
      </c>
      <c r="BB539" s="125">
        <f t="shared" si="630"/>
        <v>1</v>
      </c>
      <c r="BC539" s="125">
        <f t="shared" si="631"/>
        <v>1</v>
      </c>
      <c r="BD539" s="326">
        <f t="shared" si="632"/>
        <v>9.9806992773744492E+126</v>
      </c>
      <c r="BE539" s="125">
        <f t="shared" si="633"/>
        <v>8103</v>
      </c>
      <c r="BF539" s="125">
        <f t="shared" si="634"/>
        <v>8.3189634636341125</v>
      </c>
      <c r="BG539" s="125">
        <f t="shared" si="635"/>
        <v>1.3886920442435355</v>
      </c>
      <c r="BH539" s="127">
        <f t="shared" si="636"/>
        <v>105</v>
      </c>
      <c r="BI539" s="125">
        <f t="shared" si="637"/>
        <v>0.20474999999999999</v>
      </c>
      <c r="BJ539" s="125">
        <f t="shared" si="638"/>
        <v>8.5349999999999995E-2</v>
      </c>
      <c r="BK539" s="127">
        <f t="shared" si="639"/>
        <v>49</v>
      </c>
      <c r="BL539" s="126">
        <f>IF(AS539="Signalized",(AC539-BK539)^2/(2*AC539),IF(AS539="Free",PEDBIKE_DELAY(AX539,AW539,AF539,AE539,AO539,AR539,AM539,L539,TRUE),IF(AS539="Stop",1,"Control N/A!")))</f>
        <v>1.0683799601499784</v>
      </c>
      <c r="BM539" s="125">
        <f t="shared" si="640"/>
        <v>2.6523521524514349E-3</v>
      </c>
      <c r="BN539" s="125">
        <f t="shared" si="641"/>
        <v>2.2811443963959874</v>
      </c>
      <c r="BO539" s="124" t="str">
        <f t="shared" si="642"/>
        <v>B</v>
      </c>
      <c r="BP539" s="310"/>
      <c r="BQ539" s="302">
        <f t="shared" si="643"/>
        <v>1500</v>
      </c>
      <c r="BR539" s="126">
        <v>524</v>
      </c>
      <c r="BS539" s="127">
        <f t="shared" si="644"/>
        <v>1.9470823178703128E-5</v>
      </c>
      <c r="BT539" s="126">
        <f t="shared" si="645"/>
        <v>22.5</v>
      </c>
      <c r="BU539" s="303">
        <f t="shared" si="646"/>
        <v>8.6999999999999993</v>
      </c>
      <c r="BV539" s="276">
        <f t="shared" si="647"/>
        <v>0.46666666666666667</v>
      </c>
      <c r="BW539" s="276">
        <f t="shared" si="648"/>
        <v>6.9444444444444441E-3</v>
      </c>
      <c r="BX539" s="125">
        <f t="shared" si="649"/>
        <v>1</v>
      </c>
      <c r="BY539" s="125">
        <f t="shared" si="650"/>
        <v>5.928987523757057E-3</v>
      </c>
      <c r="BZ539" s="125">
        <f t="shared" si="651"/>
        <v>8.6999999999999993</v>
      </c>
      <c r="CA539" s="125">
        <f t="shared" si="652"/>
        <v>6.8750522325938257E-2</v>
      </c>
      <c r="CB539" s="125">
        <f t="shared" si="653"/>
        <v>0.98275098088465374</v>
      </c>
      <c r="CC539" s="125">
        <f t="shared" si="654"/>
        <v>115.37796619937552</v>
      </c>
      <c r="CD539" s="125">
        <f t="shared" si="655"/>
        <v>1.9901567444628052</v>
      </c>
      <c r="CE539" s="125">
        <f t="shared" si="656"/>
        <v>58</v>
      </c>
      <c r="CF539" s="304" cm="1">
        <f t="array" ref="CF539">PEDBIKE_DELAY(BW539,BV539,AG539,AH539,AP539,AQ539,AN539,L539,FALSE)</f>
        <v>30.103757381226849</v>
      </c>
      <c r="CG539" s="306">
        <f t="shared" si="657"/>
        <v>8.6999999999999993</v>
      </c>
      <c r="CH539" s="125">
        <f t="shared" si="658"/>
        <v>1</v>
      </c>
      <c r="CI539" s="125">
        <f t="shared" si="659"/>
        <v>5.928987523757057E-3</v>
      </c>
      <c r="CJ539" s="125">
        <f t="shared" si="660"/>
        <v>8.6999999999999993</v>
      </c>
      <c r="CK539" s="125">
        <f t="shared" si="661"/>
        <v>0.98275098088465374</v>
      </c>
      <c r="CL539" s="125">
        <f t="shared" si="662"/>
        <v>1</v>
      </c>
      <c r="CM539" s="125">
        <f t="shared" si="663"/>
        <v>113.38780945491271</v>
      </c>
      <c r="CN539" s="125">
        <f t="shared" si="664"/>
        <v>1.9901567444628052</v>
      </c>
      <c r="CO539" s="127">
        <f t="shared" si="665"/>
        <v>58</v>
      </c>
      <c r="CP539" s="125" cm="1">
        <f t="array" ref="CP539">PEDBIKE_DELAY(BW539,AW539,AG539,AH539,AP539,AQ539,AN539,L539,FALSE)</f>
        <v>30.103757381226849</v>
      </c>
      <c r="CQ539" s="126">
        <f t="shared" si="666"/>
        <v>30.5</v>
      </c>
      <c r="CR539" s="126">
        <f t="shared" si="667"/>
        <v>78.5</v>
      </c>
      <c r="CS539" s="126">
        <f t="shared" si="668"/>
        <v>54.5</v>
      </c>
      <c r="CT539" s="304">
        <f t="shared" si="669"/>
        <v>35.950000000000003</v>
      </c>
      <c r="CU539" s="126">
        <f t="shared" si="680"/>
        <v>0</v>
      </c>
      <c r="CV539" s="126">
        <f t="shared" si="670"/>
        <v>0</v>
      </c>
      <c r="CW539" s="127">
        <f t="shared" si="671"/>
        <v>0</v>
      </c>
      <c r="CX539" s="124">
        <f t="shared" si="672"/>
        <v>12</v>
      </c>
      <c r="CY539" s="124">
        <f t="shared" si="681"/>
        <v>0.81899999999999995</v>
      </c>
      <c r="CZ539" s="124">
        <f t="shared" si="682"/>
        <v>0</v>
      </c>
      <c r="DA539" s="125">
        <f t="shared" si="673"/>
        <v>-1.7006999999999999</v>
      </c>
      <c r="DB539" s="125">
        <f t="shared" si="674"/>
        <v>0.34649999999999997</v>
      </c>
      <c r="DC539" s="125">
        <f t="shared" si="675"/>
        <v>2.7781999999999996</v>
      </c>
      <c r="DD539" s="125">
        <f t="shared" si="683"/>
        <v>1.5972</v>
      </c>
      <c r="DE539" s="298" t="str">
        <f t="shared" si="676"/>
        <v>C</v>
      </c>
    </row>
    <row r="540" spans="1:109" x14ac:dyDescent="0.25">
      <c r="A540" s="23">
        <v>700</v>
      </c>
      <c r="B540" s="23">
        <v>15</v>
      </c>
      <c r="C540" s="23">
        <v>4</v>
      </c>
      <c r="D540" s="23" t="s">
        <v>267</v>
      </c>
      <c r="E540" s="312">
        <f t="shared" si="608"/>
        <v>2.3233930470835928</v>
      </c>
      <c r="F540" s="287" t="str">
        <f t="shared" si="609"/>
        <v>B</v>
      </c>
      <c r="G540" s="312">
        <f t="shared" si="610"/>
        <v>2.83595</v>
      </c>
      <c r="H540" s="312">
        <f t="shared" si="610"/>
        <v>1.7914499999999998</v>
      </c>
      <c r="I540" s="287" t="str">
        <f t="shared" si="611"/>
        <v>C</v>
      </c>
      <c r="J540" s="320">
        <f t="shared" si="677"/>
        <v>4</v>
      </c>
      <c r="K540" s="80">
        <f t="shared" si="678"/>
        <v>4</v>
      </c>
      <c r="L540" s="82">
        <f t="shared" si="679"/>
        <v>4</v>
      </c>
      <c r="M540" s="80">
        <f t="shared" si="612"/>
        <v>15</v>
      </c>
      <c r="N540" s="80">
        <f t="shared" si="613"/>
        <v>140</v>
      </c>
      <c r="O540" s="80">
        <f t="shared" si="614"/>
        <v>140</v>
      </c>
      <c r="P540" s="80">
        <f t="shared" si="615"/>
        <v>700</v>
      </c>
      <c r="Q540" s="80">
        <f t="shared" si="616"/>
        <v>1960</v>
      </c>
      <c r="R540" s="80">
        <f t="shared" si="617"/>
        <v>1960</v>
      </c>
      <c r="S540" s="80">
        <f t="shared" si="618"/>
        <v>70</v>
      </c>
      <c r="T540" s="80">
        <f>0</f>
        <v>0</v>
      </c>
      <c r="U540" s="80">
        <f>'Int. Sens. Plot'!$B$2</f>
        <v>100</v>
      </c>
      <c r="V540" s="80">
        <f>'Int. Sens. Plot'!$B$3</f>
        <v>25</v>
      </c>
      <c r="W540" s="80">
        <f t="shared" si="619"/>
        <v>5</v>
      </c>
      <c r="X540" s="80">
        <f t="shared" si="620"/>
        <v>5</v>
      </c>
      <c r="Y540" s="225">
        <v>0.5</v>
      </c>
      <c r="Z540" s="80">
        <v>0</v>
      </c>
      <c r="AA540" s="86">
        <v>45</v>
      </c>
      <c r="AB540" s="86">
        <v>5</v>
      </c>
      <c r="AC540" s="80">
        <v>90</v>
      </c>
      <c r="AD540" s="80">
        <v>45</v>
      </c>
      <c r="AE540" s="80">
        <v>12</v>
      </c>
      <c r="AF540" s="80">
        <f t="shared" si="621"/>
        <v>57</v>
      </c>
      <c r="AG540" s="80">
        <f t="shared" si="622"/>
        <v>57</v>
      </c>
      <c r="AH540" s="86">
        <v>0</v>
      </c>
      <c r="AI540" s="86">
        <v>12</v>
      </c>
      <c r="AJ540" s="40">
        <v>520.9</v>
      </c>
      <c r="AK540" s="86">
        <v>9</v>
      </c>
      <c r="AL540" s="86">
        <v>0</v>
      </c>
      <c r="AM540" s="91">
        <v>1</v>
      </c>
      <c r="AN540" s="91">
        <v>0.1</v>
      </c>
      <c r="AO540" s="122">
        <v>3.5</v>
      </c>
      <c r="AP540" s="122">
        <v>10</v>
      </c>
      <c r="AQ540" s="122">
        <v>3</v>
      </c>
      <c r="AR540" s="122">
        <v>3</v>
      </c>
      <c r="AS540" s="122" t="str">
        <f t="shared" si="623"/>
        <v>Free</v>
      </c>
      <c r="AT540" s="119" t="s">
        <v>74</v>
      </c>
      <c r="AU540" s="321" t="s">
        <v>74</v>
      </c>
      <c r="AV540" s="306">
        <f t="shared" si="624"/>
        <v>19.285714285714285</v>
      </c>
      <c r="AW540" s="276">
        <f t="shared" si="625"/>
        <v>0.5444444444444444</v>
      </c>
      <c r="AX540" s="276">
        <f t="shared" si="626"/>
        <v>2.7777777777777776E-2</v>
      </c>
      <c r="AY540" s="125">
        <f t="shared" si="627"/>
        <v>1175.6302134592547</v>
      </c>
      <c r="AZ540" s="125">
        <f t="shared" si="628"/>
        <v>1763.4453201888821</v>
      </c>
      <c r="BA540" s="125">
        <f t="shared" si="629"/>
        <v>2368.5461412042237</v>
      </c>
      <c r="BB540" s="125">
        <f t="shared" si="630"/>
        <v>1</v>
      </c>
      <c r="BC540" s="125">
        <f t="shared" si="631"/>
        <v>1</v>
      </c>
      <c r="BD540" s="326" t="e">
        <f t="shared" si="632"/>
        <v>#NUM!</v>
      </c>
      <c r="BE540" s="125">
        <f t="shared" si="633"/>
        <v>36316</v>
      </c>
      <c r="BF540" s="125">
        <f t="shared" si="634"/>
        <v>6.9883296825432302</v>
      </c>
      <c r="BG540" s="125">
        <f t="shared" si="635"/>
        <v>1.3886920442435355</v>
      </c>
      <c r="BH540" s="127">
        <f t="shared" si="636"/>
        <v>122.5</v>
      </c>
      <c r="BI540" s="125">
        <f t="shared" si="637"/>
        <v>0.23887499999999998</v>
      </c>
      <c r="BJ540" s="125">
        <f t="shared" si="638"/>
        <v>9.9574999999999997E-2</v>
      </c>
      <c r="BK540" s="127">
        <f t="shared" si="639"/>
        <v>49</v>
      </c>
      <c r="BL540" s="126">
        <f>IF(AS540="Signalized",(AC540-BK540)^2/(2*AC540),IF(AS540="Free",PEDBIKE_DELAY(AX540,AW540,AF540,AE540,AO540,AR540,AM540,L540,TRUE),IF(AS540="Stop",1,"Control N/A!")))</f>
        <v>0.91758514319351536</v>
      </c>
      <c r="BM540" s="125">
        <f t="shared" si="640"/>
        <v>-3.4489971599432423E-3</v>
      </c>
      <c r="BN540" s="125">
        <f t="shared" si="641"/>
        <v>2.3233930470835928</v>
      </c>
      <c r="BO540" s="124" t="str">
        <f t="shared" si="642"/>
        <v>B</v>
      </c>
      <c r="BP540" s="310"/>
      <c r="BQ540" s="302">
        <f t="shared" si="643"/>
        <v>1500</v>
      </c>
      <c r="BR540" s="126">
        <v>525</v>
      </c>
      <c r="BS540" s="127">
        <f t="shared" si="644"/>
        <v>1.0190971597472405E-6</v>
      </c>
      <c r="BT540" s="126">
        <f t="shared" si="645"/>
        <v>22.5</v>
      </c>
      <c r="BU540" s="303">
        <f t="shared" si="646"/>
        <v>8.6999999999999993</v>
      </c>
      <c r="BV540" s="276">
        <f t="shared" si="647"/>
        <v>0.5444444444444444</v>
      </c>
      <c r="BW540" s="276">
        <f t="shared" si="648"/>
        <v>6.9444444444444441E-3</v>
      </c>
      <c r="BX540" s="125">
        <f t="shared" si="649"/>
        <v>1</v>
      </c>
      <c r="BY540" s="125">
        <f t="shared" si="650"/>
        <v>4.3356206218092379E-3</v>
      </c>
      <c r="BZ540" s="125">
        <f t="shared" si="651"/>
        <v>8.6999999999999993</v>
      </c>
      <c r="CA540" s="125">
        <f t="shared" si="652"/>
        <v>7.9740345129611478E-2</v>
      </c>
      <c r="CB540" s="125">
        <f t="shared" si="653"/>
        <v>0.99123217639188688</v>
      </c>
      <c r="CC540" s="125">
        <f t="shared" si="654"/>
        <v>200.70886243896931</v>
      </c>
      <c r="CD540" s="125">
        <f t="shared" si="655"/>
        <v>1.7597799024499303</v>
      </c>
      <c r="CE540" s="125">
        <f t="shared" si="656"/>
        <v>114</v>
      </c>
      <c r="CF540" s="304" cm="1">
        <f t="array" ref="CF540">PEDBIKE_DELAY(BW540,BV540,AG540,AH540,AP540,AQ540,AN540,L540,FALSE)</f>
        <v>43.223483348249871</v>
      </c>
      <c r="CG540" s="306">
        <f t="shared" si="657"/>
        <v>8.6999999999999993</v>
      </c>
      <c r="CH540" s="125">
        <f t="shared" si="658"/>
        <v>1</v>
      </c>
      <c r="CI540" s="125">
        <f t="shared" si="659"/>
        <v>4.3356206218092379E-3</v>
      </c>
      <c r="CJ540" s="125">
        <f t="shared" si="660"/>
        <v>8.6999999999999993</v>
      </c>
      <c r="CK540" s="125">
        <f t="shared" si="661"/>
        <v>0.99123217639188688</v>
      </c>
      <c r="CL540" s="125">
        <f t="shared" si="662"/>
        <v>1</v>
      </c>
      <c r="CM540" s="125">
        <f t="shared" si="663"/>
        <v>198.94908253651937</v>
      </c>
      <c r="CN540" s="125">
        <f t="shared" si="664"/>
        <v>1.7597799024499303</v>
      </c>
      <c r="CO540" s="127">
        <f t="shared" si="665"/>
        <v>114</v>
      </c>
      <c r="CP540" s="125" cm="1">
        <f t="array" ref="CP540">PEDBIKE_DELAY(BW540,AW540,AG540,AH540,AP540,AQ540,AN540,L540,FALSE)</f>
        <v>43.223483348249871</v>
      </c>
      <c r="CQ540" s="126">
        <f t="shared" si="666"/>
        <v>30.5</v>
      </c>
      <c r="CR540" s="126">
        <f t="shared" si="667"/>
        <v>78.5</v>
      </c>
      <c r="CS540" s="126">
        <f t="shared" si="668"/>
        <v>54.5</v>
      </c>
      <c r="CT540" s="304">
        <f t="shared" si="669"/>
        <v>35.950000000000003</v>
      </c>
      <c r="CU540" s="126">
        <f t="shared" si="680"/>
        <v>0</v>
      </c>
      <c r="CV540" s="126">
        <f t="shared" si="670"/>
        <v>0</v>
      </c>
      <c r="CW540" s="127">
        <f t="shared" si="671"/>
        <v>0</v>
      </c>
      <c r="CX540" s="124">
        <f t="shared" si="672"/>
        <v>12</v>
      </c>
      <c r="CY540" s="124">
        <f t="shared" si="681"/>
        <v>0.9554999999999999</v>
      </c>
      <c r="CZ540" s="124">
        <f t="shared" si="682"/>
        <v>0</v>
      </c>
      <c r="DA540" s="125">
        <f t="shared" si="673"/>
        <v>-1.7006999999999999</v>
      </c>
      <c r="DB540" s="125">
        <f t="shared" si="674"/>
        <v>0.40425</v>
      </c>
      <c r="DC540" s="125">
        <f t="shared" si="675"/>
        <v>2.83595</v>
      </c>
      <c r="DD540" s="125">
        <f t="shared" si="683"/>
        <v>1.7914499999999998</v>
      </c>
      <c r="DE540" s="298" t="str">
        <f t="shared" si="676"/>
        <v>C</v>
      </c>
    </row>
    <row r="541" spans="1:109" x14ac:dyDescent="0.25">
      <c r="A541" s="23">
        <v>800</v>
      </c>
      <c r="B541" s="23">
        <v>15</v>
      </c>
      <c r="C541" s="23">
        <v>4</v>
      </c>
      <c r="D541" s="23" t="s">
        <v>267</v>
      </c>
      <c r="E541" s="312" t="e">
        <f t="shared" si="608"/>
        <v>#VALUE!</v>
      </c>
      <c r="F541" s="287" t="e">
        <f t="shared" si="609"/>
        <v>#VALUE!</v>
      </c>
      <c r="G541" s="312">
        <f t="shared" si="610"/>
        <v>2.8936999999999995</v>
      </c>
      <c r="H541" s="312">
        <f t="shared" si="610"/>
        <v>1.9857000000000002</v>
      </c>
      <c r="I541" s="287" t="str">
        <f t="shared" si="611"/>
        <v>C</v>
      </c>
      <c r="J541" s="320">
        <f t="shared" si="677"/>
        <v>4</v>
      </c>
      <c r="K541" s="80">
        <f t="shared" si="678"/>
        <v>4</v>
      </c>
      <c r="L541" s="82">
        <f t="shared" si="679"/>
        <v>4</v>
      </c>
      <c r="M541" s="80">
        <f t="shared" si="612"/>
        <v>15</v>
      </c>
      <c r="N541" s="80">
        <f t="shared" si="613"/>
        <v>160</v>
      </c>
      <c r="O541" s="80">
        <f t="shared" si="614"/>
        <v>160</v>
      </c>
      <c r="P541" s="80">
        <f t="shared" si="615"/>
        <v>800</v>
      </c>
      <c r="Q541" s="80">
        <f t="shared" si="616"/>
        <v>2240</v>
      </c>
      <c r="R541" s="80">
        <f t="shared" si="617"/>
        <v>2240</v>
      </c>
      <c r="S541" s="80">
        <f t="shared" si="618"/>
        <v>80</v>
      </c>
      <c r="T541" s="80">
        <f>0</f>
        <v>0</v>
      </c>
      <c r="U541" s="80">
        <f>'Int. Sens. Plot'!$B$2</f>
        <v>100</v>
      </c>
      <c r="V541" s="80">
        <f>'Int. Sens. Plot'!$B$3</f>
        <v>25</v>
      </c>
      <c r="W541" s="80">
        <f t="shared" si="619"/>
        <v>5</v>
      </c>
      <c r="X541" s="80">
        <f t="shared" si="620"/>
        <v>5</v>
      </c>
      <c r="Y541" s="225">
        <v>0.5</v>
      </c>
      <c r="Z541" s="80">
        <v>0</v>
      </c>
      <c r="AA541" s="86">
        <v>45</v>
      </c>
      <c r="AB541" s="86">
        <v>5</v>
      </c>
      <c r="AC541" s="80">
        <v>90</v>
      </c>
      <c r="AD541" s="80">
        <v>45</v>
      </c>
      <c r="AE541" s="80">
        <v>12</v>
      </c>
      <c r="AF541" s="80">
        <f t="shared" si="621"/>
        <v>57</v>
      </c>
      <c r="AG541" s="80">
        <f t="shared" si="622"/>
        <v>57</v>
      </c>
      <c r="AH541" s="86">
        <v>0</v>
      </c>
      <c r="AI541" s="86">
        <v>12</v>
      </c>
      <c r="AJ541" s="40">
        <v>521.9</v>
      </c>
      <c r="AK541" s="86">
        <v>9</v>
      </c>
      <c r="AL541" s="86">
        <v>0</v>
      </c>
      <c r="AM541" s="91">
        <v>1</v>
      </c>
      <c r="AN541" s="91">
        <v>0.1</v>
      </c>
      <c r="AO541" s="122">
        <v>3.5</v>
      </c>
      <c r="AP541" s="122">
        <v>10</v>
      </c>
      <c r="AQ541" s="122">
        <v>3</v>
      </c>
      <c r="AR541" s="122">
        <v>3</v>
      </c>
      <c r="AS541" s="122" t="str">
        <f t="shared" si="623"/>
        <v>Free</v>
      </c>
      <c r="AT541" s="119" t="s">
        <v>74</v>
      </c>
      <c r="AU541" s="321" t="s">
        <v>74</v>
      </c>
      <c r="AV541" s="306">
        <f t="shared" si="624"/>
        <v>19.285714285714285</v>
      </c>
      <c r="AW541" s="276">
        <f t="shared" si="625"/>
        <v>0.62222222222222223</v>
      </c>
      <c r="AX541" s="276">
        <f t="shared" si="626"/>
        <v>2.7777777777777776E-2</v>
      </c>
      <c r="AY541" s="125">
        <f t="shared" si="627"/>
        <v>4637.2621379982984</v>
      </c>
      <c r="AZ541" s="125">
        <f t="shared" si="628"/>
        <v>6955.893206997448</v>
      </c>
      <c r="BA541" s="125">
        <f t="shared" si="629"/>
        <v>9291.8099902823105</v>
      </c>
      <c r="BB541" s="125">
        <f t="shared" si="630"/>
        <v>1</v>
      </c>
      <c r="BC541" s="125">
        <f t="shared" si="631"/>
        <v>1</v>
      </c>
      <c r="BD541" s="326" t="e">
        <f t="shared" si="632"/>
        <v>#NUM!</v>
      </c>
      <c r="BE541" s="125">
        <f t="shared" si="633"/>
        <v>162755</v>
      </c>
      <c r="BF541" s="125">
        <f t="shared" si="634"/>
        <v>6.0917419511276405</v>
      </c>
      <c r="BG541" s="125">
        <f t="shared" si="635"/>
        <v>1.3886920442435355</v>
      </c>
      <c r="BH541" s="127">
        <f t="shared" si="636"/>
        <v>140</v>
      </c>
      <c r="BI541" s="125">
        <f t="shared" si="637"/>
        <v>0.27299999999999996</v>
      </c>
      <c r="BJ541" s="125">
        <f t="shared" si="638"/>
        <v>0.1138</v>
      </c>
      <c r="BK541" s="127">
        <f t="shared" si="639"/>
        <v>49</v>
      </c>
      <c r="BL541" s="126" t="e">
        <f>IF(AS541="Signalized",(AC541-BK541)^2/(2*AC541),IF(AS541="Free",PEDBIKE_DELAY(AX541,AW541,AF541,AE541,AO541,AR541,AM541,L541,TRUE),IF(AS541="Stop",1,"Control N/A!")))</f>
        <v>#VALUE!</v>
      </c>
      <c r="BM541" s="125" t="e">
        <f t="shared" si="640"/>
        <v>#VALUE!</v>
      </c>
      <c r="BN541" s="125" t="e">
        <f t="shared" si="641"/>
        <v>#VALUE!</v>
      </c>
      <c r="BO541" s="124" t="e">
        <f t="shared" si="642"/>
        <v>#VALUE!</v>
      </c>
      <c r="BP541" s="310"/>
      <c r="BQ541" s="302">
        <f t="shared" si="643"/>
        <v>1500</v>
      </c>
      <c r="BR541" s="126">
        <v>526</v>
      </c>
      <c r="BS541" s="127">
        <f t="shared" si="644"/>
        <v>5.2749867773999027E-8</v>
      </c>
      <c r="BT541" s="126">
        <f t="shared" si="645"/>
        <v>22.5</v>
      </c>
      <c r="BU541" s="303">
        <f t="shared" si="646"/>
        <v>8.6999999999999993</v>
      </c>
      <c r="BV541" s="276">
        <f t="shared" si="647"/>
        <v>0.62222222222222223</v>
      </c>
      <c r="BW541" s="276">
        <f t="shared" si="648"/>
        <v>6.9444444444444441E-3</v>
      </c>
      <c r="BX541" s="125">
        <f t="shared" si="649"/>
        <v>1</v>
      </c>
      <c r="BY541" s="125">
        <f t="shared" si="650"/>
        <v>3.4307907649401104E-3</v>
      </c>
      <c r="BZ541" s="125">
        <f t="shared" si="651"/>
        <v>8.6999999999999993</v>
      </c>
      <c r="CA541" s="125">
        <f t="shared" si="652"/>
        <v>9.0600475291139237E-2</v>
      </c>
      <c r="CB541" s="125">
        <f t="shared" si="653"/>
        <v>0.99554324044115694</v>
      </c>
      <c r="CC541" s="125">
        <f t="shared" si="654"/>
        <v>351.86898667859947</v>
      </c>
      <c r="CD541" s="125">
        <f t="shared" si="655"/>
        <v>1.5681954698402698</v>
      </c>
      <c r="CE541" s="125">
        <f t="shared" si="656"/>
        <v>224</v>
      </c>
      <c r="CF541" s="304" cm="1">
        <f t="array" ref="CF541">PEDBIKE_DELAY(BW541,BV541,AG541,AH541,AP541,AQ541,AN541,L541,FALSE)</f>
        <v>60.808121546444781</v>
      </c>
      <c r="CG541" s="306">
        <f t="shared" si="657"/>
        <v>8.6999999999999993</v>
      </c>
      <c r="CH541" s="125">
        <f t="shared" si="658"/>
        <v>1</v>
      </c>
      <c r="CI541" s="125">
        <f t="shared" si="659"/>
        <v>3.4307907649401104E-3</v>
      </c>
      <c r="CJ541" s="125">
        <f t="shared" si="660"/>
        <v>8.6999999999999993</v>
      </c>
      <c r="CK541" s="125">
        <f t="shared" si="661"/>
        <v>0.99554324044115694</v>
      </c>
      <c r="CL541" s="125">
        <f t="shared" si="662"/>
        <v>1</v>
      </c>
      <c r="CM541" s="125">
        <f t="shared" si="663"/>
        <v>350.30079120875922</v>
      </c>
      <c r="CN541" s="125">
        <f t="shared" si="664"/>
        <v>1.5681954698402698</v>
      </c>
      <c r="CO541" s="127">
        <f t="shared" si="665"/>
        <v>224</v>
      </c>
      <c r="CP541" s="125" cm="1">
        <f t="array" ref="CP541">PEDBIKE_DELAY(BW541,AW541,AG541,AH541,AP541,AQ541,AN541,L541,FALSE)</f>
        <v>60.808121546444781</v>
      </c>
      <c r="CQ541" s="126">
        <f t="shared" si="666"/>
        <v>30.5</v>
      </c>
      <c r="CR541" s="126">
        <f t="shared" si="667"/>
        <v>78.5</v>
      </c>
      <c r="CS541" s="126">
        <f t="shared" si="668"/>
        <v>54.5</v>
      </c>
      <c r="CT541" s="304">
        <f t="shared" si="669"/>
        <v>35.950000000000003</v>
      </c>
      <c r="CU541" s="126">
        <f t="shared" si="680"/>
        <v>0</v>
      </c>
      <c r="CV541" s="126">
        <f t="shared" si="670"/>
        <v>0</v>
      </c>
      <c r="CW541" s="127">
        <f t="shared" si="671"/>
        <v>0</v>
      </c>
      <c r="CX541" s="124">
        <f t="shared" si="672"/>
        <v>12</v>
      </c>
      <c r="CY541" s="124">
        <f t="shared" si="681"/>
        <v>1.0919999999999999</v>
      </c>
      <c r="CZ541" s="124">
        <f t="shared" si="682"/>
        <v>0</v>
      </c>
      <c r="DA541" s="125">
        <f t="shared" si="673"/>
        <v>-1.7006999999999999</v>
      </c>
      <c r="DB541" s="125">
        <f t="shared" si="674"/>
        <v>0.46200000000000002</v>
      </c>
      <c r="DC541" s="125">
        <f t="shared" si="675"/>
        <v>2.8936999999999995</v>
      </c>
      <c r="DD541" s="125">
        <f t="shared" si="683"/>
        <v>1.9857000000000002</v>
      </c>
      <c r="DE541" s="298" t="str">
        <f t="shared" si="676"/>
        <v>C</v>
      </c>
    </row>
    <row r="542" spans="1:109" x14ac:dyDescent="0.25">
      <c r="A542" s="23">
        <v>900</v>
      </c>
      <c r="B542" s="23">
        <v>15</v>
      </c>
      <c r="C542" s="23">
        <v>4</v>
      </c>
      <c r="D542" s="23" t="s">
        <v>267</v>
      </c>
      <c r="E542" s="312" t="e">
        <f t="shared" si="608"/>
        <v>#VALUE!</v>
      </c>
      <c r="F542" s="287" t="e">
        <f t="shared" si="609"/>
        <v>#VALUE!</v>
      </c>
      <c r="G542" s="312">
        <f t="shared" si="610"/>
        <v>2.9514499999999999</v>
      </c>
      <c r="H542" s="312">
        <f t="shared" si="610"/>
        <v>2.1799499999999998</v>
      </c>
      <c r="I542" s="287" t="str">
        <f t="shared" si="611"/>
        <v>C</v>
      </c>
      <c r="J542" s="320">
        <f t="shared" si="677"/>
        <v>4</v>
      </c>
      <c r="K542" s="80">
        <f t="shared" si="678"/>
        <v>4</v>
      </c>
      <c r="L542" s="82">
        <f t="shared" si="679"/>
        <v>4</v>
      </c>
      <c r="M542" s="80">
        <f t="shared" si="612"/>
        <v>15</v>
      </c>
      <c r="N542" s="80">
        <f t="shared" si="613"/>
        <v>180</v>
      </c>
      <c r="O542" s="80">
        <f t="shared" si="614"/>
        <v>180</v>
      </c>
      <c r="P542" s="80">
        <f t="shared" si="615"/>
        <v>900</v>
      </c>
      <c r="Q542" s="80">
        <f t="shared" si="616"/>
        <v>2520</v>
      </c>
      <c r="R542" s="80">
        <f t="shared" si="617"/>
        <v>2520</v>
      </c>
      <c r="S542" s="80">
        <f t="shared" si="618"/>
        <v>90</v>
      </c>
      <c r="T542" s="80">
        <f>0</f>
        <v>0</v>
      </c>
      <c r="U542" s="80">
        <f>'Int. Sens. Plot'!$B$2</f>
        <v>100</v>
      </c>
      <c r="V542" s="80">
        <f>'Int. Sens. Plot'!$B$3</f>
        <v>25</v>
      </c>
      <c r="W542" s="80">
        <f t="shared" si="619"/>
        <v>5</v>
      </c>
      <c r="X542" s="80">
        <f t="shared" si="620"/>
        <v>5</v>
      </c>
      <c r="Y542" s="225">
        <v>0.5</v>
      </c>
      <c r="Z542" s="80">
        <v>0</v>
      </c>
      <c r="AA542" s="86">
        <v>45</v>
      </c>
      <c r="AB542" s="86">
        <v>5</v>
      </c>
      <c r="AC542" s="80">
        <v>90</v>
      </c>
      <c r="AD542" s="80">
        <v>45</v>
      </c>
      <c r="AE542" s="80">
        <v>12</v>
      </c>
      <c r="AF542" s="80">
        <f t="shared" si="621"/>
        <v>57</v>
      </c>
      <c r="AG542" s="80">
        <f t="shared" si="622"/>
        <v>57</v>
      </c>
      <c r="AH542" s="86">
        <v>0</v>
      </c>
      <c r="AI542" s="86">
        <v>12</v>
      </c>
      <c r="AJ542" s="40">
        <v>522.9</v>
      </c>
      <c r="AK542" s="86">
        <v>9</v>
      </c>
      <c r="AL542" s="86">
        <v>0</v>
      </c>
      <c r="AM542" s="91">
        <v>1</v>
      </c>
      <c r="AN542" s="91">
        <v>0.1</v>
      </c>
      <c r="AO542" s="122">
        <v>3.5</v>
      </c>
      <c r="AP542" s="122">
        <v>10</v>
      </c>
      <c r="AQ542" s="122">
        <v>3</v>
      </c>
      <c r="AR542" s="122">
        <v>3</v>
      </c>
      <c r="AS542" s="122" t="str">
        <f t="shared" si="623"/>
        <v>Free</v>
      </c>
      <c r="AT542" s="119" t="s">
        <v>74</v>
      </c>
      <c r="AU542" s="321" t="s">
        <v>74</v>
      </c>
      <c r="AV542" s="306">
        <f t="shared" si="624"/>
        <v>19.285714285714285</v>
      </c>
      <c r="AW542" s="276">
        <f t="shared" si="625"/>
        <v>0.7</v>
      </c>
      <c r="AX542" s="276">
        <f t="shared" si="626"/>
        <v>2.7777777777777776E-2</v>
      </c>
      <c r="AY542" s="125">
        <f t="shared" si="627"/>
        <v>18560.588248741173</v>
      </c>
      <c r="AZ542" s="125">
        <f t="shared" si="628"/>
        <v>27840.882373111759</v>
      </c>
      <c r="BA542" s="125">
        <f t="shared" si="629"/>
        <v>37138.462211768063</v>
      </c>
      <c r="BB542" s="125">
        <f t="shared" si="630"/>
        <v>1</v>
      </c>
      <c r="BC542" s="125">
        <f t="shared" si="631"/>
        <v>1</v>
      </c>
      <c r="BD542" s="326" t="e">
        <f t="shared" si="632"/>
        <v>#NUM!</v>
      </c>
      <c r="BE542" s="125">
        <f t="shared" si="633"/>
        <v>729416</v>
      </c>
      <c r="BF542" s="125">
        <f t="shared" si="634"/>
        <v>5.4359033497218094</v>
      </c>
      <c r="BG542" s="125">
        <f t="shared" si="635"/>
        <v>1.3886920442435355</v>
      </c>
      <c r="BH542" s="127">
        <f t="shared" si="636"/>
        <v>157.5</v>
      </c>
      <c r="BI542" s="125">
        <f t="shared" si="637"/>
        <v>0.30712499999999993</v>
      </c>
      <c r="BJ542" s="125">
        <f t="shared" si="638"/>
        <v>0.128025</v>
      </c>
      <c r="BK542" s="127">
        <f t="shared" si="639"/>
        <v>49</v>
      </c>
      <c r="BL542" s="126" t="e">
        <f>IF(AS542="Signalized",(AC542-BK542)^2/(2*AC542),IF(AS542="Free",PEDBIKE_DELAY(AX542,AW542,AF542,AE542,AO542,AR542,AM542,L542,TRUE),IF(AS542="Stop",1,"Control N/A!")))</f>
        <v>#VALUE!</v>
      </c>
      <c r="BM542" s="125" t="e">
        <f t="shared" si="640"/>
        <v>#VALUE!</v>
      </c>
      <c r="BN542" s="125" t="e">
        <f t="shared" si="641"/>
        <v>#VALUE!</v>
      </c>
      <c r="BO542" s="124" t="e">
        <f t="shared" si="642"/>
        <v>#VALUE!</v>
      </c>
      <c r="BP542" s="310"/>
      <c r="BQ542" s="302">
        <f t="shared" si="643"/>
        <v>1500</v>
      </c>
      <c r="BR542" s="126">
        <v>527</v>
      </c>
      <c r="BS542" s="127">
        <f t="shared" si="644"/>
        <v>2.7002356405415831E-9</v>
      </c>
      <c r="BT542" s="126">
        <f t="shared" si="645"/>
        <v>22.5</v>
      </c>
      <c r="BU542" s="303">
        <f t="shared" si="646"/>
        <v>8.6999999999999993</v>
      </c>
      <c r="BV542" s="276">
        <f t="shared" si="647"/>
        <v>0.7</v>
      </c>
      <c r="BW542" s="276">
        <f t="shared" si="648"/>
        <v>6.9444444444444441E-3</v>
      </c>
      <c r="BX542" s="125">
        <f t="shared" si="649"/>
        <v>1</v>
      </c>
      <c r="BY542" s="125">
        <f t="shared" si="650"/>
        <v>2.9142425772132417E-3</v>
      </c>
      <c r="BZ542" s="125">
        <f t="shared" si="651"/>
        <v>8.6999999999999993</v>
      </c>
      <c r="CA542" s="125">
        <f t="shared" si="652"/>
        <v>0.10133244333396374</v>
      </c>
      <c r="CB542" s="125">
        <f t="shared" si="653"/>
        <v>0.9977345910851857</v>
      </c>
      <c r="CC542" s="125">
        <f t="shared" si="654"/>
        <v>621.88226211480298</v>
      </c>
      <c r="CD542" s="125">
        <f t="shared" si="655"/>
        <v>1.4088176205597727</v>
      </c>
      <c r="CE542" s="125">
        <f t="shared" si="656"/>
        <v>441</v>
      </c>
      <c r="CF542" s="304" cm="1">
        <f t="array" ref="CF542">PEDBIKE_DELAY(BW542,BV542,AG542,AH542,AP542,AQ542,AN542,L542,FALSE)</f>
        <v>83.92398037112568</v>
      </c>
      <c r="CG542" s="306">
        <f t="shared" si="657"/>
        <v>8.6999999999999993</v>
      </c>
      <c r="CH542" s="125">
        <f t="shared" si="658"/>
        <v>1</v>
      </c>
      <c r="CI542" s="125">
        <f t="shared" si="659"/>
        <v>2.9142425772132417E-3</v>
      </c>
      <c r="CJ542" s="125">
        <f t="shared" si="660"/>
        <v>8.6999999999999993</v>
      </c>
      <c r="CK542" s="125">
        <f t="shared" si="661"/>
        <v>0.9977345910851857</v>
      </c>
      <c r="CL542" s="125">
        <f t="shared" si="662"/>
        <v>1</v>
      </c>
      <c r="CM542" s="125">
        <f t="shared" si="663"/>
        <v>620.47344449424327</v>
      </c>
      <c r="CN542" s="125">
        <f t="shared" si="664"/>
        <v>1.4088176205597727</v>
      </c>
      <c r="CO542" s="127">
        <f t="shared" si="665"/>
        <v>441</v>
      </c>
      <c r="CP542" s="125" cm="1">
        <f t="array" ref="CP542">PEDBIKE_DELAY(BW542,AW542,AG542,AH542,AP542,AQ542,AN542,L542,FALSE)</f>
        <v>83.92398037112568</v>
      </c>
      <c r="CQ542" s="126">
        <f t="shared" si="666"/>
        <v>30.5</v>
      </c>
      <c r="CR542" s="126">
        <f t="shared" si="667"/>
        <v>78.5</v>
      </c>
      <c r="CS542" s="126">
        <f t="shared" si="668"/>
        <v>54.5</v>
      </c>
      <c r="CT542" s="304">
        <f t="shared" si="669"/>
        <v>35.950000000000003</v>
      </c>
      <c r="CU542" s="126">
        <f t="shared" si="680"/>
        <v>0</v>
      </c>
      <c r="CV542" s="126">
        <f t="shared" si="670"/>
        <v>0</v>
      </c>
      <c r="CW542" s="127">
        <f t="shared" si="671"/>
        <v>0</v>
      </c>
      <c r="CX542" s="124">
        <f t="shared" si="672"/>
        <v>12</v>
      </c>
      <c r="CY542" s="124">
        <f t="shared" si="681"/>
        <v>1.2284999999999997</v>
      </c>
      <c r="CZ542" s="124">
        <f t="shared" si="682"/>
        <v>0</v>
      </c>
      <c r="DA542" s="125">
        <f t="shared" si="673"/>
        <v>-1.7006999999999999</v>
      </c>
      <c r="DB542" s="125">
        <f t="shared" si="674"/>
        <v>0.51975000000000005</v>
      </c>
      <c r="DC542" s="125">
        <f t="shared" si="675"/>
        <v>2.9514499999999999</v>
      </c>
      <c r="DD542" s="125">
        <f t="shared" si="683"/>
        <v>2.1799499999999998</v>
      </c>
      <c r="DE542" s="298" t="str">
        <f t="shared" si="676"/>
        <v>C</v>
      </c>
    </row>
    <row r="543" spans="1:109" x14ac:dyDescent="0.25">
      <c r="A543" s="23">
        <v>1000</v>
      </c>
      <c r="B543" s="23">
        <v>15</v>
      </c>
      <c r="C543" s="23">
        <v>4</v>
      </c>
      <c r="D543" s="23" t="s">
        <v>267</v>
      </c>
      <c r="E543" s="312" t="e">
        <f t="shared" si="608"/>
        <v>#VALUE!</v>
      </c>
      <c r="F543" s="287" t="e">
        <f t="shared" si="609"/>
        <v>#VALUE!</v>
      </c>
      <c r="G543" s="312">
        <f t="shared" si="610"/>
        <v>3.0091999999999994</v>
      </c>
      <c r="H543" s="312">
        <f t="shared" si="610"/>
        <v>2.3742000000000001</v>
      </c>
      <c r="I543" s="287" t="str">
        <f t="shared" si="611"/>
        <v>C</v>
      </c>
      <c r="J543" s="320">
        <f t="shared" si="677"/>
        <v>4</v>
      </c>
      <c r="K543" s="80">
        <f t="shared" si="678"/>
        <v>4</v>
      </c>
      <c r="L543" s="82">
        <f t="shared" si="679"/>
        <v>4</v>
      </c>
      <c r="M543" s="80">
        <f t="shared" si="612"/>
        <v>15</v>
      </c>
      <c r="N543" s="80">
        <f t="shared" si="613"/>
        <v>200</v>
      </c>
      <c r="O543" s="80">
        <f t="shared" si="614"/>
        <v>200</v>
      </c>
      <c r="P543" s="80">
        <f t="shared" si="615"/>
        <v>1000</v>
      </c>
      <c r="Q543" s="80">
        <f t="shared" si="616"/>
        <v>2800</v>
      </c>
      <c r="R543" s="80">
        <f t="shared" si="617"/>
        <v>2800</v>
      </c>
      <c r="S543" s="80">
        <f t="shared" si="618"/>
        <v>100</v>
      </c>
      <c r="T543" s="80">
        <f>0</f>
        <v>0</v>
      </c>
      <c r="U543" s="80">
        <f>'Int. Sens. Plot'!$B$2</f>
        <v>100</v>
      </c>
      <c r="V543" s="80">
        <f>'Int. Sens. Plot'!$B$3</f>
        <v>25</v>
      </c>
      <c r="W543" s="80">
        <f t="shared" si="619"/>
        <v>5</v>
      </c>
      <c r="X543" s="80">
        <f t="shared" si="620"/>
        <v>5</v>
      </c>
      <c r="Y543" s="225">
        <v>0.5</v>
      </c>
      <c r="Z543" s="80">
        <v>0</v>
      </c>
      <c r="AA543" s="86">
        <v>45</v>
      </c>
      <c r="AB543" s="86">
        <v>5</v>
      </c>
      <c r="AC543" s="80">
        <v>90</v>
      </c>
      <c r="AD543" s="80">
        <v>45</v>
      </c>
      <c r="AE543" s="80">
        <v>12</v>
      </c>
      <c r="AF543" s="80">
        <f t="shared" si="621"/>
        <v>57</v>
      </c>
      <c r="AG543" s="80">
        <f t="shared" si="622"/>
        <v>57</v>
      </c>
      <c r="AH543" s="86">
        <v>0</v>
      </c>
      <c r="AI543" s="86">
        <v>12</v>
      </c>
      <c r="AJ543" s="40">
        <v>523.9</v>
      </c>
      <c r="AK543" s="86">
        <v>9</v>
      </c>
      <c r="AL543" s="86">
        <v>0</v>
      </c>
      <c r="AM543" s="91">
        <v>1</v>
      </c>
      <c r="AN543" s="91">
        <v>0.1</v>
      </c>
      <c r="AO543" s="122">
        <v>3.5</v>
      </c>
      <c r="AP543" s="122">
        <v>10</v>
      </c>
      <c r="AQ543" s="122">
        <v>3</v>
      </c>
      <c r="AR543" s="122">
        <v>3</v>
      </c>
      <c r="AS543" s="122" t="str">
        <f t="shared" si="623"/>
        <v>Free</v>
      </c>
      <c r="AT543" s="119" t="s">
        <v>74</v>
      </c>
      <c r="AU543" s="321" t="s">
        <v>74</v>
      </c>
      <c r="AV543" s="306">
        <f t="shared" si="624"/>
        <v>19.285714285714285</v>
      </c>
      <c r="AW543" s="276">
        <f t="shared" si="625"/>
        <v>0.77777777777777779</v>
      </c>
      <c r="AX543" s="276">
        <f t="shared" si="626"/>
        <v>2.7777777777777776E-2</v>
      </c>
      <c r="AY543" s="125">
        <f t="shared" si="627"/>
        <v>75150.201367885718</v>
      </c>
      <c r="AZ543" s="125">
        <f t="shared" si="628"/>
        <v>112725.30205182858</v>
      </c>
      <c r="BA543" s="125">
        <f t="shared" si="629"/>
        <v>150317.68845005715</v>
      </c>
      <c r="BB543" s="125">
        <f t="shared" si="630"/>
        <v>1</v>
      </c>
      <c r="BC543" s="125">
        <f t="shared" si="631"/>
        <v>1</v>
      </c>
      <c r="BD543" s="326" t="e">
        <f t="shared" si="632"/>
        <v>#NUM!</v>
      </c>
      <c r="BE543" s="125">
        <f t="shared" si="633"/>
        <v>3269017</v>
      </c>
      <c r="BF543" s="125">
        <f t="shared" si="634"/>
        <v>4.9260997857153797</v>
      </c>
      <c r="BG543" s="125">
        <f t="shared" si="635"/>
        <v>1.3886920442435355</v>
      </c>
      <c r="BH543" s="127">
        <f t="shared" si="636"/>
        <v>175</v>
      </c>
      <c r="BI543" s="125">
        <f t="shared" si="637"/>
        <v>0.34125</v>
      </c>
      <c r="BJ543" s="125">
        <f t="shared" si="638"/>
        <v>0.14224999999999999</v>
      </c>
      <c r="BK543" s="127">
        <f t="shared" si="639"/>
        <v>49</v>
      </c>
      <c r="BL543" s="126" t="e">
        <f>IF(AS543="Signalized",(AC543-BK543)^2/(2*AC543),IF(AS543="Free",PEDBIKE_DELAY(AX543,AW543,AF543,AE543,AO543,AR543,AM543,L543,TRUE),IF(AS543="Stop",1,"Control N/A!")))</f>
        <v>#VALUE!</v>
      </c>
      <c r="BM543" s="125" t="e">
        <f t="shared" si="640"/>
        <v>#VALUE!</v>
      </c>
      <c r="BN543" s="125" t="e">
        <f t="shared" si="641"/>
        <v>#VALUE!</v>
      </c>
      <c r="BO543" s="124" t="e">
        <f t="shared" si="642"/>
        <v>#VALUE!</v>
      </c>
      <c r="BP543" s="310"/>
      <c r="BQ543" s="302">
        <f t="shared" si="643"/>
        <v>1500</v>
      </c>
      <c r="BR543" s="126">
        <v>528</v>
      </c>
      <c r="BS543" s="127">
        <f t="shared" si="644"/>
        <v>1.3669620599823862E-10</v>
      </c>
      <c r="BT543" s="126">
        <f t="shared" si="645"/>
        <v>22.5</v>
      </c>
      <c r="BU543" s="303">
        <f t="shared" si="646"/>
        <v>8.6999999999999993</v>
      </c>
      <c r="BV543" s="276">
        <f t="shared" si="647"/>
        <v>0.77777777777777779</v>
      </c>
      <c r="BW543" s="276">
        <f t="shared" si="648"/>
        <v>6.9444444444444441E-3</v>
      </c>
      <c r="BX543" s="125">
        <f t="shared" si="649"/>
        <v>1</v>
      </c>
      <c r="BY543" s="125">
        <f t="shared" si="650"/>
        <v>2.6192316032371738E-3</v>
      </c>
      <c r="BZ543" s="125">
        <f t="shared" si="651"/>
        <v>8.6999999999999993</v>
      </c>
      <c r="CA543" s="125">
        <f t="shared" si="652"/>
        <v>0.11193776171957726</v>
      </c>
      <c r="CB543" s="125">
        <f t="shared" si="653"/>
        <v>0.99884847331709037</v>
      </c>
      <c r="CC543" s="125">
        <f t="shared" si="654"/>
        <v>1107.8201425005288</v>
      </c>
      <c r="CD543" s="125">
        <f t="shared" si="655"/>
        <v>1.2756844539540753</v>
      </c>
      <c r="CE543" s="125">
        <f t="shared" si="656"/>
        <v>868</v>
      </c>
      <c r="CF543" s="304" cm="1">
        <f t="array" ref="CF543">PEDBIKE_DELAY(BW543,BV543,AG543,AH543,AP543,AQ543,AN543,L543,FALSE)</f>
        <v>113.55739515813687</v>
      </c>
      <c r="CG543" s="306">
        <f t="shared" si="657"/>
        <v>8.6999999999999993</v>
      </c>
      <c r="CH543" s="125">
        <f t="shared" si="658"/>
        <v>1</v>
      </c>
      <c r="CI543" s="125">
        <f t="shared" si="659"/>
        <v>2.6192316032371738E-3</v>
      </c>
      <c r="CJ543" s="125">
        <f t="shared" si="660"/>
        <v>8.6999999999999993</v>
      </c>
      <c r="CK543" s="125">
        <f t="shared" si="661"/>
        <v>0.99884847331709037</v>
      </c>
      <c r="CL543" s="125">
        <f t="shared" si="662"/>
        <v>1</v>
      </c>
      <c r="CM543" s="125">
        <f t="shared" si="663"/>
        <v>1106.5444580465748</v>
      </c>
      <c r="CN543" s="125">
        <f t="shared" si="664"/>
        <v>1.2756844539540753</v>
      </c>
      <c r="CO543" s="127">
        <f t="shared" si="665"/>
        <v>868</v>
      </c>
      <c r="CP543" s="125" cm="1">
        <f t="array" ref="CP543">PEDBIKE_DELAY(BW543,AW543,AG543,AH543,AP543,AQ543,AN543,L543,FALSE)</f>
        <v>113.55739515813687</v>
      </c>
      <c r="CQ543" s="126">
        <f t="shared" si="666"/>
        <v>30.5</v>
      </c>
      <c r="CR543" s="126">
        <f t="shared" si="667"/>
        <v>78.5</v>
      </c>
      <c r="CS543" s="126">
        <f t="shared" si="668"/>
        <v>54.5</v>
      </c>
      <c r="CT543" s="304">
        <f t="shared" si="669"/>
        <v>35.950000000000003</v>
      </c>
      <c r="CU543" s="126">
        <f t="shared" si="680"/>
        <v>0</v>
      </c>
      <c r="CV543" s="126">
        <f t="shared" si="670"/>
        <v>0</v>
      </c>
      <c r="CW543" s="127">
        <f t="shared" si="671"/>
        <v>0</v>
      </c>
      <c r="CX543" s="124">
        <f t="shared" si="672"/>
        <v>12</v>
      </c>
      <c r="CY543" s="124">
        <f t="shared" si="681"/>
        <v>1.365</v>
      </c>
      <c r="CZ543" s="124">
        <f t="shared" si="682"/>
        <v>0</v>
      </c>
      <c r="DA543" s="125">
        <f t="shared" si="673"/>
        <v>-1.7006999999999999</v>
      </c>
      <c r="DB543" s="125">
        <f t="shared" si="674"/>
        <v>0.57750000000000001</v>
      </c>
      <c r="DC543" s="125">
        <f t="shared" si="675"/>
        <v>3.0091999999999994</v>
      </c>
      <c r="DD543" s="125">
        <f t="shared" si="683"/>
        <v>2.3742000000000001</v>
      </c>
      <c r="DE543" s="298" t="str">
        <f t="shared" si="676"/>
        <v>C</v>
      </c>
    </row>
    <row r="544" spans="1:109" x14ac:dyDescent="0.25">
      <c r="A544" s="23">
        <v>1100</v>
      </c>
      <c r="B544" s="23">
        <v>15</v>
      </c>
      <c r="C544" s="23">
        <v>4</v>
      </c>
      <c r="D544" s="23" t="s">
        <v>267</v>
      </c>
      <c r="E544" s="312" t="e">
        <f t="shared" si="608"/>
        <v>#VALUE!</v>
      </c>
      <c r="F544" s="287" t="e">
        <f t="shared" si="609"/>
        <v>#VALUE!</v>
      </c>
      <c r="G544" s="312">
        <f t="shared" si="610"/>
        <v>3.0669499999999998</v>
      </c>
      <c r="H544" s="312">
        <f t="shared" si="610"/>
        <v>2.5684500000000003</v>
      </c>
      <c r="I544" s="287" t="str">
        <f t="shared" si="611"/>
        <v>C</v>
      </c>
      <c r="J544" s="320">
        <f t="shared" si="677"/>
        <v>4</v>
      </c>
      <c r="K544" s="80">
        <f t="shared" si="678"/>
        <v>4</v>
      </c>
      <c r="L544" s="82">
        <f t="shared" si="679"/>
        <v>4</v>
      </c>
      <c r="M544" s="80">
        <f t="shared" si="612"/>
        <v>15</v>
      </c>
      <c r="N544" s="80">
        <f t="shared" si="613"/>
        <v>220</v>
      </c>
      <c r="O544" s="80">
        <f t="shared" si="614"/>
        <v>220</v>
      </c>
      <c r="P544" s="80">
        <f t="shared" si="615"/>
        <v>1100</v>
      </c>
      <c r="Q544" s="80">
        <f t="shared" si="616"/>
        <v>3080</v>
      </c>
      <c r="R544" s="80">
        <f t="shared" si="617"/>
        <v>3080</v>
      </c>
      <c r="S544" s="80">
        <f t="shared" si="618"/>
        <v>110</v>
      </c>
      <c r="T544" s="80">
        <f>0</f>
        <v>0</v>
      </c>
      <c r="U544" s="80">
        <f>'Int. Sens. Plot'!$B$2</f>
        <v>100</v>
      </c>
      <c r="V544" s="80">
        <f>'Int. Sens. Plot'!$B$3</f>
        <v>25</v>
      </c>
      <c r="W544" s="80">
        <f t="shared" si="619"/>
        <v>5</v>
      </c>
      <c r="X544" s="80">
        <f t="shared" si="620"/>
        <v>5</v>
      </c>
      <c r="Y544" s="225">
        <v>0.5</v>
      </c>
      <c r="Z544" s="80">
        <v>0</v>
      </c>
      <c r="AA544" s="86">
        <v>45</v>
      </c>
      <c r="AB544" s="86">
        <v>5</v>
      </c>
      <c r="AC544" s="80">
        <v>90</v>
      </c>
      <c r="AD544" s="80">
        <v>45</v>
      </c>
      <c r="AE544" s="80">
        <v>12</v>
      </c>
      <c r="AF544" s="80">
        <f t="shared" si="621"/>
        <v>57</v>
      </c>
      <c r="AG544" s="80">
        <f t="shared" si="622"/>
        <v>57</v>
      </c>
      <c r="AH544" s="86">
        <v>0</v>
      </c>
      <c r="AI544" s="86">
        <v>12</v>
      </c>
      <c r="AJ544" s="40">
        <v>524.9</v>
      </c>
      <c r="AK544" s="86">
        <v>9</v>
      </c>
      <c r="AL544" s="86">
        <v>0</v>
      </c>
      <c r="AM544" s="91">
        <v>1</v>
      </c>
      <c r="AN544" s="91">
        <v>0.1</v>
      </c>
      <c r="AO544" s="122">
        <v>3.5</v>
      </c>
      <c r="AP544" s="122">
        <v>10</v>
      </c>
      <c r="AQ544" s="122">
        <v>3</v>
      </c>
      <c r="AR544" s="122">
        <v>3</v>
      </c>
      <c r="AS544" s="122" t="str">
        <f t="shared" si="623"/>
        <v>Free</v>
      </c>
      <c r="AT544" s="119" t="s">
        <v>74</v>
      </c>
      <c r="AU544" s="321" t="s">
        <v>74</v>
      </c>
      <c r="AV544" s="306">
        <f t="shared" si="624"/>
        <v>19.285714285714285</v>
      </c>
      <c r="AW544" s="276">
        <f t="shared" si="625"/>
        <v>0.85555555555555551</v>
      </c>
      <c r="AX544" s="276">
        <f t="shared" si="626"/>
        <v>2.7777777777777776E-2</v>
      </c>
      <c r="AY544" s="125">
        <f t="shared" si="627"/>
        <v>307143.34286556591</v>
      </c>
      <c r="AZ544" s="125">
        <f t="shared" si="628"/>
        <v>460715.01429834886</v>
      </c>
      <c r="BA544" s="125">
        <f t="shared" si="629"/>
        <v>614303.9714454175</v>
      </c>
      <c r="BB544" s="125">
        <f t="shared" si="630"/>
        <v>1</v>
      </c>
      <c r="BC544" s="125">
        <f t="shared" si="631"/>
        <v>1</v>
      </c>
      <c r="BD544" s="326" t="e">
        <f t="shared" si="632"/>
        <v>#NUM!</v>
      </c>
      <c r="BE544" s="125">
        <f t="shared" si="633"/>
        <v>14650719</v>
      </c>
      <c r="BF544" s="125">
        <f t="shared" si="634"/>
        <v>4.5121010427112704</v>
      </c>
      <c r="BG544" s="125">
        <f t="shared" si="635"/>
        <v>1.3886920442435355</v>
      </c>
      <c r="BH544" s="127">
        <f t="shared" si="636"/>
        <v>192.5</v>
      </c>
      <c r="BI544" s="125">
        <f t="shared" si="637"/>
        <v>0.37537499999999996</v>
      </c>
      <c r="BJ544" s="125">
        <f t="shared" si="638"/>
        <v>0.156475</v>
      </c>
      <c r="BK544" s="127">
        <f t="shared" si="639"/>
        <v>49</v>
      </c>
      <c r="BL544" s="126" t="e">
        <f>IF(AS544="Signalized",(AC544-BK544)^2/(2*AC544),IF(AS544="Free",PEDBIKE_DELAY(AX544,AW544,AF544,AE544,AO544,AR544,AM544,L544,TRUE),IF(AS544="Stop",1,"Control N/A!")))</f>
        <v>#VALUE!</v>
      </c>
      <c r="BM544" s="125" t="e">
        <f t="shared" si="640"/>
        <v>#VALUE!</v>
      </c>
      <c r="BN544" s="125" t="e">
        <f t="shared" si="641"/>
        <v>#VALUE!</v>
      </c>
      <c r="BO544" s="124" t="e">
        <f t="shared" si="642"/>
        <v>#VALUE!</v>
      </c>
      <c r="BP544" s="310"/>
      <c r="BQ544" s="302">
        <f t="shared" si="643"/>
        <v>1500</v>
      </c>
      <c r="BR544" s="126">
        <v>529</v>
      </c>
      <c r="BS544" s="127">
        <f t="shared" si="644"/>
        <v>6.8436180377876989E-12</v>
      </c>
      <c r="BT544" s="126">
        <f t="shared" si="645"/>
        <v>22.5</v>
      </c>
      <c r="BU544" s="303">
        <f t="shared" si="646"/>
        <v>8.6999999999999993</v>
      </c>
      <c r="BV544" s="276">
        <f t="shared" si="647"/>
        <v>0.85555555555555551</v>
      </c>
      <c r="BW544" s="276">
        <f t="shared" si="648"/>
        <v>6.9444444444444441E-3</v>
      </c>
      <c r="BX544" s="125">
        <f t="shared" si="649"/>
        <v>1</v>
      </c>
      <c r="BY544" s="125">
        <f t="shared" si="650"/>
        <v>2.4528408162715651E-3</v>
      </c>
      <c r="BZ544" s="125">
        <f t="shared" si="651"/>
        <v>8.6999999999999993</v>
      </c>
      <c r="CA544" s="125">
        <f t="shared" si="652"/>
        <v>0.12241792506067406</v>
      </c>
      <c r="CB544" s="125">
        <f t="shared" si="653"/>
        <v>0.99941466916070576</v>
      </c>
      <c r="CC544" s="125">
        <f t="shared" si="654"/>
        <v>1988.167596740326</v>
      </c>
      <c r="CD544" s="125">
        <f t="shared" si="655"/>
        <v>1.1637358080575113</v>
      </c>
      <c r="CE544" s="125">
        <f t="shared" si="656"/>
        <v>1708</v>
      </c>
      <c r="CF544" s="304" cm="1">
        <f t="array" ref="CF544">PEDBIKE_DELAY(BW544,BV544,AG544,AH544,AP544,AQ544,AN544,L544,FALSE)</f>
        <v>150.42048927017231</v>
      </c>
      <c r="CG544" s="306">
        <f t="shared" si="657"/>
        <v>8.6999999999999993</v>
      </c>
      <c r="CH544" s="125">
        <f t="shared" si="658"/>
        <v>1</v>
      </c>
      <c r="CI544" s="125">
        <f t="shared" si="659"/>
        <v>2.4528408162715651E-3</v>
      </c>
      <c r="CJ544" s="125">
        <f t="shared" si="660"/>
        <v>8.6999999999999993</v>
      </c>
      <c r="CK544" s="125">
        <f t="shared" si="661"/>
        <v>0.99941466916070587</v>
      </c>
      <c r="CL544" s="125">
        <f t="shared" si="662"/>
        <v>1</v>
      </c>
      <c r="CM544" s="125">
        <f t="shared" si="663"/>
        <v>1987.0038609322683</v>
      </c>
      <c r="CN544" s="125">
        <f t="shared" si="664"/>
        <v>1.1637358080575113</v>
      </c>
      <c r="CO544" s="127">
        <f t="shared" si="665"/>
        <v>1708</v>
      </c>
      <c r="CP544" s="125" cm="1">
        <f t="array" ref="CP544">PEDBIKE_DELAY(BW544,AW544,AG544,AH544,AP544,AQ544,AN544,L544,FALSE)</f>
        <v>150.42048927017231</v>
      </c>
      <c r="CQ544" s="126">
        <f t="shared" si="666"/>
        <v>30.5</v>
      </c>
      <c r="CR544" s="126">
        <f t="shared" si="667"/>
        <v>78.5</v>
      </c>
      <c r="CS544" s="126">
        <f t="shared" si="668"/>
        <v>54.5</v>
      </c>
      <c r="CT544" s="304">
        <f t="shared" si="669"/>
        <v>35.950000000000003</v>
      </c>
      <c r="CU544" s="126">
        <f t="shared" si="680"/>
        <v>0</v>
      </c>
      <c r="CV544" s="126">
        <f t="shared" si="670"/>
        <v>0</v>
      </c>
      <c r="CW544" s="127">
        <f t="shared" si="671"/>
        <v>0</v>
      </c>
      <c r="CX544" s="124">
        <f t="shared" si="672"/>
        <v>12</v>
      </c>
      <c r="CY544" s="124">
        <f t="shared" si="681"/>
        <v>1.5014999999999998</v>
      </c>
      <c r="CZ544" s="124">
        <f t="shared" si="682"/>
        <v>0</v>
      </c>
      <c r="DA544" s="125">
        <f t="shared" si="673"/>
        <v>-1.7006999999999999</v>
      </c>
      <c r="DB544" s="125">
        <f t="shared" si="674"/>
        <v>0.63524999999999998</v>
      </c>
      <c r="DC544" s="125">
        <f t="shared" si="675"/>
        <v>3.0669499999999998</v>
      </c>
      <c r="DD544" s="125">
        <f t="shared" si="683"/>
        <v>2.5684500000000003</v>
      </c>
      <c r="DE544" s="298" t="str">
        <f t="shared" si="676"/>
        <v>C</v>
      </c>
    </row>
    <row r="545" spans="1:109" x14ac:dyDescent="0.25">
      <c r="A545" s="23">
        <v>1200</v>
      </c>
      <c r="B545" s="23">
        <v>15</v>
      </c>
      <c r="C545" s="23">
        <v>4</v>
      </c>
      <c r="D545" s="23" t="s">
        <v>267</v>
      </c>
      <c r="E545" s="312" t="e">
        <f t="shared" si="608"/>
        <v>#VALUE!</v>
      </c>
      <c r="F545" s="287" t="e">
        <f t="shared" si="609"/>
        <v>#VALUE!</v>
      </c>
      <c r="G545" s="312">
        <f t="shared" si="610"/>
        <v>3.1246999999999994</v>
      </c>
      <c r="H545" s="312">
        <f t="shared" si="610"/>
        <v>2.7627000000000002</v>
      </c>
      <c r="I545" s="287" t="str">
        <f t="shared" si="611"/>
        <v>C</v>
      </c>
      <c r="J545" s="320">
        <f t="shared" si="677"/>
        <v>4</v>
      </c>
      <c r="K545" s="80">
        <f t="shared" si="678"/>
        <v>4</v>
      </c>
      <c r="L545" s="82">
        <f t="shared" si="679"/>
        <v>4</v>
      </c>
      <c r="M545" s="80">
        <f t="shared" si="612"/>
        <v>15</v>
      </c>
      <c r="N545" s="80">
        <f t="shared" si="613"/>
        <v>240</v>
      </c>
      <c r="O545" s="80">
        <f t="shared" si="614"/>
        <v>240</v>
      </c>
      <c r="P545" s="80">
        <f t="shared" si="615"/>
        <v>1200</v>
      </c>
      <c r="Q545" s="80">
        <f t="shared" si="616"/>
        <v>3360</v>
      </c>
      <c r="R545" s="80">
        <f t="shared" si="617"/>
        <v>3360</v>
      </c>
      <c r="S545" s="80">
        <f t="shared" si="618"/>
        <v>120</v>
      </c>
      <c r="T545" s="80">
        <f>0</f>
        <v>0</v>
      </c>
      <c r="U545" s="80">
        <f>'Int. Sens. Plot'!$B$2</f>
        <v>100</v>
      </c>
      <c r="V545" s="80">
        <f>'Int. Sens. Plot'!$B$3</f>
        <v>25</v>
      </c>
      <c r="W545" s="80">
        <f t="shared" si="619"/>
        <v>5</v>
      </c>
      <c r="X545" s="80">
        <f t="shared" si="620"/>
        <v>5</v>
      </c>
      <c r="Y545" s="225">
        <v>0.5</v>
      </c>
      <c r="Z545" s="80">
        <v>0</v>
      </c>
      <c r="AA545" s="86">
        <v>45</v>
      </c>
      <c r="AB545" s="86">
        <v>5</v>
      </c>
      <c r="AC545" s="80">
        <v>90</v>
      </c>
      <c r="AD545" s="80">
        <v>45</v>
      </c>
      <c r="AE545" s="80">
        <v>12</v>
      </c>
      <c r="AF545" s="80">
        <f t="shared" si="621"/>
        <v>57</v>
      </c>
      <c r="AG545" s="80">
        <f t="shared" si="622"/>
        <v>57</v>
      </c>
      <c r="AH545" s="86">
        <v>0</v>
      </c>
      <c r="AI545" s="86">
        <v>12</v>
      </c>
      <c r="AJ545" s="40">
        <v>525.9</v>
      </c>
      <c r="AK545" s="86">
        <v>9</v>
      </c>
      <c r="AL545" s="86">
        <v>0</v>
      </c>
      <c r="AM545" s="91">
        <v>1</v>
      </c>
      <c r="AN545" s="91">
        <v>0.1</v>
      </c>
      <c r="AO545" s="122">
        <v>3.5</v>
      </c>
      <c r="AP545" s="122">
        <v>10</v>
      </c>
      <c r="AQ545" s="122">
        <v>3</v>
      </c>
      <c r="AR545" s="122">
        <v>3</v>
      </c>
      <c r="AS545" s="122" t="str">
        <f t="shared" si="623"/>
        <v>Free</v>
      </c>
      <c r="AT545" s="119" t="s">
        <v>74</v>
      </c>
      <c r="AU545" s="321" t="s">
        <v>74</v>
      </c>
      <c r="AV545" s="306">
        <f t="shared" si="624"/>
        <v>19.285714285714285</v>
      </c>
      <c r="AW545" s="276">
        <f t="shared" si="625"/>
        <v>0.93333333333333335</v>
      </c>
      <c r="AX545" s="276">
        <f t="shared" si="626"/>
        <v>2.7777777777777776E-2</v>
      </c>
      <c r="AY545" s="125">
        <f t="shared" si="627"/>
        <v>1265125.0250822245</v>
      </c>
      <c r="AZ545" s="125">
        <f t="shared" si="628"/>
        <v>1897687.5376233368</v>
      </c>
      <c r="BA545" s="125">
        <f t="shared" si="629"/>
        <v>2530267.3358787349</v>
      </c>
      <c r="BB545" s="125">
        <f t="shared" si="630"/>
        <v>1</v>
      </c>
      <c r="BC545" s="125">
        <f t="shared" si="631"/>
        <v>1</v>
      </c>
      <c r="BD545" s="326" t="e">
        <f t="shared" si="632"/>
        <v>#NUM!</v>
      </c>
      <c r="BE545" s="125">
        <f t="shared" si="633"/>
        <v>65659969</v>
      </c>
      <c r="BF545" s="125">
        <f t="shared" si="634"/>
        <v>4.1653522210447971</v>
      </c>
      <c r="BG545" s="125">
        <f t="shared" si="635"/>
        <v>1.3886920442435355</v>
      </c>
      <c r="BH545" s="127">
        <f t="shared" si="636"/>
        <v>210</v>
      </c>
      <c r="BI545" s="125">
        <f t="shared" si="637"/>
        <v>0.40949999999999998</v>
      </c>
      <c r="BJ545" s="125">
        <f t="shared" si="638"/>
        <v>0.17069999999999999</v>
      </c>
      <c r="BK545" s="127">
        <f t="shared" si="639"/>
        <v>49</v>
      </c>
      <c r="BL545" s="126" t="e">
        <f>IF(AS545="Signalized",(AC545-BK545)^2/(2*AC545),IF(AS545="Free",PEDBIKE_DELAY(AX545,AW545,AF545,AE545,AO545,AR545,AM545,L545,TRUE),IF(AS545="Stop",1,"Control N/A!")))</f>
        <v>#VALUE!</v>
      </c>
      <c r="BM545" s="125" t="e">
        <f t="shared" si="640"/>
        <v>#VALUE!</v>
      </c>
      <c r="BN545" s="125" t="e">
        <f t="shared" si="641"/>
        <v>#VALUE!</v>
      </c>
      <c r="BO545" s="124" t="e">
        <f t="shared" si="642"/>
        <v>#VALUE!</v>
      </c>
      <c r="BP545" s="310"/>
      <c r="BQ545" s="302">
        <f t="shared" si="643"/>
        <v>1500</v>
      </c>
      <c r="BR545" s="126">
        <v>530</v>
      </c>
      <c r="BS545" s="127">
        <f t="shared" si="644"/>
        <v>3.3883601816016567E-13</v>
      </c>
      <c r="BT545" s="126">
        <f t="shared" si="645"/>
        <v>22.5</v>
      </c>
      <c r="BU545" s="303">
        <f t="shared" si="646"/>
        <v>8.6999999999999993</v>
      </c>
      <c r="BV545" s="276">
        <f t="shared" si="647"/>
        <v>0.93333333333333335</v>
      </c>
      <c r="BW545" s="276">
        <f t="shared" si="648"/>
        <v>6.9444444444444441E-3</v>
      </c>
      <c r="BX545" s="125">
        <f t="shared" si="649"/>
        <v>1</v>
      </c>
      <c r="BY545" s="125">
        <f t="shared" si="650"/>
        <v>2.3630583229488169E-3</v>
      </c>
      <c r="BZ545" s="125">
        <f t="shared" si="651"/>
        <v>8.6999999999999993</v>
      </c>
      <c r="CA545" s="125">
        <f t="shared" si="652"/>
        <v>0.13277441033178705</v>
      </c>
      <c r="CB545" s="125">
        <f t="shared" si="653"/>
        <v>0.99970247133955847</v>
      </c>
      <c r="CC545" s="125">
        <f t="shared" si="654"/>
        <v>3592.3910661730642</v>
      </c>
      <c r="CD545" s="125">
        <f t="shared" si="655"/>
        <v>1.068839301700776</v>
      </c>
      <c r="CE545" s="125">
        <f t="shared" si="656"/>
        <v>3361</v>
      </c>
      <c r="CF545" s="304" cm="1">
        <f t="array" ref="CF545">PEDBIKE_DELAY(BW545,BV545,AG545,AH545,AP545,AQ545,AN545,L545,FALSE)</f>
        <v>194.80551535986473</v>
      </c>
      <c r="CG545" s="306">
        <f t="shared" si="657"/>
        <v>8.6999999999999993</v>
      </c>
      <c r="CH545" s="125">
        <f t="shared" si="658"/>
        <v>1</v>
      </c>
      <c r="CI545" s="125">
        <f t="shared" si="659"/>
        <v>2.3630583229488169E-3</v>
      </c>
      <c r="CJ545" s="125">
        <f t="shared" si="660"/>
        <v>8.6999999999999993</v>
      </c>
      <c r="CK545" s="125">
        <f t="shared" si="661"/>
        <v>0.99970247133955847</v>
      </c>
      <c r="CL545" s="125">
        <f t="shared" si="662"/>
        <v>1</v>
      </c>
      <c r="CM545" s="125">
        <f t="shared" si="663"/>
        <v>3591.3222268713635</v>
      </c>
      <c r="CN545" s="125">
        <f t="shared" si="664"/>
        <v>1.068839301700776</v>
      </c>
      <c r="CO545" s="127">
        <f t="shared" si="665"/>
        <v>3361</v>
      </c>
      <c r="CP545" s="125" cm="1">
        <f t="array" ref="CP545">PEDBIKE_DELAY(BW545,AW545,AG545,AH545,AP545,AQ545,AN545,L545,FALSE)</f>
        <v>194.80551535986473</v>
      </c>
      <c r="CQ545" s="126">
        <f t="shared" si="666"/>
        <v>30.5</v>
      </c>
      <c r="CR545" s="126">
        <f t="shared" si="667"/>
        <v>78.5</v>
      </c>
      <c r="CS545" s="126">
        <f t="shared" si="668"/>
        <v>54.5</v>
      </c>
      <c r="CT545" s="304">
        <f t="shared" si="669"/>
        <v>35.950000000000003</v>
      </c>
      <c r="CU545" s="126">
        <f t="shared" si="680"/>
        <v>0</v>
      </c>
      <c r="CV545" s="126">
        <f t="shared" si="670"/>
        <v>0</v>
      </c>
      <c r="CW545" s="127">
        <f t="shared" si="671"/>
        <v>0</v>
      </c>
      <c r="CX545" s="124">
        <f t="shared" si="672"/>
        <v>12</v>
      </c>
      <c r="CY545" s="124">
        <f t="shared" si="681"/>
        <v>1.6379999999999999</v>
      </c>
      <c r="CZ545" s="124">
        <f t="shared" si="682"/>
        <v>0</v>
      </c>
      <c r="DA545" s="125">
        <f t="shared" si="673"/>
        <v>-1.7006999999999999</v>
      </c>
      <c r="DB545" s="125">
        <f t="shared" si="674"/>
        <v>0.69299999999999995</v>
      </c>
      <c r="DC545" s="125">
        <f t="shared" si="675"/>
        <v>3.1246999999999994</v>
      </c>
      <c r="DD545" s="125">
        <f t="shared" si="683"/>
        <v>2.7627000000000002</v>
      </c>
      <c r="DE545" s="298" t="str">
        <f t="shared" si="676"/>
        <v>C</v>
      </c>
    </row>
    <row r="546" spans="1:109" x14ac:dyDescent="0.25">
      <c r="A546" s="23">
        <v>100</v>
      </c>
      <c r="B546" s="23">
        <v>25</v>
      </c>
      <c r="C546" s="23">
        <v>4</v>
      </c>
      <c r="D546" s="23" t="s">
        <v>267</v>
      </c>
      <c r="E546" s="312">
        <f t="shared" si="608"/>
        <v>2.0962302291771611</v>
      </c>
      <c r="F546" s="287" t="str">
        <f t="shared" si="609"/>
        <v>B</v>
      </c>
      <c r="G546" s="312">
        <f t="shared" si="610"/>
        <v>2.4894500000000002</v>
      </c>
      <c r="H546" s="312">
        <f t="shared" si="610"/>
        <v>0.7169500000000002</v>
      </c>
      <c r="I546" s="287" t="str">
        <f t="shared" si="611"/>
        <v>B</v>
      </c>
      <c r="J546" s="320">
        <f t="shared" si="677"/>
        <v>4</v>
      </c>
      <c r="K546" s="80">
        <f t="shared" si="678"/>
        <v>4</v>
      </c>
      <c r="L546" s="82">
        <f t="shared" si="679"/>
        <v>4</v>
      </c>
      <c r="M546" s="80">
        <f t="shared" si="612"/>
        <v>25</v>
      </c>
      <c r="N546" s="80">
        <f t="shared" si="613"/>
        <v>20</v>
      </c>
      <c r="O546" s="80">
        <f t="shared" si="614"/>
        <v>20</v>
      </c>
      <c r="P546" s="80">
        <f t="shared" si="615"/>
        <v>100</v>
      </c>
      <c r="Q546" s="80">
        <f t="shared" si="616"/>
        <v>280</v>
      </c>
      <c r="R546" s="80">
        <f t="shared" si="617"/>
        <v>280</v>
      </c>
      <c r="S546" s="80">
        <f t="shared" si="618"/>
        <v>10</v>
      </c>
      <c r="T546" s="80">
        <f>0</f>
        <v>0</v>
      </c>
      <c r="U546" s="80">
        <f>'Int. Sens. Plot'!$B$2</f>
        <v>100</v>
      </c>
      <c r="V546" s="80">
        <f>'Int. Sens. Plot'!$B$3</f>
        <v>25</v>
      </c>
      <c r="W546" s="80">
        <f t="shared" si="619"/>
        <v>5</v>
      </c>
      <c r="X546" s="80">
        <f t="shared" si="620"/>
        <v>5</v>
      </c>
      <c r="Y546" s="225">
        <v>0.5</v>
      </c>
      <c r="Z546" s="80">
        <v>0</v>
      </c>
      <c r="AA546" s="86">
        <v>45</v>
      </c>
      <c r="AB546" s="86">
        <v>5</v>
      </c>
      <c r="AC546" s="80">
        <v>90</v>
      </c>
      <c r="AD546" s="80">
        <v>45</v>
      </c>
      <c r="AE546" s="80">
        <v>12</v>
      </c>
      <c r="AF546" s="80">
        <f t="shared" si="621"/>
        <v>57</v>
      </c>
      <c r="AG546" s="80">
        <f t="shared" si="622"/>
        <v>57</v>
      </c>
      <c r="AH546" s="86">
        <v>0</v>
      </c>
      <c r="AI546" s="86">
        <v>12</v>
      </c>
      <c r="AJ546" s="40">
        <v>526.9</v>
      </c>
      <c r="AK546" s="86">
        <v>9</v>
      </c>
      <c r="AL546" s="86">
        <v>0</v>
      </c>
      <c r="AM546" s="91">
        <v>1</v>
      </c>
      <c r="AN546" s="91">
        <v>0.1</v>
      </c>
      <c r="AO546" s="122">
        <v>3.5</v>
      </c>
      <c r="AP546" s="122">
        <v>10</v>
      </c>
      <c r="AQ546" s="122">
        <v>3</v>
      </c>
      <c r="AR546" s="122">
        <v>3</v>
      </c>
      <c r="AS546" s="122" t="str">
        <f t="shared" si="623"/>
        <v>Free</v>
      </c>
      <c r="AT546" s="119" t="s">
        <v>74</v>
      </c>
      <c r="AU546" s="321" t="s">
        <v>74</v>
      </c>
      <c r="AV546" s="306">
        <f t="shared" si="624"/>
        <v>19.285714285714285</v>
      </c>
      <c r="AW546" s="276">
        <f t="shared" si="625"/>
        <v>7.7777777777777779E-2</v>
      </c>
      <c r="AX546" s="276">
        <f t="shared" si="626"/>
        <v>2.7777777777777776E-2</v>
      </c>
      <c r="AY546" s="125">
        <f t="shared" si="627"/>
        <v>1.0737530109471614</v>
      </c>
      <c r="AZ546" s="125">
        <f t="shared" si="628"/>
        <v>1.610629516420742</v>
      </c>
      <c r="BA546" s="125">
        <f t="shared" si="629"/>
        <v>19.433220307608607</v>
      </c>
      <c r="BB546" s="125">
        <f t="shared" si="630"/>
        <v>0.31467916125729578</v>
      </c>
      <c r="BC546" s="125">
        <f t="shared" si="631"/>
        <v>0.77941511464762558</v>
      </c>
      <c r="BD546" s="326">
        <f t="shared" si="632"/>
        <v>33.353518293623779</v>
      </c>
      <c r="BE546" s="125">
        <f t="shared" si="633"/>
        <v>4</v>
      </c>
      <c r="BF546" s="125">
        <f t="shared" si="634"/>
        <v>235.10550661108735</v>
      </c>
      <c r="BG546" s="125">
        <f t="shared" si="635"/>
        <v>1.3886920442435355</v>
      </c>
      <c r="BH546" s="127">
        <f t="shared" si="636"/>
        <v>17.5</v>
      </c>
      <c r="BI546" s="125">
        <f t="shared" si="637"/>
        <v>5.6874999999999995E-2</v>
      </c>
      <c r="BJ546" s="125">
        <f t="shared" si="638"/>
        <v>1.4225E-2</v>
      </c>
      <c r="BK546" s="127">
        <f t="shared" si="639"/>
        <v>49</v>
      </c>
      <c r="BL546" s="126">
        <f>IF(AS546="Signalized",(AC546-BK546)^2/(2*AC546),IF(AS546="Free",PEDBIKE_DELAY(AX546,AW546,AF546,AE546,AO546,AR546,AM546,L546,TRUE),IF(AS546="Stop",1,"Control N/A!")))</f>
        <v>2.4996837223441588</v>
      </c>
      <c r="BM546" s="125">
        <f t="shared" si="640"/>
        <v>3.6738184933625628E-2</v>
      </c>
      <c r="BN546" s="125">
        <f t="shared" si="641"/>
        <v>2.0962302291771611</v>
      </c>
      <c r="BO546" s="124" t="str">
        <f t="shared" si="642"/>
        <v>B</v>
      </c>
      <c r="BP546" s="310"/>
      <c r="BQ546" s="302">
        <f t="shared" si="643"/>
        <v>1500</v>
      </c>
      <c r="BR546" s="126">
        <v>531</v>
      </c>
      <c r="BS546" s="127">
        <f t="shared" si="644"/>
        <v>39.254779461324283</v>
      </c>
      <c r="BT546" s="126">
        <f t="shared" si="645"/>
        <v>16.506070236096779</v>
      </c>
      <c r="BU546" s="303">
        <f t="shared" si="646"/>
        <v>8.6999999999999993</v>
      </c>
      <c r="BV546" s="276">
        <f t="shared" si="647"/>
        <v>7.7777777777777779E-2</v>
      </c>
      <c r="BW546" s="276">
        <f t="shared" si="648"/>
        <v>6.9444444444444441E-3</v>
      </c>
      <c r="BX546" s="125">
        <f t="shared" si="649"/>
        <v>1</v>
      </c>
      <c r="BY546" s="125">
        <f t="shared" si="650"/>
        <v>6.8317239642296843E-2</v>
      </c>
      <c r="BZ546" s="125">
        <f t="shared" si="651"/>
        <v>8.6999999999999993</v>
      </c>
      <c r="CA546" s="125">
        <f t="shared" si="652"/>
        <v>1.180115862305986E-2</v>
      </c>
      <c r="CB546" s="125">
        <f t="shared" si="653"/>
        <v>0.4916914666578065</v>
      </c>
      <c r="CC546" s="125">
        <f t="shared" si="654"/>
        <v>7.5999513045549545</v>
      </c>
      <c r="CD546" s="125">
        <f t="shared" si="655"/>
        <v>3.863120101090435</v>
      </c>
      <c r="CE546" s="125">
        <f t="shared" si="656"/>
        <v>2</v>
      </c>
      <c r="CF546" s="304" cm="1">
        <f t="array" ref="CF546">PEDBIKE_DELAY(BW546,BV546,AG546,AH546,AP546,AQ546,AN546,L546,FALSE)</f>
        <v>1.9532750203840155</v>
      </c>
      <c r="CG546" s="306">
        <f t="shared" si="657"/>
        <v>8.6999999999999993</v>
      </c>
      <c r="CH546" s="125">
        <f t="shared" si="658"/>
        <v>1</v>
      </c>
      <c r="CI546" s="125">
        <f t="shared" si="659"/>
        <v>6.8317239642296843E-2</v>
      </c>
      <c r="CJ546" s="125">
        <f t="shared" si="660"/>
        <v>8.6999999999999993</v>
      </c>
      <c r="CK546" s="125">
        <f t="shared" si="661"/>
        <v>0.49169146665780539</v>
      </c>
      <c r="CL546" s="125">
        <f t="shared" si="662"/>
        <v>1</v>
      </c>
      <c r="CM546" s="125">
        <f t="shared" si="663"/>
        <v>3.7368312034645355</v>
      </c>
      <c r="CN546" s="125">
        <f t="shared" si="664"/>
        <v>3.863120101090435</v>
      </c>
      <c r="CO546" s="127">
        <f t="shared" si="665"/>
        <v>2</v>
      </c>
      <c r="CP546" s="125" cm="1">
        <f t="array" ref="CP546">PEDBIKE_DELAY(BW546,AW546,AG546,AH546,AP546,AQ546,AN546,L546,FALSE)</f>
        <v>1.9532750203840155</v>
      </c>
      <c r="CQ546" s="126">
        <f t="shared" si="666"/>
        <v>30.5</v>
      </c>
      <c r="CR546" s="126">
        <f t="shared" si="667"/>
        <v>78.5</v>
      </c>
      <c r="CS546" s="126">
        <f t="shared" si="668"/>
        <v>54.5</v>
      </c>
      <c r="CT546" s="304">
        <f t="shared" si="669"/>
        <v>29.956070236096778</v>
      </c>
      <c r="CU546" s="126">
        <f t="shared" si="680"/>
        <v>0</v>
      </c>
      <c r="CV546" s="126">
        <f t="shared" si="670"/>
        <v>0</v>
      </c>
      <c r="CW546" s="127">
        <f t="shared" si="671"/>
        <v>0</v>
      </c>
      <c r="CX546" s="124">
        <f t="shared" si="672"/>
        <v>12</v>
      </c>
      <c r="CY546" s="124">
        <f t="shared" si="681"/>
        <v>0.22749999999999998</v>
      </c>
      <c r="CZ546" s="124">
        <f t="shared" si="682"/>
        <v>0</v>
      </c>
      <c r="DA546" s="125">
        <f t="shared" si="673"/>
        <v>-1.7006999999999999</v>
      </c>
      <c r="DB546" s="125">
        <f t="shared" si="674"/>
        <v>5.7750000000000003E-2</v>
      </c>
      <c r="DC546" s="125">
        <f t="shared" si="675"/>
        <v>2.4894500000000002</v>
      </c>
      <c r="DD546" s="125">
        <f t="shared" si="683"/>
        <v>0.7169500000000002</v>
      </c>
      <c r="DE546" s="298" t="str">
        <f t="shared" si="676"/>
        <v>B</v>
      </c>
    </row>
    <row r="547" spans="1:109" x14ac:dyDescent="0.25">
      <c r="A547" s="23">
        <v>200</v>
      </c>
      <c r="B547" s="23">
        <v>25</v>
      </c>
      <c r="C547" s="23">
        <v>4</v>
      </c>
      <c r="D547" s="23" t="s">
        <v>267</v>
      </c>
      <c r="E547" s="312">
        <f t="shared" si="608"/>
        <v>2.1658403922050868</v>
      </c>
      <c r="F547" s="287" t="str">
        <f t="shared" si="609"/>
        <v>B</v>
      </c>
      <c r="G547" s="312">
        <f t="shared" si="610"/>
        <v>2.5471999999999997</v>
      </c>
      <c r="H547" s="312">
        <f t="shared" si="610"/>
        <v>1.0022000000000002</v>
      </c>
      <c r="I547" s="287" t="str">
        <f t="shared" si="611"/>
        <v>B</v>
      </c>
      <c r="J547" s="320">
        <f t="shared" si="677"/>
        <v>4</v>
      </c>
      <c r="K547" s="80">
        <f t="shared" si="678"/>
        <v>4</v>
      </c>
      <c r="L547" s="82">
        <f t="shared" si="679"/>
        <v>4</v>
      </c>
      <c r="M547" s="80">
        <f t="shared" si="612"/>
        <v>25</v>
      </c>
      <c r="N547" s="80">
        <f t="shared" si="613"/>
        <v>40</v>
      </c>
      <c r="O547" s="80">
        <f t="shared" si="614"/>
        <v>40</v>
      </c>
      <c r="P547" s="80">
        <f t="shared" si="615"/>
        <v>200</v>
      </c>
      <c r="Q547" s="80">
        <f t="shared" si="616"/>
        <v>560</v>
      </c>
      <c r="R547" s="80">
        <f t="shared" si="617"/>
        <v>560</v>
      </c>
      <c r="S547" s="80">
        <f t="shared" si="618"/>
        <v>20</v>
      </c>
      <c r="T547" s="80">
        <f>0</f>
        <v>0</v>
      </c>
      <c r="U547" s="80">
        <f>'Int. Sens. Plot'!$B$2</f>
        <v>100</v>
      </c>
      <c r="V547" s="80">
        <f>'Int. Sens. Plot'!$B$3</f>
        <v>25</v>
      </c>
      <c r="W547" s="80">
        <f t="shared" si="619"/>
        <v>5</v>
      </c>
      <c r="X547" s="80">
        <f t="shared" si="620"/>
        <v>5</v>
      </c>
      <c r="Y547" s="225">
        <v>0.5</v>
      </c>
      <c r="Z547" s="80">
        <v>0</v>
      </c>
      <c r="AA547" s="86">
        <v>45</v>
      </c>
      <c r="AB547" s="86">
        <v>5</v>
      </c>
      <c r="AC547" s="80">
        <v>90</v>
      </c>
      <c r="AD547" s="80">
        <v>45</v>
      </c>
      <c r="AE547" s="80">
        <v>12</v>
      </c>
      <c r="AF547" s="80">
        <f t="shared" si="621"/>
        <v>57</v>
      </c>
      <c r="AG547" s="80">
        <f t="shared" si="622"/>
        <v>57</v>
      </c>
      <c r="AH547" s="86">
        <v>0</v>
      </c>
      <c r="AI547" s="86">
        <v>12</v>
      </c>
      <c r="AJ547" s="40">
        <v>527.9</v>
      </c>
      <c r="AK547" s="86">
        <v>9</v>
      </c>
      <c r="AL547" s="86">
        <v>0</v>
      </c>
      <c r="AM547" s="91">
        <v>1</v>
      </c>
      <c r="AN547" s="91">
        <v>0.1</v>
      </c>
      <c r="AO547" s="122">
        <v>3.5</v>
      </c>
      <c r="AP547" s="122">
        <v>10</v>
      </c>
      <c r="AQ547" s="122">
        <v>3</v>
      </c>
      <c r="AR547" s="122">
        <v>3</v>
      </c>
      <c r="AS547" s="122" t="str">
        <f t="shared" si="623"/>
        <v>Free</v>
      </c>
      <c r="AT547" s="119" t="s">
        <v>74</v>
      </c>
      <c r="AU547" s="321" t="s">
        <v>74</v>
      </c>
      <c r="AV547" s="306">
        <f t="shared" si="624"/>
        <v>19.285714285714285</v>
      </c>
      <c r="AW547" s="276">
        <f t="shared" si="625"/>
        <v>0.15555555555555556</v>
      </c>
      <c r="AX547" s="276">
        <f t="shared" si="626"/>
        <v>2.7777777777777776E-2</v>
      </c>
      <c r="AY547" s="125">
        <f t="shared" si="627"/>
        <v>2.3598932431625417</v>
      </c>
      <c r="AZ547" s="125">
        <f t="shared" si="628"/>
        <v>3.5398398647438127</v>
      </c>
      <c r="BA547" s="125">
        <f t="shared" si="629"/>
        <v>22.005500772039369</v>
      </c>
      <c r="BB547" s="125">
        <f t="shared" si="630"/>
        <v>0.57504392760413836</v>
      </c>
      <c r="BC547" s="125">
        <f t="shared" si="631"/>
        <v>0.96738809580384855</v>
      </c>
      <c r="BD547" s="326">
        <f t="shared" si="632"/>
        <v>174.37612644012569</v>
      </c>
      <c r="BE547" s="125">
        <f t="shared" si="633"/>
        <v>20</v>
      </c>
      <c r="BF547" s="125">
        <f t="shared" si="634"/>
        <v>54.490343605789612</v>
      </c>
      <c r="BG547" s="125">
        <f t="shared" si="635"/>
        <v>1.3886920442435355</v>
      </c>
      <c r="BH547" s="127">
        <f t="shared" si="636"/>
        <v>35</v>
      </c>
      <c r="BI547" s="125">
        <f t="shared" si="637"/>
        <v>0.11374999999999999</v>
      </c>
      <c r="BJ547" s="125">
        <f t="shared" si="638"/>
        <v>2.845E-2</v>
      </c>
      <c r="BK547" s="127">
        <f t="shared" si="639"/>
        <v>49</v>
      </c>
      <c r="BL547" s="126">
        <f>IF(AS547="Signalized",(AC547-BK547)^2/(2*AC547),IF(AS547="Free",PEDBIKE_DELAY(AX547,AW547,AF547,AE547,AO547,AR547,AM547,L547,TRUE),IF(AS547="Stop",1,"Control N/A!")))</f>
        <v>2.4085169174184795</v>
      </c>
      <c r="BM547" s="125">
        <f t="shared" si="640"/>
        <v>3.5248347961551151E-2</v>
      </c>
      <c r="BN547" s="125">
        <f t="shared" si="641"/>
        <v>2.1658403922050868</v>
      </c>
      <c r="BO547" s="124" t="str">
        <f t="shared" si="642"/>
        <v>B</v>
      </c>
      <c r="BP547" s="310"/>
      <c r="BQ547" s="302">
        <f t="shared" si="643"/>
        <v>1500</v>
      </c>
      <c r="BR547" s="126">
        <v>532</v>
      </c>
      <c r="BS547" s="127">
        <f t="shared" si="644"/>
        <v>2.0318812649776472</v>
      </c>
      <c r="BT547" s="126">
        <f t="shared" si="645"/>
        <v>22.5</v>
      </c>
      <c r="BU547" s="303">
        <f t="shared" si="646"/>
        <v>8.6999999999999993</v>
      </c>
      <c r="BV547" s="276">
        <f t="shared" si="647"/>
        <v>0.15555555555555556</v>
      </c>
      <c r="BW547" s="276">
        <f t="shared" si="648"/>
        <v>6.9444444444444441E-3</v>
      </c>
      <c r="BX547" s="125">
        <f t="shared" si="649"/>
        <v>1</v>
      </c>
      <c r="BY547" s="125">
        <f t="shared" si="650"/>
        <v>3.9038437134895437E-2</v>
      </c>
      <c r="BZ547" s="125">
        <f t="shared" si="651"/>
        <v>8.6999999999999993</v>
      </c>
      <c r="CA547" s="125">
        <f t="shared" si="652"/>
        <v>2.3463049901273125E-2</v>
      </c>
      <c r="CB547" s="125">
        <f t="shared" si="653"/>
        <v>0.74162243493150815</v>
      </c>
      <c r="CC547" s="125">
        <f t="shared" si="654"/>
        <v>13.149495893718882</v>
      </c>
      <c r="CD547" s="125">
        <f t="shared" si="655"/>
        <v>3.3975347308972377</v>
      </c>
      <c r="CE547" s="125">
        <f t="shared" si="656"/>
        <v>4</v>
      </c>
      <c r="CF547" s="304" cm="1">
        <f t="array" ref="CF547">PEDBIKE_DELAY(BW547,BV547,AG547,AH547,AP547,AQ547,AN547,L547,FALSE)</f>
        <v>4.6274339427604669</v>
      </c>
      <c r="CG547" s="306">
        <f t="shared" si="657"/>
        <v>8.6999999999999993</v>
      </c>
      <c r="CH547" s="125">
        <f t="shared" si="658"/>
        <v>1</v>
      </c>
      <c r="CI547" s="125">
        <f t="shared" si="659"/>
        <v>3.9038437134895437E-2</v>
      </c>
      <c r="CJ547" s="125">
        <f t="shared" si="660"/>
        <v>8.6999999999999993</v>
      </c>
      <c r="CK547" s="125">
        <f t="shared" si="661"/>
        <v>0.74162243493150704</v>
      </c>
      <c r="CL547" s="125">
        <f t="shared" si="662"/>
        <v>1</v>
      </c>
      <c r="CM547" s="125">
        <f t="shared" si="663"/>
        <v>9.7519611628216651</v>
      </c>
      <c r="CN547" s="125">
        <f t="shared" si="664"/>
        <v>3.3975347308972377</v>
      </c>
      <c r="CO547" s="127">
        <f t="shared" si="665"/>
        <v>4</v>
      </c>
      <c r="CP547" s="125" cm="1">
        <f t="array" ref="CP547">PEDBIKE_DELAY(BW547,AW547,AG547,AH547,AP547,AQ547,AN547,L547,FALSE)</f>
        <v>4.6274339427604669</v>
      </c>
      <c r="CQ547" s="126">
        <f t="shared" si="666"/>
        <v>30.5</v>
      </c>
      <c r="CR547" s="126">
        <f t="shared" si="667"/>
        <v>78.5</v>
      </c>
      <c r="CS547" s="126">
        <f t="shared" si="668"/>
        <v>54.5</v>
      </c>
      <c r="CT547" s="304">
        <f t="shared" si="669"/>
        <v>35.950000000000003</v>
      </c>
      <c r="CU547" s="126">
        <f t="shared" si="680"/>
        <v>0</v>
      </c>
      <c r="CV547" s="126">
        <f t="shared" si="670"/>
        <v>0</v>
      </c>
      <c r="CW547" s="127">
        <f t="shared" si="671"/>
        <v>0</v>
      </c>
      <c r="CX547" s="124">
        <f t="shared" si="672"/>
        <v>12</v>
      </c>
      <c r="CY547" s="124">
        <f t="shared" si="681"/>
        <v>0.45499999999999996</v>
      </c>
      <c r="CZ547" s="124">
        <f t="shared" si="682"/>
        <v>0</v>
      </c>
      <c r="DA547" s="125">
        <f t="shared" si="673"/>
        <v>-1.7006999999999999</v>
      </c>
      <c r="DB547" s="125">
        <f t="shared" si="674"/>
        <v>0.11550000000000001</v>
      </c>
      <c r="DC547" s="125">
        <f t="shared" si="675"/>
        <v>2.5471999999999997</v>
      </c>
      <c r="DD547" s="125">
        <f t="shared" si="683"/>
        <v>1.0022000000000002</v>
      </c>
      <c r="DE547" s="298" t="str">
        <f t="shared" si="676"/>
        <v>B</v>
      </c>
    </row>
    <row r="548" spans="1:109" x14ac:dyDescent="0.25">
      <c r="A548" s="23">
        <v>300</v>
      </c>
      <c r="B548" s="23">
        <v>25</v>
      </c>
      <c r="C548" s="23">
        <v>4</v>
      </c>
      <c r="D548" s="23" t="s">
        <v>267</v>
      </c>
      <c r="E548" s="312">
        <f t="shared" si="608"/>
        <v>2.2285087181853331</v>
      </c>
      <c r="F548" s="287" t="str">
        <f t="shared" si="609"/>
        <v>B</v>
      </c>
      <c r="G548" s="312">
        <f t="shared" si="610"/>
        <v>2.6049500000000001</v>
      </c>
      <c r="H548" s="312">
        <f t="shared" si="610"/>
        <v>1.2874500000000002</v>
      </c>
      <c r="I548" s="287" t="str">
        <f t="shared" si="611"/>
        <v>B</v>
      </c>
      <c r="J548" s="320">
        <f t="shared" si="677"/>
        <v>4</v>
      </c>
      <c r="K548" s="80">
        <f t="shared" si="678"/>
        <v>4</v>
      </c>
      <c r="L548" s="82">
        <f t="shared" si="679"/>
        <v>4</v>
      </c>
      <c r="M548" s="80">
        <f t="shared" si="612"/>
        <v>25</v>
      </c>
      <c r="N548" s="80">
        <f t="shared" si="613"/>
        <v>60</v>
      </c>
      <c r="O548" s="80">
        <f t="shared" si="614"/>
        <v>60</v>
      </c>
      <c r="P548" s="80">
        <f t="shared" si="615"/>
        <v>300</v>
      </c>
      <c r="Q548" s="80">
        <f t="shared" si="616"/>
        <v>840</v>
      </c>
      <c r="R548" s="80">
        <f t="shared" si="617"/>
        <v>840</v>
      </c>
      <c r="S548" s="80">
        <f t="shared" si="618"/>
        <v>30</v>
      </c>
      <c r="T548" s="80">
        <f>0</f>
        <v>0</v>
      </c>
      <c r="U548" s="80">
        <f>'Int. Sens. Plot'!$B$2</f>
        <v>100</v>
      </c>
      <c r="V548" s="80">
        <f>'Int. Sens. Plot'!$B$3</f>
        <v>25</v>
      </c>
      <c r="W548" s="80">
        <f t="shared" si="619"/>
        <v>5</v>
      </c>
      <c r="X548" s="80">
        <f t="shared" si="620"/>
        <v>5</v>
      </c>
      <c r="Y548" s="225">
        <v>0.5</v>
      </c>
      <c r="Z548" s="80">
        <v>0</v>
      </c>
      <c r="AA548" s="86">
        <v>45</v>
      </c>
      <c r="AB548" s="86">
        <v>5</v>
      </c>
      <c r="AC548" s="80">
        <v>90</v>
      </c>
      <c r="AD548" s="80">
        <v>45</v>
      </c>
      <c r="AE548" s="80">
        <v>12</v>
      </c>
      <c r="AF548" s="80">
        <f t="shared" si="621"/>
        <v>57</v>
      </c>
      <c r="AG548" s="80">
        <f t="shared" si="622"/>
        <v>57</v>
      </c>
      <c r="AH548" s="86">
        <v>0</v>
      </c>
      <c r="AI548" s="86">
        <v>12</v>
      </c>
      <c r="AJ548" s="40">
        <v>528.9</v>
      </c>
      <c r="AK548" s="86">
        <v>9</v>
      </c>
      <c r="AL548" s="86">
        <v>0</v>
      </c>
      <c r="AM548" s="91">
        <v>1</v>
      </c>
      <c r="AN548" s="91">
        <v>0.1</v>
      </c>
      <c r="AO548" s="122">
        <v>3.5</v>
      </c>
      <c r="AP548" s="122">
        <v>10</v>
      </c>
      <c r="AQ548" s="122">
        <v>3</v>
      </c>
      <c r="AR548" s="122">
        <v>3</v>
      </c>
      <c r="AS548" s="122" t="str">
        <f t="shared" si="623"/>
        <v>Free</v>
      </c>
      <c r="AT548" s="119" t="s">
        <v>74</v>
      </c>
      <c r="AU548" s="321" t="s">
        <v>74</v>
      </c>
      <c r="AV548" s="306">
        <f t="shared" si="624"/>
        <v>19.285714285714285</v>
      </c>
      <c r="AW548" s="276">
        <f t="shared" si="625"/>
        <v>0.23333333333333334</v>
      </c>
      <c r="AX548" s="276">
        <f t="shared" si="626"/>
        <v>2.7777777777777776E-2</v>
      </c>
      <c r="AY548" s="125">
        <f t="shared" si="627"/>
        <v>6.732853941610216</v>
      </c>
      <c r="AZ548" s="125">
        <f t="shared" si="628"/>
        <v>10.099280912415324</v>
      </c>
      <c r="BA548" s="125">
        <f t="shared" si="629"/>
        <v>30.751422168934717</v>
      </c>
      <c r="BB548" s="125">
        <f t="shared" si="630"/>
        <v>0.83367855707163208</v>
      </c>
      <c r="BC548" s="125">
        <f t="shared" si="631"/>
        <v>0.99923476825809565</v>
      </c>
      <c r="BD548" s="326">
        <f t="shared" si="632"/>
        <v>5569.7693479872987</v>
      </c>
      <c r="BE548" s="125">
        <f t="shared" si="633"/>
        <v>90</v>
      </c>
      <c r="BF548" s="125">
        <f t="shared" si="634"/>
        <v>24.353643848965135</v>
      </c>
      <c r="BG548" s="125">
        <f t="shared" si="635"/>
        <v>1.3886920442435355</v>
      </c>
      <c r="BH548" s="127">
        <f t="shared" si="636"/>
        <v>52.5</v>
      </c>
      <c r="BI548" s="125">
        <f t="shared" si="637"/>
        <v>0.170625</v>
      </c>
      <c r="BJ548" s="125">
        <f t="shared" si="638"/>
        <v>4.2674999999999998E-2</v>
      </c>
      <c r="BK548" s="127">
        <f t="shared" si="639"/>
        <v>49</v>
      </c>
      <c r="BL548" s="126">
        <f>IF(AS548="Signalized",(AC548-BK548)^2/(2*AC548),IF(AS548="Free",PEDBIKE_DELAY(AX548,AW548,AF548,AE548,AO548,AR548,AM548,L548,TRUE),IF(AS548="Stop",1,"Control N/A!")))</f>
        <v>1.9517862639718915</v>
      </c>
      <c r="BM548" s="125">
        <f t="shared" si="640"/>
        <v>2.6816673941797816E-2</v>
      </c>
      <c r="BN548" s="125">
        <f t="shared" si="641"/>
        <v>2.2285087181853331</v>
      </c>
      <c r="BO548" s="124" t="str">
        <f t="shared" si="642"/>
        <v>B</v>
      </c>
      <c r="BP548" s="310"/>
      <c r="BQ548" s="302">
        <f t="shared" si="643"/>
        <v>1500</v>
      </c>
      <c r="BR548" s="126">
        <v>533</v>
      </c>
      <c r="BS548" s="127">
        <f t="shared" si="644"/>
        <v>0.10401084288112175</v>
      </c>
      <c r="BT548" s="126">
        <f t="shared" si="645"/>
        <v>22.5</v>
      </c>
      <c r="BU548" s="303">
        <f t="shared" si="646"/>
        <v>8.6999999999999993</v>
      </c>
      <c r="BV548" s="276">
        <f t="shared" si="647"/>
        <v>0.23333333333333334</v>
      </c>
      <c r="BW548" s="276">
        <f t="shared" si="648"/>
        <v>6.9444444444444441E-3</v>
      </c>
      <c r="BX548" s="125">
        <f t="shared" si="649"/>
        <v>1</v>
      </c>
      <c r="BY548" s="125">
        <f t="shared" si="650"/>
        <v>2.2809739234830238E-2</v>
      </c>
      <c r="BZ548" s="125">
        <f t="shared" si="651"/>
        <v>8.6999999999999993</v>
      </c>
      <c r="CA548" s="125">
        <f t="shared" si="652"/>
        <v>3.4987317350667291E-2</v>
      </c>
      <c r="CB548" s="125">
        <f t="shared" si="653"/>
        <v>0.86866447885150699</v>
      </c>
      <c r="CC548" s="125">
        <f t="shared" si="654"/>
        <v>22.616424261696668</v>
      </c>
      <c r="CD548" s="125">
        <f t="shared" si="655"/>
        <v>2.9703398669253551</v>
      </c>
      <c r="CE548" s="125">
        <f t="shared" si="656"/>
        <v>8</v>
      </c>
      <c r="CF548" s="304" cm="1">
        <f t="array" ref="CF548">PEDBIKE_DELAY(BW548,BV548,AG548,AH548,AP548,AQ548,AN548,L548,FALSE)</f>
        <v>8.3211197491540823</v>
      </c>
      <c r="CG548" s="306">
        <f t="shared" si="657"/>
        <v>8.6999999999999993</v>
      </c>
      <c r="CH548" s="125">
        <f t="shared" si="658"/>
        <v>1</v>
      </c>
      <c r="CI548" s="125">
        <f t="shared" si="659"/>
        <v>2.2809739234830238E-2</v>
      </c>
      <c r="CJ548" s="125">
        <f t="shared" si="660"/>
        <v>8.6999999999999993</v>
      </c>
      <c r="CK548" s="125">
        <f t="shared" si="661"/>
        <v>0.86866447885150688</v>
      </c>
      <c r="CL548" s="125">
        <f t="shared" si="662"/>
        <v>1</v>
      </c>
      <c r="CM548" s="125">
        <f t="shared" si="663"/>
        <v>19.646084394771314</v>
      </c>
      <c r="CN548" s="125">
        <f t="shared" si="664"/>
        <v>2.9703398669253551</v>
      </c>
      <c r="CO548" s="127">
        <f t="shared" si="665"/>
        <v>8</v>
      </c>
      <c r="CP548" s="125" cm="1">
        <f t="array" ref="CP548">PEDBIKE_DELAY(BW548,AW548,AG548,AH548,AP548,AQ548,AN548,L548,FALSE)</f>
        <v>8.3211197491540823</v>
      </c>
      <c r="CQ548" s="126">
        <f t="shared" si="666"/>
        <v>30.5</v>
      </c>
      <c r="CR548" s="126">
        <f t="shared" si="667"/>
        <v>78.5</v>
      </c>
      <c r="CS548" s="126">
        <f t="shared" si="668"/>
        <v>54.5</v>
      </c>
      <c r="CT548" s="304">
        <f t="shared" si="669"/>
        <v>35.950000000000003</v>
      </c>
      <c r="CU548" s="126">
        <f t="shared" si="680"/>
        <v>0</v>
      </c>
      <c r="CV548" s="126">
        <f t="shared" si="670"/>
        <v>0</v>
      </c>
      <c r="CW548" s="127">
        <f t="shared" si="671"/>
        <v>0</v>
      </c>
      <c r="CX548" s="124">
        <f t="shared" si="672"/>
        <v>12</v>
      </c>
      <c r="CY548" s="124">
        <f t="shared" si="681"/>
        <v>0.6825</v>
      </c>
      <c r="CZ548" s="124">
        <f t="shared" si="682"/>
        <v>0</v>
      </c>
      <c r="DA548" s="125">
        <f t="shared" si="673"/>
        <v>-1.7006999999999999</v>
      </c>
      <c r="DB548" s="125">
        <f t="shared" si="674"/>
        <v>0.17324999999999999</v>
      </c>
      <c r="DC548" s="125">
        <f t="shared" si="675"/>
        <v>2.6049500000000001</v>
      </c>
      <c r="DD548" s="125">
        <f t="shared" si="683"/>
        <v>1.2874500000000002</v>
      </c>
      <c r="DE548" s="298" t="str">
        <f t="shared" si="676"/>
        <v>B</v>
      </c>
    </row>
    <row r="549" spans="1:109" x14ac:dyDescent="0.25">
      <c r="A549" s="23">
        <v>400</v>
      </c>
      <c r="B549" s="23">
        <v>25</v>
      </c>
      <c r="C549" s="23">
        <v>4</v>
      </c>
      <c r="D549" s="23" t="s">
        <v>267</v>
      </c>
      <c r="E549" s="312">
        <f t="shared" si="608"/>
        <v>2.2906189999541327</v>
      </c>
      <c r="F549" s="287" t="str">
        <f t="shared" si="609"/>
        <v>B</v>
      </c>
      <c r="G549" s="312">
        <f t="shared" si="610"/>
        <v>2.6626999999999996</v>
      </c>
      <c r="H549" s="312">
        <f t="shared" si="610"/>
        <v>1.5727</v>
      </c>
      <c r="I549" s="287" t="str">
        <f t="shared" si="611"/>
        <v>B</v>
      </c>
      <c r="J549" s="320">
        <f t="shared" si="677"/>
        <v>4</v>
      </c>
      <c r="K549" s="80">
        <f t="shared" si="678"/>
        <v>4</v>
      </c>
      <c r="L549" s="82">
        <f t="shared" si="679"/>
        <v>4</v>
      </c>
      <c r="M549" s="80">
        <f t="shared" si="612"/>
        <v>25</v>
      </c>
      <c r="N549" s="80">
        <f t="shared" si="613"/>
        <v>80</v>
      </c>
      <c r="O549" s="80">
        <f t="shared" si="614"/>
        <v>80</v>
      </c>
      <c r="P549" s="80">
        <f t="shared" si="615"/>
        <v>400</v>
      </c>
      <c r="Q549" s="80">
        <f t="shared" si="616"/>
        <v>1120</v>
      </c>
      <c r="R549" s="80">
        <f t="shared" si="617"/>
        <v>1120</v>
      </c>
      <c r="S549" s="80">
        <f t="shared" si="618"/>
        <v>40</v>
      </c>
      <c r="T549" s="80">
        <f>0</f>
        <v>0</v>
      </c>
      <c r="U549" s="80">
        <f>'Int. Sens. Plot'!$B$2</f>
        <v>100</v>
      </c>
      <c r="V549" s="80">
        <f>'Int. Sens. Plot'!$B$3</f>
        <v>25</v>
      </c>
      <c r="W549" s="80">
        <f t="shared" si="619"/>
        <v>5</v>
      </c>
      <c r="X549" s="80">
        <f t="shared" si="620"/>
        <v>5</v>
      </c>
      <c r="Y549" s="225">
        <v>0.5</v>
      </c>
      <c r="Z549" s="80">
        <v>0</v>
      </c>
      <c r="AA549" s="86">
        <v>45</v>
      </c>
      <c r="AB549" s="86">
        <v>5</v>
      </c>
      <c r="AC549" s="80">
        <v>90</v>
      </c>
      <c r="AD549" s="80">
        <v>45</v>
      </c>
      <c r="AE549" s="80">
        <v>12</v>
      </c>
      <c r="AF549" s="80">
        <f t="shared" si="621"/>
        <v>57</v>
      </c>
      <c r="AG549" s="80">
        <f t="shared" si="622"/>
        <v>57</v>
      </c>
      <c r="AH549" s="86">
        <v>0</v>
      </c>
      <c r="AI549" s="86">
        <v>12</v>
      </c>
      <c r="AJ549" s="40">
        <v>529.9</v>
      </c>
      <c r="AK549" s="86">
        <v>9</v>
      </c>
      <c r="AL549" s="86">
        <v>0</v>
      </c>
      <c r="AM549" s="91">
        <v>1</v>
      </c>
      <c r="AN549" s="91">
        <v>0.1</v>
      </c>
      <c r="AO549" s="122">
        <v>3.5</v>
      </c>
      <c r="AP549" s="122">
        <v>10</v>
      </c>
      <c r="AQ549" s="122">
        <v>3</v>
      </c>
      <c r="AR549" s="122">
        <v>3</v>
      </c>
      <c r="AS549" s="122" t="str">
        <f t="shared" si="623"/>
        <v>Free</v>
      </c>
      <c r="AT549" s="119" t="s">
        <v>74</v>
      </c>
      <c r="AU549" s="321" t="s">
        <v>74</v>
      </c>
      <c r="AV549" s="306">
        <f t="shared" si="624"/>
        <v>19.285714285714285</v>
      </c>
      <c r="AW549" s="276">
        <f t="shared" si="625"/>
        <v>0.31111111111111112</v>
      </c>
      <c r="AX549" s="276">
        <f t="shared" si="626"/>
        <v>2.7777777777777776E-2</v>
      </c>
      <c r="AY549" s="125">
        <f t="shared" si="627"/>
        <v>22.403475730108074</v>
      </c>
      <c r="AZ549" s="125">
        <f t="shared" si="628"/>
        <v>33.605213595162112</v>
      </c>
      <c r="BA549" s="125">
        <f t="shared" si="629"/>
        <v>62.092665745930432</v>
      </c>
      <c r="BB549" s="125">
        <f t="shared" si="630"/>
        <v>0.99200892158734444</v>
      </c>
      <c r="BC549" s="125">
        <f t="shared" si="631"/>
        <v>0.99999999592224087</v>
      </c>
      <c r="BD549" s="326">
        <f t="shared" si="632"/>
        <v>788247995.52998173</v>
      </c>
      <c r="BE549" s="125">
        <f t="shared" si="633"/>
        <v>403</v>
      </c>
      <c r="BF549" s="125">
        <f t="shared" si="634"/>
        <v>14.703537322214153</v>
      </c>
      <c r="BG549" s="125">
        <f t="shared" si="635"/>
        <v>1.3886920442435355</v>
      </c>
      <c r="BH549" s="127">
        <f t="shared" si="636"/>
        <v>70</v>
      </c>
      <c r="BI549" s="125">
        <f t="shared" si="637"/>
        <v>0.22749999999999998</v>
      </c>
      <c r="BJ549" s="125">
        <f t="shared" si="638"/>
        <v>5.6899999999999999E-2</v>
      </c>
      <c r="BK549" s="127">
        <f t="shared" si="639"/>
        <v>49</v>
      </c>
      <c r="BL549" s="126">
        <f>IF(AS549="Signalized",(AC549-BK549)^2/(2*AC549),IF(AS549="Free",PEDBIKE_DELAY(AX549,AW549,AF549,AE549,AO549,AR549,AM549,L549,TRUE),IF(AS549="Stop",1,"Control N/A!")))</f>
        <v>1.5598076097123235</v>
      </c>
      <c r="BM549" s="125">
        <f t="shared" si="640"/>
        <v>1.782695571059676E-2</v>
      </c>
      <c r="BN549" s="125">
        <f t="shared" si="641"/>
        <v>2.2906189999541327</v>
      </c>
      <c r="BO549" s="124" t="str">
        <f t="shared" si="642"/>
        <v>B</v>
      </c>
      <c r="BP549" s="310"/>
      <c r="BQ549" s="302">
        <f t="shared" si="643"/>
        <v>1500</v>
      </c>
      <c r="BR549" s="126">
        <v>534</v>
      </c>
      <c r="BS549" s="127">
        <f t="shared" si="644"/>
        <v>5.2654247618465367E-3</v>
      </c>
      <c r="BT549" s="126">
        <f t="shared" si="645"/>
        <v>22.5</v>
      </c>
      <c r="BU549" s="303">
        <f t="shared" si="646"/>
        <v>8.6999999999999993</v>
      </c>
      <c r="BV549" s="276">
        <f t="shared" si="647"/>
        <v>0.31111111111111112</v>
      </c>
      <c r="BW549" s="276">
        <f t="shared" si="648"/>
        <v>6.9444444444444441E-3</v>
      </c>
      <c r="BX549" s="125">
        <f t="shared" si="649"/>
        <v>1</v>
      </c>
      <c r="BY549" s="125">
        <f t="shared" si="650"/>
        <v>1.3787909716257556E-2</v>
      </c>
      <c r="BZ549" s="125">
        <f t="shared" si="651"/>
        <v>8.6999999999999993</v>
      </c>
      <c r="CA549" s="125">
        <f t="shared" si="652"/>
        <v>4.6375585091876559E-2</v>
      </c>
      <c r="CB549" s="125">
        <f t="shared" si="653"/>
        <v>0.9332410338692767</v>
      </c>
      <c r="CC549" s="125">
        <f t="shared" si="654"/>
        <v>38.825275233601623</v>
      </c>
      <c r="CD549" s="125">
        <f t="shared" si="655"/>
        <v>2.5919352343360207</v>
      </c>
      <c r="CE549" s="125">
        <f t="shared" si="656"/>
        <v>15</v>
      </c>
      <c r="CF549" s="304" cm="1">
        <f t="array" ref="CF549">PEDBIKE_DELAY(BW549,BV549,AG549,AH549,AP549,AQ549,AN549,L549,FALSE)</f>
        <v>13.419391686781477</v>
      </c>
      <c r="CG549" s="306">
        <f t="shared" si="657"/>
        <v>8.6999999999999993</v>
      </c>
      <c r="CH549" s="125">
        <f t="shared" si="658"/>
        <v>1</v>
      </c>
      <c r="CI549" s="125">
        <f t="shared" si="659"/>
        <v>1.3787909716257556E-2</v>
      </c>
      <c r="CJ549" s="125">
        <f t="shared" si="660"/>
        <v>8.6999999999999993</v>
      </c>
      <c r="CK549" s="125">
        <f t="shared" si="661"/>
        <v>0.9332410338692767</v>
      </c>
      <c r="CL549" s="125">
        <f t="shared" si="662"/>
        <v>1</v>
      </c>
      <c r="CM549" s="125">
        <f t="shared" si="663"/>
        <v>36.233339999265603</v>
      </c>
      <c r="CN549" s="125">
        <f t="shared" si="664"/>
        <v>2.5919352343360207</v>
      </c>
      <c r="CO549" s="127">
        <f t="shared" si="665"/>
        <v>15</v>
      </c>
      <c r="CP549" s="125" cm="1">
        <f t="array" ref="CP549">PEDBIKE_DELAY(BW549,AW549,AG549,AH549,AP549,AQ549,AN549,L549,FALSE)</f>
        <v>13.419391686781477</v>
      </c>
      <c r="CQ549" s="126">
        <f t="shared" si="666"/>
        <v>30.5</v>
      </c>
      <c r="CR549" s="126">
        <f t="shared" si="667"/>
        <v>78.5</v>
      </c>
      <c r="CS549" s="126">
        <f t="shared" si="668"/>
        <v>54.5</v>
      </c>
      <c r="CT549" s="304">
        <f t="shared" si="669"/>
        <v>35.950000000000003</v>
      </c>
      <c r="CU549" s="126">
        <f t="shared" si="680"/>
        <v>0</v>
      </c>
      <c r="CV549" s="126">
        <f t="shared" si="670"/>
        <v>0</v>
      </c>
      <c r="CW549" s="127">
        <f t="shared" si="671"/>
        <v>0</v>
      </c>
      <c r="CX549" s="124">
        <f t="shared" si="672"/>
        <v>12</v>
      </c>
      <c r="CY549" s="124">
        <f t="shared" si="681"/>
        <v>0.90999999999999992</v>
      </c>
      <c r="CZ549" s="124">
        <f t="shared" si="682"/>
        <v>0</v>
      </c>
      <c r="DA549" s="125">
        <f t="shared" si="673"/>
        <v>-1.7006999999999999</v>
      </c>
      <c r="DB549" s="125">
        <f t="shared" si="674"/>
        <v>0.23100000000000001</v>
      </c>
      <c r="DC549" s="125">
        <f t="shared" si="675"/>
        <v>2.6626999999999996</v>
      </c>
      <c r="DD549" s="125">
        <f t="shared" si="683"/>
        <v>1.5727</v>
      </c>
      <c r="DE549" s="298" t="str">
        <f t="shared" si="676"/>
        <v>B</v>
      </c>
    </row>
    <row r="550" spans="1:109" x14ac:dyDescent="0.25">
      <c r="A550" s="23">
        <v>500</v>
      </c>
      <c r="B550" s="23">
        <v>25</v>
      </c>
      <c r="C550" s="23">
        <v>4</v>
      </c>
      <c r="D550" s="23" t="s">
        <v>267</v>
      </c>
      <c r="E550" s="312">
        <f t="shared" si="608"/>
        <v>2.3535952205692414</v>
      </c>
      <c r="F550" s="287" t="str">
        <f t="shared" si="609"/>
        <v>B</v>
      </c>
      <c r="G550" s="312">
        <f t="shared" si="610"/>
        <v>2.72045</v>
      </c>
      <c r="H550" s="312">
        <f t="shared" si="610"/>
        <v>1.85795</v>
      </c>
      <c r="I550" s="287" t="str">
        <f t="shared" si="611"/>
        <v>B</v>
      </c>
      <c r="J550" s="320">
        <f t="shared" si="677"/>
        <v>4</v>
      </c>
      <c r="K550" s="80">
        <f t="shared" si="678"/>
        <v>4</v>
      </c>
      <c r="L550" s="82">
        <f t="shared" si="679"/>
        <v>4</v>
      </c>
      <c r="M550" s="80">
        <f t="shared" si="612"/>
        <v>25</v>
      </c>
      <c r="N550" s="80">
        <f t="shared" si="613"/>
        <v>100</v>
      </c>
      <c r="O550" s="80">
        <f t="shared" si="614"/>
        <v>100</v>
      </c>
      <c r="P550" s="80">
        <f t="shared" si="615"/>
        <v>500</v>
      </c>
      <c r="Q550" s="80">
        <f t="shared" si="616"/>
        <v>1400</v>
      </c>
      <c r="R550" s="80">
        <f t="shared" si="617"/>
        <v>1400</v>
      </c>
      <c r="S550" s="80">
        <f t="shared" si="618"/>
        <v>50</v>
      </c>
      <c r="T550" s="80">
        <f>0</f>
        <v>0</v>
      </c>
      <c r="U550" s="80">
        <f>'Int. Sens. Plot'!$B$2</f>
        <v>100</v>
      </c>
      <c r="V550" s="80">
        <f>'Int. Sens. Plot'!$B$3</f>
        <v>25</v>
      </c>
      <c r="W550" s="80">
        <f t="shared" si="619"/>
        <v>5</v>
      </c>
      <c r="X550" s="80">
        <f t="shared" si="620"/>
        <v>5</v>
      </c>
      <c r="Y550" s="225">
        <v>0.5</v>
      </c>
      <c r="Z550" s="80">
        <v>0</v>
      </c>
      <c r="AA550" s="86">
        <v>45</v>
      </c>
      <c r="AB550" s="86">
        <v>5</v>
      </c>
      <c r="AC550" s="80">
        <v>90</v>
      </c>
      <c r="AD550" s="80">
        <v>45</v>
      </c>
      <c r="AE550" s="80">
        <v>12</v>
      </c>
      <c r="AF550" s="80">
        <f t="shared" si="621"/>
        <v>57</v>
      </c>
      <c r="AG550" s="80">
        <f t="shared" si="622"/>
        <v>57</v>
      </c>
      <c r="AH550" s="86">
        <v>0</v>
      </c>
      <c r="AI550" s="86">
        <v>12</v>
      </c>
      <c r="AJ550" s="40">
        <v>530.9</v>
      </c>
      <c r="AK550" s="86">
        <v>9</v>
      </c>
      <c r="AL550" s="86">
        <v>0</v>
      </c>
      <c r="AM550" s="91">
        <v>1</v>
      </c>
      <c r="AN550" s="91">
        <v>0.1</v>
      </c>
      <c r="AO550" s="122">
        <v>3.5</v>
      </c>
      <c r="AP550" s="122">
        <v>10</v>
      </c>
      <c r="AQ550" s="122">
        <v>3</v>
      </c>
      <c r="AR550" s="122">
        <v>3</v>
      </c>
      <c r="AS550" s="122" t="str">
        <f t="shared" si="623"/>
        <v>Free</v>
      </c>
      <c r="AT550" s="119" t="s">
        <v>74</v>
      </c>
      <c r="AU550" s="321" t="s">
        <v>74</v>
      </c>
      <c r="AV550" s="306">
        <f t="shared" si="624"/>
        <v>19.285714285714285</v>
      </c>
      <c r="AW550" s="276">
        <f t="shared" si="625"/>
        <v>0.3888888888888889</v>
      </c>
      <c r="AX550" s="276">
        <f t="shared" si="626"/>
        <v>2.7777777777777776E-2</v>
      </c>
      <c r="AY550" s="125">
        <f t="shared" si="627"/>
        <v>80.721596885171806</v>
      </c>
      <c r="AZ550" s="125">
        <f t="shared" si="628"/>
        <v>121.08239532775771</v>
      </c>
      <c r="BA550" s="125">
        <f t="shared" si="629"/>
        <v>178.72890805605789</v>
      </c>
      <c r="BB550" s="125">
        <f t="shared" si="630"/>
        <v>0.99999997158707288</v>
      </c>
      <c r="BC550" s="125">
        <f t="shared" si="631"/>
        <v>1</v>
      </c>
      <c r="BD550" s="326">
        <f t="shared" si="632"/>
        <v>3.9455773179010925E+30</v>
      </c>
      <c r="BE550" s="125">
        <f t="shared" si="633"/>
        <v>1808</v>
      </c>
      <c r="BF550" s="125">
        <f t="shared" si="634"/>
        <v>10.518598982294854</v>
      </c>
      <c r="BG550" s="125">
        <f t="shared" si="635"/>
        <v>1.3886920442435355</v>
      </c>
      <c r="BH550" s="127">
        <f t="shared" si="636"/>
        <v>87.5</v>
      </c>
      <c r="BI550" s="125">
        <f t="shared" si="637"/>
        <v>0.28437499999999999</v>
      </c>
      <c r="BJ550" s="125">
        <f t="shared" si="638"/>
        <v>7.1124999999999994E-2</v>
      </c>
      <c r="BK550" s="127">
        <f t="shared" si="639"/>
        <v>49</v>
      </c>
      <c r="BL550" s="126">
        <f>IF(AS550="Signalized",(AC550-BK550)^2/(2*AC550),IF(AS550="Free",PEDBIKE_DELAY(AX550,AW550,AF550,AE550,AO550,AR550,AM550,L550,TRUE),IF(AS550="Stop",1,"Control N/A!")))</f>
        <v>1.2737616757656343</v>
      </c>
      <c r="BM550" s="125">
        <f t="shared" si="640"/>
        <v>9.7031763257060359E-3</v>
      </c>
      <c r="BN550" s="125">
        <f t="shared" si="641"/>
        <v>2.3535952205692414</v>
      </c>
      <c r="BO550" s="124" t="str">
        <f t="shared" si="642"/>
        <v>B</v>
      </c>
      <c r="BP550" s="310"/>
      <c r="BQ550" s="302">
        <f t="shared" si="643"/>
        <v>1500</v>
      </c>
      <c r="BR550" s="126">
        <v>535</v>
      </c>
      <c r="BS550" s="127">
        <f t="shared" si="644"/>
        <v>2.6361050486837422E-4</v>
      </c>
      <c r="BT550" s="126">
        <f t="shared" si="645"/>
        <v>22.5</v>
      </c>
      <c r="BU550" s="303">
        <f t="shared" si="646"/>
        <v>8.6999999999999993</v>
      </c>
      <c r="BV550" s="276">
        <f t="shared" si="647"/>
        <v>0.3888888888888889</v>
      </c>
      <c r="BW550" s="276">
        <f t="shared" si="648"/>
        <v>6.9444444444444441E-3</v>
      </c>
      <c r="BX550" s="125">
        <f t="shared" si="649"/>
        <v>1</v>
      </c>
      <c r="BY550" s="125">
        <f t="shared" si="650"/>
        <v>8.7529418293398973E-3</v>
      </c>
      <c r="BZ550" s="125">
        <f t="shared" si="651"/>
        <v>8.6999999999999993</v>
      </c>
      <c r="CA550" s="125">
        <f t="shared" si="652"/>
        <v>5.7629458079029972E-2</v>
      </c>
      <c r="CB550" s="125">
        <f t="shared" si="653"/>
        <v>0.96606584783865079</v>
      </c>
      <c r="CC550" s="125">
        <f t="shared" si="654"/>
        <v>66.771412211921643</v>
      </c>
      <c r="CD550" s="125">
        <f t="shared" si="655"/>
        <v>2.2658312620275187</v>
      </c>
      <c r="CE550" s="125">
        <f t="shared" si="656"/>
        <v>29</v>
      </c>
      <c r="CF550" s="304" cm="1">
        <f t="array" ref="CF550">PEDBIKE_DELAY(BW550,BV550,AG550,AH550,AP550,AQ550,AN550,L550,FALSE)</f>
        <v>20.457203462378153</v>
      </c>
      <c r="CG550" s="306">
        <f t="shared" si="657"/>
        <v>8.6999999999999993</v>
      </c>
      <c r="CH550" s="125">
        <f t="shared" si="658"/>
        <v>1</v>
      </c>
      <c r="CI550" s="125">
        <f t="shared" si="659"/>
        <v>8.7529418293398973E-3</v>
      </c>
      <c r="CJ550" s="125">
        <f t="shared" si="660"/>
        <v>8.6999999999999993</v>
      </c>
      <c r="CK550" s="125">
        <f t="shared" si="661"/>
        <v>0.96606584783865079</v>
      </c>
      <c r="CL550" s="125">
        <f t="shared" si="662"/>
        <v>1</v>
      </c>
      <c r="CM550" s="125">
        <f t="shared" si="663"/>
        <v>64.505580949894124</v>
      </c>
      <c r="CN550" s="125">
        <f t="shared" si="664"/>
        <v>2.2658312620275187</v>
      </c>
      <c r="CO550" s="127">
        <f t="shared" si="665"/>
        <v>29</v>
      </c>
      <c r="CP550" s="125" cm="1">
        <f t="array" ref="CP550">PEDBIKE_DELAY(BW550,AW550,AG550,AH550,AP550,AQ550,AN550,L550,FALSE)</f>
        <v>20.457203462378153</v>
      </c>
      <c r="CQ550" s="126">
        <f t="shared" si="666"/>
        <v>30.5</v>
      </c>
      <c r="CR550" s="126">
        <f t="shared" si="667"/>
        <v>78.5</v>
      </c>
      <c r="CS550" s="126">
        <f t="shared" si="668"/>
        <v>54.5</v>
      </c>
      <c r="CT550" s="304">
        <f t="shared" si="669"/>
        <v>35.950000000000003</v>
      </c>
      <c r="CU550" s="126">
        <f t="shared" si="680"/>
        <v>0</v>
      </c>
      <c r="CV550" s="126">
        <f t="shared" si="670"/>
        <v>0</v>
      </c>
      <c r="CW550" s="127">
        <f t="shared" si="671"/>
        <v>0</v>
      </c>
      <c r="CX550" s="124">
        <f t="shared" si="672"/>
        <v>12</v>
      </c>
      <c r="CY550" s="124">
        <f t="shared" si="681"/>
        <v>1.1375</v>
      </c>
      <c r="CZ550" s="124">
        <f t="shared" si="682"/>
        <v>0</v>
      </c>
      <c r="DA550" s="125">
        <f t="shared" si="673"/>
        <v>-1.7006999999999999</v>
      </c>
      <c r="DB550" s="125">
        <f t="shared" si="674"/>
        <v>0.28875000000000001</v>
      </c>
      <c r="DC550" s="125">
        <f t="shared" si="675"/>
        <v>2.72045</v>
      </c>
      <c r="DD550" s="125">
        <f t="shared" si="683"/>
        <v>1.85795</v>
      </c>
      <c r="DE550" s="298" t="str">
        <f t="shared" si="676"/>
        <v>B</v>
      </c>
    </row>
    <row r="551" spans="1:109" x14ac:dyDescent="0.25">
      <c r="A551" s="23">
        <v>600</v>
      </c>
      <c r="B551" s="23">
        <v>25</v>
      </c>
      <c r="C551" s="23">
        <v>4</v>
      </c>
      <c r="D551" s="23" t="s">
        <v>267</v>
      </c>
      <c r="E551" s="312">
        <f t="shared" si="608"/>
        <v>2.4176443963959873</v>
      </c>
      <c r="F551" s="287" t="str">
        <f t="shared" si="609"/>
        <v>B</v>
      </c>
      <c r="G551" s="312">
        <f t="shared" si="610"/>
        <v>2.7781999999999996</v>
      </c>
      <c r="H551" s="312">
        <f t="shared" si="610"/>
        <v>2.1432000000000002</v>
      </c>
      <c r="I551" s="287" t="str">
        <f t="shared" si="611"/>
        <v>C</v>
      </c>
      <c r="J551" s="320">
        <f t="shared" si="677"/>
        <v>4</v>
      </c>
      <c r="K551" s="80">
        <f t="shared" si="678"/>
        <v>4</v>
      </c>
      <c r="L551" s="82">
        <f t="shared" si="679"/>
        <v>4</v>
      </c>
      <c r="M551" s="80">
        <f t="shared" si="612"/>
        <v>25</v>
      </c>
      <c r="N551" s="80">
        <f t="shared" si="613"/>
        <v>120</v>
      </c>
      <c r="O551" s="80">
        <f t="shared" si="614"/>
        <v>120</v>
      </c>
      <c r="P551" s="80">
        <f t="shared" si="615"/>
        <v>600</v>
      </c>
      <c r="Q551" s="80">
        <f t="shared" si="616"/>
        <v>1680</v>
      </c>
      <c r="R551" s="80">
        <f t="shared" si="617"/>
        <v>1680</v>
      </c>
      <c r="S551" s="80">
        <f t="shared" si="618"/>
        <v>60</v>
      </c>
      <c r="T551" s="80">
        <f>0</f>
        <v>0</v>
      </c>
      <c r="U551" s="80">
        <f>'Int. Sens. Plot'!$B$2</f>
        <v>100</v>
      </c>
      <c r="V551" s="80">
        <f>'Int. Sens. Plot'!$B$3</f>
        <v>25</v>
      </c>
      <c r="W551" s="80">
        <f t="shared" si="619"/>
        <v>5</v>
      </c>
      <c r="X551" s="80">
        <f t="shared" si="620"/>
        <v>5</v>
      </c>
      <c r="Y551" s="225">
        <v>0.5</v>
      </c>
      <c r="Z551" s="80">
        <v>0</v>
      </c>
      <c r="AA551" s="86">
        <v>45</v>
      </c>
      <c r="AB551" s="86">
        <v>5</v>
      </c>
      <c r="AC551" s="80">
        <v>90</v>
      </c>
      <c r="AD551" s="80">
        <v>45</v>
      </c>
      <c r="AE551" s="80">
        <v>12</v>
      </c>
      <c r="AF551" s="80">
        <f t="shared" si="621"/>
        <v>57</v>
      </c>
      <c r="AG551" s="80">
        <f t="shared" si="622"/>
        <v>57</v>
      </c>
      <c r="AH551" s="86">
        <v>0</v>
      </c>
      <c r="AI551" s="86">
        <v>12</v>
      </c>
      <c r="AJ551" s="40">
        <v>531.9</v>
      </c>
      <c r="AK551" s="86">
        <v>9</v>
      </c>
      <c r="AL551" s="86">
        <v>0</v>
      </c>
      <c r="AM551" s="91">
        <v>1</v>
      </c>
      <c r="AN551" s="91">
        <v>0.1</v>
      </c>
      <c r="AO551" s="122">
        <v>3.5</v>
      </c>
      <c r="AP551" s="122">
        <v>10</v>
      </c>
      <c r="AQ551" s="122">
        <v>3</v>
      </c>
      <c r="AR551" s="122">
        <v>3</v>
      </c>
      <c r="AS551" s="122" t="str">
        <f t="shared" si="623"/>
        <v>Free</v>
      </c>
      <c r="AT551" s="119" t="s">
        <v>74</v>
      </c>
      <c r="AU551" s="321" t="s">
        <v>74</v>
      </c>
      <c r="AV551" s="306">
        <f t="shared" si="624"/>
        <v>19.285714285714285</v>
      </c>
      <c r="AW551" s="276">
        <f t="shared" si="625"/>
        <v>0.46666666666666667</v>
      </c>
      <c r="AX551" s="276">
        <f t="shared" si="626"/>
        <v>2.7777777777777776E-2</v>
      </c>
      <c r="AY551" s="125">
        <f t="shared" si="627"/>
        <v>303.8545373081551</v>
      </c>
      <c r="AZ551" s="125">
        <f t="shared" si="628"/>
        <v>455.78180596223268</v>
      </c>
      <c r="BA551" s="125">
        <f t="shared" si="629"/>
        <v>624.99478890202454</v>
      </c>
      <c r="BB551" s="125">
        <f t="shared" si="630"/>
        <v>1</v>
      </c>
      <c r="BC551" s="125">
        <f t="shared" si="631"/>
        <v>1</v>
      </c>
      <c r="BD551" s="326">
        <f t="shared" si="632"/>
        <v>9.9806992773744492E+126</v>
      </c>
      <c r="BE551" s="125">
        <f t="shared" si="633"/>
        <v>8103</v>
      </c>
      <c r="BF551" s="125">
        <f t="shared" si="634"/>
        <v>8.3189634636341125</v>
      </c>
      <c r="BG551" s="125">
        <f t="shared" si="635"/>
        <v>1.3886920442435355</v>
      </c>
      <c r="BH551" s="127">
        <f t="shared" si="636"/>
        <v>105</v>
      </c>
      <c r="BI551" s="125">
        <f t="shared" si="637"/>
        <v>0.34125</v>
      </c>
      <c r="BJ551" s="125">
        <f t="shared" si="638"/>
        <v>8.5349999999999995E-2</v>
      </c>
      <c r="BK551" s="127">
        <f t="shared" si="639"/>
        <v>49</v>
      </c>
      <c r="BL551" s="126">
        <f>IF(AS551="Signalized",(AC551-BK551)^2/(2*AC551),IF(AS551="Free",PEDBIKE_DELAY(AX551,AW551,AF551,AE551,AO551,AR551,AM551,L551,TRUE),IF(AS551="Stop",1,"Control N/A!")))</f>
        <v>1.0683799601499784</v>
      </c>
      <c r="BM551" s="125">
        <f t="shared" si="640"/>
        <v>2.6523521524514349E-3</v>
      </c>
      <c r="BN551" s="125">
        <f t="shared" si="641"/>
        <v>2.4176443963959873</v>
      </c>
      <c r="BO551" s="124" t="str">
        <f t="shared" si="642"/>
        <v>B</v>
      </c>
      <c r="BP551" s="310"/>
      <c r="BQ551" s="302">
        <f t="shared" si="643"/>
        <v>1500</v>
      </c>
      <c r="BR551" s="126">
        <v>536</v>
      </c>
      <c r="BS551" s="127">
        <f t="shared" si="644"/>
        <v>1.3051683089500045E-5</v>
      </c>
      <c r="BT551" s="126">
        <f t="shared" si="645"/>
        <v>22.5</v>
      </c>
      <c r="BU551" s="303">
        <f t="shared" si="646"/>
        <v>8.6999999999999993</v>
      </c>
      <c r="BV551" s="276">
        <f t="shared" si="647"/>
        <v>0.46666666666666667</v>
      </c>
      <c r="BW551" s="276">
        <f t="shared" si="648"/>
        <v>6.9444444444444441E-3</v>
      </c>
      <c r="BX551" s="125">
        <f t="shared" si="649"/>
        <v>1</v>
      </c>
      <c r="BY551" s="125">
        <f t="shared" si="650"/>
        <v>5.928987523757057E-3</v>
      </c>
      <c r="BZ551" s="125">
        <f t="shared" si="651"/>
        <v>8.6999999999999993</v>
      </c>
      <c r="CA551" s="125">
        <f t="shared" si="652"/>
        <v>6.8750522325938257E-2</v>
      </c>
      <c r="CB551" s="125">
        <f t="shared" si="653"/>
        <v>0.98275098088465374</v>
      </c>
      <c r="CC551" s="125">
        <f t="shared" si="654"/>
        <v>115.37796619937552</v>
      </c>
      <c r="CD551" s="125">
        <f t="shared" si="655"/>
        <v>1.9901567444628052</v>
      </c>
      <c r="CE551" s="125">
        <f t="shared" si="656"/>
        <v>58</v>
      </c>
      <c r="CF551" s="304" cm="1">
        <f t="array" ref="CF551">PEDBIKE_DELAY(BW551,BV551,AG551,AH551,AP551,AQ551,AN551,L551,FALSE)</f>
        <v>30.103757381226849</v>
      </c>
      <c r="CG551" s="306">
        <f t="shared" si="657"/>
        <v>8.6999999999999993</v>
      </c>
      <c r="CH551" s="125">
        <f t="shared" si="658"/>
        <v>1</v>
      </c>
      <c r="CI551" s="125">
        <f t="shared" si="659"/>
        <v>5.928987523757057E-3</v>
      </c>
      <c r="CJ551" s="125">
        <f t="shared" si="660"/>
        <v>8.6999999999999993</v>
      </c>
      <c r="CK551" s="125">
        <f t="shared" si="661"/>
        <v>0.98275098088465374</v>
      </c>
      <c r="CL551" s="125">
        <f t="shared" si="662"/>
        <v>1</v>
      </c>
      <c r="CM551" s="125">
        <f t="shared" si="663"/>
        <v>113.38780945491271</v>
      </c>
      <c r="CN551" s="125">
        <f t="shared" si="664"/>
        <v>1.9901567444628052</v>
      </c>
      <c r="CO551" s="127">
        <f t="shared" si="665"/>
        <v>58</v>
      </c>
      <c r="CP551" s="125" cm="1">
        <f t="array" ref="CP551">PEDBIKE_DELAY(BW551,AW551,AG551,AH551,AP551,AQ551,AN551,L551,FALSE)</f>
        <v>30.103757381226849</v>
      </c>
      <c r="CQ551" s="126">
        <f t="shared" si="666"/>
        <v>30.5</v>
      </c>
      <c r="CR551" s="126">
        <f t="shared" si="667"/>
        <v>78.5</v>
      </c>
      <c r="CS551" s="126">
        <f t="shared" si="668"/>
        <v>54.5</v>
      </c>
      <c r="CT551" s="304">
        <f t="shared" si="669"/>
        <v>35.950000000000003</v>
      </c>
      <c r="CU551" s="126">
        <f t="shared" si="680"/>
        <v>0</v>
      </c>
      <c r="CV551" s="126">
        <f t="shared" si="670"/>
        <v>0</v>
      </c>
      <c r="CW551" s="127">
        <f t="shared" si="671"/>
        <v>0</v>
      </c>
      <c r="CX551" s="124">
        <f t="shared" si="672"/>
        <v>12</v>
      </c>
      <c r="CY551" s="124">
        <f t="shared" si="681"/>
        <v>1.365</v>
      </c>
      <c r="CZ551" s="124">
        <f t="shared" si="682"/>
        <v>0</v>
      </c>
      <c r="DA551" s="125">
        <f t="shared" si="673"/>
        <v>-1.7006999999999999</v>
      </c>
      <c r="DB551" s="125">
        <f t="shared" si="674"/>
        <v>0.34649999999999997</v>
      </c>
      <c r="DC551" s="125">
        <f t="shared" si="675"/>
        <v>2.7781999999999996</v>
      </c>
      <c r="DD551" s="125">
        <f t="shared" si="683"/>
        <v>2.1432000000000002</v>
      </c>
      <c r="DE551" s="298" t="str">
        <f t="shared" si="676"/>
        <v>C</v>
      </c>
    </row>
    <row r="552" spans="1:109" x14ac:dyDescent="0.25">
      <c r="A552" s="23">
        <v>700</v>
      </c>
      <c r="B552" s="23">
        <v>25</v>
      </c>
      <c r="C552" s="23">
        <v>4</v>
      </c>
      <c r="D552" s="23" t="s">
        <v>267</v>
      </c>
      <c r="E552" s="312">
        <f t="shared" si="608"/>
        <v>2.4826430470835925</v>
      </c>
      <c r="F552" s="287" t="str">
        <f t="shared" si="609"/>
        <v>B</v>
      </c>
      <c r="G552" s="312">
        <f t="shared" si="610"/>
        <v>2.83595</v>
      </c>
      <c r="H552" s="312">
        <f t="shared" si="610"/>
        <v>2.4284499999999998</v>
      </c>
      <c r="I552" s="287" t="str">
        <f t="shared" si="611"/>
        <v>C</v>
      </c>
      <c r="J552" s="320">
        <f t="shared" si="677"/>
        <v>4</v>
      </c>
      <c r="K552" s="80">
        <f t="shared" si="678"/>
        <v>4</v>
      </c>
      <c r="L552" s="82">
        <f t="shared" si="679"/>
        <v>4</v>
      </c>
      <c r="M552" s="80">
        <f t="shared" si="612"/>
        <v>25</v>
      </c>
      <c r="N552" s="80">
        <f t="shared" si="613"/>
        <v>140</v>
      </c>
      <c r="O552" s="80">
        <f t="shared" si="614"/>
        <v>140</v>
      </c>
      <c r="P552" s="80">
        <f t="shared" si="615"/>
        <v>700</v>
      </c>
      <c r="Q552" s="80">
        <f t="shared" si="616"/>
        <v>1960</v>
      </c>
      <c r="R552" s="80">
        <f t="shared" si="617"/>
        <v>1960</v>
      </c>
      <c r="S552" s="80">
        <f t="shared" si="618"/>
        <v>70</v>
      </c>
      <c r="T552" s="80">
        <f>0</f>
        <v>0</v>
      </c>
      <c r="U552" s="80">
        <f>'Int. Sens. Plot'!$B$2</f>
        <v>100</v>
      </c>
      <c r="V552" s="80">
        <f>'Int. Sens. Plot'!$B$3</f>
        <v>25</v>
      </c>
      <c r="W552" s="80">
        <f t="shared" si="619"/>
        <v>5</v>
      </c>
      <c r="X552" s="80">
        <f t="shared" si="620"/>
        <v>5</v>
      </c>
      <c r="Y552" s="225">
        <v>0.5</v>
      </c>
      <c r="Z552" s="80">
        <v>0</v>
      </c>
      <c r="AA552" s="86">
        <v>45</v>
      </c>
      <c r="AB552" s="86">
        <v>5</v>
      </c>
      <c r="AC552" s="80">
        <v>90</v>
      </c>
      <c r="AD552" s="80">
        <v>45</v>
      </c>
      <c r="AE552" s="80">
        <v>12</v>
      </c>
      <c r="AF552" s="80">
        <f t="shared" si="621"/>
        <v>57</v>
      </c>
      <c r="AG552" s="80">
        <f t="shared" si="622"/>
        <v>57</v>
      </c>
      <c r="AH552" s="86">
        <v>0</v>
      </c>
      <c r="AI552" s="86">
        <v>12</v>
      </c>
      <c r="AJ552" s="40">
        <v>532.9</v>
      </c>
      <c r="AK552" s="86">
        <v>9</v>
      </c>
      <c r="AL552" s="86">
        <v>0</v>
      </c>
      <c r="AM552" s="91">
        <v>1</v>
      </c>
      <c r="AN552" s="91">
        <v>0.1</v>
      </c>
      <c r="AO552" s="122">
        <v>3.5</v>
      </c>
      <c r="AP552" s="122">
        <v>10</v>
      </c>
      <c r="AQ552" s="122">
        <v>3</v>
      </c>
      <c r="AR552" s="122">
        <v>3</v>
      </c>
      <c r="AS552" s="122" t="str">
        <f t="shared" si="623"/>
        <v>Free</v>
      </c>
      <c r="AT552" s="119" t="s">
        <v>74</v>
      </c>
      <c r="AU552" s="321" t="s">
        <v>74</v>
      </c>
      <c r="AV552" s="306">
        <f t="shared" si="624"/>
        <v>19.285714285714285</v>
      </c>
      <c r="AW552" s="276">
        <f t="shared" si="625"/>
        <v>0.5444444444444444</v>
      </c>
      <c r="AX552" s="276">
        <f t="shared" si="626"/>
        <v>2.7777777777777776E-2</v>
      </c>
      <c r="AY552" s="125">
        <f t="shared" si="627"/>
        <v>1175.6302134592547</v>
      </c>
      <c r="AZ552" s="125">
        <f t="shared" si="628"/>
        <v>1763.4453201888821</v>
      </c>
      <c r="BA552" s="125">
        <f t="shared" si="629"/>
        <v>2368.5461412042237</v>
      </c>
      <c r="BB552" s="125">
        <f t="shared" si="630"/>
        <v>1</v>
      </c>
      <c r="BC552" s="125">
        <f t="shared" si="631"/>
        <v>1</v>
      </c>
      <c r="BD552" s="326" t="e">
        <f t="shared" si="632"/>
        <v>#NUM!</v>
      </c>
      <c r="BE552" s="125">
        <f t="shared" si="633"/>
        <v>36316</v>
      </c>
      <c r="BF552" s="125">
        <f t="shared" si="634"/>
        <v>6.9883296825432302</v>
      </c>
      <c r="BG552" s="125">
        <f t="shared" si="635"/>
        <v>1.3886920442435355</v>
      </c>
      <c r="BH552" s="127">
        <f t="shared" si="636"/>
        <v>122.5</v>
      </c>
      <c r="BI552" s="125">
        <f t="shared" si="637"/>
        <v>0.39812499999999995</v>
      </c>
      <c r="BJ552" s="125">
        <f t="shared" si="638"/>
        <v>9.9574999999999997E-2</v>
      </c>
      <c r="BK552" s="127">
        <f t="shared" si="639"/>
        <v>49</v>
      </c>
      <c r="BL552" s="126">
        <f>IF(AS552="Signalized",(AC552-BK552)^2/(2*AC552),IF(AS552="Free",PEDBIKE_DELAY(AX552,AW552,AF552,AE552,AO552,AR552,AM552,L552,TRUE),IF(AS552="Stop",1,"Control N/A!")))</f>
        <v>0.91758514319351536</v>
      </c>
      <c r="BM552" s="125">
        <f t="shared" si="640"/>
        <v>-3.4489971599432423E-3</v>
      </c>
      <c r="BN552" s="125">
        <f t="shared" si="641"/>
        <v>2.4826430470835925</v>
      </c>
      <c r="BO552" s="124" t="str">
        <f t="shared" si="642"/>
        <v>B</v>
      </c>
      <c r="BP552" s="310"/>
      <c r="BQ552" s="302">
        <f t="shared" si="643"/>
        <v>1500</v>
      </c>
      <c r="BR552" s="126">
        <v>537</v>
      </c>
      <c r="BS552" s="127">
        <f t="shared" si="644"/>
        <v>6.3906470571026775E-7</v>
      </c>
      <c r="BT552" s="126">
        <f t="shared" si="645"/>
        <v>22.5</v>
      </c>
      <c r="BU552" s="303">
        <f t="shared" si="646"/>
        <v>8.6999999999999993</v>
      </c>
      <c r="BV552" s="276">
        <f t="shared" si="647"/>
        <v>0.5444444444444444</v>
      </c>
      <c r="BW552" s="276">
        <f t="shared" si="648"/>
        <v>6.9444444444444441E-3</v>
      </c>
      <c r="BX552" s="125">
        <f t="shared" si="649"/>
        <v>1</v>
      </c>
      <c r="BY552" s="125">
        <f t="shared" si="650"/>
        <v>4.3356206218092379E-3</v>
      </c>
      <c r="BZ552" s="125">
        <f t="shared" si="651"/>
        <v>8.6999999999999993</v>
      </c>
      <c r="CA552" s="125">
        <f t="shared" si="652"/>
        <v>7.9740345129611478E-2</v>
      </c>
      <c r="CB552" s="125">
        <f t="shared" si="653"/>
        <v>0.99123217639188688</v>
      </c>
      <c r="CC552" s="125">
        <f t="shared" si="654"/>
        <v>200.70886243896931</v>
      </c>
      <c r="CD552" s="125">
        <f t="shared" si="655"/>
        <v>1.7597799024499303</v>
      </c>
      <c r="CE552" s="125">
        <f t="shared" si="656"/>
        <v>114</v>
      </c>
      <c r="CF552" s="304" cm="1">
        <f t="array" ref="CF552">PEDBIKE_DELAY(BW552,BV552,AG552,AH552,AP552,AQ552,AN552,L552,FALSE)</f>
        <v>43.223483348249871</v>
      </c>
      <c r="CG552" s="306">
        <f t="shared" si="657"/>
        <v>8.6999999999999993</v>
      </c>
      <c r="CH552" s="125">
        <f t="shared" si="658"/>
        <v>1</v>
      </c>
      <c r="CI552" s="125">
        <f t="shared" si="659"/>
        <v>4.3356206218092379E-3</v>
      </c>
      <c r="CJ552" s="125">
        <f t="shared" si="660"/>
        <v>8.6999999999999993</v>
      </c>
      <c r="CK552" s="125">
        <f t="shared" si="661"/>
        <v>0.99123217639188688</v>
      </c>
      <c r="CL552" s="125">
        <f t="shared" si="662"/>
        <v>1</v>
      </c>
      <c r="CM552" s="125">
        <f t="shared" si="663"/>
        <v>198.94908253651937</v>
      </c>
      <c r="CN552" s="125">
        <f t="shared" si="664"/>
        <v>1.7597799024499303</v>
      </c>
      <c r="CO552" s="127">
        <f t="shared" si="665"/>
        <v>114</v>
      </c>
      <c r="CP552" s="125" cm="1">
        <f t="array" ref="CP552">PEDBIKE_DELAY(BW552,AW552,AG552,AH552,AP552,AQ552,AN552,L552,FALSE)</f>
        <v>43.223483348249871</v>
      </c>
      <c r="CQ552" s="126">
        <f t="shared" si="666"/>
        <v>30.5</v>
      </c>
      <c r="CR552" s="126">
        <f t="shared" si="667"/>
        <v>78.5</v>
      </c>
      <c r="CS552" s="126">
        <f t="shared" si="668"/>
        <v>54.5</v>
      </c>
      <c r="CT552" s="304">
        <f t="shared" si="669"/>
        <v>35.950000000000003</v>
      </c>
      <c r="CU552" s="126">
        <f t="shared" si="680"/>
        <v>0</v>
      </c>
      <c r="CV552" s="126">
        <f t="shared" si="670"/>
        <v>0</v>
      </c>
      <c r="CW552" s="127">
        <f t="shared" si="671"/>
        <v>0</v>
      </c>
      <c r="CX552" s="124">
        <f t="shared" si="672"/>
        <v>12</v>
      </c>
      <c r="CY552" s="124">
        <f t="shared" si="681"/>
        <v>1.5924999999999998</v>
      </c>
      <c r="CZ552" s="124">
        <f t="shared" si="682"/>
        <v>0</v>
      </c>
      <c r="DA552" s="125">
        <f t="shared" si="673"/>
        <v>-1.7006999999999999</v>
      </c>
      <c r="DB552" s="125">
        <f t="shared" si="674"/>
        <v>0.40425</v>
      </c>
      <c r="DC552" s="125">
        <f t="shared" si="675"/>
        <v>2.83595</v>
      </c>
      <c r="DD552" s="125">
        <f t="shared" si="683"/>
        <v>2.4284499999999998</v>
      </c>
      <c r="DE552" s="298" t="str">
        <f t="shared" si="676"/>
        <v>C</v>
      </c>
    </row>
    <row r="553" spans="1:109" x14ac:dyDescent="0.25">
      <c r="A553" s="23">
        <v>800</v>
      </c>
      <c r="B553" s="23">
        <v>25</v>
      </c>
      <c r="C553" s="23">
        <v>4</v>
      </c>
      <c r="D553" s="23" t="s">
        <v>267</v>
      </c>
      <c r="E553" s="312" t="e">
        <f t="shared" si="608"/>
        <v>#VALUE!</v>
      </c>
      <c r="F553" s="287" t="e">
        <f t="shared" si="609"/>
        <v>#VALUE!</v>
      </c>
      <c r="G553" s="312">
        <f t="shared" si="610"/>
        <v>2.8936999999999995</v>
      </c>
      <c r="H553" s="312">
        <f t="shared" si="610"/>
        <v>2.7137000000000002</v>
      </c>
      <c r="I553" s="287" t="str">
        <f t="shared" si="611"/>
        <v>C</v>
      </c>
      <c r="J553" s="320">
        <f t="shared" si="677"/>
        <v>4</v>
      </c>
      <c r="K553" s="80">
        <f t="shared" si="678"/>
        <v>4</v>
      </c>
      <c r="L553" s="82">
        <f t="shared" si="679"/>
        <v>4</v>
      </c>
      <c r="M553" s="80">
        <f t="shared" si="612"/>
        <v>25</v>
      </c>
      <c r="N553" s="80">
        <f t="shared" si="613"/>
        <v>160</v>
      </c>
      <c r="O553" s="80">
        <f t="shared" si="614"/>
        <v>160</v>
      </c>
      <c r="P553" s="80">
        <f t="shared" si="615"/>
        <v>800</v>
      </c>
      <c r="Q553" s="80">
        <f t="shared" si="616"/>
        <v>2240</v>
      </c>
      <c r="R553" s="80">
        <f t="shared" si="617"/>
        <v>2240</v>
      </c>
      <c r="S553" s="80">
        <f t="shared" si="618"/>
        <v>80</v>
      </c>
      <c r="T553" s="80">
        <f>0</f>
        <v>0</v>
      </c>
      <c r="U553" s="80">
        <f>'Int. Sens. Plot'!$B$2</f>
        <v>100</v>
      </c>
      <c r="V553" s="80">
        <f>'Int. Sens. Plot'!$B$3</f>
        <v>25</v>
      </c>
      <c r="W553" s="80">
        <f t="shared" si="619"/>
        <v>5</v>
      </c>
      <c r="X553" s="80">
        <f t="shared" si="620"/>
        <v>5</v>
      </c>
      <c r="Y553" s="225">
        <v>0.5</v>
      </c>
      <c r="Z553" s="80">
        <v>0</v>
      </c>
      <c r="AA553" s="86">
        <v>45</v>
      </c>
      <c r="AB553" s="86">
        <v>5</v>
      </c>
      <c r="AC553" s="80">
        <v>90</v>
      </c>
      <c r="AD553" s="80">
        <v>45</v>
      </c>
      <c r="AE553" s="80">
        <v>12</v>
      </c>
      <c r="AF553" s="80">
        <f t="shared" si="621"/>
        <v>57</v>
      </c>
      <c r="AG553" s="80">
        <f t="shared" si="622"/>
        <v>57</v>
      </c>
      <c r="AH553" s="86">
        <v>0</v>
      </c>
      <c r="AI553" s="86">
        <v>12</v>
      </c>
      <c r="AJ553" s="40">
        <v>533.9</v>
      </c>
      <c r="AK553" s="86">
        <v>9</v>
      </c>
      <c r="AL553" s="86">
        <v>0</v>
      </c>
      <c r="AM553" s="91">
        <v>1</v>
      </c>
      <c r="AN553" s="91">
        <v>0.1</v>
      </c>
      <c r="AO553" s="122">
        <v>3.5</v>
      </c>
      <c r="AP553" s="122">
        <v>10</v>
      </c>
      <c r="AQ553" s="122">
        <v>3</v>
      </c>
      <c r="AR553" s="122">
        <v>3</v>
      </c>
      <c r="AS553" s="122" t="str">
        <f t="shared" si="623"/>
        <v>Free</v>
      </c>
      <c r="AT553" s="119" t="s">
        <v>74</v>
      </c>
      <c r="AU553" s="321" t="s">
        <v>74</v>
      </c>
      <c r="AV553" s="306">
        <f t="shared" si="624"/>
        <v>19.285714285714285</v>
      </c>
      <c r="AW553" s="276">
        <f t="shared" si="625"/>
        <v>0.62222222222222223</v>
      </c>
      <c r="AX553" s="276">
        <f t="shared" si="626"/>
        <v>2.7777777777777776E-2</v>
      </c>
      <c r="AY553" s="125">
        <f t="shared" si="627"/>
        <v>4637.2621379982984</v>
      </c>
      <c r="AZ553" s="125">
        <f t="shared" si="628"/>
        <v>6955.893206997448</v>
      </c>
      <c r="BA553" s="125">
        <f t="shared" si="629"/>
        <v>9291.8099902823105</v>
      </c>
      <c r="BB553" s="125">
        <f t="shared" si="630"/>
        <v>1</v>
      </c>
      <c r="BC553" s="125">
        <f t="shared" si="631"/>
        <v>1</v>
      </c>
      <c r="BD553" s="326" t="e">
        <f t="shared" si="632"/>
        <v>#NUM!</v>
      </c>
      <c r="BE553" s="125">
        <f t="shared" si="633"/>
        <v>162755</v>
      </c>
      <c r="BF553" s="125">
        <f t="shared" si="634"/>
        <v>6.0917419511276405</v>
      </c>
      <c r="BG553" s="125">
        <f t="shared" si="635"/>
        <v>1.3886920442435355</v>
      </c>
      <c r="BH553" s="127">
        <f t="shared" si="636"/>
        <v>140</v>
      </c>
      <c r="BI553" s="125">
        <f t="shared" si="637"/>
        <v>0.45499999999999996</v>
      </c>
      <c r="BJ553" s="125">
        <f t="shared" si="638"/>
        <v>0.1138</v>
      </c>
      <c r="BK553" s="127">
        <f t="shared" si="639"/>
        <v>49</v>
      </c>
      <c r="BL553" s="126" t="e">
        <f>IF(AS553="Signalized",(AC553-BK553)^2/(2*AC553),IF(AS553="Free",PEDBIKE_DELAY(AX553,AW553,AF553,AE553,AO553,AR553,AM553,L553,TRUE),IF(AS553="Stop",1,"Control N/A!")))</f>
        <v>#VALUE!</v>
      </c>
      <c r="BM553" s="125" t="e">
        <f t="shared" si="640"/>
        <v>#VALUE!</v>
      </c>
      <c r="BN553" s="125" t="e">
        <f t="shared" si="641"/>
        <v>#VALUE!</v>
      </c>
      <c r="BO553" s="124" t="e">
        <f t="shared" si="642"/>
        <v>#VALUE!</v>
      </c>
      <c r="BP553" s="310"/>
      <c r="BQ553" s="302">
        <f t="shared" si="643"/>
        <v>1500</v>
      </c>
      <c r="BR553" s="126">
        <v>538</v>
      </c>
      <c r="BS553" s="127">
        <f t="shared" si="644"/>
        <v>3.0945510509270646E-8</v>
      </c>
      <c r="BT553" s="126">
        <f t="shared" si="645"/>
        <v>22.5</v>
      </c>
      <c r="BU553" s="303">
        <f t="shared" si="646"/>
        <v>8.6999999999999993</v>
      </c>
      <c r="BV553" s="276">
        <f t="shared" si="647"/>
        <v>0.62222222222222223</v>
      </c>
      <c r="BW553" s="276">
        <f t="shared" si="648"/>
        <v>6.9444444444444441E-3</v>
      </c>
      <c r="BX553" s="125">
        <f t="shared" si="649"/>
        <v>1</v>
      </c>
      <c r="BY553" s="125">
        <f t="shared" si="650"/>
        <v>3.4307907649401104E-3</v>
      </c>
      <c r="BZ553" s="125">
        <f t="shared" si="651"/>
        <v>8.6999999999999993</v>
      </c>
      <c r="CA553" s="125">
        <f t="shared" si="652"/>
        <v>9.0600475291139237E-2</v>
      </c>
      <c r="CB553" s="125">
        <f t="shared" si="653"/>
        <v>0.99554324044115694</v>
      </c>
      <c r="CC553" s="125">
        <f t="shared" si="654"/>
        <v>351.86898667859947</v>
      </c>
      <c r="CD553" s="125">
        <f t="shared" si="655"/>
        <v>1.5681954698402698</v>
      </c>
      <c r="CE553" s="125">
        <f t="shared" si="656"/>
        <v>224</v>
      </c>
      <c r="CF553" s="304" cm="1">
        <f t="array" ref="CF553">PEDBIKE_DELAY(BW553,BV553,AG553,AH553,AP553,AQ553,AN553,L553,FALSE)</f>
        <v>60.808121546444781</v>
      </c>
      <c r="CG553" s="306">
        <f t="shared" si="657"/>
        <v>8.6999999999999993</v>
      </c>
      <c r="CH553" s="125">
        <f t="shared" si="658"/>
        <v>1</v>
      </c>
      <c r="CI553" s="125">
        <f t="shared" si="659"/>
        <v>3.4307907649401104E-3</v>
      </c>
      <c r="CJ553" s="125">
        <f t="shared" si="660"/>
        <v>8.6999999999999993</v>
      </c>
      <c r="CK553" s="125">
        <f t="shared" si="661"/>
        <v>0.99554324044115694</v>
      </c>
      <c r="CL553" s="125">
        <f t="shared" si="662"/>
        <v>1</v>
      </c>
      <c r="CM553" s="125">
        <f t="shared" si="663"/>
        <v>350.30079120875922</v>
      </c>
      <c r="CN553" s="125">
        <f t="shared" si="664"/>
        <v>1.5681954698402698</v>
      </c>
      <c r="CO553" s="127">
        <f t="shared" si="665"/>
        <v>224</v>
      </c>
      <c r="CP553" s="125" cm="1">
        <f t="array" ref="CP553">PEDBIKE_DELAY(BW553,AW553,AG553,AH553,AP553,AQ553,AN553,L553,FALSE)</f>
        <v>60.808121546444781</v>
      </c>
      <c r="CQ553" s="126">
        <f t="shared" si="666"/>
        <v>30.5</v>
      </c>
      <c r="CR553" s="126">
        <f t="shared" si="667"/>
        <v>78.5</v>
      </c>
      <c r="CS553" s="126">
        <f t="shared" si="668"/>
        <v>54.5</v>
      </c>
      <c r="CT553" s="304">
        <f t="shared" si="669"/>
        <v>35.950000000000003</v>
      </c>
      <c r="CU553" s="126">
        <f t="shared" si="680"/>
        <v>0</v>
      </c>
      <c r="CV553" s="126">
        <f t="shared" si="670"/>
        <v>0</v>
      </c>
      <c r="CW553" s="127">
        <f t="shared" si="671"/>
        <v>0</v>
      </c>
      <c r="CX553" s="124">
        <f t="shared" si="672"/>
        <v>12</v>
      </c>
      <c r="CY553" s="124">
        <f t="shared" si="681"/>
        <v>1.8199999999999998</v>
      </c>
      <c r="CZ553" s="124">
        <f t="shared" si="682"/>
        <v>0</v>
      </c>
      <c r="DA553" s="125">
        <f t="shared" si="673"/>
        <v>-1.7006999999999999</v>
      </c>
      <c r="DB553" s="125">
        <f t="shared" si="674"/>
        <v>0.46200000000000002</v>
      </c>
      <c r="DC553" s="125">
        <f t="shared" si="675"/>
        <v>2.8936999999999995</v>
      </c>
      <c r="DD553" s="125">
        <f t="shared" si="683"/>
        <v>2.7137000000000002</v>
      </c>
      <c r="DE553" s="298" t="str">
        <f t="shared" si="676"/>
        <v>C</v>
      </c>
    </row>
    <row r="554" spans="1:109" x14ac:dyDescent="0.25">
      <c r="A554" s="23">
        <v>900</v>
      </c>
      <c r="B554" s="23">
        <v>25</v>
      </c>
      <c r="C554" s="23">
        <v>4</v>
      </c>
      <c r="D554" s="23" t="s">
        <v>267</v>
      </c>
      <c r="E554" s="312" t="e">
        <f t="shared" si="608"/>
        <v>#VALUE!</v>
      </c>
      <c r="F554" s="287" t="e">
        <f t="shared" si="609"/>
        <v>#VALUE!</v>
      </c>
      <c r="G554" s="312">
        <f t="shared" si="610"/>
        <v>2.9514499999999999</v>
      </c>
      <c r="H554" s="312">
        <f t="shared" si="610"/>
        <v>2.9989500000000002</v>
      </c>
      <c r="I554" s="287" t="str">
        <f t="shared" si="611"/>
        <v>C</v>
      </c>
      <c r="J554" s="320">
        <f t="shared" si="677"/>
        <v>4</v>
      </c>
      <c r="K554" s="80">
        <f t="shared" si="678"/>
        <v>4</v>
      </c>
      <c r="L554" s="82">
        <f t="shared" si="679"/>
        <v>4</v>
      </c>
      <c r="M554" s="80">
        <f t="shared" si="612"/>
        <v>25</v>
      </c>
      <c r="N554" s="80">
        <f t="shared" si="613"/>
        <v>180</v>
      </c>
      <c r="O554" s="80">
        <f t="shared" si="614"/>
        <v>180</v>
      </c>
      <c r="P554" s="80">
        <f t="shared" si="615"/>
        <v>900</v>
      </c>
      <c r="Q554" s="80">
        <f t="shared" si="616"/>
        <v>2520</v>
      </c>
      <c r="R554" s="80">
        <f t="shared" si="617"/>
        <v>2520</v>
      </c>
      <c r="S554" s="80">
        <f t="shared" si="618"/>
        <v>90</v>
      </c>
      <c r="T554" s="80">
        <f>0</f>
        <v>0</v>
      </c>
      <c r="U554" s="80">
        <f>'Int. Sens. Plot'!$B$2</f>
        <v>100</v>
      </c>
      <c r="V554" s="80">
        <f>'Int. Sens. Plot'!$B$3</f>
        <v>25</v>
      </c>
      <c r="W554" s="80">
        <f t="shared" si="619"/>
        <v>5</v>
      </c>
      <c r="X554" s="80">
        <f t="shared" si="620"/>
        <v>5</v>
      </c>
      <c r="Y554" s="225">
        <v>0.5</v>
      </c>
      <c r="Z554" s="80">
        <v>0</v>
      </c>
      <c r="AA554" s="86">
        <v>45</v>
      </c>
      <c r="AB554" s="86">
        <v>5</v>
      </c>
      <c r="AC554" s="80">
        <v>90</v>
      </c>
      <c r="AD554" s="80">
        <v>45</v>
      </c>
      <c r="AE554" s="80">
        <v>12</v>
      </c>
      <c r="AF554" s="80">
        <f t="shared" si="621"/>
        <v>57</v>
      </c>
      <c r="AG554" s="80">
        <f t="shared" si="622"/>
        <v>57</v>
      </c>
      <c r="AH554" s="86">
        <v>0</v>
      </c>
      <c r="AI554" s="86">
        <v>12</v>
      </c>
      <c r="AJ554" s="40">
        <v>534.9</v>
      </c>
      <c r="AK554" s="86">
        <v>9</v>
      </c>
      <c r="AL554" s="86">
        <v>0</v>
      </c>
      <c r="AM554" s="91">
        <v>1</v>
      </c>
      <c r="AN554" s="91">
        <v>0.1</v>
      </c>
      <c r="AO554" s="122">
        <v>3.5</v>
      </c>
      <c r="AP554" s="122">
        <v>10</v>
      </c>
      <c r="AQ554" s="122">
        <v>3</v>
      </c>
      <c r="AR554" s="122">
        <v>3</v>
      </c>
      <c r="AS554" s="122" t="str">
        <f t="shared" si="623"/>
        <v>Free</v>
      </c>
      <c r="AT554" s="119" t="s">
        <v>74</v>
      </c>
      <c r="AU554" s="321" t="s">
        <v>74</v>
      </c>
      <c r="AV554" s="306">
        <f t="shared" si="624"/>
        <v>19.285714285714285</v>
      </c>
      <c r="AW554" s="276">
        <f t="shared" si="625"/>
        <v>0.7</v>
      </c>
      <c r="AX554" s="276">
        <f t="shared" si="626"/>
        <v>2.7777777777777776E-2</v>
      </c>
      <c r="AY554" s="125">
        <f t="shared" si="627"/>
        <v>18560.588248741173</v>
      </c>
      <c r="AZ554" s="125">
        <f t="shared" si="628"/>
        <v>27840.882373111759</v>
      </c>
      <c r="BA554" s="125">
        <f t="shared" si="629"/>
        <v>37138.462211768063</v>
      </c>
      <c r="BB554" s="125">
        <f t="shared" si="630"/>
        <v>1</v>
      </c>
      <c r="BC554" s="125">
        <f t="shared" si="631"/>
        <v>1</v>
      </c>
      <c r="BD554" s="326" t="e">
        <f t="shared" si="632"/>
        <v>#NUM!</v>
      </c>
      <c r="BE554" s="125">
        <f t="shared" si="633"/>
        <v>729416</v>
      </c>
      <c r="BF554" s="125">
        <f t="shared" si="634"/>
        <v>5.4359033497218094</v>
      </c>
      <c r="BG554" s="125">
        <f t="shared" si="635"/>
        <v>1.3886920442435355</v>
      </c>
      <c r="BH554" s="127">
        <f t="shared" si="636"/>
        <v>157.5</v>
      </c>
      <c r="BI554" s="125">
        <f t="shared" si="637"/>
        <v>0.51187499999999997</v>
      </c>
      <c r="BJ554" s="125">
        <f t="shared" si="638"/>
        <v>0.128025</v>
      </c>
      <c r="BK554" s="127">
        <f t="shared" si="639"/>
        <v>49</v>
      </c>
      <c r="BL554" s="126" t="e">
        <f>IF(AS554="Signalized",(AC554-BK554)^2/(2*AC554),IF(AS554="Free",PEDBIKE_DELAY(AX554,AW554,AF554,AE554,AO554,AR554,AM554,L554,TRUE),IF(AS554="Stop",1,"Control N/A!")))</f>
        <v>#VALUE!</v>
      </c>
      <c r="BM554" s="125" t="e">
        <f t="shared" si="640"/>
        <v>#VALUE!</v>
      </c>
      <c r="BN554" s="125" t="e">
        <f t="shared" si="641"/>
        <v>#VALUE!</v>
      </c>
      <c r="BO554" s="124" t="e">
        <f t="shared" si="642"/>
        <v>#VALUE!</v>
      </c>
      <c r="BP554" s="310"/>
      <c r="BQ554" s="302">
        <f t="shared" si="643"/>
        <v>1500</v>
      </c>
      <c r="BR554" s="126">
        <v>539</v>
      </c>
      <c r="BS554" s="127">
        <f t="shared" si="644"/>
        <v>1.4819207397250255E-9</v>
      </c>
      <c r="BT554" s="126">
        <f t="shared" si="645"/>
        <v>22.5</v>
      </c>
      <c r="BU554" s="303">
        <f t="shared" si="646"/>
        <v>8.6999999999999993</v>
      </c>
      <c r="BV554" s="276">
        <f t="shared" si="647"/>
        <v>0.7</v>
      </c>
      <c r="BW554" s="276">
        <f t="shared" si="648"/>
        <v>6.9444444444444441E-3</v>
      </c>
      <c r="BX554" s="125">
        <f t="shared" si="649"/>
        <v>1</v>
      </c>
      <c r="BY554" s="125">
        <f t="shared" si="650"/>
        <v>2.9142425772132417E-3</v>
      </c>
      <c r="BZ554" s="125">
        <f t="shared" si="651"/>
        <v>8.6999999999999993</v>
      </c>
      <c r="CA554" s="125">
        <f t="shared" si="652"/>
        <v>0.10133244333396374</v>
      </c>
      <c r="CB554" s="125">
        <f t="shared" si="653"/>
        <v>0.9977345910851857</v>
      </c>
      <c r="CC554" s="125">
        <f t="shared" si="654"/>
        <v>621.88226211480298</v>
      </c>
      <c r="CD554" s="125">
        <f t="shared" si="655"/>
        <v>1.4088176205597727</v>
      </c>
      <c r="CE554" s="125">
        <f t="shared" si="656"/>
        <v>441</v>
      </c>
      <c r="CF554" s="304" cm="1">
        <f t="array" ref="CF554">PEDBIKE_DELAY(BW554,BV554,AG554,AH554,AP554,AQ554,AN554,L554,FALSE)</f>
        <v>83.92398037112568</v>
      </c>
      <c r="CG554" s="306">
        <f t="shared" si="657"/>
        <v>8.6999999999999993</v>
      </c>
      <c r="CH554" s="125">
        <f t="shared" si="658"/>
        <v>1</v>
      </c>
      <c r="CI554" s="125">
        <f t="shared" si="659"/>
        <v>2.9142425772132417E-3</v>
      </c>
      <c r="CJ554" s="125">
        <f t="shared" si="660"/>
        <v>8.6999999999999993</v>
      </c>
      <c r="CK554" s="125">
        <f t="shared" si="661"/>
        <v>0.9977345910851857</v>
      </c>
      <c r="CL554" s="125">
        <f t="shared" si="662"/>
        <v>1</v>
      </c>
      <c r="CM554" s="125">
        <f t="shared" si="663"/>
        <v>620.47344449424327</v>
      </c>
      <c r="CN554" s="125">
        <f t="shared" si="664"/>
        <v>1.4088176205597727</v>
      </c>
      <c r="CO554" s="127">
        <f t="shared" si="665"/>
        <v>441</v>
      </c>
      <c r="CP554" s="125" cm="1">
        <f t="array" ref="CP554">PEDBIKE_DELAY(BW554,AW554,AG554,AH554,AP554,AQ554,AN554,L554,FALSE)</f>
        <v>83.92398037112568</v>
      </c>
      <c r="CQ554" s="126">
        <f t="shared" si="666"/>
        <v>30.5</v>
      </c>
      <c r="CR554" s="126">
        <f t="shared" si="667"/>
        <v>78.5</v>
      </c>
      <c r="CS554" s="126">
        <f t="shared" si="668"/>
        <v>54.5</v>
      </c>
      <c r="CT554" s="304">
        <f t="shared" si="669"/>
        <v>35.950000000000003</v>
      </c>
      <c r="CU554" s="126">
        <f t="shared" si="680"/>
        <v>0</v>
      </c>
      <c r="CV554" s="126">
        <f t="shared" si="670"/>
        <v>0</v>
      </c>
      <c r="CW554" s="127">
        <f t="shared" si="671"/>
        <v>0</v>
      </c>
      <c r="CX554" s="124">
        <f t="shared" si="672"/>
        <v>12</v>
      </c>
      <c r="CY554" s="124">
        <f t="shared" si="681"/>
        <v>2.0474999999999999</v>
      </c>
      <c r="CZ554" s="124">
        <f t="shared" si="682"/>
        <v>0</v>
      </c>
      <c r="DA554" s="125">
        <f t="shared" si="673"/>
        <v>-1.7006999999999999</v>
      </c>
      <c r="DB554" s="125">
        <f t="shared" si="674"/>
        <v>0.51975000000000005</v>
      </c>
      <c r="DC554" s="125">
        <f t="shared" si="675"/>
        <v>2.9514499999999999</v>
      </c>
      <c r="DD554" s="125">
        <f t="shared" si="683"/>
        <v>2.9989500000000002</v>
      </c>
      <c r="DE554" s="298" t="str">
        <f t="shared" si="676"/>
        <v>C</v>
      </c>
    </row>
    <row r="555" spans="1:109" x14ac:dyDescent="0.25">
      <c r="A555" s="23">
        <v>1000</v>
      </c>
      <c r="B555" s="23">
        <v>25</v>
      </c>
      <c r="C555" s="23">
        <v>4</v>
      </c>
      <c r="D555" s="23" t="s">
        <v>267</v>
      </c>
      <c r="E555" s="312" t="e">
        <f t="shared" si="608"/>
        <v>#VALUE!</v>
      </c>
      <c r="F555" s="287" t="e">
        <f t="shared" si="609"/>
        <v>#VALUE!</v>
      </c>
      <c r="G555" s="312">
        <f t="shared" si="610"/>
        <v>3.0091999999999994</v>
      </c>
      <c r="H555" s="312">
        <f t="shared" si="610"/>
        <v>3.2842000000000002</v>
      </c>
      <c r="I555" s="287" t="str">
        <f t="shared" si="611"/>
        <v>C</v>
      </c>
      <c r="J555" s="320">
        <f t="shared" si="677"/>
        <v>4</v>
      </c>
      <c r="K555" s="80">
        <f t="shared" si="678"/>
        <v>4</v>
      </c>
      <c r="L555" s="82">
        <f t="shared" si="679"/>
        <v>4</v>
      </c>
      <c r="M555" s="80">
        <f t="shared" si="612"/>
        <v>25</v>
      </c>
      <c r="N555" s="80">
        <f t="shared" si="613"/>
        <v>200</v>
      </c>
      <c r="O555" s="80">
        <f t="shared" si="614"/>
        <v>200</v>
      </c>
      <c r="P555" s="80">
        <f t="shared" si="615"/>
        <v>1000</v>
      </c>
      <c r="Q555" s="80">
        <f t="shared" si="616"/>
        <v>2800</v>
      </c>
      <c r="R555" s="80">
        <f t="shared" si="617"/>
        <v>2800</v>
      </c>
      <c r="S555" s="80">
        <f t="shared" si="618"/>
        <v>100</v>
      </c>
      <c r="T555" s="80">
        <f>0</f>
        <v>0</v>
      </c>
      <c r="U555" s="80">
        <f>'Int. Sens. Plot'!$B$2</f>
        <v>100</v>
      </c>
      <c r="V555" s="80">
        <f>'Int. Sens. Plot'!$B$3</f>
        <v>25</v>
      </c>
      <c r="W555" s="80">
        <f t="shared" si="619"/>
        <v>5</v>
      </c>
      <c r="X555" s="80">
        <f t="shared" si="620"/>
        <v>5</v>
      </c>
      <c r="Y555" s="225">
        <v>0.5</v>
      </c>
      <c r="Z555" s="80">
        <v>0</v>
      </c>
      <c r="AA555" s="86">
        <v>45</v>
      </c>
      <c r="AB555" s="86">
        <v>5</v>
      </c>
      <c r="AC555" s="80">
        <v>90</v>
      </c>
      <c r="AD555" s="80">
        <v>45</v>
      </c>
      <c r="AE555" s="80">
        <v>12</v>
      </c>
      <c r="AF555" s="80">
        <f t="shared" si="621"/>
        <v>57</v>
      </c>
      <c r="AG555" s="80">
        <f t="shared" si="622"/>
        <v>57</v>
      </c>
      <c r="AH555" s="86">
        <v>0</v>
      </c>
      <c r="AI555" s="86">
        <v>12</v>
      </c>
      <c r="AJ555" s="40">
        <v>535.9</v>
      </c>
      <c r="AK555" s="86">
        <v>9</v>
      </c>
      <c r="AL555" s="86">
        <v>0</v>
      </c>
      <c r="AM555" s="91">
        <v>1</v>
      </c>
      <c r="AN555" s="91">
        <v>0.1</v>
      </c>
      <c r="AO555" s="122">
        <v>3.5</v>
      </c>
      <c r="AP555" s="122">
        <v>10</v>
      </c>
      <c r="AQ555" s="122">
        <v>3</v>
      </c>
      <c r="AR555" s="122">
        <v>3</v>
      </c>
      <c r="AS555" s="122" t="str">
        <f t="shared" si="623"/>
        <v>Free</v>
      </c>
      <c r="AT555" s="119" t="s">
        <v>74</v>
      </c>
      <c r="AU555" s="321" t="s">
        <v>74</v>
      </c>
      <c r="AV555" s="306">
        <f t="shared" si="624"/>
        <v>19.285714285714285</v>
      </c>
      <c r="AW555" s="276">
        <f t="shared" si="625"/>
        <v>0.77777777777777779</v>
      </c>
      <c r="AX555" s="276">
        <f t="shared" si="626"/>
        <v>2.7777777777777776E-2</v>
      </c>
      <c r="AY555" s="125">
        <f t="shared" si="627"/>
        <v>75150.201367885718</v>
      </c>
      <c r="AZ555" s="125">
        <f t="shared" si="628"/>
        <v>112725.30205182858</v>
      </c>
      <c r="BA555" s="125">
        <f t="shared" si="629"/>
        <v>150317.68845005715</v>
      </c>
      <c r="BB555" s="125">
        <f t="shared" si="630"/>
        <v>1</v>
      </c>
      <c r="BC555" s="125">
        <f t="shared" si="631"/>
        <v>1</v>
      </c>
      <c r="BD555" s="326" t="e">
        <f t="shared" si="632"/>
        <v>#NUM!</v>
      </c>
      <c r="BE555" s="125">
        <f t="shared" si="633"/>
        <v>3269017</v>
      </c>
      <c r="BF555" s="125">
        <f t="shared" si="634"/>
        <v>4.9260997857153797</v>
      </c>
      <c r="BG555" s="125">
        <f t="shared" si="635"/>
        <v>1.3886920442435355</v>
      </c>
      <c r="BH555" s="127">
        <f t="shared" si="636"/>
        <v>175</v>
      </c>
      <c r="BI555" s="125">
        <f t="shared" si="637"/>
        <v>0.56874999999999998</v>
      </c>
      <c r="BJ555" s="125">
        <f t="shared" si="638"/>
        <v>0.14224999999999999</v>
      </c>
      <c r="BK555" s="127">
        <f t="shared" si="639"/>
        <v>49</v>
      </c>
      <c r="BL555" s="126" t="e">
        <f>IF(AS555="Signalized",(AC555-BK555)^2/(2*AC555),IF(AS555="Free",PEDBIKE_DELAY(AX555,AW555,AF555,AE555,AO555,AR555,AM555,L555,TRUE),IF(AS555="Stop",1,"Control N/A!")))</f>
        <v>#VALUE!</v>
      </c>
      <c r="BM555" s="125" t="e">
        <f t="shared" si="640"/>
        <v>#VALUE!</v>
      </c>
      <c r="BN555" s="125" t="e">
        <f t="shared" si="641"/>
        <v>#VALUE!</v>
      </c>
      <c r="BO555" s="124" t="e">
        <f t="shared" si="642"/>
        <v>#VALUE!</v>
      </c>
      <c r="BP555" s="310"/>
      <c r="BQ555" s="302">
        <f t="shared" si="643"/>
        <v>1500</v>
      </c>
      <c r="BR555" s="126">
        <v>540</v>
      </c>
      <c r="BS555" s="127">
        <f t="shared" si="644"/>
        <v>7.0182172266301309E-11</v>
      </c>
      <c r="BT555" s="126">
        <f t="shared" si="645"/>
        <v>22.5</v>
      </c>
      <c r="BU555" s="303">
        <f t="shared" si="646"/>
        <v>8.6999999999999993</v>
      </c>
      <c r="BV555" s="276">
        <f t="shared" si="647"/>
        <v>0.77777777777777779</v>
      </c>
      <c r="BW555" s="276">
        <f t="shared" si="648"/>
        <v>6.9444444444444441E-3</v>
      </c>
      <c r="BX555" s="125">
        <f t="shared" si="649"/>
        <v>1</v>
      </c>
      <c r="BY555" s="125">
        <f t="shared" si="650"/>
        <v>2.6192316032371738E-3</v>
      </c>
      <c r="BZ555" s="125">
        <f t="shared" si="651"/>
        <v>8.6999999999999993</v>
      </c>
      <c r="CA555" s="125">
        <f t="shared" si="652"/>
        <v>0.11193776171957726</v>
      </c>
      <c r="CB555" s="125">
        <f t="shared" si="653"/>
        <v>0.99884847331709037</v>
      </c>
      <c r="CC555" s="125">
        <f t="shared" si="654"/>
        <v>1107.8201425005288</v>
      </c>
      <c r="CD555" s="125">
        <f t="shared" si="655"/>
        <v>1.2756844539540753</v>
      </c>
      <c r="CE555" s="125">
        <f t="shared" si="656"/>
        <v>868</v>
      </c>
      <c r="CF555" s="304" cm="1">
        <f t="array" ref="CF555">PEDBIKE_DELAY(BW555,BV555,AG555,AH555,AP555,AQ555,AN555,L555,FALSE)</f>
        <v>113.55739515813687</v>
      </c>
      <c r="CG555" s="306">
        <f t="shared" si="657"/>
        <v>8.6999999999999993</v>
      </c>
      <c r="CH555" s="125">
        <f t="shared" si="658"/>
        <v>1</v>
      </c>
      <c r="CI555" s="125">
        <f t="shared" si="659"/>
        <v>2.6192316032371738E-3</v>
      </c>
      <c r="CJ555" s="125">
        <f t="shared" si="660"/>
        <v>8.6999999999999993</v>
      </c>
      <c r="CK555" s="125">
        <f t="shared" si="661"/>
        <v>0.99884847331709037</v>
      </c>
      <c r="CL555" s="125">
        <f t="shared" si="662"/>
        <v>1</v>
      </c>
      <c r="CM555" s="125">
        <f t="shared" si="663"/>
        <v>1106.5444580465748</v>
      </c>
      <c r="CN555" s="125">
        <f t="shared" si="664"/>
        <v>1.2756844539540753</v>
      </c>
      <c r="CO555" s="127">
        <f t="shared" si="665"/>
        <v>868</v>
      </c>
      <c r="CP555" s="125" cm="1">
        <f t="array" ref="CP555">PEDBIKE_DELAY(BW555,AW555,AG555,AH555,AP555,AQ555,AN555,L555,FALSE)</f>
        <v>113.55739515813687</v>
      </c>
      <c r="CQ555" s="126">
        <f t="shared" si="666"/>
        <v>30.5</v>
      </c>
      <c r="CR555" s="126">
        <f t="shared" si="667"/>
        <v>78.5</v>
      </c>
      <c r="CS555" s="126">
        <f t="shared" si="668"/>
        <v>54.5</v>
      </c>
      <c r="CT555" s="304">
        <f t="shared" si="669"/>
        <v>35.950000000000003</v>
      </c>
      <c r="CU555" s="126">
        <f t="shared" si="680"/>
        <v>0</v>
      </c>
      <c r="CV555" s="126">
        <f t="shared" si="670"/>
        <v>0</v>
      </c>
      <c r="CW555" s="127">
        <f t="shared" si="671"/>
        <v>0</v>
      </c>
      <c r="CX555" s="124">
        <f t="shared" si="672"/>
        <v>12</v>
      </c>
      <c r="CY555" s="124">
        <f t="shared" si="681"/>
        <v>2.2749999999999999</v>
      </c>
      <c r="CZ555" s="124">
        <f t="shared" si="682"/>
        <v>0</v>
      </c>
      <c r="DA555" s="125">
        <f t="shared" si="673"/>
        <v>-1.7006999999999999</v>
      </c>
      <c r="DB555" s="125">
        <f t="shared" si="674"/>
        <v>0.57750000000000001</v>
      </c>
      <c r="DC555" s="125">
        <f t="shared" si="675"/>
        <v>3.0091999999999994</v>
      </c>
      <c r="DD555" s="125">
        <f t="shared" si="683"/>
        <v>3.2842000000000002</v>
      </c>
      <c r="DE555" s="298" t="str">
        <f t="shared" si="676"/>
        <v>C</v>
      </c>
    </row>
    <row r="556" spans="1:109" x14ac:dyDescent="0.25">
      <c r="A556" s="23">
        <v>1100</v>
      </c>
      <c r="B556" s="23">
        <v>25</v>
      </c>
      <c r="C556" s="23">
        <v>4</v>
      </c>
      <c r="D556" s="23" t="s">
        <v>267</v>
      </c>
      <c r="E556" s="312" t="e">
        <f t="shared" si="608"/>
        <v>#VALUE!</v>
      </c>
      <c r="F556" s="287" t="e">
        <f t="shared" si="609"/>
        <v>#VALUE!</v>
      </c>
      <c r="G556" s="312">
        <f t="shared" si="610"/>
        <v>3.0669499999999998</v>
      </c>
      <c r="H556" s="312">
        <f t="shared" si="610"/>
        <v>3.5694500000000002</v>
      </c>
      <c r="I556" s="287" t="str">
        <f t="shared" si="611"/>
        <v>C</v>
      </c>
      <c r="J556" s="320">
        <f t="shared" si="677"/>
        <v>4</v>
      </c>
      <c r="K556" s="80">
        <f t="shared" si="678"/>
        <v>4</v>
      </c>
      <c r="L556" s="82">
        <f t="shared" si="679"/>
        <v>4</v>
      </c>
      <c r="M556" s="80">
        <f t="shared" si="612"/>
        <v>25</v>
      </c>
      <c r="N556" s="80">
        <f t="shared" si="613"/>
        <v>220</v>
      </c>
      <c r="O556" s="80">
        <f t="shared" si="614"/>
        <v>220</v>
      </c>
      <c r="P556" s="80">
        <f t="shared" si="615"/>
        <v>1100</v>
      </c>
      <c r="Q556" s="80">
        <f t="shared" si="616"/>
        <v>3080</v>
      </c>
      <c r="R556" s="80">
        <f t="shared" si="617"/>
        <v>3080</v>
      </c>
      <c r="S556" s="80">
        <f t="shared" si="618"/>
        <v>110</v>
      </c>
      <c r="T556" s="80">
        <f>0</f>
        <v>0</v>
      </c>
      <c r="U556" s="80">
        <f>'Int. Sens. Plot'!$B$2</f>
        <v>100</v>
      </c>
      <c r="V556" s="80">
        <f>'Int. Sens. Plot'!$B$3</f>
        <v>25</v>
      </c>
      <c r="W556" s="80">
        <f t="shared" si="619"/>
        <v>5</v>
      </c>
      <c r="X556" s="80">
        <f t="shared" si="620"/>
        <v>5</v>
      </c>
      <c r="Y556" s="225">
        <v>0.5</v>
      </c>
      <c r="Z556" s="80">
        <v>0</v>
      </c>
      <c r="AA556" s="86">
        <v>45</v>
      </c>
      <c r="AB556" s="86">
        <v>5</v>
      </c>
      <c r="AC556" s="80">
        <v>90</v>
      </c>
      <c r="AD556" s="80">
        <v>45</v>
      </c>
      <c r="AE556" s="80">
        <v>12</v>
      </c>
      <c r="AF556" s="80">
        <f t="shared" si="621"/>
        <v>57</v>
      </c>
      <c r="AG556" s="80">
        <f t="shared" si="622"/>
        <v>57</v>
      </c>
      <c r="AH556" s="86">
        <v>0</v>
      </c>
      <c r="AI556" s="86">
        <v>12</v>
      </c>
      <c r="AJ556" s="40">
        <v>536.9</v>
      </c>
      <c r="AK556" s="86">
        <v>9</v>
      </c>
      <c r="AL556" s="86">
        <v>0</v>
      </c>
      <c r="AM556" s="91">
        <v>1</v>
      </c>
      <c r="AN556" s="91">
        <v>0.1</v>
      </c>
      <c r="AO556" s="122">
        <v>3.5</v>
      </c>
      <c r="AP556" s="122">
        <v>10</v>
      </c>
      <c r="AQ556" s="122">
        <v>3</v>
      </c>
      <c r="AR556" s="122">
        <v>3</v>
      </c>
      <c r="AS556" s="122" t="str">
        <f t="shared" si="623"/>
        <v>Free</v>
      </c>
      <c r="AT556" s="119" t="s">
        <v>74</v>
      </c>
      <c r="AU556" s="321" t="s">
        <v>74</v>
      </c>
      <c r="AV556" s="306">
        <f t="shared" si="624"/>
        <v>19.285714285714285</v>
      </c>
      <c r="AW556" s="276">
        <f t="shared" si="625"/>
        <v>0.85555555555555551</v>
      </c>
      <c r="AX556" s="276">
        <f t="shared" si="626"/>
        <v>2.7777777777777776E-2</v>
      </c>
      <c r="AY556" s="125">
        <f t="shared" si="627"/>
        <v>307143.34286556591</v>
      </c>
      <c r="AZ556" s="125">
        <f t="shared" si="628"/>
        <v>460715.01429834886</v>
      </c>
      <c r="BA556" s="125">
        <f t="shared" si="629"/>
        <v>614303.9714454175</v>
      </c>
      <c r="BB556" s="125">
        <f t="shared" si="630"/>
        <v>1</v>
      </c>
      <c r="BC556" s="125">
        <f t="shared" si="631"/>
        <v>1</v>
      </c>
      <c r="BD556" s="326" t="e">
        <f t="shared" si="632"/>
        <v>#NUM!</v>
      </c>
      <c r="BE556" s="125">
        <f t="shared" si="633"/>
        <v>14650719</v>
      </c>
      <c r="BF556" s="125">
        <f t="shared" si="634"/>
        <v>4.5121010427112704</v>
      </c>
      <c r="BG556" s="125">
        <f t="shared" si="635"/>
        <v>1.3886920442435355</v>
      </c>
      <c r="BH556" s="127">
        <f t="shared" si="636"/>
        <v>192.5</v>
      </c>
      <c r="BI556" s="125">
        <f t="shared" si="637"/>
        <v>0.62562499999999999</v>
      </c>
      <c r="BJ556" s="125">
        <f t="shared" si="638"/>
        <v>0.156475</v>
      </c>
      <c r="BK556" s="127">
        <f t="shared" si="639"/>
        <v>49</v>
      </c>
      <c r="BL556" s="126" t="e">
        <f>IF(AS556="Signalized",(AC556-BK556)^2/(2*AC556),IF(AS556="Free",PEDBIKE_DELAY(AX556,AW556,AF556,AE556,AO556,AR556,AM556,L556,TRUE),IF(AS556="Stop",1,"Control N/A!")))</f>
        <v>#VALUE!</v>
      </c>
      <c r="BM556" s="125" t="e">
        <f t="shared" si="640"/>
        <v>#VALUE!</v>
      </c>
      <c r="BN556" s="125" t="e">
        <f t="shared" si="641"/>
        <v>#VALUE!</v>
      </c>
      <c r="BO556" s="124" t="e">
        <f t="shared" si="642"/>
        <v>#VALUE!</v>
      </c>
      <c r="BP556" s="310"/>
      <c r="BQ556" s="302">
        <f t="shared" si="643"/>
        <v>1500</v>
      </c>
      <c r="BR556" s="126">
        <v>541</v>
      </c>
      <c r="BS556" s="127">
        <f t="shared" si="644"/>
        <v>3.2870260221831997E-12</v>
      </c>
      <c r="BT556" s="126">
        <f t="shared" si="645"/>
        <v>22.5</v>
      </c>
      <c r="BU556" s="303">
        <f t="shared" si="646"/>
        <v>8.6999999999999993</v>
      </c>
      <c r="BV556" s="276">
        <f t="shared" si="647"/>
        <v>0.85555555555555551</v>
      </c>
      <c r="BW556" s="276">
        <f t="shared" si="648"/>
        <v>6.9444444444444441E-3</v>
      </c>
      <c r="BX556" s="125">
        <f t="shared" si="649"/>
        <v>1</v>
      </c>
      <c r="BY556" s="125">
        <f t="shared" si="650"/>
        <v>2.4528408162715651E-3</v>
      </c>
      <c r="BZ556" s="125">
        <f t="shared" si="651"/>
        <v>8.6999999999999993</v>
      </c>
      <c r="CA556" s="125">
        <f t="shared" si="652"/>
        <v>0.12241792506067406</v>
      </c>
      <c r="CB556" s="125">
        <f t="shared" si="653"/>
        <v>0.99941466916070576</v>
      </c>
      <c r="CC556" s="125">
        <f t="shared" si="654"/>
        <v>1988.167596740326</v>
      </c>
      <c r="CD556" s="125">
        <f t="shared" si="655"/>
        <v>1.1637358080575113</v>
      </c>
      <c r="CE556" s="125">
        <f t="shared" si="656"/>
        <v>1708</v>
      </c>
      <c r="CF556" s="304" cm="1">
        <f t="array" ref="CF556">PEDBIKE_DELAY(BW556,BV556,AG556,AH556,AP556,AQ556,AN556,L556,FALSE)</f>
        <v>150.42048927017231</v>
      </c>
      <c r="CG556" s="306">
        <f t="shared" si="657"/>
        <v>8.6999999999999993</v>
      </c>
      <c r="CH556" s="125">
        <f t="shared" si="658"/>
        <v>1</v>
      </c>
      <c r="CI556" s="125">
        <f t="shared" si="659"/>
        <v>2.4528408162715651E-3</v>
      </c>
      <c r="CJ556" s="125">
        <f t="shared" si="660"/>
        <v>8.6999999999999993</v>
      </c>
      <c r="CK556" s="125">
        <f t="shared" si="661"/>
        <v>0.99941466916070587</v>
      </c>
      <c r="CL556" s="125">
        <f t="shared" si="662"/>
        <v>1</v>
      </c>
      <c r="CM556" s="125">
        <f t="shared" si="663"/>
        <v>1987.0038609322683</v>
      </c>
      <c r="CN556" s="125">
        <f t="shared" si="664"/>
        <v>1.1637358080575113</v>
      </c>
      <c r="CO556" s="127">
        <f t="shared" si="665"/>
        <v>1708</v>
      </c>
      <c r="CP556" s="125" cm="1">
        <f t="array" ref="CP556">PEDBIKE_DELAY(BW556,AW556,AG556,AH556,AP556,AQ556,AN556,L556,FALSE)</f>
        <v>150.42048927017231</v>
      </c>
      <c r="CQ556" s="126">
        <f t="shared" si="666"/>
        <v>30.5</v>
      </c>
      <c r="CR556" s="126">
        <f t="shared" si="667"/>
        <v>78.5</v>
      </c>
      <c r="CS556" s="126">
        <f t="shared" si="668"/>
        <v>54.5</v>
      </c>
      <c r="CT556" s="304">
        <f t="shared" si="669"/>
        <v>35.950000000000003</v>
      </c>
      <c r="CU556" s="126">
        <f t="shared" si="680"/>
        <v>0</v>
      </c>
      <c r="CV556" s="126">
        <f t="shared" si="670"/>
        <v>0</v>
      </c>
      <c r="CW556" s="127">
        <f t="shared" si="671"/>
        <v>0</v>
      </c>
      <c r="CX556" s="124">
        <f t="shared" si="672"/>
        <v>12</v>
      </c>
      <c r="CY556" s="124">
        <f t="shared" si="681"/>
        <v>2.5024999999999999</v>
      </c>
      <c r="CZ556" s="124">
        <f t="shared" si="682"/>
        <v>0</v>
      </c>
      <c r="DA556" s="125">
        <f t="shared" si="673"/>
        <v>-1.7006999999999999</v>
      </c>
      <c r="DB556" s="125">
        <f t="shared" si="674"/>
        <v>0.63524999999999998</v>
      </c>
      <c r="DC556" s="125">
        <f t="shared" si="675"/>
        <v>3.0669499999999998</v>
      </c>
      <c r="DD556" s="125">
        <f t="shared" si="683"/>
        <v>3.5694500000000002</v>
      </c>
      <c r="DE556" s="298" t="str">
        <f t="shared" si="676"/>
        <v>C</v>
      </c>
    </row>
    <row r="557" spans="1:109" x14ac:dyDescent="0.25">
      <c r="A557" s="23">
        <v>1200</v>
      </c>
      <c r="B557" s="23">
        <v>25</v>
      </c>
      <c r="C557" s="23">
        <v>4</v>
      </c>
      <c r="D557" s="23" t="s">
        <v>267</v>
      </c>
      <c r="E557" s="312" t="e">
        <f t="shared" si="608"/>
        <v>#VALUE!</v>
      </c>
      <c r="F557" s="287" t="e">
        <f t="shared" si="609"/>
        <v>#VALUE!</v>
      </c>
      <c r="G557" s="312">
        <f t="shared" si="610"/>
        <v>3.1246999999999994</v>
      </c>
      <c r="H557" s="312">
        <f t="shared" si="610"/>
        <v>3.8547000000000002</v>
      </c>
      <c r="I557" s="287" t="str">
        <f t="shared" si="611"/>
        <v>C</v>
      </c>
      <c r="J557" s="320">
        <f t="shared" si="677"/>
        <v>4</v>
      </c>
      <c r="K557" s="80">
        <f t="shared" si="678"/>
        <v>4</v>
      </c>
      <c r="L557" s="82">
        <f t="shared" si="679"/>
        <v>4</v>
      </c>
      <c r="M557" s="80">
        <f t="shared" si="612"/>
        <v>25</v>
      </c>
      <c r="N557" s="80">
        <f t="shared" si="613"/>
        <v>240</v>
      </c>
      <c r="O557" s="80">
        <f t="shared" si="614"/>
        <v>240</v>
      </c>
      <c r="P557" s="80">
        <f t="shared" si="615"/>
        <v>1200</v>
      </c>
      <c r="Q557" s="80">
        <f t="shared" si="616"/>
        <v>3360</v>
      </c>
      <c r="R557" s="80">
        <f t="shared" si="617"/>
        <v>3360</v>
      </c>
      <c r="S557" s="80">
        <f t="shared" si="618"/>
        <v>120</v>
      </c>
      <c r="T557" s="80">
        <f>0</f>
        <v>0</v>
      </c>
      <c r="U557" s="80">
        <f>'Int. Sens. Plot'!$B$2</f>
        <v>100</v>
      </c>
      <c r="V557" s="80">
        <f>'Int. Sens. Plot'!$B$3</f>
        <v>25</v>
      </c>
      <c r="W557" s="80">
        <f t="shared" si="619"/>
        <v>5</v>
      </c>
      <c r="X557" s="80">
        <f t="shared" si="620"/>
        <v>5</v>
      </c>
      <c r="Y557" s="225">
        <v>0.5</v>
      </c>
      <c r="Z557" s="80">
        <v>0</v>
      </c>
      <c r="AA557" s="86">
        <v>45</v>
      </c>
      <c r="AB557" s="86">
        <v>5</v>
      </c>
      <c r="AC557" s="80">
        <v>90</v>
      </c>
      <c r="AD557" s="80">
        <v>45</v>
      </c>
      <c r="AE557" s="80">
        <v>12</v>
      </c>
      <c r="AF557" s="80">
        <f t="shared" si="621"/>
        <v>57</v>
      </c>
      <c r="AG557" s="80">
        <f t="shared" si="622"/>
        <v>57</v>
      </c>
      <c r="AH557" s="86">
        <v>0</v>
      </c>
      <c r="AI557" s="86">
        <v>12</v>
      </c>
      <c r="AJ557" s="40">
        <v>537.9</v>
      </c>
      <c r="AK557" s="86">
        <v>9</v>
      </c>
      <c r="AL557" s="86">
        <v>0</v>
      </c>
      <c r="AM557" s="91">
        <v>1</v>
      </c>
      <c r="AN557" s="91">
        <v>0.1</v>
      </c>
      <c r="AO557" s="122">
        <v>3.5</v>
      </c>
      <c r="AP557" s="122">
        <v>10</v>
      </c>
      <c r="AQ557" s="122">
        <v>3</v>
      </c>
      <c r="AR557" s="122">
        <v>3</v>
      </c>
      <c r="AS557" s="122" t="str">
        <f t="shared" si="623"/>
        <v>Free</v>
      </c>
      <c r="AT557" s="119" t="s">
        <v>74</v>
      </c>
      <c r="AU557" s="321" t="s">
        <v>74</v>
      </c>
      <c r="AV557" s="306">
        <f t="shared" si="624"/>
        <v>19.285714285714285</v>
      </c>
      <c r="AW557" s="276">
        <f t="shared" si="625"/>
        <v>0.93333333333333335</v>
      </c>
      <c r="AX557" s="276">
        <f t="shared" si="626"/>
        <v>2.7777777777777776E-2</v>
      </c>
      <c r="AY557" s="125">
        <f t="shared" si="627"/>
        <v>1265125.0250822245</v>
      </c>
      <c r="AZ557" s="125">
        <f t="shared" si="628"/>
        <v>1897687.5376233368</v>
      </c>
      <c r="BA557" s="125">
        <f t="shared" si="629"/>
        <v>2530267.3358787349</v>
      </c>
      <c r="BB557" s="125">
        <f t="shared" si="630"/>
        <v>1</v>
      </c>
      <c r="BC557" s="125">
        <f t="shared" si="631"/>
        <v>1</v>
      </c>
      <c r="BD557" s="326" t="e">
        <f t="shared" si="632"/>
        <v>#NUM!</v>
      </c>
      <c r="BE557" s="125">
        <f t="shared" si="633"/>
        <v>65659969</v>
      </c>
      <c r="BF557" s="125">
        <f t="shared" si="634"/>
        <v>4.1653522210447971</v>
      </c>
      <c r="BG557" s="125">
        <f t="shared" si="635"/>
        <v>1.3886920442435355</v>
      </c>
      <c r="BH557" s="127">
        <f t="shared" si="636"/>
        <v>210</v>
      </c>
      <c r="BI557" s="125">
        <f t="shared" si="637"/>
        <v>0.6825</v>
      </c>
      <c r="BJ557" s="125">
        <f t="shared" si="638"/>
        <v>0.17069999999999999</v>
      </c>
      <c r="BK557" s="127">
        <f t="shared" si="639"/>
        <v>49</v>
      </c>
      <c r="BL557" s="126" t="e">
        <f>IF(AS557="Signalized",(AC557-BK557)^2/(2*AC557),IF(AS557="Free",PEDBIKE_DELAY(AX557,AW557,AF557,AE557,AO557,AR557,AM557,L557,TRUE),IF(AS557="Stop",1,"Control N/A!")))</f>
        <v>#VALUE!</v>
      </c>
      <c r="BM557" s="125" t="e">
        <f t="shared" si="640"/>
        <v>#VALUE!</v>
      </c>
      <c r="BN557" s="125" t="e">
        <f t="shared" si="641"/>
        <v>#VALUE!</v>
      </c>
      <c r="BO557" s="124" t="e">
        <f t="shared" si="642"/>
        <v>#VALUE!</v>
      </c>
      <c r="BP557" s="310"/>
      <c r="BQ557" s="302">
        <f t="shared" si="643"/>
        <v>1500</v>
      </c>
      <c r="BR557" s="126">
        <v>542</v>
      </c>
      <c r="BS557" s="127">
        <f t="shared" si="644"/>
        <v>1.5224883704551175E-13</v>
      </c>
      <c r="BT557" s="126">
        <f t="shared" si="645"/>
        <v>22.5</v>
      </c>
      <c r="BU557" s="303">
        <f t="shared" si="646"/>
        <v>8.6999999999999993</v>
      </c>
      <c r="BV557" s="276">
        <f t="shared" si="647"/>
        <v>0.93333333333333335</v>
      </c>
      <c r="BW557" s="276">
        <f t="shared" si="648"/>
        <v>6.9444444444444441E-3</v>
      </c>
      <c r="BX557" s="125">
        <f t="shared" si="649"/>
        <v>1</v>
      </c>
      <c r="BY557" s="125">
        <f t="shared" si="650"/>
        <v>2.3630583229488169E-3</v>
      </c>
      <c r="BZ557" s="125">
        <f t="shared" si="651"/>
        <v>8.6999999999999993</v>
      </c>
      <c r="CA557" s="125">
        <f t="shared" si="652"/>
        <v>0.13277441033178705</v>
      </c>
      <c r="CB557" s="125">
        <f t="shared" si="653"/>
        <v>0.99970247133955847</v>
      </c>
      <c r="CC557" s="125">
        <f t="shared" si="654"/>
        <v>3592.3910661730642</v>
      </c>
      <c r="CD557" s="125">
        <f t="shared" si="655"/>
        <v>1.068839301700776</v>
      </c>
      <c r="CE557" s="125">
        <f t="shared" si="656"/>
        <v>3361</v>
      </c>
      <c r="CF557" s="304" cm="1">
        <f t="array" ref="CF557">PEDBIKE_DELAY(BW557,BV557,AG557,AH557,AP557,AQ557,AN557,L557,FALSE)</f>
        <v>194.80551535986473</v>
      </c>
      <c r="CG557" s="306">
        <f t="shared" si="657"/>
        <v>8.6999999999999993</v>
      </c>
      <c r="CH557" s="125">
        <f t="shared" si="658"/>
        <v>1</v>
      </c>
      <c r="CI557" s="125">
        <f t="shared" si="659"/>
        <v>2.3630583229488169E-3</v>
      </c>
      <c r="CJ557" s="125">
        <f t="shared" si="660"/>
        <v>8.6999999999999993</v>
      </c>
      <c r="CK557" s="125">
        <f t="shared" si="661"/>
        <v>0.99970247133955847</v>
      </c>
      <c r="CL557" s="125">
        <f t="shared" si="662"/>
        <v>1</v>
      </c>
      <c r="CM557" s="125">
        <f t="shared" si="663"/>
        <v>3591.3222268713635</v>
      </c>
      <c r="CN557" s="125">
        <f t="shared" si="664"/>
        <v>1.068839301700776</v>
      </c>
      <c r="CO557" s="127">
        <f t="shared" si="665"/>
        <v>3361</v>
      </c>
      <c r="CP557" s="125" cm="1">
        <f t="array" ref="CP557">PEDBIKE_DELAY(BW557,AW557,AG557,AH557,AP557,AQ557,AN557,L557,FALSE)</f>
        <v>194.80551535986473</v>
      </c>
      <c r="CQ557" s="126">
        <f t="shared" si="666"/>
        <v>30.5</v>
      </c>
      <c r="CR557" s="126">
        <f t="shared" si="667"/>
        <v>78.5</v>
      </c>
      <c r="CS557" s="126">
        <f t="shared" si="668"/>
        <v>54.5</v>
      </c>
      <c r="CT557" s="304">
        <f t="shared" si="669"/>
        <v>35.950000000000003</v>
      </c>
      <c r="CU557" s="126">
        <f t="shared" si="680"/>
        <v>0</v>
      </c>
      <c r="CV557" s="126">
        <f t="shared" si="670"/>
        <v>0</v>
      </c>
      <c r="CW557" s="127">
        <f t="shared" si="671"/>
        <v>0</v>
      </c>
      <c r="CX557" s="124">
        <f t="shared" si="672"/>
        <v>12</v>
      </c>
      <c r="CY557" s="124">
        <f t="shared" si="681"/>
        <v>2.73</v>
      </c>
      <c r="CZ557" s="124">
        <f t="shared" si="682"/>
        <v>0</v>
      </c>
      <c r="DA557" s="125">
        <f t="shared" si="673"/>
        <v>-1.7006999999999999</v>
      </c>
      <c r="DB557" s="125">
        <f t="shared" si="674"/>
        <v>0.69299999999999995</v>
      </c>
      <c r="DC557" s="125">
        <f t="shared" si="675"/>
        <v>3.1246999999999994</v>
      </c>
      <c r="DD557" s="125">
        <f t="shared" si="683"/>
        <v>3.8547000000000002</v>
      </c>
      <c r="DE557" s="298" t="str">
        <f t="shared" si="676"/>
        <v>C</v>
      </c>
    </row>
    <row r="558" spans="1:109" x14ac:dyDescent="0.25">
      <c r="A558" s="23">
        <v>100</v>
      </c>
      <c r="B558" s="23">
        <v>35</v>
      </c>
      <c r="C558" s="23">
        <v>4</v>
      </c>
      <c r="D558" s="23" t="s">
        <v>267</v>
      </c>
      <c r="E558" s="312">
        <f t="shared" si="608"/>
        <v>2.1189802291771613</v>
      </c>
      <c r="F558" s="287" t="str">
        <f t="shared" si="609"/>
        <v>B</v>
      </c>
      <c r="G558" s="312">
        <f t="shared" si="610"/>
        <v>2.4894500000000002</v>
      </c>
      <c r="H558" s="312">
        <f t="shared" si="610"/>
        <v>0.80795000000000017</v>
      </c>
      <c r="I558" s="287" t="str">
        <f t="shared" si="611"/>
        <v>B</v>
      </c>
      <c r="J558" s="320">
        <f t="shared" si="677"/>
        <v>4</v>
      </c>
      <c r="K558" s="80">
        <f t="shared" si="678"/>
        <v>4</v>
      </c>
      <c r="L558" s="82">
        <f t="shared" si="679"/>
        <v>4</v>
      </c>
      <c r="M558" s="80">
        <f t="shared" si="612"/>
        <v>35</v>
      </c>
      <c r="N558" s="80">
        <f t="shared" si="613"/>
        <v>20</v>
      </c>
      <c r="O558" s="80">
        <f t="shared" si="614"/>
        <v>20</v>
      </c>
      <c r="P558" s="80">
        <f t="shared" si="615"/>
        <v>100</v>
      </c>
      <c r="Q558" s="80">
        <f t="shared" si="616"/>
        <v>280</v>
      </c>
      <c r="R558" s="80">
        <f t="shared" si="617"/>
        <v>280</v>
      </c>
      <c r="S558" s="80">
        <f t="shared" si="618"/>
        <v>10</v>
      </c>
      <c r="T558" s="80">
        <f>0</f>
        <v>0</v>
      </c>
      <c r="U558" s="80">
        <f>'Int. Sens. Plot'!$B$2</f>
        <v>100</v>
      </c>
      <c r="V558" s="80">
        <f>'Int. Sens. Plot'!$B$3</f>
        <v>25</v>
      </c>
      <c r="W558" s="80">
        <f t="shared" si="619"/>
        <v>5</v>
      </c>
      <c r="X558" s="80">
        <f t="shared" si="620"/>
        <v>5</v>
      </c>
      <c r="Y558" s="225">
        <v>0.5</v>
      </c>
      <c r="Z558" s="80">
        <v>0</v>
      </c>
      <c r="AA558" s="86">
        <v>45</v>
      </c>
      <c r="AB558" s="86">
        <v>5</v>
      </c>
      <c r="AC558" s="80">
        <v>90</v>
      </c>
      <c r="AD558" s="80">
        <v>45</v>
      </c>
      <c r="AE558" s="80">
        <v>12</v>
      </c>
      <c r="AF558" s="80">
        <f t="shared" si="621"/>
        <v>57</v>
      </c>
      <c r="AG558" s="80">
        <f t="shared" si="622"/>
        <v>57</v>
      </c>
      <c r="AH558" s="86">
        <v>0</v>
      </c>
      <c r="AI558" s="86">
        <v>12</v>
      </c>
      <c r="AJ558" s="40">
        <v>538.9</v>
      </c>
      <c r="AK558" s="86">
        <v>9</v>
      </c>
      <c r="AL558" s="86">
        <v>0</v>
      </c>
      <c r="AM558" s="91">
        <v>1</v>
      </c>
      <c r="AN558" s="91">
        <v>0.1</v>
      </c>
      <c r="AO558" s="122">
        <v>3.5</v>
      </c>
      <c r="AP558" s="122">
        <v>10</v>
      </c>
      <c r="AQ558" s="122">
        <v>3</v>
      </c>
      <c r="AR558" s="122">
        <v>3</v>
      </c>
      <c r="AS558" s="122" t="str">
        <f t="shared" si="623"/>
        <v>Free</v>
      </c>
      <c r="AT558" s="119" t="s">
        <v>74</v>
      </c>
      <c r="AU558" s="321" t="s">
        <v>74</v>
      </c>
      <c r="AV558" s="306">
        <f t="shared" si="624"/>
        <v>19.285714285714285</v>
      </c>
      <c r="AW558" s="276">
        <f t="shared" si="625"/>
        <v>7.7777777777777779E-2</v>
      </c>
      <c r="AX558" s="276">
        <f t="shared" si="626"/>
        <v>2.7777777777777776E-2</v>
      </c>
      <c r="AY558" s="125">
        <f t="shared" si="627"/>
        <v>1.0737530109471614</v>
      </c>
      <c r="AZ558" s="125">
        <f t="shared" si="628"/>
        <v>1.610629516420742</v>
      </c>
      <c r="BA558" s="125">
        <f t="shared" si="629"/>
        <v>19.433220307608607</v>
      </c>
      <c r="BB558" s="125">
        <f t="shared" si="630"/>
        <v>0.31467916125729578</v>
      </c>
      <c r="BC558" s="125">
        <f t="shared" si="631"/>
        <v>0.77941511464762558</v>
      </c>
      <c r="BD558" s="326">
        <f t="shared" si="632"/>
        <v>33.353518293623779</v>
      </c>
      <c r="BE558" s="125">
        <f t="shared" si="633"/>
        <v>4</v>
      </c>
      <c r="BF558" s="125">
        <f t="shared" si="634"/>
        <v>235.10550661108735</v>
      </c>
      <c r="BG558" s="125">
        <f t="shared" si="635"/>
        <v>1.3886920442435355</v>
      </c>
      <c r="BH558" s="127">
        <f t="shared" si="636"/>
        <v>17.5</v>
      </c>
      <c r="BI558" s="125">
        <f t="shared" si="637"/>
        <v>7.9624999999999987E-2</v>
      </c>
      <c r="BJ558" s="125">
        <f t="shared" si="638"/>
        <v>1.4225E-2</v>
      </c>
      <c r="BK558" s="127">
        <f t="shared" si="639"/>
        <v>49</v>
      </c>
      <c r="BL558" s="126">
        <f>IF(AS558="Signalized",(AC558-BK558)^2/(2*AC558),IF(AS558="Free",PEDBIKE_DELAY(AX558,AW558,AF558,AE558,AO558,AR558,AM558,L558,TRUE),IF(AS558="Stop",1,"Control N/A!")))</f>
        <v>2.4996837223441588</v>
      </c>
      <c r="BM558" s="125">
        <f t="shared" si="640"/>
        <v>3.6738184933625628E-2</v>
      </c>
      <c r="BN558" s="125">
        <f t="shared" si="641"/>
        <v>2.1189802291771613</v>
      </c>
      <c r="BO558" s="124" t="str">
        <f t="shared" si="642"/>
        <v>B</v>
      </c>
      <c r="BP558" s="310"/>
      <c r="BQ558" s="302">
        <f t="shared" si="643"/>
        <v>1500</v>
      </c>
      <c r="BR558" s="126">
        <v>543</v>
      </c>
      <c r="BS558" s="127">
        <f t="shared" si="644"/>
        <v>36.723120381944561</v>
      </c>
      <c r="BT558" s="126">
        <f t="shared" si="645"/>
        <v>17.055404001741209</v>
      </c>
      <c r="BU558" s="303">
        <f t="shared" si="646"/>
        <v>8.6999999999999993</v>
      </c>
      <c r="BV558" s="276">
        <f t="shared" si="647"/>
        <v>7.7777777777777779E-2</v>
      </c>
      <c r="BW558" s="276">
        <f t="shared" si="648"/>
        <v>6.9444444444444441E-3</v>
      </c>
      <c r="BX558" s="125">
        <f t="shared" si="649"/>
        <v>1</v>
      </c>
      <c r="BY558" s="125">
        <f t="shared" si="650"/>
        <v>6.8317239642296843E-2</v>
      </c>
      <c r="BZ558" s="125">
        <f t="shared" si="651"/>
        <v>8.6999999999999993</v>
      </c>
      <c r="CA558" s="125">
        <f t="shared" si="652"/>
        <v>1.180115862305986E-2</v>
      </c>
      <c r="CB558" s="125">
        <f t="shared" si="653"/>
        <v>0.4916914666578065</v>
      </c>
      <c r="CC558" s="125">
        <f t="shared" si="654"/>
        <v>7.5999513045549545</v>
      </c>
      <c r="CD558" s="125">
        <f t="shared" si="655"/>
        <v>3.863120101090435</v>
      </c>
      <c r="CE558" s="125">
        <f t="shared" si="656"/>
        <v>2</v>
      </c>
      <c r="CF558" s="304" cm="1">
        <f t="array" ref="CF558">PEDBIKE_DELAY(BW558,BV558,AG558,AH558,AP558,AQ558,AN558,L558,FALSE)</f>
        <v>1.9532750203840155</v>
      </c>
      <c r="CG558" s="306">
        <f t="shared" si="657"/>
        <v>8.6999999999999993</v>
      </c>
      <c r="CH558" s="125">
        <f t="shared" si="658"/>
        <v>1</v>
      </c>
      <c r="CI558" s="125">
        <f t="shared" si="659"/>
        <v>6.8317239642296843E-2</v>
      </c>
      <c r="CJ558" s="125">
        <f t="shared" si="660"/>
        <v>8.6999999999999993</v>
      </c>
      <c r="CK558" s="125">
        <f t="shared" si="661"/>
        <v>0.49169146665780539</v>
      </c>
      <c r="CL558" s="125">
        <f t="shared" si="662"/>
        <v>1</v>
      </c>
      <c r="CM558" s="125">
        <f t="shared" si="663"/>
        <v>3.7368312034645355</v>
      </c>
      <c r="CN558" s="125">
        <f t="shared" si="664"/>
        <v>3.863120101090435</v>
      </c>
      <c r="CO558" s="127">
        <f t="shared" si="665"/>
        <v>2</v>
      </c>
      <c r="CP558" s="125" cm="1">
        <f t="array" ref="CP558">PEDBIKE_DELAY(BW558,AW558,AG558,AH558,AP558,AQ558,AN558,L558,FALSE)</f>
        <v>1.9532750203840155</v>
      </c>
      <c r="CQ558" s="126">
        <f t="shared" si="666"/>
        <v>30.5</v>
      </c>
      <c r="CR558" s="126">
        <f t="shared" si="667"/>
        <v>78.5</v>
      </c>
      <c r="CS558" s="126">
        <f t="shared" si="668"/>
        <v>54.5</v>
      </c>
      <c r="CT558" s="304">
        <f t="shared" si="669"/>
        <v>30.505404001741212</v>
      </c>
      <c r="CU558" s="126">
        <f t="shared" si="680"/>
        <v>0</v>
      </c>
      <c r="CV558" s="126">
        <f t="shared" si="670"/>
        <v>0</v>
      </c>
      <c r="CW558" s="127">
        <f t="shared" si="671"/>
        <v>0</v>
      </c>
      <c r="CX558" s="124">
        <f t="shared" si="672"/>
        <v>12</v>
      </c>
      <c r="CY558" s="124">
        <f t="shared" si="681"/>
        <v>0.31849999999999995</v>
      </c>
      <c r="CZ558" s="124">
        <f t="shared" si="682"/>
        <v>0</v>
      </c>
      <c r="DA558" s="125">
        <f t="shared" si="673"/>
        <v>-1.7006999999999999</v>
      </c>
      <c r="DB558" s="125">
        <f t="shared" si="674"/>
        <v>5.7750000000000003E-2</v>
      </c>
      <c r="DC558" s="125">
        <f t="shared" si="675"/>
        <v>2.4894500000000002</v>
      </c>
      <c r="DD558" s="125">
        <f t="shared" si="683"/>
        <v>0.80795000000000017</v>
      </c>
      <c r="DE558" s="298" t="str">
        <f t="shared" si="676"/>
        <v>B</v>
      </c>
    </row>
    <row r="559" spans="1:109" x14ac:dyDescent="0.25">
      <c r="A559" s="23">
        <v>200</v>
      </c>
      <c r="B559" s="23">
        <v>35</v>
      </c>
      <c r="C559" s="23">
        <v>4</v>
      </c>
      <c r="D559" s="23" t="s">
        <v>267</v>
      </c>
      <c r="E559" s="312">
        <f t="shared" si="608"/>
        <v>2.2113403922050869</v>
      </c>
      <c r="F559" s="287" t="str">
        <f t="shared" si="609"/>
        <v>B</v>
      </c>
      <c r="G559" s="312">
        <f t="shared" si="610"/>
        <v>2.5471999999999997</v>
      </c>
      <c r="H559" s="312">
        <f t="shared" si="610"/>
        <v>1.1842000000000001</v>
      </c>
      <c r="I559" s="287" t="str">
        <f t="shared" si="611"/>
        <v>B</v>
      </c>
      <c r="J559" s="320">
        <f t="shared" si="677"/>
        <v>4</v>
      </c>
      <c r="K559" s="80">
        <f t="shared" si="678"/>
        <v>4</v>
      </c>
      <c r="L559" s="82">
        <f t="shared" si="679"/>
        <v>4</v>
      </c>
      <c r="M559" s="80">
        <f t="shared" si="612"/>
        <v>35</v>
      </c>
      <c r="N559" s="80">
        <f t="shared" si="613"/>
        <v>40</v>
      </c>
      <c r="O559" s="80">
        <f t="shared" si="614"/>
        <v>40</v>
      </c>
      <c r="P559" s="80">
        <f t="shared" si="615"/>
        <v>200</v>
      </c>
      <c r="Q559" s="80">
        <f t="shared" si="616"/>
        <v>560</v>
      </c>
      <c r="R559" s="80">
        <f t="shared" si="617"/>
        <v>560</v>
      </c>
      <c r="S559" s="80">
        <f t="shared" si="618"/>
        <v>20</v>
      </c>
      <c r="T559" s="80">
        <f>0</f>
        <v>0</v>
      </c>
      <c r="U559" s="80">
        <f>'Int. Sens. Plot'!$B$2</f>
        <v>100</v>
      </c>
      <c r="V559" s="80">
        <f>'Int. Sens. Plot'!$B$3</f>
        <v>25</v>
      </c>
      <c r="W559" s="80">
        <f t="shared" si="619"/>
        <v>5</v>
      </c>
      <c r="X559" s="80">
        <f t="shared" si="620"/>
        <v>5</v>
      </c>
      <c r="Y559" s="225">
        <v>0.5</v>
      </c>
      <c r="Z559" s="80">
        <v>0</v>
      </c>
      <c r="AA559" s="86">
        <v>45</v>
      </c>
      <c r="AB559" s="86">
        <v>5</v>
      </c>
      <c r="AC559" s="80">
        <v>90</v>
      </c>
      <c r="AD559" s="80">
        <v>45</v>
      </c>
      <c r="AE559" s="80">
        <v>12</v>
      </c>
      <c r="AF559" s="80">
        <f t="shared" si="621"/>
        <v>57</v>
      </c>
      <c r="AG559" s="80">
        <f t="shared" si="622"/>
        <v>57</v>
      </c>
      <c r="AH559" s="86">
        <v>0</v>
      </c>
      <c r="AI559" s="86">
        <v>12</v>
      </c>
      <c r="AJ559" s="40">
        <v>539.9</v>
      </c>
      <c r="AK559" s="86">
        <v>9</v>
      </c>
      <c r="AL559" s="86">
        <v>0</v>
      </c>
      <c r="AM559" s="91">
        <v>1</v>
      </c>
      <c r="AN559" s="91">
        <v>0.1</v>
      </c>
      <c r="AO559" s="122">
        <v>3.5</v>
      </c>
      <c r="AP559" s="122">
        <v>10</v>
      </c>
      <c r="AQ559" s="122">
        <v>3</v>
      </c>
      <c r="AR559" s="122">
        <v>3</v>
      </c>
      <c r="AS559" s="122" t="str">
        <f t="shared" si="623"/>
        <v>Free</v>
      </c>
      <c r="AT559" s="119" t="s">
        <v>74</v>
      </c>
      <c r="AU559" s="321" t="s">
        <v>74</v>
      </c>
      <c r="AV559" s="306">
        <f t="shared" si="624"/>
        <v>19.285714285714285</v>
      </c>
      <c r="AW559" s="276">
        <f t="shared" si="625"/>
        <v>0.15555555555555556</v>
      </c>
      <c r="AX559" s="276">
        <f t="shared" si="626"/>
        <v>2.7777777777777776E-2</v>
      </c>
      <c r="AY559" s="125">
        <f t="shared" si="627"/>
        <v>2.3598932431625417</v>
      </c>
      <c r="AZ559" s="125">
        <f t="shared" si="628"/>
        <v>3.5398398647438127</v>
      </c>
      <c r="BA559" s="125">
        <f t="shared" si="629"/>
        <v>22.005500772039369</v>
      </c>
      <c r="BB559" s="125">
        <f t="shared" si="630"/>
        <v>0.57504392760413836</v>
      </c>
      <c r="BC559" s="125">
        <f t="shared" si="631"/>
        <v>0.96738809580384855</v>
      </c>
      <c r="BD559" s="326">
        <f t="shared" si="632"/>
        <v>174.37612644012569</v>
      </c>
      <c r="BE559" s="125">
        <f t="shared" si="633"/>
        <v>20</v>
      </c>
      <c r="BF559" s="125">
        <f t="shared" si="634"/>
        <v>54.490343605789612</v>
      </c>
      <c r="BG559" s="125">
        <f t="shared" si="635"/>
        <v>1.3886920442435355</v>
      </c>
      <c r="BH559" s="127">
        <f t="shared" si="636"/>
        <v>35</v>
      </c>
      <c r="BI559" s="125">
        <f t="shared" si="637"/>
        <v>0.15924999999999997</v>
      </c>
      <c r="BJ559" s="125">
        <f t="shared" si="638"/>
        <v>2.845E-2</v>
      </c>
      <c r="BK559" s="127">
        <f t="shared" si="639"/>
        <v>49</v>
      </c>
      <c r="BL559" s="126">
        <f>IF(AS559="Signalized",(AC559-BK559)^2/(2*AC559),IF(AS559="Free",PEDBIKE_DELAY(AX559,AW559,AF559,AE559,AO559,AR559,AM559,L559,TRUE),IF(AS559="Stop",1,"Control N/A!")))</f>
        <v>2.4085169174184795</v>
      </c>
      <c r="BM559" s="125">
        <f t="shared" si="640"/>
        <v>3.5248347961551151E-2</v>
      </c>
      <c r="BN559" s="125">
        <f t="shared" si="641"/>
        <v>2.2113403922050869</v>
      </c>
      <c r="BO559" s="124" t="str">
        <f t="shared" si="642"/>
        <v>B</v>
      </c>
      <c r="BP559" s="310"/>
      <c r="BQ559" s="302">
        <f t="shared" si="643"/>
        <v>1500</v>
      </c>
      <c r="BR559" s="126">
        <v>544</v>
      </c>
      <c r="BS559" s="127">
        <f t="shared" si="644"/>
        <v>1.7782482705716711</v>
      </c>
      <c r="BT559" s="126">
        <f t="shared" si="645"/>
        <v>22.5</v>
      </c>
      <c r="BU559" s="303">
        <f t="shared" si="646"/>
        <v>8.6999999999999993</v>
      </c>
      <c r="BV559" s="276">
        <f t="shared" si="647"/>
        <v>0.15555555555555556</v>
      </c>
      <c r="BW559" s="276">
        <f t="shared" si="648"/>
        <v>6.9444444444444441E-3</v>
      </c>
      <c r="BX559" s="125">
        <f t="shared" si="649"/>
        <v>1</v>
      </c>
      <c r="BY559" s="125">
        <f t="shared" si="650"/>
        <v>3.9038437134895437E-2</v>
      </c>
      <c r="BZ559" s="125">
        <f t="shared" si="651"/>
        <v>8.6999999999999993</v>
      </c>
      <c r="CA559" s="125">
        <f t="shared" si="652"/>
        <v>2.3463049901273125E-2</v>
      </c>
      <c r="CB559" s="125">
        <f t="shared" si="653"/>
        <v>0.74162243493150815</v>
      </c>
      <c r="CC559" s="125">
        <f t="shared" si="654"/>
        <v>13.149495893718882</v>
      </c>
      <c r="CD559" s="125">
        <f t="shared" si="655"/>
        <v>3.3975347308972377</v>
      </c>
      <c r="CE559" s="125">
        <f t="shared" si="656"/>
        <v>4</v>
      </c>
      <c r="CF559" s="304" cm="1">
        <f t="array" ref="CF559">PEDBIKE_DELAY(BW559,BV559,AG559,AH559,AP559,AQ559,AN559,L559,FALSE)</f>
        <v>4.6274339427604669</v>
      </c>
      <c r="CG559" s="306">
        <f t="shared" si="657"/>
        <v>8.6999999999999993</v>
      </c>
      <c r="CH559" s="125">
        <f t="shared" si="658"/>
        <v>1</v>
      </c>
      <c r="CI559" s="125">
        <f t="shared" si="659"/>
        <v>3.9038437134895437E-2</v>
      </c>
      <c r="CJ559" s="125">
        <f t="shared" si="660"/>
        <v>8.6999999999999993</v>
      </c>
      <c r="CK559" s="125">
        <f t="shared" si="661"/>
        <v>0.74162243493150704</v>
      </c>
      <c r="CL559" s="125">
        <f t="shared" si="662"/>
        <v>1</v>
      </c>
      <c r="CM559" s="125">
        <f t="shared" si="663"/>
        <v>9.7519611628216651</v>
      </c>
      <c r="CN559" s="125">
        <f t="shared" si="664"/>
        <v>3.3975347308972377</v>
      </c>
      <c r="CO559" s="127">
        <f t="shared" si="665"/>
        <v>4</v>
      </c>
      <c r="CP559" s="125" cm="1">
        <f t="array" ref="CP559">PEDBIKE_DELAY(BW559,AW559,AG559,AH559,AP559,AQ559,AN559,L559,FALSE)</f>
        <v>4.6274339427604669</v>
      </c>
      <c r="CQ559" s="126">
        <f t="shared" si="666"/>
        <v>30.5</v>
      </c>
      <c r="CR559" s="126">
        <f t="shared" si="667"/>
        <v>78.5</v>
      </c>
      <c r="CS559" s="126">
        <f t="shared" si="668"/>
        <v>54.5</v>
      </c>
      <c r="CT559" s="304">
        <f t="shared" si="669"/>
        <v>35.950000000000003</v>
      </c>
      <c r="CU559" s="126">
        <f t="shared" si="680"/>
        <v>0</v>
      </c>
      <c r="CV559" s="126">
        <f t="shared" si="670"/>
        <v>0</v>
      </c>
      <c r="CW559" s="127">
        <f t="shared" si="671"/>
        <v>0</v>
      </c>
      <c r="CX559" s="124">
        <f t="shared" si="672"/>
        <v>12</v>
      </c>
      <c r="CY559" s="124">
        <f t="shared" si="681"/>
        <v>0.6369999999999999</v>
      </c>
      <c r="CZ559" s="124">
        <f t="shared" si="682"/>
        <v>0</v>
      </c>
      <c r="DA559" s="125">
        <f t="shared" si="673"/>
        <v>-1.7006999999999999</v>
      </c>
      <c r="DB559" s="125">
        <f t="shared" si="674"/>
        <v>0.11550000000000001</v>
      </c>
      <c r="DC559" s="125">
        <f t="shared" si="675"/>
        <v>2.5471999999999997</v>
      </c>
      <c r="DD559" s="125">
        <f t="shared" si="683"/>
        <v>1.1842000000000001</v>
      </c>
      <c r="DE559" s="298" t="str">
        <f t="shared" si="676"/>
        <v>B</v>
      </c>
    </row>
    <row r="560" spans="1:109" x14ac:dyDescent="0.25">
      <c r="A560" s="23">
        <v>300</v>
      </c>
      <c r="B560" s="23">
        <v>35</v>
      </c>
      <c r="C560" s="23">
        <v>4</v>
      </c>
      <c r="D560" s="23" t="s">
        <v>267</v>
      </c>
      <c r="E560" s="312">
        <f t="shared" si="608"/>
        <v>2.2967587181853335</v>
      </c>
      <c r="F560" s="287" t="str">
        <f t="shared" si="609"/>
        <v>B</v>
      </c>
      <c r="G560" s="312">
        <f t="shared" si="610"/>
        <v>2.6049500000000001</v>
      </c>
      <c r="H560" s="312">
        <f t="shared" si="610"/>
        <v>1.5604499999999999</v>
      </c>
      <c r="I560" s="287" t="str">
        <f t="shared" si="611"/>
        <v>B</v>
      </c>
      <c r="J560" s="320">
        <f t="shared" si="677"/>
        <v>4</v>
      </c>
      <c r="K560" s="80">
        <f t="shared" si="678"/>
        <v>4</v>
      </c>
      <c r="L560" s="82">
        <f t="shared" si="679"/>
        <v>4</v>
      </c>
      <c r="M560" s="80">
        <f t="shared" si="612"/>
        <v>35</v>
      </c>
      <c r="N560" s="80">
        <f t="shared" si="613"/>
        <v>60</v>
      </c>
      <c r="O560" s="80">
        <f t="shared" si="614"/>
        <v>60</v>
      </c>
      <c r="P560" s="80">
        <f t="shared" si="615"/>
        <v>300</v>
      </c>
      <c r="Q560" s="80">
        <f t="shared" si="616"/>
        <v>840</v>
      </c>
      <c r="R560" s="80">
        <f t="shared" si="617"/>
        <v>840</v>
      </c>
      <c r="S560" s="80">
        <f t="shared" si="618"/>
        <v>30</v>
      </c>
      <c r="T560" s="80">
        <f>0</f>
        <v>0</v>
      </c>
      <c r="U560" s="80">
        <f>'Int. Sens. Plot'!$B$2</f>
        <v>100</v>
      </c>
      <c r="V560" s="80">
        <f>'Int. Sens. Plot'!$B$3</f>
        <v>25</v>
      </c>
      <c r="W560" s="80">
        <f t="shared" si="619"/>
        <v>5</v>
      </c>
      <c r="X560" s="80">
        <f t="shared" si="620"/>
        <v>5</v>
      </c>
      <c r="Y560" s="225">
        <v>0.5</v>
      </c>
      <c r="Z560" s="80">
        <v>0</v>
      </c>
      <c r="AA560" s="86">
        <v>45</v>
      </c>
      <c r="AB560" s="86">
        <v>5</v>
      </c>
      <c r="AC560" s="80">
        <v>90</v>
      </c>
      <c r="AD560" s="80">
        <v>45</v>
      </c>
      <c r="AE560" s="80">
        <v>12</v>
      </c>
      <c r="AF560" s="80">
        <f t="shared" si="621"/>
        <v>57</v>
      </c>
      <c r="AG560" s="80">
        <f t="shared" si="622"/>
        <v>57</v>
      </c>
      <c r="AH560" s="86">
        <v>0</v>
      </c>
      <c r="AI560" s="86">
        <v>12</v>
      </c>
      <c r="AJ560" s="40">
        <v>540.9</v>
      </c>
      <c r="AK560" s="86">
        <v>9</v>
      </c>
      <c r="AL560" s="86">
        <v>0</v>
      </c>
      <c r="AM560" s="91">
        <v>1</v>
      </c>
      <c r="AN560" s="91">
        <v>0.1</v>
      </c>
      <c r="AO560" s="122">
        <v>3.5</v>
      </c>
      <c r="AP560" s="122">
        <v>10</v>
      </c>
      <c r="AQ560" s="122">
        <v>3</v>
      </c>
      <c r="AR560" s="122">
        <v>3</v>
      </c>
      <c r="AS560" s="122" t="str">
        <f t="shared" si="623"/>
        <v>Free</v>
      </c>
      <c r="AT560" s="119" t="s">
        <v>74</v>
      </c>
      <c r="AU560" s="321" t="s">
        <v>74</v>
      </c>
      <c r="AV560" s="306">
        <f t="shared" si="624"/>
        <v>19.285714285714285</v>
      </c>
      <c r="AW560" s="276">
        <f t="shared" si="625"/>
        <v>0.23333333333333334</v>
      </c>
      <c r="AX560" s="276">
        <f t="shared" si="626"/>
        <v>2.7777777777777776E-2</v>
      </c>
      <c r="AY560" s="125">
        <f t="shared" si="627"/>
        <v>6.732853941610216</v>
      </c>
      <c r="AZ560" s="125">
        <f t="shared" si="628"/>
        <v>10.099280912415324</v>
      </c>
      <c r="BA560" s="125">
        <f t="shared" si="629"/>
        <v>30.751422168934717</v>
      </c>
      <c r="BB560" s="125">
        <f t="shared" si="630"/>
        <v>0.83367855707163208</v>
      </c>
      <c r="BC560" s="125">
        <f t="shared" si="631"/>
        <v>0.99923476825809565</v>
      </c>
      <c r="BD560" s="326">
        <f t="shared" si="632"/>
        <v>5569.7693479872987</v>
      </c>
      <c r="BE560" s="125">
        <f t="shared" si="633"/>
        <v>90</v>
      </c>
      <c r="BF560" s="125">
        <f t="shared" si="634"/>
        <v>24.353643848965135</v>
      </c>
      <c r="BG560" s="125">
        <f t="shared" si="635"/>
        <v>1.3886920442435355</v>
      </c>
      <c r="BH560" s="127">
        <f t="shared" si="636"/>
        <v>52.5</v>
      </c>
      <c r="BI560" s="125">
        <f t="shared" si="637"/>
        <v>0.23887499999999998</v>
      </c>
      <c r="BJ560" s="125">
        <f t="shared" si="638"/>
        <v>4.2674999999999998E-2</v>
      </c>
      <c r="BK560" s="127">
        <f t="shared" si="639"/>
        <v>49</v>
      </c>
      <c r="BL560" s="126">
        <f>IF(AS560="Signalized",(AC560-BK560)^2/(2*AC560),IF(AS560="Free",PEDBIKE_DELAY(AX560,AW560,AF560,AE560,AO560,AR560,AM560,L560,TRUE),IF(AS560="Stop",1,"Control N/A!")))</f>
        <v>1.9517862639718915</v>
      </c>
      <c r="BM560" s="125">
        <f t="shared" si="640"/>
        <v>2.6816673941797816E-2</v>
      </c>
      <c r="BN560" s="125">
        <f t="shared" si="641"/>
        <v>2.2967587181853335</v>
      </c>
      <c r="BO560" s="124" t="str">
        <f t="shared" si="642"/>
        <v>B</v>
      </c>
      <c r="BP560" s="310"/>
      <c r="BQ560" s="302">
        <f t="shared" si="643"/>
        <v>1500</v>
      </c>
      <c r="BR560" s="126">
        <v>545</v>
      </c>
      <c r="BS560" s="127">
        <f t="shared" si="644"/>
        <v>8.5156875720336353E-2</v>
      </c>
      <c r="BT560" s="126">
        <f t="shared" si="645"/>
        <v>22.5</v>
      </c>
      <c r="BU560" s="303">
        <f t="shared" si="646"/>
        <v>8.6999999999999993</v>
      </c>
      <c r="BV560" s="276">
        <f t="shared" si="647"/>
        <v>0.23333333333333334</v>
      </c>
      <c r="BW560" s="276">
        <f t="shared" si="648"/>
        <v>6.9444444444444441E-3</v>
      </c>
      <c r="BX560" s="125">
        <f t="shared" si="649"/>
        <v>1</v>
      </c>
      <c r="BY560" s="125">
        <f t="shared" si="650"/>
        <v>2.2809739234830238E-2</v>
      </c>
      <c r="BZ560" s="125">
        <f t="shared" si="651"/>
        <v>8.6999999999999993</v>
      </c>
      <c r="CA560" s="125">
        <f t="shared" si="652"/>
        <v>3.4987317350667291E-2</v>
      </c>
      <c r="CB560" s="125">
        <f t="shared" si="653"/>
        <v>0.86866447885150699</v>
      </c>
      <c r="CC560" s="125">
        <f t="shared" si="654"/>
        <v>22.616424261696668</v>
      </c>
      <c r="CD560" s="125">
        <f t="shared" si="655"/>
        <v>2.9703398669253551</v>
      </c>
      <c r="CE560" s="125">
        <f t="shared" si="656"/>
        <v>8</v>
      </c>
      <c r="CF560" s="304" cm="1">
        <f t="array" ref="CF560">PEDBIKE_DELAY(BW560,BV560,AG560,AH560,AP560,AQ560,AN560,L560,FALSE)</f>
        <v>8.3211197491540823</v>
      </c>
      <c r="CG560" s="306">
        <f t="shared" si="657"/>
        <v>8.6999999999999993</v>
      </c>
      <c r="CH560" s="125">
        <f t="shared" si="658"/>
        <v>1</v>
      </c>
      <c r="CI560" s="125">
        <f t="shared" si="659"/>
        <v>2.2809739234830238E-2</v>
      </c>
      <c r="CJ560" s="125">
        <f t="shared" si="660"/>
        <v>8.6999999999999993</v>
      </c>
      <c r="CK560" s="125">
        <f t="shared" si="661"/>
        <v>0.86866447885150688</v>
      </c>
      <c r="CL560" s="125">
        <f t="shared" si="662"/>
        <v>1</v>
      </c>
      <c r="CM560" s="125">
        <f t="shared" si="663"/>
        <v>19.646084394771314</v>
      </c>
      <c r="CN560" s="125">
        <f t="shared" si="664"/>
        <v>2.9703398669253551</v>
      </c>
      <c r="CO560" s="127">
        <f t="shared" si="665"/>
        <v>8</v>
      </c>
      <c r="CP560" s="125" cm="1">
        <f t="array" ref="CP560">PEDBIKE_DELAY(BW560,AW560,AG560,AH560,AP560,AQ560,AN560,L560,FALSE)</f>
        <v>8.3211197491540823</v>
      </c>
      <c r="CQ560" s="126">
        <f t="shared" si="666"/>
        <v>30.5</v>
      </c>
      <c r="CR560" s="126">
        <f t="shared" si="667"/>
        <v>78.5</v>
      </c>
      <c r="CS560" s="126">
        <f t="shared" si="668"/>
        <v>54.5</v>
      </c>
      <c r="CT560" s="304">
        <f t="shared" si="669"/>
        <v>35.950000000000003</v>
      </c>
      <c r="CU560" s="126">
        <f t="shared" si="680"/>
        <v>0</v>
      </c>
      <c r="CV560" s="126">
        <f t="shared" si="670"/>
        <v>0</v>
      </c>
      <c r="CW560" s="127">
        <f t="shared" si="671"/>
        <v>0</v>
      </c>
      <c r="CX560" s="124">
        <f t="shared" si="672"/>
        <v>12</v>
      </c>
      <c r="CY560" s="124">
        <f t="shared" si="681"/>
        <v>0.9554999999999999</v>
      </c>
      <c r="CZ560" s="124">
        <f t="shared" si="682"/>
        <v>0</v>
      </c>
      <c r="DA560" s="125">
        <f t="shared" si="673"/>
        <v>-1.7006999999999999</v>
      </c>
      <c r="DB560" s="125">
        <f t="shared" si="674"/>
        <v>0.17324999999999999</v>
      </c>
      <c r="DC560" s="125">
        <f t="shared" si="675"/>
        <v>2.6049500000000001</v>
      </c>
      <c r="DD560" s="125">
        <f t="shared" si="683"/>
        <v>1.5604499999999999</v>
      </c>
      <c r="DE560" s="298" t="str">
        <f t="shared" si="676"/>
        <v>B</v>
      </c>
    </row>
    <row r="561" spans="1:109" x14ac:dyDescent="0.25">
      <c r="A561" s="23">
        <v>400</v>
      </c>
      <c r="B561" s="23">
        <v>35</v>
      </c>
      <c r="C561" s="23">
        <v>4</v>
      </c>
      <c r="D561" s="23" t="s">
        <v>267</v>
      </c>
      <c r="E561" s="312">
        <f t="shared" si="608"/>
        <v>2.3816189999541324</v>
      </c>
      <c r="F561" s="287" t="str">
        <f t="shared" si="609"/>
        <v>B</v>
      </c>
      <c r="G561" s="312">
        <f t="shared" si="610"/>
        <v>2.6626999999999996</v>
      </c>
      <c r="H561" s="312">
        <f t="shared" si="610"/>
        <v>1.9366999999999999</v>
      </c>
      <c r="I561" s="287" t="str">
        <f t="shared" si="611"/>
        <v>B</v>
      </c>
      <c r="J561" s="320">
        <f t="shared" si="677"/>
        <v>4</v>
      </c>
      <c r="K561" s="80">
        <f t="shared" si="678"/>
        <v>4</v>
      </c>
      <c r="L561" s="82">
        <f t="shared" si="679"/>
        <v>4</v>
      </c>
      <c r="M561" s="80">
        <f t="shared" si="612"/>
        <v>35</v>
      </c>
      <c r="N561" s="80">
        <f t="shared" si="613"/>
        <v>80</v>
      </c>
      <c r="O561" s="80">
        <f t="shared" si="614"/>
        <v>80</v>
      </c>
      <c r="P561" s="80">
        <f t="shared" si="615"/>
        <v>400</v>
      </c>
      <c r="Q561" s="80">
        <f t="shared" si="616"/>
        <v>1120</v>
      </c>
      <c r="R561" s="80">
        <f t="shared" si="617"/>
        <v>1120</v>
      </c>
      <c r="S561" s="80">
        <f t="shared" si="618"/>
        <v>40</v>
      </c>
      <c r="T561" s="80">
        <f>0</f>
        <v>0</v>
      </c>
      <c r="U561" s="80">
        <f>'Int. Sens. Plot'!$B$2</f>
        <v>100</v>
      </c>
      <c r="V561" s="80">
        <f>'Int. Sens. Plot'!$B$3</f>
        <v>25</v>
      </c>
      <c r="W561" s="80">
        <f t="shared" si="619"/>
        <v>5</v>
      </c>
      <c r="X561" s="80">
        <f t="shared" si="620"/>
        <v>5</v>
      </c>
      <c r="Y561" s="225">
        <v>0.5</v>
      </c>
      <c r="Z561" s="80">
        <v>0</v>
      </c>
      <c r="AA561" s="86">
        <v>45</v>
      </c>
      <c r="AB561" s="86">
        <v>5</v>
      </c>
      <c r="AC561" s="80">
        <v>90</v>
      </c>
      <c r="AD561" s="80">
        <v>45</v>
      </c>
      <c r="AE561" s="80">
        <v>12</v>
      </c>
      <c r="AF561" s="80">
        <f t="shared" si="621"/>
        <v>57</v>
      </c>
      <c r="AG561" s="80">
        <f t="shared" si="622"/>
        <v>57</v>
      </c>
      <c r="AH561" s="86">
        <v>0</v>
      </c>
      <c r="AI561" s="86">
        <v>12</v>
      </c>
      <c r="AJ561" s="40">
        <v>541.9</v>
      </c>
      <c r="AK561" s="86">
        <v>9</v>
      </c>
      <c r="AL561" s="86">
        <v>0</v>
      </c>
      <c r="AM561" s="91">
        <v>1</v>
      </c>
      <c r="AN561" s="91">
        <v>0.1</v>
      </c>
      <c r="AO561" s="122">
        <v>3.5</v>
      </c>
      <c r="AP561" s="122">
        <v>10</v>
      </c>
      <c r="AQ561" s="122">
        <v>3</v>
      </c>
      <c r="AR561" s="122">
        <v>3</v>
      </c>
      <c r="AS561" s="122" t="str">
        <f t="shared" si="623"/>
        <v>Free</v>
      </c>
      <c r="AT561" s="119" t="s">
        <v>74</v>
      </c>
      <c r="AU561" s="321" t="s">
        <v>74</v>
      </c>
      <c r="AV561" s="306">
        <f t="shared" si="624"/>
        <v>19.285714285714285</v>
      </c>
      <c r="AW561" s="276">
        <f t="shared" si="625"/>
        <v>0.31111111111111112</v>
      </c>
      <c r="AX561" s="276">
        <f t="shared" si="626"/>
        <v>2.7777777777777776E-2</v>
      </c>
      <c r="AY561" s="125">
        <f t="shared" si="627"/>
        <v>22.403475730108074</v>
      </c>
      <c r="AZ561" s="125">
        <f t="shared" si="628"/>
        <v>33.605213595162112</v>
      </c>
      <c r="BA561" s="125">
        <f t="shared" si="629"/>
        <v>62.092665745930432</v>
      </c>
      <c r="BB561" s="125">
        <f t="shared" si="630"/>
        <v>0.99200892158734444</v>
      </c>
      <c r="BC561" s="125">
        <f t="shared" si="631"/>
        <v>0.99999999592224087</v>
      </c>
      <c r="BD561" s="326">
        <f t="shared" si="632"/>
        <v>788247995.52998173</v>
      </c>
      <c r="BE561" s="125">
        <f t="shared" si="633"/>
        <v>403</v>
      </c>
      <c r="BF561" s="125">
        <f t="shared" si="634"/>
        <v>14.703537322214153</v>
      </c>
      <c r="BG561" s="125">
        <f t="shared" si="635"/>
        <v>1.3886920442435355</v>
      </c>
      <c r="BH561" s="127">
        <f t="shared" si="636"/>
        <v>70</v>
      </c>
      <c r="BI561" s="125">
        <f t="shared" si="637"/>
        <v>0.31849999999999995</v>
      </c>
      <c r="BJ561" s="125">
        <f t="shared" si="638"/>
        <v>5.6899999999999999E-2</v>
      </c>
      <c r="BK561" s="127">
        <f t="shared" si="639"/>
        <v>49</v>
      </c>
      <c r="BL561" s="126">
        <f>IF(AS561="Signalized",(AC561-BK561)^2/(2*AC561),IF(AS561="Free",PEDBIKE_DELAY(AX561,AW561,AF561,AE561,AO561,AR561,AM561,L561,TRUE),IF(AS561="Stop",1,"Control N/A!")))</f>
        <v>1.5598076097123235</v>
      </c>
      <c r="BM561" s="125">
        <f t="shared" si="640"/>
        <v>1.782695571059676E-2</v>
      </c>
      <c r="BN561" s="125">
        <f t="shared" si="641"/>
        <v>2.3816189999541324</v>
      </c>
      <c r="BO561" s="124" t="str">
        <f t="shared" si="642"/>
        <v>B</v>
      </c>
      <c r="BP561" s="310"/>
      <c r="BQ561" s="302">
        <f t="shared" si="643"/>
        <v>1500</v>
      </c>
      <c r="BR561" s="126">
        <v>546</v>
      </c>
      <c r="BS561" s="127">
        <f t="shared" si="644"/>
        <v>4.0329380386251905E-3</v>
      </c>
      <c r="BT561" s="126">
        <f t="shared" si="645"/>
        <v>22.5</v>
      </c>
      <c r="BU561" s="303">
        <f t="shared" si="646"/>
        <v>8.6999999999999993</v>
      </c>
      <c r="BV561" s="276">
        <f t="shared" si="647"/>
        <v>0.31111111111111112</v>
      </c>
      <c r="BW561" s="276">
        <f t="shared" si="648"/>
        <v>6.9444444444444441E-3</v>
      </c>
      <c r="BX561" s="125">
        <f t="shared" si="649"/>
        <v>1</v>
      </c>
      <c r="BY561" s="125">
        <f t="shared" si="650"/>
        <v>1.3787909716257556E-2</v>
      </c>
      <c r="BZ561" s="125">
        <f t="shared" si="651"/>
        <v>8.6999999999999993</v>
      </c>
      <c r="CA561" s="125">
        <f t="shared" si="652"/>
        <v>4.6375585091876559E-2</v>
      </c>
      <c r="CB561" s="125">
        <f t="shared" si="653"/>
        <v>0.9332410338692767</v>
      </c>
      <c r="CC561" s="125">
        <f t="shared" si="654"/>
        <v>38.825275233601623</v>
      </c>
      <c r="CD561" s="125">
        <f t="shared" si="655"/>
        <v>2.5919352343360207</v>
      </c>
      <c r="CE561" s="125">
        <f t="shared" si="656"/>
        <v>15</v>
      </c>
      <c r="CF561" s="304" cm="1">
        <f t="array" ref="CF561">PEDBIKE_DELAY(BW561,BV561,AG561,AH561,AP561,AQ561,AN561,L561,FALSE)</f>
        <v>13.419391686781477</v>
      </c>
      <c r="CG561" s="306">
        <f t="shared" si="657"/>
        <v>8.6999999999999993</v>
      </c>
      <c r="CH561" s="125">
        <f t="shared" si="658"/>
        <v>1</v>
      </c>
      <c r="CI561" s="125">
        <f t="shared" si="659"/>
        <v>1.3787909716257556E-2</v>
      </c>
      <c r="CJ561" s="125">
        <f t="shared" si="660"/>
        <v>8.6999999999999993</v>
      </c>
      <c r="CK561" s="125">
        <f t="shared" si="661"/>
        <v>0.9332410338692767</v>
      </c>
      <c r="CL561" s="125">
        <f t="shared" si="662"/>
        <v>1</v>
      </c>
      <c r="CM561" s="125">
        <f t="shared" si="663"/>
        <v>36.233339999265603</v>
      </c>
      <c r="CN561" s="125">
        <f t="shared" si="664"/>
        <v>2.5919352343360207</v>
      </c>
      <c r="CO561" s="127">
        <f t="shared" si="665"/>
        <v>15</v>
      </c>
      <c r="CP561" s="125" cm="1">
        <f t="array" ref="CP561">PEDBIKE_DELAY(BW561,AW561,AG561,AH561,AP561,AQ561,AN561,L561,FALSE)</f>
        <v>13.419391686781477</v>
      </c>
      <c r="CQ561" s="126">
        <f t="shared" si="666"/>
        <v>30.5</v>
      </c>
      <c r="CR561" s="126">
        <f t="shared" si="667"/>
        <v>78.5</v>
      </c>
      <c r="CS561" s="126">
        <f t="shared" si="668"/>
        <v>54.5</v>
      </c>
      <c r="CT561" s="304">
        <f t="shared" si="669"/>
        <v>35.950000000000003</v>
      </c>
      <c r="CU561" s="126">
        <f t="shared" si="680"/>
        <v>0</v>
      </c>
      <c r="CV561" s="126">
        <f t="shared" si="670"/>
        <v>0</v>
      </c>
      <c r="CW561" s="127">
        <f t="shared" si="671"/>
        <v>0</v>
      </c>
      <c r="CX561" s="124">
        <f t="shared" si="672"/>
        <v>12</v>
      </c>
      <c r="CY561" s="124">
        <f t="shared" si="681"/>
        <v>1.2739999999999998</v>
      </c>
      <c r="CZ561" s="124">
        <f t="shared" si="682"/>
        <v>0</v>
      </c>
      <c r="DA561" s="125">
        <f t="shared" si="673"/>
        <v>-1.7006999999999999</v>
      </c>
      <c r="DB561" s="125">
        <f t="shared" si="674"/>
        <v>0.23100000000000001</v>
      </c>
      <c r="DC561" s="125">
        <f t="shared" si="675"/>
        <v>2.6626999999999996</v>
      </c>
      <c r="DD561" s="125">
        <f t="shared" si="683"/>
        <v>1.9366999999999999</v>
      </c>
      <c r="DE561" s="298" t="str">
        <f t="shared" si="676"/>
        <v>B</v>
      </c>
    </row>
    <row r="562" spans="1:109" x14ac:dyDescent="0.25">
      <c r="A562" s="23">
        <v>500</v>
      </c>
      <c r="B562" s="23">
        <v>35</v>
      </c>
      <c r="C562" s="23">
        <v>4</v>
      </c>
      <c r="D562" s="23" t="s">
        <v>267</v>
      </c>
      <c r="E562" s="312">
        <f t="shared" si="608"/>
        <v>2.4673452205692414</v>
      </c>
      <c r="F562" s="287" t="str">
        <f t="shared" si="609"/>
        <v>B</v>
      </c>
      <c r="G562" s="312">
        <f t="shared" si="610"/>
        <v>2.72045</v>
      </c>
      <c r="H562" s="312">
        <f t="shared" si="610"/>
        <v>2.3129499999999998</v>
      </c>
      <c r="I562" s="287" t="str">
        <f t="shared" si="611"/>
        <v>B</v>
      </c>
      <c r="J562" s="320">
        <f t="shared" si="677"/>
        <v>4</v>
      </c>
      <c r="K562" s="80">
        <f t="shared" si="678"/>
        <v>4</v>
      </c>
      <c r="L562" s="82">
        <f t="shared" si="679"/>
        <v>4</v>
      </c>
      <c r="M562" s="80">
        <f t="shared" si="612"/>
        <v>35</v>
      </c>
      <c r="N562" s="80">
        <f t="shared" si="613"/>
        <v>100</v>
      </c>
      <c r="O562" s="80">
        <f t="shared" si="614"/>
        <v>100</v>
      </c>
      <c r="P562" s="80">
        <f t="shared" si="615"/>
        <v>500</v>
      </c>
      <c r="Q562" s="80">
        <f t="shared" si="616"/>
        <v>1400</v>
      </c>
      <c r="R562" s="80">
        <f t="shared" si="617"/>
        <v>1400</v>
      </c>
      <c r="S562" s="80">
        <f t="shared" si="618"/>
        <v>50</v>
      </c>
      <c r="T562" s="80">
        <f>0</f>
        <v>0</v>
      </c>
      <c r="U562" s="80">
        <f>'Int. Sens. Plot'!$B$2</f>
        <v>100</v>
      </c>
      <c r="V562" s="80">
        <f>'Int. Sens. Plot'!$B$3</f>
        <v>25</v>
      </c>
      <c r="W562" s="80">
        <f t="shared" si="619"/>
        <v>5</v>
      </c>
      <c r="X562" s="80">
        <f t="shared" si="620"/>
        <v>5</v>
      </c>
      <c r="Y562" s="225">
        <v>0.5</v>
      </c>
      <c r="Z562" s="80">
        <v>0</v>
      </c>
      <c r="AA562" s="86">
        <v>45</v>
      </c>
      <c r="AB562" s="86">
        <v>5</v>
      </c>
      <c r="AC562" s="80">
        <v>90</v>
      </c>
      <c r="AD562" s="80">
        <v>45</v>
      </c>
      <c r="AE562" s="80">
        <v>12</v>
      </c>
      <c r="AF562" s="80">
        <f t="shared" si="621"/>
        <v>57</v>
      </c>
      <c r="AG562" s="80">
        <f t="shared" si="622"/>
        <v>57</v>
      </c>
      <c r="AH562" s="86">
        <v>0</v>
      </c>
      <c r="AI562" s="86">
        <v>12</v>
      </c>
      <c r="AJ562" s="40">
        <v>542.9</v>
      </c>
      <c r="AK562" s="86">
        <v>9</v>
      </c>
      <c r="AL562" s="86">
        <v>0</v>
      </c>
      <c r="AM562" s="91">
        <v>1</v>
      </c>
      <c r="AN562" s="91">
        <v>0.1</v>
      </c>
      <c r="AO562" s="122">
        <v>3.5</v>
      </c>
      <c r="AP562" s="122">
        <v>10</v>
      </c>
      <c r="AQ562" s="122">
        <v>3</v>
      </c>
      <c r="AR562" s="122">
        <v>3</v>
      </c>
      <c r="AS562" s="122" t="str">
        <f t="shared" si="623"/>
        <v>Free</v>
      </c>
      <c r="AT562" s="119" t="s">
        <v>74</v>
      </c>
      <c r="AU562" s="321" t="s">
        <v>74</v>
      </c>
      <c r="AV562" s="306">
        <f t="shared" si="624"/>
        <v>19.285714285714285</v>
      </c>
      <c r="AW562" s="276">
        <f t="shared" si="625"/>
        <v>0.3888888888888889</v>
      </c>
      <c r="AX562" s="276">
        <f t="shared" si="626"/>
        <v>2.7777777777777776E-2</v>
      </c>
      <c r="AY562" s="125">
        <f t="shared" si="627"/>
        <v>80.721596885171806</v>
      </c>
      <c r="AZ562" s="125">
        <f t="shared" si="628"/>
        <v>121.08239532775771</v>
      </c>
      <c r="BA562" s="125">
        <f t="shared" si="629"/>
        <v>178.72890805605789</v>
      </c>
      <c r="BB562" s="125">
        <f t="shared" si="630"/>
        <v>0.99999997158707288</v>
      </c>
      <c r="BC562" s="125">
        <f t="shared" si="631"/>
        <v>1</v>
      </c>
      <c r="BD562" s="326">
        <f t="shared" si="632"/>
        <v>3.9455773179010925E+30</v>
      </c>
      <c r="BE562" s="125">
        <f t="shared" si="633"/>
        <v>1808</v>
      </c>
      <c r="BF562" s="125">
        <f t="shared" si="634"/>
        <v>10.518598982294854</v>
      </c>
      <c r="BG562" s="125">
        <f t="shared" si="635"/>
        <v>1.3886920442435355</v>
      </c>
      <c r="BH562" s="127">
        <f t="shared" si="636"/>
        <v>87.5</v>
      </c>
      <c r="BI562" s="125">
        <f t="shared" si="637"/>
        <v>0.39812500000000001</v>
      </c>
      <c r="BJ562" s="125">
        <f t="shared" si="638"/>
        <v>7.1124999999999994E-2</v>
      </c>
      <c r="BK562" s="127">
        <f t="shared" si="639"/>
        <v>49</v>
      </c>
      <c r="BL562" s="126">
        <f>IF(AS562="Signalized",(AC562-BK562)^2/(2*AC562),IF(AS562="Free",PEDBIKE_DELAY(AX562,AW562,AF562,AE562,AO562,AR562,AM562,L562,TRUE),IF(AS562="Stop",1,"Control N/A!")))</f>
        <v>1.2737616757656343</v>
      </c>
      <c r="BM562" s="125">
        <f t="shared" si="640"/>
        <v>9.7031763257060359E-3</v>
      </c>
      <c r="BN562" s="125">
        <f t="shared" si="641"/>
        <v>2.4673452205692414</v>
      </c>
      <c r="BO562" s="124" t="str">
        <f t="shared" si="642"/>
        <v>B</v>
      </c>
      <c r="BP562" s="310"/>
      <c r="BQ562" s="302">
        <f t="shared" si="643"/>
        <v>1500</v>
      </c>
      <c r="BR562" s="126">
        <v>547</v>
      </c>
      <c r="BS562" s="127">
        <f t="shared" si="644"/>
        <v>1.888851805343546E-4</v>
      </c>
      <c r="BT562" s="126">
        <f t="shared" si="645"/>
        <v>22.5</v>
      </c>
      <c r="BU562" s="303">
        <f t="shared" si="646"/>
        <v>8.6999999999999993</v>
      </c>
      <c r="BV562" s="276">
        <f t="shared" si="647"/>
        <v>0.3888888888888889</v>
      </c>
      <c r="BW562" s="276">
        <f t="shared" si="648"/>
        <v>6.9444444444444441E-3</v>
      </c>
      <c r="BX562" s="125">
        <f t="shared" si="649"/>
        <v>1</v>
      </c>
      <c r="BY562" s="125">
        <f t="shared" si="650"/>
        <v>8.7529418293398973E-3</v>
      </c>
      <c r="BZ562" s="125">
        <f t="shared" si="651"/>
        <v>8.6999999999999993</v>
      </c>
      <c r="CA562" s="125">
        <f t="shared" si="652"/>
        <v>5.7629458079029972E-2</v>
      </c>
      <c r="CB562" s="125">
        <f t="shared" si="653"/>
        <v>0.96606584783865079</v>
      </c>
      <c r="CC562" s="125">
        <f t="shared" si="654"/>
        <v>66.771412211921643</v>
      </c>
      <c r="CD562" s="125">
        <f t="shared" si="655"/>
        <v>2.2658312620275187</v>
      </c>
      <c r="CE562" s="125">
        <f t="shared" si="656"/>
        <v>29</v>
      </c>
      <c r="CF562" s="304" cm="1">
        <f t="array" ref="CF562">PEDBIKE_DELAY(BW562,BV562,AG562,AH562,AP562,AQ562,AN562,L562,FALSE)</f>
        <v>20.457203462378153</v>
      </c>
      <c r="CG562" s="306">
        <f t="shared" si="657"/>
        <v>8.6999999999999993</v>
      </c>
      <c r="CH562" s="125">
        <f t="shared" si="658"/>
        <v>1</v>
      </c>
      <c r="CI562" s="125">
        <f t="shared" si="659"/>
        <v>8.7529418293398973E-3</v>
      </c>
      <c r="CJ562" s="125">
        <f t="shared" si="660"/>
        <v>8.6999999999999993</v>
      </c>
      <c r="CK562" s="125">
        <f t="shared" si="661"/>
        <v>0.96606584783865079</v>
      </c>
      <c r="CL562" s="125">
        <f t="shared" si="662"/>
        <v>1</v>
      </c>
      <c r="CM562" s="125">
        <f t="shared" si="663"/>
        <v>64.505580949894124</v>
      </c>
      <c r="CN562" s="125">
        <f t="shared" si="664"/>
        <v>2.2658312620275187</v>
      </c>
      <c r="CO562" s="127">
        <f t="shared" si="665"/>
        <v>29</v>
      </c>
      <c r="CP562" s="125" cm="1">
        <f t="array" ref="CP562">PEDBIKE_DELAY(BW562,AW562,AG562,AH562,AP562,AQ562,AN562,L562,FALSE)</f>
        <v>20.457203462378153</v>
      </c>
      <c r="CQ562" s="126">
        <f t="shared" si="666"/>
        <v>30.5</v>
      </c>
      <c r="CR562" s="126">
        <f t="shared" si="667"/>
        <v>78.5</v>
      </c>
      <c r="CS562" s="126">
        <f t="shared" si="668"/>
        <v>54.5</v>
      </c>
      <c r="CT562" s="304">
        <f t="shared" si="669"/>
        <v>35.950000000000003</v>
      </c>
      <c r="CU562" s="126">
        <f t="shared" si="680"/>
        <v>0</v>
      </c>
      <c r="CV562" s="126">
        <f t="shared" si="670"/>
        <v>0</v>
      </c>
      <c r="CW562" s="127">
        <f t="shared" si="671"/>
        <v>0</v>
      </c>
      <c r="CX562" s="124">
        <f t="shared" si="672"/>
        <v>12</v>
      </c>
      <c r="CY562" s="124">
        <f t="shared" si="681"/>
        <v>1.5925</v>
      </c>
      <c r="CZ562" s="124">
        <f t="shared" si="682"/>
        <v>0</v>
      </c>
      <c r="DA562" s="125">
        <f t="shared" si="673"/>
        <v>-1.7006999999999999</v>
      </c>
      <c r="DB562" s="125">
        <f t="shared" si="674"/>
        <v>0.28875000000000001</v>
      </c>
      <c r="DC562" s="125">
        <f t="shared" si="675"/>
        <v>2.72045</v>
      </c>
      <c r="DD562" s="125">
        <f t="shared" si="683"/>
        <v>2.3129499999999998</v>
      </c>
      <c r="DE562" s="298" t="str">
        <f t="shared" si="676"/>
        <v>B</v>
      </c>
    </row>
    <row r="563" spans="1:109" x14ac:dyDescent="0.25">
      <c r="A563" s="23">
        <v>600</v>
      </c>
      <c r="B563" s="23">
        <v>35</v>
      </c>
      <c r="C563" s="23">
        <v>4</v>
      </c>
      <c r="D563" s="23" t="s">
        <v>267</v>
      </c>
      <c r="E563" s="312">
        <f t="shared" si="608"/>
        <v>2.5541443963959871</v>
      </c>
      <c r="F563" s="287" t="str">
        <f t="shared" si="609"/>
        <v>B</v>
      </c>
      <c r="G563" s="312">
        <f t="shared" si="610"/>
        <v>2.7781999999999996</v>
      </c>
      <c r="H563" s="312">
        <f t="shared" si="610"/>
        <v>2.6891999999999996</v>
      </c>
      <c r="I563" s="287" t="str">
        <f t="shared" si="611"/>
        <v>C</v>
      </c>
      <c r="J563" s="320">
        <f t="shared" si="677"/>
        <v>4</v>
      </c>
      <c r="K563" s="80">
        <f t="shared" si="678"/>
        <v>4</v>
      </c>
      <c r="L563" s="82">
        <f t="shared" si="679"/>
        <v>4</v>
      </c>
      <c r="M563" s="80">
        <f t="shared" si="612"/>
        <v>35</v>
      </c>
      <c r="N563" s="80">
        <f t="shared" si="613"/>
        <v>120</v>
      </c>
      <c r="O563" s="80">
        <f t="shared" si="614"/>
        <v>120</v>
      </c>
      <c r="P563" s="80">
        <f t="shared" si="615"/>
        <v>600</v>
      </c>
      <c r="Q563" s="80">
        <f t="shared" si="616"/>
        <v>1680</v>
      </c>
      <c r="R563" s="80">
        <f t="shared" si="617"/>
        <v>1680</v>
      </c>
      <c r="S563" s="80">
        <f t="shared" si="618"/>
        <v>60</v>
      </c>
      <c r="T563" s="80">
        <f>0</f>
        <v>0</v>
      </c>
      <c r="U563" s="80">
        <f>'Int. Sens. Plot'!$B$2</f>
        <v>100</v>
      </c>
      <c r="V563" s="80">
        <f>'Int. Sens. Plot'!$B$3</f>
        <v>25</v>
      </c>
      <c r="W563" s="80">
        <f t="shared" si="619"/>
        <v>5</v>
      </c>
      <c r="X563" s="80">
        <f t="shared" si="620"/>
        <v>5</v>
      </c>
      <c r="Y563" s="225">
        <v>0.5</v>
      </c>
      <c r="Z563" s="80">
        <v>0</v>
      </c>
      <c r="AA563" s="86">
        <v>45</v>
      </c>
      <c r="AB563" s="86">
        <v>5</v>
      </c>
      <c r="AC563" s="80">
        <v>90</v>
      </c>
      <c r="AD563" s="80">
        <v>45</v>
      </c>
      <c r="AE563" s="80">
        <v>12</v>
      </c>
      <c r="AF563" s="80">
        <f t="shared" si="621"/>
        <v>57</v>
      </c>
      <c r="AG563" s="80">
        <f t="shared" si="622"/>
        <v>57</v>
      </c>
      <c r="AH563" s="86">
        <v>0</v>
      </c>
      <c r="AI563" s="86">
        <v>12</v>
      </c>
      <c r="AJ563" s="40">
        <v>543.9</v>
      </c>
      <c r="AK563" s="86">
        <v>9</v>
      </c>
      <c r="AL563" s="86">
        <v>0</v>
      </c>
      <c r="AM563" s="91">
        <v>1</v>
      </c>
      <c r="AN563" s="91">
        <v>0.1</v>
      </c>
      <c r="AO563" s="122">
        <v>3.5</v>
      </c>
      <c r="AP563" s="122">
        <v>10</v>
      </c>
      <c r="AQ563" s="122">
        <v>3</v>
      </c>
      <c r="AR563" s="122">
        <v>3</v>
      </c>
      <c r="AS563" s="122" t="str">
        <f t="shared" si="623"/>
        <v>Free</v>
      </c>
      <c r="AT563" s="119" t="s">
        <v>74</v>
      </c>
      <c r="AU563" s="321" t="s">
        <v>74</v>
      </c>
      <c r="AV563" s="306">
        <f t="shared" si="624"/>
        <v>19.285714285714285</v>
      </c>
      <c r="AW563" s="276">
        <f t="shared" si="625"/>
        <v>0.46666666666666667</v>
      </c>
      <c r="AX563" s="276">
        <f t="shared" si="626"/>
        <v>2.7777777777777776E-2</v>
      </c>
      <c r="AY563" s="125">
        <f t="shared" si="627"/>
        <v>303.8545373081551</v>
      </c>
      <c r="AZ563" s="125">
        <f t="shared" si="628"/>
        <v>455.78180596223268</v>
      </c>
      <c r="BA563" s="125">
        <f t="shared" si="629"/>
        <v>624.99478890202454</v>
      </c>
      <c r="BB563" s="125">
        <f t="shared" si="630"/>
        <v>1</v>
      </c>
      <c r="BC563" s="125">
        <f t="shared" si="631"/>
        <v>1</v>
      </c>
      <c r="BD563" s="326">
        <f t="shared" si="632"/>
        <v>9.9806992773744492E+126</v>
      </c>
      <c r="BE563" s="125">
        <f t="shared" si="633"/>
        <v>8103</v>
      </c>
      <c r="BF563" s="125">
        <f t="shared" si="634"/>
        <v>8.3189634636341125</v>
      </c>
      <c r="BG563" s="125">
        <f t="shared" si="635"/>
        <v>1.3886920442435355</v>
      </c>
      <c r="BH563" s="127">
        <f t="shared" si="636"/>
        <v>105</v>
      </c>
      <c r="BI563" s="125">
        <f t="shared" si="637"/>
        <v>0.47774999999999995</v>
      </c>
      <c r="BJ563" s="125">
        <f t="shared" si="638"/>
        <v>8.5349999999999995E-2</v>
      </c>
      <c r="BK563" s="127">
        <f t="shared" si="639"/>
        <v>49</v>
      </c>
      <c r="BL563" s="126">
        <f>IF(AS563="Signalized",(AC563-BK563)^2/(2*AC563),IF(AS563="Free",PEDBIKE_DELAY(AX563,AW563,AF563,AE563,AO563,AR563,AM563,L563,TRUE),IF(AS563="Stop",1,"Control N/A!")))</f>
        <v>1.0683799601499784</v>
      </c>
      <c r="BM563" s="125">
        <f t="shared" si="640"/>
        <v>2.6523521524514349E-3</v>
      </c>
      <c r="BN563" s="125">
        <f t="shared" si="641"/>
        <v>2.5541443963959871</v>
      </c>
      <c r="BO563" s="124" t="str">
        <f t="shared" si="642"/>
        <v>B</v>
      </c>
      <c r="BP563" s="310"/>
      <c r="BQ563" s="302">
        <f t="shared" si="643"/>
        <v>1500</v>
      </c>
      <c r="BR563" s="126">
        <v>548</v>
      </c>
      <c r="BS563" s="127">
        <f t="shared" si="644"/>
        <v>8.7488048093962572E-6</v>
      </c>
      <c r="BT563" s="126">
        <f t="shared" si="645"/>
        <v>22.5</v>
      </c>
      <c r="BU563" s="303">
        <f t="shared" si="646"/>
        <v>8.6999999999999993</v>
      </c>
      <c r="BV563" s="276">
        <f t="shared" si="647"/>
        <v>0.46666666666666667</v>
      </c>
      <c r="BW563" s="276">
        <f t="shared" si="648"/>
        <v>6.9444444444444441E-3</v>
      </c>
      <c r="BX563" s="125">
        <f t="shared" si="649"/>
        <v>1</v>
      </c>
      <c r="BY563" s="125">
        <f t="shared" si="650"/>
        <v>5.928987523757057E-3</v>
      </c>
      <c r="BZ563" s="125">
        <f t="shared" si="651"/>
        <v>8.6999999999999993</v>
      </c>
      <c r="CA563" s="125">
        <f t="shared" si="652"/>
        <v>6.8750522325938257E-2</v>
      </c>
      <c r="CB563" s="125">
        <f t="shared" si="653"/>
        <v>0.98275098088465374</v>
      </c>
      <c r="CC563" s="125">
        <f t="shared" si="654"/>
        <v>115.37796619937552</v>
      </c>
      <c r="CD563" s="125">
        <f t="shared" si="655"/>
        <v>1.9901567444628052</v>
      </c>
      <c r="CE563" s="125">
        <f t="shared" si="656"/>
        <v>58</v>
      </c>
      <c r="CF563" s="304" cm="1">
        <f t="array" ref="CF563">PEDBIKE_DELAY(BW563,BV563,AG563,AH563,AP563,AQ563,AN563,L563,FALSE)</f>
        <v>30.103757381226849</v>
      </c>
      <c r="CG563" s="306">
        <f t="shared" si="657"/>
        <v>8.6999999999999993</v>
      </c>
      <c r="CH563" s="125">
        <f t="shared" si="658"/>
        <v>1</v>
      </c>
      <c r="CI563" s="125">
        <f t="shared" si="659"/>
        <v>5.928987523757057E-3</v>
      </c>
      <c r="CJ563" s="125">
        <f t="shared" si="660"/>
        <v>8.6999999999999993</v>
      </c>
      <c r="CK563" s="125">
        <f t="shared" si="661"/>
        <v>0.98275098088465374</v>
      </c>
      <c r="CL563" s="125">
        <f t="shared" si="662"/>
        <v>1</v>
      </c>
      <c r="CM563" s="125">
        <f t="shared" si="663"/>
        <v>113.38780945491271</v>
      </c>
      <c r="CN563" s="125">
        <f t="shared" si="664"/>
        <v>1.9901567444628052</v>
      </c>
      <c r="CO563" s="127">
        <f t="shared" si="665"/>
        <v>58</v>
      </c>
      <c r="CP563" s="125" cm="1">
        <f t="array" ref="CP563">PEDBIKE_DELAY(BW563,AW563,AG563,AH563,AP563,AQ563,AN563,L563,FALSE)</f>
        <v>30.103757381226849</v>
      </c>
      <c r="CQ563" s="126">
        <f t="shared" si="666"/>
        <v>30.5</v>
      </c>
      <c r="CR563" s="126">
        <f t="shared" si="667"/>
        <v>78.5</v>
      </c>
      <c r="CS563" s="126">
        <f t="shared" si="668"/>
        <v>54.5</v>
      </c>
      <c r="CT563" s="304">
        <f t="shared" si="669"/>
        <v>35.950000000000003</v>
      </c>
      <c r="CU563" s="126">
        <f t="shared" si="680"/>
        <v>0</v>
      </c>
      <c r="CV563" s="126">
        <f t="shared" si="670"/>
        <v>0</v>
      </c>
      <c r="CW563" s="127">
        <f t="shared" si="671"/>
        <v>0</v>
      </c>
      <c r="CX563" s="124">
        <f t="shared" si="672"/>
        <v>12</v>
      </c>
      <c r="CY563" s="124">
        <f t="shared" si="681"/>
        <v>1.9109999999999998</v>
      </c>
      <c r="CZ563" s="124">
        <f t="shared" si="682"/>
        <v>0</v>
      </c>
      <c r="DA563" s="125">
        <f t="shared" si="673"/>
        <v>-1.7006999999999999</v>
      </c>
      <c r="DB563" s="125">
        <f t="shared" si="674"/>
        <v>0.34649999999999997</v>
      </c>
      <c r="DC563" s="125">
        <f t="shared" si="675"/>
        <v>2.7781999999999996</v>
      </c>
      <c r="DD563" s="125">
        <f t="shared" si="683"/>
        <v>2.6891999999999996</v>
      </c>
      <c r="DE563" s="298" t="str">
        <f t="shared" si="676"/>
        <v>C</v>
      </c>
    </row>
    <row r="564" spans="1:109" x14ac:dyDescent="0.25">
      <c r="A564" s="23">
        <v>700</v>
      </c>
      <c r="B564" s="23">
        <v>35</v>
      </c>
      <c r="C564" s="23">
        <v>4</v>
      </c>
      <c r="D564" s="23" t="s">
        <v>267</v>
      </c>
      <c r="E564" s="312">
        <f t="shared" si="608"/>
        <v>2.6418930470835926</v>
      </c>
      <c r="F564" s="287" t="str">
        <f t="shared" si="609"/>
        <v>B</v>
      </c>
      <c r="G564" s="312">
        <f t="shared" si="610"/>
        <v>2.83595</v>
      </c>
      <c r="H564" s="312">
        <f t="shared" si="610"/>
        <v>3.0654499999999998</v>
      </c>
      <c r="I564" s="287" t="str">
        <f t="shared" si="611"/>
        <v>C</v>
      </c>
      <c r="J564" s="320">
        <f t="shared" si="677"/>
        <v>4</v>
      </c>
      <c r="K564" s="80">
        <f t="shared" si="678"/>
        <v>4</v>
      </c>
      <c r="L564" s="82">
        <f t="shared" si="679"/>
        <v>4</v>
      </c>
      <c r="M564" s="80">
        <f t="shared" si="612"/>
        <v>35</v>
      </c>
      <c r="N564" s="80">
        <f t="shared" si="613"/>
        <v>140</v>
      </c>
      <c r="O564" s="80">
        <f t="shared" si="614"/>
        <v>140</v>
      </c>
      <c r="P564" s="80">
        <f t="shared" si="615"/>
        <v>700</v>
      </c>
      <c r="Q564" s="80">
        <f t="shared" si="616"/>
        <v>1960</v>
      </c>
      <c r="R564" s="80">
        <f t="shared" si="617"/>
        <v>1960</v>
      </c>
      <c r="S564" s="80">
        <f t="shared" si="618"/>
        <v>70</v>
      </c>
      <c r="T564" s="80">
        <f>0</f>
        <v>0</v>
      </c>
      <c r="U564" s="80">
        <f>'Int. Sens. Plot'!$B$2</f>
        <v>100</v>
      </c>
      <c r="V564" s="80">
        <f>'Int. Sens. Plot'!$B$3</f>
        <v>25</v>
      </c>
      <c r="W564" s="80">
        <f t="shared" si="619"/>
        <v>5</v>
      </c>
      <c r="X564" s="80">
        <f t="shared" si="620"/>
        <v>5</v>
      </c>
      <c r="Y564" s="225">
        <v>0.5</v>
      </c>
      <c r="Z564" s="80">
        <v>0</v>
      </c>
      <c r="AA564" s="86">
        <v>45</v>
      </c>
      <c r="AB564" s="86">
        <v>5</v>
      </c>
      <c r="AC564" s="80">
        <v>90</v>
      </c>
      <c r="AD564" s="80">
        <v>45</v>
      </c>
      <c r="AE564" s="80">
        <v>12</v>
      </c>
      <c r="AF564" s="80">
        <f t="shared" si="621"/>
        <v>57</v>
      </c>
      <c r="AG564" s="80">
        <f t="shared" si="622"/>
        <v>57</v>
      </c>
      <c r="AH564" s="86">
        <v>0</v>
      </c>
      <c r="AI564" s="86">
        <v>12</v>
      </c>
      <c r="AJ564" s="40">
        <v>544.9</v>
      </c>
      <c r="AK564" s="86">
        <v>9</v>
      </c>
      <c r="AL564" s="86">
        <v>0</v>
      </c>
      <c r="AM564" s="91">
        <v>1</v>
      </c>
      <c r="AN564" s="91">
        <v>0.1</v>
      </c>
      <c r="AO564" s="122">
        <v>3.5</v>
      </c>
      <c r="AP564" s="122">
        <v>10</v>
      </c>
      <c r="AQ564" s="122">
        <v>3</v>
      </c>
      <c r="AR564" s="122">
        <v>3</v>
      </c>
      <c r="AS564" s="122" t="str">
        <f t="shared" si="623"/>
        <v>Free</v>
      </c>
      <c r="AT564" s="119" t="s">
        <v>74</v>
      </c>
      <c r="AU564" s="321" t="s">
        <v>74</v>
      </c>
      <c r="AV564" s="306">
        <f t="shared" si="624"/>
        <v>19.285714285714285</v>
      </c>
      <c r="AW564" s="276">
        <f t="shared" si="625"/>
        <v>0.5444444444444444</v>
      </c>
      <c r="AX564" s="276">
        <f t="shared" si="626"/>
        <v>2.7777777777777776E-2</v>
      </c>
      <c r="AY564" s="125">
        <f t="shared" si="627"/>
        <v>1175.6302134592547</v>
      </c>
      <c r="AZ564" s="125">
        <f t="shared" si="628"/>
        <v>1763.4453201888821</v>
      </c>
      <c r="BA564" s="125">
        <f t="shared" si="629"/>
        <v>2368.5461412042237</v>
      </c>
      <c r="BB564" s="125">
        <f t="shared" si="630"/>
        <v>1</v>
      </c>
      <c r="BC564" s="125">
        <f t="shared" si="631"/>
        <v>1</v>
      </c>
      <c r="BD564" s="326" t="e">
        <f t="shared" si="632"/>
        <v>#NUM!</v>
      </c>
      <c r="BE564" s="125">
        <f t="shared" si="633"/>
        <v>36316</v>
      </c>
      <c r="BF564" s="125">
        <f t="shared" si="634"/>
        <v>6.9883296825432302</v>
      </c>
      <c r="BG564" s="125">
        <f t="shared" si="635"/>
        <v>1.3886920442435355</v>
      </c>
      <c r="BH564" s="127">
        <f t="shared" si="636"/>
        <v>122.5</v>
      </c>
      <c r="BI564" s="125">
        <f t="shared" si="637"/>
        <v>0.55737499999999995</v>
      </c>
      <c r="BJ564" s="125">
        <f t="shared" si="638"/>
        <v>9.9574999999999997E-2</v>
      </c>
      <c r="BK564" s="127">
        <f t="shared" si="639"/>
        <v>49</v>
      </c>
      <c r="BL564" s="126">
        <f>IF(AS564="Signalized",(AC564-BK564)^2/(2*AC564),IF(AS564="Free",PEDBIKE_DELAY(AX564,AW564,AF564,AE564,AO564,AR564,AM564,L564,TRUE),IF(AS564="Stop",1,"Control N/A!")))</f>
        <v>0.91758514319351536</v>
      </c>
      <c r="BM564" s="125">
        <f t="shared" si="640"/>
        <v>-3.4489971599432423E-3</v>
      </c>
      <c r="BN564" s="125">
        <f t="shared" si="641"/>
        <v>2.6418930470835926</v>
      </c>
      <c r="BO564" s="124" t="str">
        <f t="shared" si="642"/>
        <v>B</v>
      </c>
      <c r="BP564" s="310"/>
      <c r="BQ564" s="302">
        <f t="shared" si="643"/>
        <v>1500</v>
      </c>
      <c r="BR564" s="126">
        <v>549</v>
      </c>
      <c r="BS564" s="127">
        <f t="shared" si="644"/>
        <v>4.007505017341458E-7</v>
      </c>
      <c r="BT564" s="126">
        <f t="shared" si="645"/>
        <v>22.5</v>
      </c>
      <c r="BU564" s="303">
        <f t="shared" si="646"/>
        <v>8.6999999999999993</v>
      </c>
      <c r="BV564" s="276">
        <f t="shared" si="647"/>
        <v>0.5444444444444444</v>
      </c>
      <c r="BW564" s="276">
        <f t="shared" si="648"/>
        <v>6.9444444444444441E-3</v>
      </c>
      <c r="BX564" s="125">
        <f t="shared" si="649"/>
        <v>1</v>
      </c>
      <c r="BY564" s="125">
        <f t="shared" si="650"/>
        <v>4.3356206218092379E-3</v>
      </c>
      <c r="BZ564" s="125">
        <f t="shared" si="651"/>
        <v>8.6999999999999993</v>
      </c>
      <c r="CA564" s="125">
        <f t="shared" si="652"/>
        <v>7.9740345129611478E-2</v>
      </c>
      <c r="CB564" s="125">
        <f t="shared" si="653"/>
        <v>0.99123217639188688</v>
      </c>
      <c r="CC564" s="125">
        <f t="shared" si="654"/>
        <v>200.70886243896931</v>
      </c>
      <c r="CD564" s="125">
        <f t="shared" si="655"/>
        <v>1.7597799024499303</v>
      </c>
      <c r="CE564" s="125">
        <f t="shared" si="656"/>
        <v>114</v>
      </c>
      <c r="CF564" s="304" cm="1">
        <f t="array" ref="CF564">PEDBIKE_DELAY(BW564,BV564,AG564,AH564,AP564,AQ564,AN564,L564,FALSE)</f>
        <v>43.223483348249871</v>
      </c>
      <c r="CG564" s="306">
        <f t="shared" si="657"/>
        <v>8.6999999999999993</v>
      </c>
      <c r="CH564" s="125">
        <f t="shared" si="658"/>
        <v>1</v>
      </c>
      <c r="CI564" s="125">
        <f t="shared" si="659"/>
        <v>4.3356206218092379E-3</v>
      </c>
      <c r="CJ564" s="125">
        <f t="shared" si="660"/>
        <v>8.6999999999999993</v>
      </c>
      <c r="CK564" s="125">
        <f t="shared" si="661"/>
        <v>0.99123217639188688</v>
      </c>
      <c r="CL564" s="125">
        <f t="shared" si="662"/>
        <v>1</v>
      </c>
      <c r="CM564" s="125">
        <f t="shared" si="663"/>
        <v>198.94908253651937</v>
      </c>
      <c r="CN564" s="125">
        <f t="shared" si="664"/>
        <v>1.7597799024499303</v>
      </c>
      <c r="CO564" s="127">
        <f t="shared" si="665"/>
        <v>114</v>
      </c>
      <c r="CP564" s="125" cm="1">
        <f t="array" ref="CP564">PEDBIKE_DELAY(BW564,AW564,AG564,AH564,AP564,AQ564,AN564,L564,FALSE)</f>
        <v>43.223483348249871</v>
      </c>
      <c r="CQ564" s="126">
        <f t="shared" si="666"/>
        <v>30.5</v>
      </c>
      <c r="CR564" s="126">
        <f t="shared" si="667"/>
        <v>78.5</v>
      </c>
      <c r="CS564" s="126">
        <f t="shared" si="668"/>
        <v>54.5</v>
      </c>
      <c r="CT564" s="304">
        <f t="shared" si="669"/>
        <v>35.950000000000003</v>
      </c>
      <c r="CU564" s="126">
        <f t="shared" si="680"/>
        <v>0</v>
      </c>
      <c r="CV564" s="126">
        <f t="shared" si="670"/>
        <v>0</v>
      </c>
      <c r="CW564" s="127">
        <f t="shared" si="671"/>
        <v>0</v>
      </c>
      <c r="CX564" s="124">
        <f t="shared" si="672"/>
        <v>12</v>
      </c>
      <c r="CY564" s="124">
        <f t="shared" si="681"/>
        <v>2.2294999999999998</v>
      </c>
      <c r="CZ564" s="124">
        <f t="shared" si="682"/>
        <v>0</v>
      </c>
      <c r="DA564" s="125">
        <f t="shared" si="673"/>
        <v>-1.7006999999999999</v>
      </c>
      <c r="DB564" s="125">
        <f t="shared" si="674"/>
        <v>0.40425</v>
      </c>
      <c r="DC564" s="125">
        <f t="shared" si="675"/>
        <v>2.83595</v>
      </c>
      <c r="DD564" s="125">
        <f t="shared" si="683"/>
        <v>3.0654499999999998</v>
      </c>
      <c r="DE564" s="298" t="str">
        <f t="shared" si="676"/>
        <v>C</v>
      </c>
    </row>
    <row r="565" spans="1:109" x14ac:dyDescent="0.25">
      <c r="A565" s="23">
        <v>800</v>
      </c>
      <c r="B565" s="23">
        <v>35</v>
      </c>
      <c r="C565" s="23">
        <v>4</v>
      </c>
      <c r="D565" s="23" t="s">
        <v>267</v>
      </c>
      <c r="E565" s="312" t="e">
        <f t="shared" si="608"/>
        <v>#VALUE!</v>
      </c>
      <c r="F565" s="287" t="e">
        <f t="shared" si="609"/>
        <v>#VALUE!</v>
      </c>
      <c r="G565" s="312">
        <f t="shared" si="610"/>
        <v>2.8936999999999995</v>
      </c>
      <c r="H565" s="312">
        <f t="shared" si="610"/>
        <v>3.4417</v>
      </c>
      <c r="I565" s="287" t="str">
        <f t="shared" si="611"/>
        <v>C</v>
      </c>
      <c r="J565" s="320">
        <f t="shared" si="677"/>
        <v>4</v>
      </c>
      <c r="K565" s="80">
        <f t="shared" si="678"/>
        <v>4</v>
      </c>
      <c r="L565" s="82">
        <f t="shared" si="679"/>
        <v>4</v>
      </c>
      <c r="M565" s="80">
        <f t="shared" si="612"/>
        <v>35</v>
      </c>
      <c r="N565" s="80">
        <f t="shared" si="613"/>
        <v>160</v>
      </c>
      <c r="O565" s="80">
        <f t="shared" si="614"/>
        <v>160</v>
      </c>
      <c r="P565" s="80">
        <f t="shared" si="615"/>
        <v>800</v>
      </c>
      <c r="Q565" s="80">
        <f t="shared" si="616"/>
        <v>2240</v>
      </c>
      <c r="R565" s="80">
        <f t="shared" si="617"/>
        <v>2240</v>
      </c>
      <c r="S565" s="80">
        <f t="shared" si="618"/>
        <v>80</v>
      </c>
      <c r="T565" s="80">
        <f>0</f>
        <v>0</v>
      </c>
      <c r="U565" s="80">
        <f>'Int. Sens. Plot'!$B$2</f>
        <v>100</v>
      </c>
      <c r="V565" s="80">
        <f>'Int. Sens. Plot'!$B$3</f>
        <v>25</v>
      </c>
      <c r="W565" s="80">
        <f t="shared" si="619"/>
        <v>5</v>
      </c>
      <c r="X565" s="80">
        <f t="shared" si="620"/>
        <v>5</v>
      </c>
      <c r="Y565" s="225">
        <v>0.5</v>
      </c>
      <c r="Z565" s="80">
        <v>0</v>
      </c>
      <c r="AA565" s="86">
        <v>45</v>
      </c>
      <c r="AB565" s="86">
        <v>5</v>
      </c>
      <c r="AC565" s="80">
        <v>90</v>
      </c>
      <c r="AD565" s="80">
        <v>45</v>
      </c>
      <c r="AE565" s="80">
        <v>12</v>
      </c>
      <c r="AF565" s="80">
        <f t="shared" si="621"/>
        <v>57</v>
      </c>
      <c r="AG565" s="80">
        <f t="shared" si="622"/>
        <v>57</v>
      </c>
      <c r="AH565" s="86">
        <v>0</v>
      </c>
      <c r="AI565" s="86">
        <v>12</v>
      </c>
      <c r="AJ565" s="40">
        <v>545.9</v>
      </c>
      <c r="AK565" s="86">
        <v>9</v>
      </c>
      <c r="AL565" s="86">
        <v>0</v>
      </c>
      <c r="AM565" s="91">
        <v>1</v>
      </c>
      <c r="AN565" s="91">
        <v>0.1</v>
      </c>
      <c r="AO565" s="122">
        <v>3.5</v>
      </c>
      <c r="AP565" s="122">
        <v>10</v>
      </c>
      <c r="AQ565" s="122">
        <v>3</v>
      </c>
      <c r="AR565" s="122">
        <v>3</v>
      </c>
      <c r="AS565" s="122" t="str">
        <f t="shared" si="623"/>
        <v>Free</v>
      </c>
      <c r="AT565" s="119" t="s">
        <v>74</v>
      </c>
      <c r="AU565" s="321" t="s">
        <v>74</v>
      </c>
      <c r="AV565" s="306">
        <f t="shared" si="624"/>
        <v>19.285714285714285</v>
      </c>
      <c r="AW565" s="276">
        <f t="shared" si="625"/>
        <v>0.62222222222222223</v>
      </c>
      <c r="AX565" s="276">
        <f t="shared" si="626"/>
        <v>2.7777777777777776E-2</v>
      </c>
      <c r="AY565" s="125">
        <f t="shared" si="627"/>
        <v>4637.2621379982984</v>
      </c>
      <c r="AZ565" s="125">
        <f t="shared" si="628"/>
        <v>6955.893206997448</v>
      </c>
      <c r="BA565" s="125">
        <f t="shared" si="629"/>
        <v>9291.8099902823105</v>
      </c>
      <c r="BB565" s="125">
        <f t="shared" si="630"/>
        <v>1</v>
      </c>
      <c r="BC565" s="125">
        <f t="shared" si="631"/>
        <v>1</v>
      </c>
      <c r="BD565" s="326" t="e">
        <f t="shared" si="632"/>
        <v>#NUM!</v>
      </c>
      <c r="BE565" s="125">
        <f t="shared" si="633"/>
        <v>162755</v>
      </c>
      <c r="BF565" s="125">
        <f t="shared" si="634"/>
        <v>6.0917419511276405</v>
      </c>
      <c r="BG565" s="125">
        <f t="shared" si="635"/>
        <v>1.3886920442435355</v>
      </c>
      <c r="BH565" s="127">
        <f t="shared" si="636"/>
        <v>140</v>
      </c>
      <c r="BI565" s="125">
        <f t="shared" si="637"/>
        <v>0.6369999999999999</v>
      </c>
      <c r="BJ565" s="125">
        <f t="shared" si="638"/>
        <v>0.1138</v>
      </c>
      <c r="BK565" s="127">
        <f t="shared" si="639"/>
        <v>49</v>
      </c>
      <c r="BL565" s="126" t="e">
        <f>IF(AS565="Signalized",(AC565-BK565)^2/(2*AC565),IF(AS565="Free",PEDBIKE_DELAY(AX565,AW565,AF565,AE565,AO565,AR565,AM565,L565,TRUE),IF(AS565="Stop",1,"Control N/A!")))</f>
        <v>#VALUE!</v>
      </c>
      <c r="BM565" s="125" t="e">
        <f t="shared" si="640"/>
        <v>#VALUE!</v>
      </c>
      <c r="BN565" s="125" t="e">
        <f t="shared" si="641"/>
        <v>#VALUE!</v>
      </c>
      <c r="BO565" s="124" t="e">
        <f t="shared" si="642"/>
        <v>#VALUE!</v>
      </c>
      <c r="BP565" s="310"/>
      <c r="BQ565" s="302">
        <f t="shared" si="643"/>
        <v>1500</v>
      </c>
      <c r="BR565" s="126">
        <v>550</v>
      </c>
      <c r="BS565" s="127">
        <f t="shared" si="644"/>
        <v>1.8154066751071552E-8</v>
      </c>
      <c r="BT565" s="126">
        <f t="shared" si="645"/>
        <v>22.5</v>
      </c>
      <c r="BU565" s="303">
        <f t="shared" si="646"/>
        <v>8.6999999999999993</v>
      </c>
      <c r="BV565" s="276">
        <f t="shared" si="647"/>
        <v>0.62222222222222223</v>
      </c>
      <c r="BW565" s="276">
        <f t="shared" si="648"/>
        <v>6.9444444444444441E-3</v>
      </c>
      <c r="BX565" s="125">
        <f t="shared" si="649"/>
        <v>1</v>
      </c>
      <c r="BY565" s="125">
        <f t="shared" si="650"/>
        <v>3.4307907649401104E-3</v>
      </c>
      <c r="BZ565" s="125">
        <f t="shared" si="651"/>
        <v>8.6999999999999993</v>
      </c>
      <c r="CA565" s="125">
        <f t="shared" si="652"/>
        <v>9.0600475291139237E-2</v>
      </c>
      <c r="CB565" s="125">
        <f t="shared" si="653"/>
        <v>0.99554324044115694</v>
      </c>
      <c r="CC565" s="125">
        <f t="shared" si="654"/>
        <v>351.86898667859947</v>
      </c>
      <c r="CD565" s="125">
        <f t="shared" si="655"/>
        <v>1.5681954698402698</v>
      </c>
      <c r="CE565" s="125">
        <f t="shared" si="656"/>
        <v>224</v>
      </c>
      <c r="CF565" s="304" cm="1">
        <f t="array" ref="CF565">PEDBIKE_DELAY(BW565,BV565,AG565,AH565,AP565,AQ565,AN565,L565,FALSE)</f>
        <v>60.808121546444781</v>
      </c>
      <c r="CG565" s="306">
        <f t="shared" si="657"/>
        <v>8.6999999999999993</v>
      </c>
      <c r="CH565" s="125">
        <f t="shared" si="658"/>
        <v>1</v>
      </c>
      <c r="CI565" s="125">
        <f t="shared" si="659"/>
        <v>3.4307907649401104E-3</v>
      </c>
      <c r="CJ565" s="125">
        <f t="shared" si="660"/>
        <v>8.6999999999999993</v>
      </c>
      <c r="CK565" s="125">
        <f t="shared" si="661"/>
        <v>0.99554324044115694</v>
      </c>
      <c r="CL565" s="125">
        <f t="shared" si="662"/>
        <v>1</v>
      </c>
      <c r="CM565" s="125">
        <f t="shared" si="663"/>
        <v>350.30079120875922</v>
      </c>
      <c r="CN565" s="125">
        <f t="shared" si="664"/>
        <v>1.5681954698402698</v>
      </c>
      <c r="CO565" s="127">
        <f t="shared" si="665"/>
        <v>224</v>
      </c>
      <c r="CP565" s="125" cm="1">
        <f t="array" ref="CP565">PEDBIKE_DELAY(BW565,AW565,AG565,AH565,AP565,AQ565,AN565,L565,FALSE)</f>
        <v>60.808121546444781</v>
      </c>
      <c r="CQ565" s="126">
        <f t="shared" si="666"/>
        <v>30.5</v>
      </c>
      <c r="CR565" s="126">
        <f t="shared" si="667"/>
        <v>78.5</v>
      </c>
      <c r="CS565" s="126">
        <f t="shared" si="668"/>
        <v>54.5</v>
      </c>
      <c r="CT565" s="304">
        <f t="shared" si="669"/>
        <v>35.950000000000003</v>
      </c>
      <c r="CU565" s="126">
        <f t="shared" si="680"/>
        <v>0</v>
      </c>
      <c r="CV565" s="126">
        <f t="shared" si="670"/>
        <v>0</v>
      </c>
      <c r="CW565" s="127">
        <f t="shared" si="671"/>
        <v>0</v>
      </c>
      <c r="CX565" s="124">
        <f t="shared" si="672"/>
        <v>12</v>
      </c>
      <c r="CY565" s="124">
        <f t="shared" si="681"/>
        <v>2.5479999999999996</v>
      </c>
      <c r="CZ565" s="124">
        <f t="shared" si="682"/>
        <v>0</v>
      </c>
      <c r="DA565" s="125">
        <f t="shared" si="673"/>
        <v>-1.7006999999999999</v>
      </c>
      <c r="DB565" s="125">
        <f t="shared" si="674"/>
        <v>0.46200000000000002</v>
      </c>
      <c r="DC565" s="125">
        <f t="shared" si="675"/>
        <v>2.8936999999999995</v>
      </c>
      <c r="DD565" s="125">
        <f t="shared" si="683"/>
        <v>3.4417</v>
      </c>
      <c r="DE565" s="298" t="str">
        <f t="shared" si="676"/>
        <v>C</v>
      </c>
    </row>
    <row r="566" spans="1:109" x14ac:dyDescent="0.25">
      <c r="A566" s="23">
        <v>900</v>
      </c>
      <c r="B566" s="23">
        <v>35</v>
      </c>
      <c r="C566" s="23">
        <v>4</v>
      </c>
      <c r="D566" s="23" t="s">
        <v>267</v>
      </c>
      <c r="E566" s="312" t="e">
        <f t="shared" si="608"/>
        <v>#VALUE!</v>
      </c>
      <c r="F566" s="287" t="e">
        <f t="shared" si="609"/>
        <v>#VALUE!</v>
      </c>
      <c r="G566" s="312">
        <f t="shared" si="610"/>
        <v>2.9514499999999999</v>
      </c>
      <c r="H566" s="312">
        <f t="shared" si="610"/>
        <v>3.8179499999999997</v>
      </c>
      <c r="I566" s="287" t="str">
        <f t="shared" si="611"/>
        <v>C</v>
      </c>
      <c r="J566" s="320">
        <f t="shared" si="677"/>
        <v>4</v>
      </c>
      <c r="K566" s="80">
        <f t="shared" si="678"/>
        <v>4</v>
      </c>
      <c r="L566" s="82">
        <f t="shared" si="679"/>
        <v>4</v>
      </c>
      <c r="M566" s="80">
        <f t="shared" si="612"/>
        <v>35</v>
      </c>
      <c r="N566" s="80">
        <f t="shared" si="613"/>
        <v>180</v>
      </c>
      <c r="O566" s="80">
        <f t="shared" si="614"/>
        <v>180</v>
      </c>
      <c r="P566" s="80">
        <f t="shared" si="615"/>
        <v>900</v>
      </c>
      <c r="Q566" s="80">
        <f t="shared" si="616"/>
        <v>2520</v>
      </c>
      <c r="R566" s="80">
        <f t="shared" si="617"/>
        <v>2520</v>
      </c>
      <c r="S566" s="80">
        <f t="shared" si="618"/>
        <v>90</v>
      </c>
      <c r="T566" s="80">
        <f>0</f>
        <v>0</v>
      </c>
      <c r="U566" s="80">
        <f>'Int. Sens. Plot'!$B$2</f>
        <v>100</v>
      </c>
      <c r="V566" s="80">
        <f>'Int. Sens. Plot'!$B$3</f>
        <v>25</v>
      </c>
      <c r="W566" s="80">
        <f t="shared" si="619"/>
        <v>5</v>
      </c>
      <c r="X566" s="80">
        <f t="shared" si="620"/>
        <v>5</v>
      </c>
      <c r="Y566" s="225">
        <v>0.5</v>
      </c>
      <c r="Z566" s="80">
        <v>0</v>
      </c>
      <c r="AA566" s="86">
        <v>45</v>
      </c>
      <c r="AB566" s="86">
        <v>5</v>
      </c>
      <c r="AC566" s="80">
        <v>90</v>
      </c>
      <c r="AD566" s="80">
        <v>45</v>
      </c>
      <c r="AE566" s="80">
        <v>12</v>
      </c>
      <c r="AF566" s="80">
        <f t="shared" si="621"/>
        <v>57</v>
      </c>
      <c r="AG566" s="80">
        <f t="shared" si="622"/>
        <v>57</v>
      </c>
      <c r="AH566" s="86">
        <v>0</v>
      </c>
      <c r="AI566" s="86">
        <v>12</v>
      </c>
      <c r="AJ566" s="40">
        <v>546.9</v>
      </c>
      <c r="AK566" s="86">
        <v>9</v>
      </c>
      <c r="AL566" s="86">
        <v>0</v>
      </c>
      <c r="AM566" s="91">
        <v>1</v>
      </c>
      <c r="AN566" s="91">
        <v>0.1</v>
      </c>
      <c r="AO566" s="122">
        <v>3.5</v>
      </c>
      <c r="AP566" s="122">
        <v>10</v>
      </c>
      <c r="AQ566" s="122">
        <v>3</v>
      </c>
      <c r="AR566" s="122">
        <v>3</v>
      </c>
      <c r="AS566" s="122" t="str">
        <f t="shared" si="623"/>
        <v>Free</v>
      </c>
      <c r="AT566" s="119" t="s">
        <v>74</v>
      </c>
      <c r="AU566" s="321" t="s">
        <v>74</v>
      </c>
      <c r="AV566" s="306">
        <f t="shared" si="624"/>
        <v>19.285714285714285</v>
      </c>
      <c r="AW566" s="276">
        <f t="shared" si="625"/>
        <v>0.7</v>
      </c>
      <c r="AX566" s="276">
        <f t="shared" si="626"/>
        <v>2.7777777777777776E-2</v>
      </c>
      <c r="AY566" s="125">
        <f t="shared" si="627"/>
        <v>18560.588248741173</v>
      </c>
      <c r="AZ566" s="125">
        <f t="shared" si="628"/>
        <v>27840.882373111759</v>
      </c>
      <c r="BA566" s="125">
        <f t="shared" si="629"/>
        <v>37138.462211768063</v>
      </c>
      <c r="BB566" s="125">
        <f t="shared" si="630"/>
        <v>1</v>
      </c>
      <c r="BC566" s="125">
        <f t="shared" si="631"/>
        <v>1</v>
      </c>
      <c r="BD566" s="326" t="e">
        <f t="shared" si="632"/>
        <v>#NUM!</v>
      </c>
      <c r="BE566" s="125">
        <f t="shared" si="633"/>
        <v>729416</v>
      </c>
      <c r="BF566" s="125">
        <f t="shared" si="634"/>
        <v>5.4359033497218094</v>
      </c>
      <c r="BG566" s="125">
        <f t="shared" si="635"/>
        <v>1.3886920442435355</v>
      </c>
      <c r="BH566" s="127">
        <f t="shared" si="636"/>
        <v>157.5</v>
      </c>
      <c r="BI566" s="125">
        <f t="shared" si="637"/>
        <v>0.71662499999999985</v>
      </c>
      <c r="BJ566" s="125">
        <f t="shared" si="638"/>
        <v>0.128025</v>
      </c>
      <c r="BK566" s="127">
        <f t="shared" si="639"/>
        <v>49</v>
      </c>
      <c r="BL566" s="126" t="e">
        <f>IF(AS566="Signalized",(AC566-BK566)^2/(2*AC566),IF(AS566="Free",PEDBIKE_DELAY(AX566,AW566,AF566,AE566,AO566,AR566,AM566,L566,TRUE),IF(AS566="Stop",1,"Control N/A!")))</f>
        <v>#VALUE!</v>
      </c>
      <c r="BM566" s="125" t="e">
        <f t="shared" si="640"/>
        <v>#VALUE!</v>
      </c>
      <c r="BN566" s="125" t="e">
        <f t="shared" si="641"/>
        <v>#VALUE!</v>
      </c>
      <c r="BO566" s="124" t="e">
        <f t="shared" si="642"/>
        <v>#VALUE!</v>
      </c>
      <c r="BP566" s="310"/>
      <c r="BQ566" s="302">
        <f t="shared" si="643"/>
        <v>1500</v>
      </c>
      <c r="BR566" s="126">
        <v>551</v>
      </c>
      <c r="BS566" s="127">
        <f t="shared" si="644"/>
        <v>8.13295345730163E-10</v>
      </c>
      <c r="BT566" s="126">
        <f t="shared" si="645"/>
        <v>22.5</v>
      </c>
      <c r="BU566" s="303">
        <f t="shared" si="646"/>
        <v>8.6999999999999993</v>
      </c>
      <c r="BV566" s="276">
        <f t="shared" si="647"/>
        <v>0.7</v>
      </c>
      <c r="BW566" s="276">
        <f t="shared" si="648"/>
        <v>6.9444444444444441E-3</v>
      </c>
      <c r="BX566" s="125">
        <f t="shared" si="649"/>
        <v>1</v>
      </c>
      <c r="BY566" s="125">
        <f t="shared" si="650"/>
        <v>2.9142425772132417E-3</v>
      </c>
      <c r="BZ566" s="125">
        <f t="shared" si="651"/>
        <v>8.6999999999999993</v>
      </c>
      <c r="CA566" s="125">
        <f t="shared" si="652"/>
        <v>0.10133244333396374</v>
      </c>
      <c r="CB566" s="125">
        <f t="shared" si="653"/>
        <v>0.9977345910851857</v>
      </c>
      <c r="CC566" s="125">
        <f t="shared" si="654"/>
        <v>621.88226211480298</v>
      </c>
      <c r="CD566" s="125">
        <f t="shared" si="655"/>
        <v>1.4088176205597727</v>
      </c>
      <c r="CE566" s="125">
        <f t="shared" si="656"/>
        <v>441</v>
      </c>
      <c r="CF566" s="304" cm="1">
        <f t="array" ref="CF566">PEDBIKE_DELAY(BW566,BV566,AG566,AH566,AP566,AQ566,AN566,L566,FALSE)</f>
        <v>83.92398037112568</v>
      </c>
      <c r="CG566" s="306">
        <f t="shared" si="657"/>
        <v>8.6999999999999993</v>
      </c>
      <c r="CH566" s="125">
        <f t="shared" si="658"/>
        <v>1</v>
      </c>
      <c r="CI566" s="125">
        <f t="shared" si="659"/>
        <v>2.9142425772132417E-3</v>
      </c>
      <c r="CJ566" s="125">
        <f t="shared" si="660"/>
        <v>8.6999999999999993</v>
      </c>
      <c r="CK566" s="125">
        <f t="shared" si="661"/>
        <v>0.9977345910851857</v>
      </c>
      <c r="CL566" s="125">
        <f t="shared" si="662"/>
        <v>1</v>
      </c>
      <c r="CM566" s="125">
        <f t="shared" si="663"/>
        <v>620.47344449424327</v>
      </c>
      <c r="CN566" s="125">
        <f t="shared" si="664"/>
        <v>1.4088176205597727</v>
      </c>
      <c r="CO566" s="127">
        <f t="shared" si="665"/>
        <v>441</v>
      </c>
      <c r="CP566" s="125" cm="1">
        <f t="array" ref="CP566">PEDBIKE_DELAY(BW566,AW566,AG566,AH566,AP566,AQ566,AN566,L566,FALSE)</f>
        <v>83.92398037112568</v>
      </c>
      <c r="CQ566" s="126">
        <f t="shared" si="666"/>
        <v>30.5</v>
      </c>
      <c r="CR566" s="126">
        <f t="shared" si="667"/>
        <v>78.5</v>
      </c>
      <c r="CS566" s="126">
        <f t="shared" si="668"/>
        <v>54.5</v>
      </c>
      <c r="CT566" s="304">
        <f t="shared" si="669"/>
        <v>35.950000000000003</v>
      </c>
      <c r="CU566" s="126">
        <f t="shared" si="680"/>
        <v>0</v>
      </c>
      <c r="CV566" s="126">
        <f t="shared" si="670"/>
        <v>0</v>
      </c>
      <c r="CW566" s="127">
        <f t="shared" si="671"/>
        <v>0</v>
      </c>
      <c r="CX566" s="124">
        <f t="shared" si="672"/>
        <v>12</v>
      </c>
      <c r="CY566" s="124">
        <f t="shared" si="681"/>
        <v>2.8664999999999994</v>
      </c>
      <c r="CZ566" s="124">
        <f t="shared" si="682"/>
        <v>0</v>
      </c>
      <c r="DA566" s="125">
        <f t="shared" si="673"/>
        <v>-1.7006999999999999</v>
      </c>
      <c r="DB566" s="125">
        <f t="shared" si="674"/>
        <v>0.51975000000000005</v>
      </c>
      <c r="DC566" s="125">
        <f t="shared" si="675"/>
        <v>2.9514499999999999</v>
      </c>
      <c r="DD566" s="125">
        <f t="shared" si="683"/>
        <v>3.8179499999999997</v>
      </c>
      <c r="DE566" s="298" t="str">
        <f t="shared" si="676"/>
        <v>C</v>
      </c>
    </row>
    <row r="567" spans="1:109" x14ac:dyDescent="0.25">
      <c r="A567" s="23">
        <v>1000</v>
      </c>
      <c r="B567" s="23">
        <v>35</v>
      </c>
      <c r="C567" s="23">
        <v>4</v>
      </c>
      <c r="D567" s="23" t="s">
        <v>267</v>
      </c>
      <c r="E567" s="312" t="e">
        <f t="shared" si="608"/>
        <v>#VALUE!</v>
      </c>
      <c r="F567" s="287" t="e">
        <f t="shared" si="609"/>
        <v>#VALUE!</v>
      </c>
      <c r="G567" s="312">
        <f t="shared" si="610"/>
        <v>3.0091999999999994</v>
      </c>
      <c r="H567" s="312">
        <f t="shared" si="610"/>
        <v>4.1942000000000004</v>
      </c>
      <c r="I567" s="287" t="str">
        <f t="shared" si="611"/>
        <v>C</v>
      </c>
      <c r="J567" s="320">
        <f t="shared" si="677"/>
        <v>4</v>
      </c>
      <c r="K567" s="80">
        <f t="shared" si="678"/>
        <v>4</v>
      </c>
      <c r="L567" s="82">
        <f t="shared" si="679"/>
        <v>4</v>
      </c>
      <c r="M567" s="80">
        <f t="shared" si="612"/>
        <v>35</v>
      </c>
      <c r="N567" s="80">
        <f t="shared" si="613"/>
        <v>200</v>
      </c>
      <c r="O567" s="80">
        <f t="shared" si="614"/>
        <v>200</v>
      </c>
      <c r="P567" s="80">
        <f t="shared" si="615"/>
        <v>1000</v>
      </c>
      <c r="Q567" s="80">
        <f t="shared" si="616"/>
        <v>2800</v>
      </c>
      <c r="R567" s="80">
        <f t="shared" si="617"/>
        <v>2800</v>
      </c>
      <c r="S567" s="80">
        <f t="shared" si="618"/>
        <v>100</v>
      </c>
      <c r="T567" s="80">
        <f>0</f>
        <v>0</v>
      </c>
      <c r="U567" s="80">
        <f>'Int. Sens. Plot'!$B$2</f>
        <v>100</v>
      </c>
      <c r="V567" s="80">
        <f>'Int. Sens. Plot'!$B$3</f>
        <v>25</v>
      </c>
      <c r="W567" s="80">
        <f t="shared" si="619"/>
        <v>5</v>
      </c>
      <c r="X567" s="80">
        <f t="shared" si="620"/>
        <v>5</v>
      </c>
      <c r="Y567" s="225">
        <v>0.5</v>
      </c>
      <c r="Z567" s="80">
        <v>0</v>
      </c>
      <c r="AA567" s="86">
        <v>45</v>
      </c>
      <c r="AB567" s="86">
        <v>5</v>
      </c>
      <c r="AC567" s="80">
        <v>90</v>
      </c>
      <c r="AD567" s="80">
        <v>45</v>
      </c>
      <c r="AE567" s="80">
        <v>12</v>
      </c>
      <c r="AF567" s="80">
        <f t="shared" si="621"/>
        <v>57</v>
      </c>
      <c r="AG567" s="80">
        <f t="shared" si="622"/>
        <v>57</v>
      </c>
      <c r="AH567" s="86">
        <v>0</v>
      </c>
      <c r="AI567" s="86">
        <v>12</v>
      </c>
      <c r="AJ567" s="40">
        <v>547.9</v>
      </c>
      <c r="AK567" s="86">
        <v>9</v>
      </c>
      <c r="AL567" s="86">
        <v>0</v>
      </c>
      <c r="AM567" s="91">
        <v>1</v>
      </c>
      <c r="AN567" s="91">
        <v>0.1</v>
      </c>
      <c r="AO567" s="122">
        <v>3.5</v>
      </c>
      <c r="AP567" s="122">
        <v>10</v>
      </c>
      <c r="AQ567" s="122">
        <v>3</v>
      </c>
      <c r="AR567" s="122">
        <v>3</v>
      </c>
      <c r="AS567" s="122" t="str">
        <f t="shared" si="623"/>
        <v>Free</v>
      </c>
      <c r="AT567" s="119" t="s">
        <v>74</v>
      </c>
      <c r="AU567" s="321" t="s">
        <v>74</v>
      </c>
      <c r="AV567" s="306">
        <f t="shared" si="624"/>
        <v>19.285714285714285</v>
      </c>
      <c r="AW567" s="276">
        <f t="shared" si="625"/>
        <v>0.77777777777777779</v>
      </c>
      <c r="AX567" s="276">
        <f t="shared" si="626"/>
        <v>2.7777777777777776E-2</v>
      </c>
      <c r="AY567" s="125">
        <f t="shared" si="627"/>
        <v>75150.201367885718</v>
      </c>
      <c r="AZ567" s="125">
        <f t="shared" si="628"/>
        <v>112725.30205182858</v>
      </c>
      <c r="BA567" s="125">
        <f t="shared" si="629"/>
        <v>150317.68845005715</v>
      </c>
      <c r="BB567" s="125">
        <f t="shared" si="630"/>
        <v>1</v>
      </c>
      <c r="BC567" s="125">
        <f t="shared" si="631"/>
        <v>1</v>
      </c>
      <c r="BD567" s="326" t="e">
        <f t="shared" si="632"/>
        <v>#NUM!</v>
      </c>
      <c r="BE567" s="125">
        <f t="shared" si="633"/>
        <v>3269017</v>
      </c>
      <c r="BF567" s="125">
        <f t="shared" si="634"/>
        <v>4.9260997857153797</v>
      </c>
      <c r="BG567" s="125">
        <f t="shared" si="635"/>
        <v>1.3886920442435355</v>
      </c>
      <c r="BH567" s="127">
        <f t="shared" si="636"/>
        <v>175</v>
      </c>
      <c r="BI567" s="125">
        <f t="shared" si="637"/>
        <v>0.79625000000000001</v>
      </c>
      <c r="BJ567" s="125">
        <f t="shared" si="638"/>
        <v>0.14224999999999999</v>
      </c>
      <c r="BK567" s="127">
        <f t="shared" si="639"/>
        <v>49</v>
      </c>
      <c r="BL567" s="126" t="e">
        <f>IF(AS567="Signalized",(AC567-BK567)^2/(2*AC567),IF(AS567="Free",PEDBIKE_DELAY(AX567,AW567,AF567,AE567,AO567,AR567,AM567,L567,TRUE),IF(AS567="Stop",1,"Control N/A!")))</f>
        <v>#VALUE!</v>
      </c>
      <c r="BM567" s="125" t="e">
        <f t="shared" si="640"/>
        <v>#VALUE!</v>
      </c>
      <c r="BN567" s="125" t="e">
        <f t="shared" si="641"/>
        <v>#VALUE!</v>
      </c>
      <c r="BO567" s="124" t="e">
        <f t="shared" si="642"/>
        <v>#VALUE!</v>
      </c>
      <c r="BP567" s="310"/>
      <c r="BQ567" s="302">
        <f t="shared" si="643"/>
        <v>1500</v>
      </c>
      <c r="BR567" s="126">
        <v>552</v>
      </c>
      <c r="BS567" s="127">
        <f t="shared" si="644"/>
        <v>3.6032728692413583E-11</v>
      </c>
      <c r="BT567" s="126">
        <f t="shared" si="645"/>
        <v>22.5</v>
      </c>
      <c r="BU567" s="303">
        <f t="shared" si="646"/>
        <v>8.6999999999999993</v>
      </c>
      <c r="BV567" s="276">
        <f t="shared" si="647"/>
        <v>0.77777777777777779</v>
      </c>
      <c r="BW567" s="276">
        <f t="shared" si="648"/>
        <v>6.9444444444444441E-3</v>
      </c>
      <c r="BX567" s="125">
        <f t="shared" si="649"/>
        <v>1</v>
      </c>
      <c r="BY567" s="125">
        <f t="shared" si="650"/>
        <v>2.6192316032371738E-3</v>
      </c>
      <c r="BZ567" s="125">
        <f t="shared" si="651"/>
        <v>8.6999999999999993</v>
      </c>
      <c r="CA567" s="125">
        <f t="shared" si="652"/>
        <v>0.11193776171957726</v>
      </c>
      <c r="CB567" s="125">
        <f t="shared" si="653"/>
        <v>0.99884847331709037</v>
      </c>
      <c r="CC567" s="125">
        <f t="shared" si="654"/>
        <v>1107.8201425005288</v>
      </c>
      <c r="CD567" s="125">
        <f t="shared" si="655"/>
        <v>1.2756844539540753</v>
      </c>
      <c r="CE567" s="125">
        <f t="shared" si="656"/>
        <v>868</v>
      </c>
      <c r="CF567" s="304" cm="1">
        <f t="array" ref="CF567">PEDBIKE_DELAY(BW567,BV567,AG567,AH567,AP567,AQ567,AN567,L567,FALSE)</f>
        <v>113.55739515813687</v>
      </c>
      <c r="CG567" s="306">
        <f t="shared" si="657"/>
        <v>8.6999999999999993</v>
      </c>
      <c r="CH567" s="125">
        <f t="shared" si="658"/>
        <v>1</v>
      </c>
      <c r="CI567" s="125">
        <f t="shared" si="659"/>
        <v>2.6192316032371738E-3</v>
      </c>
      <c r="CJ567" s="125">
        <f t="shared" si="660"/>
        <v>8.6999999999999993</v>
      </c>
      <c r="CK567" s="125">
        <f t="shared" si="661"/>
        <v>0.99884847331709037</v>
      </c>
      <c r="CL567" s="125">
        <f t="shared" si="662"/>
        <v>1</v>
      </c>
      <c r="CM567" s="125">
        <f t="shared" si="663"/>
        <v>1106.5444580465748</v>
      </c>
      <c r="CN567" s="125">
        <f t="shared" si="664"/>
        <v>1.2756844539540753</v>
      </c>
      <c r="CO567" s="127">
        <f t="shared" si="665"/>
        <v>868</v>
      </c>
      <c r="CP567" s="125" cm="1">
        <f t="array" ref="CP567">PEDBIKE_DELAY(BW567,AW567,AG567,AH567,AP567,AQ567,AN567,L567,FALSE)</f>
        <v>113.55739515813687</v>
      </c>
      <c r="CQ567" s="126">
        <f t="shared" si="666"/>
        <v>30.5</v>
      </c>
      <c r="CR567" s="126">
        <f t="shared" si="667"/>
        <v>78.5</v>
      </c>
      <c r="CS567" s="126">
        <f t="shared" si="668"/>
        <v>54.5</v>
      </c>
      <c r="CT567" s="304">
        <f t="shared" si="669"/>
        <v>35.950000000000003</v>
      </c>
      <c r="CU567" s="126">
        <f t="shared" si="680"/>
        <v>0</v>
      </c>
      <c r="CV567" s="126">
        <f t="shared" si="670"/>
        <v>0</v>
      </c>
      <c r="CW567" s="127">
        <f t="shared" si="671"/>
        <v>0</v>
      </c>
      <c r="CX567" s="124">
        <f t="shared" si="672"/>
        <v>12</v>
      </c>
      <c r="CY567" s="124">
        <f t="shared" si="681"/>
        <v>3.1850000000000001</v>
      </c>
      <c r="CZ567" s="124">
        <f t="shared" si="682"/>
        <v>0</v>
      </c>
      <c r="DA567" s="125">
        <f t="shared" si="673"/>
        <v>-1.7006999999999999</v>
      </c>
      <c r="DB567" s="125">
        <f t="shared" si="674"/>
        <v>0.57750000000000001</v>
      </c>
      <c r="DC567" s="125">
        <f t="shared" si="675"/>
        <v>3.0091999999999994</v>
      </c>
      <c r="DD567" s="125">
        <f t="shared" si="683"/>
        <v>4.1942000000000004</v>
      </c>
      <c r="DE567" s="298" t="str">
        <f t="shared" si="676"/>
        <v>C</v>
      </c>
    </row>
    <row r="568" spans="1:109" x14ac:dyDescent="0.25">
      <c r="A568" s="23">
        <v>1100</v>
      </c>
      <c r="B568" s="23">
        <v>35</v>
      </c>
      <c r="C568" s="23">
        <v>4</v>
      </c>
      <c r="D568" s="23" t="s">
        <v>267</v>
      </c>
      <c r="E568" s="312" t="e">
        <f t="shared" si="608"/>
        <v>#VALUE!</v>
      </c>
      <c r="F568" s="287" t="e">
        <f t="shared" si="609"/>
        <v>#VALUE!</v>
      </c>
      <c r="G568" s="312">
        <f t="shared" si="610"/>
        <v>3.0669499999999998</v>
      </c>
      <c r="H568" s="312">
        <f t="shared" si="610"/>
        <v>4.5704500000000001</v>
      </c>
      <c r="I568" s="287" t="str">
        <f t="shared" si="611"/>
        <v>C</v>
      </c>
      <c r="J568" s="320">
        <f t="shared" si="677"/>
        <v>4</v>
      </c>
      <c r="K568" s="80">
        <f t="shared" si="678"/>
        <v>4</v>
      </c>
      <c r="L568" s="82">
        <f t="shared" si="679"/>
        <v>4</v>
      </c>
      <c r="M568" s="80">
        <f t="shared" si="612"/>
        <v>35</v>
      </c>
      <c r="N568" s="80">
        <f t="shared" si="613"/>
        <v>220</v>
      </c>
      <c r="O568" s="80">
        <f t="shared" si="614"/>
        <v>220</v>
      </c>
      <c r="P568" s="80">
        <f t="shared" si="615"/>
        <v>1100</v>
      </c>
      <c r="Q568" s="80">
        <f t="shared" si="616"/>
        <v>3080</v>
      </c>
      <c r="R568" s="80">
        <f t="shared" si="617"/>
        <v>3080</v>
      </c>
      <c r="S568" s="80">
        <f t="shared" si="618"/>
        <v>110</v>
      </c>
      <c r="T568" s="80">
        <f>0</f>
        <v>0</v>
      </c>
      <c r="U568" s="80">
        <f>'Int. Sens. Plot'!$B$2</f>
        <v>100</v>
      </c>
      <c r="V568" s="80">
        <f>'Int. Sens. Plot'!$B$3</f>
        <v>25</v>
      </c>
      <c r="W568" s="80">
        <f t="shared" si="619"/>
        <v>5</v>
      </c>
      <c r="X568" s="80">
        <f t="shared" si="620"/>
        <v>5</v>
      </c>
      <c r="Y568" s="225">
        <v>0.5</v>
      </c>
      <c r="Z568" s="80">
        <v>0</v>
      </c>
      <c r="AA568" s="86">
        <v>45</v>
      </c>
      <c r="AB568" s="86">
        <v>5</v>
      </c>
      <c r="AC568" s="80">
        <v>90</v>
      </c>
      <c r="AD568" s="80">
        <v>45</v>
      </c>
      <c r="AE568" s="80">
        <v>12</v>
      </c>
      <c r="AF568" s="80">
        <f t="shared" si="621"/>
        <v>57</v>
      </c>
      <c r="AG568" s="80">
        <f t="shared" si="622"/>
        <v>57</v>
      </c>
      <c r="AH568" s="86">
        <v>0</v>
      </c>
      <c r="AI568" s="86">
        <v>12</v>
      </c>
      <c r="AJ568" s="40">
        <v>548.9</v>
      </c>
      <c r="AK568" s="86">
        <v>9</v>
      </c>
      <c r="AL568" s="86">
        <v>0</v>
      </c>
      <c r="AM568" s="91">
        <v>1</v>
      </c>
      <c r="AN568" s="91">
        <v>0.1</v>
      </c>
      <c r="AO568" s="122">
        <v>3.5</v>
      </c>
      <c r="AP568" s="122">
        <v>10</v>
      </c>
      <c r="AQ568" s="122">
        <v>3</v>
      </c>
      <c r="AR568" s="122">
        <v>3</v>
      </c>
      <c r="AS568" s="122" t="str">
        <f t="shared" si="623"/>
        <v>Free</v>
      </c>
      <c r="AT568" s="119" t="s">
        <v>74</v>
      </c>
      <c r="AU568" s="321" t="s">
        <v>74</v>
      </c>
      <c r="AV568" s="306">
        <f t="shared" si="624"/>
        <v>19.285714285714285</v>
      </c>
      <c r="AW568" s="276">
        <f t="shared" si="625"/>
        <v>0.85555555555555551</v>
      </c>
      <c r="AX568" s="276">
        <f t="shared" si="626"/>
        <v>2.7777777777777776E-2</v>
      </c>
      <c r="AY568" s="125">
        <f t="shared" si="627"/>
        <v>307143.34286556591</v>
      </c>
      <c r="AZ568" s="125">
        <f t="shared" si="628"/>
        <v>460715.01429834886</v>
      </c>
      <c r="BA568" s="125">
        <f t="shared" si="629"/>
        <v>614303.9714454175</v>
      </c>
      <c r="BB568" s="125">
        <f t="shared" si="630"/>
        <v>1</v>
      </c>
      <c r="BC568" s="125">
        <f t="shared" si="631"/>
        <v>1</v>
      </c>
      <c r="BD568" s="326" t="e">
        <f t="shared" si="632"/>
        <v>#NUM!</v>
      </c>
      <c r="BE568" s="125">
        <f t="shared" si="633"/>
        <v>14650719</v>
      </c>
      <c r="BF568" s="125">
        <f t="shared" si="634"/>
        <v>4.5121010427112704</v>
      </c>
      <c r="BG568" s="125">
        <f t="shared" si="635"/>
        <v>1.3886920442435355</v>
      </c>
      <c r="BH568" s="127">
        <f t="shared" si="636"/>
        <v>192.5</v>
      </c>
      <c r="BI568" s="125">
        <f t="shared" si="637"/>
        <v>0.87587499999999996</v>
      </c>
      <c r="BJ568" s="125">
        <f t="shared" si="638"/>
        <v>0.156475</v>
      </c>
      <c r="BK568" s="127">
        <f t="shared" si="639"/>
        <v>49</v>
      </c>
      <c r="BL568" s="126" t="e">
        <f>IF(AS568="Signalized",(AC568-BK568)^2/(2*AC568),IF(AS568="Free",PEDBIKE_DELAY(AX568,AW568,AF568,AE568,AO568,AR568,AM568,L568,TRUE),IF(AS568="Stop",1,"Control N/A!")))</f>
        <v>#VALUE!</v>
      </c>
      <c r="BM568" s="125" t="e">
        <f t="shared" si="640"/>
        <v>#VALUE!</v>
      </c>
      <c r="BN568" s="125" t="e">
        <f t="shared" si="641"/>
        <v>#VALUE!</v>
      </c>
      <c r="BO568" s="124" t="e">
        <f t="shared" si="642"/>
        <v>#VALUE!</v>
      </c>
      <c r="BP568" s="310"/>
      <c r="BQ568" s="302">
        <f t="shared" si="643"/>
        <v>1500</v>
      </c>
      <c r="BR568" s="126">
        <v>553</v>
      </c>
      <c r="BS568" s="127">
        <f t="shared" si="644"/>
        <v>1.5787760232747056E-12</v>
      </c>
      <c r="BT568" s="126">
        <f t="shared" si="645"/>
        <v>22.5</v>
      </c>
      <c r="BU568" s="303">
        <f t="shared" si="646"/>
        <v>8.6999999999999993</v>
      </c>
      <c r="BV568" s="276">
        <f t="shared" si="647"/>
        <v>0.85555555555555551</v>
      </c>
      <c r="BW568" s="276">
        <f t="shared" si="648"/>
        <v>6.9444444444444441E-3</v>
      </c>
      <c r="BX568" s="125">
        <f t="shared" si="649"/>
        <v>1</v>
      </c>
      <c r="BY568" s="125">
        <f t="shared" si="650"/>
        <v>2.4528408162715651E-3</v>
      </c>
      <c r="BZ568" s="125">
        <f t="shared" si="651"/>
        <v>8.6999999999999993</v>
      </c>
      <c r="CA568" s="125">
        <f t="shared" si="652"/>
        <v>0.12241792506067406</v>
      </c>
      <c r="CB568" s="125">
        <f t="shared" si="653"/>
        <v>0.99941466916070576</v>
      </c>
      <c r="CC568" s="125">
        <f t="shared" si="654"/>
        <v>1988.167596740326</v>
      </c>
      <c r="CD568" s="125">
        <f t="shared" si="655"/>
        <v>1.1637358080575113</v>
      </c>
      <c r="CE568" s="125">
        <f t="shared" si="656"/>
        <v>1708</v>
      </c>
      <c r="CF568" s="304" cm="1">
        <f t="array" ref="CF568">PEDBIKE_DELAY(BW568,BV568,AG568,AH568,AP568,AQ568,AN568,L568,FALSE)</f>
        <v>150.42048927017231</v>
      </c>
      <c r="CG568" s="306">
        <f t="shared" si="657"/>
        <v>8.6999999999999993</v>
      </c>
      <c r="CH568" s="125">
        <f t="shared" si="658"/>
        <v>1</v>
      </c>
      <c r="CI568" s="125">
        <f t="shared" si="659"/>
        <v>2.4528408162715651E-3</v>
      </c>
      <c r="CJ568" s="125">
        <f t="shared" si="660"/>
        <v>8.6999999999999993</v>
      </c>
      <c r="CK568" s="125">
        <f t="shared" si="661"/>
        <v>0.99941466916070587</v>
      </c>
      <c r="CL568" s="125">
        <f t="shared" si="662"/>
        <v>1</v>
      </c>
      <c r="CM568" s="125">
        <f t="shared" si="663"/>
        <v>1987.0038609322683</v>
      </c>
      <c r="CN568" s="125">
        <f t="shared" si="664"/>
        <v>1.1637358080575113</v>
      </c>
      <c r="CO568" s="127">
        <f t="shared" si="665"/>
        <v>1708</v>
      </c>
      <c r="CP568" s="125" cm="1">
        <f t="array" ref="CP568">PEDBIKE_DELAY(BW568,AW568,AG568,AH568,AP568,AQ568,AN568,L568,FALSE)</f>
        <v>150.42048927017231</v>
      </c>
      <c r="CQ568" s="126">
        <f t="shared" si="666"/>
        <v>30.5</v>
      </c>
      <c r="CR568" s="126">
        <f t="shared" si="667"/>
        <v>78.5</v>
      </c>
      <c r="CS568" s="126">
        <f t="shared" si="668"/>
        <v>54.5</v>
      </c>
      <c r="CT568" s="304">
        <f t="shared" si="669"/>
        <v>35.950000000000003</v>
      </c>
      <c r="CU568" s="126">
        <f t="shared" si="680"/>
        <v>0</v>
      </c>
      <c r="CV568" s="126">
        <f t="shared" si="670"/>
        <v>0</v>
      </c>
      <c r="CW568" s="127">
        <f t="shared" si="671"/>
        <v>0</v>
      </c>
      <c r="CX568" s="124">
        <f t="shared" si="672"/>
        <v>12</v>
      </c>
      <c r="CY568" s="124">
        <f t="shared" si="681"/>
        <v>3.5034999999999998</v>
      </c>
      <c r="CZ568" s="124">
        <f t="shared" si="682"/>
        <v>0</v>
      </c>
      <c r="DA568" s="125">
        <f t="shared" si="673"/>
        <v>-1.7006999999999999</v>
      </c>
      <c r="DB568" s="125">
        <f t="shared" si="674"/>
        <v>0.63524999999999998</v>
      </c>
      <c r="DC568" s="125">
        <f t="shared" si="675"/>
        <v>3.0669499999999998</v>
      </c>
      <c r="DD568" s="125">
        <f t="shared" si="683"/>
        <v>4.5704500000000001</v>
      </c>
      <c r="DE568" s="298" t="str">
        <f t="shared" si="676"/>
        <v>C</v>
      </c>
    </row>
    <row r="569" spans="1:109" x14ac:dyDescent="0.25">
      <c r="A569" s="23">
        <v>1200</v>
      </c>
      <c r="B569" s="23">
        <v>35</v>
      </c>
      <c r="C569" s="23">
        <v>4</v>
      </c>
      <c r="D569" s="23" t="s">
        <v>267</v>
      </c>
      <c r="E569" s="312" t="e">
        <f t="shared" si="608"/>
        <v>#VALUE!</v>
      </c>
      <c r="F569" s="287" t="e">
        <f t="shared" si="609"/>
        <v>#VALUE!</v>
      </c>
      <c r="G569" s="312">
        <f t="shared" si="610"/>
        <v>3.1246999999999994</v>
      </c>
      <c r="H569" s="312">
        <f t="shared" si="610"/>
        <v>4.9466999999999999</v>
      </c>
      <c r="I569" s="287" t="str">
        <f t="shared" si="611"/>
        <v>C</v>
      </c>
      <c r="J569" s="320">
        <f t="shared" si="677"/>
        <v>4</v>
      </c>
      <c r="K569" s="80">
        <f t="shared" si="678"/>
        <v>4</v>
      </c>
      <c r="L569" s="82">
        <f t="shared" si="679"/>
        <v>4</v>
      </c>
      <c r="M569" s="80">
        <f t="shared" si="612"/>
        <v>35</v>
      </c>
      <c r="N569" s="80">
        <f t="shared" si="613"/>
        <v>240</v>
      </c>
      <c r="O569" s="80">
        <f t="shared" si="614"/>
        <v>240</v>
      </c>
      <c r="P569" s="80">
        <f t="shared" si="615"/>
        <v>1200</v>
      </c>
      <c r="Q569" s="80">
        <f t="shared" si="616"/>
        <v>3360</v>
      </c>
      <c r="R569" s="80">
        <f t="shared" si="617"/>
        <v>3360</v>
      </c>
      <c r="S569" s="80">
        <f t="shared" si="618"/>
        <v>120</v>
      </c>
      <c r="T569" s="80">
        <f>0</f>
        <v>0</v>
      </c>
      <c r="U569" s="80">
        <f>'Int. Sens. Plot'!$B$2</f>
        <v>100</v>
      </c>
      <c r="V569" s="80">
        <f>'Int. Sens. Plot'!$B$3</f>
        <v>25</v>
      </c>
      <c r="W569" s="80">
        <f t="shared" si="619"/>
        <v>5</v>
      </c>
      <c r="X569" s="80">
        <f t="shared" si="620"/>
        <v>5</v>
      </c>
      <c r="Y569" s="225">
        <v>0.5</v>
      </c>
      <c r="Z569" s="80">
        <v>0</v>
      </c>
      <c r="AA569" s="86">
        <v>45</v>
      </c>
      <c r="AB569" s="86">
        <v>5</v>
      </c>
      <c r="AC569" s="80">
        <v>90</v>
      </c>
      <c r="AD569" s="80">
        <v>45</v>
      </c>
      <c r="AE569" s="80">
        <v>12</v>
      </c>
      <c r="AF569" s="80">
        <f t="shared" si="621"/>
        <v>57</v>
      </c>
      <c r="AG569" s="80">
        <f t="shared" si="622"/>
        <v>57</v>
      </c>
      <c r="AH569" s="86">
        <v>0</v>
      </c>
      <c r="AI569" s="86">
        <v>12</v>
      </c>
      <c r="AJ569" s="40">
        <v>549.9</v>
      </c>
      <c r="AK569" s="86">
        <v>9</v>
      </c>
      <c r="AL569" s="86">
        <v>0</v>
      </c>
      <c r="AM569" s="91">
        <v>1</v>
      </c>
      <c r="AN569" s="91">
        <v>0.1</v>
      </c>
      <c r="AO569" s="122">
        <v>3.5</v>
      </c>
      <c r="AP569" s="122">
        <v>10</v>
      </c>
      <c r="AQ569" s="122">
        <v>3</v>
      </c>
      <c r="AR569" s="122">
        <v>3</v>
      </c>
      <c r="AS569" s="122" t="str">
        <f t="shared" si="623"/>
        <v>Free</v>
      </c>
      <c r="AT569" s="119" t="s">
        <v>74</v>
      </c>
      <c r="AU569" s="321" t="s">
        <v>74</v>
      </c>
      <c r="AV569" s="306">
        <f t="shared" si="624"/>
        <v>19.285714285714285</v>
      </c>
      <c r="AW569" s="276">
        <f t="shared" si="625"/>
        <v>0.93333333333333335</v>
      </c>
      <c r="AX569" s="276">
        <f t="shared" si="626"/>
        <v>2.7777777777777776E-2</v>
      </c>
      <c r="AY569" s="125">
        <f t="shared" si="627"/>
        <v>1265125.0250822245</v>
      </c>
      <c r="AZ569" s="125">
        <f t="shared" si="628"/>
        <v>1897687.5376233368</v>
      </c>
      <c r="BA569" s="125">
        <f t="shared" si="629"/>
        <v>2530267.3358787349</v>
      </c>
      <c r="BB569" s="125">
        <f t="shared" si="630"/>
        <v>1</v>
      </c>
      <c r="BC569" s="125">
        <f t="shared" si="631"/>
        <v>1</v>
      </c>
      <c r="BD569" s="326" t="e">
        <f t="shared" si="632"/>
        <v>#NUM!</v>
      </c>
      <c r="BE569" s="125">
        <f t="shared" si="633"/>
        <v>65659969</v>
      </c>
      <c r="BF569" s="125">
        <f t="shared" si="634"/>
        <v>4.1653522210447971</v>
      </c>
      <c r="BG569" s="125">
        <f t="shared" si="635"/>
        <v>1.3886920442435355</v>
      </c>
      <c r="BH569" s="127">
        <f t="shared" si="636"/>
        <v>210</v>
      </c>
      <c r="BI569" s="125">
        <f t="shared" si="637"/>
        <v>0.9554999999999999</v>
      </c>
      <c r="BJ569" s="125">
        <f t="shared" si="638"/>
        <v>0.17069999999999999</v>
      </c>
      <c r="BK569" s="127">
        <f t="shared" si="639"/>
        <v>49</v>
      </c>
      <c r="BL569" s="126" t="e">
        <f>IF(AS569="Signalized",(AC569-BK569)^2/(2*AC569),IF(AS569="Free",PEDBIKE_DELAY(AX569,AW569,AF569,AE569,AO569,AR569,AM569,L569,TRUE),IF(AS569="Stop",1,"Control N/A!")))</f>
        <v>#VALUE!</v>
      </c>
      <c r="BM569" s="125" t="e">
        <f t="shared" si="640"/>
        <v>#VALUE!</v>
      </c>
      <c r="BN569" s="125" t="e">
        <f t="shared" si="641"/>
        <v>#VALUE!</v>
      </c>
      <c r="BO569" s="124" t="e">
        <f t="shared" si="642"/>
        <v>#VALUE!</v>
      </c>
      <c r="BP569" s="310"/>
      <c r="BQ569" s="302">
        <f t="shared" si="643"/>
        <v>1500</v>
      </c>
      <c r="BR569" s="126">
        <v>554</v>
      </c>
      <c r="BS569" s="127">
        <f t="shared" si="644"/>
        <v>6.8409812237711664E-14</v>
      </c>
      <c r="BT569" s="126">
        <f t="shared" si="645"/>
        <v>22.5</v>
      </c>
      <c r="BU569" s="303">
        <f t="shared" si="646"/>
        <v>8.6999999999999993</v>
      </c>
      <c r="BV569" s="276">
        <f t="shared" si="647"/>
        <v>0.93333333333333335</v>
      </c>
      <c r="BW569" s="276">
        <f t="shared" si="648"/>
        <v>6.9444444444444441E-3</v>
      </c>
      <c r="BX569" s="125">
        <f t="shared" si="649"/>
        <v>1</v>
      </c>
      <c r="BY569" s="125">
        <f t="shared" si="650"/>
        <v>2.3630583229488169E-3</v>
      </c>
      <c r="BZ569" s="125">
        <f t="shared" si="651"/>
        <v>8.6999999999999993</v>
      </c>
      <c r="CA569" s="125">
        <f t="shared" si="652"/>
        <v>0.13277441033178705</v>
      </c>
      <c r="CB569" s="125">
        <f t="shared" si="653"/>
        <v>0.99970247133955847</v>
      </c>
      <c r="CC569" s="125">
        <f t="shared" si="654"/>
        <v>3592.3910661730642</v>
      </c>
      <c r="CD569" s="125">
        <f t="shared" si="655"/>
        <v>1.068839301700776</v>
      </c>
      <c r="CE569" s="125">
        <f t="shared" si="656"/>
        <v>3361</v>
      </c>
      <c r="CF569" s="304" cm="1">
        <f t="array" ref="CF569">PEDBIKE_DELAY(BW569,BV569,AG569,AH569,AP569,AQ569,AN569,L569,FALSE)</f>
        <v>194.80551535986473</v>
      </c>
      <c r="CG569" s="306">
        <f t="shared" si="657"/>
        <v>8.6999999999999993</v>
      </c>
      <c r="CH569" s="125">
        <f t="shared" si="658"/>
        <v>1</v>
      </c>
      <c r="CI569" s="125">
        <f t="shared" si="659"/>
        <v>2.3630583229488169E-3</v>
      </c>
      <c r="CJ569" s="125">
        <f t="shared" si="660"/>
        <v>8.6999999999999993</v>
      </c>
      <c r="CK569" s="125">
        <f t="shared" si="661"/>
        <v>0.99970247133955847</v>
      </c>
      <c r="CL569" s="125">
        <f t="shared" si="662"/>
        <v>1</v>
      </c>
      <c r="CM569" s="125">
        <f t="shared" si="663"/>
        <v>3591.3222268713635</v>
      </c>
      <c r="CN569" s="125">
        <f t="shared" si="664"/>
        <v>1.068839301700776</v>
      </c>
      <c r="CO569" s="127">
        <f t="shared" si="665"/>
        <v>3361</v>
      </c>
      <c r="CP569" s="125" cm="1">
        <f t="array" ref="CP569">PEDBIKE_DELAY(BW569,AW569,AG569,AH569,AP569,AQ569,AN569,L569,FALSE)</f>
        <v>194.80551535986473</v>
      </c>
      <c r="CQ569" s="126">
        <f t="shared" si="666"/>
        <v>30.5</v>
      </c>
      <c r="CR569" s="126">
        <f t="shared" si="667"/>
        <v>78.5</v>
      </c>
      <c r="CS569" s="126">
        <f t="shared" si="668"/>
        <v>54.5</v>
      </c>
      <c r="CT569" s="304">
        <f t="shared" si="669"/>
        <v>35.950000000000003</v>
      </c>
      <c r="CU569" s="126">
        <f t="shared" si="680"/>
        <v>0</v>
      </c>
      <c r="CV569" s="126">
        <f t="shared" si="670"/>
        <v>0</v>
      </c>
      <c r="CW569" s="127">
        <f t="shared" si="671"/>
        <v>0</v>
      </c>
      <c r="CX569" s="124">
        <f t="shared" si="672"/>
        <v>12</v>
      </c>
      <c r="CY569" s="124">
        <f t="shared" si="681"/>
        <v>3.8219999999999996</v>
      </c>
      <c r="CZ569" s="124">
        <f t="shared" si="682"/>
        <v>0</v>
      </c>
      <c r="DA569" s="125">
        <f t="shared" si="673"/>
        <v>-1.7006999999999999</v>
      </c>
      <c r="DB569" s="125">
        <f t="shared" si="674"/>
        <v>0.69299999999999995</v>
      </c>
      <c r="DC569" s="125">
        <f t="shared" si="675"/>
        <v>3.1246999999999994</v>
      </c>
      <c r="DD569" s="125">
        <f t="shared" si="683"/>
        <v>4.9466999999999999</v>
      </c>
      <c r="DE569" s="298" t="str">
        <f t="shared" si="676"/>
        <v>C</v>
      </c>
    </row>
    <row r="570" spans="1:109" x14ac:dyDescent="0.25">
      <c r="A570" s="23">
        <v>100</v>
      </c>
      <c r="B570" s="23">
        <v>45</v>
      </c>
      <c r="C570" s="23">
        <v>4</v>
      </c>
      <c r="D570" s="23" t="s">
        <v>267</v>
      </c>
      <c r="E570" s="312">
        <f t="shared" si="608"/>
        <v>2.1417302291771612</v>
      </c>
      <c r="F570" s="287" t="str">
        <f t="shared" si="609"/>
        <v>B</v>
      </c>
      <c r="G570" s="312">
        <f t="shared" si="610"/>
        <v>2.4894500000000002</v>
      </c>
      <c r="H570" s="312">
        <f t="shared" si="610"/>
        <v>0.89895000000000014</v>
      </c>
      <c r="I570" s="287" t="str">
        <f t="shared" si="611"/>
        <v>B</v>
      </c>
      <c r="J570" s="320">
        <f t="shared" si="677"/>
        <v>4</v>
      </c>
      <c r="K570" s="80">
        <f t="shared" si="678"/>
        <v>4</v>
      </c>
      <c r="L570" s="82">
        <f t="shared" si="679"/>
        <v>4</v>
      </c>
      <c r="M570" s="80">
        <f t="shared" si="612"/>
        <v>45</v>
      </c>
      <c r="N570" s="80">
        <f t="shared" si="613"/>
        <v>20</v>
      </c>
      <c r="O570" s="80">
        <f t="shared" si="614"/>
        <v>20</v>
      </c>
      <c r="P570" s="80">
        <f t="shared" si="615"/>
        <v>100</v>
      </c>
      <c r="Q570" s="80">
        <f t="shared" si="616"/>
        <v>280</v>
      </c>
      <c r="R570" s="80">
        <f t="shared" si="617"/>
        <v>280</v>
      </c>
      <c r="S570" s="80">
        <f t="shared" si="618"/>
        <v>10</v>
      </c>
      <c r="T570" s="80">
        <f>0</f>
        <v>0</v>
      </c>
      <c r="U570" s="80">
        <f>'Int. Sens. Plot'!$B$2</f>
        <v>100</v>
      </c>
      <c r="V570" s="80">
        <f>'Int. Sens. Plot'!$B$3</f>
        <v>25</v>
      </c>
      <c r="W570" s="80">
        <f t="shared" si="619"/>
        <v>5</v>
      </c>
      <c r="X570" s="80">
        <f t="shared" si="620"/>
        <v>5</v>
      </c>
      <c r="Y570" s="225">
        <v>0.5</v>
      </c>
      <c r="Z570" s="80">
        <v>0</v>
      </c>
      <c r="AA570" s="86">
        <v>45</v>
      </c>
      <c r="AB570" s="86">
        <v>5</v>
      </c>
      <c r="AC570" s="80">
        <v>90</v>
      </c>
      <c r="AD570" s="80">
        <v>45</v>
      </c>
      <c r="AE570" s="80">
        <v>12</v>
      </c>
      <c r="AF570" s="80">
        <f t="shared" si="621"/>
        <v>57</v>
      </c>
      <c r="AG570" s="80">
        <f t="shared" si="622"/>
        <v>57</v>
      </c>
      <c r="AH570" s="86">
        <v>0</v>
      </c>
      <c r="AI570" s="86">
        <v>12</v>
      </c>
      <c r="AJ570" s="40">
        <v>550.9</v>
      </c>
      <c r="AK570" s="86">
        <v>9</v>
      </c>
      <c r="AL570" s="86">
        <v>0</v>
      </c>
      <c r="AM570" s="91">
        <v>1</v>
      </c>
      <c r="AN570" s="91">
        <v>0.1</v>
      </c>
      <c r="AO570" s="122">
        <v>3.5</v>
      </c>
      <c r="AP570" s="122">
        <v>10</v>
      </c>
      <c r="AQ570" s="122">
        <v>3</v>
      </c>
      <c r="AR570" s="122">
        <v>3</v>
      </c>
      <c r="AS570" s="122" t="str">
        <f t="shared" si="623"/>
        <v>Free</v>
      </c>
      <c r="AT570" s="119" t="s">
        <v>74</v>
      </c>
      <c r="AU570" s="321" t="s">
        <v>74</v>
      </c>
      <c r="AV570" s="306">
        <f t="shared" si="624"/>
        <v>19.285714285714285</v>
      </c>
      <c r="AW570" s="276">
        <f t="shared" si="625"/>
        <v>7.7777777777777779E-2</v>
      </c>
      <c r="AX570" s="276">
        <f t="shared" si="626"/>
        <v>2.7777777777777776E-2</v>
      </c>
      <c r="AY570" s="125">
        <f t="shared" si="627"/>
        <v>1.0737530109471614</v>
      </c>
      <c r="AZ570" s="125">
        <f t="shared" si="628"/>
        <v>1.610629516420742</v>
      </c>
      <c r="BA570" s="125">
        <f t="shared" si="629"/>
        <v>19.433220307608607</v>
      </c>
      <c r="BB570" s="125">
        <f t="shared" si="630"/>
        <v>0.31467916125729578</v>
      </c>
      <c r="BC570" s="125">
        <f t="shared" si="631"/>
        <v>0.77941511464762558</v>
      </c>
      <c r="BD570" s="326">
        <f t="shared" si="632"/>
        <v>33.353518293623779</v>
      </c>
      <c r="BE570" s="125">
        <f t="shared" si="633"/>
        <v>4</v>
      </c>
      <c r="BF570" s="125">
        <f t="shared" si="634"/>
        <v>235.10550661108735</v>
      </c>
      <c r="BG570" s="125">
        <f t="shared" si="635"/>
        <v>1.3886920442435355</v>
      </c>
      <c r="BH570" s="127">
        <f t="shared" si="636"/>
        <v>17.5</v>
      </c>
      <c r="BI570" s="125">
        <f t="shared" si="637"/>
        <v>0.10237499999999998</v>
      </c>
      <c r="BJ570" s="125">
        <f t="shared" si="638"/>
        <v>1.4225E-2</v>
      </c>
      <c r="BK570" s="127">
        <f t="shared" si="639"/>
        <v>49</v>
      </c>
      <c r="BL570" s="126">
        <f>IF(AS570="Signalized",(AC570-BK570)^2/(2*AC570),IF(AS570="Free",PEDBIKE_DELAY(AX570,AW570,AF570,AE570,AO570,AR570,AM570,L570,TRUE),IF(AS570="Stop",1,"Control N/A!")))</f>
        <v>2.4996837223441588</v>
      </c>
      <c r="BM570" s="125">
        <f t="shared" si="640"/>
        <v>3.6738184933625628E-2</v>
      </c>
      <c r="BN570" s="125">
        <f t="shared" si="641"/>
        <v>2.1417302291771612</v>
      </c>
      <c r="BO570" s="124" t="str">
        <f t="shared" si="642"/>
        <v>B</v>
      </c>
      <c r="BP570" s="310"/>
      <c r="BQ570" s="302">
        <f t="shared" si="643"/>
        <v>1500</v>
      </c>
      <c r="BR570" s="126">
        <v>555</v>
      </c>
      <c r="BS570" s="127">
        <f t="shared" si="644"/>
        <v>34.354735629466106</v>
      </c>
      <c r="BT570" s="126">
        <f t="shared" si="645"/>
        <v>17.684532194038503</v>
      </c>
      <c r="BU570" s="303">
        <f t="shared" si="646"/>
        <v>8.6999999999999993</v>
      </c>
      <c r="BV570" s="276">
        <f t="shared" si="647"/>
        <v>7.7777777777777779E-2</v>
      </c>
      <c r="BW570" s="276">
        <f t="shared" si="648"/>
        <v>6.9444444444444441E-3</v>
      </c>
      <c r="BX570" s="125">
        <f t="shared" si="649"/>
        <v>1</v>
      </c>
      <c r="BY570" s="125">
        <f t="shared" si="650"/>
        <v>6.8317239642296843E-2</v>
      </c>
      <c r="BZ570" s="125">
        <f t="shared" si="651"/>
        <v>8.6999999999999993</v>
      </c>
      <c r="CA570" s="125">
        <f t="shared" si="652"/>
        <v>1.180115862305986E-2</v>
      </c>
      <c r="CB570" s="125">
        <f t="shared" si="653"/>
        <v>0.4916914666578065</v>
      </c>
      <c r="CC570" s="125">
        <f t="shared" si="654"/>
        <v>7.5999513045549545</v>
      </c>
      <c r="CD570" s="125">
        <f t="shared" si="655"/>
        <v>3.863120101090435</v>
      </c>
      <c r="CE570" s="125">
        <f t="shared" si="656"/>
        <v>2</v>
      </c>
      <c r="CF570" s="304" cm="1">
        <f t="array" ref="CF570">PEDBIKE_DELAY(BW570,BV570,AG570,AH570,AP570,AQ570,AN570,L570,FALSE)</f>
        <v>1.9532750203840155</v>
      </c>
      <c r="CG570" s="306">
        <f t="shared" si="657"/>
        <v>8.6999999999999993</v>
      </c>
      <c r="CH570" s="125">
        <f t="shared" si="658"/>
        <v>1</v>
      </c>
      <c r="CI570" s="125">
        <f t="shared" si="659"/>
        <v>6.8317239642296843E-2</v>
      </c>
      <c r="CJ570" s="125">
        <f t="shared" si="660"/>
        <v>8.6999999999999993</v>
      </c>
      <c r="CK570" s="125">
        <f t="shared" si="661"/>
        <v>0.49169146665780539</v>
      </c>
      <c r="CL570" s="125">
        <f t="shared" si="662"/>
        <v>1</v>
      </c>
      <c r="CM570" s="125">
        <f t="shared" si="663"/>
        <v>3.7368312034645355</v>
      </c>
      <c r="CN570" s="125">
        <f t="shared" si="664"/>
        <v>3.863120101090435</v>
      </c>
      <c r="CO570" s="127">
        <f t="shared" si="665"/>
        <v>2</v>
      </c>
      <c r="CP570" s="125" cm="1">
        <f t="array" ref="CP570">PEDBIKE_DELAY(BW570,AW570,AG570,AH570,AP570,AQ570,AN570,L570,FALSE)</f>
        <v>1.9532750203840155</v>
      </c>
      <c r="CQ570" s="126">
        <f t="shared" si="666"/>
        <v>30.5</v>
      </c>
      <c r="CR570" s="126">
        <f t="shared" si="667"/>
        <v>78.5</v>
      </c>
      <c r="CS570" s="126">
        <f t="shared" si="668"/>
        <v>54.5</v>
      </c>
      <c r="CT570" s="304">
        <f t="shared" si="669"/>
        <v>31.134532194038506</v>
      </c>
      <c r="CU570" s="126">
        <f t="shared" si="680"/>
        <v>0</v>
      </c>
      <c r="CV570" s="126">
        <f t="shared" si="670"/>
        <v>0</v>
      </c>
      <c r="CW570" s="127">
        <f t="shared" si="671"/>
        <v>0</v>
      </c>
      <c r="CX570" s="124">
        <f t="shared" si="672"/>
        <v>12</v>
      </c>
      <c r="CY570" s="124">
        <f t="shared" si="681"/>
        <v>0.40949999999999992</v>
      </c>
      <c r="CZ570" s="124">
        <f t="shared" si="682"/>
        <v>0</v>
      </c>
      <c r="DA570" s="125">
        <f t="shared" si="673"/>
        <v>-1.7006999999999999</v>
      </c>
      <c r="DB570" s="125">
        <f t="shared" si="674"/>
        <v>5.7750000000000003E-2</v>
      </c>
      <c r="DC570" s="125">
        <f t="shared" si="675"/>
        <v>2.4894500000000002</v>
      </c>
      <c r="DD570" s="125">
        <f t="shared" si="683"/>
        <v>0.89895000000000014</v>
      </c>
      <c r="DE570" s="298" t="str">
        <f t="shared" si="676"/>
        <v>B</v>
      </c>
    </row>
    <row r="571" spans="1:109" x14ac:dyDescent="0.25">
      <c r="A571" s="23">
        <v>200</v>
      </c>
      <c r="B571" s="23">
        <v>45</v>
      </c>
      <c r="C571" s="23">
        <v>4</v>
      </c>
      <c r="D571" s="23" t="s">
        <v>267</v>
      </c>
      <c r="E571" s="312">
        <f t="shared" si="608"/>
        <v>2.2568403922050866</v>
      </c>
      <c r="F571" s="287" t="str">
        <f t="shared" si="609"/>
        <v>B</v>
      </c>
      <c r="G571" s="312">
        <f t="shared" si="610"/>
        <v>2.5471999999999997</v>
      </c>
      <c r="H571" s="312">
        <f t="shared" si="610"/>
        <v>1.3662000000000001</v>
      </c>
      <c r="I571" s="287" t="str">
        <f t="shared" si="611"/>
        <v>B</v>
      </c>
      <c r="J571" s="320">
        <f t="shared" si="677"/>
        <v>4</v>
      </c>
      <c r="K571" s="80">
        <f t="shared" si="678"/>
        <v>4</v>
      </c>
      <c r="L571" s="82">
        <f t="shared" si="679"/>
        <v>4</v>
      </c>
      <c r="M571" s="80">
        <f t="shared" si="612"/>
        <v>45</v>
      </c>
      <c r="N571" s="80">
        <f t="shared" si="613"/>
        <v>40</v>
      </c>
      <c r="O571" s="80">
        <f t="shared" si="614"/>
        <v>40</v>
      </c>
      <c r="P571" s="80">
        <f t="shared" si="615"/>
        <v>200</v>
      </c>
      <c r="Q571" s="80">
        <f t="shared" si="616"/>
        <v>560</v>
      </c>
      <c r="R571" s="80">
        <f t="shared" si="617"/>
        <v>560</v>
      </c>
      <c r="S571" s="80">
        <f t="shared" si="618"/>
        <v>20</v>
      </c>
      <c r="T571" s="80">
        <f>0</f>
        <v>0</v>
      </c>
      <c r="U571" s="80">
        <f>'Int. Sens. Plot'!$B$2</f>
        <v>100</v>
      </c>
      <c r="V571" s="80">
        <f>'Int. Sens. Plot'!$B$3</f>
        <v>25</v>
      </c>
      <c r="W571" s="80">
        <f t="shared" si="619"/>
        <v>5</v>
      </c>
      <c r="X571" s="80">
        <f t="shared" si="620"/>
        <v>5</v>
      </c>
      <c r="Y571" s="225">
        <v>0.5</v>
      </c>
      <c r="Z571" s="80">
        <v>0</v>
      </c>
      <c r="AA571" s="86">
        <v>45</v>
      </c>
      <c r="AB571" s="86">
        <v>5</v>
      </c>
      <c r="AC571" s="80">
        <v>90</v>
      </c>
      <c r="AD571" s="80">
        <v>45</v>
      </c>
      <c r="AE571" s="80">
        <v>12</v>
      </c>
      <c r="AF571" s="80">
        <f t="shared" si="621"/>
        <v>57</v>
      </c>
      <c r="AG571" s="80">
        <f t="shared" si="622"/>
        <v>57</v>
      </c>
      <c r="AH571" s="86">
        <v>0</v>
      </c>
      <c r="AI571" s="86">
        <v>12</v>
      </c>
      <c r="AJ571" s="40">
        <v>551.9</v>
      </c>
      <c r="AK571" s="86">
        <v>9</v>
      </c>
      <c r="AL571" s="86">
        <v>0</v>
      </c>
      <c r="AM571" s="91">
        <v>1</v>
      </c>
      <c r="AN571" s="91">
        <v>0.1</v>
      </c>
      <c r="AO571" s="122">
        <v>3.5</v>
      </c>
      <c r="AP571" s="122">
        <v>10</v>
      </c>
      <c r="AQ571" s="122">
        <v>3</v>
      </c>
      <c r="AR571" s="122">
        <v>3</v>
      </c>
      <c r="AS571" s="122" t="str">
        <f t="shared" si="623"/>
        <v>Free</v>
      </c>
      <c r="AT571" s="119" t="s">
        <v>74</v>
      </c>
      <c r="AU571" s="321" t="s">
        <v>74</v>
      </c>
      <c r="AV571" s="306">
        <f t="shared" si="624"/>
        <v>19.285714285714285</v>
      </c>
      <c r="AW571" s="276">
        <f t="shared" si="625"/>
        <v>0.15555555555555556</v>
      </c>
      <c r="AX571" s="276">
        <f t="shared" si="626"/>
        <v>2.7777777777777776E-2</v>
      </c>
      <c r="AY571" s="125">
        <f t="shared" si="627"/>
        <v>2.3598932431625417</v>
      </c>
      <c r="AZ571" s="125">
        <f t="shared" si="628"/>
        <v>3.5398398647438127</v>
      </c>
      <c r="BA571" s="125">
        <f t="shared" si="629"/>
        <v>22.005500772039369</v>
      </c>
      <c r="BB571" s="125">
        <f t="shared" si="630"/>
        <v>0.57504392760413836</v>
      </c>
      <c r="BC571" s="125">
        <f t="shared" si="631"/>
        <v>0.96738809580384855</v>
      </c>
      <c r="BD571" s="326">
        <f t="shared" si="632"/>
        <v>174.37612644012569</v>
      </c>
      <c r="BE571" s="125">
        <f t="shared" si="633"/>
        <v>20</v>
      </c>
      <c r="BF571" s="125">
        <f t="shared" si="634"/>
        <v>54.490343605789612</v>
      </c>
      <c r="BG571" s="125">
        <f t="shared" si="635"/>
        <v>1.3886920442435355</v>
      </c>
      <c r="BH571" s="127">
        <f t="shared" si="636"/>
        <v>35</v>
      </c>
      <c r="BI571" s="125">
        <f t="shared" si="637"/>
        <v>0.20474999999999996</v>
      </c>
      <c r="BJ571" s="125">
        <f t="shared" si="638"/>
        <v>2.845E-2</v>
      </c>
      <c r="BK571" s="127">
        <f t="shared" si="639"/>
        <v>49</v>
      </c>
      <c r="BL571" s="126">
        <f>IF(AS571="Signalized",(AC571-BK571)^2/(2*AC571),IF(AS571="Free",PEDBIKE_DELAY(AX571,AW571,AF571,AE571,AO571,AR571,AM571,L571,TRUE),IF(AS571="Stop",1,"Control N/A!")))</f>
        <v>2.4085169174184795</v>
      </c>
      <c r="BM571" s="125">
        <f t="shared" si="640"/>
        <v>3.5248347961551151E-2</v>
      </c>
      <c r="BN571" s="125">
        <f t="shared" si="641"/>
        <v>2.2568403922050866</v>
      </c>
      <c r="BO571" s="124" t="str">
        <f t="shared" si="642"/>
        <v>B</v>
      </c>
      <c r="BP571" s="310"/>
      <c r="BQ571" s="302">
        <f t="shared" si="643"/>
        <v>1500</v>
      </c>
      <c r="BR571" s="126">
        <v>556</v>
      </c>
      <c r="BS571" s="127">
        <f t="shared" si="644"/>
        <v>1.5562754410385899</v>
      </c>
      <c r="BT571" s="126">
        <f t="shared" si="645"/>
        <v>22.5</v>
      </c>
      <c r="BU571" s="303">
        <f t="shared" si="646"/>
        <v>8.6999999999999993</v>
      </c>
      <c r="BV571" s="276">
        <f t="shared" si="647"/>
        <v>0.15555555555555556</v>
      </c>
      <c r="BW571" s="276">
        <f t="shared" si="648"/>
        <v>6.9444444444444441E-3</v>
      </c>
      <c r="BX571" s="125">
        <f t="shared" si="649"/>
        <v>1</v>
      </c>
      <c r="BY571" s="125">
        <f t="shared" si="650"/>
        <v>3.9038437134895437E-2</v>
      </c>
      <c r="BZ571" s="125">
        <f t="shared" si="651"/>
        <v>8.6999999999999993</v>
      </c>
      <c r="CA571" s="125">
        <f t="shared" si="652"/>
        <v>2.3463049901273125E-2</v>
      </c>
      <c r="CB571" s="125">
        <f t="shared" si="653"/>
        <v>0.74162243493150815</v>
      </c>
      <c r="CC571" s="125">
        <f t="shared" si="654"/>
        <v>13.149495893718882</v>
      </c>
      <c r="CD571" s="125">
        <f t="shared" si="655"/>
        <v>3.3975347308972377</v>
      </c>
      <c r="CE571" s="125">
        <f t="shared" si="656"/>
        <v>4</v>
      </c>
      <c r="CF571" s="304" cm="1">
        <f t="array" ref="CF571">PEDBIKE_DELAY(BW571,BV571,AG571,AH571,AP571,AQ571,AN571,L571,FALSE)</f>
        <v>4.6274339427604669</v>
      </c>
      <c r="CG571" s="306">
        <f t="shared" si="657"/>
        <v>8.6999999999999993</v>
      </c>
      <c r="CH571" s="125">
        <f t="shared" si="658"/>
        <v>1</v>
      </c>
      <c r="CI571" s="125">
        <f t="shared" si="659"/>
        <v>3.9038437134895437E-2</v>
      </c>
      <c r="CJ571" s="125">
        <f t="shared" si="660"/>
        <v>8.6999999999999993</v>
      </c>
      <c r="CK571" s="125">
        <f t="shared" si="661"/>
        <v>0.74162243493150704</v>
      </c>
      <c r="CL571" s="125">
        <f t="shared" si="662"/>
        <v>1</v>
      </c>
      <c r="CM571" s="125">
        <f t="shared" si="663"/>
        <v>9.7519611628216651</v>
      </c>
      <c r="CN571" s="125">
        <f t="shared" si="664"/>
        <v>3.3975347308972377</v>
      </c>
      <c r="CO571" s="127">
        <f t="shared" si="665"/>
        <v>4</v>
      </c>
      <c r="CP571" s="125" cm="1">
        <f t="array" ref="CP571">PEDBIKE_DELAY(BW571,AW571,AG571,AH571,AP571,AQ571,AN571,L571,FALSE)</f>
        <v>4.6274339427604669</v>
      </c>
      <c r="CQ571" s="126">
        <f t="shared" si="666"/>
        <v>30.5</v>
      </c>
      <c r="CR571" s="126">
        <f t="shared" si="667"/>
        <v>78.5</v>
      </c>
      <c r="CS571" s="126">
        <f t="shared" si="668"/>
        <v>54.5</v>
      </c>
      <c r="CT571" s="304">
        <f t="shared" si="669"/>
        <v>35.950000000000003</v>
      </c>
      <c r="CU571" s="126">
        <f t="shared" si="680"/>
        <v>0</v>
      </c>
      <c r="CV571" s="126">
        <f t="shared" si="670"/>
        <v>0</v>
      </c>
      <c r="CW571" s="127">
        <f t="shared" si="671"/>
        <v>0</v>
      </c>
      <c r="CX571" s="124">
        <f t="shared" si="672"/>
        <v>12</v>
      </c>
      <c r="CY571" s="124">
        <f t="shared" si="681"/>
        <v>0.81899999999999984</v>
      </c>
      <c r="CZ571" s="124">
        <f t="shared" si="682"/>
        <v>0</v>
      </c>
      <c r="DA571" s="125">
        <f t="shared" si="673"/>
        <v>-1.7006999999999999</v>
      </c>
      <c r="DB571" s="125">
        <f t="shared" si="674"/>
        <v>0.11550000000000001</v>
      </c>
      <c r="DC571" s="125">
        <f t="shared" si="675"/>
        <v>2.5471999999999997</v>
      </c>
      <c r="DD571" s="125">
        <f t="shared" si="683"/>
        <v>1.3662000000000001</v>
      </c>
      <c r="DE571" s="298" t="str">
        <f t="shared" si="676"/>
        <v>B</v>
      </c>
    </row>
    <row r="572" spans="1:109" x14ac:dyDescent="0.25">
      <c r="A572" s="23">
        <v>300</v>
      </c>
      <c r="B572" s="23">
        <v>45</v>
      </c>
      <c r="C572" s="23">
        <v>4</v>
      </c>
      <c r="D572" s="23" t="s">
        <v>267</v>
      </c>
      <c r="E572" s="312">
        <f t="shared" si="608"/>
        <v>2.3650087181853334</v>
      </c>
      <c r="F572" s="287" t="str">
        <f t="shared" si="609"/>
        <v>B</v>
      </c>
      <c r="G572" s="312">
        <f t="shared" si="610"/>
        <v>2.6049500000000001</v>
      </c>
      <c r="H572" s="312">
        <f t="shared" si="610"/>
        <v>1.83345</v>
      </c>
      <c r="I572" s="287" t="str">
        <f t="shared" si="611"/>
        <v>B</v>
      </c>
      <c r="J572" s="320">
        <f t="shared" si="677"/>
        <v>4</v>
      </c>
      <c r="K572" s="80">
        <f t="shared" si="678"/>
        <v>4</v>
      </c>
      <c r="L572" s="82">
        <f t="shared" si="679"/>
        <v>4</v>
      </c>
      <c r="M572" s="80">
        <f t="shared" si="612"/>
        <v>45</v>
      </c>
      <c r="N572" s="80">
        <f t="shared" si="613"/>
        <v>60</v>
      </c>
      <c r="O572" s="80">
        <f t="shared" si="614"/>
        <v>60</v>
      </c>
      <c r="P572" s="80">
        <f t="shared" si="615"/>
        <v>300</v>
      </c>
      <c r="Q572" s="80">
        <f t="shared" si="616"/>
        <v>840</v>
      </c>
      <c r="R572" s="80">
        <f t="shared" si="617"/>
        <v>840</v>
      </c>
      <c r="S572" s="80">
        <f t="shared" si="618"/>
        <v>30</v>
      </c>
      <c r="T572" s="80">
        <f>0</f>
        <v>0</v>
      </c>
      <c r="U572" s="80">
        <f>'Int. Sens. Plot'!$B$2</f>
        <v>100</v>
      </c>
      <c r="V572" s="80">
        <f>'Int. Sens. Plot'!$B$3</f>
        <v>25</v>
      </c>
      <c r="W572" s="80">
        <f t="shared" si="619"/>
        <v>5</v>
      </c>
      <c r="X572" s="80">
        <f t="shared" si="620"/>
        <v>5</v>
      </c>
      <c r="Y572" s="225">
        <v>0.5</v>
      </c>
      <c r="Z572" s="80">
        <v>0</v>
      </c>
      <c r="AA572" s="86">
        <v>45</v>
      </c>
      <c r="AB572" s="86">
        <v>5</v>
      </c>
      <c r="AC572" s="80">
        <v>90</v>
      </c>
      <c r="AD572" s="80">
        <v>45</v>
      </c>
      <c r="AE572" s="80">
        <v>12</v>
      </c>
      <c r="AF572" s="80">
        <f t="shared" si="621"/>
        <v>57</v>
      </c>
      <c r="AG572" s="80">
        <f t="shared" si="622"/>
        <v>57</v>
      </c>
      <c r="AH572" s="86">
        <v>0</v>
      </c>
      <c r="AI572" s="86">
        <v>12</v>
      </c>
      <c r="AJ572" s="40">
        <v>552.9</v>
      </c>
      <c r="AK572" s="86">
        <v>9</v>
      </c>
      <c r="AL572" s="86">
        <v>0</v>
      </c>
      <c r="AM572" s="91">
        <v>1</v>
      </c>
      <c r="AN572" s="91">
        <v>0.1</v>
      </c>
      <c r="AO572" s="122">
        <v>3.5</v>
      </c>
      <c r="AP572" s="122">
        <v>10</v>
      </c>
      <c r="AQ572" s="122">
        <v>3</v>
      </c>
      <c r="AR572" s="122">
        <v>3</v>
      </c>
      <c r="AS572" s="122" t="str">
        <f t="shared" si="623"/>
        <v>Free</v>
      </c>
      <c r="AT572" s="119" t="s">
        <v>74</v>
      </c>
      <c r="AU572" s="321" t="s">
        <v>74</v>
      </c>
      <c r="AV572" s="306">
        <f t="shared" si="624"/>
        <v>19.285714285714285</v>
      </c>
      <c r="AW572" s="276">
        <f t="shared" si="625"/>
        <v>0.23333333333333334</v>
      </c>
      <c r="AX572" s="276">
        <f t="shared" si="626"/>
        <v>2.7777777777777776E-2</v>
      </c>
      <c r="AY572" s="125">
        <f t="shared" si="627"/>
        <v>6.732853941610216</v>
      </c>
      <c r="AZ572" s="125">
        <f t="shared" si="628"/>
        <v>10.099280912415324</v>
      </c>
      <c r="BA572" s="125">
        <f t="shared" si="629"/>
        <v>30.751422168934717</v>
      </c>
      <c r="BB572" s="125">
        <f t="shared" si="630"/>
        <v>0.83367855707163208</v>
      </c>
      <c r="BC572" s="125">
        <f t="shared" si="631"/>
        <v>0.99923476825809565</v>
      </c>
      <c r="BD572" s="326">
        <f t="shared" si="632"/>
        <v>5569.7693479872987</v>
      </c>
      <c r="BE572" s="125">
        <f t="shared" si="633"/>
        <v>90</v>
      </c>
      <c r="BF572" s="125">
        <f t="shared" si="634"/>
        <v>24.353643848965135</v>
      </c>
      <c r="BG572" s="125">
        <f t="shared" si="635"/>
        <v>1.3886920442435355</v>
      </c>
      <c r="BH572" s="127">
        <f t="shared" si="636"/>
        <v>52.5</v>
      </c>
      <c r="BI572" s="125">
        <f t="shared" si="637"/>
        <v>0.30712499999999998</v>
      </c>
      <c r="BJ572" s="125">
        <f t="shared" si="638"/>
        <v>4.2674999999999998E-2</v>
      </c>
      <c r="BK572" s="127">
        <f t="shared" si="639"/>
        <v>49</v>
      </c>
      <c r="BL572" s="126">
        <f>IF(AS572="Signalized",(AC572-BK572)^2/(2*AC572),IF(AS572="Free",PEDBIKE_DELAY(AX572,AW572,AF572,AE572,AO572,AR572,AM572,L572,TRUE),IF(AS572="Stop",1,"Control N/A!")))</f>
        <v>1.9517862639718915</v>
      </c>
      <c r="BM572" s="125">
        <f t="shared" si="640"/>
        <v>2.6816673941797816E-2</v>
      </c>
      <c r="BN572" s="125">
        <f t="shared" si="641"/>
        <v>2.3650087181853334</v>
      </c>
      <c r="BO572" s="124" t="str">
        <f t="shared" si="642"/>
        <v>B</v>
      </c>
      <c r="BP572" s="310"/>
      <c r="BQ572" s="302">
        <f t="shared" si="643"/>
        <v>1500</v>
      </c>
      <c r="BR572" s="126">
        <v>557</v>
      </c>
      <c r="BS572" s="127">
        <f t="shared" si="644"/>
        <v>6.9720552988279144E-2</v>
      </c>
      <c r="BT572" s="126">
        <f t="shared" si="645"/>
        <v>22.5</v>
      </c>
      <c r="BU572" s="303">
        <f t="shared" si="646"/>
        <v>8.6999999999999993</v>
      </c>
      <c r="BV572" s="276">
        <f t="shared" si="647"/>
        <v>0.23333333333333334</v>
      </c>
      <c r="BW572" s="276">
        <f t="shared" si="648"/>
        <v>6.9444444444444441E-3</v>
      </c>
      <c r="BX572" s="125">
        <f t="shared" si="649"/>
        <v>1</v>
      </c>
      <c r="BY572" s="125">
        <f t="shared" si="650"/>
        <v>2.2809739234830238E-2</v>
      </c>
      <c r="BZ572" s="125">
        <f t="shared" si="651"/>
        <v>8.6999999999999993</v>
      </c>
      <c r="CA572" s="125">
        <f t="shared" si="652"/>
        <v>3.4987317350667291E-2</v>
      </c>
      <c r="CB572" s="125">
        <f t="shared" si="653"/>
        <v>0.86866447885150699</v>
      </c>
      <c r="CC572" s="125">
        <f t="shared" si="654"/>
        <v>22.616424261696668</v>
      </c>
      <c r="CD572" s="125">
        <f t="shared" si="655"/>
        <v>2.9703398669253551</v>
      </c>
      <c r="CE572" s="125">
        <f t="shared" si="656"/>
        <v>8</v>
      </c>
      <c r="CF572" s="304" cm="1">
        <f t="array" ref="CF572">PEDBIKE_DELAY(BW572,BV572,AG572,AH572,AP572,AQ572,AN572,L572,FALSE)</f>
        <v>8.3211197491540823</v>
      </c>
      <c r="CG572" s="306">
        <f t="shared" si="657"/>
        <v>8.6999999999999993</v>
      </c>
      <c r="CH572" s="125">
        <f t="shared" si="658"/>
        <v>1</v>
      </c>
      <c r="CI572" s="125">
        <f t="shared" si="659"/>
        <v>2.2809739234830238E-2</v>
      </c>
      <c r="CJ572" s="125">
        <f t="shared" si="660"/>
        <v>8.6999999999999993</v>
      </c>
      <c r="CK572" s="125">
        <f t="shared" si="661"/>
        <v>0.86866447885150688</v>
      </c>
      <c r="CL572" s="125">
        <f t="shared" si="662"/>
        <v>1</v>
      </c>
      <c r="CM572" s="125">
        <f t="shared" si="663"/>
        <v>19.646084394771314</v>
      </c>
      <c r="CN572" s="125">
        <f t="shared" si="664"/>
        <v>2.9703398669253551</v>
      </c>
      <c r="CO572" s="127">
        <f t="shared" si="665"/>
        <v>8</v>
      </c>
      <c r="CP572" s="125" cm="1">
        <f t="array" ref="CP572">PEDBIKE_DELAY(BW572,AW572,AG572,AH572,AP572,AQ572,AN572,L572,FALSE)</f>
        <v>8.3211197491540823</v>
      </c>
      <c r="CQ572" s="126">
        <f t="shared" si="666"/>
        <v>30.5</v>
      </c>
      <c r="CR572" s="126">
        <f t="shared" si="667"/>
        <v>78.5</v>
      </c>
      <c r="CS572" s="126">
        <f t="shared" si="668"/>
        <v>54.5</v>
      </c>
      <c r="CT572" s="304">
        <f t="shared" si="669"/>
        <v>35.950000000000003</v>
      </c>
      <c r="CU572" s="126">
        <f t="shared" si="680"/>
        <v>0</v>
      </c>
      <c r="CV572" s="126">
        <f t="shared" si="670"/>
        <v>0</v>
      </c>
      <c r="CW572" s="127">
        <f t="shared" si="671"/>
        <v>0</v>
      </c>
      <c r="CX572" s="124">
        <f t="shared" si="672"/>
        <v>12</v>
      </c>
      <c r="CY572" s="124">
        <f t="shared" si="681"/>
        <v>1.2284999999999999</v>
      </c>
      <c r="CZ572" s="124">
        <f t="shared" si="682"/>
        <v>0</v>
      </c>
      <c r="DA572" s="125">
        <f t="shared" si="673"/>
        <v>-1.7006999999999999</v>
      </c>
      <c r="DB572" s="125">
        <f t="shared" si="674"/>
        <v>0.17324999999999999</v>
      </c>
      <c r="DC572" s="125">
        <f t="shared" si="675"/>
        <v>2.6049500000000001</v>
      </c>
      <c r="DD572" s="125">
        <f t="shared" si="683"/>
        <v>1.83345</v>
      </c>
      <c r="DE572" s="298" t="str">
        <f t="shared" si="676"/>
        <v>B</v>
      </c>
    </row>
    <row r="573" spans="1:109" x14ac:dyDescent="0.25">
      <c r="A573" s="23">
        <v>400</v>
      </c>
      <c r="B573" s="23">
        <v>45</v>
      </c>
      <c r="C573" s="23">
        <v>4</v>
      </c>
      <c r="D573" s="23" t="s">
        <v>267</v>
      </c>
      <c r="E573" s="312">
        <f t="shared" si="608"/>
        <v>2.4726189999541326</v>
      </c>
      <c r="F573" s="287" t="str">
        <f t="shared" si="609"/>
        <v>B</v>
      </c>
      <c r="G573" s="312">
        <f t="shared" si="610"/>
        <v>2.6626999999999996</v>
      </c>
      <c r="H573" s="312">
        <f t="shared" si="610"/>
        <v>2.3007</v>
      </c>
      <c r="I573" s="287" t="str">
        <f t="shared" si="611"/>
        <v>B</v>
      </c>
      <c r="J573" s="320">
        <f t="shared" si="677"/>
        <v>4</v>
      </c>
      <c r="K573" s="80">
        <f t="shared" si="678"/>
        <v>4</v>
      </c>
      <c r="L573" s="82">
        <f t="shared" si="679"/>
        <v>4</v>
      </c>
      <c r="M573" s="80">
        <f t="shared" si="612"/>
        <v>45</v>
      </c>
      <c r="N573" s="80">
        <f t="shared" si="613"/>
        <v>80</v>
      </c>
      <c r="O573" s="80">
        <f t="shared" si="614"/>
        <v>80</v>
      </c>
      <c r="P573" s="80">
        <f t="shared" si="615"/>
        <v>400</v>
      </c>
      <c r="Q573" s="80">
        <f t="shared" si="616"/>
        <v>1120</v>
      </c>
      <c r="R573" s="80">
        <f t="shared" si="617"/>
        <v>1120</v>
      </c>
      <c r="S573" s="80">
        <f t="shared" si="618"/>
        <v>40</v>
      </c>
      <c r="T573" s="80">
        <f>0</f>
        <v>0</v>
      </c>
      <c r="U573" s="80">
        <f>'Int. Sens. Plot'!$B$2</f>
        <v>100</v>
      </c>
      <c r="V573" s="80">
        <f>'Int. Sens. Plot'!$B$3</f>
        <v>25</v>
      </c>
      <c r="W573" s="80">
        <f t="shared" si="619"/>
        <v>5</v>
      </c>
      <c r="X573" s="80">
        <f t="shared" si="620"/>
        <v>5</v>
      </c>
      <c r="Y573" s="225">
        <v>0.5</v>
      </c>
      <c r="Z573" s="80">
        <v>0</v>
      </c>
      <c r="AA573" s="86">
        <v>45</v>
      </c>
      <c r="AB573" s="86">
        <v>5</v>
      </c>
      <c r="AC573" s="80">
        <v>90</v>
      </c>
      <c r="AD573" s="80">
        <v>45</v>
      </c>
      <c r="AE573" s="80">
        <v>12</v>
      </c>
      <c r="AF573" s="80">
        <f t="shared" si="621"/>
        <v>57</v>
      </c>
      <c r="AG573" s="80">
        <f t="shared" si="622"/>
        <v>57</v>
      </c>
      <c r="AH573" s="86">
        <v>0</v>
      </c>
      <c r="AI573" s="86">
        <v>12</v>
      </c>
      <c r="AJ573" s="40">
        <v>553.9</v>
      </c>
      <c r="AK573" s="86">
        <v>9</v>
      </c>
      <c r="AL573" s="86">
        <v>0</v>
      </c>
      <c r="AM573" s="91">
        <v>1</v>
      </c>
      <c r="AN573" s="91">
        <v>0.1</v>
      </c>
      <c r="AO573" s="122">
        <v>3.5</v>
      </c>
      <c r="AP573" s="122">
        <v>10</v>
      </c>
      <c r="AQ573" s="122">
        <v>3</v>
      </c>
      <c r="AR573" s="122">
        <v>3</v>
      </c>
      <c r="AS573" s="122" t="str">
        <f t="shared" si="623"/>
        <v>Free</v>
      </c>
      <c r="AT573" s="119" t="s">
        <v>74</v>
      </c>
      <c r="AU573" s="321" t="s">
        <v>74</v>
      </c>
      <c r="AV573" s="306">
        <f t="shared" si="624"/>
        <v>19.285714285714285</v>
      </c>
      <c r="AW573" s="276">
        <f t="shared" si="625"/>
        <v>0.31111111111111112</v>
      </c>
      <c r="AX573" s="276">
        <f t="shared" si="626"/>
        <v>2.7777777777777776E-2</v>
      </c>
      <c r="AY573" s="125">
        <f t="shared" si="627"/>
        <v>22.403475730108074</v>
      </c>
      <c r="AZ573" s="125">
        <f t="shared" si="628"/>
        <v>33.605213595162112</v>
      </c>
      <c r="BA573" s="125">
        <f t="shared" si="629"/>
        <v>62.092665745930432</v>
      </c>
      <c r="BB573" s="125">
        <f t="shared" si="630"/>
        <v>0.99200892158734444</v>
      </c>
      <c r="BC573" s="125">
        <f t="shared" si="631"/>
        <v>0.99999999592224087</v>
      </c>
      <c r="BD573" s="326">
        <f t="shared" si="632"/>
        <v>788247995.52998173</v>
      </c>
      <c r="BE573" s="125">
        <f t="shared" si="633"/>
        <v>403</v>
      </c>
      <c r="BF573" s="125">
        <f t="shared" si="634"/>
        <v>14.703537322214153</v>
      </c>
      <c r="BG573" s="125">
        <f t="shared" si="635"/>
        <v>1.3886920442435355</v>
      </c>
      <c r="BH573" s="127">
        <f t="shared" si="636"/>
        <v>70</v>
      </c>
      <c r="BI573" s="125">
        <f t="shared" si="637"/>
        <v>0.40949999999999992</v>
      </c>
      <c r="BJ573" s="125">
        <f t="shared" si="638"/>
        <v>5.6899999999999999E-2</v>
      </c>
      <c r="BK573" s="127">
        <f t="shared" si="639"/>
        <v>49</v>
      </c>
      <c r="BL573" s="126">
        <f>IF(AS573="Signalized",(AC573-BK573)^2/(2*AC573),IF(AS573="Free",PEDBIKE_DELAY(AX573,AW573,AF573,AE573,AO573,AR573,AM573,L573,TRUE),IF(AS573="Stop",1,"Control N/A!")))</f>
        <v>1.5598076097123235</v>
      </c>
      <c r="BM573" s="125">
        <f t="shared" si="640"/>
        <v>1.782695571059676E-2</v>
      </c>
      <c r="BN573" s="125">
        <f t="shared" si="641"/>
        <v>2.4726189999541326</v>
      </c>
      <c r="BO573" s="124" t="str">
        <f t="shared" si="642"/>
        <v>B</v>
      </c>
      <c r="BP573" s="310"/>
      <c r="BQ573" s="302">
        <f t="shared" si="643"/>
        <v>1500</v>
      </c>
      <c r="BR573" s="126">
        <v>558</v>
      </c>
      <c r="BS573" s="127">
        <f t="shared" si="644"/>
        <v>3.0889415306517812E-3</v>
      </c>
      <c r="BT573" s="126">
        <f t="shared" si="645"/>
        <v>22.5</v>
      </c>
      <c r="BU573" s="303">
        <f t="shared" si="646"/>
        <v>8.6999999999999993</v>
      </c>
      <c r="BV573" s="276">
        <f t="shared" si="647"/>
        <v>0.31111111111111112</v>
      </c>
      <c r="BW573" s="276">
        <f t="shared" si="648"/>
        <v>6.9444444444444441E-3</v>
      </c>
      <c r="BX573" s="125">
        <f t="shared" si="649"/>
        <v>1</v>
      </c>
      <c r="BY573" s="125">
        <f t="shared" si="650"/>
        <v>1.3787909716257556E-2</v>
      </c>
      <c r="BZ573" s="125">
        <f t="shared" si="651"/>
        <v>8.6999999999999993</v>
      </c>
      <c r="CA573" s="125">
        <f t="shared" si="652"/>
        <v>4.6375585091876559E-2</v>
      </c>
      <c r="CB573" s="125">
        <f t="shared" si="653"/>
        <v>0.9332410338692767</v>
      </c>
      <c r="CC573" s="125">
        <f t="shared" si="654"/>
        <v>38.825275233601623</v>
      </c>
      <c r="CD573" s="125">
        <f t="shared" si="655"/>
        <v>2.5919352343360207</v>
      </c>
      <c r="CE573" s="125">
        <f t="shared" si="656"/>
        <v>15</v>
      </c>
      <c r="CF573" s="304" cm="1">
        <f t="array" ref="CF573">PEDBIKE_DELAY(BW573,BV573,AG573,AH573,AP573,AQ573,AN573,L573,FALSE)</f>
        <v>13.419391686781477</v>
      </c>
      <c r="CG573" s="306">
        <f t="shared" si="657"/>
        <v>8.6999999999999993</v>
      </c>
      <c r="CH573" s="125">
        <f t="shared" si="658"/>
        <v>1</v>
      </c>
      <c r="CI573" s="125">
        <f t="shared" si="659"/>
        <v>1.3787909716257556E-2</v>
      </c>
      <c r="CJ573" s="125">
        <f t="shared" si="660"/>
        <v>8.6999999999999993</v>
      </c>
      <c r="CK573" s="125">
        <f t="shared" si="661"/>
        <v>0.9332410338692767</v>
      </c>
      <c r="CL573" s="125">
        <f t="shared" si="662"/>
        <v>1</v>
      </c>
      <c r="CM573" s="125">
        <f t="shared" si="663"/>
        <v>36.233339999265603</v>
      </c>
      <c r="CN573" s="125">
        <f t="shared" si="664"/>
        <v>2.5919352343360207</v>
      </c>
      <c r="CO573" s="127">
        <f t="shared" si="665"/>
        <v>15</v>
      </c>
      <c r="CP573" s="125" cm="1">
        <f t="array" ref="CP573">PEDBIKE_DELAY(BW573,AW573,AG573,AH573,AP573,AQ573,AN573,L573,FALSE)</f>
        <v>13.419391686781477</v>
      </c>
      <c r="CQ573" s="126">
        <f t="shared" si="666"/>
        <v>30.5</v>
      </c>
      <c r="CR573" s="126">
        <f t="shared" si="667"/>
        <v>78.5</v>
      </c>
      <c r="CS573" s="126">
        <f t="shared" si="668"/>
        <v>54.5</v>
      </c>
      <c r="CT573" s="304">
        <f t="shared" si="669"/>
        <v>35.950000000000003</v>
      </c>
      <c r="CU573" s="126">
        <f t="shared" si="680"/>
        <v>0</v>
      </c>
      <c r="CV573" s="126">
        <f t="shared" si="670"/>
        <v>0</v>
      </c>
      <c r="CW573" s="127">
        <f t="shared" si="671"/>
        <v>0</v>
      </c>
      <c r="CX573" s="124">
        <f t="shared" si="672"/>
        <v>12</v>
      </c>
      <c r="CY573" s="124">
        <f t="shared" si="681"/>
        <v>1.6379999999999997</v>
      </c>
      <c r="CZ573" s="124">
        <f t="shared" si="682"/>
        <v>0</v>
      </c>
      <c r="DA573" s="125">
        <f t="shared" si="673"/>
        <v>-1.7006999999999999</v>
      </c>
      <c r="DB573" s="125">
        <f t="shared" si="674"/>
        <v>0.23100000000000001</v>
      </c>
      <c r="DC573" s="125">
        <f t="shared" si="675"/>
        <v>2.6626999999999996</v>
      </c>
      <c r="DD573" s="125">
        <f t="shared" si="683"/>
        <v>2.3007</v>
      </c>
      <c r="DE573" s="298" t="str">
        <f t="shared" si="676"/>
        <v>B</v>
      </c>
    </row>
    <row r="574" spans="1:109" x14ac:dyDescent="0.25">
      <c r="A574" s="23">
        <v>500</v>
      </c>
      <c r="B574" s="23">
        <v>45</v>
      </c>
      <c r="C574" s="23">
        <v>4</v>
      </c>
      <c r="D574" s="23" t="s">
        <v>267</v>
      </c>
      <c r="E574" s="312">
        <f t="shared" si="608"/>
        <v>2.5810952205692415</v>
      </c>
      <c r="F574" s="287" t="str">
        <f t="shared" si="609"/>
        <v>B</v>
      </c>
      <c r="G574" s="312">
        <f t="shared" si="610"/>
        <v>2.72045</v>
      </c>
      <c r="H574" s="312">
        <f t="shared" si="610"/>
        <v>2.7679499999999999</v>
      </c>
      <c r="I574" s="287" t="str">
        <f t="shared" si="611"/>
        <v>B</v>
      </c>
      <c r="J574" s="320">
        <f t="shared" si="677"/>
        <v>4</v>
      </c>
      <c r="K574" s="80">
        <f t="shared" si="678"/>
        <v>4</v>
      </c>
      <c r="L574" s="82">
        <f t="shared" si="679"/>
        <v>4</v>
      </c>
      <c r="M574" s="80">
        <f t="shared" si="612"/>
        <v>45</v>
      </c>
      <c r="N574" s="80">
        <f t="shared" si="613"/>
        <v>100</v>
      </c>
      <c r="O574" s="80">
        <f t="shared" si="614"/>
        <v>100</v>
      </c>
      <c r="P574" s="80">
        <f t="shared" si="615"/>
        <v>500</v>
      </c>
      <c r="Q574" s="80">
        <f t="shared" si="616"/>
        <v>1400</v>
      </c>
      <c r="R574" s="80">
        <f t="shared" si="617"/>
        <v>1400</v>
      </c>
      <c r="S574" s="80">
        <f t="shared" si="618"/>
        <v>50</v>
      </c>
      <c r="T574" s="80">
        <f>0</f>
        <v>0</v>
      </c>
      <c r="U574" s="80">
        <f>'Int. Sens. Plot'!$B$2</f>
        <v>100</v>
      </c>
      <c r="V574" s="80">
        <f>'Int. Sens. Plot'!$B$3</f>
        <v>25</v>
      </c>
      <c r="W574" s="80">
        <f t="shared" si="619"/>
        <v>5</v>
      </c>
      <c r="X574" s="80">
        <f t="shared" si="620"/>
        <v>5</v>
      </c>
      <c r="Y574" s="225">
        <v>0.5</v>
      </c>
      <c r="Z574" s="80">
        <v>0</v>
      </c>
      <c r="AA574" s="86">
        <v>45</v>
      </c>
      <c r="AB574" s="86">
        <v>5</v>
      </c>
      <c r="AC574" s="80">
        <v>90</v>
      </c>
      <c r="AD574" s="80">
        <v>45</v>
      </c>
      <c r="AE574" s="80">
        <v>12</v>
      </c>
      <c r="AF574" s="80">
        <f t="shared" si="621"/>
        <v>57</v>
      </c>
      <c r="AG574" s="80">
        <f t="shared" si="622"/>
        <v>57</v>
      </c>
      <c r="AH574" s="86">
        <v>0</v>
      </c>
      <c r="AI574" s="86">
        <v>12</v>
      </c>
      <c r="AJ574" s="40">
        <v>554.9</v>
      </c>
      <c r="AK574" s="86">
        <v>9</v>
      </c>
      <c r="AL574" s="86">
        <v>0</v>
      </c>
      <c r="AM574" s="91">
        <v>1</v>
      </c>
      <c r="AN574" s="91">
        <v>0.1</v>
      </c>
      <c r="AO574" s="122">
        <v>3.5</v>
      </c>
      <c r="AP574" s="122">
        <v>10</v>
      </c>
      <c r="AQ574" s="122">
        <v>3</v>
      </c>
      <c r="AR574" s="122">
        <v>3</v>
      </c>
      <c r="AS574" s="122" t="str">
        <f t="shared" si="623"/>
        <v>Free</v>
      </c>
      <c r="AT574" s="119" t="s">
        <v>74</v>
      </c>
      <c r="AU574" s="321" t="s">
        <v>74</v>
      </c>
      <c r="AV574" s="306">
        <f t="shared" si="624"/>
        <v>19.285714285714285</v>
      </c>
      <c r="AW574" s="276">
        <f t="shared" si="625"/>
        <v>0.3888888888888889</v>
      </c>
      <c r="AX574" s="276">
        <f t="shared" si="626"/>
        <v>2.7777777777777776E-2</v>
      </c>
      <c r="AY574" s="125">
        <f t="shared" si="627"/>
        <v>80.721596885171806</v>
      </c>
      <c r="AZ574" s="125">
        <f t="shared" si="628"/>
        <v>121.08239532775771</v>
      </c>
      <c r="BA574" s="125">
        <f t="shared" si="629"/>
        <v>178.72890805605789</v>
      </c>
      <c r="BB574" s="125">
        <f t="shared" si="630"/>
        <v>0.99999997158707288</v>
      </c>
      <c r="BC574" s="125">
        <f t="shared" si="631"/>
        <v>1</v>
      </c>
      <c r="BD574" s="326">
        <f t="shared" si="632"/>
        <v>3.9455773179010925E+30</v>
      </c>
      <c r="BE574" s="125">
        <f t="shared" si="633"/>
        <v>1808</v>
      </c>
      <c r="BF574" s="125">
        <f t="shared" si="634"/>
        <v>10.518598982294854</v>
      </c>
      <c r="BG574" s="125">
        <f t="shared" si="635"/>
        <v>1.3886920442435355</v>
      </c>
      <c r="BH574" s="127">
        <f t="shared" si="636"/>
        <v>87.5</v>
      </c>
      <c r="BI574" s="125">
        <f t="shared" si="637"/>
        <v>0.51187499999999997</v>
      </c>
      <c r="BJ574" s="125">
        <f t="shared" si="638"/>
        <v>7.1124999999999994E-2</v>
      </c>
      <c r="BK574" s="127">
        <f t="shared" si="639"/>
        <v>49</v>
      </c>
      <c r="BL574" s="126">
        <f>IF(AS574="Signalized",(AC574-BK574)^2/(2*AC574),IF(AS574="Free",PEDBIKE_DELAY(AX574,AW574,AF574,AE574,AO574,AR574,AM574,L574,TRUE),IF(AS574="Stop",1,"Control N/A!")))</f>
        <v>1.2737616757656343</v>
      </c>
      <c r="BM574" s="125">
        <f t="shared" si="640"/>
        <v>9.7031763257060359E-3</v>
      </c>
      <c r="BN574" s="125">
        <f t="shared" si="641"/>
        <v>2.5810952205692415</v>
      </c>
      <c r="BO574" s="124" t="str">
        <f t="shared" si="642"/>
        <v>B</v>
      </c>
      <c r="BP574" s="310"/>
      <c r="BQ574" s="302">
        <f t="shared" si="643"/>
        <v>1500</v>
      </c>
      <c r="BR574" s="126">
        <v>559</v>
      </c>
      <c r="BS574" s="127">
        <f t="shared" si="644"/>
        <v>1.3534214595624781E-4</v>
      </c>
      <c r="BT574" s="126">
        <f t="shared" si="645"/>
        <v>22.5</v>
      </c>
      <c r="BU574" s="303">
        <f t="shared" si="646"/>
        <v>8.6999999999999993</v>
      </c>
      <c r="BV574" s="276">
        <f t="shared" si="647"/>
        <v>0.3888888888888889</v>
      </c>
      <c r="BW574" s="276">
        <f t="shared" si="648"/>
        <v>6.9444444444444441E-3</v>
      </c>
      <c r="BX574" s="125">
        <f t="shared" si="649"/>
        <v>1</v>
      </c>
      <c r="BY574" s="125">
        <f t="shared" si="650"/>
        <v>8.7529418293398973E-3</v>
      </c>
      <c r="BZ574" s="125">
        <f t="shared" si="651"/>
        <v>8.6999999999999993</v>
      </c>
      <c r="CA574" s="125">
        <f t="shared" si="652"/>
        <v>5.7629458079029972E-2</v>
      </c>
      <c r="CB574" s="125">
        <f t="shared" si="653"/>
        <v>0.96606584783865079</v>
      </c>
      <c r="CC574" s="125">
        <f t="shared" si="654"/>
        <v>66.771412211921643</v>
      </c>
      <c r="CD574" s="125">
        <f t="shared" si="655"/>
        <v>2.2658312620275187</v>
      </c>
      <c r="CE574" s="125">
        <f t="shared" si="656"/>
        <v>29</v>
      </c>
      <c r="CF574" s="304" cm="1">
        <f t="array" ref="CF574">PEDBIKE_DELAY(BW574,BV574,AG574,AH574,AP574,AQ574,AN574,L574,FALSE)</f>
        <v>20.457203462378153</v>
      </c>
      <c r="CG574" s="306">
        <f t="shared" si="657"/>
        <v>8.6999999999999993</v>
      </c>
      <c r="CH574" s="125">
        <f t="shared" si="658"/>
        <v>1</v>
      </c>
      <c r="CI574" s="125">
        <f t="shared" si="659"/>
        <v>8.7529418293398973E-3</v>
      </c>
      <c r="CJ574" s="125">
        <f t="shared" si="660"/>
        <v>8.6999999999999993</v>
      </c>
      <c r="CK574" s="125">
        <f t="shared" si="661"/>
        <v>0.96606584783865079</v>
      </c>
      <c r="CL574" s="125">
        <f t="shared" si="662"/>
        <v>1</v>
      </c>
      <c r="CM574" s="125">
        <f t="shared" si="663"/>
        <v>64.505580949894124</v>
      </c>
      <c r="CN574" s="125">
        <f t="shared" si="664"/>
        <v>2.2658312620275187</v>
      </c>
      <c r="CO574" s="127">
        <f t="shared" si="665"/>
        <v>29</v>
      </c>
      <c r="CP574" s="125" cm="1">
        <f t="array" ref="CP574">PEDBIKE_DELAY(BW574,AW574,AG574,AH574,AP574,AQ574,AN574,L574,FALSE)</f>
        <v>20.457203462378153</v>
      </c>
      <c r="CQ574" s="126">
        <f t="shared" si="666"/>
        <v>30.5</v>
      </c>
      <c r="CR574" s="126">
        <f t="shared" si="667"/>
        <v>78.5</v>
      </c>
      <c r="CS574" s="126">
        <f t="shared" si="668"/>
        <v>54.5</v>
      </c>
      <c r="CT574" s="304">
        <f t="shared" si="669"/>
        <v>35.950000000000003</v>
      </c>
      <c r="CU574" s="126">
        <f t="shared" si="680"/>
        <v>0</v>
      </c>
      <c r="CV574" s="126">
        <f t="shared" si="670"/>
        <v>0</v>
      </c>
      <c r="CW574" s="127">
        <f t="shared" si="671"/>
        <v>0</v>
      </c>
      <c r="CX574" s="124">
        <f t="shared" si="672"/>
        <v>12</v>
      </c>
      <c r="CY574" s="124">
        <f t="shared" si="681"/>
        <v>2.0474999999999999</v>
      </c>
      <c r="CZ574" s="124">
        <f t="shared" si="682"/>
        <v>0</v>
      </c>
      <c r="DA574" s="125">
        <f t="shared" si="673"/>
        <v>-1.7006999999999999</v>
      </c>
      <c r="DB574" s="125">
        <f t="shared" si="674"/>
        <v>0.28875000000000001</v>
      </c>
      <c r="DC574" s="125">
        <f t="shared" si="675"/>
        <v>2.72045</v>
      </c>
      <c r="DD574" s="125">
        <f t="shared" si="683"/>
        <v>2.7679499999999999</v>
      </c>
      <c r="DE574" s="298" t="str">
        <f t="shared" si="676"/>
        <v>B</v>
      </c>
    </row>
    <row r="575" spans="1:109" x14ac:dyDescent="0.25">
      <c r="A575" s="23">
        <v>600</v>
      </c>
      <c r="B575" s="23">
        <v>45</v>
      </c>
      <c r="C575" s="23">
        <v>4</v>
      </c>
      <c r="D575" s="23" t="s">
        <v>267</v>
      </c>
      <c r="E575" s="312">
        <f t="shared" si="608"/>
        <v>2.690644396395987</v>
      </c>
      <c r="F575" s="287" t="str">
        <f t="shared" si="609"/>
        <v>B</v>
      </c>
      <c r="G575" s="312">
        <f t="shared" si="610"/>
        <v>2.7781999999999996</v>
      </c>
      <c r="H575" s="312">
        <f t="shared" si="610"/>
        <v>3.2351999999999999</v>
      </c>
      <c r="I575" s="287" t="str">
        <f t="shared" si="611"/>
        <v>C</v>
      </c>
      <c r="J575" s="320">
        <f t="shared" si="677"/>
        <v>4</v>
      </c>
      <c r="K575" s="80">
        <f t="shared" si="678"/>
        <v>4</v>
      </c>
      <c r="L575" s="82">
        <f t="shared" si="679"/>
        <v>4</v>
      </c>
      <c r="M575" s="80">
        <f t="shared" si="612"/>
        <v>45</v>
      </c>
      <c r="N575" s="80">
        <f t="shared" si="613"/>
        <v>120</v>
      </c>
      <c r="O575" s="80">
        <f t="shared" si="614"/>
        <v>120</v>
      </c>
      <c r="P575" s="80">
        <f t="shared" si="615"/>
        <v>600</v>
      </c>
      <c r="Q575" s="80">
        <f t="shared" si="616"/>
        <v>1680</v>
      </c>
      <c r="R575" s="80">
        <f t="shared" si="617"/>
        <v>1680</v>
      </c>
      <c r="S575" s="80">
        <f t="shared" si="618"/>
        <v>60</v>
      </c>
      <c r="T575" s="80">
        <f>0</f>
        <v>0</v>
      </c>
      <c r="U575" s="80">
        <f>'Int. Sens. Plot'!$B$2</f>
        <v>100</v>
      </c>
      <c r="V575" s="80">
        <f>'Int. Sens. Plot'!$B$3</f>
        <v>25</v>
      </c>
      <c r="W575" s="80">
        <f t="shared" si="619"/>
        <v>5</v>
      </c>
      <c r="X575" s="80">
        <f t="shared" si="620"/>
        <v>5</v>
      </c>
      <c r="Y575" s="225">
        <v>0.5</v>
      </c>
      <c r="Z575" s="80">
        <v>0</v>
      </c>
      <c r="AA575" s="86">
        <v>45</v>
      </c>
      <c r="AB575" s="86">
        <v>5</v>
      </c>
      <c r="AC575" s="80">
        <v>90</v>
      </c>
      <c r="AD575" s="80">
        <v>45</v>
      </c>
      <c r="AE575" s="80">
        <v>12</v>
      </c>
      <c r="AF575" s="80">
        <f t="shared" si="621"/>
        <v>57</v>
      </c>
      <c r="AG575" s="80">
        <f t="shared" si="622"/>
        <v>57</v>
      </c>
      <c r="AH575" s="86">
        <v>0</v>
      </c>
      <c r="AI575" s="86">
        <v>12</v>
      </c>
      <c r="AJ575" s="40">
        <v>555.9</v>
      </c>
      <c r="AK575" s="86">
        <v>9</v>
      </c>
      <c r="AL575" s="86">
        <v>0</v>
      </c>
      <c r="AM575" s="91">
        <v>1</v>
      </c>
      <c r="AN575" s="91">
        <v>0.1</v>
      </c>
      <c r="AO575" s="122">
        <v>3.5</v>
      </c>
      <c r="AP575" s="122">
        <v>10</v>
      </c>
      <c r="AQ575" s="122">
        <v>3</v>
      </c>
      <c r="AR575" s="122">
        <v>3</v>
      </c>
      <c r="AS575" s="122" t="str">
        <f t="shared" si="623"/>
        <v>Free</v>
      </c>
      <c r="AT575" s="119" t="s">
        <v>74</v>
      </c>
      <c r="AU575" s="321" t="s">
        <v>74</v>
      </c>
      <c r="AV575" s="306">
        <f t="shared" si="624"/>
        <v>19.285714285714285</v>
      </c>
      <c r="AW575" s="276">
        <f t="shared" si="625"/>
        <v>0.46666666666666667</v>
      </c>
      <c r="AX575" s="276">
        <f t="shared" si="626"/>
        <v>2.7777777777777776E-2</v>
      </c>
      <c r="AY575" s="125">
        <f t="shared" si="627"/>
        <v>303.8545373081551</v>
      </c>
      <c r="AZ575" s="125">
        <f t="shared" si="628"/>
        <v>455.78180596223268</v>
      </c>
      <c r="BA575" s="125">
        <f t="shared" si="629"/>
        <v>624.99478890202454</v>
      </c>
      <c r="BB575" s="125">
        <f t="shared" si="630"/>
        <v>1</v>
      </c>
      <c r="BC575" s="125">
        <f t="shared" si="631"/>
        <v>1</v>
      </c>
      <c r="BD575" s="326">
        <f t="shared" si="632"/>
        <v>9.9806992773744492E+126</v>
      </c>
      <c r="BE575" s="125">
        <f t="shared" si="633"/>
        <v>8103</v>
      </c>
      <c r="BF575" s="125">
        <f t="shared" si="634"/>
        <v>8.3189634636341125</v>
      </c>
      <c r="BG575" s="125">
        <f t="shared" si="635"/>
        <v>1.3886920442435355</v>
      </c>
      <c r="BH575" s="127">
        <f t="shared" si="636"/>
        <v>105</v>
      </c>
      <c r="BI575" s="125">
        <f t="shared" si="637"/>
        <v>0.61424999999999996</v>
      </c>
      <c r="BJ575" s="125">
        <f t="shared" si="638"/>
        <v>8.5349999999999995E-2</v>
      </c>
      <c r="BK575" s="127">
        <f t="shared" si="639"/>
        <v>49</v>
      </c>
      <c r="BL575" s="126">
        <f>IF(AS575="Signalized",(AC575-BK575)^2/(2*AC575),IF(AS575="Free",PEDBIKE_DELAY(AX575,AW575,AF575,AE575,AO575,AR575,AM575,L575,TRUE),IF(AS575="Stop",1,"Control N/A!")))</f>
        <v>1.0683799601499784</v>
      </c>
      <c r="BM575" s="125">
        <f t="shared" si="640"/>
        <v>2.6523521524514349E-3</v>
      </c>
      <c r="BN575" s="125">
        <f t="shared" si="641"/>
        <v>2.690644396395987</v>
      </c>
      <c r="BO575" s="124" t="str">
        <f t="shared" si="642"/>
        <v>B</v>
      </c>
      <c r="BP575" s="310"/>
      <c r="BQ575" s="302">
        <f t="shared" si="643"/>
        <v>1500</v>
      </c>
      <c r="BR575" s="126">
        <v>560</v>
      </c>
      <c r="BS575" s="127">
        <f t="shared" si="644"/>
        <v>5.8644992425913102E-6</v>
      </c>
      <c r="BT575" s="126">
        <f t="shared" si="645"/>
        <v>22.5</v>
      </c>
      <c r="BU575" s="303">
        <f t="shared" si="646"/>
        <v>8.6999999999999993</v>
      </c>
      <c r="BV575" s="276">
        <f t="shared" si="647"/>
        <v>0.46666666666666667</v>
      </c>
      <c r="BW575" s="276">
        <f t="shared" si="648"/>
        <v>6.9444444444444441E-3</v>
      </c>
      <c r="BX575" s="125">
        <f t="shared" si="649"/>
        <v>1</v>
      </c>
      <c r="BY575" s="125">
        <f t="shared" si="650"/>
        <v>5.928987523757057E-3</v>
      </c>
      <c r="BZ575" s="125">
        <f t="shared" si="651"/>
        <v>8.6999999999999993</v>
      </c>
      <c r="CA575" s="125">
        <f t="shared" si="652"/>
        <v>6.8750522325938257E-2</v>
      </c>
      <c r="CB575" s="125">
        <f t="shared" si="653"/>
        <v>0.98275098088465374</v>
      </c>
      <c r="CC575" s="125">
        <f t="shared" si="654"/>
        <v>115.37796619937552</v>
      </c>
      <c r="CD575" s="125">
        <f t="shared" si="655"/>
        <v>1.9901567444628052</v>
      </c>
      <c r="CE575" s="125">
        <f t="shared" si="656"/>
        <v>58</v>
      </c>
      <c r="CF575" s="304" cm="1">
        <f t="array" ref="CF575">PEDBIKE_DELAY(BW575,BV575,AG575,AH575,AP575,AQ575,AN575,L575,FALSE)</f>
        <v>30.103757381226849</v>
      </c>
      <c r="CG575" s="306">
        <f t="shared" si="657"/>
        <v>8.6999999999999993</v>
      </c>
      <c r="CH575" s="125">
        <f t="shared" si="658"/>
        <v>1</v>
      </c>
      <c r="CI575" s="125">
        <f t="shared" si="659"/>
        <v>5.928987523757057E-3</v>
      </c>
      <c r="CJ575" s="125">
        <f t="shared" si="660"/>
        <v>8.6999999999999993</v>
      </c>
      <c r="CK575" s="125">
        <f t="shared" si="661"/>
        <v>0.98275098088465374</v>
      </c>
      <c r="CL575" s="125">
        <f t="shared" si="662"/>
        <v>1</v>
      </c>
      <c r="CM575" s="125">
        <f t="shared" si="663"/>
        <v>113.38780945491271</v>
      </c>
      <c r="CN575" s="125">
        <f t="shared" si="664"/>
        <v>1.9901567444628052</v>
      </c>
      <c r="CO575" s="127">
        <f t="shared" si="665"/>
        <v>58</v>
      </c>
      <c r="CP575" s="125" cm="1">
        <f t="array" ref="CP575">PEDBIKE_DELAY(BW575,AW575,AG575,AH575,AP575,AQ575,AN575,L575,FALSE)</f>
        <v>30.103757381226849</v>
      </c>
      <c r="CQ575" s="126">
        <f t="shared" si="666"/>
        <v>30.5</v>
      </c>
      <c r="CR575" s="126">
        <f t="shared" si="667"/>
        <v>78.5</v>
      </c>
      <c r="CS575" s="126">
        <f t="shared" si="668"/>
        <v>54.5</v>
      </c>
      <c r="CT575" s="304">
        <f t="shared" si="669"/>
        <v>35.950000000000003</v>
      </c>
      <c r="CU575" s="126">
        <f t="shared" si="680"/>
        <v>0</v>
      </c>
      <c r="CV575" s="126">
        <f t="shared" si="670"/>
        <v>0</v>
      </c>
      <c r="CW575" s="127">
        <f t="shared" si="671"/>
        <v>0</v>
      </c>
      <c r="CX575" s="124">
        <f t="shared" si="672"/>
        <v>12</v>
      </c>
      <c r="CY575" s="124">
        <f t="shared" si="681"/>
        <v>2.4569999999999999</v>
      </c>
      <c r="CZ575" s="124">
        <f t="shared" si="682"/>
        <v>0</v>
      </c>
      <c r="DA575" s="125">
        <f t="shared" si="673"/>
        <v>-1.7006999999999999</v>
      </c>
      <c r="DB575" s="125">
        <f t="shared" si="674"/>
        <v>0.34649999999999997</v>
      </c>
      <c r="DC575" s="125">
        <f t="shared" si="675"/>
        <v>2.7781999999999996</v>
      </c>
      <c r="DD575" s="125">
        <f t="shared" si="683"/>
        <v>3.2351999999999999</v>
      </c>
      <c r="DE575" s="298" t="str">
        <f t="shared" si="676"/>
        <v>C</v>
      </c>
    </row>
    <row r="576" spans="1:109" x14ac:dyDescent="0.25">
      <c r="A576" s="23">
        <v>700</v>
      </c>
      <c r="B576" s="23">
        <v>45</v>
      </c>
      <c r="C576" s="23">
        <v>4</v>
      </c>
      <c r="D576" s="23" t="s">
        <v>267</v>
      </c>
      <c r="E576" s="312">
        <f t="shared" si="608"/>
        <v>2.8011430470835927</v>
      </c>
      <c r="F576" s="287" t="str">
        <f t="shared" si="609"/>
        <v>C</v>
      </c>
      <c r="G576" s="312">
        <f t="shared" si="610"/>
        <v>2.83595</v>
      </c>
      <c r="H576" s="312">
        <f t="shared" si="610"/>
        <v>3.7024499999999998</v>
      </c>
      <c r="I576" s="287" t="str">
        <f t="shared" si="611"/>
        <v>C</v>
      </c>
      <c r="J576" s="320">
        <f t="shared" si="677"/>
        <v>4</v>
      </c>
      <c r="K576" s="80">
        <f t="shared" si="678"/>
        <v>4</v>
      </c>
      <c r="L576" s="82">
        <f t="shared" si="679"/>
        <v>4</v>
      </c>
      <c r="M576" s="80">
        <f t="shared" si="612"/>
        <v>45</v>
      </c>
      <c r="N576" s="80">
        <f t="shared" si="613"/>
        <v>140</v>
      </c>
      <c r="O576" s="80">
        <f t="shared" si="614"/>
        <v>140</v>
      </c>
      <c r="P576" s="80">
        <f t="shared" si="615"/>
        <v>700</v>
      </c>
      <c r="Q576" s="80">
        <f t="shared" si="616"/>
        <v>1960</v>
      </c>
      <c r="R576" s="80">
        <f t="shared" si="617"/>
        <v>1960</v>
      </c>
      <c r="S576" s="80">
        <f t="shared" si="618"/>
        <v>70</v>
      </c>
      <c r="T576" s="80">
        <f>0</f>
        <v>0</v>
      </c>
      <c r="U576" s="80">
        <f>'Int. Sens. Plot'!$B$2</f>
        <v>100</v>
      </c>
      <c r="V576" s="80">
        <f>'Int. Sens. Plot'!$B$3</f>
        <v>25</v>
      </c>
      <c r="W576" s="80">
        <f t="shared" si="619"/>
        <v>5</v>
      </c>
      <c r="X576" s="80">
        <f t="shared" si="620"/>
        <v>5</v>
      </c>
      <c r="Y576" s="225">
        <v>0.5</v>
      </c>
      <c r="Z576" s="80">
        <v>0</v>
      </c>
      <c r="AA576" s="86">
        <v>45</v>
      </c>
      <c r="AB576" s="86">
        <v>5</v>
      </c>
      <c r="AC576" s="80">
        <v>90</v>
      </c>
      <c r="AD576" s="80">
        <v>45</v>
      </c>
      <c r="AE576" s="80">
        <v>12</v>
      </c>
      <c r="AF576" s="80">
        <f t="shared" si="621"/>
        <v>57</v>
      </c>
      <c r="AG576" s="80">
        <f t="shared" si="622"/>
        <v>57</v>
      </c>
      <c r="AH576" s="86">
        <v>0</v>
      </c>
      <c r="AI576" s="86">
        <v>12</v>
      </c>
      <c r="AJ576" s="40">
        <v>556.9</v>
      </c>
      <c r="AK576" s="86">
        <v>9</v>
      </c>
      <c r="AL576" s="86">
        <v>0</v>
      </c>
      <c r="AM576" s="91">
        <v>1</v>
      </c>
      <c r="AN576" s="91">
        <v>0.1</v>
      </c>
      <c r="AO576" s="122">
        <v>3.5</v>
      </c>
      <c r="AP576" s="122">
        <v>10</v>
      </c>
      <c r="AQ576" s="122">
        <v>3</v>
      </c>
      <c r="AR576" s="122">
        <v>3</v>
      </c>
      <c r="AS576" s="122" t="str">
        <f t="shared" si="623"/>
        <v>Free</v>
      </c>
      <c r="AT576" s="119" t="s">
        <v>74</v>
      </c>
      <c r="AU576" s="321" t="s">
        <v>74</v>
      </c>
      <c r="AV576" s="306">
        <f t="shared" si="624"/>
        <v>19.285714285714285</v>
      </c>
      <c r="AW576" s="276">
        <f t="shared" si="625"/>
        <v>0.5444444444444444</v>
      </c>
      <c r="AX576" s="276">
        <f t="shared" si="626"/>
        <v>2.7777777777777776E-2</v>
      </c>
      <c r="AY576" s="125">
        <f t="shared" si="627"/>
        <v>1175.6302134592547</v>
      </c>
      <c r="AZ576" s="125">
        <f t="shared" si="628"/>
        <v>1763.4453201888821</v>
      </c>
      <c r="BA576" s="125">
        <f t="shared" si="629"/>
        <v>2368.5461412042237</v>
      </c>
      <c r="BB576" s="125">
        <f t="shared" si="630"/>
        <v>1</v>
      </c>
      <c r="BC576" s="125">
        <f t="shared" si="631"/>
        <v>1</v>
      </c>
      <c r="BD576" s="326" t="e">
        <f t="shared" si="632"/>
        <v>#NUM!</v>
      </c>
      <c r="BE576" s="125">
        <f t="shared" si="633"/>
        <v>36316</v>
      </c>
      <c r="BF576" s="125">
        <f t="shared" si="634"/>
        <v>6.9883296825432302</v>
      </c>
      <c r="BG576" s="125">
        <f t="shared" si="635"/>
        <v>1.3886920442435355</v>
      </c>
      <c r="BH576" s="127">
        <f t="shared" si="636"/>
        <v>122.5</v>
      </c>
      <c r="BI576" s="125">
        <f t="shared" si="637"/>
        <v>0.71662499999999996</v>
      </c>
      <c r="BJ576" s="125">
        <f t="shared" si="638"/>
        <v>9.9574999999999997E-2</v>
      </c>
      <c r="BK576" s="127">
        <f t="shared" si="639"/>
        <v>49</v>
      </c>
      <c r="BL576" s="126">
        <f>IF(AS576="Signalized",(AC576-BK576)^2/(2*AC576),IF(AS576="Free",PEDBIKE_DELAY(AX576,AW576,AF576,AE576,AO576,AR576,AM576,L576,TRUE),IF(AS576="Stop",1,"Control N/A!")))</f>
        <v>0.91758514319351536</v>
      </c>
      <c r="BM576" s="125">
        <f t="shared" si="640"/>
        <v>-3.4489971599432423E-3</v>
      </c>
      <c r="BN576" s="125">
        <f t="shared" si="641"/>
        <v>2.8011430470835927</v>
      </c>
      <c r="BO576" s="124" t="str">
        <f t="shared" si="642"/>
        <v>C</v>
      </c>
      <c r="BP576" s="310"/>
      <c r="BQ576" s="302">
        <f t="shared" si="643"/>
        <v>1500</v>
      </c>
      <c r="BR576" s="126">
        <v>561</v>
      </c>
      <c r="BS576" s="127">
        <f t="shared" si="644"/>
        <v>2.5130626555518419E-7</v>
      </c>
      <c r="BT576" s="126">
        <f t="shared" si="645"/>
        <v>22.5</v>
      </c>
      <c r="BU576" s="303">
        <f t="shared" si="646"/>
        <v>8.6999999999999993</v>
      </c>
      <c r="BV576" s="276">
        <f t="shared" si="647"/>
        <v>0.5444444444444444</v>
      </c>
      <c r="BW576" s="276">
        <f t="shared" si="648"/>
        <v>6.9444444444444441E-3</v>
      </c>
      <c r="BX576" s="125">
        <f t="shared" si="649"/>
        <v>1</v>
      </c>
      <c r="BY576" s="125">
        <f t="shared" si="650"/>
        <v>4.3356206218092379E-3</v>
      </c>
      <c r="BZ576" s="125">
        <f t="shared" si="651"/>
        <v>8.6999999999999993</v>
      </c>
      <c r="CA576" s="125">
        <f t="shared" si="652"/>
        <v>7.9740345129611478E-2</v>
      </c>
      <c r="CB576" s="125">
        <f t="shared" si="653"/>
        <v>0.99123217639188688</v>
      </c>
      <c r="CC576" s="125">
        <f t="shared" si="654"/>
        <v>200.70886243896931</v>
      </c>
      <c r="CD576" s="125">
        <f t="shared" si="655"/>
        <v>1.7597799024499303</v>
      </c>
      <c r="CE576" s="125">
        <f t="shared" si="656"/>
        <v>114</v>
      </c>
      <c r="CF576" s="304" cm="1">
        <f t="array" ref="CF576">PEDBIKE_DELAY(BW576,BV576,AG576,AH576,AP576,AQ576,AN576,L576,FALSE)</f>
        <v>43.223483348249871</v>
      </c>
      <c r="CG576" s="306">
        <f t="shared" si="657"/>
        <v>8.6999999999999993</v>
      </c>
      <c r="CH576" s="125">
        <f t="shared" si="658"/>
        <v>1</v>
      </c>
      <c r="CI576" s="125">
        <f t="shared" si="659"/>
        <v>4.3356206218092379E-3</v>
      </c>
      <c r="CJ576" s="125">
        <f t="shared" si="660"/>
        <v>8.6999999999999993</v>
      </c>
      <c r="CK576" s="125">
        <f t="shared" si="661"/>
        <v>0.99123217639188688</v>
      </c>
      <c r="CL576" s="125">
        <f t="shared" si="662"/>
        <v>1</v>
      </c>
      <c r="CM576" s="125">
        <f t="shared" si="663"/>
        <v>198.94908253651937</v>
      </c>
      <c r="CN576" s="125">
        <f t="shared" si="664"/>
        <v>1.7597799024499303</v>
      </c>
      <c r="CO576" s="127">
        <f t="shared" si="665"/>
        <v>114</v>
      </c>
      <c r="CP576" s="125" cm="1">
        <f t="array" ref="CP576">PEDBIKE_DELAY(BW576,AW576,AG576,AH576,AP576,AQ576,AN576,L576,FALSE)</f>
        <v>43.223483348249871</v>
      </c>
      <c r="CQ576" s="126">
        <f t="shared" si="666"/>
        <v>30.5</v>
      </c>
      <c r="CR576" s="126">
        <f t="shared" si="667"/>
        <v>78.5</v>
      </c>
      <c r="CS576" s="126">
        <f t="shared" si="668"/>
        <v>54.5</v>
      </c>
      <c r="CT576" s="304">
        <f t="shared" si="669"/>
        <v>35.950000000000003</v>
      </c>
      <c r="CU576" s="126">
        <f t="shared" si="680"/>
        <v>0</v>
      </c>
      <c r="CV576" s="126">
        <f t="shared" si="670"/>
        <v>0</v>
      </c>
      <c r="CW576" s="127">
        <f t="shared" si="671"/>
        <v>0</v>
      </c>
      <c r="CX576" s="124">
        <f t="shared" si="672"/>
        <v>12</v>
      </c>
      <c r="CY576" s="124">
        <f t="shared" si="681"/>
        <v>2.8664999999999998</v>
      </c>
      <c r="CZ576" s="124">
        <f t="shared" si="682"/>
        <v>0</v>
      </c>
      <c r="DA576" s="125">
        <f t="shared" si="673"/>
        <v>-1.7006999999999999</v>
      </c>
      <c r="DB576" s="125">
        <f t="shared" si="674"/>
        <v>0.40425</v>
      </c>
      <c r="DC576" s="125">
        <f t="shared" si="675"/>
        <v>2.83595</v>
      </c>
      <c r="DD576" s="125">
        <f t="shared" si="683"/>
        <v>3.7024499999999998</v>
      </c>
      <c r="DE576" s="298" t="str">
        <f t="shared" si="676"/>
        <v>C</v>
      </c>
    </row>
    <row r="577" spans="1:109" x14ac:dyDescent="0.25">
      <c r="A577" s="23">
        <v>800</v>
      </c>
      <c r="B577" s="23">
        <v>45</v>
      </c>
      <c r="C577" s="23">
        <v>4</v>
      </c>
      <c r="D577" s="23" t="s">
        <v>267</v>
      </c>
      <c r="E577" s="312" t="e">
        <f t="shared" si="608"/>
        <v>#VALUE!</v>
      </c>
      <c r="F577" s="287" t="e">
        <f t="shared" si="609"/>
        <v>#VALUE!</v>
      </c>
      <c r="G577" s="312">
        <f t="shared" si="610"/>
        <v>2.8936999999999995</v>
      </c>
      <c r="H577" s="312">
        <f t="shared" si="610"/>
        <v>4.1696999999999997</v>
      </c>
      <c r="I577" s="287" t="str">
        <f t="shared" si="611"/>
        <v>C</v>
      </c>
      <c r="J577" s="320">
        <f t="shared" si="677"/>
        <v>4</v>
      </c>
      <c r="K577" s="80">
        <f t="shared" si="678"/>
        <v>4</v>
      </c>
      <c r="L577" s="82">
        <f t="shared" si="679"/>
        <v>4</v>
      </c>
      <c r="M577" s="80">
        <f t="shared" si="612"/>
        <v>45</v>
      </c>
      <c r="N577" s="80">
        <f t="shared" si="613"/>
        <v>160</v>
      </c>
      <c r="O577" s="80">
        <f t="shared" si="614"/>
        <v>160</v>
      </c>
      <c r="P577" s="80">
        <f t="shared" si="615"/>
        <v>800</v>
      </c>
      <c r="Q577" s="80">
        <f t="shared" si="616"/>
        <v>2240</v>
      </c>
      <c r="R577" s="80">
        <f t="shared" si="617"/>
        <v>2240</v>
      </c>
      <c r="S577" s="80">
        <f t="shared" si="618"/>
        <v>80</v>
      </c>
      <c r="T577" s="80">
        <f>0</f>
        <v>0</v>
      </c>
      <c r="U577" s="80">
        <f>'Int. Sens. Plot'!$B$2</f>
        <v>100</v>
      </c>
      <c r="V577" s="80">
        <f>'Int. Sens. Plot'!$B$3</f>
        <v>25</v>
      </c>
      <c r="W577" s="80">
        <f t="shared" si="619"/>
        <v>5</v>
      </c>
      <c r="X577" s="80">
        <f t="shared" si="620"/>
        <v>5</v>
      </c>
      <c r="Y577" s="225">
        <v>0.5</v>
      </c>
      <c r="Z577" s="80">
        <v>0</v>
      </c>
      <c r="AA577" s="86">
        <v>45</v>
      </c>
      <c r="AB577" s="86">
        <v>5</v>
      </c>
      <c r="AC577" s="80">
        <v>90</v>
      </c>
      <c r="AD577" s="80">
        <v>45</v>
      </c>
      <c r="AE577" s="80">
        <v>12</v>
      </c>
      <c r="AF577" s="80">
        <f t="shared" si="621"/>
        <v>57</v>
      </c>
      <c r="AG577" s="80">
        <f t="shared" si="622"/>
        <v>57</v>
      </c>
      <c r="AH577" s="86">
        <v>0</v>
      </c>
      <c r="AI577" s="86">
        <v>12</v>
      </c>
      <c r="AJ577" s="40">
        <v>557.9</v>
      </c>
      <c r="AK577" s="86">
        <v>9</v>
      </c>
      <c r="AL577" s="86">
        <v>0</v>
      </c>
      <c r="AM577" s="91">
        <v>1</v>
      </c>
      <c r="AN577" s="91">
        <v>0.1</v>
      </c>
      <c r="AO577" s="122">
        <v>3.5</v>
      </c>
      <c r="AP577" s="122">
        <v>10</v>
      </c>
      <c r="AQ577" s="122">
        <v>3</v>
      </c>
      <c r="AR577" s="122">
        <v>3</v>
      </c>
      <c r="AS577" s="122" t="str">
        <f t="shared" si="623"/>
        <v>Free</v>
      </c>
      <c r="AT577" s="119" t="s">
        <v>74</v>
      </c>
      <c r="AU577" s="321" t="s">
        <v>74</v>
      </c>
      <c r="AV577" s="306">
        <f t="shared" si="624"/>
        <v>19.285714285714285</v>
      </c>
      <c r="AW577" s="276">
        <f t="shared" si="625"/>
        <v>0.62222222222222223</v>
      </c>
      <c r="AX577" s="276">
        <f t="shared" si="626"/>
        <v>2.7777777777777776E-2</v>
      </c>
      <c r="AY577" s="125">
        <f t="shared" si="627"/>
        <v>4637.2621379982984</v>
      </c>
      <c r="AZ577" s="125">
        <f t="shared" si="628"/>
        <v>6955.893206997448</v>
      </c>
      <c r="BA577" s="125">
        <f t="shared" si="629"/>
        <v>9291.8099902823105</v>
      </c>
      <c r="BB577" s="125">
        <f t="shared" si="630"/>
        <v>1</v>
      </c>
      <c r="BC577" s="125">
        <f t="shared" si="631"/>
        <v>1</v>
      </c>
      <c r="BD577" s="326" t="e">
        <f t="shared" si="632"/>
        <v>#NUM!</v>
      </c>
      <c r="BE577" s="125">
        <f t="shared" si="633"/>
        <v>162755</v>
      </c>
      <c r="BF577" s="125">
        <f t="shared" si="634"/>
        <v>6.0917419511276405</v>
      </c>
      <c r="BG577" s="125">
        <f t="shared" si="635"/>
        <v>1.3886920442435355</v>
      </c>
      <c r="BH577" s="127">
        <f t="shared" si="636"/>
        <v>140</v>
      </c>
      <c r="BI577" s="125">
        <f t="shared" si="637"/>
        <v>0.81899999999999984</v>
      </c>
      <c r="BJ577" s="125">
        <f t="shared" si="638"/>
        <v>0.1138</v>
      </c>
      <c r="BK577" s="127">
        <f t="shared" si="639"/>
        <v>49</v>
      </c>
      <c r="BL577" s="126" t="e">
        <f>IF(AS577="Signalized",(AC577-BK577)^2/(2*AC577),IF(AS577="Free",PEDBIKE_DELAY(AX577,AW577,AF577,AE577,AO577,AR577,AM577,L577,TRUE),IF(AS577="Stop",1,"Control N/A!")))</f>
        <v>#VALUE!</v>
      </c>
      <c r="BM577" s="125" t="e">
        <f t="shared" si="640"/>
        <v>#VALUE!</v>
      </c>
      <c r="BN577" s="125" t="e">
        <f t="shared" si="641"/>
        <v>#VALUE!</v>
      </c>
      <c r="BO577" s="124" t="e">
        <f t="shared" si="642"/>
        <v>#VALUE!</v>
      </c>
      <c r="BP577" s="310"/>
      <c r="BQ577" s="302">
        <f t="shared" si="643"/>
        <v>1500</v>
      </c>
      <c r="BR577" s="126">
        <v>562</v>
      </c>
      <c r="BS577" s="127">
        <f t="shared" si="644"/>
        <v>1.065001462824891E-8</v>
      </c>
      <c r="BT577" s="126">
        <f t="shared" si="645"/>
        <v>22.5</v>
      </c>
      <c r="BU577" s="303">
        <f t="shared" si="646"/>
        <v>8.6999999999999993</v>
      </c>
      <c r="BV577" s="276">
        <f t="shared" si="647"/>
        <v>0.62222222222222223</v>
      </c>
      <c r="BW577" s="276">
        <f t="shared" si="648"/>
        <v>6.9444444444444441E-3</v>
      </c>
      <c r="BX577" s="125">
        <f t="shared" si="649"/>
        <v>1</v>
      </c>
      <c r="BY577" s="125">
        <f t="shared" si="650"/>
        <v>3.4307907649401104E-3</v>
      </c>
      <c r="BZ577" s="125">
        <f t="shared" si="651"/>
        <v>8.6999999999999993</v>
      </c>
      <c r="CA577" s="125">
        <f t="shared" si="652"/>
        <v>9.0600475291139237E-2</v>
      </c>
      <c r="CB577" s="125">
        <f t="shared" si="653"/>
        <v>0.99554324044115694</v>
      </c>
      <c r="CC577" s="125">
        <f t="shared" si="654"/>
        <v>351.86898667859947</v>
      </c>
      <c r="CD577" s="125">
        <f t="shared" si="655"/>
        <v>1.5681954698402698</v>
      </c>
      <c r="CE577" s="125">
        <f t="shared" si="656"/>
        <v>224</v>
      </c>
      <c r="CF577" s="304" cm="1">
        <f t="array" ref="CF577">PEDBIKE_DELAY(BW577,BV577,AG577,AH577,AP577,AQ577,AN577,L577,FALSE)</f>
        <v>60.808121546444781</v>
      </c>
      <c r="CG577" s="306">
        <f t="shared" si="657"/>
        <v>8.6999999999999993</v>
      </c>
      <c r="CH577" s="125">
        <f t="shared" si="658"/>
        <v>1</v>
      </c>
      <c r="CI577" s="125">
        <f t="shared" si="659"/>
        <v>3.4307907649401104E-3</v>
      </c>
      <c r="CJ577" s="125">
        <f t="shared" si="660"/>
        <v>8.6999999999999993</v>
      </c>
      <c r="CK577" s="125">
        <f t="shared" si="661"/>
        <v>0.99554324044115694</v>
      </c>
      <c r="CL577" s="125">
        <f t="shared" si="662"/>
        <v>1</v>
      </c>
      <c r="CM577" s="125">
        <f t="shared" si="663"/>
        <v>350.30079120875922</v>
      </c>
      <c r="CN577" s="125">
        <f t="shared" si="664"/>
        <v>1.5681954698402698</v>
      </c>
      <c r="CO577" s="127">
        <f t="shared" si="665"/>
        <v>224</v>
      </c>
      <c r="CP577" s="125" cm="1">
        <f t="array" ref="CP577">PEDBIKE_DELAY(BW577,AW577,AG577,AH577,AP577,AQ577,AN577,L577,FALSE)</f>
        <v>60.808121546444781</v>
      </c>
      <c r="CQ577" s="126">
        <f t="shared" si="666"/>
        <v>30.5</v>
      </c>
      <c r="CR577" s="126">
        <f t="shared" si="667"/>
        <v>78.5</v>
      </c>
      <c r="CS577" s="126">
        <f t="shared" si="668"/>
        <v>54.5</v>
      </c>
      <c r="CT577" s="304">
        <f t="shared" si="669"/>
        <v>35.950000000000003</v>
      </c>
      <c r="CU577" s="126">
        <f t="shared" si="680"/>
        <v>0</v>
      </c>
      <c r="CV577" s="126">
        <f t="shared" si="670"/>
        <v>0</v>
      </c>
      <c r="CW577" s="127">
        <f t="shared" si="671"/>
        <v>0</v>
      </c>
      <c r="CX577" s="124">
        <f t="shared" si="672"/>
        <v>12</v>
      </c>
      <c r="CY577" s="124">
        <f t="shared" si="681"/>
        <v>3.2759999999999994</v>
      </c>
      <c r="CZ577" s="124">
        <f t="shared" si="682"/>
        <v>0</v>
      </c>
      <c r="DA577" s="125">
        <f t="shared" si="673"/>
        <v>-1.7006999999999999</v>
      </c>
      <c r="DB577" s="125">
        <f t="shared" si="674"/>
        <v>0.46200000000000002</v>
      </c>
      <c r="DC577" s="125">
        <f t="shared" si="675"/>
        <v>2.8936999999999995</v>
      </c>
      <c r="DD577" s="125">
        <f t="shared" si="683"/>
        <v>4.1696999999999997</v>
      </c>
      <c r="DE577" s="298" t="str">
        <f t="shared" si="676"/>
        <v>C</v>
      </c>
    </row>
    <row r="578" spans="1:109" x14ac:dyDescent="0.25">
      <c r="A578" s="23">
        <v>900</v>
      </c>
      <c r="B578" s="23">
        <v>45</v>
      </c>
      <c r="C578" s="23">
        <v>4</v>
      </c>
      <c r="D578" s="23" t="s">
        <v>267</v>
      </c>
      <c r="E578" s="312" t="e">
        <f t="shared" si="608"/>
        <v>#VALUE!</v>
      </c>
      <c r="F578" s="287" t="e">
        <f t="shared" si="609"/>
        <v>#VALUE!</v>
      </c>
      <c r="G578" s="312">
        <f t="shared" si="610"/>
        <v>2.9514499999999999</v>
      </c>
      <c r="H578" s="312">
        <f t="shared" si="610"/>
        <v>4.6369499999999997</v>
      </c>
      <c r="I578" s="287" t="str">
        <f t="shared" si="611"/>
        <v>C</v>
      </c>
      <c r="J578" s="320">
        <f t="shared" si="677"/>
        <v>4</v>
      </c>
      <c r="K578" s="80">
        <f t="shared" si="678"/>
        <v>4</v>
      </c>
      <c r="L578" s="82">
        <f t="shared" si="679"/>
        <v>4</v>
      </c>
      <c r="M578" s="80">
        <f t="shared" si="612"/>
        <v>45</v>
      </c>
      <c r="N578" s="80">
        <f t="shared" si="613"/>
        <v>180</v>
      </c>
      <c r="O578" s="80">
        <f t="shared" si="614"/>
        <v>180</v>
      </c>
      <c r="P578" s="80">
        <f t="shared" si="615"/>
        <v>900</v>
      </c>
      <c r="Q578" s="80">
        <f t="shared" si="616"/>
        <v>2520</v>
      </c>
      <c r="R578" s="80">
        <f t="shared" si="617"/>
        <v>2520</v>
      </c>
      <c r="S578" s="80">
        <f t="shared" si="618"/>
        <v>90</v>
      </c>
      <c r="T578" s="80">
        <f>0</f>
        <v>0</v>
      </c>
      <c r="U578" s="80">
        <f>'Int. Sens. Plot'!$B$2</f>
        <v>100</v>
      </c>
      <c r="V578" s="80">
        <f>'Int. Sens. Plot'!$B$3</f>
        <v>25</v>
      </c>
      <c r="W578" s="80">
        <f t="shared" si="619"/>
        <v>5</v>
      </c>
      <c r="X578" s="80">
        <f t="shared" si="620"/>
        <v>5</v>
      </c>
      <c r="Y578" s="225">
        <v>0.5</v>
      </c>
      <c r="Z578" s="80">
        <v>0</v>
      </c>
      <c r="AA578" s="86">
        <v>45</v>
      </c>
      <c r="AB578" s="86">
        <v>5</v>
      </c>
      <c r="AC578" s="80">
        <v>90</v>
      </c>
      <c r="AD578" s="80">
        <v>45</v>
      </c>
      <c r="AE578" s="80">
        <v>12</v>
      </c>
      <c r="AF578" s="80">
        <f t="shared" si="621"/>
        <v>57</v>
      </c>
      <c r="AG578" s="80">
        <f t="shared" si="622"/>
        <v>57</v>
      </c>
      <c r="AH578" s="86">
        <v>0</v>
      </c>
      <c r="AI578" s="86">
        <v>12</v>
      </c>
      <c r="AJ578" s="40">
        <v>558.9</v>
      </c>
      <c r="AK578" s="86">
        <v>9</v>
      </c>
      <c r="AL578" s="86">
        <v>0</v>
      </c>
      <c r="AM578" s="91">
        <v>1</v>
      </c>
      <c r="AN578" s="91">
        <v>0.1</v>
      </c>
      <c r="AO578" s="122">
        <v>3.5</v>
      </c>
      <c r="AP578" s="122">
        <v>10</v>
      </c>
      <c r="AQ578" s="122">
        <v>3</v>
      </c>
      <c r="AR578" s="122">
        <v>3</v>
      </c>
      <c r="AS578" s="122" t="str">
        <f t="shared" si="623"/>
        <v>Free</v>
      </c>
      <c r="AT578" s="119" t="s">
        <v>74</v>
      </c>
      <c r="AU578" s="321" t="s">
        <v>74</v>
      </c>
      <c r="AV578" s="306">
        <f t="shared" si="624"/>
        <v>19.285714285714285</v>
      </c>
      <c r="AW578" s="276">
        <f t="shared" si="625"/>
        <v>0.7</v>
      </c>
      <c r="AX578" s="276">
        <f t="shared" si="626"/>
        <v>2.7777777777777776E-2</v>
      </c>
      <c r="AY578" s="125">
        <f t="shared" si="627"/>
        <v>18560.588248741173</v>
      </c>
      <c r="AZ578" s="125">
        <f t="shared" si="628"/>
        <v>27840.882373111759</v>
      </c>
      <c r="BA578" s="125">
        <f t="shared" si="629"/>
        <v>37138.462211768063</v>
      </c>
      <c r="BB578" s="125">
        <f t="shared" si="630"/>
        <v>1</v>
      </c>
      <c r="BC578" s="125">
        <f t="shared" si="631"/>
        <v>1</v>
      </c>
      <c r="BD578" s="326" t="e">
        <f t="shared" si="632"/>
        <v>#NUM!</v>
      </c>
      <c r="BE578" s="125">
        <f t="shared" si="633"/>
        <v>729416</v>
      </c>
      <c r="BF578" s="125">
        <f t="shared" si="634"/>
        <v>5.4359033497218094</v>
      </c>
      <c r="BG578" s="125">
        <f t="shared" si="635"/>
        <v>1.3886920442435355</v>
      </c>
      <c r="BH578" s="127">
        <f t="shared" si="636"/>
        <v>157.5</v>
      </c>
      <c r="BI578" s="125">
        <f t="shared" si="637"/>
        <v>0.92137499999999983</v>
      </c>
      <c r="BJ578" s="125">
        <f t="shared" si="638"/>
        <v>0.128025</v>
      </c>
      <c r="BK578" s="127">
        <f t="shared" si="639"/>
        <v>49</v>
      </c>
      <c r="BL578" s="126" t="e">
        <f>IF(AS578="Signalized",(AC578-BK578)^2/(2*AC578),IF(AS578="Free",PEDBIKE_DELAY(AX578,AW578,AF578,AE578,AO578,AR578,AM578,L578,TRUE),IF(AS578="Stop",1,"Control N/A!")))</f>
        <v>#VALUE!</v>
      </c>
      <c r="BM578" s="125" t="e">
        <f t="shared" si="640"/>
        <v>#VALUE!</v>
      </c>
      <c r="BN578" s="125" t="e">
        <f t="shared" si="641"/>
        <v>#VALUE!</v>
      </c>
      <c r="BO578" s="124" t="e">
        <f t="shared" si="642"/>
        <v>#VALUE!</v>
      </c>
      <c r="BP578" s="310"/>
      <c r="BQ578" s="302">
        <f t="shared" si="643"/>
        <v>1500</v>
      </c>
      <c r="BR578" s="126">
        <v>563</v>
      </c>
      <c r="BS578" s="127">
        <f t="shared" si="644"/>
        <v>4.4634594931782701E-10</v>
      </c>
      <c r="BT578" s="126">
        <f t="shared" si="645"/>
        <v>22.5</v>
      </c>
      <c r="BU578" s="303">
        <f t="shared" si="646"/>
        <v>8.6999999999999993</v>
      </c>
      <c r="BV578" s="276">
        <f t="shared" si="647"/>
        <v>0.7</v>
      </c>
      <c r="BW578" s="276">
        <f t="shared" si="648"/>
        <v>6.9444444444444441E-3</v>
      </c>
      <c r="BX578" s="125">
        <f t="shared" si="649"/>
        <v>1</v>
      </c>
      <c r="BY578" s="125">
        <f t="shared" si="650"/>
        <v>2.9142425772132417E-3</v>
      </c>
      <c r="BZ578" s="125">
        <f t="shared" si="651"/>
        <v>8.6999999999999993</v>
      </c>
      <c r="CA578" s="125">
        <f t="shared" si="652"/>
        <v>0.10133244333396374</v>
      </c>
      <c r="CB578" s="125">
        <f t="shared" si="653"/>
        <v>0.9977345910851857</v>
      </c>
      <c r="CC578" s="125">
        <f t="shared" si="654"/>
        <v>621.88226211480298</v>
      </c>
      <c r="CD578" s="125">
        <f t="shared" si="655"/>
        <v>1.4088176205597727</v>
      </c>
      <c r="CE578" s="125">
        <f t="shared" si="656"/>
        <v>441</v>
      </c>
      <c r="CF578" s="304" cm="1">
        <f t="array" ref="CF578">PEDBIKE_DELAY(BW578,BV578,AG578,AH578,AP578,AQ578,AN578,L578,FALSE)</f>
        <v>83.92398037112568</v>
      </c>
      <c r="CG578" s="306">
        <f t="shared" si="657"/>
        <v>8.6999999999999993</v>
      </c>
      <c r="CH578" s="125">
        <f t="shared" si="658"/>
        <v>1</v>
      </c>
      <c r="CI578" s="125">
        <f t="shared" si="659"/>
        <v>2.9142425772132417E-3</v>
      </c>
      <c r="CJ578" s="125">
        <f t="shared" si="660"/>
        <v>8.6999999999999993</v>
      </c>
      <c r="CK578" s="125">
        <f t="shared" si="661"/>
        <v>0.9977345910851857</v>
      </c>
      <c r="CL578" s="125">
        <f t="shared" si="662"/>
        <v>1</v>
      </c>
      <c r="CM578" s="125">
        <f t="shared" si="663"/>
        <v>620.47344449424327</v>
      </c>
      <c r="CN578" s="125">
        <f t="shared" si="664"/>
        <v>1.4088176205597727</v>
      </c>
      <c r="CO578" s="127">
        <f t="shared" si="665"/>
        <v>441</v>
      </c>
      <c r="CP578" s="125" cm="1">
        <f t="array" ref="CP578">PEDBIKE_DELAY(BW578,AW578,AG578,AH578,AP578,AQ578,AN578,L578,FALSE)</f>
        <v>83.92398037112568</v>
      </c>
      <c r="CQ578" s="126">
        <f t="shared" si="666"/>
        <v>30.5</v>
      </c>
      <c r="CR578" s="126">
        <f t="shared" si="667"/>
        <v>78.5</v>
      </c>
      <c r="CS578" s="126">
        <f t="shared" si="668"/>
        <v>54.5</v>
      </c>
      <c r="CT578" s="304">
        <f t="shared" si="669"/>
        <v>35.950000000000003</v>
      </c>
      <c r="CU578" s="126">
        <f t="shared" si="680"/>
        <v>0</v>
      </c>
      <c r="CV578" s="126">
        <f t="shared" si="670"/>
        <v>0</v>
      </c>
      <c r="CW578" s="127">
        <f t="shared" si="671"/>
        <v>0</v>
      </c>
      <c r="CX578" s="124">
        <f t="shared" si="672"/>
        <v>12</v>
      </c>
      <c r="CY578" s="124">
        <f t="shared" si="681"/>
        <v>3.6854999999999993</v>
      </c>
      <c r="CZ578" s="124">
        <f t="shared" si="682"/>
        <v>0</v>
      </c>
      <c r="DA578" s="125">
        <f t="shared" si="673"/>
        <v>-1.7006999999999999</v>
      </c>
      <c r="DB578" s="125">
        <f t="shared" si="674"/>
        <v>0.51975000000000005</v>
      </c>
      <c r="DC578" s="125">
        <f t="shared" si="675"/>
        <v>2.9514499999999999</v>
      </c>
      <c r="DD578" s="125">
        <f t="shared" si="683"/>
        <v>4.6369499999999997</v>
      </c>
      <c r="DE578" s="298" t="str">
        <f t="shared" si="676"/>
        <v>C</v>
      </c>
    </row>
    <row r="579" spans="1:109" x14ac:dyDescent="0.25">
      <c r="A579" s="23">
        <v>1000</v>
      </c>
      <c r="B579" s="23">
        <v>45</v>
      </c>
      <c r="C579" s="23">
        <v>4</v>
      </c>
      <c r="D579" s="23" t="s">
        <v>267</v>
      </c>
      <c r="E579" s="312" t="e">
        <f t="shared" si="608"/>
        <v>#VALUE!</v>
      </c>
      <c r="F579" s="287" t="e">
        <f t="shared" si="609"/>
        <v>#VALUE!</v>
      </c>
      <c r="G579" s="312">
        <f t="shared" si="610"/>
        <v>3.0091999999999994</v>
      </c>
      <c r="H579" s="312">
        <f t="shared" si="610"/>
        <v>5.1042000000000005</v>
      </c>
      <c r="I579" s="287" t="str">
        <f t="shared" si="611"/>
        <v>C</v>
      </c>
      <c r="J579" s="320">
        <f t="shared" si="677"/>
        <v>4</v>
      </c>
      <c r="K579" s="80">
        <f t="shared" si="678"/>
        <v>4</v>
      </c>
      <c r="L579" s="82">
        <f t="shared" si="679"/>
        <v>4</v>
      </c>
      <c r="M579" s="80">
        <f t="shared" si="612"/>
        <v>45</v>
      </c>
      <c r="N579" s="80">
        <f t="shared" si="613"/>
        <v>200</v>
      </c>
      <c r="O579" s="80">
        <f t="shared" si="614"/>
        <v>200</v>
      </c>
      <c r="P579" s="80">
        <f t="shared" si="615"/>
        <v>1000</v>
      </c>
      <c r="Q579" s="80">
        <f t="shared" si="616"/>
        <v>2800</v>
      </c>
      <c r="R579" s="80">
        <f t="shared" si="617"/>
        <v>2800</v>
      </c>
      <c r="S579" s="80">
        <f t="shared" si="618"/>
        <v>100</v>
      </c>
      <c r="T579" s="80">
        <f>0</f>
        <v>0</v>
      </c>
      <c r="U579" s="80">
        <f>'Int. Sens. Plot'!$B$2</f>
        <v>100</v>
      </c>
      <c r="V579" s="80">
        <f>'Int. Sens. Plot'!$B$3</f>
        <v>25</v>
      </c>
      <c r="W579" s="80">
        <f t="shared" si="619"/>
        <v>5</v>
      </c>
      <c r="X579" s="80">
        <f t="shared" si="620"/>
        <v>5</v>
      </c>
      <c r="Y579" s="225">
        <v>0.5</v>
      </c>
      <c r="Z579" s="80">
        <v>0</v>
      </c>
      <c r="AA579" s="86">
        <v>45</v>
      </c>
      <c r="AB579" s="86">
        <v>5</v>
      </c>
      <c r="AC579" s="80">
        <v>90</v>
      </c>
      <c r="AD579" s="80">
        <v>45</v>
      </c>
      <c r="AE579" s="80">
        <v>12</v>
      </c>
      <c r="AF579" s="80">
        <f t="shared" si="621"/>
        <v>57</v>
      </c>
      <c r="AG579" s="80">
        <f t="shared" si="622"/>
        <v>57</v>
      </c>
      <c r="AH579" s="86">
        <v>0</v>
      </c>
      <c r="AI579" s="86">
        <v>12</v>
      </c>
      <c r="AJ579" s="40">
        <v>559.9</v>
      </c>
      <c r="AK579" s="86">
        <v>9</v>
      </c>
      <c r="AL579" s="86">
        <v>0</v>
      </c>
      <c r="AM579" s="91">
        <v>1</v>
      </c>
      <c r="AN579" s="91">
        <v>0.1</v>
      </c>
      <c r="AO579" s="122">
        <v>3.5</v>
      </c>
      <c r="AP579" s="122">
        <v>10</v>
      </c>
      <c r="AQ579" s="122">
        <v>3</v>
      </c>
      <c r="AR579" s="122">
        <v>3</v>
      </c>
      <c r="AS579" s="122" t="str">
        <f t="shared" si="623"/>
        <v>Free</v>
      </c>
      <c r="AT579" s="119" t="s">
        <v>74</v>
      </c>
      <c r="AU579" s="321" t="s">
        <v>74</v>
      </c>
      <c r="AV579" s="306">
        <f t="shared" si="624"/>
        <v>19.285714285714285</v>
      </c>
      <c r="AW579" s="276">
        <f t="shared" si="625"/>
        <v>0.77777777777777779</v>
      </c>
      <c r="AX579" s="276">
        <f t="shared" si="626"/>
        <v>2.7777777777777776E-2</v>
      </c>
      <c r="AY579" s="125">
        <f t="shared" si="627"/>
        <v>75150.201367885718</v>
      </c>
      <c r="AZ579" s="125">
        <f t="shared" si="628"/>
        <v>112725.30205182858</v>
      </c>
      <c r="BA579" s="125">
        <f t="shared" si="629"/>
        <v>150317.68845005715</v>
      </c>
      <c r="BB579" s="125">
        <f t="shared" si="630"/>
        <v>1</v>
      </c>
      <c r="BC579" s="125">
        <f t="shared" si="631"/>
        <v>1</v>
      </c>
      <c r="BD579" s="326" t="e">
        <f t="shared" si="632"/>
        <v>#NUM!</v>
      </c>
      <c r="BE579" s="125">
        <f t="shared" si="633"/>
        <v>3269017</v>
      </c>
      <c r="BF579" s="125">
        <f t="shared" si="634"/>
        <v>4.9260997857153797</v>
      </c>
      <c r="BG579" s="125">
        <f t="shared" si="635"/>
        <v>1.3886920442435355</v>
      </c>
      <c r="BH579" s="127">
        <f t="shared" si="636"/>
        <v>175</v>
      </c>
      <c r="BI579" s="125">
        <f t="shared" si="637"/>
        <v>1.0237499999999999</v>
      </c>
      <c r="BJ579" s="125">
        <f t="shared" si="638"/>
        <v>0.14224999999999999</v>
      </c>
      <c r="BK579" s="127">
        <f t="shared" si="639"/>
        <v>49</v>
      </c>
      <c r="BL579" s="126" t="e">
        <f>IF(AS579="Signalized",(AC579-BK579)^2/(2*AC579),IF(AS579="Free",PEDBIKE_DELAY(AX579,AW579,AF579,AE579,AO579,AR579,AM579,L579,TRUE),IF(AS579="Stop",1,"Control N/A!")))</f>
        <v>#VALUE!</v>
      </c>
      <c r="BM579" s="125" t="e">
        <f t="shared" si="640"/>
        <v>#VALUE!</v>
      </c>
      <c r="BN579" s="125" t="e">
        <f t="shared" si="641"/>
        <v>#VALUE!</v>
      </c>
      <c r="BO579" s="124" t="e">
        <f t="shared" si="642"/>
        <v>#VALUE!</v>
      </c>
      <c r="BP579" s="310"/>
      <c r="BQ579" s="302">
        <f t="shared" si="643"/>
        <v>1500</v>
      </c>
      <c r="BR579" s="126">
        <v>564</v>
      </c>
      <c r="BS579" s="127">
        <f t="shared" si="644"/>
        <v>1.8499819756141979E-11</v>
      </c>
      <c r="BT579" s="126">
        <f t="shared" si="645"/>
        <v>22.5</v>
      </c>
      <c r="BU579" s="303">
        <f t="shared" si="646"/>
        <v>8.6999999999999993</v>
      </c>
      <c r="BV579" s="276">
        <f t="shared" si="647"/>
        <v>0.77777777777777779</v>
      </c>
      <c r="BW579" s="276">
        <f t="shared" si="648"/>
        <v>6.9444444444444441E-3</v>
      </c>
      <c r="BX579" s="125">
        <f t="shared" si="649"/>
        <v>1</v>
      </c>
      <c r="BY579" s="125">
        <f t="shared" si="650"/>
        <v>2.6192316032371738E-3</v>
      </c>
      <c r="BZ579" s="125">
        <f t="shared" si="651"/>
        <v>8.6999999999999993</v>
      </c>
      <c r="CA579" s="125">
        <f t="shared" si="652"/>
        <v>0.11193776171957726</v>
      </c>
      <c r="CB579" s="125">
        <f t="shared" si="653"/>
        <v>0.99884847331709037</v>
      </c>
      <c r="CC579" s="125">
        <f t="shared" si="654"/>
        <v>1107.8201425005288</v>
      </c>
      <c r="CD579" s="125">
        <f t="shared" si="655"/>
        <v>1.2756844539540753</v>
      </c>
      <c r="CE579" s="125">
        <f t="shared" si="656"/>
        <v>868</v>
      </c>
      <c r="CF579" s="304" cm="1">
        <f t="array" ref="CF579">PEDBIKE_DELAY(BW579,BV579,AG579,AH579,AP579,AQ579,AN579,L579,FALSE)</f>
        <v>113.55739515813687</v>
      </c>
      <c r="CG579" s="306">
        <f t="shared" si="657"/>
        <v>8.6999999999999993</v>
      </c>
      <c r="CH579" s="125">
        <f t="shared" si="658"/>
        <v>1</v>
      </c>
      <c r="CI579" s="125">
        <f t="shared" si="659"/>
        <v>2.6192316032371738E-3</v>
      </c>
      <c r="CJ579" s="125">
        <f t="shared" si="660"/>
        <v>8.6999999999999993</v>
      </c>
      <c r="CK579" s="125">
        <f t="shared" si="661"/>
        <v>0.99884847331709037</v>
      </c>
      <c r="CL579" s="125">
        <f t="shared" si="662"/>
        <v>1</v>
      </c>
      <c r="CM579" s="125">
        <f t="shared" si="663"/>
        <v>1106.5444580465748</v>
      </c>
      <c r="CN579" s="125">
        <f t="shared" si="664"/>
        <v>1.2756844539540753</v>
      </c>
      <c r="CO579" s="127">
        <f t="shared" si="665"/>
        <v>868</v>
      </c>
      <c r="CP579" s="125" cm="1">
        <f t="array" ref="CP579">PEDBIKE_DELAY(BW579,AW579,AG579,AH579,AP579,AQ579,AN579,L579,FALSE)</f>
        <v>113.55739515813687</v>
      </c>
      <c r="CQ579" s="126">
        <f t="shared" si="666"/>
        <v>30.5</v>
      </c>
      <c r="CR579" s="126">
        <f t="shared" si="667"/>
        <v>78.5</v>
      </c>
      <c r="CS579" s="126">
        <f t="shared" si="668"/>
        <v>54.5</v>
      </c>
      <c r="CT579" s="304">
        <f t="shared" si="669"/>
        <v>35.950000000000003</v>
      </c>
      <c r="CU579" s="126">
        <f t="shared" si="680"/>
        <v>0</v>
      </c>
      <c r="CV579" s="126">
        <f t="shared" si="670"/>
        <v>0</v>
      </c>
      <c r="CW579" s="127">
        <f t="shared" si="671"/>
        <v>0</v>
      </c>
      <c r="CX579" s="124">
        <f t="shared" si="672"/>
        <v>12</v>
      </c>
      <c r="CY579" s="124">
        <f t="shared" si="681"/>
        <v>4.0949999999999998</v>
      </c>
      <c r="CZ579" s="124">
        <f t="shared" si="682"/>
        <v>0</v>
      </c>
      <c r="DA579" s="125">
        <f t="shared" si="673"/>
        <v>-1.7006999999999999</v>
      </c>
      <c r="DB579" s="125">
        <f t="shared" si="674"/>
        <v>0.57750000000000001</v>
      </c>
      <c r="DC579" s="125">
        <f t="shared" si="675"/>
        <v>3.0091999999999994</v>
      </c>
      <c r="DD579" s="125">
        <f t="shared" si="683"/>
        <v>5.1042000000000005</v>
      </c>
      <c r="DE579" s="298" t="str">
        <f t="shared" si="676"/>
        <v>C</v>
      </c>
    </row>
    <row r="580" spans="1:109" x14ac:dyDescent="0.25">
      <c r="A580" s="23">
        <v>1100</v>
      </c>
      <c r="B580" s="23">
        <v>45</v>
      </c>
      <c r="C580" s="23">
        <v>4</v>
      </c>
      <c r="D580" s="23" t="s">
        <v>267</v>
      </c>
      <c r="E580" s="312" t="e">
        <f t="shared" si="608"/>
        <v>#VALUE!</v>
      </c>
      <c r="F580" s="287" t="e">
        <f t="shared" si="609"/>
        <v>#VALUE!</v>
      </c>
      <c r="G580" s="312">
        <f t="shared" si="610"/>
        <v>3.0669499999999998</v>
      </c>
      <c r="H580" s="312">
        <f t="shared" si="610"/>
        <v>5.5714500000000005</v>
      </c>
      <c r="I580" s="287" t="str">
        <f t="shared" si="611"/>
        <v>C</v>
      </c>
      <c r="J580" s="320">
        <f t="shared" si="677"/>
        <v>4</v>
      </c>
      <c r="K580" s="80">
        <f t="shared" si="678"/>
        <v>4</v>
      </c>
      <c r="L580" s="82">
        <f t="shared" si="679"/>
        <v>4</v>
      </c>
      <c r="M580" s="80">
        <f t="shared" si="612"/>
        <v>45</v>
      </c>
      <c r="N580" s="80">
        <f t="shared" si="613"/>
        <v>220</v>
      </c>
      <c r="O580" s="80">
        <f t="shared" si="614"/>
        <v>220</v>
      </c>
      <c r="P580" s="80">
        <f t="shared" si="615"/>
        <v>1100</v>
      </c>
      <c r="Q580" s="80">
        <f t="shared" si="616"/>
        <v>3080</v>
      </c>
      <c r="R580" s="80">
        <f t="shared" si="617"/>
        <v>3080</v>
      </c>
      <c r="S580" s="80">
        <f t="shared" si="618"/>
        <v>110</v>
      </c>
      <c r="T580" s="80">
        <f>0</f>
        <v>0</v>
      </c>
      <c r="U580" s="80">
        <f>'Int. Sens. Plot'!$B$2</f>
        <v>100</v>
      </c>
      <c r="V580" s="80">
        <f>'Int. Sens. Plot'!$B$3</f>
        <v>25</v>
      </c>
      <c r="W580" s="80">
        <f t="shared" si="619"/>
        <v>5</v>
      </c>
      <c r="X580" s="80">
        <f t="shared" si="620"/>
        <v>5</v>
      </c>
      <c r="Y580" s="225">
        <v>0.5</v>
      </c>
      <c r="Z580" s="80">
        <v>0</v>
      </c>
      <c r="AA580" s="86">
        <v>45</v>
      </c>
      <c r="AB580" s="86">
        <v>5</v>
      </c>
      <c r="AC580" s="80">
        <v>90</v>
      </c>
      <c r="AD580" s="80">
        <v>45</v>
      </c>
      <c r="AE580" s="80">
        <v>12</v>
      </c>
      <c r="AF580" s="80">
        <f t="shared" si="621"/>
        <v>57</v>
      </c>
      <c r="AG580" s="80">
        <f t="shared" si="622"/>
        <v>57</v>
      </c>
      <c r="AH580" s="86">
        <v>0</v>
      </c>
      <c r="AI580" s="86">
        <v>12</v>
      </c>
      <c r="AJ580" s="40">
        <v>560.9</v>
      </c>
      <c r="AK580" s="86">
        <v>9</v>
      </c>
      <c r="AL580" s="86">
        <v>0</v>
      </c>
      <c r="AM580" s="91">
        <v>1</v>
      </c>
      <c r="AN580" s="91">
        <v>0.1</v>
      </c>
      <c r="AO580" s="122">
        <v>3.5</v>
      </c>
      <c r="AP580" s="122">
        <v>10</v>
      </c>
      <c r="AQ580" s="122">
        <v>3</v>
      </c>
      <c r="AR580" s="122">
        <v>3</v>
      </c>
      <c r="AS580" s="122" t="str">
        <f t="shared" si="623"/>
        <v>Free</v>
      </c>
      <c r="AT580" s="119" t="s">
        <v>74</v>
      </c>
      <c r="AU580" s="321" t="s">
        <v>74</v>
      </c>
      <c r="AV580" s="306">
        <f t="shared" si="624"/>
        <v>19.285714285714285</v>
      </c>
      <c r="AW580" s="276">
        <f t="shared" si="625"/>
        <v>0.85555555555555551</v>
      </c>
      <c r="AX580" s="276">
        <f t="shared" si="626"/>
        <v>2.7777777777777776E-2</v>
      </c>
      <c r="AY580" s="125">
        <f t="shared" si="627"/>
        <v>307143.34286556591</v>
      </c>
      <c r="AZ580" s="125">
        <f t="shared" si="628"/>
        <v>460715.01429834886</v>
      </c>
      <c r="BA580" s="125">
        <f t="shared" si="629"/>
        <v>614303.9714454175</v>
      </c>
      <c r="BB580" s="125">
        <f t="shared" si="630"/>
        <v>1</v>
      </c>
      <c r="BC580" s="125">
        <f t="shared" si="631"/>
        <v>1</v>
      </c>
      <c r="BD580" s="326" t="e">
        <f t="shared" si="632"/>
        <v>#NUM!</v>
      </c>
      <c r="BE580" s="125">
        <f t="shared" si="633"/>
        <v>14650719</v>
      </c>
      <c r="BF580" s="125">
        <f t="shared" si="634"/>
        <v>4.5121010427112704</v>
      </c>
      <c r="BG580" s="125">
        <f t="shared" si="635"/>
        <v>1.3886920442435355</v>
      </c>
      <c r="BH580" s="127">
        <f t="shared" si="636"/>
        <v>192.5</v>
      </c>
      <c r="BI580" s="125">
        <f t="shared" si="637"/>
        <v>1.126125</v>
      </c>
      <c r="BJ580" s="125">
        <f t="shared" si="638"/>
        <v>0.156475</v>
      </c>
      <c r="BK580" s="127">
        <f t="shared" si="639"/>
        <v>49</v>
      </c>
      <c r="BL580" s="126" t="e">
        <f>IF(AS580="Signalized",(AC580-BK580)^2/(2*AC580),IF(AS580="Free",PEDBIKE_DELAY(AX580,AW580,AF580,AE580,AO580,AR580,AM580,L580,TRUE),IF(AS580="Stop",1,"Control N/A!")))</f>
        <v>#VALUE!</v>
      </c>
      <c r="BM580" s="125" t="e">
        <f t="shared" si="640"/>
        <v>#VALUE!</v>
      </c>
      <c r="BN580" s="125" t="e">
        <f t="shared" si="641"/>
        <v>#VALUE!</v>
      </c>
      <c r="BO580" s="124" t="e">
        <f t="shared" si="642"/>
        <v>#VALUE!</v>
      </c>
      <c r="BP580" s="310"/>
      <c r="BQ580" s="302">
        <f t="shared" si="643"/>
        <v>1500</v>
      </c>
      <c r="BR580" s="126">
        <v>565</v>
      </c>
      <c r="BS580" s="127">
        <f t="shared" si="644"/>
        <v>7.5829449321231287E-13</v>
      </c>
      <c r="BT580" s="126">
        <f t="shared" si="645"/>
        <v>22.5</v>
      </c>
      <c r="BU580" s="303">
        <f t="shared" si="646"/>
        <v>8.6999999999999993</v>
      </c>
      <c r="BV580" s="276">
        <f t="shared" si="647"/>
        <v>0.85555555555555551</v>
      </c>
      <c r="BW580" s="276">
        <f t="shared" si="648"/>
        <v>6.9444444444444441E-3</v>
      </c>
      <c r="BX580" s="125">
        <f t="shared" si="649"/>
        <v>1</v>
      </c>
      <c r="BY580" s="125">
        <f t="shared" si="650"/>
        <v>2.4528408162715651E-3</v>
      </c>
      <c r="BZ580" s="125">
        <f t="shared" si="651"/>
        <v>8.6999999999999993</v>
      </c>
      <c r="CA580" s="125">
        <f t="shared" si="652"/>
        <v>0.12241792506067406</v>
      </c>
      <c r="CB580" s="125">
        <f t="shared" si="653"/>
        <v>0.99941466916070576</v>
      </c>
      <c r="CC580" s="125">
        <f t="shared" si="654"/>
        <v>1988.167596740326</v>
      </c>
      <c r="CD580" s="125">
        <f t="shared" si="655"/>
        <v>1.1637358080575113</v>
      </c>
      <c r="CE580" s="125">
        <f t="shared" si="656"/>
        <v>1708</v>
      </c>
      <c r="CF580" s="304" cm="1">
        <f t="array" ref="CF580">PEDBIKE_DELAY(BW580,BV580,AG580,AH580,AP580,AQ580,AN580,L580,FALSE)</f>
        <v>150.42048927017231</v>
      </c>
      <c r="CG580" s="306">
        <f t="shared" si="657"/>
        <v>8.6999999999999993</v>
      </c>
      <c r="CH580" s="125">
        <f t="shared" si="658"/>
        <v>1</v>
      </c>
      <c r="CI580" s="125">
        <f t="shared" si="659"/>
        <v>2.4528408162715651E-3</v>
      </c>
      <c r="CJ580" s="125">
        <f t="shared" si="660"/>
        <v>8.6999999999999993</v>
      </c>
      <c r="CK580" s="125">
        <f t="shared" si="661"/>
        <v>0.99941466916070587</v>
      </c>
      <c r="CL580" s="125">
        <f t="shared" si="662"/>
        <v>1</v>
      </c>
      <c r="CM580" s="125">
        <f t="shared" si="663"/>
        <v>1987.0038609322683</v>
      </c>
      <c r="CN580" s="125">
        <f t="shared" si="664"/>
        <v>1.1637358080575113</v>
      </c>
      <c r="CO580" s="127">
        <f t="shared" si="665"/>
        <v>1708</v>
      </c>
      <c r="CP580" s="125" cm="1">
        <f t="array" ref="CP580">PEDBIKE_DELAY(BW580,AW580,AG580,AH580,AP580,AQ580,AN580,L580,FALSE)</f>
        <v>150.42048927017231</v>
      </c>
      <c r="CQ580" s="126">
        <f t="shared" si="666"/>
        <v>30.5</v>
      </c>
      <c r="CR580" s="126">
        <f t="shared" si="667"/>
        <v>78.5</v>
      </c>
      <c r="CS580" s="126">
        <f t="shared" si="668"/>
        <v>54.5</v>
      </c>
      <c r="CT580" s="304">
        <f t="shared" si="669"/>
        <v>35.950000000000003</v>
      </c>
      <c r="CU580" s="126">
        <f t="shared" si="680"/>
        <v>0</v>
      </c>
      <c r="CV580" s="126">
        <f t="shared" si="670"/>
        <v>0</v>
      </c>
      <c r="CW580" s="127">
        <f t="shared" si="671"/>
        <v>0</v>
      </c>
      <c r="CX580" s="124">
        <f t="shared" si="672"/>
        <v>12</v>
      </c>
      <c r="CY580" s="124">
        <f t="shared" si="681"/>
        <v>4.5045000000000002</v>
      </c>
      <c r="CZ580" s="124">
        <f t="shared" si="682"/>
        <v>0</v>
      </c>
      <c r="DA580" s="125">
        <f t="shared" si="673"/>
        <v>-1.7006999999999999</v>
      </c>
      <c r="DB580" s="125">
        <f t="shared" si="674"/>
        <v>0.63524999999999998</v>
      </c>
      <c r="DC580" s="125">
        <f t="shared" si="675"/>
        <v>3.0669499999999998</v>
      </c>
      <c r="DD580" s="125">
        <f t="shared" si="683"/>
        <v>5.5714500000000005</v>
      </c>
      <c r="DE580" s="298" t="str">
        <f t="shared" si="676"/>
        <v>C</v>
      </c>
    </row>
    <row r="581" spans="1:109" x14ac:dyDescent="0.25">
      <c r="A581" s="23">
        <v>1200</v>
      </c>
      <c r="B581" s="23">
        <v>45</v>
      </c>
      <c r="C581" s="23">
        <v>4</v>
      </c>
      <c r="D581" s="23" t="s">
        <v>267</v>
      </c>
      <c r="E581" s="312" t="e">
        <f t="shared" si="608"/>
        <v>#VALUE!</v>
      </c>
      <c r="F581" s="287" t="e">
        <f t="shared" si="609"/>
        <v>#VALUE!</v>
      </c>
      <c r="G581" s="312">
        <f t="shared" si="610"/>
        <v>3.1246999999999994</v>
      </c>
      <c r="H581" s="312">
        <f t="shared" si="610"/>
        <v>6.0387000000000004</v>
      </c>
      <c r="I581" s="287" t="str">
        <f t="shared" si="611"/>
        <v>C</v>
      </c>
      <c r="J581" s="320">
        <f t="shared" si="677"/>
        <v>4</v>
      </c>
      <c r="K581" s="80">
        <f t="shared" si="678"/>
        <v>4</v>
      </c>
      <c r="L581" s="82">
        <f t="shared" si="679"/>
        <v>4</v>
      </c>
      <c r="M581" s="80">
        <f t="shared" si="612"/>
        <v>45</v>
      </c>
      <c r="N581" s="80">
        <f t="shared" si="613"/>
        <v>240</v>
      </c>
      <c r="O581" s="80">
        <f t="shared" si="614"/>
        <v>240</v>
      </c>
      <c r="P581" s="80">
        <f t="shared" si="615"/>
        <v>1200</v>
      </c>
      <c r="Q581" s="80">
        <f t="shared" si="616"/>
        <v>3360</v>
      </c>
      <c r="R581" s="80">
        <f t="shared" si="617"/>
        <v>3360</v>
      </c>
      <c r="S581" s="80">
        <f t="shared" si="618"/>
        <v>120</v>
      </c>
      <c r="T581" s="80">
        <f>0</f>
        <v>0</v>
      </c>
      <c r="U581" s="80">
        <f>'Int. Sens. Plot'!$B$2</f>
        <v>100</v>
      </c>
      <c r="V581" s="80">
        <f>'Int. Sens. Plot'!$B$3</f>
        <v>25</v>
      </c>
      <c r="W581" s="80">
        <f t="shared" si="619"/>
        <v>5</v>
      </c>
      <c r="X581" s="80">
        <f t="shared" si="620"/>
        <v>5</v>
      </c>
      <c r="Y581" s="225">
        <v>0.5</v>
      </c>
      <c r="Z581" s="80">
        <v>0</v>
      </c>
      <c r="AA581" s="86">
        <v>45</v>
      </c>
      <c r="AB581" s="86">
        <v>5</v>
      </c>
      <c r="AC581" s="80">
        <v>90</v>
      </c>
      <c r="AD581" s="80">
        <v>45</v>
      </c>
      <c r="AE581" s="80">
        <v>12</v>
      </c>
      <c r="AF581" s="80">
        <f t="shared" si="621"/>
        <v>57</v>
      </c>
      <c r="AG581" s="80">
        <f t="shared" si="622"/>
        <v>57</v>
      </c>
      <c r="AH581" s="86">
        <v>0</v>
      </c>
      <c r="AI581" s="86">
        <v>12</v>
      </c>
      <c r="AJ581" s="40">
        <v>561.9</v>
      </c>
      <c r="AK581" s="86">
        <v>9</v>
      </c>
      <c r="AL581" s="86">
        <v>0</v>
      </c>
      <c r="AM581" s="91">
        <v>1</v>
      </c>
      <c r="AN581" s="91">
        <v>0.1</v>
      </c>
      <c r="AO581" s="122">
        <v>3.5</v>
      </c>
      <c r="AP581" s="122">
        <v>10</v>
      </c>
      <c r="AQ581" s="122">
        <v>3</v>
      </c>
      <c r="AR581" s="122">
        <v>3</v>
      </c>
      <c r="AS581" s="122" t="str">
        <f t="shared" si="623"/>
        <v>Free</v>
      </c>
      <c r="AT581" s="119" t="s">
        <v>74</v>
      </c>
      <c r="AU581" s="321" t="s">
        <v>74</v>
      </c>
      <c r="AV581" s="306">
        <f t="shared" si="624"/>
        <v>19.285714285714285</v>
      </c>
      <c r="AW581" s="276">
        <f t="shared" si="625"/>
        <v>0.93333333333333335</v>
      </c>
      <c r="AX581" s="276">
        <f t="shared" si="626"/>
        <v>2.7777777777777776E-2</v>
      </c>
      <c r="AY581" s="125">
        <f t="shared" si="627"/>
        <v>1265125.0250822245</v>
      </c>
      <c r="AZ581" s="125">
        <f t="shared" si="628"/>
        <v>1897687.5376233368</v>
      </c>
      <c r="BA581" s="125">
        <f t="shared" si="629"/>
        <v>2530267.3358787349</v>
      </c>
      <c r="BB581" s="125">
        <f t="shared" si="630"/>
        <v>1</v>
      </c>
      <c r="BC581" s="125">
        <f t="shared" si="631"/>
        <v>1</v>
      </c>
      <c r="BD581" s="326" t="e">
        <f t="shared" si="632"/>
        <v>#NUM!</v>
      </c>
      <c r="BE581" s="125">
        <f t="shared" si="633"/>
        <v>65659969</v>
      </c>
      <c r="BF581" s="125">
        <f t="shared" si="634"/>
        <v>4.1653522210447971</v>
      </c>
      <c r="BG581" s="125">
        <f t="shared" si="635"/>
        <v>1.3886920442435355</v>
      </c>
      <c r="BH581" s="127">
        <f t="shared" si="636"/>
        <v>210</v>
      </c>
      <c r="BI581" s="125">
        <f t="shared" si="637"/>
        <v>1.2284999999999999</v>
      </c>
      <c r="BJ581" s="125">
        <f t="shared" si="638"/>
        <v>0.17069999999999999</v>
      </c>
      <c r="BK581" s="127">
        <f t="shared" si="639"/>
        <v>49</v>
      </c>
      <c r="BL581" s="126" t="e">
        <f>IF(AS581="Signalized",(AC581-BK581)^2/(2*AC581),IF(AS581="Free",PEDBIKE_DELAY(AX581,AW581,AF581,AE581,AO581,AR581,AM581,L581,TRUE),IF(AS581="Stop",1,"Control N/A!")))</f>
        <v>#VALUE!</v>
      </c>
      <c r="BM581" s="125" t="e">
        <f t="shared" si="640"/>
        <v>#VALUE!</v>
      </c>
      <c r="BN581" s="125" t="e">
        <f t="shared" si="641"/>
        <v>#VALUE!</v>
      </c>
      <c r="BO581" s="124" t="e">
        <f t="shared" si="642"/>
        <v>#VALUE!</v>
      </c>
      <c r="BP581" s="310"/>
      <c r="BQ581" s="302">
        <f t="shared" si="643"/>
        <v>1500</v>
      </c>
      <c r="BR581" s="126">
        <v>566</v>
      </c>
      <c r="BS581" s="127">
        <f t="shared" si="644"/>
        <v>3.0738510068224478E-14</v>
      </c>
      <c r="BT581" s="126">
        <f t="shared" si="645"/>
        <v>22.5</v>
      </c>
      <c r="BU581" s="303">
        <f t="shared" si="646"/>
        <v>8.6999999999999993</v>
      </c>
      <c r="BV581" s="276">
        <f t="shared" si="647"/>
        <v>0.93333333333333335</v>
      </c>
      <c r="BW581" s="276">
        <f t="shared" si="648"/>
        <v>6.9444444444444441E-3</v>
      </c>
      <c r="BX581" s="125">
        <f t="shared" si="649"/>
        <v>1</v>
      </c>
      <c r="BY581" s="125">
        <f t="shared" si="650"/>
        <v>2.3630583229488169E-3</v>
      </c>
      <c r="BZ581" s="125">
        <f t="shared" si="651"/>
        <v>8.6999999999999993</v>
      </c>
      <c r="CA581" s="125">
        <f t="shared" si="652"/>
        <v>0.13277441033178705</v>
      </c>
      <c r="CB581" s="125">
        <f t="shared" si="653"/>
        <v>0.99970247133955847</v>
      </c>
      <c r="CC581" s="125">
        <f t="shared" si="654"/>
        <v>3592.3910661730642</v>
      </c>
      <c r="CD581" s="125">
        <f t="shared" si="655"/>
        <v>1.068839301700776</v>
      </c>
      <c r="CE581" s="125">
        <f t="shared" si="656"/>
        <v>3361</v>
      </c>
      <c r="CF581" s="304" cm="1">
        <f t="array" ref="CF581">PEDBIKE_DELAY(BW581,BV581,AG581,AH581,AP581,AQ581,AN581,L581,FALSE)</f>
        <v>194.80551535986473</v>
      </c>
      <c r="CG581" s="306">
        <f t="shared" si="657"/>
        <v>8.6999999999999993</v>
      </c>
      <c r="CH581" s="125">
        <f t="shared" si="658"/>
        <v>1</v>
      </c>
      <c r="CI581" s="125">
        <f t="shared" si="659"/>
        <v>2.3630583229488169E-3</v>
      </c>
      <c r="CJ581" s="125">
        <f t="shared" si="660"/>
        <v>8.6999999999999993</v>
      </c>
      <c r="CK581" s="125">
        <f t="shared" si="661"/>
        <v>0.99970247133955847</v>
      </c>
      <c r="CL581" s="125">
        <f t="shared" si="662"/>
        <v>1</v>
      </c>
      <c r="CM581" s="125">
        <f t="shared" si="663"/>
        <v>3591.3222268713635</v>
      </c>
      <c r="CN581" s="125">
        <f t="shared" si="664"/>
        <v>1.068839301700776</v>
      </c>
      <c r="CO581" s="127">
        <f t="shared" si="665"/>
        <v>3361</v>
      </c>
      <c r="CP581" s="125" cm="1">
        <f t="array" ref="CP581">PEDBIKE_DELAY(BW581,AW581,AG581,AH581,AP581,AQ581,AN581,L581,FALSE)</f>
        <v>194.80551535986473</v>
      </c>
      <c r="CQ581" s="126">
        <f t="shared" si="666"/>
        <v>30.5</v>
      </c>
      <c r="CR581" s="126">
        <f t="shared" si="667"/>
        <v>78.5</v>
      </c>
      <c r="CS581" s="126">
        <f t="shared" si="668"/>
        <v>54.5</v>
      </c>
      <c r="CT581" s="304">
        <f t="shared" si="669"/>
        <v>35.950000000000003</v>
      </c>
      <c r="CU581" s="126">
        <f t="shared" si="680"/>
        <v>0</v>
      </c>
      <c r="CV581" s="126">
        <f t="shared" si="670"/>
        <v>0</v>
      </c>
      <c r="CW581" s="127">
        <f t="shared" si="671"/>
        <v>0</v>
      </c>
      <c r="CX581" s="124">
        <f t="shared" si="672"/>
        <v>12</v>
      </c>
      <c r="CY581" s="124">
        <f t="shared" si="681"/>
        <v>4.9139999999999997</v>
      </c>
      <c r="CZ581" s="124">
        <f t="shared" si="682"/>
        <v>0</v>
      </c>
      <c r="DA581" s="125">
        <f t="shared" si="673"/>
        <v>-1.7006999999999999</v>
      </c>
      <c r="DB581" s="125">
        <f t="shared" si="674"/>
        <v>0.69299999999999995</v>
      </c>
      <c r="DC581" s="125">
        <f t="shared" si="675"/>
        <v>3.1246999999999994</v>
      </c>
      <c r="DD581" s="125">
        <f t="shared" si="683"/>
        <v>6.0387000000000004</v>
      </c>
      <c r="DE581" s="298" t="str">
        <f t="shared" si="676"/>
        <v>C</v>
      </c>
    </row>
  </sheetData>
  <mergeCells count="12">
    <mergeCell ref="E1:I1"/>
    <mergeCell ref="G2:I2"/>
    <mergeCell ref="E2:F2"/>
    <mergeCell ref="J2:AU2"/>
    <mergeCell ref="J1:AU1"/>
    <mergeCell ref="AV2:BP2"/>
    <mergeCell ref="AV1:DE1"/>
    <mergeCell ref="BQ2:DE2"/>
    <mergeCell ref="BU3:CF3"/>
    <mergeCell ref="CG3:CT3"/>
    <mergeCell ref="CU3:DE3"/>
    <mergeCell ref="BQ3:BT3"/>
  </mergeCells>
  <dataValidations count="3">
    <dataValidation type="list" allowBlank="1" showInputMessage="1" showErrorMessage="1" sqref="AT6:AU581" xr:uid="{B1B4FDB1-0CCD-4B46-ACA2-77859259D191}">
      <formula1>"Yes,No"</formula1>
    </dataValidation>
    <dataValidation type="decimal" operator="greaterThanOrEqual" allowBlank="1" showInputMessage="1" showErrorMessage="1" sqref="L6:L581" xr:uid="{7C20DD56-FBFD-49D6-BD34-7C82D3668612}">
      <formula1>0</formula1>
    </dataValidation>
    <dataValidation type="list" allowBlank="1" showInputMessage="1" showErrorMessage="1" sqref="AS6:AS581" xr:uid="{ED358793-AF72-4B83-BCA4-5FD38AD2A5D5}">
      <formula1>"Signalized, Stop, Free"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24C9C-37D4-458E-8AB1-1505F670D20E}">
  <dimension ref="A1:CI581"/>
  <sheetViews>
    <sheetView topLeftCell="AP1" workbookViewId="0">
      <selection activeCell="BK15" sqref="BK15"/>
    </sheetView>
  </sheetViews>
  <sheetFormatPr defaultRowHeight="15.75" x14ac:dyDescent="0.25"/>
  <cols>
    <col min="1" max="1" width="7.25" style="341" bestFit="1" customWidth="1"/>
    <col min="2" max="2" width="4.875" style="341" bestFit="1" customWidth="1"/>
    <col min="3" max="3" width="5" style="341" bestFit="1" customWidth="1"/>
    <col min="4" max="4" width="10" style="341" bestFit="1" customWidth="1"/>
    <col min="5" max="5" width="9.5" style="299" customWidth="1"/>
    <col min="6" max="6" width="9.5" style="300" customWidth="1"/>
    <col min="7" max="7" width="9" style="299"/>
    <col min="8" max="8" width="9" style="300"/>
    <col min="9" max="9" width="9" style="301"/>
    <col min="10" max="10" width="5.875" customWidth="1"/>
    <col min="11" max="11" width="10" bestFit="1" customWidth="1"/>
    <col min="12" max="12" width="3.375" bestFit="1" customWidth="1"/>
    <col min="13" max="13" width="4.875" bestFit="1" customWidth="1"/>
    <col min="14" max="14" width="6" customWidth="1"/>
    <col min="15" max="17" width="4.875" customWidth="1"/>
    <col min="18" max="18" width="3.375" bestFit="1" customWidth="1"/>
    <col min="19" max="19" width="5.75" customWidth="1"/>
    <col min="20" max="23" width="4.625" customWidth="1"/>
    <col min="24" max="24" width="3.375" bestFit="1" customWidth="1"/>
    <col min="25" max="25" width="4.875" bestFit="1" customWidth="1"/>
    <col min="26" max="29" width="5" customWidth="1"/>
    <col min="30" max="30" width="3.375" bestFit="1" customWidth="1"/>
    <col min="31" max="31" width="4.875" bestFit="1" customWidth="1"/>
    <col min="32" max="35" width="5.375" customWidth="1"/>
    <col min="38" max="38" width="3.375" bestFit="1" customWidth="1"/>
    <col min="39" max="39" width="4.875" bestFit="1" customWidth="1"/>
    <col min="40" max="40" width="5.625" bestFit="1" customWidth="1"/>
    <col min="41" max="43" width="4.375" bestFit="1" customWidth="1"/>
    <col min="44" max="44" width="3.375" bestFit="1" customWidth="1"/>
    <col min="45" max="45" width="5.625" bestFit="1" customWidth="1"/>
    <col min="46" max="49" width="4.375" bestFit="1" customWidth="1"/>
    <col min="50" max="50" width="3.375" bestFit="1" customWidth="1"/>
    <col min="51" max="51" width="5.625" bestFit="1" customWidth="1"/>
    <col min="52" max="55" width="4.625" customWidth="1"/>
    <col min="56" max="56" width="3.375" bestFit="1" customWidth="1"/>
    <col min="57" max="57" width="5.625" bestFit="1" customWidth="1"/>
    <col min="58" max="61" width="4.875" customWidth="1"/>
    <col min="64" max="64" width="3.375" bestFit="1" customWidth="1"/>
    <col min="65" max="65" width="4.875" bestFit="1" customWidth="1"/>
    <col min="66" max="66" width="5.625" bestFit="1" customWidth="1"/>
    <col min="67" max="68" width="4.375" bestFit="1" customWidth="1"/>
    <col min="69" max="69" width="5.375" bestFit="1" customWidth="1"/>
    <col min="70" max="70" width="3.375" bestFit="1" customWidth="1"/>
    <col min="71" max="71" width="5.625" bestFit="1" customWidth="1"/>
    <col min="72" max="75" width="4.375" bestFit="1" customWidth="1"/>
    <col min="76" max="76" width="3.375" bestFit="1" customWidth="1"/>
    <col min="77" max="77" width="5.625" bestFit="1" customWidth="1"/>
    <col min="78" max="81" width="4.375" bestFit="1" customWidth="1"/>
    <col min="82" max="82" width="3.375" bestFit="1" customWidth="1"/>
    <col min="83" max="83" width="5.625" bestFit="1" customWidth="1"/>
    <col min="84" max="86" width="4.375" bestFit="1" customWidth="1"/>
    <col min="87" max="87" width="5.375" bestFit="1" customWidth="1"/>
  </cols>
  <sheetData>
    <row r="1" spans="1:87" ht="16.5" thickBot="1" x14ac:dyDescent="0.3">
      <c r="E1" s="300"/>
      <c r="G1" s="300"/>
      <c r="I1" s="300"/>
    </row>
    <row r="2" spans="1:87" ht="16.5" thickBot="1" x14ac:dyDescent="0.3">
      <c r="A2" s="346" t="s">
        <v>477</v>
      </c>
      <c r="B2" s="347">
        <v>100</v>
      </c>
      <c r="C2" s="348"/>
      <c r="D2" s="349"/>
      <c r="E2" s="422" t="s">
        <v>49</v>
      </c>
      <c r="F2" s="423"/>
      <c r="G2" s="423"/>
      <c r="H2" s="423"/>
      <c r="I2" s="424"/>
      <c r="K2" s="328" t="s">
        <v>69</v>
      </c>
      <c r="AK2" s="328" t="s">
        <v>70</v>
      </c>
      <c r="BK2" s="328" t="s">
        <v>70</v>
      </c>
    </row>
    <row r="3" spans="1:87" x14ac:dyDescent="0.25">
      <c r="A3" s="350" t="s">
        <v>478</v>
      </c>
      <c r="B3" s="351">
        <v>25</v>
      </c>
      <c r="C3" s="352"/>
      <c r="D3" s="353"/>
      <c r="E3" s="409" t="s">
        <v>50</v>
      </c>
      <c r="F3" s="410"/>
      <c r="G3" s="409" t="s">
        <v>20</v>
      </c>
      <c r="H3" s="408"/>
      <c r="I3" s="410"/>
      <c r="K3" s="329"/>
      <c r="L3" s="330"/>
      <c r="M3" s="330"/>
      <c r="N3" s="331" t="s">
        <v>472</v>
      </c>
      <c r="O3" s="332">
        <v>1</v>
      </c>
      <c r="P3" s="332"/>
      <c r="Q3" s="332"/>
      <c r="R3" s="332"/>
      <c r="S3" s="330"/>
      <c r="T3" s="331" t="s">
        <v>472</v>
      </c>
      <c r="U3" s="332">
        <v>2</v>
      </c>
      <c r="V3" s="332"/>
      <c r="W3" s="332"/>
      <c r="X3" s="332"/>
      <c r="Y3" s="330"/>
      <c r="Z3" s="331" t="s">
        <v>472</v>
      </c>
      <c r="AA3" s="332">
        <v>3</v>
      </c>
      <c r="AB3" s="330"/>
      <c r="AC3" s="330"/>
      <c r="AD3" s="330"/>
      <c r="AE3" s="330"/>
      <c r="AF3" s="331" t="s">
        <v>472</v>
      </c>
      <c r="AG3" s="332">
        <v>4</v>
      </c>
      <c r="AH3" s="330"/>
      <c r="AI3" s="333"/>
      <c r="AK3" s="329"/>
      <c r="AL3" s="330"/>
      <c r="AM3" s="330"/>
      <c r="AN3" s="331" t="s">
        <v>472</v>
      </c>
      <c r="AO3" s="332">
        <v>1</v>
      </c>
      <c r="AP3" s="332"/>
      <c r="AQ3" s="332"/>
      <c r="AR3" s="332"/>
      <c r="AS3" s="331" t="s">
        <v>472</v>
      </c>
      <c r="AT3" s="332">
        <v>2</v>
      </c>
      <c r="AU3" s="332"/>
      <c r="AV3" s="332"/>
      <c r="AW3" s="332"/>
      <c r="AX3" s="332"/>
      <c r="AY3" s="331" t="s">
        <v>472</v>
      </c>
      <c r="AZ3" s="332">
        <v>3</v>
      </c>
      <c r="BA3" s="330"/>
      <c r="BB3" s="330"/>
      <c r="BC3" s="330"/>
      <c r="BD3" s="330"/>
      <c r="BE3" s="331" t="s">
        <v>472</v>
      </c>
      <c r="BF3" s="332">
        <v>4</v>
      </c>
      <c r="BG3" s="330"/>
      <c r="BH3" s="330"/>
      <c r="BI3" s="333"/>
      <c r="BK3" s="329"/>
      <c r="BL3" s="330"/>
      <c r="BM3" s="330"/>
      <c r="BN3" s="331" t="s">
        <v>472</v>
      </c>
      <c r="BO3" s="332">
        <v>1</v>
      </c>
      <c r="BP3" s="332"/>
      <c r="BQ3" s="332"/>
      <c r="BR3" s="332"/>
      <c r="BS3" s="331" t="s">
        <v>472</v>
      </c>
      <c r="BT3" s="332">
        <v>2</v>
      </c>
      <c r="BU3" s="332"/>
      <c r="BV3" s="332"/>
      <c r="BW3" s="332"/>
      <c r="BX3" s="332"/>
      <c r="BY3" s="331" t="s">
        <v>472</v>
      </c>
      <c r="BZ3" s="332">
        <v>3</v>
      </c>
      <c r="CA3" s="330"/>
      <c r="CB3" s="330"/>
      <c r="CC3" s="330"/>
      <c r="CD3" s="330"/>
      <c r="CE3" s="331" t="s">
        <v>472</v>
      </c>
      <c r="CF3" s="332">
        <v>4</v>
      </c>
      <c r="CG3" s="330"/>
      <c r="CH3" s="330"/>
      <c r="CI3" s="333"/>
    </row>
    <row r="4" spans="1:87" x14ac:dyDescent="0.25">
      <c r="A4" s="354"/>
      <c r="B4" s="355"/>
      <c r="C4" s="355"/>
      <c r="D4" s="356"/>
      <c r="E4" s="294" t="s">
        <v>213</v>
      </c>
      <c r="F4" s="93" t="s">
        <v>73</v>
      </c>
      <c r="G4" s="294" t="s">
        <v>214</v>
      </c>
      <c r="H4" s="283" t="s">
        <v>482</v>
      </c>
      <c r="I4" s="297" t="s">
        <v>73</v>
      </c>
      <c r="K4" s="299"/>
      <c r="L4" s="300"/>
      <c r="M4" s="300"/>
      <c r="N4" s="418" t="s">
        <v>471</v>
      </c>
      <c r="O4" s="418"/>
      <c r="P4" s="418"/>
      <c r="Q4" s="418"/>
      <c r="R4" s="300"/>
      <c r="S4" s="300"/>
      <c r="T4" s="418" t="s">
        <v>471</v>
      </c>
      <c r="U4" s="418"/>
      <c r="V4" s="418"/>
      <c r="W4" s="418"/>
      <c r="X4" s="300"/>
      <c r="Y4" s="300"/>
      <c r="Z4" s="418" t="s">
        <v>471</v>
      </c>
      <c r="AA4" s="418"/>
      <c r="AB4" s="418"/>
      <c r="AC4" s="418"/>
      <c r="AD4" s="300"/>
      <c r="AE4" s="300"/>
      <c r="AF4" s="418" t="s">
        <v>471</v>
      </c>
      <c r="AG4" s="418"/>
      <c r="AH4" s="418"/>
      <c r="AI4" s="419"/>
      <c r="AK4" s="299"/>
      <c r="AL4" s="300"/>
      <c r="AM4" s="300"/>
      <c r="AN4" s="418" t="s">
        <v>471</v>
      </c>
      <c r="AO4" s="418"/>
      <c r="AP4" s="418"/>
      <c r="AQ4" s="418"/>
      <c r="AR4" s="300"/>
      <c r="AS4" s="300"/>
      <c r="AT4" s="418" t="s">
        <v>471</v>
      </c>
      <c r="AU4" s="418"/>
      <c r="AV4" s="418"/>
      <c r="AW4" s="418"/>
      <c r="AX4" s="300"/>
      <c r="AY4" s="300"/>
      <c r="AZ4" s="418" t="s">
        <v>471</v>
      </c>
      <c r="BA4" s="418"/>
      <c r="BB4" s="418"/>
      <c r="BC4" s="418"/>
      <c r="BD4" s="300"/>
      <c r="BE4" s="300"/>
      <c r="BF4" s="418" t="s">
        <v>471</v>
      </c>
      <c r="BG4" s="418"/>
      <c r="BH4" s="418"/>
      <c r="BI4" s="419"/>
      <c r="BK4" s="299"/>
      <c r="BL4" s="300"/>
      <c r="BM4" s="300"/>
      <c r="BN4" s="418" t="s">
        <v>471</v>
      </c>
      <c r="BO4" s="418"/>
      <c r="BP4" s="418"/>
      <c r="BQ4" s="418"/>
      <c r="BR4" s="300"/>
      <c r="BS4" s="300"/>
      <c r="BT4" s="418" t="s">
        <v>471</v>
      </c>
      <c r="BU4" s="418"/>
      <c r="BV4" s="418"/>
      <c r="BW4" s="418"/>
      <c r="BX4" s="300"/>
      <c r="BY4" s="300"/>
      <c r="BZ4" s="418" t="s">
        <v>471</v>
      </c>
      <c r="CA4" s="418"/>
      <c r="CB4" s="418"/>
      <c r="CC4" s="418"/>
      <c r="CD4" s="300"/>
      <c r="CE4" s="300"/>
      <c r="CF4" s="418" t="s">
        <v>471</v>
      </c>
      <c r="CG4" s="418"/>
      <c r="CH4" s="418"/>
      <c r="CI4" s="419"/>
    </row>
    <row r="5" spans="1:87" ht="16.5" thickBot="1" x14ac:dyDescent="0.3">
      <c r="A5" s="357" t="s">
        <v>470</v>
      </c>
      <c r="B5" s="358" t="s">
        <v>471</v>
      </c>
      <c r="C5" s="358" t="s">
        <v>472</v>
      </c>
      <c r="D5" s="359" t="s">
        <v>474</v>
      </c>
      <c r="E5" s="343" t="s">
        <v>209</v>
      </c>
      <c r="F5" s="344" t="s">
        <v>41</v>
      </c>
      <c r="G5" s="360" t="s">
        <v>210</v>
      </c>
      <c r="H5" s="344" t="s">
        <v>481</v>
      </c>
      <c r="I5" s="345" t="s">
        <v>51</v>
      </c>
      <c r="K5" s="299"/>
      <c r="L5" s="300"/>
      <c r="M5" s="300"/>
      <c r="N5" s="300">
        <v>15</v>
      </c>
      <c r="O5" s="300">
        <v>25</v>
      </c>
      <c r="P5" s="300">
        <v>35</v>
      </c>
      <c r="Q5" s="300">
        <v>45</v>
      </c>
      <c r="R5" s="300"/>
      <c r="S5" s="300"/>
      <c r="T5" s="300">
        <v>15</v>
      </c>
      <c r="U5" s="300">
        <v>25</v>
      </c>
      <c r="V5" s="300">
        <v>35</v>
      </c>
      <c r="W5" s="300">
        <v>45</v>
      </c>
      <c r="X5" s="300"/>
      <c r="Y5" s="300"/>
      <c r="Z5" s="300">
        <v>15</v>
      </c>
      <c r="AA5" s="300">
        <v>25</v>
      </c>
      <c r="AB5" s="300">
        <v>35</v>
      </c>
      <c r="AC5" s="300">
        <v>45</v>
      </c>
      <c r="AD5" s="300"/>
      <c r="AE5" s="300"/>
      <c r="AF5" s="300">
        <v>15</v>
      </c>
      <c r="AG5" s="300">
        <v>25</v>
      </c>
      <c r="AH5" s="300">
        <v>35</v>
      </c>
      <c r="AI5" s="301">
        <v>45</v>
      </c>
      <c r="AK5" s="299"/>
      <c r="AL5" s="300"/>
      <c r="AM5" s="300"/>
      <c r="AN5" s="300">
        <v>15</v>
      </c>
      <c r="AO5" s="300">
        <v>25</v>
      </c>
      <c r="AP5" s="300">
        <v>35</v>
      </c>
      <c r="AQ5" s="300">
        <v>45</v>
      </c>
      <c r="AR5" s="300"/>
      <c r="AS5" s="300"/>
      <c r="AT5" s="300">
        <v>15</v>
      </c>
      <c r="AU5" s="300">
        <v>25</v>
      </c>
      <c r="AV5" s="300">
        <v>35</v>
      </c>
      <c r="AW5" s="300">
        <v>45</v>
      </c>
      <c r="AX5" s="300"/>
      <c r="AY5" s="300"/>
      <c r="AZ5" s="300">
        <v>15</v>
      </c>
      <c r="BA5" s="300">
        <v>25</v>
      </c>
      <c r="BB5" s="300">
        <v>35</v>
      </c>
      <c r="BC5" s="300">
        <v>45</v>
      </c>
      <c r="BD5" s="300"/>
      <c r="BE5" s="300"/>
      <c r="BF5" s="300">
        <v>15</v>
      </c>
      <c r="BG5" s="300">
        <v>25</v>
      </c>
      <c r="BH5" s="300">
        <v>35</v>
      </c>
      <c r="BI5" s="301">
        <v>45</v>
      </c>
      <c r="BK5" s="299"/>
      <c r="BL5" s="300"/>
      <c r="BM5" s="300"/>
      <c r="BN5" s="300">
        <v>15</v>
      </c>
      <c r="BO5" s="300">
        <v>25</v>
      </c>
      <c r="BP5" s="300">
        <v>35</v>
      </c>
      <c r="BQ5" s="300">
        <v>45</v>
      </c>
      <c r="BR5" s="300"/>
      <c r="BS5" s="300"/>
      <c r="BT5" s="300">
        <v>15</v>
      </c>
      <c r="BU5" s="300">
        <v>25</v>
      </c>
      <c r="BV5" s="300">
        <v>35</v>
      </c>
      <c r="BW5" s="300">
        <v>45</v>
      </c>
      <c r="BX5" s="300"/>
      <c r="BY5" s="300"/>
      <c r="BZ5" s="300">
        <v>15</v>
      </c>
      <c r="CA5" s="300">
        <v>25</v>
      </c>
      <c r="CB5" s="300">
        <v>35</v>
      </c>
      <c r="CC5" s="300">
        <v>45</v>
      </c>
      <c r="CD5" s="300"/>
      <c r="CE5" s="300"/>
      <c r="CF5" s="300">
        <v>15</v>
      </c>
      <c r="CG5" s="300">
        <v>25</v>
      </c>
      <c r="CH5" s="300">
        <v>35</v>
      </c>
      <c r="CI5" s="301">
        <v>45</v>
      </c>
    </row>
    <row r="6" spans="1:87" x14ac:dyDescent="0.25">
      <c r="A6" s="342">
        <v>100</v>
      </c>
      <c r="B6" s="342">
        <v>15</v>
      </c>
      <c r="C6" s="342">
        <v>1</v>
      </c>
      <c r="D6" s="342" t="s">
        <v>265</v>
      </c>
      <c r="E6" s="312">
        <f>'Int. Sensitivity-vert'!E6</f>
        <v>1.5210159100289879</v>
      </c>
      <c r="F6" s="287" t="str">
        <f>'Int. Sensitivity-vert'!F6</f>
        <v>A</v>
      </c>
      <c r="G6" s="312">
        <f>'Int. Sensitivity-vert'!G6</f>
        <v>2.1118999999999994</v>
      </c>
      <c r="H6" s="288">
        <f>'Int. Sensitivity-vert'!H6</f>
        <v>1.5374998610491075</v>
      </c>
      <c r="I6" s="313" t="str">
        <f>'Int. Sensitivity-vert'!I6</f>
        <v>B</v>
      </c>
      <c r="K6" s="334" t="s">
        <v>479</v>
      </c>
      <c r="L6" s="420" t="s">
        <v>470</v>
      </c>
      <c r="M6" s="300">
        <v>100</v>
      </c>
      <c r="N6" s="322" cm="1">
        <f t="array" ref="N6">INDEX($E$6:$E$581,MATCH(1,($M6=$A$6:$A$581)*(N$5=$B$6:$B$581)*($O$3=$C$6:$C$581)*($K$7=$D$6:$D$581),0))</f>
        <v>1.5210159100289879</v>
      </c>
      <c r="O6" s="322" cm="1">
        <f t="array" ref="O6">INDEX($E$6:$E$581,MATCH(1,($M6=$A$6:$A$581)*(O$5=$B$6:$B$581)*($O$3=$C$6:$C$581)*($K$7=$D$6:$D$581),0))</f>
        <v>1.6120159100289879</v>
      </c>
      <c r="P6" s="322" cm="1">
        <f t="array" ref="P6">INDEX($E$6:$E$581,MATCH(1,($M6=$A$6:$A$581)*(P$5=$B$6:$B$581)*($O$3=$C$6:$C$581)*($K$7=$D$6:$D$581),0))</f>
        <v>1.7030159100289879</v>
      </c>
      <c r="Q6" s="322" cm="1">
        <f t="array" ref="Q6">INDEX($E$6:$E$581,MATCH(1,($M6=$A$6:$A$581)*(Q$5=$B$6:$B$581)*($O$3=$C$6:$C$581)*($K$7=$D$6:$D$581),0))</f>
        <v>1.7940159100289879</v>
      </c>
      <c r="R6" s="420" t="s">
        <v>470</v>
      </c>
      <c r="S6" s="300">
        <v>100</v>
      </c>
      <c r="T6" s="322" cm="1">
        <f t="array" ref="T6">INDEX($E$6:$E$581,MATCH(1,($S6=$A$6:$A$581)*(T$5=$B$6:$B$581)*($U$3=$C$6:$C$581)*($K$7=$D$6:$D$581),0))</f>
        <v>1.7442366201945168</v>
      </c>
      <c r="U6" s="322" cm="1">
        <f t="array" ref="U6">INDEX($E$6:$E$581,MATCH(1,($S6=$A$6:$A$581)*(U$5=$B$6:$B$581)*($U$3=$C$6:$C$581)*($K$7=$D$6:$D$581),0))</f>
        <v>1.7897366201945168</v>
      </c>
      <c r="V6" s="322" cm="1">
        <f t="array" ref="V6">INDEX($E$6:$E$581,MATCH(1,($S6=$A$6:$A$581)*(V$5=$B$6:$B$581)*($U$3=$C$6:$C$581)*($K$7=$D$6:$D$581),0))</f>
        <v>1.8352366201945167</v>
      </c>
      <c r="W6" s="322" cm="1">
        <f t="array" ref="W6">INDEX($E$6:$E$581,MATCH(1,($S6=$A$6:$A$581)*(W$5=$B$6:$B$581)*($U$3=$C$6:$C$581)*($K$7=$D$6:$D$581),0))</f>
        <v>1.8807366201945168</v>
      </c>
      <c r="X6" s="420" t="s">
        <v>470</v>
      </c>
      <c r="Y6" s="300">
        <v>100</v>
      </c>
      <c r="Z6" s="322" cm="1">
        <f t="array" ref="Z6">INDEX($E$6:$E$581,MATCH(1,($Y6=$A$6:$A$581)*(Z$5=$B$6:$B$581)*($AA$3=$C$6:$C$581)*($K$7=$D$6:$D$581),0))</f>
        <v>1.9468245374476008</v>
      </c>
      <c r="AA6" s="322" cm="1">
        <f t="array" ref="AA6">INDEX($E$6:$E$581,MATCH(1,($Y6=$A$6:$A$581)*(AA$5=$B$6:$B$581)*($AA$3=$C$6:$C$581)*($K$7=$D$6:$D$581),0))</f>
        <v>1.9771578707809341</v>
      </c>
      <c r="AB6" s="322" cm="1">
        <f t="array" ref="AB6">INDEX($E$6:$E$581,MATCH(1,($Y6=$A$6:$A$581)*(AB$5=$B$6:$B$581)*($AA$3=$C$6:$C$581)*($K$7=$D$6:$D$581),0))</f>
        <v>2.0074912041142676</v>
      </c>
      <c r="AC6" s="322" cm="1">
        <f t="array" ref="AC6">INDEX($E$6:$E$581,MATCH(1,($Y6=$A$6:$A$581)*(AC$5=$B$6:$B$581)*($AA$3=$C$6:$C$581)*($K$7=$D$6:$D$581),0))</f>
        <v>2.0378245374476007</v>
      </c>
      <c r="AD6" s="420" t="s">
        <v>470</v>
      </c>
      <c r="AE6" s="300">
        <v>100</v>
      </c>
      <c r="AF6" s="322" cm="1">
        <f t="array" ref="AF6">INDEX($E$6:$E$581,MATCH(1,($AE6=$A$6:$A$581)*(AF$5=$B$6:$B$581)*($AG$3=$C$6:$C$581)*($K$7=$D$6:$D$581),0))</f>
        <v>2.1263329542725238</v>
      </c>
      <c r="AG6" s="322" cm="1">
        <f t="array" ref="AG6">INDEX($E$6:$E$581,MATCH(1,($AE6=$A$6:$A$581)*(AG$5=$B$6:$B$581)*($AG$3=$C$6:$C$581)*($K$7=$D$6:$D$581),0))</f>
        <v>2.1490829542725236</v>
      </c>
      <c r="AH6" s="322" cm="1">
        <f t="array" ref="AH6">INDEX($E$6:$E$581,MATCH(1,($AE6=$A$6:$A$581)*(AH$5=$B$6:$B$581)*($AG$3=$C$6:$C$581)*($K$7=$D$6:$D$581),0))</f>
        <v>2.1718329542725239</v>
      </c>
      <c r="AI6" s="335" cm="1">
        <f t="array" ref="AI6">INDEX($E$6:$E$581,MATCH(1,($AE6=$A$6:$A$581)*(AI$5=$B$6:$B$581)*($AG$3=$C$6:$C$581)*($K$7=$D$6:$D$581),0))</f>
        <v>2.1945829542725237</v>
      </c>
      <c r="AK6" s="334" t="s">
        <v>479</v>
      </c>
      <c r="AL6" s="420" t="s">
        <v>470</v>
      </c>
      <c r="AM6" s="300">
        <v>100</v>
      </c>
      <c r="AN6" s="322" cm="1">
        <f t="array" ref="AN6">INDEX($G$6:$G$581,MATCH(1,($AM6=$A$6:$A$581)*(AN$5=$B$6:$B$581)*($AO$3=$C$6:$C$581)*($K$7=$D$6:$D$581),0))</f>
        <v>2.1118999999999994</v>
      </c>
      <c r="AO6" s="322" cm="1">
        <f t="array" ref="AO6">INDEX($G$6:$G$581,MATCH(1,($AM6=$A$6:$A$581)*(AO$5=$B$6:$B$581)*($AO$3=$C$6:$C$581)*($K$7=$D$6:$D$581),0))</f>
        <v>2.1118999999999994</v>
      </c>
      <c r="AP6" s="322" cm="1">
        <f t="array" ref="AP6">INDEX($G$6:$G$581,MATCH(1,($AM6=$A$6:$A$581)*(AP$5=$B$6:$B$581)*($AO$3=$C$6:$C$581)*($K$7=$D$6:$D$581),0))</f>
        <v>2.1118999999999994</v>
      </c>
      <c r="AQ6" s="322" cm="1">
        <f t="array" ref="AQ6">INDEX($G$6:$G$581,MATCH(1,($AM6=$A$6:$A$581)*(AQ$5=$B$6:$B$581)*($AO$3=$C$6:$C$581)*($K$7=$D$6:$D$581),0))</f>
        <v>2.1118999999999994</v>
      </c>
      <c r="AR6" s="420" t="s">
        <v>470</v>
      </c>
      <c r="AS6" s="300">
        <v>100</v>
      </c>
      <c r="AT6" s="322" cm="1">
        <f t="array" ref="AT6">INDEX($G$6:$G$581,MATCH(1,($AS6=$A$6:$A$581)*(AT$5=$B$6:$B$581)*($AT$3=$C$6:$C$581)*($K$7=$D$6:$D$581),0))</f>
        <v>2.1799999999999997</v>
      </c>
      <c r="AU6" s="322" cm="1">
        <f t="array" ref="AU6">INDEX($G$6:$G$581,MATCH(1,($AS6=$A$6:$A$581)*(AU$5=$B$6:$B$581)*($AT$3=$C$6:$C$581)*($K$7=$D$6:$D$581),0))</f>
        <v>2.1799999999999997</v>
      </c>
      <c r="AV6" s="322" cm="1">
        <f t="array" ref="AV6">INDEX($G$6:$G$581,MATCH(1,($AS6=$A$6:$A$581)*(AV$5=$B$6:$B$581)*($AT$3=$C$6:$C$581)*($K$7=$D$6:$D$581),0))</f>
        <v>2.1799999999999997</v>
      </c>
      <c r="AW6" s="322" cm="1">
        <f t="array" ref="AW6">INDEX($G$6:$G$581,MATCH(1,($AS6=$A$6:$A$581)*(AW$5=$B$6:$B$581)*($AT$3=$C$6:$C$581)*($K$7=$D$6:$D$581),0))</f>
        <v>2.1799999999999997</v>
      </c>
      <c r="AX6" s="420" t="s">
        <v>470</v>
      </c>
      <c r="AY6" s="300">
        <v>100</v>
      </c>
      <c r="AZ6" s="322" cm="1">
        <f t="array" ref="AZ6">INDEX($G$6:$G$581,MATCH(1,($AY6=$A$6:$A$581)*(AZ$5=$B$6:$B$581)*($AZ$3=$C$6:$C$581)*($K$7=$D$6:$D$581),0))</f>
        <v>2.3250999999999995</v>
      </c>
      <c r="BA6" s="322" cm="1">
        <f t="array" ref="BA6">INDEX($G$6:$G$581,MATCH(1,($AY6=$A$6:$A$581)*(BA$5=$B$6:$B$581)*($AZ$3=$C$6:$C$581)*($K$7=$D$6:$D$581),0))</f>
        <v>2.3250999999999995</v>
      </c>
      <c r="BB6" s="322" cm="1">
        <f t="array" ref="BB6">INDEX($G$6:$G$581,MATCH(1,($AY6=$A$6:$A$581)*(BB$5=$B$6:$B$581)*($AZ$3=$C$6:$C$581)*($K$7=$D$6:$D$581),0))</f>
        <v>2.3250999999999995</v>
      </c>
      <c r="BC6" s="322" cm="1">
        <f t="array" ref="BC6">INDEX($G$6:$G$581,MATCH(1,($AY6=$A$6:$A$581)*(BC$5=$B$6:$B$581)*($AZ$3=$C$6:$C$581)*($K$7=$D$6:$D$581),0))</f>
        <v>2.3250999999999995</v>
      </c>
      <c r="BD6" s="420" t="s">
        <v>470</v>
      </c>
      <c r="BE6" s="300">
        <v>100</v>
      </c>
      <c r="BF6" s="322" cm="1">
        <f t="array" ref="BF6">INDEX($G$6:$G$581,MATCH(1,($BE6=$A$6:$A$581)*(BF$5=$B$6:$B$581)*($BF$3=$C$6:$C$581)*($K$7=$D$6:$D$581),0))</f>
        <v>2.4894500000000002</v>
      </c>
      <c r="BG6" s="322" cm="1">
        <f t="array" ref="BG6">INDEX($G$6:$G$581,MATCH(1,($BE6=$A$6:$A$581)*(BG$5=$B$6:$B$581)*($BF$3=$C$6:$C$581)*($K$7=$D$6:$D$581),0))</f>
        <v>2.4894500000000002</v>
      </c>
      <c r="BH6" s="322" cm="1">
        <f t="array" ref="BH6">INDEX($G$6:$G$581,MATCH(1,($BE6=$A$6:$A$581)*(BH$5=$B$6:$B$581)*($BF$3=$C$6:$C$581)*($K$7=$D$6:$D$581),0))</f>
        <v>2.4894500000000002</v>
      </c>
      <c r="BI6" s="322" cm="1">
        <f t="array" ref="BI6">INDEX($G$6:$G$581,MATCH(1,($BE6=$A$6:$A$581)*(BI$5=$B$6:$B$581)*($BF$3=$C$6:$C$581)*($K$7=$D$6:$D$581),0))</f>
        <v>2.4894500000000002</v>
      </c>
      <c r="BK6" s="334" t="s">
        <v>479</v>
      </c>
      <c r="BL6" s="420" t="s">
        <v>470</v>
      </c>
      <c r="BM6" s="300">
        <v>100</v>
      </c>
      <c r="BN6" s="322" cm="1">
        <f t="array" ref="BN6">INDEX($H$6:$H$581,MATCH(1,($AM6=$A$6:$A$581)*(BN$5=$B$6:$B$581)*($AO$3=$C$6:$C$581)*($K$7=$D$6:$D$581),0))</f>
        <v>1.5374998610491075</v>
      </c>
      <c r="BO6" s="322" cm="1">
        <f t="array" ref="BO6">INDEX($H$6:$H$581,MATCH(1,($AM6=$A$6:$A$581)*(BO$5=$B$6:$B$581)*($AO$3=$C$6:$C$581)*($K$7=$D$6:$D$581),0))</f>
        <v>1.6284998610491075</v>
      </c>
      <c r="BP6" s="322" cm="1">
        <f t="array" ref="BP6">INDEX($H$6:$H$581,MATCH(1,($AM6=$A$6:$A$581)*(BP$5=$B$6:$B$581)*($AO$3=$C$6:$C$581)*($K$7=$D$6:$D$581),0))</f>
        <v>1.7196836294818421</v>
      </c>
      <c r="BQ6" s="322" cm="1">
        <f t="array" ref="BQ6">INDEX($H$6:$H$581,MATCH(1,($AM6=$A$6:$A$581)*(BQ$5=$B$6:$B$581)*($AO$3=$C$6:$C$581)*($K$7=$D$6:$D$581),0))</f>
        <v>1.8109184714778439</v>
      </c>
      <c r="BR6" s="420" t="s">
        <v>470</v>
      </c>
      <c r="BS6" s="300">
        <v>100</v>
      </c>
      <c r="BT6" s="322" cm="1">
        <f t="array" ref="BT6">INDEX($H$6:$H$581,MATCH(1,($AS6=$A$6:$A$581)*(BT$5=$B$6:$B$581)*($AT$3=$C$6:$C$581)*($K$7=$D$6:$D$581),0))</f>
        <v>1.6062700129903618</v>
      </c>
      <c r="BU6" s="322" cm="1">
        <f t="array" ref="BU6">INDEX($H$6:$H$581,MATCH(1,($AS6=$A$6:$A$581)*(BU$5=$B$6:$B$581)*($AT$3=$C$6:$C$581)*($K$7=$D$6:$D$581),0))</f>
        <v>1.6975394798635961</v>
      </c>
      <c r="BV6" s="322" cm="1">
        <f t="array" ref="BV6">INDEX($H$6:$H$581,MATCH(1,($AS6=$A$6:$A$581)*(BV$5=$B$6:$B$581)*($AT$3=$C$6:$C$581)*($K$7=$D$6:$D$581),0))</f>
        <v>1.7888281935195574</v>
      </c>
      <c r="BW6" s="322" cm="1">
        <f t="array" ref="BW6">INDEX($H$6:$H$581,MATCH(1,($AS6=$A$6:$A$581)*(BW$5=$B$6:$B$581)*($AT$3=$C$6:$C$581)*($K$7=$D$6:$D$581),0))</f>
        <v>1.880137579224413</v>
      </c>
      <c r="BX6" s="420" t="s">
        <v>470</v>
      </c>
      <c r="BY6" s="300">
        <v>100</v>
      </c>
      <c r="BZ6" s="322" cm="1">
        <f t="array" ref="BZ6">INDEX($H$6:$H$581,MATCH(1,($AY6=$A$6:$A$581)*(BZ$5=$B$6:$B$581)*($AZ$3=$C$6:$C$581)*($K$7=$D$6:$D$581),0))</f>
        <v>1.7525691751868102</v>
      </c>
      <c r="CA6" s="322" cm="1">
        <f t="array" ref="CA6">INDEX($H$6:$H$581,MATCH(1,($AY6=$A$6:$A$581)*(CA$5=$B$6:$B$581)*($AZ$3=$C$6:$C$581)*($K$7=$D$6:$D$581),0))</f>
        <v>1.8439246425883067</v>
      </c>
      <c r="CB6" s="322" cm="1">
        <f t="array" ref="CB6">INDEX($H$6:$H$581,MATCH(1,($AY6=$A$6:$A$581)*(CB$5=$B$6:$B$581)*($AZ$3=$C$6:$C$581)*($K$7=$D$6:$D$581),0))</f>
        <v>1.9353057766603621</v>
      </c>
      <c r="CC6" s="322" cm="1">
        <f t="array" ref="CC6">INDEX($H$6:$H$581,MATCH(1,($AY6=$A$6:$A$581)*(CC$5=$B$6:$B$581)*($AZ$3=$C$6:$C$581)*($K$7=$D$6:$D$581),0))</f>
        <v>2.026714518939011</v>
      </c>
      <c r="CD6" s="420" t="s">
        <v>470</v>
      </c>
      <c r="CE6" s="300">
        <v>100</v>
      </c>
      <c r="CF6" s="322" cm="1">
        <f t="array" ref="CF6">INDEX($H$6:$H$581,MATCH(1,($BE6=$A$6:$A$581)*(CF$5=$B$6:$B$581)*($BF$3=$C$6:$C$581)*($K$7=$D$6:$D$581),0))</f>
        <v>1.9185029708478349</v>
      </c>
      <c r="CG6" s="322" cm="1">
        <f t="array" ref="CG6">INDEX($H$6:$H$581,MATCH(1,($BE6=$A$6:$A$581)*(CG$5=$B$6:$B$581)*($BF$3=$C$6:$C$581)*($K$7=$D$6:$D$581),0))</f>
        <v>2.0099734087826779</v>
      </c>
      <c r="CH6" s="322" cm="1">
        <f t="array" ref="CH6">INDEX($H$6:$H$581,MATCH(1,($BE6=$A$6:$A$581)*(CH$5=$B$6:$B$581)*($BF$3=$C$6:$C$581)*($K$7=$D$6:$D$581),0))</f>
        <v>2.1014783008984064</v>
      </c>
      <c r="CI6" s="322" cm="1">
        <f t="array" ref="CI6">INDEX($H$6:$H$581,MATCH(1,($BE6=$A$6:$A$581)*(CI$5=$B$6:$B$581)*($BF$3=$C$6:$C$581)*($K$7=$D$6:$D$581),0))</f>
        <v>2.1930203258296213</v>
      </c>
    </row>
    <row r="7" spans="1:87" x14ac:dyDescent="0.25">
      <c r="A7" s="342">
        <v>200</v>
      </c>
      <c r="B7" s="342">
        <v>15</v>
      </c>
      <c r="C7" s="342">
        <v>1</v>
      </c>
      <c r="D7" s="342" t="s">
        <v>265</v>
      </c>
      <c r="E7" s="312">
        <f>'Int. Sensitivity-vert'!E7</f>
        <v>1.6717409100289879</v>
      </c>
      <c r="F7" s="287" t="str">
        <f>'Int. Sensitivity-vert'!F7</f>
        <v>A</v>
      </c>
      <c r="G7" s="312">
        <f>'Int. Sensitivity-vert'!G7</f>
        <v>2.3428999999999993</v>
      </c>
      <c r="H7" s="288">
        <f>'Int. Sensitivity-vert'!H7</f>
        <v>1.9050904339300538</v>
      </c>
      <c r="I7" s="313" t="str">
        <f>'Int. Sensitivity-vert'!I7</f>
        <v>B</v>
      </c>
      <c r="K7" s="336" t="s">
        <v>265</v>
      </c>
      <c r="L7" s="420"/>
      <c r="M7" s="300">
        <v>200</v>
      </c>
      <c r="N7" s="322" cm="1">
        <f t="array" ref="N7">INDEX($E$6:$E$581,MATCH(1,($M7=$A$6:$A$581)*(N$5=$B$6:$B$581)*($O$3=$C$6:$C$581)*($K$7=$D$6:$D$581),0))</f>
        <v>1.6717409100289879</v>
      </c>
      <c r="O7" s="322" cm="1">
        <f t="array" ref="O7">INDEX($E$6:$E$581,MATCH(1,($M7=$A$6:$A$581)*(O$5=$B$6:$B$581)*($O$3=$C$6:$C$581)*($K$7=$D$6:$D$581),0))</f>
        <v>1.8537409100289881</v>
      </c>
      <c r="P7" s="322" cm="1">
        <f t="array" ref="P7">INDEX($E$6:$E$581,MATCH(1,($M7=$A$6:$A$581)*(P$5=$B$6:$B$581)*($O$3=$C$6:$C$581)*($K$7=$D$6:$D$581),0))</f>
        <v>2.0357409100289883</v>
      </c>
      <c r="Q7" s="322" cm="1">
        <f t="array" ref="Q7">INDEX($E$6:$E$581,MATCH(1,($M7=$A$6:$A$581)*(Q$5=$B$6:$B$581)*($O$3=$C$6:$C$581)*($K$7=$D$6:$D$581),0))</f>
        <v>2.2177409100289878</v>
      </c>
      <c r="R7" s="420"/>
      <c r="S7" s="300">
        <v>200</v>
      </c>
      <c r="T7" s="322" cm="1">
        <f t="array" ref="T7">INDEX($E$6:$E$581,MATCH(1,($S7=$A$6:$A$581)*(T$5=$B$6:$B$581)*($U$3=$C$6:$C$581)*($K$7=$D$6:$D$581),0))</f>
        <v>1.826711620194517</v>
      </c>
      <c r="U7" s="322" cm="1">
        <f t="array" ref="U7">INDEX($E$6:$E$581,MATCH(1,($S7=$A$6:$A$581)*(U$5=$B$6:$B$581)*($U$3=$C$6:$C$581)*($K$7=$D$6:$D$581),0))</f>
        <v>1.917711620194517</v>
      </c>
      <c r="V7" s="322" cm="1">
        <f t="array" ref="V7">INDEX($E$6:$E$581,MATCH(1,($S7=$A$6:$A$581)*(V$5=$B$6:$B$581)*($U$3=$C$6:$C$581)*($K$7=$D$6:$D$581),0))</f>
        <v>2.008711620194517</v>
      </c>
      <c r="W7" s="322" cm="1">
        <f t="array" ref="W7">INDEX($E$6:$E$581,MATCH(1,($S7=$A$6:$A$581)*(W$5=$B$6:$B$581)*($U$3=$C$6:$C$581)*($K$7=$D$6:$D$581),0))</f>
        <v>2.0997116201945167</v>
      </c>
      <c r="X7" s="420"/>
      <c r="Y7" s="300">
        <v>200</v>
      </c>
      <c r="Z7" s="322" cm="1">
        <f t="array" ref="Z7">INDEX($E$6:$E$581,MATCH(1,($Y7=$A$6:$A$581)*(Z$5=$B$6:$B$581)*($AA$3=$C$6:$C$581)*($K$7=$D$6:$D$581),0))</f>
        <v>2.0065495374476008</v>
      </c>
      <c r="AA7" s="322" cm="1">
        <f t="array" ref="AA7">INDEX($E$6:$E$581,MATCH(1,($Y7=$A$6:$A$581)*(AA$5=$B$6:$B$581)*($AA$3=$C$6:$C$581)*($K$7=$D$6:$D$581),0))</f>
        <v>2.0672162041142674</v>
      </c>
      <c r="AB7" s="322" cm="1">
        <f t="array" ref="AB7">INDEX($E$6:$E$581,MATCH(1,($Y7=$A$6:$A$581)*(AB$5=$B$6:$B$581)*($AA$3=$C$6:$C$581)*($K$7=$D$6:$D$581),0))</f>
        <v>2.1278828707809341</v>
      </c>
      <c r="AC7" s="322" cm="1">
        <f t="array" ref="AC7">INDEX($E$6:$E$581,MATCH(1,($Y7=$A$6:$A$581)*(AC$5=$B$6:$B$581)*($AA$3=$C$6:$C$581)*($K$7=$D$6:$D$581),0))</f>
        <v>2.1885495374476007</v>
      </c>
      <c r="AD7" s="420"/>
      <c r="AE7" s="300">
        <v>200</v>
      </c>
      <c r="AF7" s="322" cm="1">
        <f t="array" ref="AF7">INDEX($E$6:$E$581,MATCH(1,($AE7=$A$6:$A$581)*(AF$5=$B$6:$B$581)*($AG$3=$C$6:$C$581)*($K$7=$D$6:$D$581),0))</f>
        <v>2.1746829542725234</v>
      </c>
      <c r="AG7" s="322" cm="1">
        <f t="array" ref="AG7">INDEX($E$6:$E$581,MATCH(1,($AE7=$A$6:$A$581)*(AG$5=$B$6:$B$581)*($AG$3=$C$6:$C$581)*($K$7=$D$6:$D$581),0))</f>
        <v>2.2201829542725235</v>
      </c>
      <c r="AH7" s="322" cm="1">
        <f t="array" ref="AH7">INDEX($E$6:$E$581,MATCH(1,($AE7=$A$6:$A$581)*(AH$5=$B$6:$B$581)*($AG$3=$C$6:$C$581)*($K$7=$D$6:$D$581),0))</f>
        <v>2.2656829542725236</v>
      </c>
      <c r="AI7" s="335" cm="1">
        <f t="array" ref="AI7">INDEX($E$6:$E$581,MATCH(1,($AE7=$A$6:$A$581)*(AI$5=$B$6:$B$581)*($AG$3=$C$6:$C$581)*($K$7=$D$6:$D$581),0))</f>
        <v>2.3111829542725233</v>
      </c>
      <c r="AK7" s="336" t="s">
        <v>265</v>
      </c>
      <c r="AL7" s="420"/>
      <c r="AM7" s="300">
        <v>200</v>
      </c>
      <c r="AN7" s="322" cm="1">
        <f t="array" ref="AN7">INDEX($G$6:$G$581,MATCH(1,($AM7=$A$6:$A$581)*(AN$5=$B$6:$B$581)*($AO$3=$C$6:$C$581)*($K$7=$D$6:$D$581),0))</f>
        <v>2.3428999999999993</v>
      </c>
      <c r="AO7" s="322" cm="1">
        <f t="array" ref="AO7">INDEX($G$6:$G$581,MATCH(1,($AM7=$A$6:$A$581)*(AO$5=$B$6:$B$581)*($AO$3=$C$6:$C$581)*($K$7=$D$6:$D$581),0))</f>
        <v>2.3428999999999993</v>
      </c>
      <c r="AP7" s="322" cm="1">
        <f t="array" ref="AP7">INDEX($G$6:$G$581,MATCH(1,($AM7=$A$6:$A$581)*(AP$5=$B$6:$B$581)*($AO$3=$C$6:$C$581)*($K$7=$D$6:$D$581),0))</f>
        <v>2.3428999999999993</v>
      </c>
      <c r="AQ7" s="322" cm="1">
        <f t="array" ref="AQ7">INDEX($G$6:$G$581,MATCH(1,($AM7=$A$6:$A$581)*(AQ$5=$B$6:$B$581)*($AO$3=$C$6:$C$581)*($K$7=$D$6:$D$581),0))</f>
        <v>2.3428999999999993</v>
      </c>
      <c r="AR7" s="420"/>
      <c r="AS7" s="300">
        <v>200</v>
      </c>
      <c r="AT7" s="322" cm="1">
        <f t="array" ref="AT7">INDEX($G$6:$G$581,MATCH(1,($AS7=$A$6:$A$581)*(AT$5=$B$6:$B$581)*($AT$3=$C$6:$C$581)*($K$7=$D$6:$D$581),0))</f>
        <v>2.2954999999999997</v>
      </c>
      <c r="AU7" s="322" cm="1">
        <f t="array" ref="AU7">INDEX($G$6:$G$581,MATCH(1,($AS7=$A$6:$A$581)*(AU$5=$B$6:$B$581)*($AT$3=$C$6:$C$581)*($K$7=$D$6:$D$581),0))</f>
        <v>2.2954999999999997</v>
      </c>
      <c r="AV7" s="322" cm="1">
        <f t="array" ref="AV7">INDEX($G$6:$G$581,MATCH(1,($AS7=$A$6:$A$581)*(AV$5=$B$6:$B$581)*($AT$3=$C$6:$C$581)*($K$7=$D$6:$D$581),0))</f>
        <v>2.2954999999999997</v>
      </c>
      <c r="AW7" s="322" cm="1">
        <f t="array" ref="AW7">INDEX($G$6:$G$581,MATCH(1,($AS7=$A$6:$A$581)*(AW$5=$B$6:$B$581)*($AT$3=$C$6:$C$581)*($K$7=$D$6:$D$581),0))</f>
        <v>2.2954999999999997</v>
      </c>
      <c r="AX7" s="420"/>
      <c r="AY7" s="300">
        <v>200</v>
      </c>
      <c r="AZ7" s="322" cm="1">
        <f t="array" ref="AZ7">INDEX($G$6:$G$581,MATCH(1,($AY7=$A$6:$A$581)*(AZ$5=$B$6:$B$581)*($AZ$3=$C$6:$C$581)*($K$7=$D$6:$D$581),0))</f>
        <v>2.4020999999999995</v>
      </c>
      <c r="BA7" s="322" cm="1">
        <f t="array" ref="BA7">INDEX($G$6:$G$581,MATCH(1,($AY7=$A$6:$A$581)*(BA$5=$B$6:$B$581)*($AZ$3=$C$6:$C$581)*($K$7=$D$6:$D$581),0))</f>
        <v>2.4020999999999995</v>
      </c>
      <c r="BB7" s="322" cm="1">
        <f t="array" ref="BB7">INDEX($G$6:$G$581,MATCH(1,($AY7=$A$6:$A$581)*(BB$5=$B$6:$B$581)*($AZ$3=$C$6:$C$581)*($K$7=$D$6:$D$581),0))</f>
        <v>2.4020999999999995</v>
      </c>
      <c r="BC7" s="322" cm="1">
        <f t="array" ref="BC7">INDEX($G$6:$G$581,MATCH(1,($AY7=$A$6:$A$581)*(BC$5=$B$6:$B$581)*($AZ$3=$C$6:$C$581)*($K$7=$D$6:$D$581),0))</f>
        <v>2.4020999999999995</v>
      </c>
      <c r="BD7" s="420"/>
      <c r="BE7" s="300">
        <v>200</v>
      </c>
      <c r="BF7" s="322" cm="1">
        <f t="array" ref="BF7">INDEX($G$6:$G$581,MATCH(1,($BE7=$A$6:$A$581)*(BF$5=$B$6:$B$581)*($BF$3=$C$6:$C$581)*($K$7=$D$6:$D$581),0))</f>
        <v>2.5471999999999997</v>
      </c>
      <c r="BG7" s="322" cm="1">
        <f t="array" ref="BG7">INDEX($G$6:$G$581,MATCH(1,($BE7=$A$6:$A$581)*(BG$5=$B$6:$B$581)*($BF$3=$C$6:$C$581)*($K$7=$D$6:$D$581),0))</f>
        <v>2.5471999999999997</v>
      </c>
      <c r="BH7" s="322" cm="1">
        <f t="array" ref="BH7">INDEX($G$6:$G$581,MATCH(1,($BE7=$A$6:$A$581)*(BH$5=$B$6:$B$581)*($BF$3=$C$6:$C$581)*($K$7=$D$6:$D$581),0))</f>
        <v>2.5471999999999997</v>
      </c>
      <c r="BI7" s="322" cm="1">
        <f t="array" ref="BI7">INDEX($G$6:$G$581,MATCH(1,($BE7=$A$6:$A$581)*(BI$5=$B$6:$B$581)*($BF$3=$C$6:$C$581)*($K$7=$D$6:$D$581),0))</f>
        <v>2.5471999999999997</v>
      </c>
      <c r="BK7" s="336" t="s">
        <v>265</v>
      </c>
      <c r="BL7" s="420"/>
      <c r="BM7" s="300">
        <v>200</v>
      </c>
      <c r="BN7" s="322" cm="1">
        <f t="array" ref="BN7">INDEX($H$6:$H$581,MATCH(1,($AM7=$A$6:$A$581)*(BN$5=$B$6:$B$581)*($AO$3=$C$6:$C$581)*($K$7=$D$6:$D$581),0))</f>
        <v>1.9050904339300538</v>
      </c>
      <c r="BO7" s="322" cm="1">
        <f t="array" ref="BO7">INDEX($H$6:$H$581,MATCH(1,($AM7=$A$6:$A$581)*(BO$5=$B$6:$B$581)*($AO$3=$C$6:$C$581)*($K$7=$D$6:$D$581),0))</f>
        <v>2.087090433930054</v>
      </c>
      <c r="BP7" s="322" cm="1">
        <f t="array" ref="BP7">INDEX($H$6:$H$581,MATCH(1,($AM7=$A$6:$A$581)*(BP$5=$B$6:$B$581)*($AO$3=$C$6:$C$581)*($K$7=$D$6:$D$581),0))</f>
        <v>2.2695211827169217</v>
      </c>
      <c r="BQ7" s="322" cm="1">
        <f t="array" ref="BQ7">INDEX($H$6:$H$581,MATCH(1,($AM7=$A$6:$A$581)*(BQ$5=$B$6:$B$581)*($AO$3=$C$6:$C$581)*($K$7=$D$6:$D$581),0))</f>
        <v>2.4520573588628518</v>
      </c>
      <c r="BR7" s="420"/>
      <c r="BS7" s="300">
        <v>200</v>
      </c>
      <c r="BT7" s="322" cm="1">
        <f t="array" ref="BT7">INDEX($H$6:$H$581,MATCH(1,($AS7=$A$6:$A$581)*(BT$5=$B$6:$B$581)*($AT$3=$C$6:$C$581)*($K$7=$D$6:$D$581),0))</f>
        <v>1.859272952623277</v>
      </c>
      <c r="BU7" s="322" cm="1">
        <f t="array" ref="BU7">INDEX($H$6:$H$581,MATCH(1,($AS7=$A$6:$A$581)*(BU$5=$B$6:$B$581)*($AT$3=$C$6:$C$581)*($K$7=$D$6:$D$581),0))</f>
        <v>2.0419802212830831</v>
      </c>
      <c r="BV7" s="322" cm="1">
        <f t="array" ref="BV7">INDEX($H$6:$H$581,MATCH(1,($AS7=$A$6:$A$581)*(BV$5=$B$6:$B$581)*($AT$3=$C$6:$C$581)*($K$7=$D$6:$D$581),0))</f>
        <v>2.2247934702014054</v>
      </c>
      <c r="BW7" s="322" cm="1">
        <f t="array" ref="BW7">INDEX($H$6:$H$581,MATCH(1,($AS7=$A$6:$A$581)*(BW$5=$B$6:$B$581)*($AT$3=$C$6:$C$581)*($K$7=$D$6:$D$581),0))</f>
        <v>2.4077294446356596</v>
      </c>
      <c r="BX7" s="420"/>
      <c r="BY7" s="300">
        <v>200</v>
      </c>
      <c r="BZ7" s="322" cm="1">
        <f t="array" ref="BZ7">INDEX($H$6:$H$581,MATCH(1,($AY7=$A$6:$A$581)*(BZ$5=$B$6:$B$581)*($AZ$3=$C$6:$C$581)*($K$7=$D$6:$D$581),0))</f>
        <v>1.9694078121912297</v>
      </c>
      <c r="CA7" s="322" cm="1">
        <f t="array" ref="CA7">INDEX($H$6:$H$581,MATCH(1,($AY7=$A$6:$A$581)*(CA$5=$B$6:$B$581)*($AZ$3=$C$6:$C$581)*($K$7=$D$6:$D$581),0))</f>
        <v>2.1526517617608008</v>
      </c>
      <c r="CB7" s="322" cm="1">
        <f t="array" ref="CB7">INDEX($H$6:$H$581,MATCH(1,($AY7=$A$6:$A$581)*(CB$5=$B$6:$B$581)*($AZ$3=$C$6:$C$581)*($K$7=$D$6:$D$581),0))</f>
        <v>2.3360887537735016</v>
      </c>
      <c r="CC7" s="322" cm="1">
        <f t="array" ref="CC7">INDEX($H$6:$H$581,MATCH(1,($AY7=$A$6:$A$581)*(CC$5=$B$6:$B$581)*($AZ$3=$C$6:$C$581)*($K$7=$D$6:$D$581),0))</f>
        <v>2.519751469199885</v>
      </c>
      <c r="CD7" s="420"/>
      <c r="CE7" s="300">
        <v>200</v>
      </c>
      <c r="CF7" s="322" cm="1">
        <f t="array" ref="CF7">INDEX($H$6:$H$581,MATCH(1,($BE7=$A$6:$A$581)*(CF$5=$B$6:$B$581)*($BF$3=$C$6:$C$581)*($K$7=$D$6:$D$581),0))</f>
        <v>2.1207790228069707</v>
      </c>
      <c r="CG7" s="322" cm="1">
        <f t="array" ref="CG7">INDEX($H$6:$H$581,MATCH(1,($BE7=$A$6:$A$581)*(CG$5=$B$6:$B$581)*($BF$3=$C$6:$C$581)*($K$7=$D$6:$D$581),0))</f>
        <v>2.3050185323498593</v>
      </c>
      <c r="CH7" s="322" cm="1">
        <f t="array" ref="CH7">INDEX($H$6:$H$581,MATCH(1,($BE7=$A$6:$A$581)*(CH$5=$B$6:$B$581)*($BF$3=$C$6:$C$581)*($K$7=$D$6:$D$581),0))</f>
        <v>2.4896271740315252</v>
      </c>
      <c r="CI7" s="322" cm="1">
        <f t="array" ref="CI7">INDEX($H$6:$H$581,MATCH(1,($BE7=$A$6:$A$581)*(CI$5=$B$6:$B$581)*($BF$3=$C$6:$C$581)*($K$7=$D$6:$D$581),0))</f>
        <v>2.6746749126263785</v>
      </c>
    </row>
    <row r="8" spans="1:87" x14ac:dyDescent="0.25">
      <c r="A8" s="342">
        <v>300</v>
      </c>
      <c r="B8" s="342">
        <v>15</v>
      </c>
      <c r="C8" s="342">
        <v>1</v>
      </c>
      <c r="D8" s="342" t="s">
        <v>265</v>
      </c>
      <c r="E8" s="312">
        <f>'Int. Sensitivity-vert'!E8</f>
        <v>1.8224659100289879</v>
      </c>
      <c r="F8" s="287" t="str">
        <f>'Int. Sensitivity-vert'!F8</f>
        <v>A</v>
      </c>
      <c r="G8" s="312">
        <f>'Int. Sensitivity-vert'!G8</f>
        <v>2.5738999999999992</v>
      </c>
      <c r="H8" s="288">
        <f>'Int. Sensitivity-vert'!H8</f>
        <v>2.2726836294818424</v>
      </c>
      <c r="I8" s="313" t="str">
        <f>'Int. Sensitivity-vert'!I8</f>
        <v>B</v>
      </c>
      <c r="K8" s="299"/>
      <c r="L8" s="420"/>
      <c r="M8" s="300">
        <v>300</v>
      </c>
      <c r="N8" s="322" cm="1">
        <f t="array" ref="N8">INDEX($E$6:$E$581,MATCH(1,($M8=$A$6:$A$581)*(N$5=$B$6:$B$581)*($O$3=$C$6:$C$581)*($K$7=$D$6:$D$581),0))</f>
        <v>1.8224659100289879</v>
      </c>
      <c r="O8" s="322" cm="1">
        <f t="array" ref="O8">INDEX($E$6:$E$581,MATCH(1,($M8=$A$6:$A$581)*(O$5=$B$6:$B$581)*($O$3=$C$6:$C$581)*($K$7=$D$6:$D$581),0))</f>
        <v>2.0954659100289881</v>
      </c>
      <c r="P8" s="322" cm="1">
        <f t="array" ref="P8">INDEX($E$6:$E$581,MATCH(1,($M8=$A$6:$A$581)*(P$5=$B$6:$B$581)*($O$3=$C$6:$C$581)*($K$7=$D$6:$D$581),0))</f>
        <v>2.3684659100289878</v>
      </c>
      <c r="Q8" s="322" cm="1">
        <f t="array" ref="Q8">INDEX($E$6:$E$581,MATCH(1,($M8=$A$6:$A$581)*(Q$5=$B$6:$B$581)*($O$3=$C$6:$C$581)*($K$7=$D$6:$D$581),0))</f>
        <v>2.6414659100289879</v>
      </c>
      <c r="R8" s="420"/>
      <c r="S8" s="300">
        <v>300</v>
      </c>
      <c r="T8" s="322" cm="1">
        <f t="array" ref="T8">INDEX($E$6:$E$581,MATCH(1,($S8=$A$6:$A$581)*(T$5=$B$6:$B$581)*($U$3=$C$6:$C$581)*($K$7=$D$6:$D$581),0))</f>
        <v>1.9091866201945169</v>
      </c>
      <c r="U8" s="322" cm="1">
        <f t="array" ref="U8">INDEX($E$6:$E$581,MATCH(1,($S8=$A$6:$A$581)*(U$5=$B$6:$B$581)*($U$3=$C$6:$C$581)*($K$7=$D$6:$D$581),0))</f>
        <v>2.045686620194517</v>
      </c>
      <c r="V8" s="322" cm="1">
        <f t="array" ref="V8">INDEX($E$6:$E$581,MATCH(1,($S8=$A$6:$A$581)*(V$5=$B$6:$B$581)*($U$3=$C$6:$C$581)*($K$7=$D$6:$D$581),0))</f>
        <v>2.1821866201945168</v>
      </c>
      <c r="W8" s="322" cm="1">
        <f t="array" ref="W8">INDEX($E$6:$E$581,MATCH(1,($S8=$A$6:$A$581)*(W$5=$B$6:$B$581)*($U$3=$C$6:$C$581)*($K$7=$D$6:$D$581),0))</f>
        <v>2.3186866201945171</v>
      </c>
      <c r="X8" s="420"/>
      <c r="Y8" s="300">
        <v>300</v>
      </c>
      <c r="Z8" s="322" cm="1">
        <f t="array" ref="Z8">INDEX($E$6:$E$581,MATCH(1,($Y8=$A$6:$A$581)*(Z$5=$B$6:$B$581)*($AA$3=$C$6:$C$581)*($K$7=$D$6:$D$581),0))</f>
        <v>2.066274537447601</v>
      </c>
      <c r="AA8" s="322" cm="1">
        <f t="array" ref="AA8">INDEX($E$6:$E$581,MATCH(1,($Y8=$A$6:$A$581)*(AA$5=$B$6:$B$581)*($AA$3=$C$6:$C$581)*($K$7=$D$6:$D$581),0))</f>
        <v>2.1572745374476008</v>
      </c>
      <c r="AB8" s="322" cm="1">
        <f t="array" ref="AB8">INDEX($E$6:$E$581,MATCH(1,($Y8=$A$6:$A$581)*(AB$5=$B$6:$B$581)*($AA$3=$C$6:$C$581)*($K$7=$D$6:$D$581),0))</f>
        <v>2.2482745374476005</v>
      </c>
      <c r="AC8" s="322" cm="1">
        <f t="array" ref="AC8">INDEX($E$6:$E$581,MATCH(1,($Y8=$A$6:$A$581)*(AC$5=$B$6:$B$581)*($AA$3=$C$6:$C$581)*($K$7=$D$6:$D$581),0))</f>
        <v>2.3392745374476007</v>
      </c>
      <c r="AD8" s="420"/>
      <c r="AE8" s="300">
        <v>300</v>
      </c>
      <c r="AF8" s="322" cm="1">
        <f t="array" ref="AF8">INDEX($E$6:$E$581,MATCH(1,($AE8=$A$6:$A$581)*(AF$5=$B$6:$B$581)*($AG$3=$C$6:$C$581)*($K$7=$D$6:$D$581),0))</f>
        <v>2.2230329542725236</v>
      </c>
      <c r="AG8" s="322" cm="1">
        <f t="array" ref="AG8">INDEX($E$6:$E$581,MATCH(1,($AE8=$A$6:$A$581)*(AG$5=$B$6:$B$581)*($AG$3=$C$6:$C$581)*($K$7=$D$6:$D$581),0))</f>
        <v>2.2912829542725235</v>
      </c>
      <c r="AH8" s="322" cm="1">
        <f t="array" ref="AH8">INDEX($E$6:$E$581,MATCH(1,($AE8=$A$6:$A$581)*(AH$5=$B$6:$B$581)*($AG$3=$C$6:$C$581)*($K$7=$D$6:$D$581),0))</f>
        <v>2.3595329542725239</v>
      </c>
      <c r="AI8" s="335" cm="1">
        <f t="array" ref="AI8">INDEX($E$6:$E$581,MATCH(1,($AE8=$A$6:$A$581)*(AI$5=$B$6:$B$581)*($AG$3=$C$6:$C$581)*($K$7=$D$6:$D$581),0))</f>
        <v>2.4277829542725238</v>
      </c>
      <c r="AK8" s="299"/>
      <c r="AL8" s="420"/>
      <c r="AM8" s="300">
        <v>300</v>
      </c>
      <c r="AN8" s="322" cm="1">
        <f t="array" ref="AN8">INDEX($G$6:$G$581,MATCH(1,($AM8=$A$6:$A$581)*(AN$5=$B$6:$B$581)*($AO$3=$C$6:$C$581)*($K$7=$D$6:$D$581),0))</f>
        <v>2.5738999999999992</v>
      </c>
      <c r="AO8" s="322" cm="1">
        <f t="array" ref="AO8">INDEX($G$6:$G$581,MATCH(1,($AM8=$A$6:$A$581)*(AO$5=$B$6:$B$581)*($AO$3=$C$6:$C$581)*($K$7=$D$6:$D$581),0))</f>
        <v>2.5738999999999992</v>
      </c>
      <c r="AP8" s="322" cm="1">
        <f t="array" ref="AP8">INDEX($G$6:$G$581,MATCH(1,($AM8=$A$6:$A$581)*(AP$5=$B$6:$B$581)*($AO$3=$C$6:$C$581)*($K$7=$D$6:$D$581),0))</f>
        <v>2.5738999999999992</v>
      </c>
      <c r="AQ8" s="322" cm="1">
        <f t="array" ref="AQ8">INDEX($G$6:$G$581,MATCH(1,($AM8=$A$6:$A$581)*(AQ$5=$B$6:$B$581)*($AO$3=$C$6:$C$581)*($K$7=$D$6:$D$581),0))</f>
        <v>2.5738999999999992</v>
      </c>
      <c r="AR8" s="420"/>
      <c r="AS8" s="300">
        <v>300</v>
      </c>
      <c r="AT8" s="322" cm="1">
        <f t="array" ref="AT8">INDEX($G$6:$G$581,MATCH(1,($AS8=$A$6:$A$581)*(AT$5=$B$6:$B$581)*($AT$3=$C$6:$C$581)*($K$7=$D$6:$D$581),0))</f>
        <v>2.4109999999999996</v>
      </c>
      <c r="AU8" s="322" cm="1">
        <f t="array" ref="AU8">INDEX($G$6:$G$581,MATCH(1,($AS8=$A$6:$A$581)*(AU$5=$B$6:$B$581)*($AT$3=$C$6:$C$581)*($K$7=$D$6:$D$581),0))</f>
        <v>2.4109999999999996</v>
      </c>
      <c r="AV8" s="322" cm="1">
        <f t="array" ref="AV8">INDEX($G$6:$G$581,MATCH(1,($AS8=$A$6:$A$581)*(AV$5=$B$6:$B$581)*($AT$3=$C$6:$C$581)*($K$7=$D$6:$D$581),0))</f>
        <v>2.4109999999999996</v>
      </c>
      <c r="AW8" s="322" cm="1">
        <f t="array" ref="AW8">INDEX($G$6:$G$581,MATCH(1,($AS8=$A$6:$A$581)*(AW$5=$B$6:$B$581)*($AT$3=$C$6:$C$581)*($K$7=$D$6:$D$581),0))</f>
        <v>2.4109999999999996</v>
      </c>
      <c r="AX8" s="420"/>
      <c r="AY8" s="300">
        <v>300</v>
      </c>
      <c r="AZ8" s="322" cm="1">
        <f t="array" ref="AZ8">INDEX($G$6:$G$581,MATCH(1,($AY8=$A$6:$A$581)*(AZ$5=$B$6:$B$581)*($AZ$3=$C$6:$C$581)*($K$7=$D$6:$D$581),0))</f>
        <v>2.4790999999999994</v>
      </c>
      <c r="BA8" s="322" cm="1">
        <f t="array" ref="BA8">INDEX($G$6:$G$581,MATCH(1,($AY8=$A$6:$A$581)*(BA$5=$B$6:$B$581)*($AZ$3=$C$6:$C$581)*($K$7=$D$6:$D$581),0))</f>
        <v>2.4790999999999994</v>
      </c>
      <c r="BB8" s="322" cm="1">
        <f t="array" ref="BB8">INDEX($G$6:$G$581,MATCH(1,($AY8=$A$6:$A$581)*(BB$5=$B$6:$B$581)*($AZ$3=$C$6:$C$581)*($K$7=$D$6:$D$581),0))</f>
        <v>2.4790999999999994</v>
      </c>
      <c r="BC8" s="322" cm="1">
        <f t="array" ref="BC8">INDEX($G$6:$G$581,MATCH(1,($AY8=$A$6:$A$581)*(BC$5=$B$6:$B$581)*($AZ$3=$C$6:$C$581)*($K$7=$D$6:$D$581),0))</f>
        <v>2.4790999999999994</v>
      </c>
      <c r="BD8" s="420"/>
      <c r="BE8" s="300">
        <v>300</v>
      </c>
      <c r="BF8" s="322" cm="1">
        <f t="array" ref="BF8">INDEX($G$6:$G$581,MATCH(1,($BE8=$A$6:$A$581)*(BF$5=$B$6:$B$581)*($BF$3=$C$6:$C$581)*($K$7=$D$6:$D$581),0))</f>
        <v>2.6049500000000001</v>
      </c>
      <c r="BG8" s="322" cm="1">
        <f t="array" ref="BG8">INDEX($G$6:$G$581,MATCH(1,($BE8=$A$6:$A$581)*(BG$5=$B$6:$B$581)*($BF$3=$C$6:$C$581)*($K$7=$D$6:$D$581),0))</f>
        <v>2.6049500000000001</v>
      </c>
      <c r="BH8" s="322" cm="1">
        <f t="array" ref="BH8">INDEX($G$6:$G$581,MATCH(1,($BE8=$A$6:$A$581)*(BH$5=$B$6:$B$581)*($BF$3=$C$6:$C$581)*($K$7=$D$6:$D$581),0))</f>
        <v>2.6049500000000001</v>
      </c>
      <c r="BI8" s="322" cm="1">
        <f t="array" ref="BI8">INDEX($G$6:$G$581,MATCH(1,($BE8=$A$6:$A$581)*(BI$5=$B$6:$B$581)*($BF$3=$C$6:$C$581)*($K$7=$D$6:$D$581),0))</f>
        <v>2.6049500000000001</v>
      </c>
      <c r="BK8" s="299"/>
      <c r="BL8" s="420"/>
      <c r="BM8" s="300">
        <v>300</v>
      </c>
      <c r="BN8" s="322" cm="1">
        <f t="array" ref="BN8">INDEX($H$6:$H$581,MATCH(1,($AM8=$A$6:$A$581)*(BN$5=$B$6:$B$581)*($AO$3=$C$6:$C$581)*($K$7=$D$6:$D$581),0))</f>
        <v>2.2726836294818424</v>
      </c>
      <c r="BO8" s="322" cm="1">
        <f t="array" ref="BO8">INDEX($H$6:$H$581,MATCH(1,($AM8=$A$6:$A$581)*(BO$5=$B$6:$B$581)*($AO$3=$C$6:$C$581)*($K$7=$D$6:$D$581),0))</f>
        <v>2.5456836294818421</v>
      </c>
      <c r="BP8" s="322" cm="1">
        <f t="array" ref="BP8">INDEX($H$6:$H$581,MATCH(1,($AM8=$A$6:$A$581)*(BP$5=$B$6:$B$581)*($AO$3=$C$6:$C$581)*($K$7=$D$6:$D$581),0))</f>
        <v>2.819439479863596</v>
      </c>
      <c r="BQ8" s="322" cm="1">
        <f t="array" ref="BQ8">INDEX($H$6:$H$581,MATCH(1,($AM8=$A$6:$A$581)*(BQ$5=$B$6:$B$581)*($AO$3=$C$6:$C$581)*($K$7=$D$6:$D$581),0))</f>
        <v>3.09336917518681</v>
      </c>
      <c r="BR8" s="420"/>
      <c r="BS8" s="300">
        <v>300</v>
      </c>
      <c r="BT8" s="322" cm="1">
        <f t="array" ref="BT8">INDEX($H$6:$H$581,MATCH(1,($AS8=$A$6:$A$581)*(BT$5=$B$6:$B$581)*($AT$3=$C$6:$C$581)*($K$7=$D$6:$D$581),0))</f>
        <v>2.1126145189390115</v>
      </c>
      <c r="BU8" s="322" cm="1">
        <f t="array" ref="BU8">INDEX($H$6:$H$581,MATCH(1,($AS8=$A$6:$A$581)*(BU$5=$B$6:$B$581)*($AT$3=$C$6:$C$581)*($K$7=$D$6:$D$581),0))</f>
        <v>2.3870283008984066</v>
      </c>
      <c r="BV8" s="322" cm="1">
        <f t="array" ref="BV8">INDEX($H$6:$H$581,MATCH(1,($AS8=$A$6:$A$581)*(BV$5=$B$6:$B$581)*($AT$3=$C$6:$C$581)*($K$7=$D$6:$D$581),0))</f>
        <v>2.6617776691365855</v>
      </c>
      <c r="BW8" s="322" cm="1">
        <f t="array" ref="BW8">INDEX($H$6:$H$581,MATCH(1,($AS8=$A$6:$A$581)*(BW$5=$B$6:$B$581)*($AT$3=$C$6:$C$581)*($K$7=$D$6:$D$581),0))</f>
        <v>2.9369487901344602</v>
      </c>
      <c r="BX8" s="420"/>
      <c r="BY8" s="300">
        <v>300</v>
      </c>
      <c r="BZ8" s="322" cm="1">
        <f t="array" ref="BZ8">INDEX($H$6:$H$581,MATCH(1,($AY8=$A$6:$A$581)*(BZ$5=$B$6:$B$581)*($AZ$3=$C$6:$C$581)*($K$7=$D$6:$D$581),0))</f>
        <v>2.1887534230189201</v>
      </c>
      <c r="CA8" s="322" cm="1">
        <f t="array" ref="CA8">INDEX($H$6:$H$581,MATCH(1,($AY8=$A$6:$A$581)*(CA$5=$B$6:$B$581)*($AZ$3=$C$6:$C$581)*($K$7=$D$6:$D$581),0))</f>
        <v>2.465138414205954</v>
      </c>
      <c r="CB8" s="322" cm="1">
        <f t="array" ref="CB8">INDEX($H$6:$H$581,MATCH(1,($AY8=$A$6:$A$581)*(CB$5=$B$6:$B$581)*($AZ$3=$C$6:$C$581)*($K$7=$D$6:$D$581),0))</f>
        <v>2.7423997818241475</v>
      </c>
      <c r="CC8" s="322" cm="1">
        <f t="array" ref="CC8">INDEX($H$6:$H$581,MATCH(1,($AY8=$A$6:$A$581)*(CC$5=$B$6:$B$581)*($AZ$3=$C$6:$C$581)*($K$7=$D$6:$D$581),0))</f>
        <v>3.0208042607269778</v>
      </c>
      <c r="CD8" s="420"/>
      <c r="CE8" s="300">
        <v>300</v>
      </c>
      <c r="CF8" s="322" cm="1">
        <f t="array" ref="CF8">INDEX($H$6:$H$581,MATCH(1,($BE8=$A$6:$A$581)*(CF$5=$B$6:$B$581)*($BF$3=$C$6:$C$581)*($K$7=$D$6:$D$581),0))</f>
        <v>2.3345734549104975</v>
      </c>
      <c r="CG8" s="322" cm="1">
        <f t="array" ref="CG8">INDEX($H$6:$H$581,MATCH(1,($BE8=$A$6:$A$581)*(CG$5=$B$6:$B$581)*($BF$3=$C$6:$C$581)*($K$7=$D$6:$D$581),0))</f>
        <v>2.6165402879630162</v>
      </c>
      <c r="CH8" s="322" cm="1">
        <f t="array" ref="CH8">INDEX($H$6:$H$581,MATCH(1,($BE8=$A$6:$A$581)*(CH$5=$B$6:$B$581)*($BF$3=$C$6:$C$581)*($K$7=$D$6:$D$581),0))</f>
        <v>2.9013471007429819</v>
      </c>
      <c r="CI8" s="322" cm="1">
        <f t="array" ref="CI8">INDEX($H$6:$H$581,MATCH(1,($BE8=$A$6:$A$581)*(CI$5=$B$6:$B$581)*($BF$3=$C$6:$C$581)*($K$7=$D$6:$D$581),0))</f>
        <v>3.1902269107714023</v>
      </c>
    </row>
    <row r="9" spans="1:87" x14ac:dyDescent="0.25">
      <c r="A9" s="342">
        <v>400</v>
      </c>
      <c r="B9" s="342">
        <v>15</v>
      </c>
      <c r="C9" s="342">
        <v>1</v>
      </c>
      <c r="D9" s="342" t="s">
        <v>265</v>
      </c>
      <c r="E9" s="312">
        <f>'Int. Sensitivity-vert'!E9</f>
        <v>1.9731909100289877</v>
      </c>
      <c r="F9" s="287" t="str">
        <f>'Int. Sensitivity-vert'!F9</f>
        <v>A</v>
      </c>
      <c r="G9" s="312">
        <f>'Int. Sensitivity-vert'!G9</f>
        <v>2.8048999999999999</v>
      </c>
      <c r="H9" s="288">
        <f>'Int. Sensitivity-vert'!H9</f>
        <v>2.6402795257525966</v>
      </c>
      <c r="I9" s="313" t="str">
        <f>'Int. Sensitivity-vert'!I9</f>
        <v>C</v>
      </c>
      <c r="K9" s="299"/>
      <c r="L9" s="420"/>
      <c r="M9" s="300">
        <v>400</v>
      </c>
      <c r="N9" s="322" cm="1">
        <f t="array" ref="N9">INDEX($E$6:$E$581,MATCH(1,($M9=$A$6:$A$581)*(N$5=$B$6:$B$581)*($O$3=$C$6:$C$581)*($K$7=$D$6:$D$581),0))</f>
        <v>1.9731909100289877</v>
      </c>
      <c r="O9" s="322" cm="1">
        <f t="array" ref="O9">INDEX($E$6:$E$581,MATCH(1,($M9=$A$6:$A$581)*(O$5=$B$6:$B$581)*($O$3=$C$6:$C$581)*($K$7=$D$6:$D$581),0))</f>
        <v>2.3371909100289878</v>
      </c>
      <c r="P9" s="322" cm="1">
        <f t="array" ref="P9">INDEX($E$6:$E$581,MATCH(1,($M9=$A$6:$A$581)*(P$5=$B$6:$B$581)*($O$3=$C$6:$C$581)*($K$7=$D$6:$D$581),0))</f>
        <v>2.7011909100289877</v>
      </c>
      <c r="Q9" s="322" cm="1">
        <f t="array" ref="Q9">INDEX($E$6:$E$581,MATCH(1,($M9=$A$6:$A$581)*(Q$5=$B$6:$B$581)*($O$3=$C$6:$C$581)*($K$7=$D$6:$D$581),0))</f>
        <v>3.0651909100289876</v>
      </c>
      <c r="R9" s="420"/>
      <c r="S9" s="300">
        <v>400</v>
      </c>
      <c r="T9" s="322" cm="1">
        <f t="array" ref="T9">INDEX($E$6:$E$581,MATCH(1,($S9=$A$6:$A$581)*(T$5=$B$6:$B$581)*($U$3=$C$6:$C$581)*($K$7=$D$6:$D$581),0))</f>
        <v>1.9916616201945168</v>
      </c>
      <c r="U9" s="322" cm="1">
        <f t="array" ref="U9">INDEX($E$6:$E$581,MATCH(1,($S9=$A$6:$A$581)*(U$5=$B$6:$B$581)*($U$3=$C$6:$C$581)*($K$7=$D$6:$D$581),0))</f>
        <v>2.1736616201945171</v>
      </c>
      <c r="V9" s="322" cm="1">
        <f t="array" ref="V9">INDEX($E$6:$E$581,MATCH(1,($S9=$A$6:$A$581)*(V$5=$B$6:$B$581)*($U$3=$C$6:$C$581)*($K$7=$D$6:$D$581),0))</f>
        <v>2.3556616201945171</v>
      </c>
      <c r="W9" s="322" cm="1">
        <f t="array" ref="W9">INDEX($E$6:$E$581,MATCH(1,($S9=$A$6:$A$581)*(W$5=$B$6:$B$581)*($U$3=$C$6:$C$581)*($K$7=$D$6:$D$581),0))</f>
        <v>2.537661620194517</v>
      </c>
      <c r="X9" s="420"/>
      <c r="Y9" s="300">
        <v>400</v>
      </c>
      <c r="Z9" s="322" cm="1">
        <f t="array" ref="Z9">INDEX($E$6:$E$581,MATCH(1,($Y9=$A$6:$A$581)*(Z$5=$B$6:$B$581)*($AA$3=$C$6:$C$581)*($K$7=$D$6:$D$581),0))</f>
        <v>2.1259995374476008</v>
      </c>
      <c r="AA9" s="322" cm="1">
        <f t="array" ref="AA9">INDEX($E$6:$E$581,MATCH(1,($Y9=$A$6:$A$581)*(AA$5=$B$6:$B$581)*($AA$3=$C$6:$C$581)*($K$7=$D$6:$D$581),0))</f>
        <v>2.2473328707809341</v>
      </c>
      <c r="AB9" s="322" cm="1">
        <f t="array" ref="AB9">INDEX($E$6:$E$581,MATCH(1,($Y9=$A$6:$A$581)*(AB$5=$B$6:$B$581)*($AA$3=$C$6:$C$581)*($K$7=$D$6:$D$581),0))</f>
        <v>2.3686662041142674</v>
      </c>
      <c r="AC9" s="322" cm="1">
        <f t="array" ref="AC9">INDEX($E$6:$E$581,MATCH(1,($Y9=$A$6:$A$581)*(AC$5=$B$6:$B$581)*($AA$3=$C$6:$C$581)*($K$7=$D$6:$D$581),0))</f>
        <v>2.4899995374476007</v>
      </c>
      <c r="AD9" s="420"/>
      <c r="AE9" s="300">
        <v>400</v>
      </c>
      <c r="AF9" s="322" cm="1">
        <f t="array" ref="AF9">INDEX($E$6:$E$581,MATCH(1,($AE9=$A$6:$A$581)*(AF$5=$B$6:$B$581)*($AG$3=$C$6:$C$581)*($K$7=$D$6:$D$581),0))</f>
        <v>2.2713829542725237</v>
      </c>
      <c r="AG9" s="322" cm="1">
        <f t="array" ref="AG9">INDEX($E$6:$E$581,MATCH(1,($AE9=$A$6:$A$581)*(AG$5=$B$6:$B$581)*($AG$3=$C$6:$C$581)*($K$7=$D$6:$D$581),0))</f>
        <v>2.3623829542725239</v>
      </c>
      <c r="AH9" s="322" cm="1">
        <f t="array" ref="AH9">INDEX($E$6:$E$581,MATCH(1,($AE9=$A$6:$A$581)*(AH$5=$B$6:$B$581)*($AG$3=$C$6:$C$581)*($K$7=$D$6:$D$581),0))</f>
        <v>2.4533829542725236</v>
      </c>
      <c r="AI9" s="335" cm="1">
        <f t="array" ref="AI9">INDEX($E$6:$E$581,MATCH(1,($AE9=$A$6:$A$581)*(AI$5=$B$6:$B$581)*($AG$3=$C$6:$C$581)*($K$7=$D$6:$D$581),0))</f>
        <v>2.5443829542725238</v>
      </c>
      <c r="AK9" s="299"/>
      <c r="AL9" s="420"/>
      <c r="AM9" s="300">
        <v>400</v>
      </c>
      <c r="AN9" s="322" cm="1">
        <f t="array" ref="AN9">INDEX($G$6:$G$581,MATCH(1,($AM9=$A$6:$A$581)*(AN$5=$B$6:$B$581)*($AO$3=$C$6:$C$581)*($K$7=$D$6:$D$581),0))</f>
        <v>2.8048999999999999</v>
      </c>
      <c r="AO9" s="322" cm="1">
        <f t="array" ref="AO9">INDEX($G$6:$G$581,MATCH(1,($AM9=$A$6:$A$581)*(AO$5=$B$6:$B$581)*($AO$3=$C$6:$C$581)*($K$7=$D$6:$D$581),0))</f>
        <v>2.8048999999999999</v>
      </c>
      <c r="AP9" s="322" cm="1">
        <f t="array" ref="AP9">INDEX($G$6:$G$581,MATCH(1,($AM9=$A$6:$A$581)*(AP$5=$B$6:$B$581)*($AO$3=$C$6:$C$581)*($K$7=$D$6:$D$581),0))</f>
        <v>2.8048999999999999</v>
      </c>
      <c r="AQ9" s="322" cm="1">
        <f t="array" ref="AQ9">INDEX($G$6:$G$581,MATCH(1,($AM9=$A$6:$A$581)*(AQ$5=$B$6:$B$581)*($AO$3=$C$6:$C$581)*($K$7=$D$6:$D$581),0))</f>
        <v>2.8048999999999999</v>
      </c>
      <c r="AR9" s="420"/>
      <c r="AS9" s="300">
        <v>400</v>
      </c>
      <c r="AT9" s="322" cm="1">
        <f t="array" ref="AT9">INDEX($G$6:$G$581,MATCH(1,($AS9=$A$6:$A$581)*(AT$5=$B$6:$B$581)*($AT$3=$C$6:$C$581)*($K$7=$D$6:$D$581),0))</f>
        <v>2.5264999999999995</v>
      </c>
      <c r="AU9" s="322" cm="1">
        <f t="array" ref="AU9">INDEX($G$6:$G$581,MATCH(1,($AS9=$A$6:$A$581)*(AU$5=$B$6:$B$581)*($AT$3=$C$6:$C$581)*($K$7=$D$6:$D$581),0))</f>
        <v>2.5264999999999995</v>
      </c>
      <c r="AV9" s="322" cm="1">
        <f t="array" ref="AV9">INDEX($G$6:$G$581,MATCH(1,($AS9=$A$6:$A$581)*(AV$5=$B$6:$B$581)*($AT$3=$C$6:$C$581)*($K$7=$D$6:$D$581),0))</f>
        <v>2.5264999999999995</v>
      </c>
      <c r="AW9" s="322" cm="1">
        <f t="array" ref="AW9">INDEX($G$6:$G$581,MATCH(1,($AS9=$A$6:$A$581)*(AW$5=$B$6:$B$581)*($AT$3=$C$6:$C$581)*($K$7=$D$6:$D$581),0))</f>
        <v>2.5264999999999995</v>
      </c>
      <c r="AX9" s="420"/>
      <c r="AY9" s="300">
        <v>400</v>
      </c>
      <c r="AZ9" s="322" cm="1">
        <f t="array" ref="AZ9">INDEX($G$6:$G$581,MATCH(1,($AY9=$A$6:$A$581)*(AZ$5=$B$6:$B$581)*($AZ$3=$C$6:$C$581)*($K$7=$D$6:$D$581),0))</f>
        <v>2.5560999999999994</v>
      </c>
      <c r="BA9" s="322" cm="1">
        <f t="array" ref="BA9">INDEX($G$6:$G$581,MATCH(1,($AY9=$A$6:$A$581)*(BA$5=$B$6:$B$581)*($AZ$3=$C$6:$C$581)*($K$7=$D$6:$D$581),0))</f>
        <v>2.5560999999999994</v>
      </c>
      <c r="BB9" s="322" cm="1">
        <f t="array" ref="BB9">INDEX($G$6:$G$581,MATCH(1,($AY9=$A$6:$A$581)*(BB$5=$B$6:$B$581)*($AZ$3=$C$6:$C$581)*($K$7=$D$6:$D$581),0))</f>
        <v>2.5560999999999994</v>
      </c>
      <c r="BC9" s="322" cm="1">
        <f t="array" ref="BC9">INDEX($G$6:$G$581,MATCH(1,($AY9=$A$6:$A$581)*(BC$5=$B$6:$B$581)*($AZ$3=$C$6:$C$581)*($K$7=$D$6:$D$581),0))</f>
        <v>2.5560999999999994</v>
      </c>
      <c r="BD9" s="420"/>
      <c r="BE9" s="300">
        <v>400</v>
      </c>
      <c r="BF9" s="322" cm="1">
        <f t="array" ref="BF9">INDEX($G$6:$G$581,MATCH(1,($BE9=$A$6:$A$581)*(BF$5=$B$6:$B$581)*($BF$3=$C$6:$C$581)*($K$7=$D$6:$D$581),0))</f>
        <v>2.6626999999999996</v>
      </c>
      <c r="BG9" s="322" cm="1">
        <f t="array" ref="BG9">INDEX($G$6:$G$581,MATCH(1,($BE9=$A$6:$A$581)*(BG$5=$B$6:$B$581)*($BF$3=$C$6:$C$581)*($K$7=$D$6:$D$581),0))</f>
        <v>2.6626999999999996</v>
      </c>
      <c r="BH9" s="322" cm="1">
        <f t="array" ref="BH9">INDEX($G$6:$G$581,MATCH(1,($BE9=$A$6:$A$581)*(BH$5=$B$6:$B$581)*($BF$3=$C$6:$C$581)*($K$7=$D$6:$D$581),0))</f>
        <v>2.6626999999999996</v>
      </c>
      <c r="BI9" s="322" cm="1">
        <f t="array" ref="BI9">INDEX($G$6:$G$581,MATCH(1,($BE9=$A$6:$A$581)*(BI$5=$B$6:$B$581)*($BF$3=$C$6:$C$581)*($K$7=$D$6:$D$581),0))</f>
        <v>2.6626999999999996</v>
      </c>
      <c r="BK9" s="299"/>
      <c r="BL9" s="420"/>
      <c r="BM9" s="300">
        <v>400</v>
      </c>
      <c r="BN9" s="322" cm="1">
        <f t="array" ref="BN9">INDEX($H$6:$H$581,MATCH(1,($AM9=$A$6:$A$581)*(BN$5=$B$6:$B$581)*($AO$3=$C$6:$C$581)*($K$7=$D$6:$D$581),0))</f>
        <v>2.6402795257525966</v>
      </c>
      <c r="BO9" s="322" cm="1">
        <f t="array" ref="BO9">INDEX($H$6:$H$581,MATCH(1,($AM9=$A$6:$A$581)*(BO$5=$B$6:$B$581)*($AO$3=$C$6:$C$581)*($K$7=$D$6:$D$581),0))</f>
        <v>3.0043582412939411</v>
      </c>
      <c r="BP9" s="322" cm="1">
        <f t="array" ref="BP9">INDEX($H$6:$H$581,MATCH(1,($AM9=$A$6:$A$581)*(BP$5=$B$6:$B$581)*($AO$3=$C$6:$C$581)*($K$7=$D$6:$D$581),0))</f>
        <v>3.3694582126937895</v>
      </c>
      <c r="BQ9" s="322" cm="1">
        <f t="array" ref="BQ9">INDEX($H$6:$H$581,MATCH(1,($AM9=$A$6:$A$581)*(BQ$5=$B$6:$B$581)*($AO$3=$C$6:$C$581)*($K$7=$D$6:$D$581),0))</f>
        <v>3.7349096330469704</v>
      </c>
      <c r="BR9" s="420"/>
      <c r="BS9" s="300">
        <v>400</v>
      </c>
      <c r="BT9" s="322" cm="1">
        <f t="array" ref="BT9">INDEX($H$6:$H$581,MATCH(1,($AS9=$A$6:$A$581)*(BT$5=$B$6:$B$581)*($AT$3=$C$6:$C$581)*($K$7=$D$6:$D$581),0))</f>
        <v>2.36643118341811</v>
      </c>
      <c r="BU9" s="322" cm="1">
        <f t="array" ref="BU9">INDEX($H$6:$H$581,MATCH(1,($AS9=$A$6:$A$581)*(BU$5=$B$6:$B$581)*($AT$3=$C$6:$C$581)*($K$7=$D$6:$D$581),0))</f>
        <v>2.7329864093610632</v>
      </c>
      <c r="BV9" s="322" cm="1">
        <f t="array" ref="BV9">INDEX($H$6:$H$581,MATCH(1,($AS9=$A$6:$A$581)*(BV$5=$B$6:$B$581)*($AT$3=$C$6:$C$581)*($K$7=$D$6:$D$581),0))</f>
        <v>3.1004043547666456</v>
      </c>
      <c r="BW9" s="322" cm="1">
        <f t="array" ref="BW9">INDEX($H$6:$H$581,MATCH(1,($AS9=$A$6:$A$581)*(BW$5=$B$6:$B$581)*($AT$3=$C$6:$C$581)*($K$7=$D$6:$D$581),0))</f>
        <v>3.469012592022934</v>
      </c>
      <c r="BX9" s="420"/>
      <c r="BY9" s="300">
        <v>400</v>
      </c>
      <c r="BZ9" s="322" cm="1">
        <f t="array" ref="BZ9">INDEX($H$6:$H$581,MATCH(1,($AY9=$A$6:$A$581)*(BZ$5=$B$6:$B$581)*($AZ$3=$C$6:$C$581)*($K$7=$D$6:$D$581),0))</f>
        <v>2.4128925467148941</v>
      </c>
      <c r="CA9" s="322" cm="1">
        <f t="array" ref="CA9">INDEX($H$6:$H$581,MATCH(1,($AY9=$A$6:$A$581)*(CA$5=$B$6:$B$581)*($AZ$3=$C$6:$C$581)*($K$7=$D$6:$D$581),0))</f>
        <v>2.7855773643043178</v>
      </c>
      <c r="CB9" s="322" cm="1">
        <f t="array" ref="CB9">INDEX($H$6:$H$581,MATCH(1,($AY9=$A$6:$A$581)*(CB$5=$B$6:$B$581)*($AZ$3=$C$6:$C$581)*($K$7=$D$6:$D$581),0))</f>
        <v>3.1618370180872302</v>
      </c>
      <c r="CC9" s="322" cm="1">
        <f t="array" ref="CC9">INDEX($H$6:$H$581,MATCH(1,($AY9=$A$6:$A$581)*(CC$5=$B$6:$B$581)*($AZ$3=$C$6:$C$581)*($K$7=$D$6:$D$581),0))</f>
        <v>3.5436593121299085</v>
      </c>
      <c r="CD9" s="420"/>
      <c r="CE9" s="300">
        <v>400</v>
      </c>
      <c r="CF9" s="322" cm="1">
        <f t="array" ref="CF9">INDEX($H$6:$H$581,MATCH(1,($BE9=$A$6:$A$581)*(CF$5=$B$6:$B$581)*($BF$3=$C$6:$C$581)*($K$7=$D$6:$D$581),0))</f>
        <v>2.5853265633719813</v>
      </c>
      <c r="CG9" s="322" cm="1">
        <f t="array" ref="CG9">INDEX($H$6:$H$581,MATCH(1,($BE9=$A$6:$A$581)*(CG$5=$B$6:$B$581)*($BF$3=$C$6:$C$581)*($K$7=$D$6:$D$581),0))</f>
        <v>2.9933750433170436</v>
      </c>
      <c r="CH9" s="322" cm="1">
        <f t="array" ref="CH9">INDEX($H$6:$H$581,MATCH(1,($BE9=$A$6:$A$581)*(CH$5=$B$6:$B$581)*($BF$3=$C$6:$C$581)*($K$7=$D$6:$D$581),0))</f>
        <v>3.3731337627509896</v>
      </c>
      <c r="CI9" s="322" cm="1">
        <f t="array" ref="CI9">INDEX($H$6:$H$581,MATCH(1,($BE9=$A$6:$A$581)*(CI$5=$B$6:$B$581)*($BF$3=$C$6:$C$581)*($K$7=$D$6:$D$581),0))</f>
        <v>3.7371337627509895</v>
      </c>
    </row>
    <row r="10" spans="1:87" x14ac:dyDescent="0.25">
      <c r="A10" s="342">
        <v>500</v>
      </c>
      <c r="B10" s="342">
        <v>15</v>
      </c>
      <c r="C10" s="342">
        <v>1</v>
      </c>
      <c r="D10" s="342" t="s">
        <v>265</v>
      </c>
      <c r="E10" s="312">
        <f>'Int. Sensitivity-vert'!E10</f>
        <v>2.1239159100289879</v>
      </c>
      <c r="F10" s="287" t="str">
        <f>'Int. Sensitivity-vert'!F10</f>
        <v>B</v>
      </c>
      <c r="G10" s="312">
        <f>'Int. Sensitivity-vert'!G10</f>
        <v>3.0358999999999998</v>
      </c>
      <c r="H10" s="288">
        <f>'Int. Sensitivity-vert'!H10</f>
        <v>3.0078782032354061</v>
      </c>
      <c r="I10" s="313" t="str">
        <f>'Int. Sensitivity-vert'!I10</f>
        <v>C</v>
      </c>
      <c r="K10" s="299"/>
      <c r="L10" s="420"/>
      <c r="M10" s="300">
        <v>500</v>
      </c>
      <c r="N10" s="322" cm="1">
        <f t="array" ref="N10">INDEX($E$6:$E$581,MATCH(1,($M10=$A$6:$A$581)*(N$5=$B$6:$B$581)*($O$3=$C$6:$C$581)*($K$7=$D$6:$D$581),0))</f>
        <v>2.1239159100289879</v>
      </c>
      <c r="O10" s="322" cm="1">
        <f t="array" ref="O10">INDEX($E$6:$E$581,MATCH(1,($M10=$A$6:$A$581)*(O$5=$B$6:$B$581)*($O$3=$C$6:$C$581)*($K$7=$D$6:$D$581),0))</f>
        <v>2.5789159100289876</v>
      </c>
      <c r="P10" s="322" cm="1">
        <f t="array" ref="P10">INDEX($E$6:$E$581,MATCH(1,($M10=$A$6:$A$581)*(P$5=$B$6:$B$581)*($O$3=$C$6:$C$581)*($K$7=$D$6:$D$581),0))</f>
        <v>3.0339159100289876</v>
      </c>
      <c r="Q10" s="322" cm="1">
        <f t="array" ref="Q10">INDEX($E$6:$E$581,MATCH(1,($M10=$A$6:$A$581)*(Q$5=$B$6:$B$581)*($O$3=$C$6:$C$581)*($K$7=$D$6:$D$581),0))</f>
        <v>3.4889159100289877</v>
      </c>
      <c r="R10" s="420"/>
      <c r="S10" s="300">
        <v>500</v>
      </c>
      <c r="T10" s="322" cm="1">
        <f t="array" ref="T10">INDEX($E$6:$E$581,MATCH(1,($S10=$A$6:$A$581)*(T$5=$B$6:$B$581)*($U$3=$C$6:$C$581)*($K$7=$D$6:$D$581),0))</f>
        <v>2.0741366201945168</v>
      </c>
      <c r="U10" s="322" cm="1">
        <f t="array" ref="U10">INDEX($E$6:$E$581,MATCH(1,($S10=$A$6:$A$581)*(U$5=$B$6:$B$581)*($U$3=$C$6:$C$581)*($K$7=$D$6:$D$581),0))</f>
        <v>2.3016366201945169</v>
      </c>
      <c r="V10" s="322" cm="1">
        <f t="array" ref="V10">INDEX($E$6:$E$581,MATCH(1,($S10=$A$6:$A$581)*(V$5=$B$6:$B$581)*($U$3=$C$6:$C$581)*($K$7=$D$6:$D$581),0))</f>
        <v>2.5291366201945169</v>
      </c>
      <c r="W10" s="322" cm="1">
        <f t="array" ref="W10">INDEX($E$6:$E$581,MATCH(1,($S10=$A$6:$A$581)*(W$5=$B$6:$B$581)*($U$3=$C$6:$C$581)*($K$7=$D$6:$D$581),0))</f>
        <v>2.7566366201945165</v>
      </c>
      <c r="X10" s="420"/>
      <c r="Y10" s="300">
        <v>500</v>
      </c>
      <c r="Z10" s="322" cm="1">
        <f t="array" ref="Z10">INDEX($E$6:$E$581,MATCH(1,($Y10=$A$6:$A$581)*(Z$5=$B$6:$B$581)*($AA$3=$C$6:$C$581)*($K$7=$D$6:$D$581),0))</f>
        <v>2.1857245374476006</v>
      </c>
      <c r="AA10" s="322" cm="1">
        <f t="array" ref="AA10">INDEX($E$6:$E$581,MATCH(1,($Y10=$A$6:$A$581)*(AA$5=$B$6:$B$581)*($AA$3=$C$6:$C$581)*($K$7=$D$6:$D$581),0))</f>
        <v>2.337391204114267</v>
      </c>
      <c r="AB10" s="322" cm="1">
        <f t="array" ref="AB10">INDEX($E$6:$E$581,MATCH(1,($Y10=$A$6:$A$581)*(AB$5=$B$6:$B$581)*($AA$3=$C$6:$C$581)*($K$7=$D$6:$D$581),0))</f>
        <v>2.4890578707809339</v>
      </c>
      <c r="AC10" s="322" cm="1">
        <f t="array" ref="AC10">INDEX($E$6:$E$581,MATCH(1,($Y10=$A$6:$A$581)*(AC$5=$B$6:$B$581)*($AA$3=$C$6:$C$581)*($K$7=$D$6:$D$581),0))</f>
        <v>2.6407245374476007</v>
      </c>
      <c r="AD10" s="420"/>
      <c r="AE10" s="300">
        <v>500</v>
      </c>
      <c r="AF10" s="322" cm="1">
        <f t="array" ref="AF10">INDEX($E$6:$E$581,MATCH(1,($AE10=$A$6:$A$581)*(AF$5=$B$6:$B$581)*($AG$3=$C$6:$C$581)*($K$7=$D$6:$D$581),0))</f>
        <v>2.3197329542725234</v>
      </c>
      <c r="AG10" s="322" cm="1">
        <f t="array" ref="AG10">INDEX($E$6:$E$581,MATCH(1,($AE10=$A$6:$A$581)*(AG$5=$B$6:$B$581)*($AG$3=$C$6:$C$581)*($K$7=$D$6:$D$581),0))</f>
        <v>2.4334829542725234</v>
      </c>
      <c r="AH10" s="322" cm="1">
        <f t="array" ref="AH10">INDEX($E$6:$E$581,MATCH(1,($AE10=$A$6:$A$581)*(AH$5=$B$6:$B$581)*($AG$3=$C$6:$C$581)*($K$7=$D$6:$D$581),0))</f>
        <v>2.5472329542725234</v>
      </c>
      <c r="AI10" s="335" cm="1">
        <f t="array" ref="AI10">INDEX($E$6:$E$581,MATCH(1,($AE10=$A$6:$A$581)*(AI$5=$B$6:$B$581)*($AG$3=$C$6:$C$581)*($K$7=$D$6:$D$581),0))</f>
        <v>2.6609829542725234</v>
      </c>
      <c r="AK10" s="299"/>
      <c r="AL10" s="420"/>
      <c r="AM10" s="300">
        <v>500</v>
      </c>
      <c r="AN10" s="322" cm="1">
        <f t="array" ref="AN10">INDEX($G$6:$G$581,MATCH(1,($AM10=$A$6:$A$581)*(AN$5=$B$6:$B$581)*($AO$3=$C$6:$C$581)*($K$7=$D$6:$D$581),0))</f>
        <v>3.0358999999999998</v>
      </c>
      <c r="AO10" s="322" cm="1">
        <f t="array" ref="AO10">INDEX($G$6:$G$581,MATCH(1,($AM10=$A$6:$A$581)*(AO$5=$B$6:$B$581)*($AO$3=$C$6:$C$581)*($K$7=$D$6:$D$581),0))</f>
        <v>3.0358999999999998</v>
      </c>
      <c r="AP10" s="322" cm="1">
        <f t="array" ref="AP10">INDEX($G$6:$G$581,MATCH(1,($AM10=$A$6:$A$581)*(AP$5=$B$6:$B$581)*($AO$3=$C$6:$C$581)*($K$7=$D$6:$D$581),0))</f>
        <v>3.0358999999999998</v>
      </c>
      <c r="AQ10" s="322" cm="1">
        <f t="array" ref="AQ10">INDEX($G$6:$G$581,MATCH(1,($AM10=$A$6:$A$581)*(AQ$5=$B$6:$B$581)*($AO$3=$C$6:$C$581)*($K$7=$D$6:$D$581),0))</f>
        <v>3.0358999999999998</v>
      </c>
      <c r="AR10" s="420"/>
      <c r="AS10" s="300">
        <v>500</v>
      </c>
      <c r="AT10" s="322" cm="1">
        <f t="array" ref="AT10">INDEX($G$6:$G$581,MATCH(1,($AS10=$A$6:$A$581)*(AT$5=$B$6:$B$581)*($AT$3=$C$6:$C$581)*($K$7=$D$6:$D$581),0))</f>
        <v>2.6419999999999995</v>
      </c>
      <c r="AU10" s="322" cm="1">
        <f t="array" ref="AU10">INDEX($G$6:$G$581,MATCH(1,($AS10=$A$6:$A$581)*(AU$5=$B$6:$B$581)*($AT$3=$C$6:$C$581)*($K$7=$D$6:$D$581),0))</f>
        <v>2.6419999999999995</v>
      </c>
      <c r="AV10" s="322" cm="1">
        <f t="array" ref="AV10">INDEX($G$6:$G$581,MATCH(1,($AS10=$A$6:$A$581)*(AV$5=$B$6:$B$581)*($AT$3=$C$6:$C$581)*($K$7=$D$6:$D$581),0))</f>
        <v>2.6419999999999995</v>
      </c>
      <c r="AW10" s="322" cm="1">
        <f t="array" ref="AW10">INDEX($G$6:$G$581,MATCH(1,($AS10=$A$6:$A$581)*(AW$5=$B$6:$B$581)*($AT$3=$C$6:$C$581)*($K$7=$D$6:$D$581),0))</f>
        <v>2.6419999999999995</v>
      </c>
      <c r="AX10" s="420"/>
      <c r="AY10" s="300">
        <v>500</v>
      </c>
      <c r="AZ10" s="322" cm="1">
        <f t="array" ref="AZ10">INDEX($G$6:$G$581,MATCH(1,($AY10=$A$6:$A$581)*(AZ$5=$B$6:$B$581)*($AZ$3=$C$6:$C$581)*($K$7=$D$6:$D$581),0))</f>
        <v>2.6330999999999993</v>
      </c>
      <c r="BA10" s="322" cm="1">
        <f t="array" ref="BA10">INDEX($G$6:$G$581,MATCH(1,($AY10=$A$6:$A$581)*(BA$5=$B$6:$B$581)*($AZ$3=$C$6:$C$581)*($K$7=$D$6:$D$581),0))</f>
        <v>2.6330999999999993</v>
      </c>
      <c r="BB10" s="322" cm="1">
        <f t="array" ref="BB10">INDEX($G$6:$G$581,MATCH(1,($AY10=$A$6:$A$581)*(BB$5=$B$6:$B$581)*($AZ$3=$C$6:$C$581)*($K$7=$D$6:$D$581),0))</f>
        <v>2.6330999999999993</v>
      </c>
      <c r="BC10" s="322" cm="1">
        <f t="array" ref="BC10">INDEX($G$6:$G$581,MATCH(1,($AY10=$A$6:$A$581)*(BC$5=$B$6:$B$581)*($AZ$3=$C$6:$C$581)*($K$7=$D$6:$D$581),0))</f>
        <v>2.6330999999999993</v>
      </c>
      <c r="BD10" s="420"/>
      <c r="BE10" s="300">
        <v>500</v>
      </c>
      <c r="BF10" s="322" cm="1">
        <f t="array" ref="BF10">INDEX($G$6:$G$581,MATCH(1,($BE10=$A$6:$A$581)*(BF$5=$B$6:$B$581)*($BF$3=$C$6:$C$581)*($K$7=$D$6:$D$581),0))</f>
        <v>2.72045</v>
      </c>
      <c r="BG10" s="322" cm="1">
        <f t="array" ref="BG10">INDEX($G$6:$G$581,MATCH(1,($BE10=$A$6:$A$581)*(BG$5=$B$6:$B$581)*($BF$3=$C$6:$C$581)*($K$7=$D$6:$D$581),0))</f>
        <v>2.72045</v>
      </c>
      <c r="BH10" s="322" cm="1">
        <f t="array" ref="BH10">INDEX($G$6:$G$581,MATCH(1,($BE10=$A$6:$A$581)*(BH$5=$B$6:$B$581)*($BF$3=$C$6:$C$581)*($K$7=$D$6:$D$581),0))</f>
        <v>2.72045</v>
      </c>
      <c r="BI10" s="322" cm="1">
        <f t="array" ref="BI10">INDEX($G$6:$G$581,MATCH(1,($BE10=$A$6:$A$581)*(BI$5=$B$6:$B$581)*($BF$3=$C$6:$C$581)*($K$7=$D$6:$D$581),0))</f>
        <v>2.72045</v>
      </c>
      <c r="BK10" s="299"/>
      <c r="BL10" s="420"/>
      <c r="BM10" s="300">
        <v>500</v>
      </c>
      <c r="BN10" s="322" cm="1">
        <f t="array" ref="BN10">INDEX($H$6:$H$581,MATCH(1,($AM10=$A$6:$A$581)*(BN$5=$B$6:$B$581)*($AO$3=$C$6:$C$581)*($K$7=$D$6:$D$581),0))</f>
        <v>3.0078782032354061</v>
      </c>
      <c r="BO10" s="322" cm="1">
        <f t="array" ref="BO10">INDEX($H$6:$H$581,MATCH(1,($AM10=$A$6:$A$581)*(BO$5=$B$6:$B$581)*($AO$3=$C$6:$C$581)*($K$7=$D$6:$D$581),0))</f>
        <v>3.4630842365396743</v>
      </c>
      <c r="BP10" s="322" cm="1">
        <f t="array" ref="BP10">INDEX($H$6:$H$581,MATCH(1,($AM10=$A$6:$A$581)*(BP$5=$B$6:$B$581)*($AO$3=$C$6:$C$581)*($K$7=$D$6:$D$581),0))</f>
        <v>3.919603393142963</v>
      </c>
      <c r="BQ10" s="322" cm="1">
        <f t="array" ref="BQ10">INDEX($H$6:$H$581,MATCH(1,($AM10=$A$6:$A$581)*(BQ$5=$B$6:$B$581)*($AO$3=$C$6:$C$581)*($K$7=$D$6:$D$581),0))</f>
        <v>4.3767560144867801</v>
      </c>
      <c r="BR10" s="420"/>
      <c r="BS10" s="300">
        <v>500</v>
      </c>
      <c r="BT10" s="322" cm="1">
        <f t="array" ref="BT10">INDEX($H$6:$H$581,MATCH(1,($AS10=$A$6:$A$581)*(BT$5=$B$6:$B$581)*($AT$3=$C$6:$C$581)*($K$7=$D$6:$D$581),0))</f>
        <v>2.6209253115603808</v>
      </c>
      <c r="BU10" s="322" cm="1">
        <f t="array" ref="BU10">INDEX($H$6:$H$581,MATCH(1,($AS10=$A$6:$A$581)*(BU$5=$B$6:$B$581)*($AT$3=$C$6:$C$581)*($K$7=$D$6:$D$581),0))</f>
        <v>3.0803408351789781</v>
      </c>
      <c r="BV10" s="322" cm="1">
        <f t="array" ref="BV10">INDEX($H$6:$H$581,MATCH(1,($AS10=$A$6:$A$581)*(BV$5=$B$6:$B$581)*($AT$3=$C$6:$C$581)*($K$7=$D$6:$D$581),0))</f>
        <v>3.5417754771755945</v>
      </c>
      <c r="BW10" s="322" cm="1">
        <f t="array" ref="BW10">INDEX($H$6:$H$581,MATCH(1,($AS10=$A$6:$A$581)*(BW$5=$B$6:$B$581)*($AT$3=$C$6:$C$581)*($K$7=$D$6:$D$581),0))</f>
        <v>4.0063317604619266</v>
      </c>
      <c r="BX10" s="420"/>
      <c r="BY10" s="300">
        <v>500</v>
      </c>
      <c r="BZ10" s="322" cm="1">
        <f t="array" ref="BZ10">INDEX($H$6:$H$581,MATCH(1,($AY10=$A$6:$A$581)*(BZ$5=$B$6:$B$581)*($AZ$3=$C$6:$C$581)*($K$7=$D$6:$D$581),0))</f>
        <v>2.6470337979995313</v>
      </c>
      <c r="CA10" s="322" cm="1">
        <f t="array" ref="CA10">INDEX($H$6:$H$581,MATCH(1,($AY10=$A$6:$A$581)*(CA$5=$B$6:$B$581)*($AZ$3=$C$6:$C$581)*($K$7=$D$6:$D$581),0))</f>
        <v>3.1253577863403903</v>
      </c>
      <c r="CB10" s="322" cm="1">
        <f t="array" ref="CB10">INDEX($H$6:$H$581,MATCH(1,($AY10=$A$6:$A$581)*(CB$5=$B$6:$B$581)*($AZ$3=$C$6:$C$581)*($K$7=$D$6:$D$581),0))</f>
        <v>3.6204513188482448</v>
      </c>
      <c r="CC10" s="322" cm="1">
        <f t="array" ref="CC10">INDEX($H$6:$H$581,MATCH(1,($AY10=$A$6:$A$581)*(CC$5=$B$6:$B$581)*($AZ$3=$C$6:$C$581)*($K$7=$D$6:$D$581),0))</f>
        <v>4.1170337627509888</v>
      </c>
      <c r="CD10" s="420"/>
      <c r="CE10" s="300">
        <v>500</v>
      </c>
      <c r="CF10" s="322" cm="1">
        <f t="array" ref="CF10">INDEX($H$6:$H$581,MATCH(1,($BE10=$A$6:$A$581)*(CF$5=$B$6:$B$581)*($BF$3=$C$6:$C$581)*($K$7=$D$6:$D$581),0))</f>
        <v>2.8393837627509892</v>
      </c>
      <c r="CG10" s="322" cm="1">
        <f t="array" ref="CG10">INDEX($H$6:$H$581,MATCH(1,($BE10=$A$6:$A$581)*(CG$5=$B$6:$B$581)*($BF$3=$C$6:$C$581)*($K$7=$D$6:$D$581),0))</f>
        <v>3.2943837627509893</v>
      </c>
      <c r="CH10" s="322" cm="1">
        <f t="array" ref="CH10">INDEX($H$6:$H$581,MATCH(1,($BE10=$A$6:$A$581)*(CH$5=$B$6:$B$581)*($BF$3=$C$6:$C$581)*($K$7=$D$6:$D$581),0))</f>
        <v>3.7493837627509894</v>
      </c>
      <c r="CI10" s="322" cm="1">
        <f t="array" ref="CI10">INDEX($H$6:$H$581,MATCH(1,($BE10=$A$6:$A$581)*(CI$5=$B$6:$B$581)*($BF$3=$C$6:$C$581)*($K$7=$D$6:$D$581),0))</f>
        <v>4.2043837627509895</v>
      </c>
    </row>
    <row r="11" spans="1:87" x14ac:dyDescent="0.25">
      <c r="A11" s="342">
        <v>600</v>
      </c>
      <c r="B11" s="342">
        <v>15</v>
      </c>
      <c r="C11" s="342">
        <v>1</v>
      </c>
      <c r="D11" s="342" t="s">
        <v>265</v>
      </c>
      <c r="E11" s="312">
        <f>'Int. Sensitivity-vert'!E11</f>
        <v>2.2746409100289879</v>
      </c>
      <c r="F11" s="287" t="str">
        <f>'Int. Sensitivity-vert'!F11</f>
        <v>B</v>
      </c>
      <c r="G11" s="312">
        <f>'Int. Sensitivity-vert'!G11</f>
        <v>3.2668999999999997</v>
      </c>
      <c r="H11" s="288">
        <f>'Int. Sensitivity-vert'!H11</f>
        <v>3.3754797449519964</v>
      </c>
      <c r="I11" s="313" t="str">
        <f>'Int. Sensitivity-vert'!I11</f>
        <v>C</v>
      </c>
      <c r="K11" s="299"/>
      <c r="L11" s="420"/>
      <c r="M11" s="300">
        <v>600</v>
      </c>
      <c r="N11" s="322" cm="1">
        <f t="array" ref="N11">INDEX($E$6:$E$581,MATCH(1,($M11=$A$6:$A$581)*(N$5=$B$6:$B$581)*($O$3=$C$6:$C$581)*($K$7=$D$6:$D$581),0))</f>
        <v>2.2746409100289879</v>
      </c>
      <c r="O11" s="322" cm="1">
        <f t="array" ref="O11">INDEX($E$6:$E$581,MATCH(1,($M11=$A$6:$A$581)*(O$5=$B$6:$B$581)*($O$3=$C$6:$C$581)*($K$7=$D$6:$D$581),0))</f>
        <v>2.8206409100289878</v>
      </c>
      <c r="P11" s="322" cm="1">
        <f t="array" ref="P11">INDEX($E$6:$E$581,MATCH(1,($M11=$A$6:$A$581)*(P$5=$B$6:$B$581)*($O$3=$C$6:$C$581)*($K$7=$D$6:$D$581),0))</f>
        <v>3.366640910028988</v>
      </c>
      <c r="Q11" s="322" cm="1">
        <f t="array" ref="Q11">INDEX($E$6:$E$581,MATCH(1,($M11=$A$6:$A$581)*(Q$5=$B$6:$B$581)*($O$3=$C$6:$C$581)*($K$7=$D$6:$D$581),0))</f>
        <v>3.9126409100289878</v>
      </c>
      <c r="R11" s="420"/>
      <c r="S11" s="300">
        <v>600</v>
      </c>
      <c r="T11" s="322" cm="1">
        <f t="array" ref="T11">INDEX($E$6:$E$581,MATCH(1,($S11=$A$6:$A$581)*(T$5=$B$6:$B$581)*($U$3=$C$6:$C$581)*($K$7=$D$6:$D$581),0))</f>
        <v>2.1566116201945169</v>
      </c>
      <c r="U11" s="322" cm="1">
        <f t="array" ref="U11">INDEX($E$6:$E$581,MATCH(1,($S11=$A$6:$A$581)*(U$5=$B$6:$B$581)*($U$3=$C$6:$C$581)*($K$7=$D$6:$D$581),0))</f>
        <v>2.429611620194517</v>
      </c>
      <c r="V11" s="322" cm="1">
        <f t="array" ref="V11">INDEX($E$6:$E$581,MATCH(1,($S11=$A$6:$A$581)*(V$5=$B$6:$B$581)*($U$3=$C$6:$C$581)*($K$7=$D$6:$D$581),0))</f>
        <v>2.7026116201945167</v>
      </c>
      <c r="W11" s="322" cm="1">
        <f t="array" ref="W11">INDEX($E$6:$E$581,MATCH(1,($S11=$A$6:$A$581)*(W$5=$B$6:$B$581)*($U$3=$C$6:$C$581)*($K$7=$D$6:$D$581),0))</f>
        <v>2.9756116201945169</v>
      </c>
      <c r="X11" s="420"/>
      <c r="Y11" s="300">
        <v>600</v>
      </c>
      <c r="Z11" s="322" cm="1">
        <f t="array" ref="Z11">INDEX($E$6:$E$581,MATCH(1,($Y11=$A$6:$A$581)*(Z$5=$B$6:$B$581)*($AA$3=$C$6:$C$581)*($K$7=$D$6:$D$581),0))</f>
        <v>2.2454495374476009</v>
      </c>
      <c r="AA11" s="322" cm="1">
        <f t="array" ref="AA11">INDEX($E$6:$E$581,MATCH(1,($Y11=$A$6:$A$581)*(AA$5=$B$6:$B$581)*($AA$3=$C$6:$C$581)*($K$7=$D$6:$D$581),0))</f>
        <v>2.4274495374476008</v>
      </c>
      <c r="AB11" s="322" cm="1">
        <f t="array" ref="AB11">INDEX($E$6:$E$581,MATCH(1,($Y11=$A$6:$A$581)*(AB$5=$B$6:$B$581)*($AA$3=$C$6:$C$581)*($K$7=$D$6:$D$581),0))</f>
        <v>2.6094495374476008</v>
      </c>
      <c r="AC11" s="322" cm="1">
        <f t="array" ref="AC11">INDEX($E$6:$E$581,MATCH(1,($Y11=$A$6:$A$581)*(AC$5=$B$6:$B$581)*($AA$3=$C$6:$C$581)*($K$7=$D$6:$D$581),0))</f>
        <v>2.7914495374476007</v>
      </c>
      <c r="AD11" s="420"/>
      <c r="AE11" s="300">
        <v>600</v>
      </c>
      <c r="AF11" s="322" cm="1">
        <f t="array" ref="AF11">INDEX($E$6:$E$581,MATCH(1,($AE11=$A$6:$A$581)*(AF$5=$B$6:$B$581)*($AG$3=$C$6:$C$581)*($K$7=$D$6:$D$581),0))</f>
        <v>2.3680829542725239</v>
      </c>
      <c r="AG11" s="322" cm="1">
        <f t="array" ref="AG11">INDEX($E$6:$E$581,MATCH(1,($AE11=$A$6:$A$581)*(AG$5=$B$6:$B$581)*($AG$3=$C$6:$C$581)*($K$7=$D$6:$D$581),0))</f>
        <v>2.5045829542725238</v>
      </c>
      <c r="AH11" s="322" cm="1">
        <f t="array" ref="AH11">INDEX($E$6:$E$581,MATCH(1,($AE11=$A$6:$A$581)*(AH$5=$B$6:$B$581)*($AG$3=$C$6:$C$581)*($K$7=$D$6:$D$581),0))</f>
        <v>2.6410829542725236</v>
      </c>
      <c r="AI11" s="335" cm="1">
        <f t="array" ref="AI11">INDEX($E$6:$E$581,MATCH(1,($AE11=$A$6:$A$581)*(AI$5=$B$6:$B$581)*($AG$3=$C$6:$C$581)*($K$7=$D$6:$D$581),0))</f>
        <v>2.7775829542725234</v>
      </c>
      <c r="AK11" s="299"/>
      <c r="AL11" s="420"/>
      <c r="AM11" s="300">
        <v>600</v>
      </c>
      <c r="AN11" s="322" cm="1">
        <f t="array" ref="AN11">INDEX($G$6:$G$581,MATCH(1,($AM11=$A$6:$A$581)*(AN$5=$B$6:$B$581)*($AO$3=$C$6:$C$581)*($K$7=$D$6:$D$581),0))</f>
        <v>3.2668999999999997</v>
      </c>
      <c r="AO11" s="322" cm="1">
        <f t="array" ref="AO11">INDEX($G$6:$G$581,MATCH(1,($AM11=$A$6:$A$581)*(AO$5=$B$6:$B$581)*($AO$3=$C$6:$C$581)*($K$7=$D$6:$D$581),0))</f>
        <v>3.2668999999999997</v>
      </c>
      <c r="AP11" s="322" cm="1">
        <f t="array" ref="AP11">INDEX($G$6:$G$581,MATCH(1,($AM11=$A$6:$A$581)*(AP$5=$B$6:$B$581)*($AO$3=$C$6:$C$581)*($K$7=$D$6:$D$581),0))</f>
        <v>3.2668999999999997</v>
      </c>
      <c r="AQ11" s="322" cm="1">
        <f t="array" ref="AQ11">INDEX($G$6:$G$581,MATCH(1,($AM11=$A$6:$A$581)*(AQ$5=$B$6:$B$581)*($AO$3=$C$6:$C$581)*($K$7=$D$6:$D$581),0))</f>
        <v>3.2668999999999997</v>
      </c>
      <c r="AR11" s="420"/>
      <c r="AS11" s="300">
        <v>600</v>
      </c>
      <c r="AT11" s="322" cm="1">
        <f t="array" ref="AT11">INDEX($G$6:$G$581,MATCH(1,($AS11=$A$6:$A$581)*(AT$5=$B$6:$B$581)*($AT$3=$C$6:$C$581)*($K$7=$D$6:$D$581),0))</f>
        <v>2.7574999999999994</v>
      </c>
      <c r="AU11" s="322" cm="1">
        <f t="array" ref="AU11">INDEX($G$6:$G$581,MATCH(1,($AS11=$A$6:$A$581)*(AU$5=$B$6:$B$581)*($AT$3=$C$6:$C$581)*($K$7=$D$6:$D$581),0))</f>
        <v>2.7574999999999994</v>
      </c>
      <c r="AV11" s="322" cm="1">
        <f t="array" ref="AV11">INDEX($G$6:$G$581,MATCH(1,($AS11=$A$6:$A$581)*(AV$5=$B$6:$B$581)*($AT$3=$C$6:$C$581)*($K$7=$D$6:$D$581),0))</f>
        <v>2.7574999999999994</v>
      </c>
      <c r="AW11" s="322" cm="1">
        <f t="array" ref="AW11">INDEX($G$6:$G$581,MATCH(1,($AS11=$A$6:$A$581)*(AW$5=$B$6:$B$581)*($AT$3=$C$6:$C$581)*($K$7=$D$6:$D$581),0))</f>
        <v>2.7574999999999994</v>
      </c>
      <c r="AX11" s="420"/>
      <c r="AY11" s="300">
        <v>600</v>
      </c>
      <c r="AZ11" s="322" cm="1">
        <f t="array" ref="AZ11">INDEX($G$6:$G$581,MATCH(1,($AY11=$A$6:$A$581)*(AZ$5=$B$6:$B$581)*($AZ$3=$C$6:$C$581)*($K$7=$D$6:$D$581),0))</f>
        <v>2.7100999999999993</v>
      </c>
      <c r="BA11" s="322" cm="1">
        <f t="array" ref="BA11">INDEX($G$6:$G$581,MATCH(1,($AY11=$A$6:$A$581)*(BA$5=$B$6:$B$581)*($AZ$3=$C$6:$C$581)*($K$7=$D$6:$D$581),0))</f>
        <v>2.7100999999999993</v>
      </c>
      <c r="BB11" s="322" cm="1">
        <f t="array" ref="BB11">INDEX($G$6:$G$581,MATCH(1,($AY11=$A$6:$A$581)*(BB$5=$B$6:$B$581)*($AZ$3=$C$6:$C$581)*($K$7=$D$6:$D$581),0))</f>
        <v>2.7100999999999993</v>
      </c>
      <c r="BC11" s="322" cm="1">
        <f t="array" ref="BC11">INDEX($G$6:$G$581,MATCH(1,($AY11=$A$6:$A$581)*(BC$5=$B$6:$B$581)*($AZ$3=$C$6:$C$581)*($K$7=$D$6:$D$581),0))</f>
        <v>2.7100999999999993</v>
      </c>
      <c r="BD11" s="420"/>
      <c r="BE11" s="300">
        <v>600</v>
      </c>
      <c r="BF11" s="322" cm="1">
        <f t="array" ref="BF11">INDEX($G$6:$G$581,MATCH(1,($BE11=$A$6:$A$581)*(BF$5=$B$6:$B$581)*($BF$3=$C$6:$C$581)*($K$7=$D$6:$D$581),0))</f>
        <v>2.7781999999999996</v>
      </c>
      <c r="BG11" s="322" cm="1">
        <f t="array" ref="BG11">INDEX($G$6:$G$581,MATCH(1,($BE11=$A$6:$A$581)*(BG$5=$B$6:$B$581)*($BF$3=$C$6:$C$581)*($K$7=$D$6:$D$581),0))</f>
        <v>2.7781999999999996</v>
      </c>
      <c r="BH11" s="322" cm="1">
        <f t="array" ref="BH11">INDEX($G$6:$G$581,MATCH(1,($BE11=$A$6:$A$581)*(BH$5=$B$6:$B$581)*($BF$3=$C$6:$C$581)*($K$7=$D$6:$D$581),0))</f>
        <v>2.7781999999999996</v>
      </c>
      <c r="BI11" s="322" cm="1">
        <f t="array" ref="BI11">INDEX($G$6:$G$581,MATCH(1,($BE11=$A$6:$A$581)*(BI$5=$B$6:$B$581)*($BF$3=$C$6:$C$581)*($K$7=$D$6:$D$581),0))</f>
        <v>2.7781999999999996</v>
      </c>
      <c r="BK11" s="299"/>
      <c r="BL11" s="420"/>
      <c r="BM11" s="300">
        <v>600</v>
      </c>
      <c r="BN11" s="322" cm="1">
        <f t="array" ref="BN11">INDEX($H$6:$H$581,MATCH(1,($AM11=$A$6:$A$581)*(BN$5=$B$6:$B$581)*($AO$3=$C$6:$C$581)*($K$7=$D$6:$D$581),0))</f>
        <v>3.3754797449519964</v>
      </c>
      <c r="BO11" s="322" cm="1">
        <f t="array" ref="BO11">INDEX($H$6:$H$581,MATCH(1,($AM11=$A$6:$A$581)*(BO$5=$B$6:$B$581)*($AO$3=$C$6:$C$581)*($K$7=$D$6:$D$581),0))</f>
        <v>3.921870362085782</v>
      </c>
      <c r="BP11" s="322" cm="1">
        <f t="array" ref="BP11">INDEX($H$6:$H$581,MATCH(1,($AM11=$A$6:$A$581)*(BP$5=$B$6:$B$581)*($AO$3=$C$6:$C$581)*($K$7=$D$6:$D$581),0))</f>
        <v>4.4699096330469699</v>
      </c>
      <c r="BQ11" s="322" cm="1">
        <f t="array" ref="BQ11">INDEX($H$6:$H$581,MATCH(1,($AM11=$A$6:$A$581)*(BQ$5=$B$6:$B$581)*($AO$3=$C$6:$C$581)*($K$7=$D$6:$D$581),0))</f>
        <v>5.0190171161459354</v>
      </c>
      <c r="BR11" s="420"/>
      <c r="BS11" s="300">
        <v>600</v>
      </c>
      <c r="BT11" s="322" cm="1">
        <f t="array" ref="BT11">INDEX($H$6:$H$581,MATCH(1,($AS11=$A$6:$A$581)*(BT$5=$B$6:$B$581)*($AT$3=$C$6:$C$581)*($K$7=$D$6:$D$581),0))</f>
        <v>2.8764043547666458</v>
      </c>
      <c r="BU11" s="322" cm="1">
        <f t="array" ref="BU11">INDEX($H$6:$H$581,MATCH(1,($AS11=$A$6:$A$581)*(BU$5=$B$6:$B$581)*($AT$3=$C$6:$C$581)*($K$7=$D$6:$D$581),0))</f>
        <v>3.4299052630114373</v>
      </c>
      <c r="BV11" s="322" cm="1">
        <f t="array" ref="BV11">INDEX($H$6:$H$581,MATCH(1,($AS11=$A$6:$A$581)*(BV$5=$B$6:$B$581)*($AT$3=$C$6:$C$581)*($K$7=$D$6:$D$581),0))</f>
        <v>3.9879773643043182</v>
      </c>
      <c r="BW11" s="322" cm="1">
        <f t="array" ref="BW11">INDEX($H$6:$H$581,MATCH(1,($AS11=$A$6:$A$581)*(BW$5=$B$6:$B$581)*($AT$3=$C$6:$C$581)*($K$7=$D$6:$D$581),0))</f>
        <v>4.5542785879803791</v>
      </c>
      <c r="BX11" s="420"/>
      <c r="BY11" s="300">
        <v>600</v>
      </c>
      <c r="BZ11" s="322" cm="1">
        <f t="array" ref="BZ11">INDEX($H$6:$H$581,MATCH(1,($AY11=$A$6:$A$581)*(BZ$5=$B$6:$B$581)*($AZ$3=$C$6:$C$581)*($K$7=$D$6:$D$581),0))</f>
        <v>2.9057265633719815</v>
      </c>
      <c r="CA11" s="322" cm="1">
        <f t="array" ref="CA11">INDEX($H$6:$H$581,MATCH(1,($AY11=$A$6:$A$581)*(CA$5=$B$6:$B$581)*($AZ$3=$C$6:$C$581)*($K$7=$D$6:$D$581),0))</f>
        <v>3.5115337627509895</v>
      </c>
      <c r="CB11" s="322" cm="1">
        <f t="array" ref="CB11">INDEX($H$6:$H$581,MATCH(1,($AY11=$A$6:$A$581)*(CB$5=$B$6:$B$581)*($AZ$3=$C$6:$C$581)*($K$7=$D$6:$D$581),0))</f>
        <v>4.0575337627509889</v>
      </c>
      <c r="CC11" s="322" cm="1">
        <f t="array" ref="CC11">INDEX($H$6:$H$581,MATCH(1,($AY11=$A$6:$A$581)*(CC$5=$B$6:$B$581)*($AZ$3=$C$6:$C$581)*($K$7=$D$6:$D$581),0))</f>
        <v>4.6035337627509891</v>
      </c>
      <c r="CD11" s="420"/>
      <c r="CE11" s="300">
        <v>600</v>
      </c>
      <c r="CF11" s="322" cm="1">
        <f t="array" ref="CF11">INDEX($H$6:$H$581,MATCH(1,($BE11=$A$6:$A$581)*(CF$5=$B$6:$B$581)*($BF$3=$C$6:$C$581)*($K$7=$D$6:$D$581),0))</f>
        <v>3.0336337627509895</v>
      </c>
      <c r="CG11" s="322" cm="1">
        <f t="array" ref="CG11">INDEX($H$6:$H$581,MATCH(1,($BE11=$A$6:$A$581)*(CG$5=$B$6:$B$581)*($BF$3=$C$6:$C$581)*($K$7=$D$6:$D$581),0))</f>
        <v>3.5796337627509898</v>
      </c>
      <c r="CH11" s="322" cm="1">
        <f t="array" ref="CH11">INDEX($H$6:$H$581,MATCH(1,($BE11=$A$6:$A$581)*(CH$5=$B$6:$B$581)*($BF$3=$C$6:$C$581)*($K$7=$D$6:$D$581),0))</f>
        <v>4.1256337627509891</v>
      </c>
      <c r="CI11" s="322" cm="1">
        <f t="array" ref="CI11">INDEX($H$6:$H$581,MATCH(1,($BE11=$A$6:$A$581)*(CI$5=$B$6:$B$581)*($BF$3=$C$6:$C$581)*($K$7=$D$6:$D$581),0))</f>
        <v>4.6716337627509894</v>
      </c>
    </row>
    <row r="12" spans="1:87" x14ac:dyDescent="0.25">
      <c r="A12" s="342">
        <v>700</v>
      </c>
      <c r="B12" s="342">
        <v>15</v>
      </c>
      <c r="C12" s="342">
        <v>1</v>
      </c>
      <c r="D12" s="342" t="s">
        <v>265</v>
      </c>
      <c r="E12" s="312">
        <f>'Int. Sensitivity-vert'!E12</f>
        <v>2.4253659100289879</v>
      </c>
      <c r="F12" s="287" t="str">
        <f>'Int. Sensitivity-vert'!F12</f>
        <v>B</v>
      </c>
      <c r="G12" s="312">
        <f>'Int. Sensitivity-vert'!G12</f>
        <v>3.4978999999999996</v>
      </c>
      <c r="H12" s="288">
        <f>'Int. Sensitivity-vert'!H12</f>
        <v>3.7430842365396746</v>
      </c>
      <c r="I12" s="313" t="str">
        <f>'Int. Sensitivity-vert'!I12</f>
        <v>C</v>
      </c>
      <c r="K12" s="299"/>
      <c r="L12" s="420"/>
      <c r="M12" s="300">
        <v>700</v>
      </c>
      <c r="N12" s="322" cm="1">
        <f t="array" ref="N12">INDEX($E$6:$E$581,MATCH(1,($M12=$A$6:$A$581)*(N$5=$B$6:$B$581)*($O$3=$C$6:$C$581)*($K$7=$D$6:$D$581),0))</f>
        <v>2.4253659100289879</v>
      </c>
      <c r="O12" s="322" cm="1">
        <f t="array" ref="O12">INDEX($E$6:$E$581,MATCH(1,($M12=$A$6:$A$581)*(O$5=$B$6:$B$581)*($O$3=$C$6:$C$581)*($K$7=$D$6:$D$581),0))</f>
        <v>3.0623659100289879</v>
      </c>
      <c r="P12" s="322" cm="1">
        <f t="array" ref="P12">INDEX($E$6:$E$581,MATCH(1,($M12=$A$6:$A$581)*(P$5=$B$6:$B$581)*($O$3=$C$6:$C$581)*($K$7=$D$6:$D$581),0))</f>
        <v>3.699365910028988</v>
      </c>
      <c r="Q12" s="322" cm="1">
        <f t="array" ref="Q12">INDEX($E$6:$E$581,MATCH(1,($M12=$A$6:$A$581)*(Q$5=$B$6:$B$581)*($O$3=$C$6:$C$581)*($K$7=$D$6:$D$581),0))</f>
        <v>4.336365910028988</v>
      </c>
      <c r="R12" s="420"/>
      <c r="S12" s="300">
        <v>700</v>
      </c>
      <c r="T12" s="322" cm="1">
        <f t="array" ref="T12">INDEX($E$6:$E$581,MATCH(1,($S12=$A$6:$A$581)*(T$5=$B$6:$B$581)*($U$3=$C$6:$C$581)*($K$7=$D$6:$D$581),0))</f>
        <v>2.239086620194517</v>
      </c>
      <c r="U12" s="322" cm="1">
        <f t="array" ref="U12">INDEX($E$6:$E$581,MATCH(1,($S12=$A$6:$A$581)*(U$5=$B$6:$B$581)*($U$3=$C$6:$C$581)*($K$7=$D$6:$D$581),0))</f>
        <v>2.5575866201945168</v>
      </c>
      <c r="V12" s="322" cm="1">
        <f t="array" ref="V12">INDEX($E$6:$E$581,MATCH(1,($S12=$A$6:$A$581)*(V$5=$B$6:$B$581)*($U$3=$C$6:$C$581)*($K$7=$D$6:$D$581),0))</f>
        <v>2.876086620194517</v>
      </c>
      <c r="W12" s="322" cm="1">
        <f t="array" ref="W12">INDEX($E$6:$E$581,MATCH(1,($S12=$A$6:$A$581)*(W$5=$B$6:$B$581)*($U$3=$C$6:$C$581)*($K$7=$D$6:$D$581),0))</f>
        <v>3.1945866201945172</v>
      </c>
      <c r="X12" s="420"/>
      <c r="Y12" s="300">
        <v>700</v>
      </c>
      <c r="Z12" s="322" cm="1">
        <f t="array" ref="Z12">INDEX($E$6:$E$581,MATCH(1,($Y12=$A$6:$A$581)*(Z$5=$B$6:$B$581)*($AA$3=$C$6:$C$581)*($K$7=$D$6:$D$581),0))</f>
        <v>2.3051745374476011</v>
      </c>
      <c r="AA12" s="322" cm="1">
        <f t="array" ref="AA12">INDEX($E$6:$E$581,MATCH(1,($Y12=$A$6:$A$581)*(AA$5=$B$6:$B$581)*($AA$3=$C$6:$C$581)*($K$7=$D$6:$D$581),0))</f>
        <v>2.5175078707809342</v>
      </c>
      <c r="AB12" s="322" cm="1">
        <f t="array" ref="AB12">INDEX($E$6:$E$581,MATCH(1,($Y12=$A$6:$A$581)*(AB$5=$B$6:$B$581)*($AA$3=$C$6:$C$581)*($K$7=$D$6:$D$581),0))</f>
        <v>2.7298412041142677</v>
      </c>
      <c r="AC12" s="322" cm="1">
        <f t="array" ref="AC12">INDEX($E$6:$E$581,MATCH(1,($Y12=$A$6:$A$581)*(AC$5=$B$6:$B$581)*($AA$3=$C$6:$C$581)*($K$7=$D$6:$D$581),0))</f>
        <v>2.9421745374476007</v>
      </c>
      <c r="AD12" s="420"/>
      <c r="AE12" s="300">
        <v>700</v>
      </c>
      <c r="AF12" s="322" cm="1">
        <f t="array" ref="AF12">INDEX($E$6:$E$581,MATCH(1,($AE12=$A$6:$A$581)*(AF$5=$B$6:$B$581)*($AG$3=$C$6:$C$581)*($K$7=$D$6:$D$581),0))</f>
        <v>2.416432954272524</v>
      </c>
      <c r="AG12" s="322" cm="1">
        <f t="array" ref="AG12">INDEX($E$6:$E$581,MATCH(1,($AE12=$A$6:$A$581)*(AG$5=$B$6:$B$581)*($AG$3=$C$6:$C$581)*($K$7=$D$6:$D$581),0))</f>
        <v>2.5756829542725237</v>
      </c>
      <c r="AH12" s="322" cm="1">
        <f t="array" ref="AH12">INDEX($E$6:$E$581,MATCH(1,($AE12=$A$6:$A$581)*(AH$5=$B$6:$B$581)*($AG$3=$C$6:$C$581)*($K$7=$D$6:$D$581),0))</f>
        <v>2.7349329542725238</v>
      </c>
      <c r="AI12" s="335" cm="1">
        <f t="array" ref="AI12">INDEX($E$6:$E$581,MATCH(1,($AE12=$A$6:$A$581)*(AI$5=$B$6:$B$581)*($AG$3=$C$6:$C$581)*($K$7=$D$6:$D$581),0))</f>
        <v>2.8941829542725239</v>
      </c>
      <c r="AK12" s="299"/>
      <c r="AL12" s="420"/>
      <c r="AM12" s="300">
        <v>700</v>
      </c>
      <c r="AN12" s="322" cm="1">
        <f t="array" ref="AN12">INDEX($G$6:$G$581,MATCH(1,($AM12=$A$6:$A$581)*(AN$5=$B$6:$B$581)*($AO$3=$C$6:$C$581)*($K$7=$D$6:$D$581),0))</f>
        <v>3.4978999999999996</v>
      </c>
      <c r="AO12" s="322" cm="1">
        <f t="array" ref="AO12">INDEX($G$6:$G$581,MATCH(1,($AM12=$A$6:$A$581)*(AO$5=$B$6:$B$581)*($AO$3=$C$6:$C$581)*($K$7=$D$6:$D$581),0))</f>
        <v>3.4978999999999996</v>
      </c>
      <c r="AP12" s="322" cm="1">
        <f t="array" ref="AP12">INDEX($G$6:$G$581,MATCH(1,($AM12=$A$6:$A$581)*(AP$5=$B$6:$B$581)*($AO$3=$C$6:$C$581)*($K$7=$D$6:$D$581),0))</f>
        <v>3.4978999999999996</v>
      </c>
      <c r="AQ12" s="322" cm="1">
        <f t="array" ref="AQ12">INDEX($G$6:$G$581,MATCH(1,($AM12=$A$6:$A$581)*(AQ$5=$B$6:$B$581)*($AO$3=$C$6:$C$581)*($K$7=$D$6:$D$581),0))</f>
        <v>3.4978999999999996</v>
      </c>
      <c r="AR12" s="420"/>
      <c r="AS12" s="300">
        <v>700</v>
      </c>
      <c r="AT12" s="322" cm="1">
        <f t="array" ref="AT12">INDEX($G$6:$G$581,MATCH(1,($AS12=$A$6:$A$581)*(AT$5=$B$6:$B$581)*($AT$3=$C$6:$C$581)*($K$7=$D$6:$D$581),0))</f>
        <v>2.8729999999999993</v>
      </c>
      <c r="AU12" s="322" cm="1">
        <f t="array" ref="AU12">INDEX($G$6:$G$581,MATCH(1,($AS12=$A$6:$A$581)*(AU$5=$B$6:$B$581)*($AT$3=$C$6:$C$581)*($K$7=$D$6:$D$581),0))</f>
        <v>2.8729999999999993</v>
      </c>
      <c r="AV12" s="322" cm="1">
        <f t="array" ref="AV12">INDEX($G$6:$G$581,MATCH(1,($AS12=$A$6:$A$581)*(AV$5=$B$6:$B$581)*($AT$3=$C$6:$C$581)*($K$7=$D$6:$D$581),0))</f>
        <v>2.8729999999999993</v>
      </c>
      <c r="AW12" s="322" cm="1">
        <f t="array" ref="AW12">INDEX($G$6:$G$581,MATCH(1,($AS12=$A$6:$A$581)*(AW$5=$B$6:$B$581)*($AT$3=$C$6:$C$581)*($K$7=$D$6:$D$581),0))</f>
        <v>2.8729999999999993</v>
      </c>
      <c r="AX12" s="420"/>
      <c r="AY12" s="300">
        <v>700</v>
      </c>
      <c r="AZ12" s="322" cm="1">
        <f t="array" ref="AZ12">INDEX($G$6:$G$581,MATCH(1,($AY12=$A$6:$A$581)*(AZ$5=$B$6:$B$581)*($AZ$3=$C$6:$C$581)*($K$7=$D$6:$D$581),0))</f>
        <v>2.7870999999999992</v>
      </c>
      <c r="BA12" s="322" cm="1">
        <f t="array" ref="BA12">INDEX($G$6:$G$581,MATCH(1,($AY12=$A$6:$A$581)*(BA$5=$B$6:$B$581)*($AZ$3=$C$6:$C$581)*($K$7=$D$6:$D$581),0))</f>
        <v>2.7870999999999992</v>
      </c>
      <c r="BB12" s="322" cm="1">
        <f t="array" ref="BB12">INDEX($G$6:$G$581,MATCH(1,($AY12=$A$6:$A$581)*(BB$5=$B$6:$B$581)*($AZ$3=$C$6:$C$581)*($K$7=$D$6:$D$581),0))</f>
        <v>2.7870999999999992</v>
      </c>
      <c r="BC12" s="322" cm="1">
        <f t="array" ref="BC12">INDEX($G$6:$G$581,MATCH(1,($AY12=$A$6:$A$581)*(BC$5=$B$6:$B$581)*($AZ$3=$C$6:$C$581)*($K$7=$D$6:$D$581),0))</f>
        <v>2.7870999999999992</v>
      </c>
      <c r="BD12" s="420"/>
      <c r="BE12" s="300">
        <v>700</v>
      </c>
      <c r="BF12" s="322" cm="1">
        <f t="array" ref="BF12">INDEX($G$6:$G$581,MATCH(1,($BE12=$A$6:$A$581)*(BF$5=$B$6:$B$581)*($BF$3=$C$6:$C$581)*($K$7=$D$6:$D$581),0))</f>
        <v>2.83595</v>
      </c>
      <c r="BG12" s="322" cm="1">
        <f t="array" ref="BG12">INDEX($G$6:$G$581,MATCH(1,($BE12=$A$6:$A$581)*(BG$5=$B$6:$B$581)*($BF$3=$C$6:$C$581)*($K$7=$D$6:$D$581),0))</f>
        <v>2.83595</v>
      </c>
      <c r="BH12" s="322" cm="1">
        <f t="array" ref="BH12">INDEX($G$6:$G$581,MATCH(1,($BE12=$A$6:$A$581)*(BH$5=$B$6:$B$581)*($BF$3=$C$6:$C$581)*($K$7=$D$6:$D$581),0))</f>
        <v>2.83595</v>
      </c>
      <c r="BI12" s="322" cm="1">
        <f t="array" ref="BI12">INDEX($G$6:$G$581,MATCH(1,($BE12=$A$6:$A$581)*(BI$5=$B$6:$B$581)*($BF$3=$C$6:$C$581)*($K$7=$D$6:$D$581),0))</f>
        <v>2.83595</v>
      </c>
      <c r="BK12" s="299"/>
      <c r="BL12" s="420"/>
      <c r="BM12" s="300">
        <v>700</v>
      </c>
      <c r="BN12" s="322" cm="1">
        <f t="array" ref="BN12">INDEX($H$6:$H$581,MATCH(1,($AM12=$A$6:$A$581)*(BN$5=$B$6:$B$581)*($AO$3=$C$6:$C$581)*($K$7=$D$6:$D$581),0))</f>
        <v>3.7430842365396746</v>
      </c>
      <c r="BO12" s="322" cm="1">
        <f t="array" ref="BO12">INDEX($H$6:$H$581,MATCH(1,($AM12=$A$6:$A$581)*(BO$5=$B$6:$B$581)*($AO$3=$C$6:$C$581)*($K$7=$D$6:$D$581),0))</f>
        <v>4.3807281935195572</v>
      </c>
      <c r="BP12" s="322" cm="1">
        <f t="array" ref="BP12">INDEX($H$6:$H$581,MATCH(1,($AM12=$A$6:$A$581)*(BP$5=$B$6:$B$581)*($AO$3=$C$6:$C$581)*($K$7=$D$6:$D$581),0))</f>
        <v>5.020423408782678</v>
      </c>
      <c r="BQ12" s="322" cm="1">
        <f t="array" ref="BQ12">INDEX($H$6:$H$581,MATCH(1,($AM12=$A$6:$A$581)*(BQ$5=$B$6:$B$581)*($AO$3=$C$6:$C$581)*($K$7=$D$6:$D$581),0))</f>
        <v>5.6618487901344601</v>
      </c>
      <c r="BR12" s="420"/>
      <c r="BS12" s="300">
        <v>700</v>
      </c>
      <c r="BT12" s="322" cm="1">
        <f t="array" ref="BT12">INDEX($H$6:$H$581,MATCH(1,($AS12=$A$6:$A$581)*(BT$5=$B$6:$B$581)*($AT$3=$C$6:$C$581)*($K$7=$D$6:$D$581),0))</f>
        <v>3.1333500380234645</v>
      </c>
      <c r="BU12" s="322" cm="1">
        <f t="array" ref="BU12">INDEX($H$6:$H$581,MATCH(1,($AS12=$A$6:$A$581)*(BU$5=$B$6:$B$581)*($AT$3=$C$6:$C$581)*($K$7=$D$6:$D$581),0))</f>
        <v>3.783120013976879</v>
      </c>
      <c r="BV12" s="322" cm="1">
        <f t="array" ref="BV12">INDEX($H$6:$H$581,MATCH(1,($AS12=$A$6:$A$581)*(BV$5=$B$6:$B$581)*($AT$3=$C$6:$C$581)*($K$7=$D$6:$D$581),0))</f>
        <v>4.443397100742982</v>
      </c>
      <c r="BW12" s="322" cm="1">
        <f t="array" ref="BW12">INDEX($H$6:$H$581,MATCH(1,($AS12=$A$6:$A$581)*(BW$5=$B$6:$B$581)*($AT$3=$C$6:$C$581)*($K$7=$D$6:$D$581),0))</f>
        <v>5.1275076914331343</v>
      </c>
      <c r="BX12" s="420"/>
      <c r="BY12" s="300">
        <v>700</v>
      </c>
      <c r="BZ12" s="322" cm="1">
        <f t="array" ref="BZ12">INDEX($H$6:$H$581,MATCH(1,($AY12=$A$6:$A$581)*(BZ$5=$B$6:$B$581)*($AZ$3=$C$6:$C$581)*($K$7=$D$6:$D$581),0))</f>
        <v>3.179033762750989</v>
      </c>
      <c r="CA12" s="322" cm="1">
        <f t="array" ref="CA12">INDEX($H$6:$H$581,MATCH(1,($AY12=$A$6:$A$581)*(CA$5=$B$6:$B$581)*($AZ$3=$C$6:$C$581)*($K$7=$D$6:$D$581),0))</f>
        <v>3.816033762750989</v>
      </c>
      <c r="CB12" s="322" cm="1">
        <f t="array" ref="CB12">INDEX($H$6:$H$581,MATCH(1,($AY12=$A$6:$A$581)*(CB$5=$B$6:$B$581)*($AZ$3=$C$6:$C$581)*($K$7=$D$6:$D$581),0))</f>
        <v>4.4530337627509891</v>
      </c>
      <c r="CC12" s="322" cm="1">
        <f t="array" ref="CC12">INDEX($H$6:$H$581,MATCH(1,($AY12=$A$6:$A$581)*(CC$5=$B$6:$B$581)*($AZ$3=$C$6:$C$581)*($K$7=$D$6:$D$581),0))</f>
        <v>5.0900337627509895</v>
      </c>
      <c r="CD12" s="420"/>
      <c r="CE12" s="300">
        <v>700</v>
      </c>
      <c r="CF12" s="322" cm="1">
        <f t="array" ref="CF12">INDEX($H$6:$H$581,MATCH(1,($BE12=$A$6:$A$581)*(CF$5=$B$6:$B$581)*($BF$3=$C$6:$C$581)*($K$7=$D$6:$D$581),0))</f>
        <v>3.2278837627509889</v>
      </c>
      <c r="CG12" s="322" cm="1">
        <f t="array" ref="CG12">INDEX($H$6:$H$581,MATCH(1,($BE12=$A$6:$A$581)*(CG$5=$B$6:$B$581)*($BF$3=$C$6:$C$581)*($K$7=$D$6:$D$581),0))</f>
        <v>3.8648837627509889</v>
      </c>
      <c r="CH12" s="322" cm="1">
        <f t="array" ref="CH12">INDEX($H$6:$H$581,MATCH(1,($BE12=$A$6:$A$581)*(CH$5=$B$6:$B$581)*($BF$3=$C$6:$C$581)*($K$7=$D$6:$D$581),0))</f>
        <v>4.5018837627509889</v>
      </c>
      <c r="CI12" s="322" cm="1">
        <f t="array" ref="CI12">INDEX($H$6:$H$581,MATCH(1,($BE12=$A$6:$A$581)*(CI$5=$B$6:$B$581)*($BF$3=$C$6:$C$581)*($K$7=$D$6:$D$581),0))</f>
        <v>5.1388837627509893</v>
      </c>
    </row>
    <row r="13" spans="1:87" x14ac:dyDescent="0.25">
      <c r="A13" s="342">
        <v>800</v>
      </c>
      <c r="B13" s="342">
        <v>15</v>
      </c>
      <c r="C13" s="342">
        <v>1</v>
      </c>
      <c r="D13" s="342" t="s">
        <v>265</v>
      </c>
      <c r="E13" s="312">
        <f>'Int. Sensitivity-vert'!E13</f>
        <v>2.5760909100289879</v>
      </c>
      <c r="F13" s="287" t="str">
        <f>'Int. Sensitivity-vert'!F13</f>
        <v>B</v>
      </c>
      <c r="G13" s="312">
        <f>'Int. Sensitivity-vert'!G13</f>
        <v>3.7288999999999994</v>
      </c>
      <c r="H13" s="288">
        <f>'Int. Sensitivity-vert'!H13</f>
        <v>4.1106917663416862</v>
      </c>
      <c r="I13" s="313" t="str">
        <f>'Int. Sensitivity-vert'!I13</f>
        <v>D</v>
      </c>
      <c r="K13" s="299"/>
      <c r="L13" s="420"/>
      <c r="M13" s="300">
        <v>800</v>
      </c>
      <c r="N13" s="322" cm="1">
        <f t="array" ref="N13">INDEX($E$6:$E$581,MATCH(1,($M13=$A$6:$A$581)*(N$5=$B$6:$B$581)*($O$3=$C$6:$C$581)*($K$7=$D$6:$D$581),0))</f>
        <v>2.5760909100289879</v>
      </c>
      <c r="O13" s="322" cm="1">
        <f t="array" ref="O13">INDEX($E$6:$E$581,MATCH(1,($M13=$A$6:$A$581)*(O$5=$B$6:$B$581)*($O$3=$C$6:$C$581)*($K$7=$D$6:$D$581),0))</f>
        <v>3.3040909100289877</v>
      </c>
      <c r="P13" s="322" cm="1">
        <f t="array" ref="P13">INDEX($E$6:$E$581,MATCH(1,($M13=$A$6:$A$581)*(P$5=$B$6:$B$581)*($O$3=$C$6:$C$581)*($K$7=$D$6:$D$581),0))</f>
        <v>4.0320909100289875</v>
      </c>
      <c r="Q13" s="322" cm="1">
        <f t="array" ref="Q13">INDEX($E$6:$E$581,MATCH(1,($M13=$A$6:$A$581)*(Q$5=$B$6:$B$581)*($O$3=$C$6:$C$581)*($K$7=$D$6:$D$581),0))</f>
        <v>4.7600909100289881</v>
      </c>
      <c r="R13" s="420"/>
      <c r="S13" s="300">
        <v>800</v>
      </c>
      <c r="T13" s="322" cm="1">
        <f t="array" ref="T13">INDEX($E$6:$E$581,MATCH(1,($S13=$A$6:$A$581)*(T$5=$B$6:$B$581)*($U$3=$C$6:$C$581)*($K$7=$D$6:$D$581),0))</f>
        <v>2.3215616201945166</v>
      </c>
      <c r="U13" s="322" cm="1">
        <f t="array" ref="U13">INDEX($E$6:$E$581,MATCH(1,($S13=$A$6:$A$581)*(U$5=$B$6:$B$581)*($U$3=$C$6:$C$581)*($K$7=$D$6:$D$581),0))</f>
        <v>2.6855616201945169</v>
      </c>
      <c r="V13" s="322" cm="1">
        <f t="array" ref="V13">INDEX($E$6:$E$581,MATCH(1,($S13=$A$6:$A$581)*(V$5=$B$6:$B$581)*($U$3=$C$6:$C$581)*($K$7=$D$6:$D$581),0))</f>
        <v>3.0495616201945168</v>
      </c>
      <c r="W13" s="322" cm="1">
        <f t="array" ref="W13">INDEX($E$6:$E$581,MATCH(1,($S13=$A$6:$A$581)*(W$5=$B$6:$B$581)*($U$3=$C$6:$C$581)*($K$7=$D$6:$D$581),0))</f>
        <v>3.4135616201945167</v>
      </c>
      <c r="X13" s="420"/>
      <c r="Y13" s="300">
        <v>800</v>
      </c>
      <c r="Z13" s="322" cm="1">
        <f t="array" ref="Z13">INDEX($E$6:$E$581,MATCH(1,($Y13=$A$6:$A$581)*(Z$5=$B$6:$B$581)*($AA$3=$C$6:$C$581)*($K$7=$D$6:$D$581),0))</f>
        <v>2.3648995374476005</v>
      </c>
      <c r="AA13" s="322" cm="1">
        <f t="array" ref="AA13">INDEX($E$6:$E$581,MATCH(1,($Y13=$A$6:$A$581)*(AA$5=$B$6:$B$581)*($AA$3=$C$6:$C$581)*($K$7=$D$6:$D$581),0))</f>
        <v>2.6075662041142671</v>
      </c>
      <c r="AB13" s="322" cm="1">
        <f t="array" ref="AB13">INDEX($E$6:$E$581,MATCH(1,($Y13=$A$6:$A$581)*(AB$5=$B$6:$B$581)*($AA$3=$C$6:$C$581)*($K$7=$D$6:$D$581),0))</f>
        <v>2.8502328707809337</v>
      </c>
      <c r="AC13" s="322" cm="1">
        <f t="array" ref="AC13">INDEX($E$6:$E$581,MATCH(1,($Y13=$A$6:$A$581)*(AC$5=$B$6:$B$581)*($AA$3=$C$6:$C$581)*($K$7=$D$6:$D$581),0))</f>
        <v>3.0928995374476003</v>
      </c>
      <c r="AD13" s="420"/>
      <c r="AE13" s="300">
        <v>800</v>
      </c>
      <c r="AF13" s="322" cm="1">
        <f t="array" ref="AF13">INDEX($E$6:$E$581,MATCH(1,($AE13=$A$6:$A$581)*(AF$5=$B$6:$B$581)*($AG$3=$C$6:$C$581)*($K$7=$D$6:$D$581),0))</f>
        <v>2.4647829542725237</v>
      </c>
      <c r="AG13" s="322" cm="1">
        <f t="array" ref="AG13">INDEX($E$6:$E$581,MATCH(1,($AE13=$A$6:$A$581)*(AG$5=$B$6:$B$581)*($AG$3=$C$6:$C$581)*($K$7=$D$6:$D$581),0))</f>
        <v>2.6467829542725236</v>
      </c>
      <c r="AH13" s="322" cm="1">
        <f t="array" ref="AH13">INDEX($E$6:$E$581,MATCH(1,($AE13=$A$6:$A$581)*(AH$5=$B$6:$B$581)*($AG$3=$C$6:$C$581)*($K$7=$D$6:$D$581),0))</f>
        <v>2.8287829542725236</v>
      </c>
      <c r="AI13" s="335" cm="1">
        <f t="array" ref="AI13">INDEX($E$6:$E$581,MATCH(1,($AE13=$A$6:$A$581)*(AI$5=$B$6:$B$581)*($AG$3=$C$6:$C$581)*($K$7=$D$6:$D$581),0))</f>
        <v>3.0107829542725235</v>
      </c>
      <c r="AK13" s="299"/>
      <c r="AL13" s="420"/>
      <c r="AM13" s="300">
        <v>800</v>
      </c>
      <c r="AN13" s="322" cm="1">
        <f t="array" ref="AN13">INDEX($G$6:$G$581,MATCH(1,($AM13=$A$6:$A$581)*(AN$5=$B$6:$B$581)*($AO$3=$C$6:$C$581)*($K$7=$D$6:$D$581),0))</f>
        <v>3.7288999999999994</v>
      </c>
      <c r="AO13" s="322" cm="1">
        <f t="array" ref="AO13">INDEX($G$6:$G$581,MATCH(1,($AM13=$A$6:$A$581)*(AO$5=$B$6:$B$581)*($AO$3=$C$6:$C$581)*($K$7=$D$6:$D$581),0))</f>
        <v>3.7288999999999994</v>
      </c>
      <c r="AP13" s="322" cm="1">
        <f t="array" ref="AP13">INDEX($G$6:$G$581,MATCH(1,($AM13=$A$6:$A$581)*(AP$5=$B$6:$B$581)*($AO$3=$C$6:$C$581)*($K$7=$D$6:$D$581),0))</f>
        <v>3.7288999999999994</v>
      </c>
      <c r="AQ13" s="322" cm="1">
        <f t="array" ref="AQ13">INDEX($G$6:$G$581,MATCH(1,($AM13=$A$6:$A$581)*(AQ$5=$B$6:$B$581)*($AO$3=$C$6:$C$581)*($K$7=$D$6:$D$581),0))</f>
        <v>3.7288999999999994</v>
      </c>
      <c r="AR13" s="420"/>
      <c r="AS13" s="300">
        <v>800</v>
      </c>
      <c r="AT13" s="322" cm="1">
        <f t="array" ref="AT13">INDEX($G$6:$G$581,MATCH(1,($AS13=$A$6:$A$581)*(AT$5=$B$6:$B$581)*($AT$3=$C$6:$C$581)*($K$7=$D$6:$D$581),0))</f>
        <v>2.9885000000000002</v>
      </c>
      <c r="AU13" s="322" cm="1">
        <f t="array" ref="AU13">INDEX($G$6:$G$581,MATCH(1,($AS13=$A$6:$A$581)*(AU$5=$B$6:$B$581)*($AT$3=$C$6:$C$581)*($K$7=$D$6:$D$581),0))</f>
        <v>2.9885000000000002</v>
      </c>
      <c r="AV13" s="322" cm="1">
        <f t="array" ref="AV13">INDEX($G$6:$G$581,MATCH(1,($AS13=$A$6:$A$581)*(AV$5=$B$6:$B$581)*($AT$3=$C$6:$C$581)*($K$7=$D$6:$D$581),0))</f>
        <v>2.9885000000000002</v>
      </c>
      <c r="AW13" s="322" cm="1">
        <f t="array" ref="AW13">INDEX($G$6:$G$581,MATCH(1,($AS13=$A$6:$A$581)*(AW$5=$B$6:$B$581)*($AT$3=$C$6:$C$581)*($K$7=$D$6:$D$581),0))</f>
        <v>2.9885000000000002</v>
      </c>
      <c r="AX13" s="420"/>
      <c r="AY13" s="300">
        <v>800</v>
      </c>
      <c r="AZ13" s="322" cm="1">
        <f t="array" ref="AZ13">INDEX($G$6:$G$581,MATCH(1,($AY13=$A$6:$A$581)*(AZ$5=$B$6:$B$581)*($AZ$3=$C$6:$C$581)*($K$7=$D$6:$D$581),0))</f>
        <v>2.8640999999999992</v>
      </c>
      <c r="BA13" s="322" cm="1">
        <f t="array" ref="BA13">INDEX($G$6:$G$581,MATCH(1,($AY13=$A$6:$A$581)*(BA$5=$B$6:$B$581)*($AZ$3=$C$6:$C$581)*($K$7=$D$6:$D$581),0))</f>
        <v>2.8640999999999992</v>
      </c>
      <c r="BB13" s="322" cm="1">
        <f t="array" ref="BB13">INDEX($G$6:$G$581,MATCH(1,($AY13=$A$6:$A$581)*(BB$5=$B$6:$B$581)*($AZ$3=$C$6:$C$581)*($K$7=$D$6:$D$581),0))</f>
        <v>2.8640999999999992</v>
      </c>
      <c r="BC13" s="322" cm="1">
        <f t="array" ref="BC13">INDEX($G$6:$G$581,MATCH(1,($AY13=$A$6:$A$581)*(BC$5=$B$6:$B$581)*($AZ$3=$C$6:$C$581)*($K$7=$D$6:$D$581),0))</f>
        <v>2.8640999999999992</v>
      </c>
      <c r="BD13" s="420"/>
      <c r="BE13" s="300">
        <v>800</v>
      </c>
      <c r="BF13" s="322" cm="1">
        <f t="array" ref="BF13">INDEX($G$6:$G$581,MATCH(1,($BE13=$A$6:$A$581)*(BF$5=$B$6:$B$581)*($BF$3=$C$6:$C$581)*($K$7=$D$6:$D$581),0))</f>
        <v>2.8936999999999995</v>
      </c>
      <c r="BG13" s="322" cm="1">
        <f t="array" ref="BG13">INDEX($G$6:$G$581,MATCH(1,($BE13=$A$6:$A$581)*(BG$5=$B$6:$B$581)*($BF$3=$C$6:$C$581)*($K$7=$D$6:$D$581),0))</f>
        <v>2.8936999999999995</v>
      </c>
      <c r="BH13" s="322" cm="1">
        <f t="array" ref="BH13">INDEX($G$6:$G$581,MATCH(1,($BE13=$A$6:$A$581)*(BH$5=$B$6:$B$581)*($BF$3=$C$6:$C$581)*($K$7=$D$6:$D$581),0))</f>
        <v>2.8936999999999995</v>
      </c>
      <c r="BI13" s="322" cm="1">
        <f t="array" ref="BI13">INDEX($G$6:$G$581,MATCH(1,($BE13=$A$6:$A$581)*(BI$5=$B$6:$B$581)*($BF$3=$C$6:$C$581)*($K$7=$D$6:$D$581),0))</f>
        <v>2.8936999999999995</v>
      </c>
      <c r="BK13" s="299"/>
      <c r="BL13" s="420"/>
      <c r="BM13" s="300">
        <v>800</v>
      </c>
      <c r="BN13" s="322" cm="1">
        <f t="array" ref="BN13">INDEX($H$6:$H$581,MATCH(1,($AM13=$A$6:$A$581)*(BN$5=$B$6:$B$581)*($AO$3=$C$6:$C$581)*($K$7=$D$6:$D$581),0))</f>
        <v>4.1106917663416862</v>
      </c>
      <c r="BO13" s="322" cm="1">
        <f t="array" ref="BO13">INDEX($H$6:$H$581,MATCH(1,($AM13=$A$6:$A$581)*(BO$5=$B$6:$B$581)*($AO$3=$C$6:$C$581)*($K$7=$D$6:$D$581),0))</f>
        <v>4.8396729526232765</v>
      </c>
      <c r="BP13" s="322" cm="1">
        <f t="array" ref="BP13">INDEX($H$6:$H$581,MATCH(1,($AM13=$A$6:$A$581)*(BP$5=$B$6:$B$581)*($AO$3=$C$6:$C$581)*($K$7=$D$6:$D$581),0))</f>
        <v>5.5712078121912292</v>
      </c>
      <c r="BQ13" s="322" cm="1">
        <f t="array" ref="BQ13">INDEX($H$6:$H$581,MATCH(1,($AM13=$A$6:$A$581)*(BQ$5=$B$6:$B$581)*($AO$3=$C$6:$C$581)*($K$7=$D$6:$D$581),0))</f>
        <v>6.3054790228069706</v>
      </c>
      <c r="BR13" s="420"/>
      <c r="BS13" s="300">
        <v>800</v>
      </c>
      <c r="BT13" s="322" cm="1">
        <f t="array" ref="BT13">INDEX($H$6:$H$581,MATCH(1,($AS13=$A$6:$A$581)*(BT$5=$B$6:$B$581)*($AT$3=$C$6:$C$581)*($K$7=$D$6:$D$581),0))</f>
        <v>3.3925481836725755</v>
      </c>
      <c r="BU13" s="322" cm="1">
        <f t="array" ref="BU13">INDEX($H$6:$H$581,MATCH(1,($AS13=$A$6:$A$581)*(BU$5=$B$6:$B$581)*($AT$3=$C$6:$C$581)*($K$7=$D$6:$D$581),0))</f>
        <v>4.1427496561618486</v>
      </c>
      <c r="BV13" s="322" cm="1">
        <f t="array" ref="BV13">INDEX($H$6:$H$581,MATCH(1,($AS13=$A$6:$A$581)*(BV$5=$B$6:$B$581)*($AT$3=$C$6:$C$581)*($K$7=$D$6:$D$581),0))</f>
        <v>4.9189776612212972</v>
      </c>
      <c r="BW13" s="322" cm="1">
        <f t="array" ref="BW13">INDEX($H$6:$H$581,MATCH(1,($AS13=$A$6:$A$581)*(BW$5=$B$6:$B$581)*($AT$3=$C$6:$C$581)*($K$7=$D$6:$D$581),0))</f>
        <v>5.7009337627509886</v>
      </c>
      <c r="BX13" s="420"/>
      <c r="BY13" s="300">
        <v>800</v>
      </c>
      <c r="BZ13" s="322" cm="1">
        <f t="array" ref="BZ13">INDEX($H$6:$H$581,MATCH(1,($AY13=$A$6:$A$581)*(BZ$5=$B$6:$B$581)*($AZ$3=$C$6:$C$581)*($K$7=$D$6:$D$581),0))</f>
        <v>3.3925337627509888</v>
      </c>
      <c r="CA13" s="322" cm="1">
        <f t="array" ref="CA13">INDEX($H$6:$H$581,MATCH(1,($AY13=$A$6:$A$581)*(CA$5=$B$6:$B$581)*($AZ$3=$C$6:$C$581)*($K$7=$D$6:$D$581),0))</f>
        <v>4.1205337627509895</v>
      </c>
      <c r="CB13" s="322" cm="1">
        <f t="array" ref="CB13">INDEX($H$6:$H$581,MATCH(1,($AY13=$A$6:$A$581)*(CB$5=$B$6:$B$581)*($AZ$3=$C$6:$C$581)*($K$7=$D$6:$D$581),0))</f>
        <v>4.8485337627509892</v>
      </c>
      <c r="CC13" s="322" cm="1">
        <f t="array" ref="CC13">INDEX($H$6:$H$581,MATCH(1,($AY13=$A$6:$A$581)*(CC$5=$B$6:$B$581)*($AZ$3=$C$6:$C$581)*($K$7=$D$6:$D$581),0))</f>
        <v>5.576533762750989</v>
      </c>
      <c r="CD13" s="420"/>
      <c r="CE13" s="300">
        <v>800</v>
      </c>
      <c r="CF13" s="322" cm="1">
        <f t="array" ref="CF13">INDEX($H$6:$H$581,MATCH(1,($BE13=$A$6:$A$581)*(CF$5=$B$6:$B$581)*($BF$3=$C$6:$C$581)*($K$7=$D$6:$D$581),0))</f>
        <v>3.4221337627509891</v>
      </c>
      <c r="CG13" s="322" cm="1">
        <f t="array" ref="CG13">INDEX($H$6:$H$581,MATCH(1,($BE13=$A$6:$A$581)*(CG$5=$B$6:$B$581)*($BF$3=$C$6:$C$581)*($K$7=$D$6:$D$581),0))</f>
        <v>4.1501337627509898</v>
      </c>
      <c r="CH13" s="322" cm="1">
        <f t="array" ref="CH13">INDEX($H$6:$H$581,MATCH(1,($BE13=$A$6:$A$581)*(CH$5=$B$6:$B$581)*($BF$3=$C$6:$C$581)*($K$7=$D$6:$D$581),0))</f>
        <v>4.8781337627509895</v>
      </c>
      <c r="CI13" s="322" cm="1">
        <f t="array" ref="CI13">INDEX($H$6:$H$581,MATCH(1,($BE13=$A$6:$A$581)*(CI$5=$B$6:$B$581)*($BF$3=$C$6:$C$581)*($K$7=$D$6:$D$581),0))</f>
        <v>5.6061337627509893</v>
      </c>
    </row>
    <row r="14" spans="1:87" x14ac:dyDescent="0.25">
      <c r="A14" s="342">
        <v>900</v>
      </c>
      <c r="B14" s="342">
        <v>15</v>
      </c>
      <c r="C14" s="342">
        <v>1</v>
      </c>
      <c r="D14" s="342" t="s">
        <v>265</v>
      </c>
      <c r="E14" s="312">
        <f>'Int. Sensitivity-vert'!E14</f>
        <v>2.7268159100289879</v>
      </c>
      <c r="F14" s="287" t="str">
        <f>'Int. Sensitivity-vert'!F14</f>
        <v>B</v>
      </c>
      <c r="G14" s="312">
        <f>'Int. Sensitivity-vert'!G14</f>
        <v>3.9598999999999993</v>
      </c>
      <c r="H14" s="288">
        <f>'Int. Sensitivity-vert'!H14</f>
        <v>4.4783024255011536</v>
      </c>
      <c r="I14" s="313" t="str">
        <f>'Int. Sensitivity-vert'!I14</f>
        <v>D</v>
      </c>
      <c r="K14" s="299"/>
      <c r="L14" s="420"/>
      <c r="M14" s="300">
        <v>900</v>
      </c>
      <c r="N14" s="322" cm="1">
        <f t="array" ref="N14">INDEX($E$6:$E$581,MATCH(1,($M14=$A$6:$A$581)*(N$5=$B$6:$B$581)*($O$3=$C$6:$C$581)*($K$7=$D$6:$D$581),0))</f>
        <v>2.7268159100289879</v>
      </c>
      <c r="O14" s="322" cm="1">
        <f t="array" ref="O14">INDEX($E$6:$E$581,MATCH(1,($M14=$A$6:$A$581)*(O$5=$B$6:$B$581)*($O$3=$C$6:$C$581)*($K$7=$D$6:$D$581),0))</f>
        <v>3.5458159100289879</v>
      </c>
      <c r="P14" s="322" cm="1">
        <f t="array" ref="P14">INDEX($E$6:$E$581,MATCH(1,($M14=$A$6:$A$581)*(P$5=$B$6:$B$581)*($O$3=$C$6:$C$581)*($K$7=$D$6:$D$581),0))</f>
        <v>4.3648159100289883</v>
      </c>
      <c r="Q14" s="322" cm="1">
        <f t="array" ref="Q14">INDEX($E$6:$E$581,MATCH(1,($M14=$A$6:$A$581)*(Q$5=$B$6:$B$581)*($O$3=$C$6:$C$581)*($K$7=$D$6:$D$581),0))</f>
        <v>5.1838159100289873</v>
      </c>
      <c r="R14" s="420"/>
      <c r="S14" s="300">
        <v>900</v>
      </c>
      <c r="T14" s="322" cm="1">
        <f t="array" ref="T14">INDEX($E$6:$E$581,MATCH(1,($S14=$A$6:$A$581)*(T$5=$B$6:$B$581)*($U$3=$C$6:$C$581)*($K$7=$D$6:$D$581),0))</f>
        <v>2.4040366201945167</v>
      </c>
      <c r="U14" s="322" cm="1">
        <f t="array" ref="U14">INDEX($E$6:$E$581,MATCH(1,($S14=$A$6:$A$581)*(U$5=$B$6:$B$581)*($U$3=$C$6:$C$581)*($K$7=$D$6:$D$581),0))</f>
        <v>2.8135366201945167</v>
      </c>
      <c r="V14" s="322" cm="1">
        <f t="array" ref="V14">INDEX($E$6:$E$581,MATCH(1,($S14=$A$6:$A$581)*(V$5=$B$6:$B$581)*($U$3=$C$6:$C$581)*($K$7=$D$6:$D$581),0))</f>
        <v>3.2230366201945166</v>
      </c>
      <c r="W14" s="322" cm="1">
        <f t="array" ref="W14">INDEX($E$6:$E$581,MATCH(1,($S14=$A$6:$A$581)*(W$5=$B$6:$B$581)*($U$3=$C$6:$C$581)*($K$7=$D$6:$D$581),0))</f>
        <v>3.6325366201945166</v>
      </c>
      <c r="X14" s="420"/>
      <c r="Y14" s="300">
        <v>900</v>
      </c>
      <c r="Z14" s="322" cm="1">
        <f t="array" ref="Z14">INDEX($E$6:$E$581,MATCH(1,($Y14=$A$6:$A$581)*(Z$5=$B$6:$B$581)*($AA$3=$C$6:$C$581)*($K$7=$D$6:$D$581),0))</f>
        <v>2.4246245374476008</v>
      </c>
      <c r="AA14" s="322" cm="1">
        <f t="array" ref="AA14">INDEX($E$6:$E$581,MATCH(1,($Y14=$A$6:$A$581)*(AA$5=$B$6:$B$581)*($AA$3=$C$6:$C$581)*($K$7=$D$6:$D$581),0))</f>
        <v>2.6976245374476009</v>
      </c>
      <c r="AB14" s="322" cm="1">
        <f t="array" ref="AB14">INDEX($E$6:$E$581,MATCH(1,($Y14=$A$6:$A$581)*(AB$5=$B$6:$B$581)*($AA$3=$C$6:$C$581)*($K$7=$D$6:$D$581),0))</f>
        <v>2.9706245374476006</v>
      </c>
      <c r="AC14" s="322" cm="1">
        <f t="array" ref="AC14">INDEX($E$6:$E$581,MATCH(1,($Y14=$A$6:$A$581)*(AC$5=$B$6:$B$581)*($AA$3=$C$6:$C$581)*($K$7=$D$6:$D$581),0))</f>
        <v>3.2436245374476007</v>
      </c>
      <c r="AD14" s="420"/>
      <c r="AE14" s="300">
        <v>900</v>
      </c>
      <c r="AF14" s="322" cm="1">
        <f t="array" ref="AF14">INDEX($E$6:$E$581,MATCH(1,($AE14=$A$6:$A$581)*(AF$5=$B$6:$B$581)*($AG$3=$C$6:$C$581)*($K$7=$D$6:$D$581),0))</f>
        <v>2.5131329542725238</v>
      </c>
      <c r="AG14" s="322" cm="1">
        <f t="array" ref="AG14">INDEX($E$6:$E$581,MATCH(1,($AE14=$A$6:$A$581)*(AG$5=$B$6:$B$581)*($AG$3=$C$6:$C$581)*($K$7=$D$6:$D$581),0))</f>
        <v>2.7178829542725236</v>
      </c>
      <c r="AH14" s="322" cm="1">
        <f t="array" ref="AH14">INDEX($E$6:$E$581,MATCH(1,($AE14=$A$6:$A$581)*(AH$5=$B$6:$B$581)*($AG$3=$C$6:$C$581)*($K$7=$D$6:$D$581),0))</f>
        <v>2.9226329542725238</v>
      </c>
      <c r="AI14" s="335" cm="1">
        <f t="array" ref="AI14">INDEX($E$6:$E$581,MATCH(1,($AE14=$A$6:$A$581)*(AI$5=$B$6:$B$581)*($AG$3=$C$6:$C$581)*($K$7=$D$6:$D$581),0))</f>
        <v>3.1273829542725236</v>
      </c>
      <c r="AK14" s="299"/>
      <c r="AL14" s="420"/>
      <c r="AM14" s="300">
        <v>900</v>
      </c>
      <c r="AN14" s="322" cm="1">
        <f t="array" ref="AN14">INDEX($G$6:$G$581,MATCH(1,($AM14=$A$6:$A$581)*(AN$5=$B$6:$B$581)*($AO$3=$C$6:$C$581)*($K$7=$D$6:$D$581),0))</f>
        <v>3.9598999999999993</v>
      </c>
      <c r="AO14" s="322" cm="1">
        <f t="array" ref="AO14">INDEX($G$6:$G$581,MATCH(1,($AM14=$A$6:$A$581)*(AO$5=$B$6:$B$581)*($AO$3=$C$6:$C$581)*($K$7=$D$6:$D$581),0))</f>
        <v>3.9598999999999993</v>
      </c>
      <c r="AP14" s="322" cm="1">
        <f t="array" ref="AP14">INDEX($G$6:$G$581,MATCH(1,($AM14=$A$6:$A$581)*(AP$5=$B$6:$B$581)*($AO$3=$C$6:$C$581)*($K$7=$D$6:$D$581),0))</f>
        <v>3.9598999999999993</v>
      </c>
      <c r="AQ14" s="322" cm="1">
        <f t="array" ref="AQ14">INDEX($G$6:$G$581,MATCH(1,($AM14=$A$6:$A$581)*(AQ$5=$B$6:$B$581)*($AO$3=$C$6:$C$581)*($K$7=$D$6:$D$581),0))</f>
        <v>3.9598999999999993</v>
      </c>
      <c r="AR14" s="420"/>
      <c r="AS14" s="300">
        <v>900</v>
      </c>
      <c r="AT14" s="322" cm="1">
        <f t="array" ref="AT14">INDEX($G$6:$G$581,MATCH(1,($AS14=$A$6:$A$581)*(AT$5=$B$6:$B$581)*($AT$3=$C$6:$C$581)*($K$7=$D$6:$D$581),0))</f>
        <v>3.1040000000000001</v>
      </c>
      <c r="AU14" s="322" cm="1">
        <f t="array" ref="AU14">INDEX($G$6:$G$581,MATCH(1,($AS14=$A$6:$A$581)*(AU$5=$B$6:$B$581)*($AT$3=$C$6:$C$581)*($K$7=$D$6:$D$581),0))</f>
        <v>3.1040000000000001</v>
      </c>
      <c r="AV14" s="322" cm="1">
        <f t="array" ref="AV14">INDEX($G$6:$G$581,MATCH(1,($AS14=$A$6:$A$581)*(AV$5=$B$6:$B$581)*($AT$3=$C$6:$C$581)*($K$7=$D$6:$D$581),0))</f>
        <v>3.1040000000000001</v>
      </c>
      <c r="AW14" s="322" cm="1">
        <f t="array" ref="AW14">INDEX($G$6:$G$581,MATCH(1,($AS14=$A$6:$A$581)*(AW$5=$B$6:$B$581)*($AT$3=$C$6:$C$581)*($K$7=$D$6:$D$581),0))</f>
        <v>3.1040000000000001</v>
      </c>
      <c r="AX14" s="420"/>
      <c r="AY14" s="300">
        <v>900</v>
      </c>
      <c r="AZ14" s="322" cm="1">
        <f t="array" ref="AZ14">INDEX($G$6:$G$581,MATCH(1,($AY14=$A$6:$A$581)*(AZ$5=$B$6:$B$581)*($AZ$3=$C$6:$C$581)*($K$7=$D$6:$D$581),0))</f>
        <v>2.9411</v>
      </c>
      <c r="BA14" s="322" cm="1">
        <f t="array" ref="BA14">INDEX($G$6:$G$581,MATCH(1,($AY14=$A$6:$A$581)*(BA$5=$B$6:$B$581)*($AZ$3=$C$6:$C$581)*($K$7=$D$6:$D$581),0))</f>
        <v>2.9411</v>
      </c>
      <c r="BB14" s="322" cm="1">
        <f t="array" ref="BB14">INDEX($G$6:$G$581,MATCH(1,($AY14=$A$6:$A$581)*(BB$5=$B$6:$B$581)*($AZ$3=$C$6:$C$581)*($K$7=$D$6:$D$581),0))</f>
        <v>2.9411</v>
      </c>
      <c r="BC14" s="322" cm="1">
        <f t="array" ref="BC14">INDEX($G$6:$G$581,MATCH(1,($AY14=$A$6:$A$581)*(BC$5=$B$6:$B$581)*($AZ$3=$C$6:$C$581)*($K$7=$D$6:$D$581),0))</f>
        <v>2.9411</v>
      </c>
      <c r="BD14" s="420"/>
      <c r="BE14" s="300">
        <v>900</v>
      </c>
      <c r="BF14" s="322" cm="1">
        <f t="array" ref="BF14">INDEX($G$6:$G$581,MATCH(1,($BE14=$A$6:$A$581)*(BF$5=$B$6:$B$581)*($BF$3=$C$6:$C$581)*($K$7=$D$6:$D$581),0))</f>
        <v>2.9514499999999999</v>
      </c>
      <c r="BG14" s="322" cm="1">
        <f t="array" ref="BG14">INDEX($G$6:$G$581,MATCH(1,($BE14=$A$6:$A$581)*(BG$5=$B$6:$B$581)*($BF$3=$C$6:$C$581)*($K$7=$D$6:$D$581),0))</f>
        <v>2.9514499999999999</v>
      </c>
      <c r="BH14" s="322" cm="1">
        <f t="array" ref="BH14">INDEX($G$6:$G$581,MATCH(1,($BE14=$A$6:$A$581)*(BH$5=$B$6:$B$581)*($BF$3=$C$6:$C$581)*($K$7=$D$6:$D$581),0))</f>
        <v>2.9514499999999999</v>
      </c>
      <c r="BI14" s="322" cm="1">
        <f t="array" ref="BI14">INDEX($G$6:$G$581,MATCH(1,($BE14=$A$6:$A$581)*(BI$5=$B$6:$B$581)*($BF$3=$C$6:$C$581)*($K$7=$D$6:$D$581),0))</f>
        <v>2.9514499999999999</v>
      </c>
      <c r="BK14" s="299"/>
      <c r="BL14" s="420"/>
      <c r="BM14" s="300">
        <v>900</v>
      </c>
      <c r="BN14" s="322" cm="1">
        <f t="array" ref="BN14">INDEX($H$6:$H$581,MATCH(1,($AM14=$A$6:$A$581)*(BN$5=$B$6:$B$581)*($AO$3=$C$6:$C$581)*($K$7=$D$6:$D$581),0))</f>
        <v>4.4783024255011536</v>
      </c>
      <c r="BO14" s="322" cm="1">
        <f t="array" ref="BO14">INDEX($H$6:$H$581,MATCH(1,($AM14=$A$6:$A$581)*(BO$5=$B$6:$B$581)*($AO$3=$C$6:$C$581)*($K$7=$D$6:$D$581),0))</f>
        <v>5.2987246425883061</v>
      </c>
      <c r="BP14" s="322" cm="1">
        <f t="array" ref="BP14">INDEX($H$6:$H$581,MATCH(1,($AM14=$A$6:$A$581)*(BP$5=$B$6:$B$581)*($AO$3=$C$6:$C$581)*($K$7=$D$6:$D$581),0))</f>
        <v>6.1223495984476068</v>
      </c>
      <c r="BQ14" s="322" cm="1">
        <f t="array" ref="BQ14">INDEX($H$6:$H$581,MATCH(1,($AM14=$A$6:$A$581)*(BQ$5=$B$6:$B$581)*($AO$3=$C$6:$C$581)*($K$7=$D$6:$D$581),0))</f>
        <v>6.950250038023464</v>
      </c>
      <c r="BR14" s="420"/>
      <c r="BS14" s="300">
        <v>900</v>
      </c>
      <c r="BT14" s="322" cm="1">
        <f t="array" ref="BT14">INDEX($H$6:$H$581,MATCH(1,($AS14=$A$6:$A$581)*(BT$5=$B$6:$B$581)*($AT$3=$C$6:$C$581)*($K$7=$D$6:$D$581),0))</f>
        <v>3.6553523569486659</v>
      </c>
      <c r="BU14" s="322" cm="1">
        <f t="array" ref="BU14">INDEX($H$6:$H$581,MATCH(1,($AS14=$A$6:$A$581)*(BU$5=$B$6:$B$581)*($AT$3=$C$6:$C$581)*($K$7=$D$6:$D$581),0))</f>
        <v>4.514792525193589</v>
      </c>
      <c r="BV14" s="322" cm="1">
        <f t="array" ref="BV14">INDEX($H$6:$H$581,MATCH(1,($AS14=$A$6:$A$581)*(BV$5=$B$6:$B$581)*($AT$3=$C$6:$C$581)*($K$7=$D$6:$D$581),0))</f>
        <v>5.406933762750989</v>
      </c>
      <c r="BW14" s="322" cm="1">
        <f t="array" ref="BW14">INDEX($H$6:$H$581,MATCH(1,($AS14=$A$6:$A$581)*(BW$5=$B$6:$B$581)*($AT$3=$C$6:$C$581)*($K$7=$D$6:$D$581),0))</f>
        <v>6.225933762750989</v>
      </c>
      <c r="BX14" s="420"/>
      <c r="BY14" s="300">
        <v>900</v>
      </c>
      <c r="BZ14" s="322" cm="1">
        <f t="array" ref="BZ14">INDEX($H$6:$H$581,MATCH(1,($AY14=$A$6:$A$581)*(BZ$5=$B$6:$B$581)*($AZ$3=$C$6:$C$581)*($K$7=$D$6:$D$581),0))</f>
        <v>3.6060337627509886</v>
      </c>
      <c r="CA14" s="322" cm="1">
        <f t="array" ref="CA14">INDEX($H$6:$H$581,MATCH(1,($AY14=$A$6:$A$581)*(CA$5=$B$6:$B$581)*($AZ$3=$C$6:$C$581)*($K$7=$D$6:$D$581),0))</f>
        <v>4.4250337627509886</v>
      </c>
      <c r="CB14" s="322" cm="1">
        <f t="array" ref="CB14">INDEX($H$6:$H$581,MATCH(1,($AY14=$A$6:$A$581)*(CB$5=$B$6:$B$581)*($AZ$3=$C$6:$C$581)*($K$7=$D$6:$D$581),0))</f>
        <v>5.2440337627509885</v>
      </c>
      <c r="CC14" s="322" cm="1">
        <f t="array" ref="CC14">INDEX($H$6:$H$581,MATCH(1,($AY14=$A$6:$A$581)*(CC$5=$B$6:$B$581)*($AZ$3=$C$6:$C$581)*($K$7=$D$6:$D$581),0))</f>
        <v>6.0630337627509885</v>
      </c>
      <c r="CD14" s="420"/>
      <c r="CE14" s="300">
        <v>900</v>
      </c>
      <c r="CF14" s="322" cm="1">
        <f t="array" ref="CF14">INDEX($H$6:$H$581,MATCH(1,($BE14=$A$6:$A$581)*(CF$5=$B$6:$B$581)*($BF$3=$C$6:$C$581)*($K$7=$D$6:$D$581),0))</f>
        <v>3.6163837627509894</v>
      </c>
      <c r="CG14" s="322" cm="1">
        <f t="array" ref="CG14">INDEX($H$6:$H$581,MATCH(1,($BE14=$A$6:$A$581)*(CG$5=$B$6:$B$581)*($BF$3=$C$6:$C$581)*($K$7=$D$6:$D$581),0))</f>
        <v>4.4353837627509893</v>
      </c>
      <c r="CH14" s="322" cm="1">
        <f t="array" ref="CH14">INDEX($H$6:$H$581,MATCH(1,($BE14=$A$6:$A$581)*(CH$5=$B$6:$B$581)*($BF$3=$C$6:$C$581)*($K$7=$D$6:$D$581),0))</f>
        <v>5.2543837627509893</v>
      </c>
      <c r="CI14" s="322" cm="1">
        <f t="array" ref="CI14">INDEX($H$6:$H$581,MATCH(1,($BE14=$A$6:$A$581)*(CI$5=$B$6:$B$581)*($BF$3=$C$6:$C$581)*($K$7=$D$6:$D$581),0))</f>
        <v>6.0733837627509892</v>
      </c>
    </row>
    <row r="15" spans="1:87" x14ac:dyDescent="0.25">
      <c r="A15" s="342">
        <v>1000</v>
      </c>
      <c r="B15" s="342">
        <v>15</v>
      </c>
      <c r="C15" s="342">
        <v>1</v>
      </c>
      <c r="D15" s="342" t="s">
        <v>265</v>
      </c>
      <c r="E15" s="312">
        <f>'Int. Sensitivity-vert'!E15</f>
        <v>2.8775409100289875</v>
      </c>
      <c r="F15" s="287" t="str">
        <f>'Int. Sensitivity-vert'!F15</f>
        <v>C</v>
      </c>
      <c r="G15" s="312">
        <f>'Int. Sensitivity-vert'!G15</f>
        <v>4.1908999999999992</v>
      </c>
      <c r="H15" s="288">
        <f>'Int. Sensitivity-vert'!H15</f>
        <v>4.8459163080587562</v>
      </c>
      <c r="I15" s="313" t="str">
        <f>'Int. Sensitivity-vert'!I15</f>
        <v>D</v>
      </c>
      <c r="K15" s="299"/>
      <c r="L15" s="420"/>
      <c r="M15" s="300">
        <v>1000</v>
      </c>
      <c r="N15" s="322" cm="1">
        <f t="array" ref="N15">INDEX($E$6:$E$581,MATCH(1,($M15=$A$6:$A$581)*(N$5=$B$6:$B$581)*($O$3=$C$6:$C$581)*($K$7=$D$6:$D$581),0))</f>
        <v>2.8775409100289875</v>
      </c>
      <c r="O15" s="322" cm="1">
        <f t="array" ref="O15">INDEX($E$6:$E$581,MATCH(1,($M15=$A$6:$A$581)*(O$5=$B$6:$B$581)*($O$3=$C$6:$C$581)*($K$7=$D$6:$D$581),0))</f>
        <v>3.7875409100289876</v>
      </c>
      <c r="P15" s="322" cm="1">
        <f t="array" ref="P15">INDEX($E$6:$E$581,MATCH(1,($M15=$A$6:$A$581)*(P$5=$B$6:$B$581)*($O$3=$C$6:$C$581)*($K$7=$D$6:$D$581),0))</f>
        <v>4.6975409100289882</v>
      </c>
      <c r="Q15" s="322" cm="1">
        <f t="array" ref="Q15">INDEX($E$6:$E$581,MATCH(1,($M15=$A$6:$A$581)*(Q$5=$B$6:$B$581)*($O$3=$C$6:$C$581)*($K$7=$D$6:$D$581),0))</f>
        <v>5.6075409100289884</v>
      </c>
      <c r="R15" s="420"/>
      <c r="S15" s="300">
        <v>1000</v>
      </c>
      <c r="T15" s="322" cm="1">
        <f t="array" ref="T15">INDEX($E$6:$E$581,MATCH(1,($S15=$A$6:$A$581)*(T$5=$B$6:$B$581)*($U$3=$C$6:$C$581)*($K$7=$D$6:$D$581),0))</f>
        <v>2.4865116201945168</v>
      </c>
      <c r="U15" s="322" cm="1">
        <f t="array" ref="U15">INDEX($E$6:$E$581,MATCH(1,($S15=$A$6:$A$581)*(U$5=$B$6:$B$581)*($U$3=$C$6:$C$581)*($K$7=$D$6:$D$581),0))</f>
        <v>2.9415116201945168</v>
      </c>
      <c r="V15" s="322" cm="1">
        <f t="array" ref="V15">INDEX($E$6:$E$581,MATCH(1,($S15=$A$6:$A$581)*(V$5=$B$6:$B$581)*($U$3=$C$6:$C$581)*($K$7=$D$6:$D$581),0))</f>
        <v>3.3965116201945169</v>
      </c>
      <c r="W15" s="322" cm="1">
        <f t="array" ref="W15">INDEX($E$6:$E$581,MATCH(1,($S15=$A$6:$A$581)*(W$5=$B$6:$B$581)*($U$3=$C$6:$C$581)*($K$7=$D$6:$D$581),0))</f>
        <v>3.851511620194517</v>
      </c>
      <c r="X15" s="420"/>
      <c r="Y15" s="300">
        <v>1000</v>
      </c>
      <c r="Z15" s="322" cm="1">
        <f t="array" ref="Z15">INDEX($E$6:$E$581,MATCH(1,($Y15=$A$6:$A$581)*(Z$5=$B$6:$B$581)*($AA$3=$C$6:$C$581)*($K$7=$D$6:$D$581),0))</f>
        <v>2.4843495374476006</v>
      </c>
      <c r="AA15" s="322" cm="1">
        <f t="array" ref="AA15">INDEX($E$6:$E$581,MATCH(1,($Y15=$A$6:$A$581)*(AA$5=$B$6:$B$581)*($AA$3=$C$6:$C$581)*($K$7=$D$6:$D$581),0))</f>
        <v>2.7876828707809342</v>
      </c>
      <c r="AB15" s="322" cm="1">
        <f t="array" ref="AB15">INDEX($E$6:$E$581,MATCH(1,($Y15=$A$6:$A$581)*(AB$5=$B$6:$B$581)*($AA$3=$C$6:$C$581)*($K$7=$D$6:$D$581),0))</f>
        <v>3.091016204114267</v>
      </c>
      <c r="AC15" s="322" cm="1">
        <f t="array" ref="AC15">INDEX($E$6:$E$581,MATCH(1,($Y15=$A$6:$A$581)*(AC$5=$B$6:$B$581)*($AA$3=$C$6:$C$581)*($K$7=$D$6:$D$581),0))</f>
        <v>3.3943495374476007</v>
      </c>
      <c r="AD15" s="420"/>
      <c r="AE15" s="300">
        <v>1000</v>
      </c>
      <c r="AF15" s="322" cm="1">
        <f t="array" ref="AF15">INDEX($E$6:$E$581,MATCH(1,($AE15=$A$6:$A$581)*(AF$5=$B$6:$B$581)*($AG$3=$C$6:$C$581)*($K$7=$D$6:$D$581),0))</f>
        <v>2.5614829542725235</v>
      </c>
      <c r="AG15" s="322" cm="1">
        <f t="array" ref="AG15">INDEX($E$6:$E$581,MATCH(1,($AE15=$A$6:$A$581)*(AG$5=$B$6:$B$581)*($AG$3=$C$6:$C$581)*($K$7=$D$6:$D$581),0))</f>
        <v>2.7889829542725235</v>
      </c>
      <c r="AH15" s="322" cm="1">
        <f t="array" ref="AH15">INDEX($E$6:$E$581,MATCH(1,($AE15=$A$6:$A$581)*(AH$5=$B$6:$B$581)*($AG$3=$C$6:$C$581)*($K$7=$D$6:$D$581),0))</f>
        <v>3.0164829542725236</v>
      </c>
      <c r="AI15" s="335" cm="1">
        <f t="array" ref="AI15">INDEX($E$6:$E$581,MATCH(1,($AE15=$A$6:$A$581)*(AI$5=$B$6:$B$581)*($AG$3=$C$6:$C$581)*($K$7=$D$6:$D$581),0))</f>
        <v>3.2439829542725236</v>
      </c>
      <c r="AK15" s="299"/>
      <c r="AL15" s="420"/>
      <c r="AM15" s="300">
        <v>1000</v>
      </c>
      <c r="AN15" s="322" cm="1">
        <f t="array" ref="AN15">INDEX($G$6:$G$581,MATCH(1,($AM15=$A$6:$A$581)*(AN$5=$B$6:$B$581)*($AO$3=$C$6:$C$581)*($K$7=$D$6:$D$581),0))</f>
        <v>4.1908999999999992</v>
      </c>
      <c r="AO15" s="322" cm="1">
        <f t="array" ref="AO15">INDEX($G$6:$G$581,MATCH(1,($AM15=$A$6:$A$581)*(AO$5=$B$6:$B$581)*($AO$3=$C$6:$C$581)*($K$7=$D$6:$D$581),0))</f>
        <v>4.1908999999999992</v>
      </c>
      <c r="AP15" s="322" cm="1">
        <f t="array" ref="AP15">INDEX($G$6:$G$581,MATCH(1,($AM15=$A$6:$A$581)*(AP$5=$B$6:$B$581)*($AO$3=$C$6:$C$581)*($K$7=$D$6:$D$581),0))</f>
        <v>4.1908999999999992</v>
      </c>
      <c r="AQ15" s="322" cm="1">
        <f t="array" ref="AQ15">INDEX($G$6:$G$581,MATCH(1,($AM15=$A$6:$A$581)*(AQ$5=$B$6:$B$581)*($AO$3=$C$6:$C$581)*($K$7=$D$6:$D$581),0))</f>
        <v>4.1908999999999992</v>
      </c>
      <c r="AR15" s="420"/>
      <c r="AS15" s="300">
        <v>1000</v>
      </c>
      <c r="AT15" s="322" cm="1">
        <f t="array" ref="AT15">INDEX($G$6:$G$581,MATCH(1,($AS15=$A$6:$A$581)*(AT$5=$B$6:$B$581)*($AT$3=$C$6:$C$581)*($K$7=$D$6:$D$581),0))</f>
        <v>3.2195</v>
      </c>
      <c r="AU15" s="322" cm="1">
        <f t="array" ref="AU15">INDEX($G$6:$G$581,MATCH(1,($AS15=$A$6:$A$581)*(AU$5=$B$6:$B$581)*($AT$3=$C$6:$C$581)*($K$7=$D$6:$D$581),0))</f>
        <v>3.2195</v>
      </c>
      <c r="AV15" s="322" cm="1">
        <f t="array" ref="AV15">INDEX($G$6:$G$581,MATCH(1,($AS15=$A$6:$A$581)*(AV$5=$B$6:$B$581)*($AT$3=$C$6:$C$581)*($K$7=$D$6:$D$581),0))</f>
        <v>3.2195</v>
      </c>
      <c r="AW15" s="322" cm="1">
        <f t="array" ref="AW15">INDEX($G$6:$G$581,MATCH(1,($AS15=$A$6:$A$581)*(AW$5=$B$6:$B$581)*($AT$3=$C$6:$C$581)*($K$7=$D$6:$D$581),0))</f>
        <v>3.2195</v>
      </c>
      <c r="AX15" s="420"/>
      <c r="AY15" s="300">
        <v>1000</v>
      </c>
      <c r="AZ15" s="322" cm="1">
        <f t="array" ref="AZ15">INDEX($G$6:$G$581,MATCH(1,($AY15=$A$6:$A$581)*(AZ$5=$B$6:$B$581)*($AZ$3=$C$6:$C$581)*($K$7=$D$6:$D$581),0))</f>
        <v>3.0181</v>
      </c>
      <c r="BA15" s="322" cm="1">
        <f t="array" ref="BA15">INDEX($G$6:$G$581,MATCH(1,($AY15=$A$6:$A$581)*(BA$5=$B$6:$B$581)*($AZ$3=$C$6:$C$581)*($K$7=$D$6:$D$581),0))</f>
        <v>3.0181</v>
      </c>
      <c r="BB15" s="322" cm="1">
        <f t="array" ref="BB15">INDEX($G$6:$G$581,MATCH(1,($AY15=$A$6:$A$581)*(BB$5=$B$6:$B$581)*($AZ$3=$C$6:$C$581)*($K$7=$D$6:$D$581),0))</f>
        <v>3.0181</v>
      </c>
      <c r="BC15" s="322" cm="1">
        <f t="array" ref="BC15">INDEX($G$6:$G$581,MATCH(1,($AY15=$A$6:$A$581)*(BC$5=$B$6:$B$581)*($AZ$3=$C$6:$C$581)*($K$7=$D$6:$D$581),0))</f>
        <v>3.0181</v>
      </c>
      <c r="BD15" s="420"/>
      <c r="BE15" s="300">
        <v>1000</v>
      </c>
      <c r="BF15" s="322" cm="1">
        <f t="array" ref="BF15">INDEX($G$6:$G$581,MATCH(1,($BE15=$A$6:$A$581)*(BF$5=$B$6:$B$581)*($BF$3=$C$6:$C$581)*($K$7=$D$6:$D$581),0))</f>
        <v>3.0091999999999994</v>
      </c>
      <c r="BG15" s="322" cm="1">
        <f t="array" ref="BG15">INDEX($G$6:$G$581,MATCH(1,($BE15=$A$6:$A$581)*(BG$5=$B$6:$B$581)*($BF$3=$C$6:$C$581)*($K$7=$D$6:$D$581),0))</f>
        <v>3.0091999999999994</v>
      </c>
      <c r="BH15" s="322" cm="1">
        <f t="array" ref="BH15">INDEX($G$6:$G$581,MATCH(1,($BE15=$A$6:$A$581)*(BH$5=$B$6:$B$581)*($BF$3=$C$6:$C$581)*($K$7=$D$6:$D$581),0))</f>
        <v>3.0091999999999994</v>
      </c>
      <c r="BI15" s="322" cm="1">
        <f t="array" ref="BI15">INDEX($G$6:$G$581,MATCH(1,($BE15=$A$6:$A$581)*(BI$5=$B$6:$B$581)*($BF$3=$C$6:$C$581)*($K$7=$D$6:$D$581),0))</f>
        <v>3.0091999999999994</v>
      </c>
      <c r="BK15" s="299"/>
      <c r="BL15" s="420"/>
      <c r="BM15" s="300">
        <v>1000</v>
      </c>
      <c r="BN15" s="322" cm="1">
        <f t="array" ref="BN15">INDEX($H$6:$H$581,MATCH(1,($AM15=$A$6:$A$581)*(BN$5=$B$6:$B$581)*($AO$3=$C$6:$C$581)*($K$7=$D$6:$D$581),0))</f>
        <v>4.8459163080587562</v>
      </c>
      <c r="BO15" s="322" cm="1">
        <f t="array" ref="BO15">INDEX($H$6:$H$581,MATCH(1,($AM15=$A$6:$A$581)*(BO$5=$B$6:$B$581)*($AO$3=$C$6:$C$581)*($K$7=$D$6:$D$581),0))</f>
        <v>5.757909633046971</v>
      </c>
      <c r="BP15" s="322" cm="1">
        <f t="array" ref="BP15">INDEX($H$6:$H$581,MATCH(1,($AM15=$A$6:$A$581)*(BP$5=$B$6:$B$581)*($AO$3=$C$6:$C$581)*($K$7=$D$6:$D$581),0))</f>
        <v>6.6739698836893737</v>
      </c>
      <c r="BQ15" s="322" cm="1">
        <f t="array" ref="BQ15">INDEX($H$6:$H$581,MATCH(1,($AM15=$A$6:$A$581)*(BQ$5=$B$6:$B$581)*($AO$3=$C$6:$C$581)*($K$7=$D$6:$D$581),0))</f>
        <v>7.5966925467148947</v>
      </c>
      <c r="BR15" s="420"/>
      <c r="BS15" s="300">
        <v>1000</v>
      </c>
      <c r="BT15" s="322" cm="1">
        <f t="array" ref="BT15">INDEX($H$6:$H$581,MATCH(1,($AS15=$A$6:$A$581)*(BT$5=$B$6:$B$581)*($AT$3=$C$6:$C$581)*($K$7=$D$6:$D$581),0))</f>
        <v>3.9242785879803792</v>
      </c>
      <c r="BU15" s="322" cm="1">
        <f t="array" ref="BU15">INDEX($H$6:$H$581,MATCH(1,($AS15=$A$6:$A$581)*(BU$5=$B$6:$B$581)*($AT$3=$C$6:$C$581)*($K$7=$D$6:$D$581),0))</f>
        <v>4.9151750433170438</v>
      </c>
      <c r="BV15" s="322" cm="1">
        <f t="array" ref="BV15">INDEX($H$6:$H$581,MATCH(1,($AS15=$A$6:$A$581)*(BV$5=$B$6:$B$581)*($AT$3=$C$6:$C$581)*($K$7=$D$6:$D$581),0))</f>
        <v>5.8409337627509892</v>
      </c>
      <c r="BW15" s="322" cm="1">
        <f t="array" ref="BW15">INDEX($H$6:$H$581,MATCH(1,($AS15=$A$6:$A$581)*(BW$5=$B$6:$B$581)*($AT$3=$C$6:$C$581)*($K$7=$D$6:$D$581),0))</f>
        <v>6.7509337627509893</v>
      </c>
      <c r="BX15" s="420"/>
      <c r="BY15" s="300">
        <v>1000</v>
      </c>
      <c r="BZ15" s="322" cm="1">
        <f t="array" ref="BZ15">INDEX($H$6:$H$581,MATCH(1,($AY15=$A$6:$A$581)*(BZ$5=$B$6:$B$581)*($AZ$3=$C$6:$C$581)*($K$7=$D$6:$D$581),0))</f>
        <v>3.8195337627509893</v>
      </c>
      <c r="CA15" s="322" cm="1">
        <f t="array" ref="CA15">INDEX($H$6:$H$581,MATCH(1,($AY15=$A$6:$A$581)*(CA$5=$B$6:$B$581)*($AZ$3=$C$6:$C$581)*($K$7=$D$6:$D$581),0))</f>
        <v>4.7295337627509895</v>
      </c>
      <c r="CB15" s="322" cm="1">
        <f t="array" ref="CB15">INDEX($H$6:$H$581,MATCH(1,($AY15=$A$6:$A$581)*(CB$5=$B$6:$B$581)*($AZ$3=$C$6:$C$581)*($K$7=$D$6:$D$581),0))</f>
        <v>5.6395337627509896</v>
      </c>
      <c r="CC15" s="322" cm="1">
        <f t="array" ref="CC15">INDEX($H$6:$H$581,MATCH(1,($AY15=$A$6:$A$581)*(CC$5=$B$6:$B$581)*($AZ$3=$C$6:$C$581)*($K$7=$D$6:$D$581),0))</f>
        <v>6.5495337627509889</v>
      </c>
      <c r="CD15" s="420"/>
      <c r="CE15" s="300">
        <v>1000</v>
      </c>
      <c r="CF15" s="322" cm="1">
        <f t="array" ref="CF15">INDEX($H$6:$H$581,MATCH(1,($BE15=$A$6:$A$581)*(CF$5=$B$6:$B$581)*($BF$3=$C$6:$C$581)*($K$7=$D$6:$D$581),0))</f>
        <v>3.8106337627509896</v>
      </c>
      <c r="CG15" s="322" cm="1">
        <f t="array" ref="CG15">INDEX($H$6:$H$581,MATCH(1,($BE15=$A$6:$A$581)*(CG$5=$B$6:$B$581)*($BF$3=$C$6:$C$581)*($K$7=$D$6:$D$581),0))</f>
        <v>4.7206337627509889</v>
      </c>
      <c r="CH15" s="322" cm="1">
        <f t="array" ref="CH15">INDEX($H$6:$H$581,MATCH(1,($BE15=$A$6:$A$581)*(CH$5=$B$6:$B$581)*($BF$3=$C$6:$C$581)*($K$7=$D$6:$D$581),0))</f>
        <v>5.630633762750989</v>
      </c>
      <c r="CI15" s="322" cm="1">
        <f t="array" ref="CI15">INDEX($H$6:$H$581,MATCH(1,($BE15=$A$6:$A$581)*(CI$5=$B$6:$B$581)*($BF$3=$C$6:$C$581)*($K$7=$D$6:$D$581),0))</f>
        <v>6.5406337627509892</v>
      </c>
    </row>
    <row r="16" spans="1:87" x14ac:dyDescent="0.25">
      <c r="A16" s="342">
        <v>1100</v>
      </c>
      <c r="B16" s="342">
        <v>15</v>
      </c>
      <c r="C16" s="342">
        <v>1</v>
      </c>
      <c r="D16" s="342" t="s">
        <v>265</v>
      </c>
      <c r="E16" s="312">
        <f>'Int. Sensitivity-vert'!E16</f>
        <v>3.0282659100289875</v>
      </c>
      <c r="F16" s="287" t="str">
        <f>'Int. Sensitivity-vert'!F16</f>
        <v>C</v>
      </c>
      <c r="G16" s="312">
        <f>'Int. Sensitivity-vert'!G16</f>
        <v>4.4218999999999991</v>
      </c>
      <c r="H16" s="288">
        <f>'Int. Sensitivity-vert'!H16</f>
        <v>5.2135335110543206</v>
      </c>
      <c r="I16" s="313" t="str">
        <f>'Int. Sensitivity-vert'!I16</f>
        <v>E</v>
      </c>
      <c r="K16" s="299"/>
      <c r="L16" s="420"/>
      <c r="M16" s="300">
        <v>1100</v>
      </c>
      <c r="N16" s="322" cm="1">
        <f t="array" ref="N16">INDEX($E$6:$E$581,MATCH(1,($M16=$A$6:$A$581)*(N$5=$B$6:$B$581)*($O$3=$C$6:$C$581)*($K$7=$D$6:$D$581),0))</f>
        <v>3.0282659100289875</v>
      </c>
      <c r="O16" s="322" cm="1">
        <f t="array" ref="O16">INDEX($E$6:$E$581,MATCH(1,($M16=$A$6:$A$581)*(O$5=$B$6:$B$581)*($O$3=$C$6:$C$581)*($K$7=$D$6:$D$581),0))</f>
        <v>4.0292659100289878</v>
      </c>
      <c r="P16" s="322" cm="1">
        <f t="array" ref="P16">INDEX($E$6:$E$581,MATCH(1,($M16=$A$6:$A$581)*(P$5=$B$6:$B$581)*($O$3=$C$6:$C$581)*($K$7=$D$6:$D$581),0))</f>
        <v>5.030265910028989</v>
      </c>
      <c r="Q16" s="322" cm="1">
        <f t="array" ref="Q16">INDEX($E$6:$E$581,MATCH(1,($M16=$A$6:$A$581)*(Q$5=$B$6:$B$581)*($O$3=$C$6:$C$581)*($K$7=$D$6:$D$581),0))</f>
        <v>6.0312659100289885</v>
      </c>
      <c r="R16" s="420"/>
      <c r="S16" s="300">
        <v>1100</v>
      </c>
      <c r="T16" s="322" cm="1">
        <f t="array" ref="T16">INDEX($E$6:$E$581,MATCH(1,($S16=$A$6:$A$581)*(T$5=$B$6:$B$581)*($U$3=$C$6:$C$581)*($K$7=$D$6:$D$581),0))</f>
        <v>2.5689866201945168</v>
      </c>
      <c r="U16" s="322" cm="1">
        <f t="array" ref="U16">INDEX($E$6:$E$581,MATCH(1,($S16=$A$6:$A$581)*(U$5=$B$6:$B$581)*($U$3=$C$6:$C$581)*($K$7=$D$6:$D$581),0))</f>
        <v>3.0694866201945166</v>
      </c>
      <c r="V16" s="322" cm="1">
        <f t="array" ref="V16">INDEX($E$6:$E$581,MATCH(1,($S16=$A$6:$A$581)*(V$5=$B$6:$B$581)*($U$3=$C$6:$C$581)*($K$7=$D$6:$D$581),0))</f>
        <v>3.5699866201945167</v>
      </c>
      <c r="W16" s="322" cm="1">
        <f t="array" ref="W16">INDEX($E$6:$E$581,MATCH(1,($S16=$A$6:$A$581)*(W$5=$B$6:$B$581)*($U$3=$C$6:$C$581)*($K$7=$D$6:$D$581),0))</f>
        <v>4.0704866201945169</v>
      </c>
      <c r="X16" s="420"/>
      <c r="Y16" s="300">
        <v>1100</v>
      </c>
      <c r="Z16" s="322" cm="1">
        <f t="array" ref="Z16">INDEX($E$6:$E$581,MATCH(1,($Y16=$A$6:$A$581)*(Z$5=$B$6:$B$581)*($AA$3=$C$6:$C$581)*($K$7=$D$6:$D$581),0))</f>
        <v>2.5440745374476008</v>
      </c>
      <c r="AA16" s="322" cm="1">
        <f t="array" ref="AA16">INDEX($E$6:$E$581,MATCH(1,($Y16=$A$6:$A$581)*(AA$5=$B$6:$B$581)*($AA$3=$C$6:$C$581)*($K$7=$D$6:$D$581),0))</f>
        <v>2.8777412041142671</v>
      </c>
      <c r="AB16" s="322" cm="1">
        <f t="array" ref="AB16">INDEX($E$6:$E$581,MATCH(1,($Y16=$A$6:$A$581)*(AB$5=$B$6:$B$581)*($AA$3=$C$6:$C$581)*($K$7=$D$6:$D$581),0))</f>
        <v>3.2114078707809339</v>
      </c>
      <c r="AC16" s="322" cm="1">
        <f t="array" ref="AC16">INDEX($E$6:$E$581,MATCH(1,($Y16=$A$6:$A$581)*(AC$5=$B$6:$B$581)*($AA$3=$C$6:$C$581)*($K$7=$D$6:$D$581),0))</f>
        <v>3.5450745374476007</v>
      </c>
      <c r="AD16" s="420"/>
      <c r="AE16" s="300">
        <v>1100</v>
      </c>
      <c r="AF16" s="322" cm="1">
        <f t="array" ref="AF16">INDEX($E$6:$E$581,MATCH(1,($AE16=$A$6:$A$581)*(AF$5=$B$6:$B$581)*($AG$3=$C$6:$C$581)*($K$7=$D$6:$D$581),0))</f>
        <v>2.6098329542725236</v>
      </c>
      <c r="AG16" s="322" cm="1">
        <f t="array" ref="AG16">INDEX($E$6:$E$581,MATCH(1,($AE16=$A$6:$A$581)*(AG$5=$B$6:$B$581)*($AG$3=$C$6:$C$581)*($K$7=$D$6:$D$581),0))</f>
        <v>2.8600829542725235</v>
      </c>
      <c r="AH16" s="322" cm="1">
        <f t="array" ref="AH16">INDEX($E$6:$E$581,MATCH(1,($AE16=$A$6:$A$581)*(AH$5=$B$6:$B$581)*($AG$3=$C$6:$C$581)*($K$7=$D$6:$D$581),0))</f>
        <v>3.1103329542725238</v>
      </c>
      <c r="AI16" s="335" cm="1">
        <f t="array" ref="AI16">INDEX($E$6:$E$581,MATCH(1,($AE16=$A$6:$A$581)*(AI$5=$B$6:$B$581)*($AG$3=$C$6:$C$581)*($K$7=$D$6:$D$581),0))</f>
        <v>3.3605829542725236</v>
      </c>
      <c r="AK16" s="299"/>
      <c r="AL16" s="420"/>
      <c r="AM16" s="300">
        <v>1100</v>
      </c>
      <c r="AN16" s="322" cm="1">
        <f t="array" ref="AN16">INDEX($G$6:$G$581,MATCH(1,($AM16=$A$6:$A$581)*(AN$5=$B$6:$B$581)*($AO$3=$C$6:$C$581)*($K$7=$D$6:$D$581),0))</f>
        <v>4.4218999999999991</v>
      </c>
      <c r="AO16" s="322" cm="1">
        <f t="array" ref="AO16">INDEX($G$6:$G$581,MATCH(1,($AM16=$A$6:$A$581)*(AO$5=$B$6:$B$581)*($AO$3=$C$6:$C$581)*($K$7=$D$6:$D$581),0))</f>
        <v>4.4218999999999991</v>
      </c>
      <c r="AP16" s="322" cm="1">
        <f t="array" ref="AP16">INDEX($G$6:$G$581,MATCH(1,($AM16=$A$6:$A$581)*(AP$5=$B$6:$B$581)*($AO$3=$C$6:$C$581)*($K$7=$D$6:$D$581),0))</f>
        <v>4.4218999999999991</v>
      </c>
      <c r="AQ16" s="322" cm="1">
        <f t="array" ref="AQ16">INDEX($G$6:$G$581,MATCH(1,($AM16=$A$6:$A$581)*(AQ$5=$B$6:$B$581)*($AO$3=$C$6:$C$581)*($K$7=$D$6:$D$581),0))</f>
        <v>4.4218999999999991</v>
      </c>
      <c r="AR16" s="420"/>
      <c r="AS16" s="300">
        <v>1100</v>
      </c>
      <c r="AT16" s="322" cm="1">
        <f t="array" ref="AT16">INDEX($G$6:$G$581,MATCH(1,($AS16=$A$6:$A$581)*(AT$5=$B$6:$B$581)*($AT$3=$C$6:$C$581)*($K$7=$D$6:$D$581),0))</f>
        <v>3.335</v>
      </c>
      <c r="AU16" s="322" cm="1">
        <f t="array" ref="AU16">INDEX($G$6:$G$581,MATCH(1,($AS16=$A$6:$A$581)*(AU$5=$B$6:$B$581)*($AT$3=$C$6:$C$581)*($K$7=$D$6:$D$581),0))</f>
        <v>3.335</v>
      </c>
      <c r="AV16" s="322" cm="1">
        <f t="array" ref="AV16">INDEX($G$6:$G$581,MATCH(1,($AS16=$A$6:$A$581)*(AV$5=$B$6:$B$581)*($AT$3=$C$6:$C$581)*($K$7=$D$6:$D$581),0))</f>
        <v>3.335</v>
      </c>
      <c r="AW16" s="322" cm="1">
        <f t="array" ref="AW16">INDEX($G$6:$G$581,MATCH(1,($AS16=$A$6:$A$581)*(AW$5=$B$6:$B$581)*($AT$3=$C$6:$C$581)*($K$7=$D$6:$D$581),0))</f>
        <v>3.335</v>
      </c>
      <c r="AX16" s="420"/>
      <c r="AY16" s="300">
        <v>1100</v>
      </c>
      <c r="AZ16" s="322" cm="1">
        <f t="array" ref="AZ16">INDEX($G$6:$G$581,MATCH(1,($AY16=$A$6:$A$581)*(AZ$5=$B$6:$B$581)*($AZ$3=$C$6:$C$581)*($K$7=$D$6:$D$581),0))</f>
        <v>3.0951</v>
      </c>
      <c r="BA16" s="322" cm="1">
        <f t="array" ref="BA16">INDEX($G$6:$G$581,MATCH(1,($AY16=$A$6:$A$581)*(BA$5=$B$6:$B$581)*($AZ$3=$C$6:$C$581)*($K$7=$D$6:$D$581),0))</f>
        <v>3.0951</v>
      </c>
      <c r="BB16" s="322" cm="1">
        <f t="array" ref="BB16">INDEX($G$6:$G$581,MATCH(1,($AY16=$A$6:$A$581)*(BB$5=$B$6:$B$581)*($AZ$3=$C$6:$C$581)*($K$7=$D$6:$D$581),0))</f>
        <v>3.0951</v>
      </c>
      <c r="BC16" s="322" cm="1">
        <f t="array" ref="BC16">INDEX($G$6:$G$581,MATCH(1,($AY16=$A$6:$A$581)*(BC$5=$B$6:$B$581)*($AZ$3=$C$6:$C$581)*($K$7=$D$6:$D$581),0))</f>
        <v>3.0951</v>
      </c>
      <c r="BD16" s="420"/>
      <c r="BE16" s="300">
        <v>1100</v>
      </c>
      <c r="BF16" s="322" cm="1">
        <f t="array" ref="BF16">INDEX($G$6:$G$581,MATCH(1,($BE16=$A$6:$A$581)*(BF$5=$B$6:$B$581)*($BF$3=$C$6:$C$581)*($K$7=$D$6:$D$581),0))</f>
        <v>3.0669499999999998</v>
      </c>
      <c r="BG16" s="322" cm="1">
        <f t="array" ref="BG16">INDEX($G$6:$G$581,MATCH(1,($BE16=$A$6:$A$581)*(BG$5=$B$6:$B$581)*($BF$3=$C$6:$C$581)*($K$7=$D$6:$D$581),0))</f>
        <v>3.0669499999999998</v>
      </c>
      <c r="BH16" s="322" cm="1">
        <f t="array" ref="BH16">INDEX($G$6:$G$581,MATCH(1,($BE16=$A$6:$A$581)*(BH$5=$B$6:$B$581)*($BF$3=$C$6:$C$581)*($K$7=$D$6:$D$581),0))</f>
        <v>3.0669499999999998</v>
      </c>
      <c r="BI16" s="322" cm="1">
        <f t="array" ref="BI16">INDEX($G$6:$G$581,MATCH(1,($BE16=$A$6:$A$581)*(BI$5=$B$6:$B$581)*($BF$3=$C$6:$C$581)*($K$7=$D$6:$D$581),0))</f>
        <v>3.0669499999999998</v>
      </c>
      <c r="BK16" s="299"/>
      <c r="BL16" s="420"/>
      <c r="BM16" s="300">
        <v>1100</v>
      </c>
      <c r="BN16" s="322" cm="1">
        <f t="array" ref="BN16">INDEX($H$6:$H$581,MATCH(1,($AM16=$A$6:$A$581)*(BN$5=$B$6:$B$581)*($AO$3=$C$6:$C$581)*($K$7=$D$6:$D$581),0))</f>
        <v>5.2135335110543206</v>
      </c>
      <c r="BO16" s="322" cm="1">
        <f t="array" ref="BO16">INDEX($H$6:$H$581,MATCH(1,($AM16=$A$6:$A$581)*(BO$5=$B$6:$B$581)*($AO$3=$C$6:$C$581)*($K$7=$D$6:$D$581),0))</f>
        <v>6.2172628939218821</v>
      </c>
      <c r="BP16" s="322" cm="1">
        <f t="array" ref="BP16">INDEX($H$6:$H$581,MATCH(1,($AM16=$A$6:$A$581)*(BP$5=$B$6:$B$581)*($AO$3=$C$6:$C$581)*($K$7=$D$6:$D$581),0))</f>
        <v>7.2262408351789773</v>
      </c>
      <c r="BQ16" s="322" cm="1">
        <f t="array" ref="BQ16">INDEX($H$6:$H$581,MATCH(1,($AM16=$A$6:$A$581)*(BQ$5=$B$6:$B$581)*($AO$3=$C$6:$C$581)*($K$7=$D$6:$D$581),0))</f>
        <v>8.2456650664137179</v>
      </c>
      <c r="BR16" s="420"/>
      <c r="BS16" s="300">
        <v>1100</v>
      </c>
      <c r="BT16" s="322" cm="1">
        <f t="array" ref="BT16">INDEX($H$6:$H$581,MATCH(1,($AS16=$A$6:$A$581)*(BT$5=$B$6:$B$581)*($AT$3=$C$6:$C$581)*($K$7=$D$6:$D$581),0))</f>
        <v>4.204557427155005</v>
      </c>
      <c r="BU16" s="322" cm="1">
        <f t="array" ref="BU16">INDEX($H$6:$H$581,MATCH(1,($AS16=$A$6:$A$581)*(BU$5=$B$6:$B$581)*($AT$3=$C$6:$C$581)*($K$7=$D$6:$D$581),0))</f>
        <v>5.273933762750989</v>
      </c>
      <c r="BV16" s="322" cm="1">
        <f t="array" ref="BV16">INDEX($H$6:$H$581,MATCH(1,($AS16=$A$6:$A$581)*(BV$5=$B$6:$B$581)*($AT$3=$C$6:$C$581)*($K$7=$D$6:$D$581),0))</f>
        <v>6.2749337627509894</v>
      </c>
      <c r="BW16" s="322" cm="1">
        <f t="array" ref="BW16">INDEX($H$6:$H$581,MATCH(1,($AS16=$A$6:$A$581)*(BW$5=$B$6:$B$581)*($AT$3=$C$6:$C$581)*($K$7=$D$6:$D$581),0))</f>
        <v>7.2759337627509897</v>
      </c>
      <c r="BX16" s="420"/>
      <c r="BY16" s="300">
        <v>1100</v>
      </c>
      <c r="BZ16" s="322" cm="1">
        <f t="array" ref="BZ16">INDEX($H$6:$H$581,MATCH(1,($AY16=$A$6:$A$581)*(BZ$5=$B$6:$B$581)*($AZ$3=$C$6:$C$581)*($K$7=$D$6:$D$581),0))</f>
        <v>4.0330337627509891</v>
      </c>
      <c r="CA16" s="322" cm="1">
        <f t="array" ref="CA16">INDEX($H$6:$H$581,MATCH(1,($AY16=$A$6:$A$581)*(CA$5=$B$6:$B$581)*($AZ$3=$C$6:$C$581)*($K$7=$D$6:$D$581),0))</f>
        <v>5.0340337627509886</v>
      </c>
      <c r="CB16" s="322" cm="1">
        <f t="array" ref="CB16">INDEX($H$6:$H$581,MATCH(1,($AY16=$A$6:$A$581)*(CB$5=$B$6:$B$581)*($AZ$3=$C$6:$C$581)*($K$7=$D$6:$D$581),0))</f>
        <v>6.0350337627509889</v>
      </c>
      <c r="CC16" s="322" cm="1">
        <f t="array" ref="CC16">INDEX($H$6:$H$581,MATCH(1,($AY16=$A$6:$A$581)*(CC$5=$B$6:$B$581)*($AZ$3=$C$6:$C$581)*($K$7=$D$6:$D$581),0))</f>
        <v>7.0360337627509892</v>
      </c>
      <c r="CD16" s="420"/>
      <c r="CE16" s="300">
        <v>1100</v>
      </c>
      <c r="CF16" s="322" cm="1">
        <f t="array" ref="CF16">INDEX($H$6:$H$581,MATCH(1,($BE16=$A$6:$A$581)*(CF$5=$B$6:$B$581)*($BF$3=$C$6:$C$581)*($K$7=$D$6:$D$581),0))</f>
        <v>4.0048837627509899</v>
      </c>
      <c r="CG16" s="322" cm="1">
        <f t="array" ref="CG16">INDEX($H$6:$H$581,MATCH(1,($BE16=$A$6:$A$581)*(CG$5=$B$6:$B$581)*($BF$3=$C$6:$C$581)*($K$7=$D$6:$D$581),0))</f>
        <v>5.0058837627509902</v>
      </c>
      <c r="CH16" s="322" cm="1">
        <f t="array" ref="CH16">INDEX($H$6:$H$581,MATCH(1,($BE16=$A$6:$A$581)*(CH$5=$B$6:$B$581)*($BF$3=$C$6:$C$581)*($K$7=$D$6:$D$581),0))</f>
        <v>6.0068837627509897</v>
      </c>
      <c r="CI16" s="322" cm="1">
        <f t="array" ref="CI16">INDEX($H$6:$H$581,MATCH(1,($BE16=$A$6:$A$581)*(CI$5=$B$6:$B$581)*($BF$3=$C$6:$C$581)*($K$7=$D$6:$D$581),0))</f>
        <v>7.00788376275099</v>
      </c>
    </row>
    <row r="17" spans="1:87" x14ac:dyDescent="0.25">
      <c r="A17" s="342">
        <v>1200</v>
      </c>
      <c r="B17" s="342">
        <v>15</v>
      </c>
      <c r="C17" s="342">
        <v>1</v>
      </c>
      <c r="D17" s="342" t="s">
        <v>265</v>
      </c>
      <c r="E17" s="312">
        <f>'Int. Sensitivity-vert'!E17</f>
        <v>3.1789909100289879</v>
      </c>
      <c r="F17" s="287" t="str">
        <f>'Int. Sensitivity-vert'!F17</f>
        <v>C</v>
      </c>
      <c r="G17" s="312">
        <f>'Int. Sensitivity-vert'!G17</f>
        <v>4.6528999999999989</v>
      </c>
      <c r="H17" s="288">
        <f>'Int. Sensitivity-vert'!H17</f>
        <v>5.5811541346325306</v>
      </c>
      <c r="I17" s="313" t="str">
        <f>'Int. Sensitivity-vert'!I17</f>
        <v>E</v>
      </c>
      <c r="K17" s="299"/>
      <c r="L17" s="420"/>
      <c r="M17" s="300">
        <v>1200</v>
      </c>
      <c r="N17" s="322" cm="1">
        <f t="array" ref="N17">INDEX($E$6:$E$581,MATCH(1,($M17=$A$6:$A$581)*(N$5=$B$6:$B$581)*($O$3=$C$6:$C$581)*($K$7=$D$6:$D$581),0))</f>
        <v>3.1789909100289879</v>
      </c>
      <c r="O17" s="322" cm="1">
        <f t="array" ref="O17">INDEX($E$6:$E$581,MATCH(1,($M17=$A$6:$A$581)*(O$5=$B$6:$B$581)*($O$3=$C$6:$C$581)*($K$7=$D$6:$D$581),0))</f>
        <v>4.2709909100289885</v>
      </c>
      <c r="P17" s="322" cm="1">
        <f t="array" ref="P17">INDEX($E$6:$E$581,MATCH(1,($M17=$A$6:$A$581)*(P$5=$B$6:$B$581)*($O$3=$C$6:$C$581)*($K$7=$D$6:$D$581),0))</f>
        <v>5.3629909100289881</v>
      </c>
      <c r="Q17" s="322" cm="1">
        <f t="array" ref="Q17">INDEX($E$6:$E$581,MATCH(1,($M17=$A$6:$A$581)*(Q$5=$B$6:$B$581)*($O$3=$C$6:$C$581)*($K$7=$D$6:$D$581),0))</f>
        <v>6.4549909100289877</v>
      </c>
      <c r="R17" s="420"/>
      <c r="S17" s="300">
        <v>1200</v>
      </c>
      <c r="T17" s="322" cm="1">
        <f t="array" ref="T17">INDEX($E$6:$E$581,MATCH(1,($S17=$A$6:$A$581)*(T$5=$B$6:$B$581)*($U$3=$C$6:$C$581)*($K$7=$D$6:$D$581),0))</f>
        <v>2.6514616201945169</v>
      </c>
      <c r="U17" s="322" cm="1">
        <f t="array" ref="U17">INDEX($E$6:$E$581,MATCH(1,($S17=$A$6:$A$581)*(U$5=$B$6:$B$581)*($U$3=$C$6:$C$581)*($K$7=$D$6:$D$581),0))</f>
        <v>3.1974616201945172</v>
      </c>
      <c r="V17" s="322" cm="1">
        <f t="array" ref="V17">INDEX($E$6:$E$581,MATCH(1,($S17=$A$6:$A$581)*(V$5=$B$6:$B$581)*($U$3=$C$6:$C$581)*($K$7=$D$6:$D$581),0))</f>
        <v>3.7434616201945166</v>
      </c>
      <c r="W17" s="322" cm="1">
        <f t="array" ref="W17">INDEX($E$6:$E$581,MATCH(1,($S17=$A$6:$A$581)*(W$5=$B$6:$B$581)*($U$3=$C$6:$C$581)*($K$7=$D$6:$D$581),0))</f>
        <v>4.2894616201945173</v>
      </c>
      <c r="X17" s="420"/>
      <c r="Y17" s="300">
        <v>1200</v>
      </c>
      <c r="Z17" s="322" cm="1">
        <f t="array" ref="Z17">INDEX($E$6:$E$581,MATCH(1,($Y17=$A$6:$A$581)*(Z$5=$B$6:$B$581)*($AA$3=$C$6:$C$581)*($K$7=$D$6:$D$581),0))</f>
        <v>2.6037995374476006</v>
      </c>
      <c r="AA17" s="322" cm="1">
        <f t="array" ref="AA17">INDEX($E$6:$E$581,MATCH(1,($Y17=$A$6:$A$581)*(AA$5=$B$6:$B$581)*($AA$3=$C$6:$C$581)*($K$7=$D$6:$D$581),0))</f>
        <v>2.9677995374476009</v>
      </c>
      <c r="AB17" s="322" cm="1">
        <f t="array" ref="AB17">INDEX($E$6:$E$581,MATCH(1,($Y17=$A$6:$A$581)*(AB$5=$B$6:$B$581)*($AA$3=$C$6:$C$581)*($K$7=$D$6:$D$581),0))</f>
        <v>3.3317995374476008</v>
      </c>
      <c r="AC17" s="322" cm="1">
        <f t="array" ref="AC17">INDEX($E$6:$E$581,MATCH(1,($Y17=$A$6:$A$581)*(AC$5=$B$6:$B$581)*($AA$3=$C$6:$C$581)*($K$7=$D$6:$D$581),0))</f>
        <v>3.6957995374476007</v>
      </c>
      <c r="AD17" s="420"/>
      <c r="AE17" s="300">
        <v>1200</v>
      </c>
      <c r="AF17" s="322" cm="1">
        <f t="array" ref="AF17">INDEX($E$6:$E$581,MATCH(1,($AE17=$A$6:$A$581)*(AF$5=$B$6:$B$581)*($AG$3=$C$6:$C$581)*($K$7=$D$6:$D$581),0))</f>
        <v>2.6581829542725237</v>
      </c>
      <c r="AG17" s="322" cm="1">
        <f t="array" ref="AG17">INDEX($E$6:$E$581,MATCH(1,($AE17=$A$6:$A$581)*(AG$5=$B$6:$B$581)*($AG$3=$C$6:$C$581)*($K$7=$D$6:$D$581),0))</f>
        <v>2.9311829542725238</v>
      </c>
      <c r="AH17" s="322" cm="1">
        <f t="array" ref="AH17">INDEX($E$6:$E$581,MATCH(1,($AE17=$A$6:$A$581)*(AH$5=$B$6:$B$581)*($AG$3=$C$6:$C$581)*($K$7=$D$6:$D$581),0))</f>
        <v>3.2041829542725235</v>
      </c>
      <c r="AI17" s="335" cm="1">
        <f t="array" ref="AI17">INDEX($E$6:$E$581,MATCH(1,($AE17=$A$6:$A$581)*(AI$5=$B$6:$B$581)*($AG$3=$C$6:$C$581)*($K$7=$D$6:$D$581),0))</f>
        <v>3.4771829542725237</v>
      </c>
      <c r="AK17" s="299"/>
      <c r="AL17" s="420"/>
      <c r="AM17" s="300">
        <v>1200</v>
      </c>
      <c r="AN17" s="322" cm="1">
        <f t="array" ref="AN17">INDEX($G$6:$G$581,MATCH(1,($AM17=$A$6:$A$581)*(AN$5=$B$6:$B$581)*($AO$3=$C$6:$C$581)*($K$7=$D$6:$D$581),0))</f>
        <v>4.6528999999999989</v>
      </c>
      <c r="AO17" s="322" cm="1">
        <f t="array" ref="AO17">INDEX($G$6:$G$581,MATCH(1,($AM17=$A$6:$A$581)*(AO$5=$B$6:$B$581)*($AO$3=$C$6:$C$581)*($K$7=$D$6:$D$581),0))</f>
        <v>4.6528999999999989</v>
      </c>
      <c r="AP17" s="322" cm="1">
        <f t="array" ref="AP17">INDEX($G$6:$G$581,MATCH(1,($AM17=$A$6:$A$581)*(AP$5=$B$6:$B$581)*($AO$3=$C$6:$C$581)*($K$7=$D$6:$D$581),0))</f>
        <v>4.6528999999999989</v>
      </c>
      <c r="AQ17" s="322" cm="1">
        <f t="array" ref="AQ17">INDEX($G$6:$G$581,MATCH(1,($AM17=$A$6:$A$581)*(AQ$5=$B$6:$B$581)*($AO$3=$C$6:$C$581)*($K$7=$D$6:$D$581),0))</f>
        <v>4.6528999999999989</v>
      </c>
      <c r="AR17" s="420"/>
      <c r="AS17" s="300">
        <v>1200</v>
      </c>
      <c r="AT17" s="322" cm="1">
        <f t="array" ref="AT17">INDEX($G$6:$G$581,MATCH(1,($AS17=$A$6:$A$581)*(AT$5=$B$6:$B$581)*($AT$3=$C$6:$C$581)*($K$7=$D$6:$D$581),0))</f>
        <v>3.4504999999999999</v>
      </c>
      <c r="AU17" s="322" cm="1">
        <f t="array" ref="AU17">INDEX($G$6:$G$581,MATCH(1,($AS17=$A$6:$A$581)*(AU$5=$B$6:$B$581)*($AT$3=$C$6:$C$581)*($K$7=$D$6:$D$581),0))</f>
        <v>3.4504999999999999</v>
      </c>
      <c r="AV17" s="322" cm="1">
        <f t="array" ref="AV17">INDEX($G$6:$G$581,MATCH(1,($AS17=$A$6:$A$581)*(AV$5=$B$6:$B$581)*($AT$3=$C$6:$C$581)*($K$7=$D$6:$D$581),0))</f>
        <v>3.4504999999999999</v>
      </c>
      <c r="AW17" s="322" cm="1">
        <f t="array" ref="AW17">INDEX($G$6:$G$581,MATCH(1,($AS17=$A$6:$A$581)*(AW$5=$B$6:$B$581)*($AT$3=$C$6:$C$581)*($K$7=$D$6:$D$581),0))</f>
        <v>3.4504999999999999</v>
      </c>
      <c r="AX17" s="420"/>
      <c r="AY17" s="300">
        <v>1200</v>
      </c>
      <c r="AZ17" s="322" cm="1">
        <f t="array" ref="AZ17">INDEX($G$6:$G$581,MATCH(1,($AY17=$A$6:$A$581)*(AZ$5=$B$6:$B$581)*($AZ$3=$C$6:$C$581)*($K$7=$D$6:$D$581),0))</f>
        <v>3.1720999999999999</v>
      </c>
      <c r="BA17" s="322" cm="1">
        <f t="array" ref="BA17">INDEX($G$6:$G$581,MATCH(1,($AY17=$A$6:$A$581)*(BA$5=$B$6:$B$581)*($AZ$3=$C$6:$C$581)*($K$7=$D$6:$D$581),0))</f>
        <v>3.1720999999999999</v>
      </c>
      <c r="BB17" s="322" cm="1">
        <f t="array" ref="BB17">INDEX($G$6:$G$581,MATCH(1,($AY17=$A$6:$A$581)*(BB$5=$B$6:$B$581)*($AZ$3=$C$6:$C$581)*($K$7=$D$6:$D$581),0))</f>
        <v>3.1720999999999999</v>
      </c>
      <c r="BC17" s="322" cm="1">
        <f t="array" ref="BC17">INDEX($G$6:$G$581,MATCH(1,($AY17=$A$6:$A$581)*(BC$5=$B$6:$B$581)*($AZ$3=$C$6:$C$581)*($K$7=$D$6:$D$581),0))</f>
        <v>3.1720999999999999</v>
      </c>
      <c r="BD17" s="420"/>
      <c r="BE17" s="300">
        <v>1200</v>
      </c>
      <c r="BF17" s="322" cm="1">
        <f t="array" ref="BF17">INDEX($G$6:$G$581,MATCH(1,($BE17=$A$6:$A$581)*(BF$5=$B$6:$B$581)*($BF$3=$C$6:$C$581)*($K$7=$D$6:$D$581),0))</f>
        <v>3.1246999999999994</v>
      </c>
      <c r="BG17" s="322" cm="1">
        <f t="array" ref="BG17">INDEX($G$6:$G$581,MATCH(1,($BE17=$A$6:$A$581)*(BG$5=$B$6:$B$581)*($BF$3=$C$6:$C$581)*($K$7=$D$6:$D$581),0))</f>
        <v>3.1246999999999994</v>
      </c>
      <c r="BH17" s="322" cm="1">
        <f t="array" ref="BH17">INDEX($G$6:$G$581,MATCH(1,($BE17=$A$6:$A$581)*(BH$5=$B$6:$B$581)*($BF$3=$C$6:$C$581)*($K$7=$D$6:$D$581),0))</f>
        <v>3.1246999999999994</v>
      </c>
      <c r="BI17" s="322" cm="1">
        <f t="array" ref="BI17">INDEX($G$6:$G$581,MATCH(1,($BE17=$A$6:$A$581)*(BI$5=$B$6:$B$581)*($BF$3=$C$6:$C$581)*($K$7=$D$6:$D$581),0))</f>
        <v>3.1246999999999994</v>
      </c>
      <c r="BK17" s="299"/>
      <c r="BL17" s="420"/>
      <c r="BM17" s="300">
        <v>1200</v>
      </c>
      <c r="BN17" s="322" cm="1">
        <f t="array" ref="BN17">INDEX($H$6:$H$581,MATCH(1,($AM17=$A$6:$A$581)*(BN$5=$B$6:$B$581)*($AO$3=$C$6:$C$581)*($K$7=$D$6:$D$581),0))</f>
        <v>5.5811541346325306</v>
      </c>
      <c r="BO17" s="322" cm="1">
        <f t="array" ref="BO17">INDEX($H$6:$H$581,MATCH(1,($AM17=$A$6:$A$581)*(BO$5=$B$6:$B$581)*($AO$3=$C$6:$C$581)*($K$7=$D$6:$D$581),0))</f>
        <v>6.6768311834181091</v>
      </c>
      <c r="BP17" s="322" cm="1">
        <f t="array" ref="BP17">INDEX($H$6:$H$581,MATCH(1,($AM17=$A$6:$A$581)*(BP$5=$B$6:$B$581)*($AO$3=$C$6:$C$581)*($K$7=$D$6:$D$581),0))</f>
        <v>7.7794125920229327</v>
      </c>
      <c r="BQ17" s="322" cm="1">
        <f t="array" ref="BQ17">INDEX($H$6:$H$581,MATCH(1,($AM17=$A$6:$A$581)*(BQ$5=$B$6:$B$581)*($AO$3=$C$6:$C$581)*($K$7=$D$6:$D$581),0))</f>
        <v>8.8986370180872303</v>
      </c>
      <c r="BR17" s="420"/>
      <c r="BS17" s="300">
        <v>1200</v>
      </c>
      <c r="BT17" s="322" cm="1">
        <f t="array" ref="BT17">INDEX($H$6:$H$581,MATCH(1,($AS17=$A$6:$A$581)*(BT$5=$B$6:$B$581)*($AT$3=$C$6:$C$581)*($K$7=$D$6:$D$581),0))</f>
        <v>4.5091750433170432</v>
      </c>
      <c r="BU17" s="322" cm="1">
        <f t="array" ref="BU17">INDEX($H$6:$H$581,MATCH(1,($AS17=$A$6:$A$581)*(BU$5=$B$6:$B$581)*($AT$3=$C$6:$C$581)*($K$7=$D$6:$D$581),0))</f>
        <v>5.616933762750989</v>
      </c>
      <c r="BV17" s="322" cm="1">
        <f t="array" ref="BV17">INDEX($H$6:$H$581,MATCH(1,($AS17=$A$6:$A$581)*(BV$5=$B$6:$B$581)*($AT$3=$C$6:$C$581)*($K$7=$D$6:$D$581),0))</f>
        <v>6.7089337627509895</v>
      </c>
      <c r="BW17" s="322" cm="1">
        <f t="array" ref="BW17">INDEX($H$6:$H$581,MATCH(1,($AS17=$A$6:$A$581)*(BW$5=$B$6:$B$581)*($AT$3=$C$6:$C$581)*($K$7=$D$6:$D$581),0))</f>
        <v>7.8009337627509892</v>
      </c>
      <c r="BX17" s="420"/>
      <c r="BY17" s="300">
        <v>1200</v>
      </c>
      <c r="BZ17" s="322" cm="1">
        <f t="array" ref="BZ17">INDEX($H$6:$H$581,MATCH(1,($AY17=$A$6:$A$581)*(BZ$5=$B$6:$B$581)*($AZ$3=$C$6:$C$581)*($K$7=$D$6:$D$581),0))</f>
        <v>4.2465337627509889</v>
      </c>
      <c r="CA17" s="322" cm="1">
        <f t="array" ref="CA17">INDEX($H$6:$H$581,MATCH(1,($AY17=$A$6:$A$581)*(CA$5=$B$6:$B$581)*($AZ$3=$C$6:$C$581)*($K$7=$D$6:$D$581),0))</f>
        <v>5.3385337627509895</v>
      </c>
      <c r="CB17" s="322" cm="1">
        <f t="array" ref="CB17">INDEX($H$6:$H$581,MATCH(1,($AY17=$A$6:$A$581)*(CB$5=$B$6:$B$581)*($AZ$3=$C$6:$C$581)*($K$7=$D$6:$D$581),0))</f>
        <v>6.4305337627509882</v>
      </c>
      <c r="CC17" s="322" cm="1">
        <f t="array" ref="CC17">INDEX($H$6:$H$581,MATCH(1,($AY17=$A$6:$A$581)*(CC$5=$B$6:$B$581)*($AZ$3=$C$6:$C$581)*($K$7=$D$6:$D$581),0))</f>
        <v>7.5225337627509887</v>
      </c>
      <c r="CD17" s="420"/>
      <c r="CE17" s="300">
        <v>1200</v>
      </c>
      <c r="CF17" s="322" cm="1">
        <f t="array" ref="CF17">INDEX($H$6:$H$581,MATCH(1,($BE17=$A$6:$A$581)*(CF$5=$B$6:$B$581)*($BF$3=$C$6:$C$581)*($K$7=$D$6:$D$581),0))</f>
        <v>4.1991337627509893</v>
      </c>
      <c r="CG17" s="322" cm="1">
        <f t="array" ref="CG17">INDEX($H$6:$H$581,MATCH(1,($BE17=$A$6:$A$581)*(CG$5=$B$6:$B$581)*($BF$3=$C$6:$C$581)*($K$7=$D$6:$D$581),0))</f>
        <v>5.2911337627509898</v>
      </c>
      <c r="CH17" s="322" cm="1">
        <f t="array" ref="CH17">INDEX($H$6:$H$581,MATCH(1,($BE17=$A$6:$A$581)*(CH$5=$B$6:$B$581)*($BF$3=$C$6:$C$581)*($K$7=$D$6:$D$581),0))</f>
        <v>6.3831337627509885</v>
      </c>
      <c r="CI17" s="322" cm="1">
        <f t="array" ref="CI17">INDEX($H$6:$H$581,MATCH(1,($BE17=$A$6:$A$581)*(CI$5=$B$6:$B$581)*($BF$3=$C$6:$C$581)*($K$7=$D$6:$D$581),0))</f>
        <v>7.4751337627509891</v>
      </c>
    </row>
    <row r="18" spans="1:87" x14ac:dyDescent="0.25">
      <c r="A18" s="342">
        <v>100</v>
      </c>
      <c r="B18" s="342">
        <v>25</v>
      </c>
      <c r="C18" s="342">
        <v>1</v>
      </c>
      <c r="D18" s="342" t="s">
        <v>265</v>
      </c>
      <c r="E18" s="312">
        <f>'Int. Sensitivity-vert'!E18</f>
        <v>1.6120159100289879</v>
      </c>
      <c r="F18" s="287" t="str">
        <f>'Int. Sensitivity-vert'!F18</f>
        <v>A</v>
      </c>
      <c r="G18" s="312">
        <f>'Int. Sensitivity-vert'!G18</f>
        <v>2.1118999999999994</v>
      </c>
      <c r="H18" s="288">
        <f>'Int. Sensitivity-vert'!H18</f>
        <v>1.6284998610491075</v>
      </c>
      <c r="I18" s="313" t="str">
        <f>'Int. Sensitivity-vert'!I18</f>
        <v>B</v>
      </c>
      <c r="K18" s="299"/>
      <c r="L18" s="300"/>
      <c r="M18" s="300"/>
      <c r="N18" s="418" t="s">
        <v>471</v>
      </c>
      <c r="O18" s="418"/>
      <c r="P18" s="418"/>
      <c r="Q18" s="418"/>
      <c r="R18" s="300"/>
      <c r="S18" s="300"/>
      <c r="T18" s="418" t="s">
        <v>471</v>
      </c>
      <c r="U18" s="418"/>
      <c r="V18" s="418"/>
      <c r="W18" s="418"/>
      <c r="X18" s="300"/>
      <c r="Y18" s="300"/>
      <c r="Z18" s="418" t="s">
        <v>471</v>
      </c>
      <c r="AA18" s="418"/>
      <c r="AB18" s="418"/>
      <c r="AC18" s="418"/>
      <c r="AD18" s="300"/>
      <c r="AE18" s="300"/>
      <c r="AF18" s="418" t="s">
        <v>471</v>
      </c>
      <c r="AG18" s="418"/>
      <c r="AH18" s="418"/>
      <c r="AI18" s="419"/>
      <c r="AK18" s="299"/>
      <c r="AL18" s="300"/>
      <c r="AM18" s="300"/>
      <c r="AN18" s="418" t="s">
        <v>471</v>
      </c>
      <c r="AO18" s="418"/>
      <c r="AP18" s="418"/>
      <c r="AQ18" s="418"/>
      <c r="AR18" s="300"/>
      <c r="AS18" s="300"/>
      <c r="AT18" s="418" t="s">
        <v>471</v>
      </c>
      <c r="AU18" s="418"/>
      <c r="AV18" s="418"/>
      <c r="AW18" s="418"/>
      <c r="AX18" s="300"/>
      <c r="AY18" s="300"/>
      <c r="AZ18" s="418" t="s">
        <v>471</v>
      </c>
      <c r="BA18" s="418"/>
      <c r="BB18" s="418"/>
      <c r="BC18" s="418"/>
      <c r="BD18" s="300"/>
      <c r="BE18" s="300"/>
      <c r="BF18" s="418" t="s">
        <v>471</v>
      </c>
      <c r="BG18" s="418"/>
      <c r="BH18" s="418"/>
      <c r="BI18" s="419"/>
      <c r="BK18" s="299"/>
      <c r="BL18" s="300"/>
      <c r="BM18" s="300"/>
      <c r="BN18" s="418" t="s">
        <v>471</v>
      </c>
      <c r="BO18" s="418"/>
      <c r="BP18" s="418"/>
      <c r="BQ18" s="418"/>
      <c r="BR18" s="300"/>
      <c r="BS18" s="300"/>
      <c r="BT18" s="418" t="s">
        <v>471</v>
      </c>
      <c r="BU18" s="418"/>
      <c r="BV18" s="418"/>
      <c r="BW18" s="418"/>
      <c r="BX18" s="300"/>
      <c r="BY18" s="300"/>
      <c r="BZ18" s="418" t="s">
        <v>471</v>
      </c>
      <c r="CA18" s="418"/>
      <c r="CB18" s="418"/>
      <c r="CC18" s="418"/>
      <c r="CD18" s="300"/>
      <c r="CE18" s="300"/>
      <c r="CF18" s="418" t="s">
        <v>471</v>
      </c>
      <c r="CG18" s="418"/>
      <c r="CH18" s="418"/>
      <c r="CI18" s="419"/>
    </row>
    <row r="19" spans="1:87" x14ac:dyDescent="0.25">
      <c r="A19" s="342">
        <v>200</v>
      </c>
      <c r="B19" s="342">
        <v>25</v>
      </c>
      <c r="C19" s="342">
        <v>1</v>
      </c>
      <c r="D19" s="342" t="s">
        <v>265</v>
      </c>
      <c r="E19" s="312">
        <f>'Int. Sensitivity-vert'!E19</f>
        <v>1.8537409100289881</v>
      </c>
      <c r="F19" s="287" t="str">
        <f>'Int. Sensitivity-vert'!F19</f>
        <v>A</v>
      </c>
      <c r="G19" s="312">
        <f>'Int. Sensitivity-vert'!G19</f>
        <v>2.3428999999999993</v>
      </c>
      <c r="H19" s="288">
        <f>'Int. Sensitivity-vert'!H19</f>
        <v>2.087090433930054</v>
      </c>
      <c r="I19" s="313" t="str">
        <f>'Int. Sensitivity-vert'!I19</f>
        <v>B</v>
      </c>
      <c r="K19" s="299"/>
      <c r="L19" s="300"/>
      <c r="M19" s="300"/>
      <c r="N19" s="300">
        <v>15</v>
      </c>
      <c r="O19" s="300">
        <v>25</v>
      </c>
      <c r="P19" s="300">
        <v>35</v>
      </c>
      <c r="Q19" s="300">
        <v>45</v>
      </c>
      <c r="R19" s="300"/>
      <c r="S19" s="300"/>
      <c r="T19" s="300">
        <v>15</v>
      </c>
      <c r="U19" s="300">
        <v>25</v>
      </c>
      <c r="V19" s="300">
        <v>35</v>
      </c>
      <c r="W19" s="300">
        <v>45</v>
      </c>
      <c r="X19" s="300"/>
      <c r="Y19" s="300"/>
      <c r="Z19" s="300">
        <v>15</v>
      </c>
      <c r="AA19" s="300">
        <v>25</v>
      </c>
      <c r="AB19" s="300">
        <v>35</v>
      </c>
      <c r="AC19" s="300">
        <v>45</v>
      </c>
      <c r="AD19" s="300"/>
      <c r="AE19" s="300"/>
      <c r="AF19" s="300">
        <v>15</v>
      </c>
      <c r="AG19" s="300">
        <v>25</v>
      </c>
      <c r="AH19" s="300">
        <v>35</v>
      </c>
      <c r="AI19" s="301">
        <v>45</v>
      </c>
      <c r="AK19" s="299"/>
      <c r="AL19" s="300"/>
      <c r="AM19" s="300"/>
      <c r="AN19" s="300">
        <v>15</v>
      </c>
      <c r="AO19" s="300">
        <v>25</v>
      </c>
      <c r="AP19" s="300">
        <v>35</v>
      </c>
      <c r="AQ19" s="300">
        <v>45</v>
      </c>
      <c r="AR19" s="300"/>
      <c r="AS19" s="300"/>
      <c r="AT19" s="300">
        <v>15</v>
      </c>
      <c r="AU19" s="300">
        <v>25</v>
      </c>
      <c r="AV19" s="300">
        <v>35</v>
      </c>
      <c r="AW19" s="300">
        <v>45</v>
      </c>
      <c r="AX19" s="300"/>
      <c r="AY19" s="300"/>
      <c r="AZ19" s="300">
        <v>15</v>
      </c>
      <c r="BA19" s="300">
        <v>25</v>
      </c>
      <c r="BB19" s="300">
        <v>35</v>
      </c>
      <c r="BC19" s="300">
        <v>45</v>
      </c>
      <c r="BD19" s="300"/>
      <c r="BE19" s="300"/>
      <c r="BF19" s="300">
        <v>15</v>
      </c>
      <c r="BG19" s="300">
        <v>25</v>
      </c>
      <c r="BH19" s="300">
        <v>35</v>
      </c>
      <c r="BI19" s="301">
        <v>45</v>
      </c>
      <c r="BK19" s="299"/>
      <c r="BL19" s="300"/>
      <c r="BM19" s="300"/>
      <c r="BN19" s="300">
        <v>15</v>
      </c>
      <c r="BO19" s="300">
        <v>25</v>
      </c>
      <c r="BP19" s="300">
        <v>35</v>
      </c>
      <c r="BQ19" s="300">
        <v>45</v>
      </c>
      <c r="BR19" s="300"/>
      <c r="BS19" s="300"/>
      <c r="BT19" s="300">
        <v>15</v>
      </c>
      <c r="BU19" s="300">
        <v>25</v>
      </c>
      <c r="BV19" s="300">
        <v>35</v>
      </c>
      <c r="BW19" s="300">
        <v>45</v>
      </c>
      <c r="BX19" s="300"/>
      <c r="BY19" s="300"/>
      <c r="BZ19" s="300">
        <v>15</v>
      </c>
      <c r="CA19" s="300">
        <v>25</v>
      </c>
      <c r="CB19" s="300">
        <v>35</v>
      </c>
      <c r="CC19" s="300">
        <v>45</v>
      </c>
      <c r="CD19" s="300"/>
      <c r="CE19" s="300"/>
      <c r="CF19" s="300">
        <v>15</v>
      </c>
      <c r="CG19" s="300">
        <v>25</v>
      </c>
      <c r="CH19" s="300">
        <v>35</v>
      </c>
      <c r="CI19" s="301">
        <v>45</v>
      </c>
    </row>
    <row r="20" spans="1:87" x14ac:dyDescent="0.25">
      <c r="A20" s="342">
        <v>300</v>
      </c>
      <c r="B20" s="342">
        <v>25</v>
      </c>
      <c r="C20" s="342">
        <v>1</v>
      </c>
      <c r="D20" s="342" t="s">
        <v>265</v>
      </c>
      <c r="E20" s="312">
        <f>'Int. Sensitivity-vert'!E20</f>
        <v>2.0954659100289881</v>
      </c>
      <c r="F20" s="287" t="str">
        <f>'Int. Sensitivity-vert'!F20</f>
        <v>B</v>
      </c>
      <c r="G20" s="312">
        <f>'Int. Sensitivity-vert'!G20</f>
        <v>2.5738999999999992</v>
      </c>
      <c r="H20" s="288">
        <f>'Int. Sensitivity-vert'!H20</f>
        <v>2.5456836294818421</v>
      </c>
      <c r="I20" s="313" t="str">
        <f>'Int. Sensitivity-vert'!I20</f>
        <v>B</v>
      </c>
      <c r="K20" s="334" t="s">
        <v>479</v>
      </c>
      <c r="L20" s="420" t="s">
        <v>470</v>
      </c>
      <c r="M20" s="300">
        <v>100</v>
      </c>
      <c r="N20" s="322" cm="1">
        <f t="array" ref="N20">INDEX($E$6:$E$581,MATCH(1,($M20=$A$6:$A$581)*(N$19=$B$6:$B$581)*($O$3=$C$6:$C$581)*($K$21=$D$6:$D$581),0))</f>
        <v>1.4314249999999999</v>
      </c>
      <c r="O20" s="322" cm="1">
        <f t="array" ref="O20">INDEX($E$6:$E$581,MATCH(1,($M20=$A$6:$A$581)*(O$19=$B$6:$B$581)*($O$3=$C$6:$C$581)*($K$21=$D$6:$D$581),0))</f>
        <v>1.5224249999999999</v>
      </c>
      <c r="P20" s="322" cm="1">
        <f t="array" ref="P20">INDEX($E$6:$E$581,MATCH(1,($M20=$A$6:$A$581)*(P$19=$B$6:$B$581)*($O$3=$C$6:$C$581)*($K$21=$D$6:$D$581),0))</f>
        <v>1.6134249999999999</v>
      </c>
      <c r="Q20" s="322" cm="1">
        <f t="array" ref="Q20">INDEX($E$6:$E$581,MATCH(1,($M20=$A$6:$A$581)*(Q$19=$B$6:$B$581)*($O$3=$C$6:$C$581)*($K$21=$D$6:$D$581),0))</f>
        <v>1.7044249999999999</v>
      </c>
      <c r="R20" s="420" t="s">
        <v>470</v>
      </c>
      <c r="S20" s="300">
        <v>100</v>
      </c>
      <c r="T20" s="322" cm="1">
        <f t="array" ref="T20">INDEX($E$6:$E$581,MATCH(1,($S20=$A$6:$A$581)*(T$19=$B$6:$B$581)*($U$3=$C$6:$C$581)*($K$21=$D$6:$D$581),0))</f>
        <v>1.6546457101655287</v>
      </c>
      <c r="U20" s="322" cm="1">
        <f t="array" ref="U20">INDEX($E$6:$E$581,MATCH(1,($S20=$A$6:$A$581)*(U$19=$B$6:$B$581)*($U$3=$C$6:$C$581)*($K$21=$D$6:$D$581),0))</f>
        <v>1.7001457101655288</v>
      </c>
      <c r="V20" s="322" cm="1">
        <f t="array" ref="V20">INDEX($E$6:$E$581,MATCH(1,($S20=$A$6:$A$581)*(V$19=$B$6:$B$581)*($U$3=$C$6:$C$581)*($K$21=$D$6:$D$581),0))</f>
        <v>1.7456457101655287</v>
      </c>
      <c r="W20" s="322" cm="1">
        <f t="array" ref="W20">INDEX($E$6:$E$581,MATCH(1,($S20=$A$6:$A$581)*(W$19=$B$6:$B$581)*($U$3=$C$6:$C$581)*($K$21=$D$6:$D$581),0))</f>
        <v>1.7911457101655288</v>
      </c>
      <c r="X20" s="420" t="s">
        <v>470</v>
      </c>
      <c r="Y20" s="300">
        <v>100</v>
      </c>
      <c r="Z20" s="322" cm="1">
        <f t="array" ref="Z20">INDEX($E$6:$E$581,MATCH(1,($Y20=$A$6:$A$581)*(Z$19=$B$6:$B$581)*($AA$3=$C$6:$C$581)*($K$21=$D$6:$D$581),0))</f>
        <v>1.8572336274186128</v>
      </c>
      <c r="AA20" s="322" cm="1">
        <f t="array" ref="AA20">INDEX($E$6:$E$581,MATCH(1,($Y20=$A$6:$A$581)*(AA$19=$B$6:$B$581)*($AA$3=$C$6:$C$581)*($K$21=$D$6:$D$581),0))</f>
        <v>1.8875669607519461</v>
      </c>
      <c r="AB20" s="322" cm="1">
        <f t="array" ref="AB20">INDEX($E$6:$E$581,MATCH(1,($Y20=$A$6:$A$581)*(AB$19=$B$6:$B$581)*($AA$3=$C$6:$C$581)*($K$21=$D$6:$D$581),0))</f>
        <v>1.9179002940852794</v>
      </c>
      <c r="AC20" s="322" cm="1">
        <f t="array" ref="AC20">INDEX($E$6:$E$581,MATCH(1,($Y20=$A$6:$A$581)*(AC$19=$B$6:$B$581)*($AA$3=$C$6:$C$581)*($K$21=$D$6:$D$581),0))</f>
        <v>1.9482336274186127</v>
      </c>
      <c r="AD20" s="420" t="s">
        <v>470</v>
      </c>
      <c r="AE20" s="300">
        <v>100</v>
      </c>
      <c r="AF20" s="322" cm="1">
        <f t="array" ref="AF20">INDEX($E$6:$E$581,MATCH(1,($AE20=$A$6:$A$581)*(AF$19=$B$6:$B$581)*($AG$3=$C$6:$C$581)*($K$21=$D$6:$D$581),0))</f>
        <v>2.0367420442435358</v>
      </c>
      <c r="AG20" s="322" cm="1">
        <f t="array" ref="AG20">INDEX($E$6:$E$581,MATCH(1,($AE20=$A$6:$A$581)*(AG$19=$B$6:$B$581)*($AG$3=$C$6:$C$581)*($K$21=$D$6:$D$581),0))</f>
        <v>2.0594920442435356</v>
      </c>
      <c r="AH20" s="322" cm="1">
        <f t="array" ref="AH20">INDEX($E$6:$E$581,MATCH(1,($AE20=$A$6:$A$581)*(AH$19=$B$6:$B$581)*($AG$3=$C$6:$C$581)*($K$21=$D$6:$D$581),0))</f>
        <v>2.0822420442435359</v>
      </c>
      <c r="AI20" s="335" cm="1">
        <f t="array" ref="AI20">INDEX($E$6:$E$581,MATCH(1,($AE20=$A$6:$A$581)*(AI$19=$B$6:$B$581)*($AG$3=$C$6:$C$581)*($K$21=$D$6:$D$581),0))</f>
        <v>2.1049920442435357</v>
      </c>
      <c r="AK20" s="334" t="s">
        <v>479</v>
      </c>
      <c r="AL20" s="420" t="s">
        <v>470</v>
      </c>
      <c r="AM20" s="300">
        <v>100</v>
      </c>
      <c r="AN20" s="322" cm="1">
        <f t="array" ref="AN20">INDEX($G$6:$G$581,MATCH(1,($AM20=$A$6:$A$581)*(AN$19=$B$6:$B$581)*($AO$3=$C$6:$C$581)*($K$21=$D$6:$D$581),0))</f>
        <v>2.1118999999999994</v>
      </c>
      <c r="AO20" s="322" cm="1">
        <f t="array" ref="AO20">INDEX($G$6:$G$581,MATCH(1,($AM20=$A$6:$A$581)*(AO$19=$B$6:$B$581)*($AO$3=$C$6:$C$581)*($K$21=$D$6:$D$581),0))</f>
        <v>2.1118999999999994</v>
      </c>
      <c r="AP20" s="322" cm="1">
        <f t="array" ref="AP20">INDEX($G$6:$G$581,MATCH(1,($AM20=$A$6:$A$581)*(AP$19=$B$6:$B$581)*($AO$3=$C$6:$C$581)*($K$21=$D$6:$D$581),0))</f>
        <v>2.1118999999999994</v>
      </c>
      <c r="AQ20" s="322" cm="1">
        <f t="array" ref="AQ20">INDEX($G$6:$G$581,MATCH(1,($AM20=$A$6:$A$581)*(AQ$19=$B$6:$B$581)*($AO$3=$C$6:$C$581)*($K$21=$D$6:$D$581),0))</f>
        <v>2.1118999999999994</v>
      </c>
      <c r="AR20" s="420" t="s">
        <v>470</v>
      </c>
      <c r="AS20" s="300">
        <v>100</v>
      </c>
      <c r="AT20" s="322" cm="1">
        <f t="array" ref="AT20">INDEX($G$6:$G$581,MATCH(1,($AS20=$A$6:$A$581)*(AT$19=$B$6:$B$581)*($AT$3=$C$6:$C$581)*($K$21=$D$6:$D$581),0))</f>
        <v>2.1799999999999997</v>
      </c>
      <c r="AU20" s="322" cm="1">
        <f t="array" ref="AU20">INDEX($G$6:$G$581,MATCH(1,($S20=$A$6:$A$581)*(AU$19=$B$6:$B$581)*($U$3=$C$6:$C$581)*($K$21=$D$6:$D$581),0))</f>
        <v>2.1799999999999997</v>
      </c>
      <c r="AV20" s="322" cm="1">
        <f t="array" ref="AV20">INDEX($G$6:$G$581,MATCH(1,($S20=$A$6:$A$581)*(AV$19=$B$6:$B$581)*($U$3=$C$6:$C$581)*($K$21=$D$6:$D$581),0))</f>
        <v>2.1799999999999997</v>
      </c>
      <c r="AW20" s="322" cm="1">
        <f t="array" ref="AW20">INDEX($G$6:$G$581,MATCH(1,($S20=$A$6:$A$581)*(AW$19=$B$6:$B$581)*($U$3=$C$6:$C$581)*($K$21=$D$6:$D$581),0))</f>
        <v>2.1799999999999997</v>
      </c>
      <c r="AX20" s="420" t="s">
        <v>470</v>
      </c>
      <c r="AY20" s="300">
        <v>100</v>
      </c>
      <c r="AZ20" s="322" cm="1">
        <f t="array" ref="AZ20">INDEX($G$6:$G$581,MATCH(1,($AY20=$A$6:$A$581)*(AZ$19=$B$6:$B$581)*($AZ$3=$C$6:$C$581)*($K$21=$D$6:$D$581),0))</f>
        <v>2.3250999999999995</v>
      </c>
      <c r="BA20" s="322" cm="1">
        <f t="array" ref="BA20">INDEX($G$6:$G$581,MATCH(1,($AY20=$A$6:$A$581)*(BA$19=$B$6:$B$581)*($AZ$3=$C$6:$C$581)*($K$21=$D$6:$D$581),0))</f>
        <v>2.3250999999999995</v>
      </c>
      <c r="BB20" s="322" cm="1">
        <f t="array" ref="BB20">INDEX($G$6:$G$581,MATCH(1,($AY20=$A$6:$A$581)*(BB$19=$B$6:$B$581)*($AZ$3=$C$6:$C$581)*($K$21=$D$6:$D$581),0))</f>
        <v>2.3250999999999995</v>
      </c>
      <c r="BC20" s="322" cm="1">
        <f t="array" ref="BC20">INDEX($G$6:$G$581,MATCH(1,($AY20=$A$6:$A$581)*(BC$19=$B$6:$B$581)*($AZ$3=$C$6:$C$581)*($K$21=$D$6:$D$581),0))</f>
        <v>2.3250999999999995</v>
      </c>
      <c r="BD20" s="420" t="s">
        <v>470</v>
      </c>
      <c r="BE20" s="300">
        <v>100</v>
      </c>
      <c r="BF20" s="322" cm="1">
        <f t="array" ref="BF20">INDEX($G$6:$G$581,MATCH(1,($BE20=$A$6:$A$581)*(BF$19=$B$6:$B$581)*($BF$3=$C$6:$C$581)*($K$21=$D$6:$D$581),0))</f>
        <v>2.4894500000000002</v>
      </c>
      <c r="BG20" s="322" cm="1">
        <f t="array" ref="BG20">INDEX($G$6:$G$581,MATCH(1,($BE20=$A$6:$A$581)*(BG$19=$B$6:$B$581)*($BF$3=$C$6:$C$581)*($K$21=$D$6:$D$581),0))</f>
        <v>2.4894500000000002</v>
      </c>
      <c r="BH20" s="322" cm="1">
        <f t="array" ref="BH20">INDEX($G$6:$G$581,MATCH(1,($BE20=$A$6:$A$581)*(BH$19=$B$6:$B$581)*($BF$3=$C$6:$C$581)*($K$21=$D$6:$D$581),0))</f>
        <v>2.4894500000000002</v>
      </c>
      <c r="BI20" s="322" cm="1">
        <f t="array" ref="BI20">INDEX($G$6:$G$581,MATCH(1,($BE20=$A$6:$A$581)*(BI$19=$B$6:$B$581)*($BF$3=$C$6:$C$581)*($K$21=$D$6:$D$581),0))</f>
        <v>2.4894500000000002</v>
      </c>
      <c r="BK20" s="334" t="s">
        <v>479</v>
      </c>
      <c r="BL20" s="420" t="s">
        <v>470</v>
      </c>
      <c r="BM20" s="300">
        <v>100</v>
      </c>
      <c r="BN20" s="322" cm="1">
        <f t="array" ref="BN20">INDEX($H$6:$H$581,MATCH(1,($AM20=$A$6:$A$581)*(BN$19=$B$6:$B$581)*($AO$3=$C$6:$C$581)*($K$21=$D$6:$D$581),0))</f>
        <v>0.24839999999999987</v>
      </c>
      <c r="BO20" s="322" cm="1">
        <f t="array" ref="BO20">INDEX($H$6:$H$581,MATCH(1,($AM20=$A$6:$A$581)*(BO$19=$B$6:$B$581)*($AO$3=$C$6:$C$581)*($K$21=$D$6:$D$581),0))</f>
        <v>0.33939999999999987</v>
      </c>
      <c r="BP20" s="322" cm="1">
        <f t="array" ref="BP20">INDEX($H$6:$H$581,MATCH(1,($AM20=$A$6:$A$581)*(BP$19=$B$6:$B$581)*($AO$3=$C$6:$C$581)*($K$21=$D$6:$D$581),0))</f>
        <v>0.43039999999999984</v>
      </c>
      <c r="BQ20" s="322" cm="1">
        <f t="array" ref="BQ20">INDEX($H$6:$H$581,MATCH(1,($AM20=$A$6:$A$581)*(BQ$19=$B$6:$B$581)*($AO$3=$C$6:$C$581)*($K$21=$D$6:$D$581),0))</f>
        <v>0.52139999999999986</v>
      </c>
      <c r="BR20" s="420" t="s">
        <v>470</v>
      </c>
      <c r="BS20" s="300">
        <v>100</v>
      </c>
      <c r="BT20" s="322" cm="1">
        <f t="array" ref="BT20">INDEX($H$6:$H$581,MATCH(1,($AS20=$A$6:$A$581)*(BT$19=$B$6:$B$581)*($AT$3=$C$6:$C$581)*($K$21=$D$6:$D$581),0))</f>
        <v>0.31650000000000011</v>
      </c>
      <c r="BU20" s="322" cm="1">
        <f t="array" ref="BU20">INDEX($H$6:$H$581,MATCH(1,($AS20=$A$6:$A$581)*(BU$19=$B$6:$B$581)*($AT$3=$C$6:$C$581)*($K$21=$D$6:$D$581),0))</f>
        <v>0.40750000000000014</v>
      </c>
      <c r="BV20" s="322" cm="1">
        <f t="array" ref="BV20">INDEX($H$6:$H$581,MATCH(1,($AS20=$A$6:$A$581)*(BV$19=$B$6:$B$581)*($AT$3=$C$6:$C$581)*($K$21=$D$6:$D$581),0))</f>
        <v>0.49850000000000011</v>
      </c>
      <c r="BW20" s="322" cm="1">
        <f t="array" ref="BW20">INDEX($H$6:$H$581,MATCH(1,($AS20=$A$6:$A$581)*(BW$19=$B$6:$B$581)*($AT$3=$C$6:$C$581)*($K$21=$D$6:$D$581),0))</f>
        <v>0.58950000000000014</v>
      </c>
      <c r="BX20" s="420" t="s">
        <v>470</v>
      </c>
      <c r="BY20" s="300">
        <v>100</v>
      </c>
      <c r="BZ20" s="322" cm="1">
        <f t="array" ref="BZ20">INDEX($H$6:$H$581,MATCH(1,($AY20=$A$6:$A$581)*(BZ$19=$B$6:$B$581)*($AZ$3=$C$6:$C$581)*($K$21=$D$6:$D$581),0))</f>
        <v>0.56088453301134267</v>
      </c>
      <c r="CA20" s="322" cm="1">
        <f t="array" ref="CA20">INDEX($H$6:$H$581,MATCH(1,($AY20=$A$6:$A$581)*(CA$19=$B$6:$B$581)*($AZ$3=$C$6:$C$581)*($K$21=$D$6:$D$581),0))</f>
        <v>0.65188453301134275</v>
      </c>
      <c r="CB20" s="322" cm="1">
        <f t="array" ref="CB20">INDEX($H$6:$H$581,MATCH(1,($AY20=$A$6:$A$581)*(CB$19=$B$6:$B$581)*($AZ$3=$C$6:$C$581)*($K$21=$D$6:$D$581),0))</f>
        <v>0.74288453301134272</v>
      </c>
      <c r="CC20" s="322" cm="1">
        <f t="array" ref="CC20">INDEX($H$6:$H$581,MATCH(1,($AY20=$A$6:$A$581)*(CC$19=$B$6:$B$581)*($AZ$3=$C$6:$C$581)*($K$21=$D$6:$D$581),0))</f>
        <v>0.83388453301134269</v>
      </c>
      <c r="CD20" s="420" t="s">
        <v>470</v>
      </c>
      <c r="CE20" s="300">
        <v>100</v>
      </c>
      <c r="CF20" s="322" cm="1">
        <f t="array" ref="CF20">INDEX($H$6:$H$581,MATCH(1,($BE20=$A$6:$A$581)*(CF$19=$B$6:$B$581)*($BF$3=$C$6:$C$581)*($K$21=$D$6:$D$581),0))</f>
        <v>0.89442249203321944</v>
      </c>
      <c r="CG20" s="322" cm="1">
        <f t="array" ref="CG20">INDEX($H$6:$H$581,MATCH(1,($BE20=$A$6:$A$581)*(CG$19=$B$6:$B$581)*($BF$3=$C$6:$C$581)*($K$21=$D$6:$D$581),0))</f>
        <v>0.98542249203321952</v>
      </c>
      <c r="CH20" s="322" cm="1">
        <f t="array" ref="CH20">INDEX($H$6:$H$581,MATCH(1,($BE20=$A$6:$A$581)*(CH$19=$B$6:$B$581)*($BF$3=$C$6:$C$581)*($K$21=$D$6:$D$581),0))</f>
        <v>1.0764224920332195</v>
      </c>
      <c r="CI20" s="322" cm="1">
        <f t="array" ref="CI20">INDEX($H$6:$H$581,MATCH(1,($BE20=$A$6:$A$581)*(CI$19=$B$6:$B$581)*($BF$3=$C$6:$C$581)*($K$21=$D$6:$D$581),0))</f>
        <v>1.1674224920332195</v>
      </c>
    </row>
    <row r="21" spans="1:87" x14ac:dyDescent="0.25">
      <c r="A21" s="342">
        <v>400</v>
      </c>
      <c r="B21" s="342">
        <v>25</v>
      </c>
      <c r="C21" s="342">
        <v>1</v>
      </c>
      <c r="D21" s="342" t="s">
        <v>265</v>
      </c>
      <c r="E21" s="312">
        <f>'Int. Sensitivity-vert'!E21</f>
        <v>2.3371909100289878</v>
      </c>
      <c r="F21" s="287" t="str">
        <f>'Int. Sensitivity-vert'!F21</f>
        <v>B</v>
      </c>
      <c r="G21" s="312">
        <f>'Int. Sensitivity-vert'!G21</f>
        <v>2.8048999999999999</v>
      </c>
      <c r="H21" s="288">
        <f>'Int. Sensitivity-vert'!H21</f>
        <v>3.0043582412939411</v>
      </c>
      <c r="I21" s="313" t="str">
        <f>'Int. Sensitivity-vert'!I21</f>
        <v>C</v>
      </c>
      <c r="K21" s="336" t="s">
        <v>266</v>
      </c>
      <c r="L21" s="420"/>
      <c r="M21" s="300">
        <v>200</v>
      </c>
      <c r="N21" s="322" cm="1">
        <f t="array" ref="N21">INDEX($E$6:$E$581,MATCH(1,($M21=$A$6:$A$581)*(N$19=$B$6:$B$581)*($O$3=$C$6:$C$581)*($K$21=$D$6:$D$581),0))</f>
        <v>1.5821499999999999</v>
      </c>
      <c r="O21" s="322" cm="1">
        <f t="array" ref="O21">INDEX($E$6:$E$581,MATCH(1,($M21=$A$6:$A$581)*(O$19=$B$6:$B$581)*($O$3=$C$6:$C$581)*($K$21=$D$6:$D$581),0))</f>
        <v>1.7641500000000001</v>
      </c>
      <c r="P21" s="322" cm="1">
        <f t="array" ref="P21">INDEX($E$6:$E$581,MATCH(1,($M21=$A$6:$A$581)*(P$19=$B$6:$B$581)*($O$3=$C$6:$C$581)*($K$21=$D$6:$D$581),0))</f>
        <v>1.94615</v>
      </c>
      <c r="Q21" s="322" cm="1">
        <f t="array" ref="Q21">INDEX($E$6:$E$581,MATCH(1,($M21=$A$6:$A$581)*(Q$19=$B$6:$B$581)*($O$3=$C$6:$C$581)*($K$21=$D$6:$D$581),0))</f>
        <v>2.1281499999999998</v>
      </c>
      <c r="R21" s="420"/>
      <c r="S21" s="300">
        <v>200</v>
      </c>
      <c r="T21" s="322" cm="1">
        <f t="array" ref="T21">INDEX($E$6:$E$581,MATCH(1,($S21=$A$6:$A$581)*(T$19=$B$6:$B$581)*($U$3=$C$6:$C$581)*($K$21=$D$6:$D$581),0))</f>
        <v>1.737120710165529</v>
      </c>
      <c r="U21" s="322" cm="1">
        <f t="array" ref="U21">INDEX($E$6:$E$581,MATCH(1,($S21=$A$6:$A$581)*(U$19=$B$6:$B$581)*($U$3=$C$6:$C$581)*($K$21=$D$6:$D$581),0))</f>
        <v>1.828120710165529</v>
      </c>
      <c r="V21" s="322" cm="1">
        <f t="array" ref="V21">INDEX($E$6:$E$581,MATCH(1,($S21=$A$6:$A$581)*(V$19=$B$6:$B$581)*($U$3=$C$6:$C$581)*($K$21=$D$6:$D$581),0))</f>
        <v>1.919120710165529</v>
      </c>
      <c r="W21" s="322" cm="1">
        <f t="array" ref="W21">INDEX($E$6:$E$581,MATCH(1,($S21=$A$6:$A$581)*(W$19=$B$6:$B$581)*($U$3=$C$6:$C$581)*($K$21=$D$6:$D$581),0))</f>
        <v>2.0101207101655287</v>
      </c>
      <c r="X21" s="420"/>
      <c r="Y21" s="300">
        <v>200</v>
      </c>
      <c r="Z21" s="322" cm="1">
        <f t="array" ref="Z21">INDEX($E$6:$E$581,MATCH(1,($Y21=$A$6:$A$581)*(Z$19=$B$6:$B$581)*($AA$3=$C$6:$C$581)*($K$21=$D$6:$D$581),0))</f>
        <v>1.9169586274186128</v>
      </c>
      <c r="AA21" s="322" cm="1">
        <f t="array" ref="AA21">INDEX($E$6:$E$581,MATCH(1,($Y21=$A$6:$A$581)*(AA$19=$B$6:$B$581)*($AA$3=$C$6:$C$581)*($K$21=$D$6:$D$581),0))</f>
        <v>1.9776252940852794</v>
      </c>
      <c r="AB21" s="322" cm="1">
        <f t="array" ref="AB21">INDEX($E$6:$E$581,MATCH(1,($Y21=$A$6:$A$581)*(AB$19=$B$6:$B$581)*($AA$3=$C$6:$C$581)*($K$21=$D$6:$D$581),0))</f>
        <v>2.0382919607519461</v>
      </c>
      <c r="AC21" s="322" cm="1">
        <f t="array" ref="AC21">INDEX($E$6:$E$581,MATCH(1,($Y21=$A$6:$A$581)*(AC$19=$B$6:$B$581)*($AA$3=$C$6:$C$581)*($K$21=$D$6:$D$581),0))</f>
        <v>2.0989586274186127</v>
      </c>
      <c r="AD21" s="420"/>
      <c r="AE21" s="300">
        <v>200</v>
      </c>
      <c r="AF21" s="322" cm="1">
        <f t="array" ref="AF21">INDEX($E$6:$E$581,MATCH(1,($AE21=$A$6:$A$581)*(AF$19=$B$6:$B$581)*($AG$3=$C$6:$C$581)*($K$21=$D$6:$D$581),0))</f>
        <v>2.0850920442435354</v>
      </c>
      <c r="AG21" s="322" cm="1">
        <f t="array" ref="AG21">INDEX($E$6:$E$581,MATCH(1,($AE21=$A$6:$A$581)*(AG$19=$B$6:$B$581)*($AG$3=$C$6:$C$581)*($K$21=$D$6:$D$581),0))</f>
        <v>2.1305920442435355</v>
      </c>
      <c r="AH21" s="322" cm="1">
        <f t="array" ref="AH21">INDEX($E$6:$E$581,MATCH(1,($AE21=$A$6:$A$581)*(AH$19=$B$6:$B$581)*($AG$3=$C$6:$C$581)*($K$21=$D$6:$D$581),0))</f>
        <v>2.1760920442435356</v>
      </c>
      <c r="AI21" s="335" cm="1">
        <f t="array" ref="AI21">INDEX($E$6:$E$581,MATCH(1,($AE21=$A$6:$A$581)*(AI$19=$B$6:$B$581)*($AG$3=$C$6:$C$581)*($K$21=$D$6:$D$581),0))</f>
        <v>2.2215920442435353</v>
      </c>
      <c r="AK21" s="336" t="s">
        <v>266</v>
      </c>
      <c r="AL21" s="420"/>
      <c r="AM21" s="300">
        <v>200</v>
      </c>
      <c r="AN21" s="322" cm="1">
        <f t="array" ref="AN21">INDEX($G$6:$G$581,MATCH(1,($AM21=$A$6:$A$581)*(AN$19=$B$6:$B$581)*($AO$3=$C$6:$C$581)*($K$21=$D$6:$D$581),0))</f>
        <v>2.3428999999999993</v>
      </c>
      <c r="AO21" s="322" cm="1">
        <f t="array" ref="AO21">INDEX($G$6:$G$581,MATCH(1,($AM21=$A$6:$A$581)*(AO$19=$B$6:$B$581)*($AO$3=$C$6:$C$581)*($K$21=$D$6:$D$581),0))</f>
        <v>2.3428999999999993</v>
      </c>
      <c r="AP21" s="322" cm="1">
        <f t="array" ref="AP21">INDEX($G$6:$G$581,MATCH(1,($AM21=$A$6:$A$581)*(AP$19=$B$6:$B$581)*($AO$3=$C$6:$C$581)*($K$21=$D$6:$D$581),0))</f>
        <v>2.3428999999999993</v>
      </c>
      <c r="AQ21" s="322" cm="1">
        <f t="array" ref="AQ21">INDEX($G$6:$G$581,MATCH(1,($AM21=$A$6:$A$581)*(AQ$19=$B$6:$B$581)*($AO$3=$C$6:$C$581)*($K$21=$D$6:$D$581),0))</f>
        <v>2.3428999999999993</v>
      </c>
      <c r="AR21" s="420"/>
      <c r="AS21" s="300">
        <v>200</v>
      </c>
      <c r="AT21" s="322" cm="1">
        <f t="array" ref="AT21">INDEX($G$6:$G$581,MATCH(1,($S21=$A$6:$A$581)*(AT$19=$B$6:$B$581)*($U$3=$C$6:$C$581)*($K$21=$D$6:$D$581),0))</f>
        <v>2.2954999999999997</v>
      </c>
      <c r="AU21" s="322" cm="1">
        <f t="array" ref="AU21">INDEX($G$6:$G$581,MATCH(1,($S21=$A$6:$A$581)*(AU$19=$B$6:$B$581)*($U$3=$C$6:$C$581)*($K$21=$D$6:$D$581),0))</f>
        <v>2.2954999999999997</v>
      </c>
      <c r="AV21" s="322" cm="1">
        <f t="array" ref="AV21">INDEX($G$6:$G$581,MATCH(1,($S21=$A$6:$A$581)*(AV$19=$B$6:$B$581)*($U$3=$C$6:$C$581)*($K$21=$D$6:$D$581),0))</f>
        <v>2.2954999999999997</v>
      </c>
      <c r="AW21" s="322" cm="1">
        <f t="array" ref="AW21">INDEX($G$6:$G$581,MATCH(1,($S21=$A$6:$A$581)*(AW$19=$B$6:$B$581)*($U$3=$C$6:$C$581)*($K$21=$D$6:$D$581),0))</f>
        <v>2.2954999999999997</v>
      </c>
      <c r="AX21" s="420"/>
      <c r="AY21" s="300">
        <v>200</v>
      </c>
      <c r="AZ21" s="322" cm="1">
        <f t="array" ref="AZ21">INDEX($G$6:$G$581,MATCH(1,($AY21=$A$6:$A$581)*(AZ$19=$B$6:$B$581)*($AZ$3=$C$6:$C$581)*($K$21=$D$6:$D$581),0))</f>
        <v>2.4020999999999995</v>
      </c>
      <c r="BA21" s="322" cm="1">
        <f t="array" ref="BA21">INDEX($G$6:$G$581,MATCH(1,($AY21=$A$6:$A$581)*(BA$19=$B$6:$B$581)*($AZ$3=$C$6:$C$581)*($K$21=$D$6:$D$581),0))</f>
        <v>2.4020999999999995</v>
      </c>
      <c r="BB21" s="322" cm="1">
        <f t="array" ref="BB21">INDEX($G$6:$G$581,MATCH(1,($AY21=$A$6:$A$581)*(BB$19=$B$6:$B$581)*($AZ$3=$C$6:$C$581)*($K$21=$D$6:$D$581),0))</f>
        <v>2.4020999999999995</v>
      </c>
      <c r="BC21" s="322" cm="1">
        <f t="array" ref="BC21">INDEX($G$6:$G$581,MATCH(1,($AY21=$A$6:$A$581)*(BC$19=$B$6:$B$581)*($AZ$3=$C$6:$C$581)*($K$21=$D$6:$D$581),0))</f>
        <v>2.4020999999999995</v>
      </c>
      <c r="BD21" s="420"/>
      <c r="BE21" s="300">
        <v>200</v>
      </c>
      <c r="BF21" s="322" cm="1">
        <f t="array" ref="BF21">INDEX($G$6:$G$581,MATCH(1,($BE21=$A$6:$A$581)*(BF$19=$B$6:$B$581)*($BF$3=$C$6:$C$581)*($K$21=$D$6:$D$581),0))</f>
        <v>2.5471999999999997</v>
      </c>
      <c r="BG21" s="322" cm="1">
        <f t="array" ref="BG21">INDEX($G$6:$G$581,MATCH(1,($BE21=$A$6:$A$581)*(BG$19=$B$6:$B$581)*($BF$3=$C$6:$C$581)*($K$21=$D$6:$D$581),0))</f>
        <v>2.5471999999999997</v>
      </c>
      <c r="BH21" s="322" cm="1">
        <f t="array" ref="BH21">INDEX($G$6:$G$581,MATCH(1,($BE21=$A$6:$A$581)*(BH$19=$B$6:$B$581)*($BF$3=$C$6:$C$581)*($K$21=$D$6:$D$581),0))</f>
        <v>2.5471999999999997</v>
      </c>
      <c r="BI21" s="322" cm="1">
        <f t="array" ref="BI21">INDEX($G$6:$G$581,MATCH(1,($BE21=$A$6:$A$581)*(BI$19=$B$6:$B$581)*($BF$3=$C$6:$C$581)*($K$21=$D$6:$D$581),0))</f>
        <v>2.5471999999999997</v>
      </c>
      <c r="BK21" s="336" t="s">
        <v>266</v>
      </c>
      <c r="BL21" s="420"/>
      <c r="BM21" s="300">
        <v>200</v>
      </c>
      <c r="BN21" s="322" cm="1">
        <f t="array" ref="BN21">INDEX($H$6:$H$581,MATCH(1,($AM21=$A$6:$A$581)*(BN$19=$B$6:$B$581)*($AO$3=$C$6:$C$581)*($K$21=$D$6:$D$581),0))</f>
        <v>0.61590000000000011</v>
      </c>
      <c r="BO21" s="322" cm="1">
        <f t="array" ref="BO21">INDEX($H$6:$H$581,MATCH(1,($AM21=$A$6:$A$581)*(BO$19=$B$6:$B$581)*($AO$3=$C$6:$C$581)*($K$21=$D$6:$D$581),0))</f>
        <v>0.79790000000000016</v>
      </c>
      <c r="BP21" s="322" cm="1">
        <f t="array" ref="BP21">INDEX($H$6:$H$581,MATCH(1,($AM21=$A$6:$A$581)*(BP$19=$B$6:$B$581)*($AO$3=$C$6:$C$581)*($K$21=$D$6:$D$581),0))</f>
        <v>0.9799000000000001</v>
      </c>
      <c r="BQ21" s="322" cm="1">
        <f t="array" ref="BQ21">INDEX($H$6:$H$581,MATCH(1,($AM21=$A$6:$A$581)*(BQ$19=$B$6:$B$581)*($AO$3=$C$6:$C$581)*($K$21=$D$6:$D$581),0))</f>
        <v>1.1619000000000002</v>
      </c>
      <c r="BR21" s="420"/>
      <c r="BS21" s="300">
        <v>200</v>
      </c>
      <c r="BT21" s="322" cm="1">
        <f t="array" ref="BT21">INDEX($H$6:$H$581,MATCH(1,($AS21=$A$6:$A$581)*(BT$19=$B$6:$B$581)*($AT$3=$C$6:$C$581)*($K$21=$D$6:$D$581),0))</f>
        <v>0.77471557674418912</v>
      </c>
      <c r="BU21" s="322" cm="1">
        <f t="array" ref="BU21">INDEX($H$6:$H$581,MATCH(1,($AS21=$A$6:$A$581)*(BU$19=$B$6:$B$581)*($AT$3=$C$6:$C$581)*($K$21=$D$6:$D$581),0))</f>
        <v>0.95671557674418917</v>
      </c>
      <c r="BV21" s="322" cm="1">
        <f t="array" ref="BV21">INDEX($H$6:$H$581,MATCH(1,($AS21=$A$6:$A$581)*(BV$19=$B$6:$B$581)*($AT$3=$C$6:$C$581)*($K$21=$D$6:$D$581),0))</f>
        <v>1.1387155767441892</v>
      </c>
      <c r="BW21" s="322" cm="1">
        <f t="array" ref="BW21">INDEX($H$6:$H$581,MATCH(1,($AS21=$A$6:$A$581)*(BW$19=$B$6:$B$581)*($AT$3=$C$6:$C$581)*($K$21=$D$6:$D$581),0))</f>
        <v>1.3207155767441892</v>
      </c>
      <c r="BX21" s="420"/>
      <c r="BY21" s="300">
        <v>200</v>
      </c>
      <c r="BZ21" s="322" cm="1">
        <f t="array" ref="BZ21">INDEX($H$6:$H$581,MATCH(1,($AY21=$A$6:$A$581)*(BZ$19=$B$6:$B$581)*($AZ$3=$C$6:$C$581)*($K$21=$D$6:$D$581),0))</f>
        <v>1.1054218377188709</v>
      </c>
      <c r="CA21" s="322" cm="1">
        <f t="array" ref="CA21">INDEX($H$6:$H$581,MATCH(1,($AY21=$A$6:$A$581)*(CA$19=$B$6:$B$581)*($AZ$3=$C$6:$C$581)*($K$21=$D$6:$D$581),0))</f>
        <v>1.2874218377188709</v>
      </c>
      <c r="CB21" s="322" cm="1">
        <f t="array" ref="CB21">INDEX($H$6:$H$581,MATCH(1,($AY21=$A$6:$A$581)*(CB$19=$B$6:$B$581)*($AZ$3=$C$6:$C$581)*($K$21=$D$6:$D$581),0))</f>
        <v>1.4694218377188708</v>
      </c>
      <c r="CC21" s="322" cm="1">
        <f t="array" ref="CC21">INDEX($H$6:$H$581,MATCH(1,($AY21=$A$6:$A$581)*(CC$19=$B$6:$B$581)*($AZ$3=$C$6:$C$581)*($K$21=$D$6:$D$581),0))</f>
        <v>1.6514218377188707</v>
      </c>
      <c r="CD21" s="420"/>
      <c r="CE21" s="300">
        <v>200</v>
      </c>
      <c r="CF21" s="322" cm="1">
        <f t="array" ref="CF21">INDEX($H$6:$H$581,MATCH(1,($BE21=$A$6:$A$581)*(CF$19=$B$6:$B$581)*($BF$3=$C$6:$C$581)*($K$21=$D$6:$D$581),0))</f>
        <v>1.4345329986638018</v>
      </c>
      <c r="CG21" s="322" cm="1">
        <f t="array" ref="CG21">INDEX($H$6:$H$581,MATCH(1,($BE21=$A$6:$A$581)*(CG$19=$B$6:$B$581)*($BF$3=$C$6:$C$581)*($K$21=$D$6:$D$581),0))</f>
        <v>1.6165329986638017</v>
      </c>
      <c r="CH21" s="322" cm="1">
        <f t="array" ref="CH21">INDEX($H$6:$H$581,MATCH(1,($BE21=$A$6:$A$581)*(CH$19=$B$6:$B$581)*($BF$3=$C$6:$C$581)*($K$21=$D$6:$D$581),0))</f>
        <v>1.7985329986638017</v>
      </c>
      <c r="CI21" s="322" cm="1">
        <f t="array" ref="CI21">INDEX($H$6:$H$581,MATCH(1,($BE21=$A$6:$A$581)*(CI$19=$B$6:$B$581)*($BF$3=$C$6:$C$581)*($K$21=$D$6:$D$581),0))</f>
        <v>1.9805329986638016</v>
      </c>
    </row>
    <row r="22" spans="1:87" x14ac:dyDescent="0.25">
      <c r="A22" s="342">
        <v>500</v>
      </c>
      <c r="B22" s="342">
        <v>25</v>
      </c>
      <c r="C22" s="342">
        <v>1</v>
      </c>
      <c r="D22" s="342" t="s">
        <v>265</v>
      </c>
      <c r="E22" s="312">
        <f>'Int. Sensitivity-vert'!E22</f>
        <v>2.5789159100289876</v>
      </c>
      <c r="F22" s="287" t="str">
        <f>'Int. Sensitivity-vert'!F22</f>
        <v>B</v>
      </c>
      <c r="G22" s="312">
        <f>'Int. Sensitivity-vert'!G22</f>
        <v>3.0358999999999998</v>
      </c>
      <c r="H22" s="288">
        <f>'Int. Sensitivity-vert'!H22</f>
        <v>3.4630842365396743</v>
      </c>
      <c r="I22" s="313" t="str">
        <f>'Int. Sensitivity-vert'!I22</f>
        <v>C</v>
      </c>
      <c r="K22" s="299"/>
      <c r="L22" s="420"/>
      <c r="M22" s="300">
        <v>300</v>
      </c>
      <c r="N22" s="322" cm="1">
        <f t="array" ref="N22">INDEX($E$6:$E$581,MATCH(1,($M22=$A$6:$A$581)*(N$19=$B$6:$B$581)*($O$3=$C$6:$C$581)*($K$21=$D$6:$D$581),0))</f>
        <v>1.7328749999999999</v>
      </c>
      <c r="O22" s="322" cm="1">
        <f t="array" ref="O22">INDEX($E$6:$E$581,MATCH(1,($M22=$A$6:$A$581)*(O$19=$B$6:$B$581)*($O$3=$C$6:$C$581)*($K$21=$D$6:$D$581),0))</f>
        <v>2.0058750000000001</v>
      </c>
      <c r="P22" s="322" cm="1">
        <f t="array" ref="P22">INDEX($E$6:$E$581,MATCH(1,($M22=$A$6:$A$581)*(P$19=$B$6:$B$581)*($O$3=$C$6:$C$581)*($K$21=$D$6:$D$581),0))</f>
        <v>2.2788749999999998</v>
      </c>
      <c r="Q22" s="322" cm="1">
        <f t="array" ref="Q22">INDEX($E$6:$E$581,MATCH(1,($M22=$A$6:$A$581)*(Q$19=$B$6:$B$581)*($O$3=$C$6:$C$581)*($K$21=$D$6:$D$581),0))</f>
        <v>2.5518749999999999</v>
      </c>
      <c r="R22" s="420"/>
      <c r="S22" s="300">
        <v>300</v>
      </c>
      <c r="T22" s="322" cm="1">
        <f t="array" ref="T22">INDEX($E$6:$E$581,MATCH(1,($S22=$A$6:$A$581)*(T$19=$B$6:$B$581)*($U$3=$C$6:$C$581)*($K$21=$D$6:$D$581),0))</f>
        <v>1.8195957101655289</v>
      </c>
      <c r="U22" s="322" cm="1">
        <f t="array" ref="U22">INDEX($E$6:$E$581,MATCH(1,($S22=$A$6:$A$581)*(U$19=$B$6:$B$581)*($U$3=$C$6:$C$581)*($K$21=$D$6:$D$581),0))</f>
        <v>1.956095710165529</v>
      </c>
      <c r="V22" s="322" cm="1">
        <f t="array" ref="V22">INDEX($E$6:$E$581,MATCH(1,($S22=$A$6:$A$581)*(V$19=$B$6:$B$581)*($U$3=$C$6:$C$581)*($K$21=$D$6:$D$581),0))</f>
        <v>2.0925957101655288</v>
      </c>
      <c r="W22" s="322" cm="1">
        <f t="array" ref="W22">INDEX($E$6:$E$581,MATCH(1,($S22=$A$6:$A$581)*(W$19=$B$6:$B$581)*($U$3=$C$6:$C$581)*($K$21=$D$6:$D$581),0))</f>
        <v>2.2290957101655291</v>
      </c>
      <c r="X22" s="420"/>
      <c r="Y22" s="300">
        <v>300</v>
      </c>
      <c r="Z22" s="322" cm="1">
        <f t="array" ref="Z22">INDEX($E$6:$E$581,MATCH(1,($Y22=$A$6:$A$581)*(Z$19=$B$6:$B$581)*($AA$3=$C$6:$C$581)*($K$21=$D$6:$D$581),0))</f>
        <v>1.9766836274186128</v>
      </c>
      <c r="AA22" s="322" cm="1">
        <f t="array" ref="AA22">INDEX($E$6:$E$581,MATCH(1,($Y22=$A$6:$A$581)*(AA$19=$B$6:$B$581)*($AA$3=$C$6:$C$581)*($K$21=$D$6:$D$581),0))</f>
        <v>2.0676836274186128</v>
      </c>
      <c r="AB22" s="322" cm="1">
        <f t="array" ref="AB22">INDEX($E$6:$E$581,MATCH(1,($Y22=$A$6:$A$581)*(AB$19=$B$6:$B$581)*($AA$3=$C$6:$C$581)*($K$21=$D$6:$D$581),0))</f>
        <v>2.1586836274186125</v>
      </c>
      <c r="AC22" s="322" cm="1">
        <f t="array" ref="AC22">INDEX($E$6:$E$581,MATCH(1,($Y22=$A$6:$A$581)*(AC$19=$B$6:$B$581)*($AA$3=$C$6:$C$581)*($K$21=$D$6:$D$581),0))</f>
        <v>2.2496836274186127</v>
      </c>
      <c r="AD22" s="420"/>
      <c r="AE22" s="300">
        <v>300</v>
      </c>
      <c r="AF22" s="322" cm="1">
        <f t="array" ref="AF22">INDEX($E$6:$E$581,MATCH(1,($AE22=$A$6:$A$581)*(AF$19=$B$6:$B$581)*($AG$3=$C$6:$C$581)*($K$21=$D$6:$D$581),0))</f>
        <v>2.1334420442435356</v>
      </c>
      <c r="AG22" s="322" cm="1">
        <f t="array" ref="AG22">INDEX($E$6:$E$581,MATCH(1,($AE22=$A$6:$A$581)*(AG$19=$B$6:$B$581)*($AG$3=$C$6:$C$581)*($K$21=$D$6:$D$581),0))</f>
        <v>2.2016920442435355</v>
      </c>
      <c r="AH22" s="322" cm="1">
        <f t="array" ref="AH22">INDEX($E$6:$E$581,MATCH(1,($AE22=$A$6:$A$581)*(AH$19=$B$6:$B$581)*($AG$3=$C$6:$C$581)*($K$21=$D$6:$D$581),0))</f>
        <v>2.2699420442435359</v>
      </c>
      <c r="AI22" s="335" cm="1">
        <f t="array" ref="AI22">INDEX($E$6:$E$581,MATCH(1,($AE22=$A$6:$A$581)*(AI$19=$B$6:$B$581)*($AG$3=$C$6:$C$581)*($K$21=$D$6:$D$581),0))</f>
        <v>2.3381920442435358</v>
      </c>
      <c r="AK22" s="299"/>
      <c r="AL22" s="420"/>
      <c r="AM22" s="300">
        <v>300</v>
      </c>
      <c r="AN22" s="322" cm="1">
        <f t="array" ref="AN22">INDEX($G$6:$G$581,MATCH(1,($AM22=$A$6:$A$581)*(AN$19=$B$6:$B$581)*($AO$3=$C$6:$C$581)*($K$21=$D$6:$D$581),0))</f>
        <v>2.5738999999999992</v>
      </c>
      <c r="AO22" s="322" cm="1">
        <f t="array" ref="AO22">INDEX($G$6:$G$581,MATCH(1,($AM22=$A$6:$A$581)*(AO$19=$B$6:$B$581)*($AO$3=$C$6:$C$581)*($K$21=$D$6:$D$581),0))</f>
        <v>2.5738999999999992</v>
      </c>
      <c r="AP22" s="322" cm="1">
        <f t="array" ref="AP22">INDEX($G$6:$G$581,MATCH(1,($AM22=$A$6:$A$581)*(AP$19=$B$6:$B$581)*($AO$3=$C$6:$C$581)*($K$21=$D$6:$D$581),0))</f>
        <v>2.5738999999999992</v>
      </c>
      <c r="AQ22" s="322" cm="1">
        <f t="array" ref="AQ22">INDEX($G$6:$G$581,MATCH(1,($AM22=$A$6:$A$581)*(AQ$19=$B$6:$B$581)*($AO$3=$C$6:$C$581)*($K$21=$D$6:$D$581),0))</f>
        <v>2.5738999999999992</v>
      </c>
      <c r="AR22" s="420"/>
      <c r="AS22" s="300">
        <v>300</v>
      </c>
      <c r="AT22" s="322" cm="1">
        <f t="array" ref="AT22">INDEX($G$6:$G$581,MATCH(1,($S22=$A$6:$A$581)*(AT$19=$B$6:$B$581)*($U$3=$C$6:$C$581)*($K$21=$D$6:$D$581),0))</f>
        <v>2.4109999999999996</v>
      </c>
      <c r="AU22" s="322" cm="1">
        <f t="array" ref="AU22">INDEX($G$6:$G$581,MATCH(1,($S22=$A$6:$A$581)*(AU$19=$B$6:$B$581)*($U$3=$C$6:$C$581)*($K$21=$D$6:$D$581),0))</f>
        <v>2.4109999999999996</v>
      </c>
      <c r="AV22" s="322" cm="1">
        <f t="array" ref="AV22">INDEX($G$6:$G$581,MATCH(1,($S22=$A$6:$A$581)*(AV$19=$B$6:$B$581)*($U$3=$C$6:$C$581)*($K$21=$D$6:$D$581),0))</f>
        <v>2.4109999999999996</v>
      </c>
      <c r="AW22" s="322" cm="1">
        <f t="array" ref="AW22">INDEX($G$6:$G$581,MATCH(1,($S22=$A$6:$A$581)*(AW$19=$B$6:$B$581)*($U$3=$C$6:$C$581)*($K$21=$D$6:$D$581),0))</f>
        <v>2.4109999999999996</v>
      </c>
      <c r="AX22" s="420"/>
      <c r="AY22" s="300">
        <v>300</v>
      </c>
      <c r="AZ22" s="322" cm="1">
        <f t="array" ref="AZ22">INDEX($G$6:$G$581,MATCH(1,($AY22=$A$6:$A$581)*(AZ$19=$B$6:$B$581)*($AZ$3=$C$6:$C$581)*($K$21=$D$6:$D$581),0))</f>
        <v>2.4790999999999994</v>
      </c>
      <c r="BA22" s="322" cm="1">
        <f t="array" ref="BA22">INDEX($G$6:$G$581,MATCH(1,($AY22=$A$6:$A$581)*(BA$19=$B$6:$B$581)*($AZ$3=$C$6:$C$581)*($K$21=$D$6:$D$581),0))</f>
        <v>2.4790999999999994</v>
      </c>
      <c r="BB22" s="322" cm="1">
        <f t="array" ref="BB22">INDEX($G$6:$G$581,MATCH(1,($AY22=$A$6:$A$581)*(BB$19=$B$6:$B$581)*($AZ$3=$C$6:$C$581)*($K$21=$D$6:$D$581),0))</f>
        <v>2.4790999999999994</v>
      </c>
      <c r="BC22" s="322" cm="1">
        <f t="array" ref="BC22">INDEX($G$6:$G$581,MATCH(1,($AY22=$A$6:$A$581)*(BC$19=$B$6:$B$581)*($AZ$3=$C$6:$C$581)*($K$21=$D$6:$D$581),0))</f>
        <v>2.4790999999999994</v>
      </c>
      <c r="BD22" s="420"/>
      <c r="BE22" s="300">
        <v>300</v>
      </c>
      <c r="BF22" s="322" cm="1">
        <f t="array" ref="BF22">INDEX($G$6:$G$581,MATCH(1,($BE22=$A$6:$A$581)*(BF$19=$B$6:$B$581)*($BF$3=$C$6:$C$581)*($K$21=$D$6:$D$581),0))</f>
        <v>2.6049500000000001</v>
      </c>
      <c r="BG22" s="322" cm="1">
        <f t="array" ref="BG22">INDEX($G$6:$G$581,MATCH(1,($BE22=$A$6:$A$581)*(BG$19=$B$6:$B$581)*($BF$3=$C$6:$C$581)*($K$21=$D$6:$D$581),0))</f>
        <v>2.6049500000000001</v>
      </c>
      <c r="BH22" s="322" cm="1">
        <f t="array" ref="BH22">INDEX($G$6:$G$581,MATCH(1,($BE22=$A$6:$A$581)*(BH$19=$B$6:$B$581)*($BF$3=$C$6:$C$581)*($K$21=$D$6:$D$581),0))</f>
        <v>2.6049500000000001</v>
      </c>
      <c r="BI22" s="322" cm="1">
        <f t="array" ref="BI22">INDEX($G$6:$G$581,MATCH(1,($BE22=$A$6:$A$581)*(BI$19=$B$6:$B$581)*($BF$3=$C$6:$C$581)*($K$21=$D$6:$D$581),0))</f>
        <v>2.6049500000000001</v>
      </c>
      <c r="BK22" s="299"/>
      <c r="BL22" s="420"/>
      <c r="BM22" s="300">
        <v>300</v>
      </c>
      <c r="BN22" s="322" cm="1">
        <f t="array" ref="BN22">INDEX($H$6:$H$581,MATCH(1,($AM22=$A$6:$A$581)*(BN$19=$B$6:$B$581)*($AO$3=$C$6:$C$581)*($K$21=$D$6:$D$581),0))</f>
        <v>1.0895923714552</v>
      </c>
      <c r="BO22" s="322" cm="1">
        <f t="array" ref="BO22">INDEX($H$6:$H$581,MATCH(1,($AM22=$A$6:$A$581)*(BO$19=$B$6:$B$581)*($AO$3=$C$6:$C$581)*($K$21=$D$6:$D$581),0))</f>
        <v>1.3625923714552002</v>
      </c>
      <c r="BP22" s="322" cm="1">
        <f t="array" ref="BP22">INDEX($H$6:$H$581,MATCH(1,($AM22=$A$6:$A$581)*(BP$19=$B$6:$B$581)*($AO$3=$C$6:$C$581)*($K$21=$D$6:$D$581),0))</f>
        <v>1.6355923714552001</v>
      </c>
      <c r="BQ22" s="322" cm="1">
        <f t="array" ref="BQ22">INDEX($H$6:$H$581,MATCH(1,($AM22=$A$6:$A$581)*(BQ$19=$B$6:$B$581)*($AO$3=$C$6:$C$581)*($K$21=$D$6:$D$581),0))</f>
        <v>1.9085923714552</v>
      </c>
      <c r="BR22" s="420"/>
      <c r="BS22" s="300">
        <v>300</v>
      </c>
      <c r="BT22" s="322" cm="1">
        <f t="array" ref="BT22">INDEX($H$6:$H$581,MATCH(1,($AS22=$A$6:$A$581)*(BT$19=$B$6:$B$581)*($AT$3=$C$6:$C$581)*($K$21=$D$6:$D$581),0))</f>
        <v>1.2316794505887969</v>
      </c>
      <c r="BU22" s="322" cm="1">
        <f t="array" ref="BU22">INDEX($H$6:$H$581,MATCH(1,($AS22=$A$6:$A$581)*(BU$19=$B$6:$B$581)*($AT$3=$C$6:$C$581)*($K$21=$D$6:$D$581),0))</f>
        <v>1.5046794505887968</v>
      </c>
      <c r="BV22" s="322" cm="1">
        <f t="array" ref="BV22">INDEX($H$6:$H$581,MATCH(1,($AS22=$A$6:$A$581)*(BV$19=$B$6:$B$581)*($AT$3=$C$6:$C$581)*($K$21=$D$6:$D$581),0))</f>
        <v>1.7776794505887969</v>
      </c>
      <c r="BW22" s="322" cm="1">
        <f t="array" ref="BW22">INDEX($H$6:$H$581,MATCH(1,($AS22=$A$6:$A$581)*(BW$19=$B$6:$B$581)*($AT$3=$C$6:$C$581)*($K$21=$D$6:$D$581),0))</f>
        <v>2.0506794505887971</v>
      </c>
      <c r="BX22" s="420"/>
      <c r="BY22" s="300">
        <v>300</v>
      </c>
      <c r="BZ22" s="322" cm="1">
        <f t="array" ref="BZ22">INDEX($H$6:$H$581,MATCH(1,($AY22=$A$6:$A$581)*(BZ$19=$B$6:$B$581)*($AZ$3=$C$6:$C$581)*($K$21=$D$6:$D$581),0))</f>
        <v>1.5383256524334168</v>
      </c>
      <c r="CA22" s="322" cm="1">
        <f t="array" ref="CA22">INDEX($H$6:$H$581,MATCH(1,($AY22=$A$6:$A$581)*(CA$19=$B$6:$B$581)*($AZ$3=$C$6:$C$581)*($K$21=$D$6:$D$581),0))</f>
        <v>1.8113256524334167</v>
      </c>
      <c r="CB22" s="322" cm="1">
        <f t="array" ref="CB22">INDEX($H$6:$H$581,MATCH(1,($AY22=$A$6:$A$581)*(CB$19=$B$6:$B$581)*($AZ$3=$C$6:$C$581)*($K$21=$D$6:$D$581),0))</f>
        <v>2.0843256524334168</v>
      </c>
      <c r="CC22" s="322" cm="1">
        <f t="array" ref="CC22">INDEX($H$6:$H$581,MATCH(1,($AY22=$A$6:$A$581)*(CC$19=$B$6:$B$581)*($AZ$3=$C$6:$C$581)*($K$21=$D$6:$D$581),0))</f>
        <v>2.357325652433417</v>
      </c>
      <c r="CD22" s="420"/>
      <c r="CE22" s="300">
        <v>300</v>
      </c>
      <c r="CF22" s="322" cm="1">
        <f t="array" ref="CF22">INDEX($H$6:$H$581,MATCH(1,($BE22=$A$6:$A$581)*(CF$19=$B$6:$B$581)*($BF$3=$C$6:$C$581)*($K$21=$D$6:$D$581),0))</f>
        <v>1.8640875292358934</v>
      </c>
      <c r="CG22" s="322" cm="1">
        <f t="array" ref="CG22">INDEX($H$6:$H$581,MATCH(1,($BE22=$A$6:$A$581)*(CG$19=$B$6:$B$581)*($BF$3=$C$6:$C$581)*($K$21=$D$6:$D$581),0))</f>
        <v>2.1370875292358935</v>
      </c>
      <c r="CH22" s="322" cm="1">
        <f t="array" ref="CH22">INDEX($H$6:$H$581,MATCH(1,($BE22=$A$6:$A$581)*(CH$19=$B$6:$B$581)*($BF$3=$C$6:$C$581)*($K$21=$D$6:$D$581),0))</f>
        <v>2.4100875292358932</v>
      </c>
      <c r="CI22" s="322" cm="1">
        <f t="array" ref="CI22">INDEX($H$6:$H$581,MATCH(1,($BE22=$A$6:$A$581)*(CI$19=$B$6:$B$581)*($BF$3=$C$6:$C$581)*($K$21=$D$6:$D$581),0))</f>
        <v>2.6830875292358933</v>
      </c>
    </row>
    <row r="23" spans="1:87" x14ac:dyDescent="0.25">
      <c r="A23" s="342">
        <v>600</v>
      </c>
      <c r="B23" s="342">
        <v>25</v>
      </c>
      <c r="C23" s="342">
        <v>1</v>
      </c>
      <c r="D23" s="342" t="s">
        <v>265</v>
      </c>
      <c r="E23" s="312">
        <f>'Int. Sensitivity-vert'!E23</f>
        <v>2.8206409100289878</v>
      </c>
      <c r="F23" s="287" t="str">
        <f>'Int. Sensitivity-vert'!F23</f>
        <v>C</v>
      </c>
      <c r="G23" s="312">
        <f>'Int. Sensitivity-vert'!G23</f>
        <v>3.2668999999999997</v>
      </c>
      <c r="H23" s="288">
        <f>'Int. Sensitivity-vert'!H23</f>
        <v>3.921870362085782</v>
      </c>
      <c r="I23" s="313" t="str">
        <f>'Int. Sensitivity-vert'!I23</f>
        <v>C</v>
      </c>
      <c r="K23" s="299"/>
      <c r="L23" s="420"/>
      <c r="M23" s="300">
        <v>400</v>
      </c>
      <c r="N23" s="322" cm="1">
        <f t="array" ref="N23">INDEX($E$6:$E$581,MATCH(1,($M23=$A$6:$A$581)*(N$19=$B$6:$B$581)*($O$3=$C$6:$C$581)*($K$21=$D$6:$D$581),0))</f>
        <v>1.8835999999999997</v>
      </c>
      <c r="O23" s="322" cm="1">
        <f t="array" ref="O23">INDEX($E$6:$E$581,MATCH(1,($M23=$A$6:$A$581)*(O$19=$B$6:$B$581)*($O$3=$C$6:$C$581)*($K$21=$D$6:$D$581),0))</f>
        <v>2.2475999999999998</v>
      </c>
      <c r="P23" s="322" cm="1">
        <f t="array" ref="P23">INDEX($E$6:$E$581,MATCH(1,($M23=$A$6:$A$581)*(P$19=$B$6:$B$581)*($O$3=$C$6:$C$581)*($K$21=$D$6:$D$581),0))</f>
        <v>2.6115999999999997</v>
      </c>
      <c r="Q23" s="322" cm="1">
        <f t="array" ref="Q23">INDEX($E$6:$E$581,MATCH(1,($M23=$A$6:$A$581)*(Q$19=$B$6:$B$581)*($O$3=$C$6:$C$581)*($K$21=$D$6:$D$581),0))</f>
        <v>2.9755999999999996</v>
      </c>
      <c r="R23" s="420"/>
      <c r="S23" s="300">
        <v>400</v>
      </c>
      <c r="T23" s="322" cm="1">
        <f t="array" ref="T23">INDEX($E$6:$E$581,MATCH(1,($S23=$A$6:$A$581)*(T$19=$B$6:$B$581)*($U$3=$C$6:$C$581)*($K$21=$D$6:$D$581),0))</f>
        <v>1.9020707101655288</v>
      </c>
      <c r="U23" s="322" cm="1">
        <f t="array" ref="U23">INDEX($E$6:$E$581,MATCH(1,($S23=$A$6:$A$581)*(U$19=$B$6:$B$581)*($U$3=$C$6:$C$581)*($K$21=$D$6:$D$581),0))</f>
        <v>2.0840707101655291</v>
      </c>
      <c r="V23" s="322" cm="1">
        <f t="array" ref="V23">INDEX($E$6:$E$581,MATCH(1,($S23=$A$6:$A$581)*(V$19=$B$6:$B$581)*($U$3=$C$6:$C$581)*($K$21=$D$6:$D$581),0))</f>
        <v>2.2660707101655291</v>
      </c>
      <c r="W23" s="322" cm="1">
        <f t="array" ref="W23">INDEX($E$6:$E$581,MATCH(1,($S23=$A$6:$A$581)*(W$19=$B$6:$B$581)*($U$3=$C$6:$C$581)*($K$21=$D$6:$D$581),0))</f>
        <v>2.448070710165529</v>
      </c>
      <c r="X23" s="420"/>
      <c r="Y23" s="300">
        <v>400</v>
      </c>
      <c r="Z23" s="322" cm="1">
        <f t="array" ref="Z23">INDEX($E$6:$E$581,MATCH(1,($Y23=$A$6:$A$581)*(Z$19=$B$6:$B$581)*($AA$3=$C$6:$C$581)*($K$21=$D$6:$D$581),0))</f>
        <v>2.0364086274186128</v>
      </c>
      <c r="AA23" s="322" cm="1">
        <f t="array" ref="AA23">INDEX($E$6:$E$581,MATCH(1,($Y23=$A$6:$A$581)*(AA$19=$B$6:$B$581)*($AA$3=$C$6:$C$581)*($K$21=$D$6:$D$581),0))</f>
        <v>2.1577419607519461</v>
      </c>
      <c r="AB23" s="322" cm="1">
        <f t="array" ref="AB23">INDEX($E$6:$E$581,MATCH(1,($Y23=$A$6:$A$581)*(AB$19=$B$6:$B$581)*($AA$3=$C$6:$C$581)*($K$21=$D$6:$D$581),0))</f>
        <v>2.2790752940852794</v>
      </c>
      <c r="AC23" s="322" cm="1">
        <f t="array" ref="AC23">INDEX($E$6:$E$581,MATCH(1,($Y23=$A$6:$A$581)*(AC$19=$B$6:$B$581)*($AA$3=$C$6:$C$581)*($K$21=$D$6:$D$581),0))</f>
        <v>2.4004086274186127</v>
      </c>
      <c r="AD23" s="420"/>
      <c r="AE23" s="300">
        <v>400</v>
      </c>
      <c r="AF23" s="322" cm="1">
        <f t="array" ref="AF23">INDEX($E$6:$E$581,MATCH(1,($AE23=$A$6:$A$581)*(AF$19=$B$6:$B$581)*($AG$3=$C$6:$C$581)*($K$21=$D$6:$D$581),0))</f>
        <v>2.1817920442435357</v>
      </c>
      <c r="AG23" s="322" cm="1">
        <f t="array" ref="AG23">INDEX($E$6:$E$581,MATCH(1,($AE23=$A$6:$A$581)*(AG$19=$B$6:$B$581)*($AG$3=$C$6:$C$581)*($K$21=$D$6:$D$581),0))</f>
        <v>2.2727920442435359</v>
      </c>
      <c r="AH23" s="322" cm="1">
        <f t="array" ref="AH23">INDEX($E$6:$E$581,MATCH(1,($AE23=$A$6:$A$581)*(AH$19=$B$6:$B$581)*($AG$3=$C$6:$C$581)*($K$21=$D$6:$D$581),0))</f>
        <v>2.3637920442435356</v>
      </c>
      <c r="AI23" s="335" cm="1">
        <f t="array" ref="AI23">INDEX($E$6:$E$581,MATCH(1,($AE23=$A$6:$A$581)*(AI$19=$B$6:$B$581)*($AG$3=$C$6:$C$581)*($K$21=$D$6:$D$581),0))</f>
        <v>2.4547920442435358</v>
      </c>
      <c r="AK23" s="299"/>
      <c r="AL23" s="420"/>
      <c r="AM23" s="300">
        <v>400</v>
      </c>
      <c r="AN23" s="322" cm="1">
        <f t="array" ref="AN23">INDEX($G$6:$G$581,MATCH(1,($AM23=$A$6:$A$581)*(AN$19=$B$6:$B$581)*($AO$3=$C$6:$C$581)*($K$21=$D$6:$D$581),0))</f>
        <v>2.8048999999999999</v>
      </c>
      <c r="AO23" s="322" cm="1">
        <f t="array" ref="AO23">INDEX($G$6:$G$581,MATCH(1,($AM23=$A$6:$A$581)*(AO$19=$B$6:$B$581)*($AO$3=$C$6:$C$581)*($K$21=$D$6:$D$581),0))</f>
        <v>2.8048999999999999</v>
      </c>
      <c r="AP23" s="322" cm="1">
        <f t="array" ref="AP23">INDEX($G$6:$G$581,MATCH(1,($AM23=$A$6:$A$581)*(AP$19=$B$6:$B$581)*($AO$3=$C$6:$C$581)*($K$21=$D$6:$D$581),0))</f>
        <v>2.8048999999999999</v>
      </c>
      <c r="AQ23" s="322" cm="1">
        <f t="array" ref="AQ23">INDEX($G$6:$G$581,MATCH(1,($AM23=$A$6:$A$581)*(AQ$19=$B$6:$B$581)*($AO$3=$C$6:$C$581)*($K$21=$D$6:$D$581),0))</f>
        <v>2.8048999999999999</v>
      </c>
      <c r="AR23" s="420"/>
      <c r="AS23" s="300">
        <v>400</v>
      </c>
      <c r="AT23" s="322" cm="1">
        <f t="array" ref="AT23">INDEX($G$6:$G$581,MATCH(1,($S23=$A$6:$A$581)*(AT$19=$B$6:$B$581)*($U$3=$C$6:$C$581)*($K$21=$D$6:$D$581),0))</f>
        <v>2.5264999999999995</v>
      </c>
      <c r="AU23" s="322" cm="1">
        <f t="array" ref="AU23">INDEX($G$6:$G$581,MATCH(1,($S23=$A$6:$A$581)*(AU$19=$B$6:$B$581)*($U$3=$C$6:$C$581)*($K$21=$D$6:$D$581),0))</f>
        <v>2.5264999999999995</v>
      </c>
      <c r="AV23" s="322" cm="1">
        <f t="array" ref="AV23">INDEX($G$6:$G$581,MATCH(1,($S23=$A$6:$A$581)*(AV$19=$B$6:$B$581)*($U$3=$C$6:$C$581)*($K$21=$D$6:$D$581),0))</f>
        <v>2.5264999999999995</v>
      </c>
      <c r="AW23" s="322" cm="1">
        <f t="array" ref="AW23">INDEX($G$6:$G$581,MATCH(1,($S23=$A$6:$A$581)*(AW$19=$B$6:$B$581)*($U$3=$C$6:$C$581)*($K$21=$D$6:$D$581),0))</f>
        <v>2.5264999999999995</v>
      </c>
      <c r="AX23" s="420"/>
      <c r="AY23" s="300">
        <v>400</v>
      </c>
      <c r="AZ23" s="322" cm="1">
        <f t="array" ref="AZ23">INDEX($G$6:$G$581,MATCH(1,($AY23=$A$6:$A$581)*(AZ$19=$B$6:$B$581)*($AZ$3=$C$6:$C$581)*($K$21=$D$6:$D$581),0))</f>
        <v>2.5560999999999994</v>
      </c>
      <c r="BA23" s="322" cm="1">
        <f t="array" ref="BA23">INDEX($G$6:$G$581,MATCH(1,($AY23=$A$6:$A$581)*(BA$19=$B$6:$B$581)*($AZ$3=$C$6:$C$581)*($K$21=$D$6:$D$581),0))</f>
        <v>2.5560999999999994</v>
      </c>
      <c r="BB23" s="322" cm="1">
        <f t="array" ref="BB23">INDEX($G$6:$G$581,MATCH(1,($AY23=$A$6:$A$581)*(BB$19=$B$6:$B$581)*($AZ$3=$C$6:$C$581)*($K$21=$D$6:$D$581),0))</f>
        <v>2.5560999999999994</v>
      </c>
      <c r="BC23" s="322" cm="1">
        <f t="array" ref="BC23">INDEX($G$6:$G$581,MATCH(1,($AY23=$A$6:$A$581)*(BC$19=$B$6:$B$581)*($AZ$3=$C$6:$C$581)*($K$21=$D$6:$D$581),0))</f>
        <v>2.5560999999999994</v>
      </c>
      <c r="BD23" s="420"/>
      <c r="BE23" s="300">
        <v>400</v>
      </c>
      <c r="BF23" s="322" cm="1">
        <f t="array" ref="BF23">INDEX($G$6:$G$581,MATCH(1,($BE23=$A$6:$A$581)*(BF$19=$B$6:$B$581)*($BF$3=$C$6:$C$581)*($K$21=$D$6:$D$581),0))</f>
        <v>2.6626999999999996</v>
      </c>
      <c r="BG23" s="322" cm="1">
        <f t="array" ref="BG23">INDEX($G$6:$G$581,MATCH(1,($BE23=$A$6:$A$581)*(BG$19=$B$6:$B$581)*($BF$3=$C$6:$C$581)*($K$21=$D$6:$D$581),0))</f>
        <v>2.6626999999999996</v>
      </c>
      <c r="BH23" s="322" cm="1">
        <f t="array" ref="BH23">INDEX($G$6:$G$581,MATCH(1,($BE23=$A$6:$A$581)*(BH$19=$B$6:$B$581)*($BF$3=$C$6:$C$581)*($K$21=$D$6:$D$581),0))</f>
        <v>2.6626999999999996</v>
      </c>
      <c r="BI23" s="322" cm="1">
        <f t="array" ref="BI23">INDEX($G$6:$G$581,MATCH(1,($BE23=$A$6:$A$581)*(BI$19=$B$6:$B$581)*($BF$3=$C$6:$C$581)*($K$21=$D$6:$D$581),0))</f>
        <v>2.6626999999999996</v>
      </c>
      <c r="BK23" s="299"/>
      <c r="BL23" s="420"/>
      <c r="BM23" s="300">
        <v>400</v>
      </c>
      <c r="BN23" s="322" cm="1">
        <f t="array" ref="BN23">INDEX($H$6:$H$581,MATCH(1,($AM23=$A$6:$A$581)*(BN$19=$B$6:$B$581)*($AO$3=$C$6:$C$581)*($K$21=$D$6:$D$581),0))</f>
        <v>1.5990484020062783</v>
      </c>
      <c r="BO23" s="322" cm="1">
        <f t="array" ref="BO23">INDEX($H$6:$H$581,MATCH(1,($AM23=$A$6:$A$581)*(BO$19=$B$6:$B$581)*($AO$3=$C$6:$C$581)*($K$21=$D$6:$D$581),0))</f>
        <v>1.9630484020062782</v>
      </c>
      <c r="BP23" s="322" cm="1">
        <f t="array" ref="BP23">INDEX($H$6:$H$581,MATCH(1,($AM23=$A$6:$A$581)*(BP$19=$B$6:$B$581)*($AO$3=$C$6:$C$581)*($K$21=$D$6:$D$581),0))</f>
        <v>2.327048402006278</v>
      </c>
      <c r="BQ23" s="322" cm="1">
        <f t="array" ref="BQ23">INDEX($H$6:$H$581,MATCH(1,($AM23=$A$6:$A$581)*(BQ$19=$B$6:$B$581)*($AO$3=$C$6:$C$581)*($K$21=$D$6:$D$581),0))</f>
        <v>2.6910484020062779</v>
      </c>
      <c r="BR23" s="420"/>
      <c r="BS23" s="300">
        <v>400</v>
      </c>
      <c r="BT23" s="322" cm="1">
        <f t="array" ref="BT23">INDEX($H$6:$H$581,MATCH(1,($AS23=$A$6:$A$581)*(BT$19=$B$6:$B$581)*($AT$3=$C$6:$C$581)*($K$21=$D$6:$D$581),0))</f>
        <v>1.6413357439510716</v>
      </c>
      <c r="BU23" s="322" cm="1">
        <f t="array" ref="BU23">INDEX($H$6:$H$581,MATCH(1,($AS23=$A$6:$A$581)*(BU$19=$B$6:$B$581)*($AT$3=$C$6:$C$581)*($K$21=$D$6:$D$581),0))</f>
        <v>2.0053357439510719</v>
      </c>
      <c r="BV23" s="322" cm="1">
        <f t="array" ref="BV23">INDEX($H$6:$H$581,MATCH(1,($AS23=$A$6:$A$581)*(BV$19=$B$6:$B$581)*($AT$3=$C$6:$C$581)*($K$21=$D$6:$D$581),0))</f>
        <v>2.3693357439510718</v>
      </c>
      <c r="BW23" s="322" cm="1">
        <f t="array" ref="BW23">INDEX($H$6:$H$581,MATCH(1,($AS23=$A$6:$A$581)*(BW$19=$B$6:$B$581)*($AT$3=$C$6:$C$581)*($K$21=$D$6:$D$581),0))</f>
        <v>2.7333357439510717</v>
      </c>
      <c r="BX23" s="420"/>
      <c r="BY23" s="300">
        <v>400</v>
      </c>
      <c r="BZ23" s="322" cm="1">
        <f t="array" ref="BZ23">INDEX($H$6:$H$581,MATCH(1,($AY23=$A$6:$A$581)*(BZ$19=$B$6:$B$581)*($AZ$3=$C$6:$C$581)*($K$21=$D$6:$D$581),0))</f>
        <v>1.9260864477383945</v>
      </c>
      <c r="CA23" s="322" cm="1">
        <f t="array" ref="CA23">INDEX($H$6:$H$581,MATCH(1,($AY23=$A$6:$A$581)*(CA$19=$B$6:$B$581)*($AZ$3=$C$6:$C$581)*($K$21=$D$6:$D$581),0))</f>
        <v>2.2900864477383944</v>
      </c>
      <c r="CB23" s="322" cm="1">
        <f t="array" ref="CB23">INDEX($H$6:$H$581,MATCH(1,($AY23=$A$6:$A$581)*(CB$19=$B$6:$B$581)*($AZ$3=$C$6:$C$581)*($K$21=$D$6:$D$581),0))</f>
        <v>2.6540864477383943</v>
      </c>
      <c r="CC23" s="322" cm="1">
        <f t="array" ref="CC23">INDEX($H$6:$H$581,MATCH(1,($AY23=$A$6:$A$581)*(CC$19=$B$6:$B$581)*($AZ$3=$C$6:$C$581)*($K$21=$D$6:$D$581),0))</f>
        <v>3.0180864477383942</v>
      </c>
      <c r="CD23" s="420"/>
      <c r="CE23" s="300">
        <v>400</v>
      </c>
      <c r="CF23" s="322" cm="1">
        <f t="array" ref="CF23">INDEX($H$6:$H$581,MATCH(1,($BE23=$A$6:$A$581)*(CF$19=$B$6:$B$581)*($BF$3=$C$6:$C$581)*($K$21=$D$6:$D$581),0))</f>
        <v>2.2499770214665875</v>
      </c>
      <c r="CG23" s="322" cm="1">
        <f t="array" ref="CG23">INDEX($H$6:$H$581,MATCH(1,($BE23=$A$6:$A$581)*(CG$19=$B$6:$B$581)*($BF$3=$C$6:$C$581)*($K$21=$D$6:$D$581),0))</f>
        <v>2.6139770214665874</v>
      </c>
      <c r="CH23" s="322" cm="1">
        <f t="array" ref="CH23">INDEX($H$6:$H$581,MATCH(1,($BE23=$A$6:$A$581)*(CH$19=$B$6:$B$581)*($BF$3=$C$6:$C$581)*($K$21=$D$6:$D$581),0))</f>
        <v>2.9779770214665873</v>
      </c>
      <c r="CI23" s="322" cm="1">
        <f t="array" ref="CI23">INDEX($H$6:$H$581,MATCH(1,($BE23=$A$6:$A$581)*(CI$19=$B$6:$B$581)*($BF$3=$C$6:$C$581)*($K$21=$D$6:$D$581),0))</f>
        <v>3.3419770214665871</v>
      </c>
    </row>
    <row r="24" spans="1:87" x14ac:dyDescent="0.25">
      <c r="A24" s="342">
        <v>700</v>
      </c>
      <c r="B24" s="342">
        <v>25</v>
      </c>
      <c r="C24" s="342">
        <v>1</v>
      </c>
      <c r="D24" s="342" t="s">
        <v>265</v>
      </c>
      <c r="E24" s="312">
        <f>'Int. Sensitivity-vert'!E24</f>
        <v>3.0623659100289879</v>
      </c>
      <c r="F24" s="287" t="str">
        <f>'Int. Sensitivity-vert'!F24</f>
        <v>C</v>
      </c>
      <c r="G24" s="312">
        <f>'Int. Sensitivity-vert'!G24</f>
        <v>3.4978999999999996</v>
      </c>
      <c r="H24" s="288">
        <f>'Int. Sensitivity-vert'!H24</f>
        <v>4.3807281935195572</v>
      </c>
      <c r="I24" s="313" t="str">
        <f>'Int. Sensitivity-vert'!I24</f>
        <v>C</v>
      </c>
      <c r="K24" s="299"/>
      <c r="L24" s="420"/>
      <c r="M24" s="300">
        <v>500</v>
      </c>
      <c r="N24" s="322" cm="1">
        <f t="array" ref="N24">INDEX($E$6:$E$581,MATCH(1,($M24=$A$6:$A$581)*(N$19=$B$6:$B$581)*($O$3=$C$6:$C$581)*($K$21=$D$6:$D$581),0))</f>
        <v>2.0343249999999999</v>
      </c>
      <c r="O24" s="322" cm="1">
        <f t="array" ref="O24">INDEX($E$6:$E$581,MATCH(1,($M24=$A$6:$A$581)*(O$19=$B$6:$B$581)*($O$3=$C$6:$C$581)*($K$21=$D$6:$D$581),0))</f>
        <v>2.4893249999999996</v>
      </c>
      <c r="P24" s="322" cm="1">
        <f t="array" ref="P24">INDEX($E$6:$E$581,MATCH(1,($M24=$A$6:$A$581)*(P$19=$B$6:$B$581)*($O$3=$C$6:$C$581)*($K$21=$D$6:$D$581),0))</f>
        <v>2.9443249999999996</v>
      </c>
      <c r="Q24" s="322" cm="1">
        <f t="array" ref="Q24">INDEX($E$6:$E$581,MATCH(1,($M24=$A$6:$A$581)*(Q$19=$B$6:$B$581)*($O$3=$C$6:$C$581)*($K$21=$D$6:$D$581),0))</f>
        <v>3.3993249999999997</v>
      </c>
      <c r="R24" s="420"/>
      <c r="S24" s="300">
        <v>500</v>
      </c>
      <c r="T24" s="322" cm="1">
        <f t="array" ref="T24">INDEX($E$6:$E$581,MATCH(1,($S24=$A$6:$A$581)*(T$19=$B$6:$B$581)*($U$3=$C$6:$C$581)*($K$21=$D$6:$D$581),0))</f>
        <v>1.9845457101655288</v>
      </c>
      <c r="U24" s="322" cm="1">
        <f t="array" ref="U24">INDEX($E$6:$E$581,MATCH(1,($S24=$A$6:$A$581)*(U$19=$B$6:$B$581)*($U$3=$C$6:$C$581)*($K$21=$D$6:$D$581),0))</f>
        <v>2.2120457101655289</v>
      </c>
      <c r="V24" s="322" cm="1">
        <f t="array" ref="V24">INDEX($E$6:$E$581,MATCH(1,($S24=$A$6:$A$581)*(V$19=$B$6:$B$581)*($U$3=$C$6:$C$581)*($K$21=$D$6:$D$581),0))</f>
        <v>2.4395457101655289</v>
      </c>
      <c r="W24" s="322" cm="1">
        <f t="array" ref="W24">INDEX($E$6:$E$581,MATCH(1,($S24=$A$6:$A$581)*(W$19=$B$6:$B$581)*($U$3=$C$6:$C$581)*($K$21=$D$6:$D$581),0))</f>
        <v>2.6670457101655285</v>
      </c>
      <c r="X24" s="420"/>
      <c r="Y24" s="300">
        <v>500</v>
      </c>
      <c r="Z24" s="322" cm="1">
        <f t="array" ref="Z24">INDEX($E$6:$E$581,MATCH(1,($Y24=$A$6:$A$581)*(Z$19=$B$6:$B$581)*($AA$3=$C$6:$C$581)*($K$21=$D$6:$D$581),0))</f>
        <v>2.0961336274186126</v>
      </c>
      <c r="AA24" s="322" cm="1">
        <f t="array" ref="AA24">INDEX($E$6:$E$581,MATCH(1,($Y24=$A$6:$A$581)*(AA$19=$B$6:$B$581)*($AA$3=$C$6:$C$581)*($K$21=$D$6:$D$581),0))</f>
        <v>2.247800294085279</v>
      </c>
      <c r="AB24" s="322" cm="1">
        <f t="array" ref="AB24">INDEX($E$6:$E$581,MATCH(1,($Y24=$A$6:$A$581)*(AB$19=$B$6:$B$581)*($AA$3=$C$6:$C$581)*($K$21=$D$6:$D$581),0))</f>
        <v>2.3994669607519459</v>
      </c>
      <c r="AC24" s="322" cm="1">
        <f t="array" ref="AC24">INDEX($E$6:$E$581,MATCH(1,($Y24=$A$6:$A$581)*(AC$19=$B$6:$B$581)*($AA$3=$C$6:$C$581)*($K$21=$D$6:$D$581),0))</f>
        <v>2.5511336274186127</v>
      </c>
      <c r="AD24" s="420"/>
      <c r="AE24" s="300">
        <v>500</v>
      </c>
      <c r="AF24" s="322" cm="1">
        <f t="array" ref="AF24">INDEX($E$6:$E$581,MATCH(1,($AE24=$A$6:$A$581)*(AF$19=$B$6:$B$581)*($AG$3=$C$6:$C$581)*($K$21=$D$6:$D$581),0))</f>
        <v>2.2301420442435353</v>
      </c>
      <c r="AG24" s="322" cm="1">
        <f t="array" ref="AG24">INDEX($E$6:$E$581,MATCH(1,($AE24=$A$6:$A$581)*(AG$19=$B$6:$B$581)*($AG$3=$C$6:$C$581)*($K$21=$D$6:$D$581),0))</f>
        <v>2.3438920442435354</v>
      </c>
      <c r="AH24" s="322" cm="1">
        <f t="array" ref="AH24">INDEX($E$6:$E$581,MATCH(1,($AE24=$A$6:$A$581)*(AH$19=$B$6:$B$581)*($AG$3=$C$6:$C$581)*($K$21=$D$6:$D$581),0))</f>
        <v>2.4576420442435354</v>
      </c>
      <c r="AI24" s="335" cm="1">
        <f t="array" ref="AI24">INDEX($E$6:$E$581,MATCH(1,($AE24=$A$6:$A$581)*(AI$19=$B$6:$B$581)*($AG$3=$C$6:$C$581)*($K$21=$D$6:$D$581),0))</f>
        <v>2.5713920442435354</v>
      </c>
      <c r="AK24" s="299"/>
      <c r="AL24" s="420"/>
      <c r="AM24" s="300">
        <v>500</v>
      </c>
      <c r="AN24" s="322" cm="1">
        <f t="array" ref="AN24">INDEX($G$6:$G$581,MATCH(1,($AM24=$A$6:$A$581)*(AN$19=$B$6:$B$581)*($AO$3=$C$6:$C$581)*($K$21=$D$6:$D$581),0))</f>
        <v>3.0358999999999998</v>
      </c>
      <c r="AO24" s="322" cm="1">
        <f t="array" ref="AO24">INDEX($G$6:$G$581,MATCH(1,($AM24=$A$6:$A$581)*(AO$19=$B$6:$B$581)*($AO$3=$C$6:$C$581)*($K$21=$D$6:$D$581),0))</f>
        <v>3.0358999999999998</v>
      </c>
      <c r="AP24" s="322" cm="1">
        <f t="array" ref="AP24">INDEX($G$6:$G$581,MATCH(1,($AM24=$A$6:$A$581)*(AP$19=$B$6:$B$581)*($AO$3=$C$6:$C$581)*($K$21=$D$6:$D$581),0))</f>
        <v>3.0358999999999998</v>
      </c>
      <c r="AQ24" s="322" cm="1">
        <f t="array" ref="AQ24">INDEX($G$6:$G$581,MATCH(1,($AM24=$A$6:$A$581)*(AQ$19=$B$6:$B$581)*($AO$3=$C$6:$C$581)*($K$21=$D$6:$D$581),0))</f>
        <v>3.0358999999999998</v>
      </c>
      <c r="AR24" s="420"/>
      <c r="AS24" s="300">
        <v>500</v>
      </c>
      <c r="AT24" s="322" cm="1">
        <f t="array" ref="AT24">INDEX($G$6:$G$581,MATCH(1,($S24=$A$6:$A$581)*(AT$19=$B$6:$B$581)*($U$3=$C$6:$C$581)*($K$21=$D$6:$D$581),0))</f>
        <v>2.6419999999999995</v>
      </c>
      <c r="AU24" s="322" cm="1">
        <f t="array" ref="AU24">INDEX($G$6:$G$581,MATCH(1,($S24=$A$6:$A$581)*(AU$19=$B$6:$B$581)*($U$3=$C$6:$C$581)*($K$21=$D$6:$D$581),0))</f>
        <v>2.6419999999999995</v>
      </c>
      <c r="AV24" s="322" cm="1">
        <f t="array" ref="AV24">INDEX($G$6:$G$581,MATCH(1,($S24=$A$6:$A$581)*(AV$19=$B$6:$B$581)*($U$3=$C$6:$C$581)*($K$21=$D$6:$D$581),0))</f>
        <v>2.6419999999999995</v>
      </c>
      <c r="AW24" s="322" cm="1">
        <f t="array" ref="AW24">INDEX($G$6:$G$581,MATCH(1,($S24=$A$6:$A$581)*(AW$19=$B$6:$B$581)*($U$3=$C$6:$C$581)*($K$21=$D$6:$D$581),0))</f>
        <v>2.6419999999999995</v>
      </c>
      <c r="AX24" s="420"/>
      <c r="AY24" s="300">
        <v>500</v>
      </c>
      <c r="AZ24" s="322" cm="1">
        <f t="array" ref="AZ24">INDEX($G$6:$G$581,MATCH(1,($AY24=$A$6:$A$581)*(AZ$19=$B$6:$B$581)*($AZ$3=$C$6:$C$581)*($K$21=$D$6:$D$581),0))</f>
        <v>2.6330999999999993</v>
      </c>
      <c r="BA24" s="322" cm="1">
        <f t="array" ref="BA24">INDEX($G$6:$G$581,MATCH(1,($AY24=$A$6:$A$581)*(BA$19=$B$6:$B$581)*($AZ$3=$C$6:$C$581)*($K$21=$D$6:$D$581),0))</f>
        <v>2.6330999999999993</v>
      </c>
      <c r="BB24" s="322" cm="1">
        <f t="array" ref="BB24">INDEX($G$6:$G$581,MATCH(1,($AY24=$A$6:$A$581)*(BB$19=$B$6:$B$581)*($AZ$3=$C$6:$C$581)*($K$21=$D$6:$D$581),0))</f>
        <v>2.6330999999999993</v>
      </c>
      <c r="BC24" s="322" cm="1">
        <f t="array" ref="BC24">INDEX($G$6:$G$581,MATCH(1,($AY24=$A$6:$A$581)*(BC$19=$B$6:$B$581)*($AZ$3=$C$6:$C$581)*($K$21=$D$6:$D$581),0))</f>
        <v>2.6330999999999993</v>
      </c>
      <c r="BD24" s="420"/>
      <c r="BE24" s="300">
        <v>500</v>
      </c>
      <c r="BF24" s="322" cm="1">
        <f t="array" ref="BF24">INDEX($G$6:$G$581,MATCH(1,($BE24=$A$6:$A$581)*(BF$19=$B$6:$B$581)*($BF$3=$C$6:$C$581)*($K$21=$D$6:$D$581),0))</f>
        <v>2.72045</v>
      </c>
      <c r="BG24" s="322" cm="1">
        <f t="array" ref="BG24">INDEX($G$6:$G$581,MATCH(1,($BE24=$A$6:$A$581)*(BG$19=$B$6:$B$581)*($BF$3=$C$6:$C$581)*($K$21=$D$6:$D$581),0))</f>
        <v>2.72045</v>
      </c>
      <c r="BH24" s="322" cm="1">
        <f t="array" ref="BH24">INDEX($G$6:$G$581,MATCH(1,($BE24=$A$6:$A$581)*(BH$19=$B$6:$B$581)*($BF$3=$C$6:$C$581)*($K$21=$D$6:$D$581),0))</f>
        <v>2.72045</v>
      </c>
      <c r="BI24" s="322" cm="1">
        <f t="array" ref="BI24">INDEX($G$6:$G$581,MATCH(1,($BE24=$A$6:$A$581)*(BI$19=$B$6:$B$581)*($BF$3=$C$6:$C$581)*($K$21=$D$6:$D$581),0))</f>
        <v>2.72045</v>
      </c>
      <c r="BK24" s="299"/>
      <c r="BL24" s="420"/>
      <c r="BM24" s="300">
        <v>500</v>
      </c>
      <c r="BN24" s="322" cm="1">
        <f t="array" ref="BN24">INDEX($H$6:$H$581,MATCH(1,($AM24=$A$6:$A$581)*(BN$19=$B$6:$B$581)*($AO$3=$C$6:$C$581)*($K$21=$D$6:$D$581),0))</f>
        <v>2.0797175325116659</v>
      </c>
      <c r="BO24" s="322" cm="1">
        <f t="array" ref="BO24">INDEX($H$6:$H$581,MATCH(1,($AM24=$A$6:$A$581)*(BO$19=$B$6:$B$581)*($AO$3=$C$6:$C$581)*($K$21=$D$6:$D$581),0))</f>
        <v>2.534717532511666</v>
      </c>
      <c r="BP24" s="322" cm="1">
        <f t="array" ref="BP24">INDEX($H$6:$H$581,MATCH(1,($AM24=$A$6:$A$581)*(BP$19=$B$6:$B$581)*($AO$3=$C$6:$C$581)*($K$21=$D$6:$D$581),0))</f>
        <v>2.9897175325116661</v>
      </c>
      <c r="BQ24" s="322" cm="1">
        <f t="array" ref="BQ24">INDEX($H$6:$H$581,MATCH(1,($AM24=$A$6:$A$581)*(BQ$19=$B$6:$B$581)*($AO$3=$C$6:$C$581)*($K$21=$D$6:$D$581),0))</f>
        <v>3.4447175325116657</v>
      </c>
      <c r="BR24" s="420"/>
      <c r="BS24" s="300">
        <v>500</v>
      </c>
      <c r="BT24" s="322" cm="1">
        <f t="array" ref="BT24">INDEX($H$6:$H$581,MATCH(1,($AS24=$A$6:$A$581)*(BT$19=$B$6:$B$581)*($AT$3=$C$6:$C$581)*($K$21=$D$6:$D$581),0))</f>
        <v>2.0256702476113357</v>
      </c>
      <c r="BU24" s="322" cm="1">
        <f t="array" ref="BU24">INDEX($H$6:$H$581,MATCH(1,($AS24=$A$6:$A$581)*(BU$19=$B$6:$B$581)*($AT$3=$C$6:$C$581)*($K$21=$D$6:$D$581),0))</f>
        <v>2.4806702476113358</v>
      </c>
      <c r="BV24" s="322" cm="1">
        <f t="array" ref="BV24">INDEX($H$6:$H$581,MATCH(1,($AS24=$A$6:$A$581)*(BV$19=$B$6:$B$581)*($AT$3=$C$6:$C$581)*($K$21=$D$6:$D$581),0))</f>
        <v>2.9356702476113359</v>
      </c>
      <c r="BW24" s="322" cm="1">
        <f t="array" ref="BW24">INDEX($H$6:$H$581,MATCH(1,($AS24=$A$6:$A$581)*(BW$19=$B$6:$B$581)*($AT$3=$C$6:$C$581)*($K$21=$D$6:$D$581),0))</f>
        <v>3.3906702476113355</v>
      </c>
      <c r="BX24" s="420"/>
      <c r="BY24" s="300">
        <v>500</v>
      </c>
      <c r="BZ24" s="322" cm="1">
        <f t="array" ref="BZ24">INDEX($H$6:$H$581,MATCH(1,($AY24=$A$6:$A$581)*(BZ$19=$B$6:$B$581)*($AZ$3=$C$6:$C$581)*($K$21=$D$6:$D$581),0))</f>
        <v>2.2894939339133624</v>
      </c>
      <c r="CA24" s="322" cm="1">
        <f t="array" ref="CA24">INDEX($H$6:$H$581,MATCH(1,($AY24=$A$6:$A$581)*(CA$19=$B$6:$B$581)*($AZ$3=$C$6:$C$581)*($K$21=$D$6:$D$581),0))</f>
        <v>2.744493933913362</v>
      </c>
      <c r="CB24" s="322" cm="1">
        <f t="array" ref="CB24">INDEX($H$6:$H$581,MATCH(1,($AY24=$A$6:$A$581)*(CB$19=$B$6:$B$581)*($AZ$3=$C$6:$C$581)*($K$21=$D$6:$D$581),0))</f>
        <v>3.1994939339133621</v>
      </c>
      <c r="CC24" s="322" cm="1">
        <f t="array" ref="CC24">INDEX($H$6:$H$581,MATCH(1,($AY24=$A$6:$A$581)*(CC$19=$B$6:$B$581)*($AZ$3=$C$6:$C$581)*($K$21=$D$6:$D$581),0))</f>
        <v>3.6544939339133622</v>
      </c>
      <c r="CD24" s="420"/>
      <c r="CE24" s="300">
        <v>500</v>
      </c>
      <c r="CF24" s="322" cm="1">
        <f t="array" ref="CF24">INDEX($H$6:$H$581,MATCH(1,($BE24=$A$6:$A$581)*(CF$19=$B$6:$B$581)*($BF$3=$C$6:$C$581)*($K$21=$D$6:$D$581),0))</f>
        <v>2.613302362273318</v>
      </c>
      <c r="CG24" s="322" cm="1">
        <f t="array" ref="CG24">INDEX($H$6:$H$581,MATCH(1,($BE24=$A$6:$A$581)*(CG$19=$B$6:$B$581)*($BF$3=$C$6:$C$581)*($K$21=$D$6:$D$581),0))</f>
        <v>3.0683023622733181</v>
      </c>
      <c r="CH24" s="322" cm="1">
        <f t="array" ref="CH24">INDEX($H$6:$H$581,MATCH(1,($BE24=$A$6:$A$581)*(CH$19=$B$6:$B$581)*($BF$3=$C$6:$C$581)*($K$21=$D$6:$D$581),0))</f>
        <v>3.5233023622733182</v>
      </c>
      <c r="CI24" s="322" cm="1">
        <f t="array" ref="CI24">INDEX($H$6:$H$581,MATCH(1,($BE24=$A$6:$A$581)*(CI$19=$B$6:$B$581)*($BF$3=$C$6:$C$581)*($K$21=$D$6:$D$581),0))</f>
        <v>3.9783023622733182</v>
      </c>
    </row>
    <row r="25" spans="1:87" x14ac:dyDescent="0.25">
      <c r="A25" s="342">
        <v>800</v>
      </c>
      <c r="B25" s="342">
        <v>25</v>
      </c>
      <c r="C25" s="342">
        <v>1</v>
      </c>
      <c r="D25" s="342" t="s">
        <v>265</v>
      </c>
      <c r="E25" s="312">
        <f>'Int. Sensitivity-vert'!E25</f>
        <v>3.3040909100289877</v>
      </c>
      <c r="F25" s="287" t="str">
        <f>'Int. Sensitivity-vert'!F25</f>
        <v>C</v>
      </c>
      <c r="G25" s="312">
        <f>'Int. Sensitivity-vert'!G25</f>
        <v>3.7288999999999994</v>
      </c>
      <c r="H25" s="288">
        <f>'Int. Sensitivity-vert'!H25</f>
        <v>4.8396729526232765</v>
      </c>
      <c r="I25" s="313" t="str">
        <f>'Int. Sensitivity-vert'!I25</f>
        <v>D</v>
      </c>
      <c r="K25" s="299"/>
      <c r="L25" s="420"/>
      <c r="M25" s="300">
        <v>600</v>
      </c>
      <c r="N25" s="322" cm="1">
        <f t="array" ref="N25">INDEX($E$6:$E$581,MATCH(1,($M25=$A$6:$A$581)*(N$19=$B$6:$B$581)*($O$3=$C$6:$C$581)*($K$21=$D$6:$D$581),0))</f>
        <v>2.1850499999999999</v>
      </c>
      <c r="O25" s="322" cm="1">
        <f t="array" ref="O25">INDEX($E$6:$E$581,MATCH(1,($M25=$A$6:$A$581)*(O$19=$B$6:$B$581)*($O$3=$C$6:$C$581)*($K$21=$D$6:$D$581),0))</f>
        <v>2.7310499999999998</v>
      </c>
      <c r="P25" s="322" cm="1">
        <f t="array" ref="P25">INDEX($E$6:$E$581,MATCH(1,($M25=$A$6:$A$581)*(P$19=$B$6:$B$581)*($O$3=$C$6:$C$581)*($K$21=$D$6:$D$581),0))</f>
        <v>3.27705</v>
      </c>
      <c r="Q25" s="322" cm="1">
        <f t="array" ref="Q25">INDEX($E$6:$E$581,MATCH(1,($M25=$A$6:$A$581)*(Q$19=$B$6:$B$581)*($O$3=$C$6:$C$581)*($K$21=$D$6:$D$581),0))</f>
        <v>3.8230499999999998</v>
      </c>
      <c r="R25" s="420"/>
      <c r="S25" s="300">
        <v>600</v>
      </c>
      <c r="T25" s="322" cm="1">
        <f t="array" ref="T25">INDEX($E$6:$E$581,MATCH(1,($S25=$A$6:$A$581)*(T$19=$B$6:$B$581)*($U$3=$C$6:$C$581)*($K$21=$D$6:$D$581),0))</f>
        <v>2.0670207101655289</v>
      </c>
      <c r="U25" s="322" cm="1">
        <f t="array" ref="U25">INDEX($E$6:$E$581,MATCH(1,($S25=$A$6:$A$581)*(U$19=$B$6:$B$581)*($U$3=$C$6:$C$581)*($K$21=$D$6:$D$581),0))</f>
        <v>2.340020710165529</v>
      </c>
      <c r="V25" s="322" cm="1">
        <f t="array" ref="V25">INDEX($E$6:$E$581,MATCH(1,($S25=$A$6:$A$581)*(V$19=$B$6:$B$581)*($U$3=$C$6:$C$581)*($K$21=$D$6:$D$581),0))</f>
        <v>2.6130207101655287</v>
      </c>
      <c r="W25" s="322" cm="1">
        <f t="array" ref="W25">INDEX($E$6:$E$581,MATCH(1,($S25=$A$6:$A$581)*(W$19=$B$6:$B$581)*($U$3=$C$6:$C$581)*($K$21=$D$6:$D$581),0))</f>
        <v>2.8860207101655289</v>
      </c>
      <c r="X25" s="420"/>
      <c r="Y25" s="300">
        <v>600</v>
      </c>
      <c r="Z25" s="322" cm="1">
        <f t="array" ref="Z25">INDEX($E$6:$E$581,MATCH(1,($Y25=$A$6:$A$581)*(Z$19=$B$6:$B$581)*($AA$3=$C$6:$C$581)*($K$21=$D$6:$D$581),0))</f>
        <v>2.1558586274186129</v>
      </c>
      <c r="AA25" s="322" cm="1">
        <f t="array" ref="AA25">INDEX($E$6:$E$581,MATCH(1,($Y25=$A$6:$A$581)*(AA$19=$B$6:$B$581)*($AA$3=$C$6:$C$581)*($K$21=$D$6:$D$581),0))</f>
        <v>2.3378586274186128</v>
      </c>
      <c r="AB25" s="322" cm="1">
        <f t="array" ref="AB25">INDEX($E$6:$E$581,MATCH(1,($Y25=$A$6:$A$581)*(AB$19=$B$6:$B$581)*($AA$3=$C$6:$C$581)*($K$21=$D$6:$D$581),0))</f>
        <v>2.5198586274186128</v>
      </c>
      <c r="AC25" s="322" cm="1">
        <f t="array" ref="AC25">INDEX($E$6:$E$581,MATCH(1,($Y25=$A$6:$A$581)*(AC$19=$B$6:$B$581)*($AA$3=$C$6:$C$581)*($K$21=$D$6:$D$581),0))</f>
        <v>2.7018586274186127</v>
      </c>
      <c r="AD25" s="420"/>
      <c r="AE25" s="300">
        <v>600</v>
      </c>
      <c r="AF25" s="322" cm="1">
        <f t="array" ref="AF25">INDEX($E$6:$E$581,MATCH(1,($AE25=$A$6:$A$581)*(AF$19=$B$6:$B$581)*($AG$3=$C$6:$C$581)*($K$21=$D$6:$D$581),0))</f>
        <v>2.2784920442435359</v>
      </c>
      <c r="AG25" s="322" cm="1">
        <f t="array" ref="AG25">INDEX($E$6:$E$581,MATCH(1,($AE25=$A$6:$A$581)*(AG$19=$B$6:$B$581)*($AG$3=$C$6:$C$581)*($K$21=$D$6:$D$581),0))</f>
        <v>2.4149920442435358</v>
      </c>
      <c r="AH25" s="322" cm="1">
        <f t="array" ref="AH25">INDEX($E$6:$E$581,MATCH(1,($AE25=$A$6:$A$581)*(AH$19=$B$6:$B$581)*($AG$3=$C$6:$C$581)*($K$21=$D$6:$D$581),0))</f>
        <v>2.5514920442435356</v>
      </c>
      <c r="AI25" s="335" cm="1">
        <f t="array" ref="AI25">INDEX($E$6:$E$581,MATCH(1,($AE25=$A$6:$A$581)*(AI$19=$B$6:$B$581)*($AG$3=$C$6:$C$581)*($K$21=$D$6:$D$581),0))</f>
        <v>2.6879920442435354</v>
      </c>
      <c r="AK25" s="299"/>
      <c r="AL25" s="420"/>
      <c r="AM25" s="300">
        <v>600</v>
      </c>
      <c r="AN25" s="322" cm="1">
        <f t="array" ref="AN25">INDEX($G$6:$G$581,MATCH(1,($AM25=$A$6:$A$581)*(AN$19=$B$6:$B$581)*($AO$3=$C$6:$C$581)*($K$21=$D$6:$D$581),0))</f>
        <v>3.2668999999999997</v>
      </c>
      <c r="AO25" s="322" cm="1">
        <f t="array" ref="AO25">INDEX($G$6:$G$581,MATCH(1,($AM25=$A$6:$A$581)*(AO$19=$B$6:$B$581)*($AO$3=$C$6:$C$581)*($K$21=$D$6:$D$581),0))</f>
        <v>3.2668999999999997</v>
      </c>
      <c r="AP25" s="322" cm="1">
        <f t="array" ref="AP25">INDEX($G$6:$G$581,MATCH(1,($AM25=$A$6:$A$581)*(AP$19=$B$6:$B$581)*($AO$3=$C$6:$C$581)*($K$21=$D$6:$D$581),0))</f>
        <v>3.2668999999999997</v>
      </c>
      <c r="AQ25" s="322" cm="1">
        <f t="array" ref="AQ25">INDEX($G$6:$G$581,MATCH(1,($AM25=$A$6:$A$581)*(AQ$19=$B$6:$B$581)*($AO$3=$C$6:$C$581)*($K$21=$D$6:$D$581),0))</f>
        <v>3.2668999999999997</v>
      </c>
      <c r="AR25" s="420"/>
      <c r="AS25" s="300">
        <v>600</v>
      </c>
      <c r="AT25" s="322" cm="1">
        <f t="array" ref="AT25">INDEX($G$6:$G$581,MATCH(1,($S25=$A$6:$A$581)*(AT$19=$B$6:$B$581)*($U$3=$C$6:$C$581)*($K$21=$D$6:$D$581),0))</f>
        <v>2.7574999999999994</v>
      </c>
      <c r="AU25" s="322" cm="1">
        <f t="array" ref="AU25">INDEX($G$6:$G$581,MATCH(1,($S25=$A$6:$A$581)*(AU$19=$B$6:$B$581)*($U$3=$C$6:$C$581)*($K$21=$D$6:$D$581),0))</f>
        <v>2.7574999999999994</v>
      </c>
      <c r="AV25" s="322" cm="1">
        <f t="array" ref="AV25">INDEX($G$6:$G$581,MATCH(1,($S25=$A$6:$A$581)*(AV$19=$B$6:$B$581)*($U$3=$C$6:$C$581)*($K$21=$D$6:$D$581),0))</f>
        <v>2.7574999999999994</v>
      </c>
      <c r="AW25" s="322" cm="1">
        <f t="array" ref="AW25">INDEX($G$6:$G$581,MATCH(1,($S25=$A$6:$A$581)*(AW$19=$B$6:$B$581)*($U$3=$C$6:$C$581)*($K$21=$D$6:$D$581),0))</f>
        <v>2.7574999999999994</v>
      </c>
      <c r="AX25" s="420"/>
      <c r="AY25" s="300">
        <v>600</v>
      </c>
      <c r="AZ25" s="322" cm="1">
        <f t="array" ref="AZ25">INDEX($G$6:$G$581,MATCH(1,($AY25=$A$6:$A$581)*(AZ$19=$B$6:$B$581)*($AZ$3=$C$6:$C$581)*($K$21=$D$6:$D$581),0))</f>
        <v>2.7100999999999993</v>
      </c>
      <c r="BA25" s="322" cm="1">
        <f t="array" ref="BA25">INDEX($G$6:$G$581,MATCH(1,($AY25=$A$6:$A$581)*(BA$19=$B$6:$B$581)*($AZ$3=$C$6:$C$581)*($K$21=$D$6:$D$581),0))</f>
        <v>2.7100999999999993</v>
      </c>
      <c r="BB25" s="322" cm="1">
        <f t="array" ref="BB25">INDEX($G$6:$G$581,MATCH(1,($AY25=$A$6:$A$581)*(BB$19=$B$6:$B$581)*($AZ$3=$C$6:$C$581)*($K$21=$D$6:$D$581),0))</f>
        <v>2.7100999999999993</v>
      </c>
      <c r="BC25" s="322" cm="1">
        <f t="array" ref="BC25">INDEX($G$6:$G$581,MATCH(1,($AY25=$A$6:$A$581)*(BC$19=$B$6:$B$581)*($AZ$3=$C$6:$C$581)*($K$21=$D$6:$D$581),0))</f>
        <v>2.7100999999999993</v>
      </c>
      <c r="BD25" s="420"/>
      <c r="BE25" s="300">
        <v>600</v>
      </c>
      <c r="BF25" s="322" cm="1">
        <f t="array" ref="BF25">INDEX($G$6:$G$581,MATCH(1,($BE25=$A$6:$A$581)*(BF$19=$B$6:$B$581)*($BF$3=$C$6:$C$581)*($K$21=$D$6:$D$581),0))</f>
        <v>2.7781999999999996</v>
      </c>
      <c r="BG25" s="322" cm="1">
        <f t="array" ref="BG25">INDEX($G$6:$G$581,MATCH(1,($BE25=$A$6:$A$581)*(BG$19=$B$6:$B$581)*($BF$3=$C$6:$C$581)*($K$21=$D$6:$D$581),0))</f>
        <v>2.7781999999999996</v>
      </c>
      <c r="BH25" s="322" cm="1">
        <f t="array" ref="BH25">INDEX($G$6:$G$581,MATCH(1,($BE25=$A$6:$A$581)*(BH$19=$B$6:$B$581)*($BF$3=$C$6:$C$581)*($K$21=$D$6:$D$581),0))</f>
        <v>2.7781999999999996</v>
      </c>
      <c r="BI25" s="322" cm="1">
        <f t="array" ref="BI25">INDEX($G$6:$G$581,MATCH(1,($BE25=$A$6:$A$581)*(BI$19=$B$6:$B$581)*($BF$3=$C$6:$C$581)*($K$21=$D$6:$D$581),0))</f>
        <v>2.7781999999999996</v>
      </c>
      <c r="BK25" s="299"/>
      <c r="BL25" s="420"/>
      <c r="BM25" s="300">
        <v>600</v>
      </c>
      <c r="BN25" s="322" cm="1">
        <f t="array" ref="BN25">INDEX($H$6:$H$581,MATCH(1,($AM25=$A$6:$A$581)*(BN$19=$B$6:$B$581)*($AO$3=$C$6:$C$581)*($K$21=$D$6:$D$581),0))</f>
        <v>2.5419107894058124</v>
      </c>
      <c r="BO25" s="322" cm="1">
        <f t="array" ref="BO25">INDEX($H$6:$H$581,MATCH(1,($AM25=$A$6:$A$581)*(BO$19=$B$6:$B$581)*($AO$3=$C$6:$C$581)*($K$21=$D$6:$D$581),0))</f>
        <v>3.0879107894058127</v>
      </c>
      <c r="BP25" s="322" cm="1">
        <f t="array" ref="BP25">INDEX($H$6:$H$581,MATCH(1,($AM25=$A$6:$A$581)*(BP$19=$B$6:$B$581)*($AO$3=$C$6:$C$581)*($K$21=$D$6:$D$581),0))</f>
        <v>3.6339107894058125</v>
      </c>
      <c r="BQ25" s="322" cm="1">
        <f t="array" ref="BQ25">INDEX($H$6:$H$581,MATCH(1,($AM25=$A$6:$A$581)*(BQ$19=$B$6:$B$581)*($AO$3=$C$6:$C$581)*($K$21=$D$6:$D$581),0))</f>
        <v>4.1799107894058123</v>
      </c>
      <c r="BR25" s="420"/>
      <c r="BS25" s="300">
        <v>600</v>
      </c>
      <c r="BT25" s="322" cm="1">
        <f t="array" ref="BT25">INDEX($H$6:$H$581,MATCH(1,($AS25=$A$6:$A$581)*(BT$19=$B$6:$B$581)*($AT$3=$C$6:$C$581)*($K$21=$D$6:$D$581),0))</f>
        <v>2.3932519660121718</v>
      </c>
      <c r="BU25" s="322" cm="1">
        <f t="array" ref="BU25">INDEX($H$6:$H$581,MATCH(1,($AS25=$A$6:$A$581)*(BU$19=$B$6:$B$581)*($AT$3=$C$6:$C$581)*($K$21=$D$6:$D$581),0))</f>
        <v>2.9392519660121721</v>
      </c>
      <c r="BV25" s="322" cm="1">
        <f t="array" ref="BV25">INDEX($H$6:$H$581,MATCH(1,($AS25=$A$6:$A$581)*(BV$19=$B$6:$B$581)*($AT$3=$C$6:$C$581)*($K$21=$D$6:$D$581),0))</f>
        <v>3.4852519660121715</v>
      </c>
      <c r="BW25" s="322" cm="1">
        <f t="array" ref="BW25">INDEX($H$6:$H$581,MATCH(1,($AS25=$A$6:$A$581)*(BW$19=$B$6:$B$581)*($AT$3=$C$6:$C$581)*($K$21=$D$6:$D$581),0))</f>
        <v>4.0312519660121717</v>
      </c>
      <c r="BX25" s="420"/>
      <c r="BY25" s="300">
        <v>600</v>
      </c>
      <c r="BZ25" s="322" cm="1">
        <f t="array" ref="BZ25">INDEX($H$6:$H$581,MATCH(1,($AY25=$A$6:$A$581)*(BZ$19=$B$6:$B$581)*($AZ$3=$C$6:$C$581)*($K$21=$D$6:$D$581),0))</f>
        <v>2.6374473019837632</v>
      </c>
      <c r="CA25" s="322" cm="1">
        <f t="array" ref="CA25">INDEX($H$6:$H$581,MATCH(1,($AY25=$A$6:$A$581)*(CA$19=$B$6:$B$581)*($AZ$3=$C$6:$C$581)*($K$21=$D$6:$D$581),0))</f>
        <v>3.1834473019837635</v>
      </c>
      <c r="CB25" s="322" cm="1">
        <f t="array" ref="CB25">INDEX($H$6:$H$581,MATCH(1,($AY25=$A$6:$A$581)*(CB$19=$B$6:$B$581)*($AZ$3=$C$6:$C$581)*($K$21=$D$6:$D$581),0))</f>
        <v>3.7294473019837633</v>
      </c>
      <c r="CC25" s="322" cm="1">
        <f t="array" ref="CC25">INDEX($H$6:$H$581,MATCH(1,($AY25=$A$6:$A$581)*(CC$19=$B$6:$B$581)*($AZ$3=$C$6:$C$581)*($K$21=$D$6:$D$581),0))</f>
        <v>4.2754473019837631</v>
      </c>
      <c r="CD25" s="420"/>
      <c r="CE25" s="300">
        <v>600</v>
      </c>
      <c r="CF25" s="322" cm="1">
        <f t="array" ref="CF25">INDEX($H$6:$H$581,MATCH(1,($BE25=$A$6:$A$581)*(CF$19=$B$6:$B$581)*($BF$3=$C$6:$C$581)*($K$21=$D$6:$D$581),0))</f>
        <v>2.9624646475560303</v>
      </c>
      <c r="CG25" s="322" cm="1">
        <f t="array" ref="CG25">INDEX($H$6:$H$581,MATCH(1,($BE25=$A$6:$A$581)*(CG$19=$B$6:$B$581)*($BF$3=$C$6:$C$581)*($K$21=$D$6:$D$581),0))</f>
        <v>3.5084646475560302</v>
      </c>
      <c r="CH25" s="322" cm="1">
        <f t="array" ref="CH25">INDEX($H$6:$H$581,MATCH(1,($BE25=$A$6:$A$581)*(CH$19=$B$6:$B$581)*($BF$3=$C$6:$C$581)*($K$21=$D$6:$D$581),0))</f>
        <v>4.0544646475560304</v>
      </c>
      <c r="CI25" s="322" cm="1">
        <f t="array" ref="CI25">INDEX($H$6:$H$581,MATCH(1,($BE25=$A$6:$A$581)*(CI$19=$B$6:$B$581)*($BF$3=$C$6:$C$581)*($K$21=$D$6:$D$581),0))</f>
        <v>4.6004646475560307</v>
      </c>
    </row>
    <row r="26" spans="1:87" x14ac:dyDescent="0.25">
      <c r="A26" s="342">
        <v>900</v>
      </c>
      <c r="B26" s="342">
        <v>25</v>
      </c>
      <c r="C26" s="342">
        <v>1</v>
      </c>
      <c r="D26" s="342" t="s">
        <v>265</v>
      </c>
      <c r="E26" s="312">
        <f>'Int. Sensitivity-vert'!E26</f>
        <v>3.5458159100289879</v>
      </c>
      <c r="F26" s="287" t="str">
        <f>'Int. Sensitivity-vert'!F26</f>
        <v>D</v>
      </c>
      <c r="G26" s="312">
        <f>'Int. Sensitivity-vert'!G26</f>
        <v>3.9598999999999993</v>
      </c>
      <c r="H26" s="288">
        <f>'Int. Sensitivity-vert'!H26</f>
        <v>5.2987246425883061</v>
      </c>
      <c r="I26" s="313" t="str">
        <f>'Int. Sensitivity-vert'!I26</f>
        <v>D</v>
      </c>
      <c r="K26" s="299"/>
      <c r="L26" s="420"/>
      <c r="M26" s="300">
        <v>700</v>
      </c>
      <c r="N26" s="322" cm="1">
        <f t="array" ref="N26">INDEX($E$6:$E$581,MATCH(1,($M26=$A$6:$A$581)*(N$19=$B$6:$B$581)*($O$3=$C$6:$C$581)*($K$21=$D$6:$D$581),0))</f>
        <v>2.3357749999999999</v>
      </c>
      <c r="O26" s="322" cm="1">
        <f t="array" ref="O26">INDEX($E$6:$E$581,MATCH(1,($M26=$A$6:$A$581)*(O$19=$B$6:$B$581)*($O$3=$C$6:$C$581)*($K$21=$D$6:$D$581),0))</f>
        <v>2.9727749999999999</v>
      </c>
      <c r="P26" s="322" cm="1">
        <f t="array" ref="P26">INDEX($E$6:$E$581,MATCH(1,($M26=$A$6:$A$581)*(P$19=$B$6:$B$581)*($O$3=$C$6:$C$581)*($K$21=$D$6:$D$581),0))</f>
        <v>3.609775</v>
      </c>
      <c r="Q26" s="322" cm="1">
        <f t="array" ref="Q26">INDEX($E$6:$E$581,MATCH(1,($M26=$A$6:$A$581)*(Q$19=$B$6:$B$581)*($O$3=$C$6:$C$581)*($K$21=$D$6:$D$581),0))</f>
        <v>4.2467749999999995</v>
      </c>
      <c r="R26" s="420"/>
      <c r="S26" s="300">
        <v>700</v>
      </c>
      <c r="T26" s="322" cm="1">
        <f t="array" ref="T26">INDEX($E$6:$E$581,MATCH(1,($S26=$A$6:$A$581)*(T$19=$B$6:$B$581)*($U$3=$C$6:$C$581)*($K$21=$D$6:$D$581),0))</f>
        <v>2.149495710165529</v>
      </c>
      <c r="U26" s="322" cm="1">
        <f t="array" ref="U26">INDEX($E$6:$E$581,MATCH(1,($S26=$A$6:$A$581)*(U$19=$B$6:$B$581)*($U$3=$C$6:$C$581)*($K$21=$D$6:$D$581),0))</f>
        <v>2.4679957101655288</v>
      </c>
      <c r="V26" s="322" cm="1">
        <f t="array" ref="V26">INDEX($E$6:$E$581,MATCH(1,($S26=$A$6:$A$581)*(V$19=$B$6:$B$581)*($U$3=$C$6:$C$581)*($K$21=$D$6:$D$581),0))</f>
        <v>2.786495710165529</v>
      </c>
      <c r="W26" s="322" cm="1">
        <f t="array" ref="W26">INDEX($E$6:$E$581,MATCH(1,($S26=$A$6:$A$581)*(W$19=$B$6:$B$581)*($U$3=$C$6:$C$581)*($K$21=$D$6:$D$581),0))</f>
        <v>3.1049957101655292</v>
      </c>
      <c r="X26" s="420"/>
      <c r="Y26" s="300">
        <v>700</v>
      </c>
      <c r="Z26" s="322" cm="1">
        <f t="array" ref="Z26">INDEX($E$6:$E$581,MATCH(1,($Y26=$A$6:$A$581)*(Z$19=$B$6:$B$581)*($AA$3=$C$6:$C$581)*($K$21=$D$6:$D$581),0))</f>
        <v>2.2155836274186131</v>
      </c>
      <c r="AA26" s="322" cm="1">
        <f t="array" ref="AA26">INDEX($E$6:$E$581,MATCH(1,($Y26=$A$6:$A$581)*(AA$19=$B$6:$B$581)*($AA$3=$C$6:$C$581)*($K$21=$D$6:$D$581),0))</f>
        <v>2.4279169607519462</v>
      </c>
      <c r="AB26" s="322" cm="1">
        <f t="array" ref="AB26">INDEX($E$6:$E$581,MATCH(1,($Y26=$A$6:$A$581)*(AB$19=$B$6:$B$581)*($AA$3=$C$6:$C$581)*($K$21=$D$6:$D$581),0))</f>
        <v>2.6402502940852797</v>
      </c>
      <c r="AC26" s="322" cm="1">
        <f t="array" ref="AC26">INDEX($E$6:$E$581,MATCH(1,($Y26=$A$6:$A$581)*(AC$19=$B$6:$B$581)*($AA$3=$C$6:$C$581)*($K$21=$D$6:$D$581),0))</f>
        <v>2.8525836274186127</v>
      </c>
      <c r="AD26" s="420"/>
      <c r="AE26" s="300">
        <v>700</v>
      </c>
      <c r="AF26" s="322" cm="1">
        <f t="array" ref="AF26">INDEX($E$6:$E$581,MATCH(1,($AE26=$A$6:$A$581)*(AF$19=$B$6:$B$581)*($AG$3=$C$6:$C$581)*($K$21=$D$6:$D$581),0))</f>
        <v>2.326842044243536</v>
      </c>
      <c r="AG26" s="322" cm="1">
        <f t="array" ref="AG26">INDEX($E$6:$E$581,MATCH(1,($AE26=$A$6:$A$581)*(AG$19=$B$6:$B$581)*($AG$3=$C$6:$C$581)*($K$21=$D$6:$D$581),0))</f>
        <v>2.4860920442435357</v>
      </c>
      <c r="AH26" s="322" cm="1">
        <f t="array" ref="AH26">INDEX($E$6:$E$581,MATCH(1,($AE26=$A$6:$A$581)*(AH$19=$B$6:$B$581)*($AG$3=$C$6:$C$581)*($K$21=$D$6:$D$581),0))</f>
        <v>2.6453420442435358</v>
      </c>
      <c r="AI26" s="335" cm="1">
        <f t="array" ref="AI26">INDEX($E$6:$E$581,MATCH(1,($AE26=$A$6:$A$581)*(AI$19=$B$6:$B$581)*($AG$3=$C$6:$C$581)*($K$21=$D$6:$D$581),0))</f>
        <v>2.8045920442435359</v>
      </c>
      <c r="AK26" s="299"/>
      <c r="AL26" s="420"/>
      <c r="AM26" s="300">
        <v>700</v>
      </c>
      <c r="AN26" s="322" cm="1">
        <f t="array" ref="AN26">INDEX($G$6:$G$581,MATCH(1,($AM26=$A$6:$A$581)*(AN$19=$B$6:$B$581)*($AO$3=$C$6:$C$581)*($K$21=$D$6:$D$581),0))</f>
        <v>3.4978999999999996</v>
      </c>
      <c r="AO26" s="322" cm="1">
        <f t="array" ref="AO26">INDEX($G$6:$G$581,MATCH(1,($AM26=$A$6:$A$581)*(AO$19=$B$6:$B$581)*($AO$3=$C$6:$C$581)*($K$21=$D$6:$D$581),0))</f>
        <v>3.4978999999999996</v>
      </c>
      <c r="AP26" s="322" cm="1">
        <f t="array" ref="AP26">INDEX($G$6:$G$581,MATCH(1,($AM26=$A$6:$A$581)*(AP$19=$B$6:$B$581)*($AO$3=$C$6:$C$581)*($K$21=$D$6:$D$581),0))</f>
        <v>3.4978999999999996</v>
      </c>
      <c r="AQ26" s="322" cm="1">
        <f t="array" ref="AQ26">INDEX($G$6:$G$581,MATCH(1,($AM26=$A$6:$A$581)*(AQ$19=$B$6:$B$581)*($AO$3=$C$6:$C$581)*($K$21=$D$6:$D$581),0))</f>
        <v>3.4978999999999996</v>
      </c>
      <c r="AR26" s="420"/>
      <c r="AS26" s="300">
        <v>700</v>
      </c>
      <c r="AT26" s="322" cm="1">
        <f t="array" ref="AT26">INDEX($G$6:$G$581,MATCH(1,($S26=$A$6:$A$581)*(AT$19=$B$6:$B$581)*($U$3=$C$6:$C$581)*($K$21=$D$6:$D$581),0))</f>
        <v>2.8729999999999993</v>
      </c>
      <c r="AU26" s="322" cm="1">
        <f t="array" ref="AU26">INDEX($G$6:$G$581,MATCH(1,($S26=$A$6:$A$581)*(AU$19=$B$6:$B$581)*($U$3=$C$6:$C$581)*($K$21=$D$6:$D$581),0))</f>
        <v>2.8729999999999993</v>
      </c>
      <c r="AV26" s="322" cm="1">
        <f t="array" ref="AV26">INDEX($G$6:$G$581,MATCH(1,($S26=$A$6:$A$581)*(AV$19=$B$6:$B$581)*($U$3=$C$6:$C$581)*($K$21=$D$6:$D$581),0))</f>
        <v>2.8729999999999993</v>
      </c>
      <c r="AW26" s="322" cm="1">
        <f t="array" ref="AW26">INDEX($G$6:$G$581,MATCH(1,($S26=$A$6:$A$581)*(AW$19=$B$6:$B$581)*($U$3=$C$6:$C$581)*($K$21=$D$6:$D$581),0))</f>
        <v>2.8729999999999993</v>
      </c>
      <c r="AX26" s="420"/>
      <c r="AY26" s="300">
        <v>700</v>
      </c>
      <c r="AZ26" s="322" cm="1">
        <f t="array" ref="AZ26">INDEX($G$6:$G$581,MATCH(1,($AY26=$A$6:$A$581)*(AZ$19=$B$6:$B$581)*($AZ$3=$C$6:$C$581)*($K$21=$D$6:$D$581),0))</f>
        <v>2.7870999999999992</v>
      </c>
      <c r="BA26" s="322" cm="1">
        <f t="array" ref="BA26">INDEX($G$6:$G$581,MATCH(1,($AY26=$A$6:$A$581)*(BA$19=$B$6:$B$581)*($AZ$3=$C$6:$C$581)*($K$21=$D$6:$D$581),0))</f>
        <v>2.7870999999999992</v>
      </c>
      <c r="BB26" s="322" cm="1">
        <f t="array" ref="BB26">INDEX($G$6:$G$581,MATCH(1,($AY26=$A$6:$A$581)*(BB$19=$B$6:$B$581)*($AZ$3=$C$6:$C$581)*($K$21=$D$6:$D$581),0))</f>
        <v>2.7870999999999992</v>
      </c>
      <c r="BC26" s="322" cm="1">
        <f t="array" ref="BC26">INDEX($G$6:$G$581,MATCH(1,($AY26=$A$6:$A$581)*(BC$19=$B$6:$B$581)*($AZ$3=$C$6:$C$581)*($K$21=$D$6:$D$581),0))</f>
        <v>2.7870999999999992</v>
      </c>
      <c r="BD26" s="420"/>
      <c r="BE26" s="300">
        <v>700</v>
      </c>
      <c r="BF26" s="322" cm="1">
        <f t="array" ref="BF26">INDEX($G$6:$G$581,MATCH(1,($BE26=$A$6:$A$581)*(BF$19=$B$6:$B$581)*($BF$3=$C$6:$C$581)*($K$21=$D$6:$D$581),0))</f>
        <v>2.83595</v>
      </c>
      <c r="BG26" s="322" cm="1">
        <f t="array" ref="BG26">INDEX($G$6:$G$581,MATCH(1,($BE26=$A$6:$A$581)*(BG$19=$B$6:$B$581)*($BF$3=$C$6:$C$581)*($K$21=$D$6:$D$581),0))</f>
        <v>2.83595</v>
      </c>
      <c r="BH26" s="322" cm="1">
        <f t="array" ref="BH26">INDEX($G$6:$G$581,MATCH(1,($BE26=$A$6:$A$581)*(BH$19=$B$6:$B$581)*($BF$3=$C$6:$C$581)*($K$21=$D$6:$D$581),0))</f>
        <v>2.83595</v>
      </c>
      <c r="BI26" s="322" cm="1">
        <f t="array" ref="BI26">INDEX($G$6:$G$581,MATCH(1,($BE26=$A$6:$A$581)*(BI$19=$B$6:$B$581)*($BF$3=$C$6:$C$581)*($K$21=$D$6:$D$581),0))</f>
        <v>2.83595</v>
      </c>
      <c r="BK26" s="299"/>
      <c r="BL26" s="420"/>
      <c r="BM26" s="300">
        <v>700</v>
      </c>
      <c r="BN26" s="322" cm="1">
        <f t="array" ref="BN26">INDEX($H$6:$H$581,MATCH(1,($AM26=$A$6:$A$581)*(BN$19=$B$6:$B$581)*($AO$3=$C$6:$C$581)*($K$21=$D$6:$D$581),0))</f>
        <v>2.9904305815139414</v>
      </c>
      <c r="BO26" s="322" cm="1">
        <f t="array" ref="BO26">INDEX($H$6:$H$581,MATCH(1,($AM26=$A$6:$A$581)*(BO$19=$B$6:$B$581)*($AO$3=$C$6:$C$581)*($K$21=$D$6:$D$581),0))</f>
        <v>3.6274305815139414</v>
      </c>
      <c r="BP26" s="322" cm="1">
        <f t="array" ref="BP26">INDEX($H$6:$H$581,MATCH(1,($AM26=$A$6:$A$581)*(BP$19=$B$6:$B$581)*($AO$3=$C$6:$C$581)*($K$21=$D$6:$D$581),0))</f>
        <v>4.2644305815139418</v>
      </c>
      <c r="BQ26" s="322" cm="1">
        <f t="array" ref="BQ26">INDEX($H$6:$H$581,MATCH(1,($AM26=$A$6:$A$581)*(BQ$19=$B$6:$B$581)*($AO$3=$C$6:$C$581)*($K$21=$D$6:$D$581),0))</f>
        <v>4.9014305815139414</v>
      </c>
      <c r="BR26" s="420"/>
      <c r="BS26" s="300">
        <v>700</v>
      </c>
      <c r="BT26" s="322" cm="1">
        <f t="array" ref="BT26">INDEX($H$6:$H$581,MATCH(1,($AS26=$A$6:$A$581)*(BT$19=$B$6:$B$581)*($AT$3=$C$6:$C$581)*($K$21=$D$6:$D$581),0))</f>
        <v>2.7484094312590877</v>
      </c>
      <c r="BU26" s="322" cm="1">
        <f t="array" ref="BU26">INDEX($H$6:$H$581,MATCH(1,($AS26=$A$6:$A$581)*(BU$19=$B$6:$B$581)*($AT$3=$C$6:$C$581)*($K$21=$D$6:$D$581),0))</f>
        <v>3.3854094312590877</v>
      </c>
      <c r="BV26" s="322" cm="1">
        <f t="array" ref="BV26">INDEX($H$6:$H$581,MATCH(1,($AS26=$A$6:$A$581)*(BV$19=$B$6:$B$581)*($AT$3=$C$6:$C$581)*($K$21=$D$6:$D$581),0))</f>
        <v>4.0224094312590877</v>
      </c>
      <c r="BW26" s="322" cm="1">
        <f t="array" ref="BW26">INDEX($H$6:$H$581,MATCH(1,($AS26=$A$6:$A$581)*(BW$19=$B$6:$B$581)*($AT$3=$C$6:$C$581)*($K$21=$D$6:$D$581),0))</f>
        <v>4.6594094312590872</v>
      </c>
      <c r="BX26" s="420"/>
      <c r="BY26" s="300">
        <v>700</v>
      </c>
      <c r="BZ26" s="322" cm="1">
        <f t="array" ref="BZ26">INDEX($H$6:$H$581,MATCH(1,($AY26=$A$6:$A$581)*(BZ$19=$B$6:$B$581)*($AZ$3=$C$6:$C$581)*($K$21=$D$6:$D$581),0))</f>
        <v>2.9745398415332804</v>
      </c>
      <c r="CA26" s="322" cm="1">
        <f t="array" ref="CA26">INDEX($H$6:$H$581,MATCH(1,($AY26=$A$6:$A$581)*(CA$19=$B$6:$B$581)*($AZ$3=$C$6:$C$581)*($K$21=$D$6:$D$581),0))</f>
        <v>3.6115398415332804</v>
      </c>
      <c r="CB26" s="322" cm="1">
        <f t="array" ref="CB26">INDEX($H$6:$H$581,MATCH(1,($AY26=$A$6:$A$581)*(CB$19=$B$6:$B$581)*($AZ$3=$C$6:$C$581)*($K$21=$D$6:$D$581),0))</f>
        <v>4.2485398415332805</v>
      </c>
      <c r="CC26" s="322" cm="1">
        <f t="array" ref="CC26">INDEX($H$6:$H$581,MATCH(1,($AY26=$A$6:$A$581)*(CC$19=$B$6:$B$581)*($AZ$3=$C$6:$C$581)*($K$21=$D$6:$D$581),0))</f>
        <v>4.88553984153328</v>
      </c>
      <c r="CD26" s="420"/>
      <c r="CE26" s="300">
        <v>700</v>
      </c>
      <c r="CF26" s="322" cm="1">
        <f t="array" ref="CF26">INDEX($H$6:$H$581,MATCH(1,($BE26=$A$6:$A$581)*(CF$19=$B$6:$B$581)*($BF$3=$C$6:$C$581)*($K$21=$D$6:$D$581),0))</f>
        <v>3.3017699613754075</v>
      </c>
      <c r="CG26" s="322" cm="1">
        <f t="array" ref="CG26">INDEX($H$6:$H$581,MATCH(1,($BE26=$A$6:$A$581)*(CG$19=$B$6:$B$581)*($BF$3=$C$6:$C$581)*($K$21=$D$6:$D$581),0))</f>
        <v>3.9387699613754075</v>
      </c>
      <c r="CH26" s="322" cm="1">
        <f t="array" ref="CH26">INDEX($H$6:$H$581,MATCH(1,($BE26=$A$6:$A$581)*(CH$19=$B$6:$B$581)*($BF$3=$C$6:$C$581)*($K$21=$D$6:$D$581),0))</f>
        <v>4.575769961375407</v>
      </c>
      <c r="CI26" s="322" cm="1">
        <f t="array" ref="CI26">INDEX($H$6:$H$581,MATCH(1,($BE26=$A$6:$A$581)*(CI$19=$B$6:$B$581)*($BF$3=$C$6:$C$581)*($K$21=$D$6:$D$581),0))</f>
        <v>5.2127699613754075</v>
      </c>
    </row>
    <row r="27" spans="1:87" x14ac:dyDescent="0.25">
      <c r="A27" s="342">
        <v>1000</v>
      </c>
      <c r="B27" s="342">
        <v>25</v>
      </c>
      <c r="C27" s="342">
        <v>1</v>
      </c>
      <c r="D27" s="342" t="s">
        <v>265</v>
      </c>
      <c r="E27" s="312">
        <f>'Int. Sensitivity-vert'!E27</f>
        <v>3.7875409100289876</v>
      </c>
      <c r="F27" s="287" t="str">
        <f>'Int. Sensitivity-vert'!F27</f>
        <v>D</v>
      </c>
      <c r="G27" s="312">
        <f>'Int. Sensitivity-vert'!G27</f>
        <v>4.1908999999999992</v>
      </c>
      <c r="H27" s="288">
        <f>'Int. Sensitivity-vert'!H27</f>
        <v>5.757909633046971</v>
      </c>
      <c r="I27" s="313" t="str">
        <f>'Int. Sensitivity-vert'!I27</f>
        <v>D</v>
      </c>
      <c r="K27" s="299"/>
      <c r="L27" s="420"/>
      <c r="M27" s="300">
        <v>800</v>
      </c>
      <c r="N27" s="322" cm="1">
        <f t="array" ref="N27">INDEX($E$6:$E$581,MATCH(1,($M27=$A$6:$A$581)*(N$19=$B$6:$B$581)*($O$3=$C$6:$C$581)*($K$21=$D$6:$D$581),0))</f>
        <v>2.4864999999999999</v>
      </c>
      <c r="O27" s="322" cm="1">
        <f t="array" ref="O27">INDEX($E$6:$E$581,MATCH(1,($M27=$A$6:$A$581)*(O$19=$B$6:$B$581)*($O$3=$C$6:$C$581)*($K$21=$D$6:$D$581),0))</f>
        <v>3.2144999999999997</v>
      </c>
      <c r="P27" s="322" cm="1">
        <f t="array" ref="P27">INDEX($E$6:$E$581,MATCH(1,($M27=$A$6:$A$581)*(P$19=$B$6:$B$581)*($O$3=$C$6:$C$581)*($K$21=$D$6:$D$581),0))</f>
        <v>3.9424999999999994</v>
      </c>
      <c r="Q27" s="322" cm="1">
        <f t="array" ref="Q27">INDEX($E$6:$E$581,MATCH(1,($M27=$A$6:$A$581)*(Q$19=$B$6:$B$581)*($O$3=$C$6:$C$581)*($K$21=$D$6:$D$581),0))</f>
        <v>4.6704999999999997</v>
      </c>
      <c r="R27" s="420"/>
      <c r="S27" s="300">
        <v>800</v>
      </c>
      <c r="T27" s="322" cm="1">
        <f t="array" ref="T27">INDEX($E$6:$E$581,MATCH(1,($S27=$A$6:$A$581)*(T$19=$B$6:$B$581)*($U$3=$C$6:$C$581)*($K$21=$D$6:$D$581),0))</f>
        <v>2.2319707101655286</v>
      </c>
      <c r="U27" s="322" cm="1">
        <f t="array" ref="U27">INDEX($E$6:$E$581,MATCH(1,($S27=$A$6:$A$581)*(U$19=$B$6:$B$581)*($U$3=$C$6:$C$581)*($K$21=$D$6:$D$581),0))</f>
        <v>2.5959707101655289</v>
      </c>
      <c r="V27" s="322" cm="1">
        <f t="array" ref="V27">INDEX($E$6:$E$581,MATCH(1,($S27=$A$6:$A$581)*(V$19=$B$6:$B$581)*($U$3=$C$6:$C$581)*($K$21=$D$6:$D$581),0))</f>
        <v>2.9599707101655288</v>
      </c>
      <c r="W27" s="322" cm="1">
        <f t="array" ref="W27">INDEX($E$6:$E$581,MATCH(1,($S27=$A$6:$A$581)*(W$19=$B$6:$B$581)*($U$3=$C$6:$C$581)*($K$21=$D$6:$D$581),0))</f>
        <v>3.3239707101655287</v>
      </c>
      <c r="X27" s="420"/>
      <c r="Y27" s="300">
        <v>800</v>
      </c>
      <c r="Z27" s="322" cm="1">
        <f t="array" ref="Z27">INDEX($E$6:$E$581,MATCH(1,($Y27=$A$6:$A$581)*(Z$19=$B$6:$B$581)*($AA$3=$C$6:$C$581)*($K$21=$D$6:$D$581),0))</f>
        <v>2.2753086274186125</v>
      </c>
      <c r="AA27" s="322" cm="1">
        <f t="array" ref="AA27">INDEX($E$6:$E$581,MATCH(1,($Y27=$A$6:$A$581)*(AA$19=$B$6:$B$581)*($AA$3=$C$6:$C$581)*($K$21=$D$6:$D$581),0))</f>
        <v>2.5179752940852791</v>
      </c>
      <c r="AB27" s="322" cm="1">
        <f t="array" ref="AB27">INDEX($E$6:$E$581,MATCH(1,($Y27=$A$6:$A$581)*(AB$19=$B$6:$B$581)*($AA$3=$C$6:$C$581)*($K$21=$D$6:$D$581),0))</f>
        <v>2.7606419607519457</v>
      </c>
      <c r="AC27" s="322" cm="1">
        <f t="array" ref="AC27">INDEX($E$6:$E$581,MATCH(1,($Y27=$A$6:$A$581)*(AC$19=$B$6:$B$581)*($AA$3=$C$6:$C$581)*($K$21=$D$6:$D$581),0))</f>
        <v>3.0033086274186123</v>
      </c>
      <c r="AD27" s="420"/>
      <c r="AE27" s="300">
        <v>800</v>
      </c>
      <c r="AF27" s="322" cm="1">
        <f t="array" ref="AF27">INDEX($E$6:$E$581,MATCH(1,($AE27=$A$6:$A$581)*(AF$19=$B$6:$B$581)*($AG$3=$C$6:$C$581)*($K$21=$D$6:$D$581),0))</f>
        <v>2.3751920442435357</v>
      </c>
      <c r="AG27" s="322" cm="1">
        <f t="array" ref="AG27">INDEX($E$6:$E$581,MATCH(1,($AE27=$A$6:$A$581)*(AG$19=$B$6:$B$581)*($AG$3=$C$6:$C$581)*($K$21=$D$6:$D$581),0))</f>
        <v>2.5571920442435356</v>
      </c>
      <c r="AH27" s="322" cm="1">
        <f t="array" ref="AH27">INDEX($E$6:$E$581,MATCH(1,($AE27=$A$6:$A$581)*(AH$19=$B$6:$B$581)*($AG$3=$C$6:$C$581)*($K$21=$D$6:$D$581),0))</f>
        <v>2.7391920442435356</v>
      </c>
      <c r="AI27" s="335" cm="1">
        <f t="array" ref="AI27">INDEX($E$6:$E$581,MATCH(1,($AE27=$A$6:$A$581)*(AI$19=$B$6:$B$581)*($AG$3=$C$6:$C$581)*($K$21=$D$6:$D$581),0))</f>
        <v>2.9211920442435355</v>
      </c>
      <c r="AK27" s="299"/>
      <c r="AL27" s="420"/>
      <c r="AM27" s="300">
        <v>800</v>
      </c>
      <c r="AN27" s="322" cm="1">
        <f t="array" ref="AN27">INDEX($G$6:$G$581,MATCH(1,($AM27=$A$6:$A$581)*(AN$19=$B$6:$B$581)*($AO$3=$C$6:$C$581)*($K$21=$D$6:$D$581),0))</f>
        <v>3.7288999999999994</v>
      </c>
      <c r="AO27" s="322" cm="1">
        <f t="array" ref="AO27">INDEX($G$6:$G$581,MATCH(1,($AM27=$A$6:$A$581)*(AO$19=$B$6:$B$581)*($AO$3=$C$6:$C$581)*($K$21=$D$6:$D$581),0))</f>
        <v>3.7288999999999994</v>
      </c>
      <c r="AP27" s="322" cm="1">
        <f t="array" ref="AP27">INDEX($G$6:$G$581,MATCH(1,($AM27=$A$6:$A$581)*(AP$19=$B$6:$B$581)*($AO$3=$C$6:$C$581)*($K$21=$D$6:$D$581),0))</f>
        <v>3.7288999999999994</v>
      </c>
      <c r="AQ27" s="322" cm="1">
        <f t="array" ref="AQ27">INDEX($G$6:$G$581,MATCH(1,($AM27=$A$6:$A$581)*(AQ$19=$B$6:$B$581)*($AO$3=$C$6:$C$581)*($K$21=$D$6:$D$581),0))</f>
        <v>3.7288999999999994</v>
      </c>
      <c r="AR27" s="420"/>
      <c r="AS27" s="300">
        <v>800</v>
      </c>
      <c r="AT27" s="322" cm="1">
        <f t="array" ref="AT27">INDEX($G$6:$G$581,MATCH(1,($S27=$A$6:$A$581)*(AT$19=$B$6:$B$581)*($U$3=$C$6:$C$581)*($K$21=$D$6:$D$581),0))</f>
        <v>2.9885000000000002</v>
      </c>
      <c r="AU27" s="322" cm="1">
        <f t="array" ref="AU27">INDEX($G$6:$G$581,MATCH(1,($S27=$A$6:$A$581)*(AU$19=$B$6:$B$581)*($U$3=$C$6:$C$581)*($K$21=$D$6:$D$581),0))</f>
        <v>2.9885000000000002</v>
      </c>
      <c r="AV27" s="322" cm="1">
        <f t="array" ref="AV27">INDEX($G$6:$G$581,MATCH(1,($S27=$A$6:$A$581)*(AV$19=$B$6:$B$581)*($U$3=$C$6:$C$581)*($K$21=$D$6:$D$581),0))</f>
        <v>2.9885000000000002</v>
      </c>
      <c r="AW27" s="322" cm="1">
        <f t="array" ref="AW27">INDEX($G$6:$G$581,MATCH(1,($S27=$A$6:$A$581)*(AW$19=$B$6:$B$581)*($U$3=$C$6:$C$581)*($K$21=$D$6:$D$581),0))</f>
        <v>2.9885000000000002</v>
      </c>
      <c r="AX27" s="420"/>
      <c r="AY27" s="300">
        <v>800</v>
      </c>
      <c r="AZ27" s="322" cm="1">
        <f t="array" ref="AZ27">INDEX($G$6:$G$581,MATCH(1,($AY27=$A$6:$A$581)*(AZ$19=$B$6:$B$581)*($AZ$3=$C$6:$C$581)*($K$21=$D$6:$D$581),0))</f>
        <v>2.8640999999999992</v>
      </c>
      <c r="BA27" s="322" cm="1">
        <f t="array" ref="BA27">INDEX($G$6:$G$581,MATCH(1,($AY27=$A$6:$A$581)*(BA$19=$B$6:$B$581)*($AZ$3=$C$6:$C$581)*($K$21=$D$6:$D$581),0))</f>
        <v>2.8640999999999992</v>
      </c>
      <c r="BB27" s="322" cm="1">
        <f t="array" ref="BB27">INDEX($G$6:$G$581,MATCH(1,($AY27=$A$6:$A$581)*(BB$19=$B$6:$B$581)*($AZ$3=$C$6:$C$581)*($K$21=$D$6:$D$581),0))</f>
        <v>2.8640999999999992</v>
      </c>
      <c r="BC27" s="322" cm="1">
        <f t="array" ref="BC27">INDEX($G$6:$G$581,MATCH(1,($AY27=$A$6:$A$581)*(BC$19=$B$6:$B$581)*($AZ$3=$C$6:$C$581)*($K$21=$D$6:$D$581),0))</f>
        <v>2.8640999999999992</v>
      </c>
      <c r="BD27" s="420"/>
      <c r="BE27" s="300">
        <v>800</v>
      </c>
      <c r="BF27" s="322" cm="1">
        <f t="array" ref="BF27">INDEX($G$6:$G$581,MATCH(1,($BE27=$A$6:$A$581)*(BF$19=$B$6:$B$581)*($BF$3=$C$6:$C$581)*($K$21=$D$6:$D$581),0))</f>
        <v>2.8936999999999995</v>
      </c>
      <c r="BG27" s="322" cm="1">
        <f t="array" ref="BG27">INDEX($G$6:$G$581,MATCH(1,($BE27=$A$6:$A$581)*(BG$19=$B$6:$B$581)*($BF$3=$C$6:$C$581)*($K$21=$D$6:$D$581),0))</f>
        <v>2.8936999999999995</v>
      </c>
      <c r="BH27" s="322" cm="1">
        <f t="array" ref="BH27">INDEX($G$6:$G$581,MATCH(1,($BE27=$A$6:$A$581)*(BH$19=$B$6:$B$581)*($BF$3=$C$6:$C$581)*($K$21=$D$6:$D$581),0))</f>
        <v>2.8936999999999995</v>
      </c>
      <c r="BI27" s="322" cm="1">
        <f t="array" ref="BI27">INDEX($G$6:$G$581,MATCH(1,($BE27=$A$6:$A$581)*(BI$19=$B$6:$B$581)*($BF$3=$C$6:$C$581)*($K$21=$D$6:$D$581),0))</f>
        <v>2.8936999999999995</v>
      </c>
      <c r="BK27" s="299"/>
      <c r="BL27" s="420"/>
      <c r="BM27" s="300">
        <v>800</v>
      </c>
      <c r="BN27" s="322" cm="1">
        <f t="array" ref="BN27">INDEX($H$6:$H$581,MATCH(1,($AM27=$A$6:$A$581)*(BN$19=$B$6:$B$581)*($AO$3=$C$6:$C$581)*($K$21=$D$6:$D$581),0))</f>
        <v>3.4260911833425141</v>
      </c>
      <c r="BO27" s="322" cm="1">
        <f t="array" ref="BO27">INDEX($H$6:$H$581,MATCH(1,($AM27=$A$6:$A$581)*(BO$19=$B$6:$B$581)*($AO$3=$C$6:$C$581)*($K$21=$D$6:$D$581),0))</f>
        <v>4.1540911833425138</v>
      </c>
      <c r="BP27" s="322" cm="1">
        <f t="array" ref="BP27">INDEX($H$6:$H$581,MATCH(1,($AM27=$A$6:$A$581)*(BP$19=$B$6:$B$581)*($AO$3=$C$6:$C$581)*($K$21=$D$6:$D$581),0))</f>
        <v>4.8820911833425136</v>
      </c>
      <c r="BQ27" s="322" cm="1">
        <f t="array" ref="BQ27">INDEX($H$6:$H$581,MATCH(1,($AM27=$A$6:$A$581)*(BQ$19=$B$6:$B$581)*($AO$3=$C$6:$C$581)*($K$21=$D$6:$D$581),0))</f>
        <v>5.6100911833425133</v>
      </c>
      <c r="BR27" s="420"/>
      <c r="BS27" s="300">
        <v>800</v>
      </c>
      <c r="BT27" s="322" cm="1">
        <f t="array" ref="BT27">INDEX($H$6:$H$581,MATCH(1,($AS27=$A$6:$A$581)*(BT$19=$B$6:$B$581)*($AT$3=$C$6:$C$581)*($K$21=$D$6:$D$581),0))</f>
        <v>3.0936529725639632</v>
      </c>
      <c r="BU27" s="322" cm="1">
        <f t="array" ref="BU27">INDEX($H$6:$H$581,MATCH(1,($AS27=$A$6:$A$581)*(BU$19=$B$6:$B$581)*($AT$3=$C$6:$C$581)*($K$21=$D$6:$D$581),0))</f>
        <v>3.821652972563963</v>
      </c>
      <c r="BV27" s="322" cm="1">
        <f t="array" ref="BV27">INDEX($H$6:$H$581,MATCH(1,($AS27=$A$6:$A$581)*(BV$19=$B$6:$B$581)*($AT$3=$C$6:$C$581)*($K$21=$D$6:$D$581),0))</f>
        <v>4.5496529725639627</v>
      </c>
      <c r="BW27" s="322" cm="1">
        <f t="array" ref="BW27">INDEX($H$6:$H$581,MATCH(1,($AS27=$A$6:$A$581)*(BW$19=$B$6:$B$581)*($AT$3=$C$6:$C$581)*($K$21=$D$6:$D$581),0))</f>
        <v>5.2776529725639625</v>
      </c>
      <c r="BX27" s="420"/>
      <c r="BY27" s="300">
        <v>800</v>
      </c>
      <c r="BZ27" s="322" cm="1">
        <f t="array" ref="BZ27">INDEX($H$6:$H$581,MATCH(1,($AY27=$A$6:$A$581)*(BZ$19=$B$6:$B$581)*($AZ$3=$C$6:$C$581)*($K$21=$D$6:$D$581),0))</f>
        <v>3.3026568887265526</v>
      </c>
      <c r="CA27" s="322" cm="1">
        <f t="array" ref="CA27">INDEX($H$6:$H$581,MATCH(1,($AY27=$A$6:$A$581)*(CA$19=$B$6:$B$581)*($AZ$3=$C$6:$C$581)*($K$21=$D$6:$D$581),0))</f>
        <v>4.0306568887265524</v>
      </c>
      <c r="CB27" s="322" cm="1">
        <f t="array" ref="CB27">INDEX($H$6:$H$581,MATCH(1,($AY27=$A$6:$A$581)*(CB$19=$B$6:$B$581)*($AZ$3=$C$6:$C$581)*($K$21=$D$6:$D$581),0))</f>
        <v>4.7586568887265521</v>
      </c>
      <c r="CC27" s="322" cm="1">
        <f t="array" ref="CC27">INDEX($H$6:$H$581,MATCH(1,($AY27=$A$6:$A$581)*(CC$19=$B$6:$B$581)*($AZ$3=$C$6:$C$581)*($K$21=$D$6:$D$581),0))</f>
        <v>5.4866568887265519</v>
      </c>
      <c r="CD27" s="420"/>
      <c r="CE27" s="300">
        <v>800</v>
      </c>
      <c r="CF27" s="322" cm="1">
        <f t="array" ref="CF27">INDEX($H$6:$H$581,MATCH(1,($BE27=$A$6:$A$581)*(CF$19=$B$6:$B$581)*($BF$3=$C$6:$C$581)*($K$21=$D$6:$D$581),0))</f>
        <v>3.6328970666052749</v>
      </c>
      <c r="CG27" s="322" cm="1">
        <f t="array" ref="CG27">INDEX($H$6:$H$581,MATCH(1,($BE27=$A$6:$A$581)*(CG$19=$B$6:$B$581)*($BF$3=$C$6:$C$581)*($K$21=$D$6:$D$581),0))</f>
        <v>4.3608970666052755</v>
      </c>
      <c r="CH27" s="322" cm="1">
        <f t="array" ref="CH27">INDEX($H$6:$H$581,MATCH(1,($BE27=$A$6:$A$581)*(CH$19=$B$6:$B$581)*($BF$3=$C$6:$C$581)*($K$21=$D$6:$D$581),0))</f>
        <v>5.0888970666052753</v>
      </c>
      <c r="CI27" s="322" cm="1">
        <f t="array" ref="CI27">INDEX($H$6:$H$581,MATCH(1,($BE27=$A$6:$A$581)*(CI$19=$B$6:$B$581)*($BF$3=$C$6:$C$581)*($K$21=$D$6:$D$581),0))</f>
        <v>5.8168970666052751</v>
      </c>
    </row>
    <row r="28" spans="1:87" x14ac:dyDescent="0.25">
      <c r="A28" s="342">
        <v>1100</v>
      </c>
      <c r="B28" s="342">
        <v>25</v>
      </c>
      <c r="C28" s="342">
        <v>1</v>
      </c>
      <c r="D28" s="342" t="s">
        <v>265</v>
      </c>
      <c r="E28" s="312">
        <f>'Int. Sensitivity-vert'!E28</f>
        <v>4.0292659100289878</v>
      </c>
      <c r="F28" s="287" t="str">
        <f>'Int. Sensitivity-vert'!F28</f>
        <v>D</v>
      </c>
      <c r="G28" s="312">
        <f>'Int. Sensitivity-vert'!G28</f>
        <v>4.4218999999999991</v>
      </c>
      <c r="H28" s="288">
        <f>'Int. Sensitivity-vert'!H28</f>
        <v>6.2172628939218821</v>
      </c>
      <c r="I28" s="313" t="str">
        <f>'Int. Sensitivity-vert'!I28</f>
        <v>E</v>
      </c>
      <c r="K28" s="299"/>
      <c r="L28" s="420"/>
      <c r="M28" s="300">
        <v>900</v>
      </c>
      <c r="N28" s="322" cm="1">
        <f t="array" ref="N28">INDEX($E$6:$E$581,MATCH(1,($M28=$A$6:$A$581)*(N$19=$B$6:$B$581)*($O$3=$C$6:$C$581)*($K$21=$D$6:$D$581),0))</f>
        <v>2.6372249999999999</v>
      </c>
      <c r="O28" s="322" cm="1">
        <f t="array" ref="O28">INDEX($E$6:$E$581,MATCH(1,($M28=$A$6:$A$581)*(O$19=$B$6:$B$581)*($O$3=$C$6:$C$581)*($K$21=$D$6:$D$581),0))</f>
        <v>3.4562249999999999</v>
      </c>
      <c r="P28" s="322" cm="1">
        <f t="array" ref="P28">INDEX($E$6:$E$581,MATCH(1,($M28=$A$6:$A$581)*(P$19=$B$6:$B$581)*($O$3=$C$6:$C$581)*($K$21=$D$6:$D$581),0))</f>
        <v>4.2752249999999998</v>
      </c>
      <c r="Q28" s="322" cm="1">
        <f t="array" ref="Q28">INDEX($E$6:$E$581,MATCH(1,($M28=$A$6:$A$581)*(Q$19=$B$6:$B$581)*($O$3=$C$6:$C$581)*($K$21=$D$6:$D$581),0))</f>
        <v>5.0942249999999989</v>
      </c>
      <c r="R28" s="420"/>
      <c r="S28" s="300">
        <v>900</v>
      </c>
      <c r="T28" s="322" cm="1">
        <f t="array" ref="T28">INDEX($E$6:$E$581,MATCH(1,($S28=$A$6:$A$581)*(T$19=$B$6:$B$581)*($U$3=$C$6:$C$581)*($K$21=$D$6:$D$581),0))</f>
        <v>2.3144457101655287</v>
      </c>
      <c r="U28" s="322" cm="1">
        <f t="array" ref="U28">INDEX($E$6:$E$581,MATCH(1,($S28=$A$6:$A$581)*(U$19=$B$6:$B$581)*($U$3=$C$6:$C$581)*($K$21=$D$6:$D$581),0))</f>
        <v>2.7239457101655287</v>
      </c>
      <c r="V28" s="322" cm="1">
        <f t="array" ref="V28">INDEX($E$6:$E$581,MATCH(1,($S28=$A$6:$A$581)*(V$19=$B$6:$B$581)*($U$3=$C$6:$C$581)*($K$21=$D$6:$D$581),0))</f>
        <v>3.1334457101655286</v>
      </c>
      <c r="W28" s="322" cm="1">
        <f t="array" ref="W28">INDEX($E$6:$E$581,MATCH(1,($S28=$A$6:$A$581)*(W$19=$B$6:$B$581)*($U$3=$C$6:$C$581)*($K$21=$D$6:$D$581),0))</f>
        <v>3.5429457101655286</v>
      </c>
      <c r="X28" s="420"/>
      <c r="Y28" s="300">
        <v>900</v>
      </c>
      <c r="Z28" s="322" cm="1">
        <f t="array" ref="Z28">INDEX($E$6:$E$581,MATCH(1,($Y28=$A$6:$A$581)*(Z$19=$B$6:$B$581)*($AA$3=$C$6:$C$581)*($K$21=$D$6:$D$581),0))</f>
        <v>2.3350336274186128</v>
      </c>
      <c r="AA28" s="322" cm="1">
        <f t="array" ref="AA28">INDEX($E$6:$E$581,MATCH(1,($Y28=$A$6:$A$581)*(AA$19=$B$6:$B$581)*($AA$3=$C$6:$C$581)*($K$21=$D$6:$D$581),0))</f>
        <v>2.6080336274186129</v>
      </c>
      <c r="AB28" s="322" cm="1">
        <f t="array" ref="AB28">INDEX($E$6:$E$581,MATCH(1,($Y28=$A$6:$A$581)*(AB$19=$B$6:$B$581)*($AA$3=$C$6:$C$581)*($K$21=$D$6:$D$581),0))</f>
        <v>2.8810336274186126</v>
      </c>
      <c r="AC28" s="322" cm="1">
        <f t="array" ref="AC28">INDEX($E$6:$E$581,MATCH(1,($Y28=$A$6:$A$581)*(AC$19=$B$6:$B$581)*($AA$3=$C$6:$C$581)*($K$21=$D$6:$D$581),0))</f>
        <v>3.1540336274186127</v>
      </c>
      <c r="AD28" s="420"/>
      <c r="AE28" s="300">
        <v>900</v>
      </c>
      <c r="AF28" s="322" cm="1">
        <f t="array" ref="AF28">INDEX($E$6:$E$581,MATCH(1,($AE28=$A$6:$A$581)*(AF$19=$B$6:$B$581)*($AG$3=$C$6:$C$581)*($K$21=$D$6:$D$581),0))</f>
        <v>2.4235420442435358</v>
      </c>
      <c r="AG28" s="322" cm="1">
        <f t="array" ref="AG28">INDEX($E$6:$E$581,MATCH(1,($AE28=$A$6:$A$581)*(AG$19=$B$6:$B$581)*($AG$3=$C$6:$C$581)*($K$21=$D$6:$D$581),0))</f>
        <v>2.6282920442435356</v>
      </c>
      <c r="AH28" s="322" cm="1">
        <f t="array" ref="AH28">INDEX($E$6:$E$581,MATCH(1,($AE28=$A$6:$A$581)*(AH$19=$B$6:$B$581)*($AG$3=$C$6:$C$581)*($K$21=$D$6:$D$581),0))</f>
        <v>2.8330420442435358</v>
      </c>
      <c r="AI28" s="335" cm="1">
        <f t="array" ref="AI28">INDEX($E$6:$E$581,MATCH(1,($AE28=$A$6:$A$581)*(AI$19=$B$6:$B$581)*($AG$3=$C$6:$C$581)*($K$21=$D$6:$D$581),0))</f>
        <v>3.0377920442435355</v>
      </c>
      <c r="AK28" s="299"/>
      <c r="AL28" s="420"/>
      <c r="AM28" s="300">
        <v>900</v>
      </c>
      <c r="AN28" s="322" cm="1">
        <f t="array" ref="AN28">INDEX($G$6:$G$581,MATCH(1,($AM28=$A$6:$A$581)*(AN$19=$B$6:$B$581)*($AO$3=$C$6:$C$581)*($K$21=$D$6:$D$581),0))</f>
        <v>3.9598999999999993</v>
      </c>
      <c r="AO28" s="322" cm="1">
        <f t="array" ref="AO28">INDEX($G$6:$G$581,MATCH(1,($AM28=$A$6:$A$581)*(AO$19=$B$6:$B$581)*($AO$3=$C$6:$C$581)*($K$21=$D$6:$D$581),0))</f>
        <v>3.9598999999999993</v>
      </c>
      <c r="AP28" s="322" cm="1">
        <f t="array" ref="AP28">INDEX($G$6:$G$581,MATCH(1,($AM28=$A$6:$A$581)*(AP$19=$B$6:$B$581)*($AO$3=$C$6:$C$581)*($K$21=$D$6:$D$581),0))</f>
        <v>3.9598999999999993</v>
      </c>
      <c r="AQ28" s="322" cm="1">
        <f t="array" ref="AQ28">INDEX($G$6:$G$581,MATCH(1,($AM28=$A$6:$A$581)*(AQ$19=$B$6:$B$581)*($AO$3=$C$6:$C$581)*($K$21=$D$6:$D$581),0))</f>
        <v>3.9598999999999993</v>
      </c>
      <c r="AR28" s="420"/>
      <c r="AS28" s="300">
        <v>900</v>
      </c>
      <c r="AT28" s="322" cm="1">
        <f t="array" ref="AT28">INDEX($G$6:$G$581,MATCH(1,($S28=$A$6:$A$581)*(AT$19=$B$6:$B$581)*($U$3=$C$6:$C$581)*($K$21=$D$6:$D$581),0))</f>
        <v>3.1040000000000001</v>
      </c>
      <c r="AU28" s="322" cm="1">
        <f t="array" ref="AU28">INDEX($G$6:$G$581,MATCH(1,($S28=$A$6:$A$581)*(AU$19=$B$6:$B$581)*($U$3=$C$6:$C$581)*($K$21=$D$6:$D$581),0))</f>
        <v>3.1040000000000001</v>
      </c>
      <c r="AV28" s="322" cm="1">
        <f t="array" ref="AV28">INDEX($G$6:$G$581,MATCH(1,($S28=$A$6:$A$581)*(AV$19=$B$6:$B$581)*($U$3=$C$6:$C$581)*($K$21=$D$6:$D$581),0))</f>
        <v>3.1040000000000001</v>
      </c>
      <c r="AW28" s="322" cm="1">
        <f t="array" ref="AW28">INDEX($G$6:$G$581,MATCH(1,($S28=$A$6:$A$581)*(AW$19=$B$6:$B$581)*($U$3=$C$6:$C$581)*($K$21=$D$6:$D$581),0))</f>
        <v>3.1040000000000001</v>
      </c>
      <c r="AX28" s="420"/>
      <c r="AY28" s="300">
        <v>900</v>
      </c>
      <c r="AZ28" s="322" cm="1">
        <f t="array" ref="AZ28">INDEX($G$6:$G$581,MATCH(1,($AY28=$A$6:$A$581)*(AZ$19=$B$6:$B$581)*($AZ$3=$C$6:$C$581)*($K$21=$D$6:$D$581),0))</f>
        <v>2.9411</v>
      </c>
      <c r="BA28" s="322" cm="1">
        <f t="array" ref="BA28">INDEX($G$6:$G$581,MATCH(1,($AY28=$A$6:$A$581)*(BA$19=$B$6:$B$581)*($AZ$3=$C$6:$C$581)*($K$21=$D$6:$D$581),0))</f>
        <v>2.9411</v>
      </c>
      <c r="BB28" s="322" cm="1">
        <f t="array" ref="BB28">INDEX($G$6:$G$581,MATCH(1,($AY28=$A$6:$A$581)*(BB$19=$B$6:$B$581)*($AZ$3=$C$6:$C$581)*($K$21=$D$6:$D$581),0))</f>
        <v>2.9411</v>
      </c>
      <c r="BC28" s="322" cm="1">
        <f t="array" ref="BC28">INDEX($G$6:$G$581,MATCH(1,($AY28=$A$6:$A$581)*(BC$19=$B$6:$B$581)*($AZ$3=$C$6:$C$581)*($K$21=$D$6:$D$581),0))</f>
        <v>2.9411</v>
      </c>
      <c r="BD28" s="420"/>
      <c r="BE28" s="300">
        <v>900</v>
      </c>
      <c r="BF28" s="322" cm="1">
        <f t="array" ref="BF28">INDEX($G$6:$G$581,MATCH(1,($BE28=$A$6:$A$581)*(BF$19=$B$6:$B$581)*($BF$3=$C$6:$C$581)*($K$21=$D$6:$D$581),0))</f>
        <v>2.9514499999999999</v>
      </c>
      <c r="BG28" s="322" cm="1">
        <f t="array" ref="BG28">INDEX($G$6:$G$581,MATCH(1,($BE28=$A$6:$A$581)*(BG$19=$B$6:$B$581)*($BF$3=$C$6:$C$581)*($K$21=$D$6:$D$581),0))</f>
        <v>2.9514499999999999</v>
      </c>
      <c r="BH28" s="322" cm="1">
        <f t="array" ref="BH28">INDEX($G$6:$G$581,MATCH(1,($BE28=$A$6:$A$581)*(BH$19=$B$6:$B$581)*($BF$3=$C$6:$C$581)*($K$21=$D$6:$D$581),0))</f>
        <v>2.9514499999999999</v>
      </c>
      <c r="BI28" s="322" cm="1">
        <f t="array" ref="BI28">INDEX($G$6:$G$581,MATCH(1,($BE28=$A$6:$A$581)*(BI$19=$B$6:$B$581)*($BF$3=$C$6:$C$581)*($K$21=$D$6:$D$581),0))</f>
        <v>2.9514499999999999</v>
      </c>
      <c r="BK28" s="299"/>
      <c r="BL28" s="420"/>
      <c r="BM28" s="300">
        <v>900</v>
      </c>
      <c r="BN28" s="322" cm="1">
        <f t="array" ref="BN28">INDEX($H$6:$H$581,MATCH(1,($AM28=$A$6:$A$581)*(BN$19=$B$6:$B$581)*($AO$3=$C$6:$C$581)*($K$21=$D$6:$D$581),0))</f>
        <v>3.8509883031242866</v>
      </c>
      <c r="BO28" s="322" cm="1">
        <f t="array" ref="BO28">INDEX($H$6:$H$581,MATCH(1,($AM28=$A$6:$A$581)*(BO$19=$B$6:$B$581)*($AO$3=$C$6:$C$581)*($K$21=$D$6:$D$581),0))</f>
        <v>4.6699883031242866</v>
      </c>
      <c r="BP28" s="322" cm="1">
        <f t="array" ref="BP28">INDEX($H$6:$H$581,MATCH(1,($AM28=$A$6:$A$581)*(BP$19=$B$6:$B$581)*($AO$3=$C$6:$C$581)*($K$21=$D$6:$D$581),0))</f>
        <v>5.4889883031242857</v>
      </c>
      <c r="BQ28" s="322" cm="1">
        <f t="array" ref="BQ28">INDEX($H$6:$H$581,MATCH(1,($AM28=$A$6:$A$581)*(BQ$19=$B$6:$B$581)*($AO$3=$C$6:$C$581)*($K$21=$D$6:$D$581),0))</f>
        <v>6.3079883031242865</v>
      </c>
      <c r="BR28" s="420"/>
      <c r="BS28" s="300">
        <v>900</v>
      </c>
      <c r="BT28" s="322" cm="1">
        <f t="array" ref="BT28">INDEX($H$6:$H$581,MATCH(1,($AS28=$A$6:$A$581)*(BT$19=$B$6:$B$581)*($AT$3=$C$6:$C$581)*($K$21=$D$6:$D$581),0))</f>
        <v>3.4298098146165676</v>
      </c>
      <c r="BU28" s="322" cm="1">
        <f t="array" ref="BU28">INDEX($H$6:$H$581,MATCH(1,($AS28=$A$6:$A$581)*(BU$19=$B$6:$B$581)*($AT$3=$C$6:$C$581)*($K$21=$D$6:$D$581),0))</f>
        <v>4.2488098146165676</v>
      </c>
      <c r="BV28" s="322" cm="1">
        <f t="array" ref="BV28">INDEX($H$6:$H$581,MATCH(1,($AS28=$A$6:$A$581)*(BV$19=$B$6:$B$581)*($AT$3=$C$6:$C$581)*($K$21=$D$6:$D$581),0))</f>
        <v>5.0678098146165675</v>
      </c>
      <c r="BW28" s="322" cm="1">
        <f t="array" ref="BW28">INDEX($H$6:$H$581,MATCH(1,($AS28=$A$6:$A$581)*(BW$19=$B$6:$B$581)*($AT$3=$C$6:$C$581)*($K$21=$D$6:$D$581),0))</f>
        <v>5.8868098146165675</v>
      </c>
      <c r="BX28" s="420"/>
      <c r="BY28" s="300">
        <v>900</v>
      </c>
      <c r="BZ28" s="322" cm="1">
        <f t="array" ref="BZ28">INDEX($H$6:$H$581,MATCH(1,($AY28=$A$6:$A$581)*(BZ$19=$B$6:$B$581)*($AZ$3=$C$6:$C$581)*($K$21=$D$6:$D$581),0))</f>
        <v>3.6225843932241784</v>
      </c>
      <c r="CA28" s="322" cm="1">
        <f t="array" ref="CA28">INDEX($H$6:$H$581,MATCH(1,($AY28=$A$6:$A$581)*(CA$19=$B$6:$B$581)*($AZ$3=$C$6:$C$581)*($K$21=$D$6:$D$581),0))</f>
        <v>4.4415843932241792</v>
      </c>
      <c r="CB28" s="322" cm="1">
        <f t="array" ref="CB28">INDEX($H$6:$H$581,MATCH(1,($AY28=$A$6:$A$581)*(CB$19=$B$6:$B$581)*($AZ$3=$C$6:$C$581)*($K$21=$D$6:$D$581),0))</f>
        <v>5.2605843932241783</v>
      </c>
      <c r="CC28" s="322" cm="1">
        <f t="array" ref="CC28">INDEX($H$6:$H$581,MATCH(1,($AY28=$A$6:$A$581)*(CC$19=$B$6:$B$581)*($AZ$3=$C$6:$C$581)*($K$21=$D$6:$D$581),0))</f>
        <v>6.0795843932241782</v>
      </c>
      <c r="CD28" s="420"/>
      <c r="CE28" s="300">
        <v>900</v>
      </c>
      <c r="CF28" s="322" cm="1">
        <f t="array" ref="CF28">INDEX($H$6:$H$581,MATCH(1,($BE28=$A$6:$A$581)*(CF$19=$B$6:$B$581)*($BF$3=$C$6:$C$581)*($K$21=$D$6:$D$581),0))</f>
        <v>3.9563444687958009</v>
      </c>
      <c r="CG28" s="322" cm="1">
        <f t="array" ref="CG28">INDEX($H$6:$H$581,MATCH(1,($BE28=$A$6:$A$581)*(CG$19=$B$6:$B$581)*($BF$3=$C$6:$C$581)*($K$21=$D$6:$D$581),0))</f>
        <v>4.7753444687958009</v>
      </c>
      <c r="CH28" s="322" cm="1">
        <f t="array" ref="CH28">INDEX($H$6:$H$581,MATCH(1,($BE28=$A$6:$A$581)*(CH$19=$B$6:$B$581)*($BF$3=$C$6:$C$581)*($K$21=$D$6:$D$581),0))</f>
        <v>5.5943444687958008</v>
      </c>
      <c r="CI28" s="322" cm="1">
        <f t="array" ref="CI28">INDEX($H$6:$H$581,MATCH(1,($BE28=$A$6:$A$581)*(CI$19=$B$6:$B$581)*($BF$3=$C$6:$C$581)*($K$21=$D$6:$D$581),0))</f>
        <v>6.4133444687958008</v>
      </c>
    </row>
    <row r="29" spans="1:87" x14ac:dyDescent="0.25">
      <c r="A29" s="342">
        <v>1200</v>
      </c>
      <c r="B29" s="342">
        <v>25</v>
      </c>
      <c r="C29" s="342">
        <v>1</v>
      </c>
      <c r="D29" s="342" t="s">
        <v>265</v>
      </c>
      <c r="E29" s="312">
        <f>'Int. Sensitivity-vert'!E29</f>
        <v>4.2709909100289885</v>
      </c>
      <c r="F29" s="287" t="str">
        <f>'Int. Sensitivity-vert'!F29</f>
        <v>E</v>
      </c>
      <c r="G29" s="312">
        <f>'Int. Sensitivity-vert'!G29</f>
        <v>4.6528999999999989</v>
      </c>
      <c r="H29" s="288">
        <f>'Int. Sensitivity-vert'!H29</f>
        <v>6.6768311834181091</v>
      </c>
      <c r="I29" s="313" t="str">
        <f>'Int. Sensitivity-vert'!I29</f>
        <v>E</v>
      </c>
      <c r="K29" s="299"/>
      <c r="L29" s="420"/>
      <c r="M29" s="300">
        <v>1000</v>
      </c>
      <c r="N29" s="322" cm="1">
        <f t="array" ref="N29">INDEX($E$6:$E$581,MATCH(1,($M29=$A$6:$A$581)*(N$19=$B$6:$B$581)*($O$3=$C$6:$C$581)*($K$21=$D$6:$D$581),0))</f>
        <v>2.7879499999999995</v>
      </c>
      <c r="O29" s="322" cm="1">
        <f t="array" ref="O29">INDEX($E$6:$E$581,MATCH(1,($M29=$A$6:$A$581)*(O$19=$B$6:$B$581)*($O$3=$C$6:$C$581)*($K$21=$D$6:$D$581),0))</f>
        <v>3.6979499999999996</v>
      </c>
      <c r="P29" s="322" cm="1">
        <f t="array" ref="P29">INDEX($E$6:$E$581,MATCH(1,($M29=$A$6:$A$581)*(P$19=$B$6:$B$581)*($O$3=$C$6:$C$581)*($K$21=$D$6:$D$581),0))</f>
        <v>4.6079499999999998</v>
      </c>
      <c r="Q29" s="322" cm="1">
        <f t="array" ref="Q29">INDEX($E$6:$E$581,MATCH(1,($M29=$A$6:$A$581)*(Q$19=$B$6:$B$581)*($O$3=$C$6:$C$581)*($K$21=$D$6:$D$581),0))</f>
        <v>5.5179499999999999</v>
      </c>
      <c r="R29" s="420"/>
      <c r="S29" s="300">
        <v>1000</v>
      </c>
      <c r="T29" s="322" cm="1">
        <f t="array" ref="T29">INDEX($E$6:$E$581,MATCH(1,($S29=$A$6:$A$581)*(T$19=$B$6:$B$581)*($U$3=$C$6:$C$581)*($K$21=$D$6:$D$581),0))</f>
        <v>2.3969207101655288</v>
      </c>
      <c r="U29" s="322" cm="1">
        <f t="array" ref="U29">INDEX($E$6:$E$581,MATCH(1,($S29=$A$6:$A$581)*(U$19=$B$6:$B$581)*($U$3=$C$6:$C$581)*($K$21=$D$6:$D$581),0))</f>
        <v>2.8519207101655288</v>
      </c>
      <c r="V29" s="322" cm="1">
        <f t="array" ref="V29">INDEX($E$6:$E$581,MATCH(1,($S29=$A$6:$A$581)*(V$19=$B$6:$B$581)*($U$3=$C$6:$C$581)*($K$21=$D$6:$D$581),0))</f>
        <v>3.3069207101655289</v>
      </c>
      <c r="W29" s="322" cm="1">
        <f t="array" ref="W29">INDEX($E$6:$E$581,MATCH(1,($S29=$A$6:$A$581)*(W$19=$B$6:$B$581)*($U$3=$C$6:$C$581)*($K$21=$D$6:$D$581),0))</f>
        <v>3.761920710165529</v>
      </c>
      <c r="X29" s="420"/>
      <c r="Y29" s="300">
        <v>1000</v>
      </c>
      <c r="Z29" s="322" cm="1">
        <f t="array" ref="Z29">INDEX($E$6:$E$581,MATCH(1,($Y29=$A$6:$A$581)*(Z$19=$B$6:$B$581)*($AA$3=$C$6:$C$581)*($K$21=$D$6:$D$581),0))</f>
        <v>2.3947586274186126</v>
      </c>
      <c r="AA29" s="322" cm="1">
        <f t="array" ref="AA29">INDEX($E$6:$E$581,MATCH(1,($Y29=$A$6:$A$581)*(AA$19=$B$6:$B$581)*($AA$3=$C$6:$C$581)*($K$21=$D$6:$D$581),0))</f>
        <v>2.6980919607519462</v>
      </c>
      <c r="AB29" s="322" cm="1">
        <f t="array" ref="AB29">INDEX($E$6:$E$581,MATCH(1,($Y29=$A$6:$A$581)*(AB$19=$B$6:$B$581)*($AA$3=$C$6:$C$581)*($K$21=$D$6:$D$581),0))</f>
        <v>3.001425294085279</v>
      </c>
      <c r="AC29" s="322" cm="1">
        <f t="array" ref="AC29">INDEX($E$6:$E$581,MATCH(1,($Y29=$A$6:$A$581)*(AC$19=$B$6:$B$581)*($AA$3=$C$6:$C$581)*($K$21=$D$6:$D$581),0))</f>
        <v>3.3047586274186127</v>
      </c>
      <c r="AD29" s="420"/>
      <c r="AE29" s="300">
        <v>1000</v>
      </c>
      <c r="AF29" s="322" cm="1">
        <f t="array" ref="AF29">INDEX($E$6:$E$581,MATCH(1,($AE29=$A$6:$A$581)*(AF$19=$B$6:$B$581)*($AG$3=$C$6:$C$581)*($K$21=$D$6:$D$581),0))</f>
        <v>2.4718920442435355</v>
      </c>
      <c r="AG29" s="322" cm="1">
        <f t="array" ref="AG29">INDEX($E$6:$E$581,MATCH(1,($AE29=$A$6:$A$581)*(AG$19=$B$6:$B$581)*($AG$3=$C$6:$C$581)*($K$21=$D$6:$D$581),0))</f>
        <v>2.6993920442435355</v>
      </c>
      <c r="AH29" s="322" cm="1">
        <f t="array" ref="AH29">INDEX($E$6:$E$581,MATCH(1,($AE29=$A$6:$A$581)*(AH$19=$B$6:$B$581)*($AG$3=$C$6:$C$581)*($K$21=$D$6:$D$581),0))</f>
        <v>2.9268920442435356</v>
      </c>
      <c r="AI29" s="335" cm="1">
        <f t="array" ref="AI29">INDEX($E$6:$E$581,MATCH(1,($AE29=$A$6:$A$581)*(AI$19=$B$6:$B$581)*($AG$3=$C$6:$C$581)*($K$21=$D$6:$D$581),0))</f>
        <v>3.1543920442435356</v>
      </c>
      <c r="AK29" s="299"/>
      <c r="AL29" s="420"/>
      <c r="AM29" s="300">
        <v>1000</v>
      </c>
      <c r="AN29" s="322" cm="1">
        <f t="array" ref="AN29">INDEX($G$6:$G$581,MATCH(1,($AM29=$A$6:$A$581)*(AN$19=$B$6:$B$581)*($AO$3=$C$6:$C$581)*($K$21=$D$6:$D$581),0))</f>
        <v>4.1908999999999992</v>
      </c>
      <c r="AO29" s="322" cm="1">
        <f t="array" ref="AO29">INDEX($G$6:$G$581,MATCH(1,($AM29=$A$6:$A$581)*(AO$19=$B$6:$B$581)*($AO$3=$C$6:$C$581)*($K$21=$D$6:$D$581),0))</f>
        <v>4.1908999999999992</v>
      </c>
      <c r="AP29" s="322" cm="1">
        <f t="array" ref="AP29">INDEX($G$6:$G$581,MATCH(1,($AM29=$A$6:$A$581)*(AP$19=$B$6:$B$581)*($AO$3=$C$6:$C$581)*($K$21=$D$6:$D$581),0))</f>
        <v>4.1908999999999992</v>
      </c>
      <c r="AQ29" s="322" cm="1">
        <f t="array" ref="AQ29">INDEX($G$6:$G$581,MATCH(1,($AM29=$A$6:$A$581)*(AQ$19=$B$6:$B$581)*($AO$3=$C$6:$C$581)*($K$21=$D$6:$D$581),0))</f>
        <v>4.1908999999999992</v>
      </c>
      <c r="AR29" s="420"/>
      <c r="AS29" s="300">
        <v>1000</v>
      </c>
      <c r="AT29" s="322" cm="1">
        <f t="array" ref="AT29">INDEX($G$6:$G$581,MATCH(1,($S29=$A$6:$A$581)*(AT$19=$B$6:$B$581)*($U$3=$C$6:$C$581)*($K$21=$D$6:$D$581),0))</f>
        <v>3.2195</v>
      </c>
      <c r="AU29" s="322" cm="1">
        <f t="array" ref="AU29">INDEX($G$6:$G$581,MATCH(1,($S29=$A$6:$A$581)*(AU$19=$B$6:$B$581)*($U$3=$C$6:$C$581)*($K$21=$D$6:$D$581),0))</f>
        <v>3.2195</v>
      </c>
      <c r="AV29" s="322" cm="1">
        <f t="array" ref="AV29">INDEX($G$6:$G$581,MATCH(1,($S29=$A$6:$A$581)*(AV$19=$B$6:$B$581)*($U$3=$C$6:$C$581)*($K$21=$D$6:$D$581),0))</f>
        <v>3.2195</v>
      </c>
      <c r="AW29" s="322" cm="1">
        <f t="array" ref="AW29">INDEX($G$6:$G$581,MATCH(1,($S29=$A$6:$A$581)*(AW$19=$B$6:$B$581)*($U$3=$C$6:$C$581)*($K$21=$D$6:$D$581),0))</f>
        <v>3.2195</v>
      </c>
      <c r="AX29" s="420"/>
      <c r="AY29" s="300">
        <v>1000</v>
      </c>
      <c r="AZ29" s="322" cm="1">
        <f t="array" ref="AZ29">INDEX($G$6:$G$581,MATCH(1,($AY29=$A$6:$A$581)*(AZ$19=$B$6:$B$581)*($AZ$3=$C$6:$C$581)*($K$21=$D$6:$D$581),0))</f>
        <v>3.0181</v>
      </c>
      <c r="BA29" s="322" cm="1">
        <f t="array" ref="BA29">INDEX($G$6:$G$581,MATCH(1,($AY29=$A$6:$A$581)*(BA$19=$B$6:$B$581)*($AZ$3=$C$6:$C$581)*($K$21=$D$6:$D$581),0))</f>
        <v>3.0181</v>
      </c>
      <c r="BB29" s="322" cm="1">
        <f t="array" ref="BB29">INDEX($G$6:$G$581,MATCH(1,($AY29=$A$6:$A$581)*(BB$19=$B$6:$B$581)*($AZ$3=$C$6:$C$581)*($K$21=$D$6:$D$581),0))</f>
        <v>3.0181</v>
      </c>
      <c r="BC29" s="322" cm="1">
        <f t="array" ref="BC29">INDEX($G$6:$G$581,MATCH(1,($AY29=$A$6:$A$581)*(BC$19=$B$6:$B$581)*($AZ$3=$C$6:$C$581)*($K$21=$D$6:$D$581),0))</f>
        <v>3.0181</v>
      </c>
      <c r="BD29" s="420"/>
      <c r="BE29" s="300">
        <v>1000</v>
      </c>
      <c r="BF29" s="322" cm="1">
        <f t="array" ref="BF29">INDEX($G$6:$G$581,MATCH(1,($BE29=$A$6:$A$581)*(BF$19=$B$6:$B$581)*($BF$3=$C$6:$C$581)*($K$21=$D$6:$D$581),0))</f>
        <v>3.0091999999999994</v>
      </c>
      <c r="BG29" s="322" cm="1">
        <f t="array" ref="BG29">INDEX($G$6:$G$581,MATCH(1,($BE29=$A$6:$A$581)*(BG$19=$B$6:$B$581)*($BF$3=$C$6:$C$581)*($K$21=$D$6:$D$581),0))</f>
        <v>3.0091999999999994</v>
      </c>
      <c r="BH29" s="322" cm="1">
        <f t="array" ref="BH29">INDEX($G$6:$G$581,MATCH(1,($BE29=$A$6:$A$581)*(BH$19=$B$6:$B$581)*($BF$3=$C$6:$C$581)*($K$21=$D$6:$D$581),0))</f>
        <v>3.0091999999999994</v>
      </c>
      <c r="BI29" s="322" cm="1">
        <f t="array" ref="BI29">INDEX($G$6:$G$581,MATCH(1,($BE29=$A$6:$A$581)*(BI$19=$B$6:$B$581)*($BF$3=$C$6:$C$581)*($K$21=$D$6:$D$581),0))</f>
        <v>3.0091999999999994</v>
      </c>
      <c r="BK29" s="299"/>
      <c r="BL29" s="420"/>
      <c r="BM29" s="300">
        <v>1000</v>
      </c>
      <c r="BN29" s="322" cm="1">
        <f t="array" ref="BN29">INDEX($H$6:$H$581,MATCH(1,($AM29=$A$6:$A$581)*(BN$19=$B$6:$B$581)*($AO$3=$C$6:$C$581)*($K$21=$D$6:$D$581),0))</f>
        <v>4.2647470782830705</v>
      </c>
      <c r="BO29" s="322" cm="1">
        <f t="array" ref="BO29">INDEX($H$6:$H$581,MATCH(1,($AM29=$A$6:$A$581)*(BO$19=$B$6:$B$581)*($AO$3=$C$6:$C$581)*($K$21=$D$6:$D$581),0))</f>
        <v>5.1747470782830707</v>
      </c>
      <c r="BP29" s="322" cm="1">
        <f t="array" ref="BP29">INDEX($H$6:$H$581,MATCH(1,($AM29=$A$6:$A$581)*(BP$19=$B$6:$B$581)*($AO$3=$C$6:$C$581)*($K$21=$D$6:$D$581),0))</f>
        <v>6.0847470782830708</v>
      </c>
      <c r="BQ29" s="322" cm="1">
        <f t="array" ref="BQ29">INDEX($H$6:$H$581,MATCH(1,($AM29=$A$6:$A$581)*(BQ$19=$B$6:$B$581)*($AO$3=$C$6:$C$581)*($K$21=$D$6:$D$581),0))</f>
        <v>6.9947470782830701</v>
      </c>
      <c r="BR29" s="420"/>
      <c r="BS29" s="300">
        <v>1000</v>
      </c>
      <c r="BT29" s="322" cm="1">
        <f t="array" ref="BT29">INDEX($H$6:$H$581,MATCH(1,($AS29=$A$6:$A$581)*(BT$19=$B$6:$B$581)*($AT$3=$C$6:$C$581)*($K$21=$D$6:$D$581),0))</f>
        <v>3.7572891568967846</v>
      </c>
      <c r="BU29" s="322" cm="1">
        <f t="array" ref="BU29">INDEX($H$6:$H$581,MATCH(1,($AS29=$A$6:$A$581)*(BU$19=$B$6:$B$581)*($AT$3=$C$6:$C$581)*($K$21=$D$6:$D$581),0))</f>
        <v>4.6672891568967847</v>
      </c>
      <c r="BV29" s="322" cm="1">
        <f t="array" ref="BV29">INDEX($H$6:$H$581,MATCH(1,($AS29=$A$6:$A$581)*(BV$19=$B$6:$B$581)*($AT$3=$C$6:$C$581)*($K$21=$D$6:$D$581),0))</f>
        <v>5.5772891568967848</v>
      </c>
      <c r="BW29" s="322" cm="1">
        <f t="array" ref="BW29">INDEX($H$6:$H$581,MATCH(1,($AS29=$A$6:$A$581)*(BW$19=$B$6:$B$581)*($AT$3=$C$6:$C$581)*($K$21=$D$6:$D$581),0))</f>
        <v>6.4872891568967841</v>
      </c>
      <c r="BX29" s="420"/>
      <c r="BY29" s="300">
        <v>1000</v>
      </c>
      <c r="BZ29" s="322" cm="1">
        <f t="array" ref="BZ29">INDEX($H$6:$H$581,MATCH(1,($AY29=$A$6:$A$581)*(BZ$19=$B$6:$B$581)*($AZ$3=$C$6:$C$581)*($K$21=$D$6:$D$581),0))</f>
        <v>3.9344279355739182</v>
      </c>
      <c r="CA29" s="322" cm="1">
        <f t="array" ref="CA29">INDEX($H$6:$H$581,MATCH(1,($AY29=$A$6:$A$581)*(CA$19=$B$6:$B$581)*($AZ$3=$C$6:$C$581)*($K$21=$D$6:$D$581),0))</f>
        <v>4.8444279355739184</v>
      </c>
      <c r="CB29" s="322" cm="1">
        <f t="array" ref="CB29">INDEX($H$6:$H$581,MATCH(1,($AY29=$A$6:$A$581)*(CB$19=$B$6:$B$581)*($AZ$3=$C$6:$C$581)*($K$21=$D$6:$D$581),0))</f>
        <v>5.7544279355739185</v>
      </c>
      <c r="CC29" s="322" cm="1">
        <f t="array" ref="CC29">INDEX($H$6:$H$581,MATCH(1,($AY29=$A$6:$A$581)*(CC$19=$B$6:$B$581)*($AZ$3=$C$6:$C$581)*($K$21=$D$6:$D$581),0))</f>
        <v>6.6644279355739178</v>
      </c>
      <c r="CD29" s="420"/>
      <c r="CE29" s="300">
        <v>1000</v>
      </c>
      <c r="CF29" s="322" cm="1">
        <f t="array" ref="CF29">INDEX($H$6:$H$581,MATCH(1,($BE29=$A$6:$A$581)*(CF$19=$B$6:$B$581)*($BF$3=$C$6:$C$581)*($K$21=$D$6:$D$581),0))</f>
        <v>4.2718556657208966</v>
      </c>
      <c r="CG29" s="322" cm="1">
        <f t="array" ref="CG29">INDEX($H$6:$H$581,MATCH(1,($BE29=$A$6:$A$581)*(CG$19=$B$6:$B$581)*($BF$3=$C$6:$C$581)*($K$21=$D$6:$D$581),0))</f>
        <v>5.1818556657208967</v>
      </c>
      <c r="CH29" s="322" cm="1">
        <f t="array" ref="CH29">INDEX($H$6:$H$581,MATCH(1,($BE29=$A$6:$A$581)*(CH$19=$B$6:$B$581)*($BF$3=$C$6:$C$581)*($K$21=$D$6:$D$581),0))</f>
        <v>6.0918556657208969</v>
      </c>
      <c r="CI29" s="322" cm="1">
        <f t="array" ref="CI29">INDEX($H$6:$H$581,MATCH(1,($BE29=$A$6:$A$581)*(CI$19=$B$6:$B$581)*($BF$3=$C$6:$C$581)*($K$21=$D$6:$D$581),0))</f>
        <v>7.0018556657208961</v>
      </c>
    </row>
    <row r="30" spans="1:87" x14ac:dyDescent="0.25">
      <c r="A30" s="342">
        <v>100</v>
      </c>
      <c r="B30" s="342">
        <v>35</v>
      </c>
      <c r="C30" s="342">
        <v>1</v>
      </c>
      <c r="D30" s="342" t="s">
        <v>265</v>
      </c>
      <c r="E30" s="312">
        <f>'Int. Sensitivity-vert'!E30</f>
        <v>1.7030159100289879</v>
      </c>
      <c r="F30" s="287" t="str">
        <f>'Int. Sensitivity-vert'!F30</f>
        <v>A</v>
      </c>
      <c r="G30" s="312">
        <f>'Int. Sensitivity-vert'!G30</f>
        <v>2.1118999999999994</v>
      </c>
      <c r="H30" s="288">
        <f>'Int. Sensitivity-vert'!H30</f>
        <v>1.7196836294818421</v>
      </c>
      <c r="I30" s="313" t="str">
        <f>'Int. Sensitivity-vert'!I30</f>
        <v>B</v>
      </c>
      <c r="K30" s="299"/>
      <c r="L30" s="420"/>
      <c r="M30" s="300">
        <v>1100</v>
      </c>
      <c r="N30" s="322" cm="1">
        <f t="array" ref="N30">INDEX($E$6:$E$581,MATCH(1,($M30=$A$6:$A$581)*(N$19=$B$6:$B$581)*($O$3=$C$6:$C$581)*($K$21=$D$6:$D$581),0))</f>
        <v>2.9386749999999995</v>
      </c>
      <c r="O30" s="322" cm="1">
        <f t="array" ref="O30">INDEX($E$6:$E$581,MATCH(1,($M30=$A$6:$A$581)*(O$19=$B$6:$B$581)*($O$3=$C$6:$C$581)*($K$21=$D$6:$D$581),0))</f>
        <v>3.9396749999999998</v>
      </c>
      <c r="P30" s="322" cm="1">
        <f t="array" ref="P30">INDEX($E$6:$E$581,MATCH(1,($M30=$A$6:$A$581)*(P$19=$B$6:$B$581)*($O$3=$C$6:$C$581)*($K$21=$D$6:$D$581),0))</f>
        <v>4.9406750000000006</v>
      </c>
      <c r="Q30" s="322" cm="1">
        <f t="array" ref="Q30">INDEX($E$6:$E$581,MATCH(1,($M30=$A$6:$A$581)*(Q$19=$B$6:$B$581)*($O$3=$C$6:$C$581)*($K$21=$D$6:$D$581),0))</f>
        <v>5.941675</v>
      </c>
      <c r="R30" s="420"/>
      <c r="S30" s="300">
        <v>1100</v>
      </c>
      <c r="T30" s="322" cm="1">
        <f t="array" ref="T30">INDEX($E$6:$E$581,MATCH(1,($S30=$A$6:$A$581)*(T$19=$B$6:$B$581)*($U$3=$C$6:$C$581)*($K$21=$D$6:$D$581),0))</f>
        <v>2.4793957101655288</v>
      </c>
      <c r="U30" s="322" cm="1">
        <f t="array" ref="U30">INDEX($E$6:$E$581,MATCH(1,($S30=$A$6:$A$581)*(U$19=$B$6:$B$581)*($U$3=$C$6:$C$581)*($K$21=$D$6:$D$581),0))</f>
        <v>2.9798957101655286</v>
      </c>
      <c r="V30" s="322" cm="1">
        <f t="array" ref="V30">INDEX($E$6:$E$581,MATCH(1,($S30=$A$6:$A$581)*(V$19=$B$6:$B$581)*($U$3=$C$6:$C$581)*($K$21=$D$6:$D$581),0))</f>
        <v>3.4803957101655287</v>
      </c>
      <c r="W30" s="322" cm="1">
        <f t="array" ref="W30">INDEX($E$6:$E$581,MATCH(1,($S30=$A$6:$A$581)*(W$19=$B$6:$B$581)*($U$3=$C$6:$C$581)*($K$21=$D$6:$D$581),0))</f>
        <v>3.9808957101655289</v>
      </c>
      <c r="X30" s="420"/>
      <c r="Y30" s="300">
        <v>1100</v>
      </c>
      <c r="Z30" s="322" cm="1">
        <f t="array" ref="Z30">INDEX($E$6:$E$581,MATCH(1,($Y30=$A$6:$A$581)*(Z$19=$B$6:$B$581)*($AA$3=$C$6:$C$581)*($K$21=$D$6:$D$581),0))</f>
        <v>2.4544836274186128</v>
      </c>
      <c r="AA30" s="322" cm="1">
        <f t="array" ref="AA30">INDEX($E$6:$E$581,MATCH(1,($Y30=$A$6:$A$581)*(AA$19=$B$6:$B$581)*($AA$3=$C$6:$C$581)*($K$21=$D$6:$D$581),0))</f>
        <v>2.7881502940852791</v>
      </c>
      <c r="AB30" s="322" cm="1">
        <f t="array" ref="AB30">INDEX($E$6:$E$581,MATCH(1,($Y30=$A$6:$A$581)*(AB$19=$B$6:$B$581)*($AA$3=$C$6:$C$581)*($K$21=$D$6:$D$581),0))</f>
        <v>3.1218169607519459</v>
      </c>
      <c r="AC30" s="322" cm="1">
        <f t="array" ref="AC30">INDEX($E$6:$E$581,MATCH(1,($Y30=$A$6:$A$581)*(AC$19=$B$6:$B$581)*($AA$3=$C$6:$C$581)*($K$21=$D$6:$D$581),0))</f>
        <v>3.4554836274186127</v>
      </c>
      <c r="AD30" s="420"/>
      <c r="AE30" s="300">
        <v>1100</v>
      </c>
      <c r="AF30" s="322" cm="1">
        <f t="array" ref="AF30">INDEX($E$6:$E$581,MATCH(1,($AE30=$A$6:$A$581)*(AF$19=$B$6:$B$581)*($AG$3=$C$6:$C$581)*($K$21=$D$6:$D$581),0))</f>
        <v>2.5202420442435356</v>
      </c>
      <c r="AG30" s="322" cm="1">
        <f t="array" ref="AG30">INDEX($E$6:$E$581,MATCH(1,($AE30=$A$6:$A$581)*(AG$19=$B$6:$B$581)*($AG$3=$C$6:$C$581)*($K$21=$D$6:$D$581),0))</f>
        <v>2.7704920442435355</v>
      </c>
      <c r="AH30" s="322" cm="1">
        <f t="array" ref="AH30">INDEX($E$6:$E$581,MATCH(1,($AE30=$A$6:$A$581)*(AH$19=$B$6:$B$581)*($AG$3=$C$6:$C$581)*($K$21=$D$6:$D$581),0))</f>
        <v>3.0207420442435358</v>
      </c>
      <c r="AI30" s="335" cm="1">
        <f t="array" ref="AI30">INDEX($E$6:$E$581,MATCH(1,($AE30=$A$6:$A$581)*(AI$19=$B$6:$B$581)*($AG$3=$C$6:$C$581)*($K$21=$D$6:$D$581),0))</f>
        <v>3.2709920442435356</v>
      </c>
      <c r="AK30" s="299"/>
      <c r="AL30" s="420"/>
      <c r="AM30" s="300">
        <v>1100</v>
      </c>
      <c r="AN30" s="322" cm="1">
        <f t="array" ref="AN30">INDEX($G$6:$G$581,MATCH(1,($AM30=$A$6:$A$581)*(AN$19=$B$6:$B$581)*($AO$3=$C$6:$C$581)*($K$21=$D$6:$D$581),0))</f>
        <v>4.4218999999999991</v>
      </c>
      <c r="AO30" s="322" cm="1">
        <f t="array" ref="AO30">INDEX($G$6:$G$581,MATCH(1,($AM30=$A$6:$A$581)*(AO$19=$B$6:$B$581)*($AO$3=$C$6:$C$581)*($K$21=$D$6:$D$581),0))</f>
        <v>4.4218999999999991</v>
      </c>
      <c r="AP30" s="322" cm="1">
        <f t="array" ref="AP30">INDEX($G$6:$G$581,MATCH(1,($AM30=$A$6:$A$581)*(AP$19=$B$6:$B$581)*($AO$3=$C$6:$C$581)*($K$21=$D$6:$D$581),0))</f>
        <v>4.4218999999999991</v>
      </c>
      <c r="AQ30" s="322" cm="1">
        <f t="array" ref="AQ30">INDEX($G$6:$G$581,MATCH(1,($AM30=$A$6:$A$581)*(AQ$19=$B$6:$B$581)*($AO$3=$C$6:$C$581)*($K$21=$D$6:$D$581),0))</f>
        <v>4.4218999999999991</v>
      </c>
      <c r="AR30" s="420"/>
      <c r="AS30" s="300">
        <v>1100</v>
      </c>
      <c r="AT30" s="322" cm="1">
        <f t="array" ref="AT30">INDEX($G$6:$G$581,MATCH(1,($S30=$A$6:$A$581)*(AT$19=$B$6:$B$581)*($U$3=$C$6:$C$581)*($K$21=$D$6:$D$581),0))</f>
        <v>3.335</v>
      </c>
      <c r="AU30" s="322" cm="1">
        <f t="array" ref="AU30">INDEX($G$6:$G$581,MATCH(1,($S30=$A$6:$A$581)*(AU$19=$B$6:$B$581)*($U$3=$C$6:$C$581)*($K$21=$D$6:$D$581),0))</f>
        <v>3.335</v>
      </c>
      <c r="AV30" s="322" cm="1">
        <f t="array" ref="AV30">INDEX($G$6:$G$581,MATCH(1,($S30=$A$6:$A$581)*(AV$19=$B$6:$B$581)*($U$3=$C$6:$C$581)*($K$21=$D$6:$D$581),0))</f>
        <v>3.335</v>
      </c>
      <c r="AW30" s="322" cm="1">
        <f t="array" ref="AW30">INDEX($G$6:$G$581,MATCH(1,($S30=$A$6:$A$581)*(AW$19=$B$6:$B$581)*($U$3=$C$6:$C$581)*($K$21=$D$6:$D$581),0))</f>
        <v>3.335</v>
      </c>
      <c r="AX30" s="420"/>
      <c r="AY30" s="300">
        <v>1100</v>
      </c>
      <c r="AZ30" s="322" cm="1">
        <f t="array" ref="AZ30">INDEX($G$6:$G$581,MATCH(1,($AY30=$A$6:$A$581)*(AZ$19=$B$6:$B$581)*($AZ$3=$C$6:$C$581)*($K$21=$D$6:$D$581),0))</f>
        <v>3.0951</v>
      </c>
      <c r="BA30" s="322" cm="1">
        <f t="array" ref="BA30">INDEX($G$6:$G$581,MATCH(1,($AY30=$A$6:$A$581)*(BA$19=$B$6:$B$581)*($AZ$3=$C$6:$C$581)*($K$21=$D$6:$D$581),0))</f>
        <v>3.0951</v>
      </c>
      <c r="BB30" s="322" cm="1">
        <f t="array" ref="BB30">INDEX($G$6:$G$581,MATCH(1,($AY30=$A$6:$A$581)*(BB$19=$B$6:$B$581)*($AZ$3=$C$6:$C$581)*($K$21=$D$6:$D$581),0))</f>
        <v>3.0951</v>
      </c>
      <c r="BC30" s="322" cm="1">
        <f t="array" ref="BC30">INDEX($G$6:$G$581,MATCH(1,($AY30=$A$6:$A$581)*(BC$19=$B$6:$B$581)*($AZ$3=$C$6:$C$581)*($K$21=$D$6:$D$581),0))</f>
        <v>3.0951</v>
      </c>
      <c r="BD30" s="420"/>
      <c r="BE30" s="300">
        <v>1100</v>
      </c>
      <c r="BF30" s="322" cm="1">
        <f t="array" ref="BF30">INDEX($G$6:$G$581,MATCH(1,($BE30=$A$6:$A$581)*(BF$19=$B$6:$B$581)*($BF$3=$C$6:$C$581)*($K$21=$D$6:$D$581),0))</f>
        <v>3.0669499999999998</v>
      </c>
      <c r="BG30" s="322" cm="1">
        <f t="array" ref="BG30">INDEX($G$6:$G$581,MATCH(1,($BE30=$A$6:$A$581)*(BG$19=$B$6:$B$581)*($BF$3=$C$6:$C$581)*($K$21=$D$6:$D$581),0))</f>
        <v>3.0669499999999998</v>
      </c>
      <c r="BH30" s="322" cm="1">
        <f t="array" ref="BH30">INDEX($G$6:$G$581,MATCH(1,($BE30=$A$6:$A$581)*(BH$19=$B$6:$B$581)*($BF$3=$C$6:$C$581)*($K$21=$D$6:$D$581),0))</f>
        <v>3.0669499999999998</v>
      </c>
      <c r="BI30" s="322" cm="1">
        <f t="array" ref="BI30">INDEX($G$6:$G$581,MATCH(1,($BE30=$A$6:$A$581)*(BI$19=$B$6:$B$581)*($BF$3=$C$6:$C$581)*($K$21=$D$6:$D$581),0))</f>
        <v>3.0669499999999998</v>
      </c>
      <c r="BK30" s="299"/>
      <c r="BL30" s="420"/>
      <c r="BM30" s="300">
        <v>1100</v>
      </c>
      <c r="BN30" s="322" cm="1">
        <f t="array" ref="BN30">INDEX($H$6:$H$581,MATCH(1,($AM30=$A$6:$A$581)*(BN$19=$B$6:$B$581)*($AO$3=$C$6:$C$581)*($K$21=$D$6:$D$581),0))</f>
        <v>4.6675060896461877</v>
      </c>
      <c r="BO30" s="322" cm="1">
        <f t="array" ref="BO30">INDEX($H$6:$H$581,MATCH(1,($AM30=$A$6:$A$581)*(BO$19=$B$6:$B$581)*($AO$3=$C$6:$C$581)*($K$21=$D$6:$D$581),0))</f>
        <v>5.6685060896461881</v>
      </c>
      <c r="BP30" s="322" cm="1">
        <f t="array" ref="BP30">INDEX($H$6:$H$581,MATCH(1,($AM30=$A$6:$A$581)*(BP$19=$B$6:$B$581)*($AO$3=$C$6:$C$581)*($K$21=$D$6:$D$581),0))</f>
        <v>6.6695060896461875</v>
      </c>
      <c r="BQ30" s="322" cm="1">
        <f t="array" ref="BQ30">INDEX($H$6:$H$581,MATCH(1,($AM30=$A$6:$A$581)*(BQ$19=$B$6:$B$581)*($AO$3=$C$6:$C$581)*($K$21=$D$6:$D$581),0))</f>
        <v>7.6705060896461879</v>
      </c>
      <c r="BR30" s="420"/>
      <c r="BS30" s="300">
        <v>1100</v>
      </c>
      <c r="BT30" s="322" cm="1">
        <f t="array" ref="BT30">INDEX($H$6:$H$581,MATCH(1,($AS30=$A$6:$A$581)*(BT$19=$B$6:$B$581)*($AT$3=$C$6:$C$581)*($K$21=$D$6:$D$581),0))</f>
        <v>4.0757949509488123</v>
      </c>
      <c r="BU30" s="322" cm="1">
        <f t="array" ref="BU30">INDEX($H$6:$H$581,MATCH(1,($AS30=$A$6:$A$581)*(BU$19=$B$6:$B$581)*($AT$3=$C$6:$C$581)*($K$21=$D$6:$D$581),0))</f>
        <v>5.0767949509488126</v>
      </c>
      <c r="BV30" s="322" cm="1">
        <f t="array" ref="BV30">INDEX($H$6:$H$581,MATCH(1,($AS30=$A$6:$A$581)*(BV$19=$B$6:$B$581)*($AT$3=$C$6:$C$581)*($K$21=$D$6:$D$581),0))</f>
        <v>6.0777949509488121</v>
      </c>
      <c r="BW30" s="322" cm="1">
        <f t="array" ref="BW30">INDEX($H$6:$H$581,MATCH(1,($AS30=$A$6:$A$581)*(BW$19=$B$6:$B$581)*($AT$3=$C$6:$C$581)*($K$21=$D$6:$D$581),0))</f>
        <v>7.0787949509488124</v>
      </c>
      <c r="BX30" s="420"/>
      <c r="BY30" s="300">
        <v>1100</v>
      </c>
      <c r="BZ30" s="322" cm="1">
        <f t="array" ref="BZ30">INDEX($H$6:$H$581,MATCH(1,($AY30=$A$6:$A$581)*(BZ$19=$B$6:$B$581)*($AZ$3=$C$6:$C$581)*($K$21=$D$6:$D$581),0))</f>
        <v>4.2377853374510632</v>
      </c>
      <c r="CA30" s="322" cm="1">
        <f t="array" ref="CA30">INDEX($H$6:$H$581,MATCH(1,($AY30=$A$6:$A$581)*(CA$19=$B$6:$B$581)*($AZ$3=$C$6:$C$581)*($K$21=$D$6:$D$581),0))</f>
        <v>5.2387853374510636</v>
      </c>
      <c r="CB30" s="322" cm="1">
        <f t="array" ref="CB30">INDEX($H$6:$H$581,MATCH(1,($AY30=$A$6:$A$581)*(CB$19=$B$6:$B$581)*($AZ$3=$C$6:$C$581)*($K$21=$D$6:$D$581),0))</f>
        <v>6.2397853374510639</v>
      </c>
      <c r="CC30" s="322" cm="1">
        <f t="array" ref="CC30">INDEX($H$6:$H$581,MATCH(1,($AY30=$A$6:$A$581)*(CC$19=$B$6:$B$581)*($AZ$3=$C$6:$C$581)*($K$21=$D$6:$D$581),0))</f>
        <v>7.2407853374510633</v>
      </c>
      <c r="CD30" s="420"/>
      <c r="CE30" s="300">
        <v>1100</v>
      </c>
      <c r="CF30" s="322" cm="1">
        <f t="array" ref="CF30">INDEX($H$6:$H$581,MATCH(1,($BE30=$A$6:$A$581)*(CF$19=$B$6:$B$581)*($BF$3=$C$6:$C$581)*($K$21=$D$6:$D$581),0))</f>
        <v>4.5788372882687165</v>
      </c>
      <c r="CG30" s="322" cm="1">
        <f t="array" ref="CG30">INDEX($H$6:$H$581,MATCH(1,($BE30=$A$6:$A$581)*(CG$19=$B$6:$B$581)*($BF$3=$C$6:$C$581)*($K$21=$D$6:$D$581),0))</f>
        <v>5.5798372882687168</v>
      </c>
      <c r="CH30" s="322" cm="1">
        <f t="array" ref="CH30">INDEX($H$6:$H$581,MATCH(1,($BE30=$A$6:$A$581)*(CH$19=$B$6:$B$581)*($BF$3=$C$6:$C$581)*($K$21=$D$6:$D$581),0))</f>
        <v>6.5808372882687163</v>
      </c>
      <c r="CI30" s="322" cm="1">
        <f t="array" ref="CI30">INDEX($H$6:$H$581,MATCH(1,($BE30=$A$6:$A$581)*(CI$19=$B$6:$B$581)*($BF$3=$C$6:$C$581)*($K$21=$D$6:$D$581),0))</f>
        <v>7.5818372882687166</v>
      </c>
    </row>
    <row r="31" spans="1:87" x14ac:dyDescent="0.25">
      <c r="A31" s="342">
        <v>200</v>
      </c>
      <c r="B31" s="342">
        <v>35</v>
      </c>
      <c r="C31" s="342">
        <v>1</v>
      </c>
      <c r="D31" s="342" t="s">
        <v>265</v>
      </c>
      <c r="E31" s="312">
        <f>'Int. Sensitivity-vert'!E31</f>
        <v>2.0357409100289883</v>
      </c>
      <c r="F31" s="287" t="str">
        <f>'Int. Sensitivity-vert'!F31</f>
        <v>B</v>
      </c>
      <c r="G31" s="312">
        <f>'Int. Sensitivity-vert'!G31</f>
        <v>2.3428999999999993</v>
      </c>
      <c r="H31" s="288">
        <f>'Int. Sensitivity-vert'!H31</f>
        <v>2.2695211827169217</v>
      </c>
      <c r="I31" s="313" t="str">
        <f>'Int. Sensitivity-vert'!I31</f>
        <v>B</v>
      </c>
      <c r="K31" s="299"/>
      <c r="L31" s="420"/>
      <c r="M31" s="300">
        <v>1200</v>
      </c>
      <c r="N31" s="322" cm="1">
        <f t="array" ref="N31">INDEX($E$6:$E$581,MATCH(1,($M31=$A$6:$A$581)*(N$19=$B$6:$B$581)*($O$3=$C$6:$C$581)*($K$21=$D$6:$D$581),0))</f>
        <v>3.0893999999999999</v>
      </c>
      <c r="O31" s="322" cm="1">
        <f t="array" ref="O31">INDEX($E$6:$E$581,MATCH(1,($M31=$A$6:$A$581)*(O$19=$B$6:$B$581)*($O$3=$C$6:$C$581)*($K$21=$D$6:$D$581),0))</f>
        <v>4.1814</v>
      </c>
      <c r="P31" s="322" cm="1">
        <f t="array" ref="P31">INDEX($E$6:$E$581,MATCH(1,($M31=$A$6:$A$581)*(P$19=$B$6:$B$581)*($O$3=$C$6:$C$581)*($K$21=$D$6:$D$581),0))</f>
        <v>5.2733999999999996</v>
      </c>
      <c r="Q31" s="322" cm="1">
        <f t="array" ref="Q31">INDEX($E$6:$E$581,MATCH(1,($M31=$A$6:$A$581)*(Q$19=$B$6:$B$581)*($O$3=$C$6:$C$581)*($K$21=$D$6:$D$581),0))</f>
        <v>6.3653999999999993</v>
      </c>
      <c r="R31" s="420"/>
      <c r="S31" s="300">
        <v>1200</v>
      </c>
      <c r="T31" s="322" cm="1">
        <f t="array" ref="T31">INDEX($E$6:$E$581,MATCH(1,($S31=$A$6:$A$581)*(T$19=$B$6:$B$581)*($U$3=$C$6:$C$581)*($K$21=$D$6:$D$581),0))</f>
        <v>2.5618707101655289</v>
      </c>
      <c r="U31" s="322" cm="1">
        <f t="array" ref="U31">INDEX($E$6:$E$581,MATCH(1,($S31=$A$6:$A$581)*(U$19=$B$6:$B$581)*($U$3=$C$6:$C$581)*($K$21=$D$6:$D$581),0))</f>
        <v>3.1078707101655292</v>
      </c>
      <c r="V31" s="322" cm="1">
        <f t="array" ref="V31">INDEX($E$6:$E$581,MATCH(1,($S31=$A$6:$A$581)*(V$19=$B$6:$B$581)*($U$3=$C$6:$C$581)*($K$21=$D$6:$D$581),0))</f>
        <v>3.6538707101655286</v>
      </c>
      <c r="W31" s="322" cm="1">
        <f t="array" ref="W31">INDEX($E$6:$E$581,MATCH(1,($S31=$A$6:$A$581)*(W$19=$B$6:$B$581)*($U$3=$C$6:$C$581)*($K$21=$D$6:$D$581),0))</f>
        <v>4.1998707101655288</v>
      </c>
      <c r="X31" s="420"/>
      <c r="Y31" s="300">
        <v>1200</v>
      </c>
      <c r="Z31" s="322" cm="1">
        <f t="array" ref="Z31">INDEX($E$6:$E$581,MATCH(1,($Y31=$A$6:$A$581)*(Z$19=$B$6:$B$581)*($AA$3=$C$6:$C$581)*($K$21=$D$6:$D$581),0))</f>
        <v>2.5142086274186126</v>
      </c>
      <c r="AA31" s="322" cm="1">
        <f t="array" ref="AA31">INDEX($E$6:$E$581,MATCH(1,($Y31=$A$6:$A$581)*(AA$19=$B$6:$B$581)*($AA$3=$C$6:$C$581)*($K$21=$D$6:$D$581),0))</f>
        <v>2.8782086274186129</v>
      </c>
      <c r="AB31" s="322" cm="1">
        <f t="array" ref="AB31">INDEX($E$6:$E$581,MATCH(1,($Y31=$A$6:$A$581)*(AB$19=$B$6:$B$581)*($AA$3=$C$6:$C$581)*($K$21=$D$6:$D$581),0))</f>
        <v>3.2422086274186128</v>
      </c>
      <c r="AC31" s="322" cm="1">
        <f t="array" ref="AC31">INDEX($E$6:$E$581,MATCH(1,($Y31=$A$6:$A$581)*(AC$19=$B$6:$B$581)*($AA$3=$C$6:$C$581)*($K$21=$D$6:$D$581),0))</f>
        <v>3.6062086274186127</v>
      </c>
      <c r="AD31" s="420"/>
      <c r="AE31" s="300">
        <v>1200</v>
      </c>
      <c r="AF31" s="322" cm="1">
        <f t="array" ref="AF31">INDEX($E$6:$E$581,MATCH(1,($AE31=$A$6:$A$581)*(AF$19=$B$6:$B$581)*($AG$3=$C$6:$C$581)*($K$21=$D$6:$D$581),0))</f>
        <v>2.5685920442435357</v>
      </c>
      <c r="AG31" s="322" cm="1">
        <f t="array" ref="AG31">INDEX($E$6:$E$581,MATCH(1,($AE31=$A$6:$A$581)*(AG$19=$B$6:$B$581)*($AG$3=$C$6:$C$581)*($K$21=$D$6:$D$581),0))</f>
        <v>2.8415920442435358</v>
      </c>
      <c r="AH31" s="322" cm="1">
        <f t="array" ref="AH31">INDEX($E$6:$E$581,MATCH(1,($AE31=$A$6:$A$581)*(AH$19=$B$6:$B$581)*($AG$3=$C$6:$C$581)*($K$21=$D$6:$D$581),0))</f>
        <v>3.1145920442435355</v>
      </c>
      <c r="AI31" s="335" cm="1">
        <f t="array" ref="AI31">INDEX($E$6:$E$581,MATCH(1,($AE31=$A$6:$A$581)*(AI$19=$B$6:$B$581)*($AG$3=$C$6:$C$581)*($K$21=$D$6:$D$581),0))</f>
        <v>3.3875920442435357</v>
      </c>
      <c r="AK31" s="299"/>
      <c r="AL31" s="420"/>
      <c r="AM31" s="300">
        <v>1200</v>
      </c>
      <c r="AN31" s="322" cm="1">
        <f t="array" ref="AN31">INDEX($G$6:$G$581,MATCH(1,($AM31=$A$6:$A$581)*(AN$19=$B$6:$B$581)*($AO$3=$C$6:$C$581)*($K$21=$D$6:$D$581),0))</f>
        <v>4.6528999999999989</v>
      </c>
      <c r="AO31" s="322" cm="1">
        <f t="array" ref="AO31">INDEX($G$6:$G$581,MATCH(1,($AM31=$A$6:$A$581)*(AO$19=$B$6:$B$581)*($AO$3=$C$6:$C$581)*($K$21=$D$6:$D$581),0))</f>
        <v>4.6528999999999989</v>
      </c>
      <c r="AP31" s="322" cm="1">
        <f t="array" ref="AP31">INDEX($G$6:$G$581,MATCH(1,($AM31=$A$6:$A$581)*(AP$19=$B$6:$B$581)*($AO$3=$C$6:$C$581)*($K$21=$D$6:$D$581),0))</f>
        <v>4.6528999999999989</v>
      </c>
      <c r="AQ31" s="322" cm="1">
        <f t="array" ref="AQ31">INDEX($G$6:$G$581,MATCH(1,($AM31=$A$6:$A$581)*(AQ$19=$B$6:$B$581)*($AO$3=$C$6:$C$581)*($K$21=$D$6:$D$581),0))</f>
        <v>4.6528999999999989</v>
      </c>
      <c r="AR31" s="420"/>
      <c r="AS31" s="300">
        <v>1200</v>
      </c>
      <c r="AT31" s="322" cm="1">
        <f t="array" ref="AT31">INDEX($G$6:$G$581,MATCH(1,($S31=$A$6:$A$581)*(AT$19=$B$6:$B$581)*($U$3=$C$6:$C$581)*($K$21=$D$6:$D$581),0))</f>
        <v>3.4504999999999999</v>
      </c>
      <c r="AU31" s="322" cm="1">
        <f t="array" ref="AU31">INDEX($G$6:$G$581,MATCH(1,($S31=$A$6:$A$581)*(AU$19=$B$6:$B$581)*($U$3=$C$6:$C$581)*($K$21=$D$6:$D$581),0))</f>
        <v>3.4504999999999999</v>
      </c>
      <c r="AV31" s="322" cm="1">
        <f t="array" ref="AV31">INDEX($G$6:$G$581,MATCH(1,($S31=$A$6:$A$581)*(AV$19=$B$6:$B$581)*($U$3=$C$6:$C$581)*($K$21=$D$6:$D$581),0))</f>
        <v>3.4504999999999999</v>
      </c>
      <c r="AW31" s="322" cm="1">
        <f t="array" ref="AW31">INDEX($G$6:$G$581,MATCH(1,($S31=$A$6:$A$581)*(AW$19=$B$6:$B$581)*($U$3=$C$6:$C$581)*($K$21=$D$6:$D$581),0))</f>
        <v>3.4504999999999999</v>
      </c>
      <c r="AX31" s="420"/>
      <c r="AY31" s="300">
        <v>1200</v>
      </c>
      <c r="AZ31" s="322" cm="1">
        <f t="array" ref="AZ31">INDEX($G$6:$G$581,MATCH(1,($AY31=$A$6:$A$581)*(AZ$19=$B$6:$B$581)*($AZ$3=$C$6:$C$581)*($K$21=$D$6:$D$581),0))</f>
        <v>3.1720999999999999</v>
      </c>
      <c r="BA31" s="322" cm="1">
        <f t="array" ref="BA31">INDEX($G$6:$G$581,MATCH(1,($AY31=$A$6:$A$581)*(BA$19=$B$6:$B$581)*($AZ$3=$C$6:$C$581)*($K$21=$D$6:$D$581),0))</f>
        <v>3.1720999999999999</v>
      </c>
      <c r="BB31" s="322" cm="1">
        <f t="array" ref="BB31">INDEX($G$6:$G$581,MATCH(1,($AY31=$A$6:$A$581)*(BB$19=$B$6:$B$581)*($AZ$3=$C$6:$C$581)*($K$21=$D$6:$D$581),0))</f>
        <v>3.1720999999999999</v>
      </c>
      <c r="BC31" s="322" cm="1">
        <f t="array" ref="BC31">INDEX($G$6:$G$581,MATCH(1,($AY31=$A$6:$A$581)*(BC$19=$B$6:$B$581)*($AZ$3=$C$6:$C$581)*($K$21=$D$6:$D$581),0))</f>
        <v>3.1720999999999999</v>
      </c>
      <c r="BD31" s="420"/>
      <c r="BE31" s="300">
        <v>1200</v>
      </c>
      <c r="BF31" s="322" cm="1">
        <f t="array" ref="BF31">INDEX($G$6:$G$581,MATCH(1,($BE31=$A$6:$A$581)*(BF$19=$B$6:$B$581)*($BF$3=$C$6:$C$581)*($K$21=$D$6:$D$581),0))</f>
        <v>3.1246999999999994</v>
      </c>
      <c r="BG31" s="322" cm="1">
        <f t="array" ref="BG31">INDEX($G$6:$G$581,MATCH(1,($BE31=$A$6:$A$581)*(BG$19=$B$6:$B$581)*($BF$3=$C$6:$C$581)*($K$21=$D$6:$D$581),0))</f>
        <v>3.1246999999999994</v>
      </c>
      <c r="BH31" s="322" cm="1">
        <f t="array" ref="BH31">INDEX($G$6:$G$581,MATCH(1,($BE31=$A$6:$A$581)*(BH$19=$B$6:$B$581)*($BF$3=$C$6:$C$581)*($K$21=$D$6:$D$581),0))</f>
        <v>3.1246999999999994</v>
      </c>
      <c r="BI31" s="322" cm="1">
        <f t="array" ref="BI31">INDEX($G$6:$G$581,MATCH(1,($BE31=$A$6:$A$581)*(BI$19=$B$6:$B$581)*($BF$3=$C$6:$C$581)*($K$21=$D$6:$D$581),0))</f>
        <v>3.1246999999999994</v>
      </c>
      <c r="BK31" s="299"/>
      <c r="BL31" s="420"/>
      <c r="BM31" s="300">
        <v>1200</v>
      </c>
      <c r="BN31" s="322" cm="1">
        <f t="array" ref="BN31">INDEX($H$6:$H$581,MATCH(1,($AM31=$A$6:$A$581)*(BN$19=$B$6:$B$581)*($AO$3=$C$6:$C$581)*($K$21=$D$6:$D$581),0))</f>
        <v>5.0591109099584219</v>
      </c>
      <c r="BO31" s="322" cm="1">
        <f t="array" ref="BO31">INDEX($H$6:$H$581,MATCH(1,($AM31=$A$6:$A$581)*(BO$19=$B$6:$B$581)*($AO$3=$C$6:$C$581)*($K$21=$D$6:$D$581),0))</f>
        <v>6.1511109099584216</v>
      </c>
      <c r="BP31" s="322" cm="1">
        <f t="array" ref="BP31">INDEX($H$6:$H$581,MATCH(1,($AM31=$A$6:$A$581)*(BP$19=$B$6:$B$581)*($AO$3=$C$6:$C$581)*($K$21=$D$6:$D$581),0))</f>
        <v>7.2431109099584212</v>
      </c>
      <c r="BQ31" s="322" cm="1">
        <f t="array" ref="BQ31">INDEX($H$6:$H$581,MATCH(1,($AM31=$A$6:$A$581)*(BQ$19=$B$6:$B$581)*($AO$3=$C$6:$C$581)*($K$21=$D$6:$D$581),0))</f>
        <v>8.3351109099584217</v>
      </c>
      <c r="BR31" s="420"/>
      <c r="BS31" s="300">
        <v>1200</v>
      </c>
      <c r="BT31" s="322" cm="1">
        <f t="array" ref="BT31">INDEX($H$6:$H$581,MATCH(1,($AS31=$A$6:$A$581)*(BT$19=$B$6:$B$581)*($AT$3=$C$6:$C$581)*($K$21=$D$6:$D$581),0))</f>
        <v>4.3848786436136384</v>
      </c>
      <c r="BU31" s="322" cm="1">
        <f t="array" ref="BU31">INDEX($H$6:$H$581,MATCH(1,($AS31=$A$6:$A$581)*(BU$19=$B$6:$B$581)*($AT$3=$C$6:$C$581)*($K$21=$D$6:$D$581),0))</f>
        <v>5.4768786436136381</v>
      </c>
      <c r="BV31" s="322" cm="1">
        <f t="array" ref="BV31">INDEX($H$6:$H$581,MATCH(1,($AS31=$A$6:$A$581)*(BV$19=$B$6:$B$581)*($AT$3=$C$6:$C$581)*($K$21=$D$6:$D$581),0))</f>
        <v>6.5688786436136386</v>
      </c>
      <c r="BW31" s="322" cm="1">
        <f t="array" ref="BW31">INDEX($H$6:$H$581,MATCH(1,($AS31=$A$6:$A$581)*(BW$19=$B$6:$B$581)*($AT$3=$C$6:$C$581)*($K$21=$D$6:$D$581),0))</f>
        <v>7.6608786436136382</v>
      </c>
      <c r="BX31" s="420"/>
      <c r="BY31" s="300">
        <v>1200</v>
      </c>
      <c r="BZ31" s="322" cm="1">
        <f t="array" ref="BZ31">INDEX($H$6:$H$581,MATCH(1,($AY31=$A$6:$A$581)*(BZ$19=$B$6:$B$581)*($AZ$3=$C$6:$C$581)*($K$21=$D$6:$D$581),0))</f>
        <v>4.5321070208800016</v>
      </c>
      <c r="CA31" s="322" cm="1">
        <f t="array" ref="CA31">INDEX($H$6:$H$581,MATCH(1,($AY31=$A$6:$A$581)*(CA$19=$B$6:$B$581)*($AZ$3=$C$6:$C$581)*($K$21=$D$6:$D$581),0))</f>
        <v>5.6241070208800013</v>
      </c>
      <c r="CB31" s="322" cm="1">
        <f t="array" ref="CB31">INDEX($H$6:$H$581,MATCH(1,($AY31=$A$6:$A$581)*(CB$19=$B$6:$B$581)*($AZ$3=$C$6:$C$581)*($K$21=$D$6:$D$581),0))</f>
        <v>6.7161070208800009</v>
      </c>
      <c r="CC31" s="322" cm="1">
        <f t="array" ref="CC31">INDEX($H$6:$H$581,MATCH(1,($AY31=$A$6:$A$581)*(CC$19=$B$6:$B$581)*($AZ$3=$C$6:$C$581)*($K$21=$D$6:$D$581),0))</f>
        <v>7.8081070208800014</v>
      </c>
      <c r="CD31" s="420"/>
      <c r="CE31" s="300">
        <v>1200</v>
      </c>
      <c r="CF31" s="322" cm="1">
        <f t="array" ref="CF31">INDEX($H$6:$H$581,MATCH(1,($BE31=$A$6:$A$581)*(CF$19=$B$6:$B$581)*($BF$3=$C$6:$C$581)*($K$21=$D$6:$D$581),0))</f>
        <v>4.8767726832010565</v>
      </c>
      <c r="CG31" s="322" cm="1">
        <f t="array" ref="CG31">INDEX($H$6:$H$581,MATCH(1,($BE31=$A$6:$A$581)*(CG$19=$B$6:$B$581)*($BF$3=$C$6:$C$581)*($K$21=$D$6:$D$581),0))</f>
        <v>5.9687726832010561</v>
      </c>
      <c r="CH31" s="322" cm="1">
        <f t="array" ref="CH31">INDEX($H$6:$H$581,MATCH(1,($BE31=$A$6:$A$581)*(CH$19=$B$6:$B$581)*($BF$3=$C$6:$C$581)*($K$21=$D$6:$D$581),0))</f>
        <v>7.0607726832010567</v>
      </c>
      <c r="CI31" s="322" cm="1">
        <f t="array" ref="CI31">INDEX($H$6:$H$581,MATCH(1,($BE31=$A$6:$A$581)*(CI$19=$B$6:$B$581)*($BF$3=$C$6:$C$581)*($K$21=$D$6:$D$581),0))</f>
        <v>8.1527726832010572</v>
      </c>
    </row>
    <row r="32" spans="1:87" x14ac:dyDescent="0.25">
      <c r="A32" s="342">
        <v>300</v>
      </c>
      <c r="B32" s="342">
        <v>35</v>
      </c>
      <c r="C32" s="342">
        <v>1</v>
      </c>
      <c r="D32" s="342" t="s">
        <v>265</v>
      </c>
      <c r="E32" s="312">
        <f>'Int. Sensitivity-vert'!E32</f>
        <v>2.3684659100289878</v>
      </c>
      <c r="F32" s="287" t="str">
        <f>'Int. Sensitivity-vert'!F32</f>
        <v>B</v>
      </c>
      <c r="G32" s="312">
        <f>'Int. Sensitivity-vert'!G32</f>
        <v>2.5738999999999992</v>
      </c>
      <c r="H32" s="288">
        <f>'Int. Sensitivity-vert'!H32</f>
        <v>2.819439479863596</v>
      </c>
      <c r="I32" s="313" t="str">
        <f>'Int. Sensitivity-vert'!I32</f>
        <v>B</v>
      </c>
      <c r="K32" s="299"/>
      <c r="L32" s="300"/>
      <c r="M32" s="300"/>
      <c r="N32" s="418" t="s">
        <v>471</v>
      </c>
      <c r="O32" s="418"/>
      <c r="P32" s="418"/>
      <c r="Q32" s="418"/>
      <c r="R32" s="300"/>
      <c r="S32" s="300"/>
      <c r="T32" s="418" t="s">
        <v>471</v>
      </c>
      <c r="U32" s="418"/>
      <c r="V32" s="418"/>
      <c r="W32" s="418"/>
      <c r="X32" s="300"/>
      <c r="Y32" s="300"/>
      <c r="Z32" s="418" t="s">
        <v>471</v>
      </c>
      <c r="AA32" s="418"/>
      <c r="AB32" s="418"/>
      <c r="AC32" s="418"/>
      <c r="AD32" s="300"/>
      <c r="AE32" s="300"/>
      <c r="AF32" s="418" t="s">
        <v>471</v>
      </c>
      <c r="AG32" s="418"/>
      <c r="AH32" s="418"/>
      <c r="AI32" s="419"/>
      <c r="AK32" s="299"/>
      <c r="AL32" s="300"/>
      <c r="AM32" s="300"/>
      <c r="AN32" s="418" t="s">
        <v>471</v>
      </c>
      <c r="AO32" s="418"/>
      <c r="AP32" s="418"/>
      <c r="AQ32" s="418"/>
      <c r="AR32" s="300"/>
      <c r="AS32" s="300"/>
      <c r="AT32" s="418" t="s">
        <v>471</v>
      </c>
      <c r="AU32" s="418"/>
      <c r="AV32" s="418"/>
      <c r="AW32" s="418"/>
      <c r="AX32" s="300"/>
      <c r="AY32" s="300"/>
      <c r="AZ32" s="418" t="s">
        <v>471</v>
      </c>
      <c r="BA32" s="418"/>
      <c r="BB32" s="418"/>
      <c r="BC32" s="418"/>
      <c r="BD32" s="300"/>
      <c r="BE32" s="300"/>
      <c r="BF32" s="418" t="s">
        <v>471</v>
      </c>
      <c r="BG32" s="418"/>
      <c r="BH32" s="418"/>
      <c r="BI32" s="419"/>
      <c r="BK32" s="299"/>
      <c r="BL32" s="300"/>
      <c r="BM32" s="300"/>
      <c r="BN32" s="418" t="s">
        <v>471</v>
      </c>
      <c r="BO32" s="418"/>
      <c r="BP32" s="418"/>
      <c r="BQ32" s="418"/>
      <c r="BR32" s="300"/>
      <c r="BS32" s="300"/>
      <c r="BT32" s="418" t="s">
        <v>471</v>
      </c>
      <c r="BU32" s="418"/>
      <c r="BV32" s="418"/>
      <c r="BW32" s="418"/>
      <c r="BX32" s="300"/>
      <c r="BY32" s="300"/>
      <c r="BZ32" s="418" t="s">
        <v>471</v>
      </c>
      <c r="CA32" s="418"/>
      <c r="CB32" s="418"/>
      <c r="CC32" s="418"/>
      <c r="CD32" s="300"/>
      <c r="CE32" s="300"/>
      <c r="CF32" s="418" t="s">
        <v>471</v>
      </c>
      <c r="CG32" s="418"/>
      <c r="CH32" s="418"/>
      <c r="CI32" s="419"/>
    </row>
    <row r="33" spans="1:87" x14ac:dyDescent="0.25">
      <c r="A33" s="342">
        <v>400</v>
      </c>
      <c r="B33" s="342">
        <v>35</v>
      </c>
      <c r="C33" s="342">
        <v>1</v>
      </c>
      <c r="D33" s="342" t="s">
        <v>265</v>
      </c>
      <c r="E33" s="312">
        <f>'Int. Sensitivity-vert'!E33</f>
        <v>2.7011909100289877</v>
      </c>
      <c r="F33" s="287" t="str">
        <f>'Int. Sensitivity-vert'!F33</f>
        <v>B</v>
      </c>
      <c r="G33" s="312">
        <f>'Int. Sensitivity-vert'!G33</f>
        <v>2.8048999999999999</v>
      </c>
      <c r="H33" s="288">
        <f>'Int. Sensitivity-vert'!H33</f>
        <v>3.3694582126937895</v>
      </c>
      <c r="I33" s="313" t="str">
        <f>'Int. Sensitivity-vert'!I33</f>
        <v>C</v>
      </c>
      <c r="K33" s="299"/>
      <c r="L33" s="300"/>
      <c r="M33" s="300"/>
      <c r="N33" s="300">
        <v>15</v>
      </c>
      <c r="O33" s="300">
        <v>25</v>
      </c>
      <c r="P33" s="300">
        <v>35</v>
      </c>
      <c r="Q33" s="300">
        <v>45</v>
      </c>
      <c r="R33" s="300"/>
      <c r="S33" s="300"/>
      <c r="T33" s="300">
        <v>15</v>
      </c>
      <c r="U33" s="300">
        <v>25</v>
      </c>
      <c r="V33" s="300">
        <v>35</v>
      </c>
      <c r="W33" s="300">
        <v>45</v>
      </c>
      <c r="X33" s="300"/>
      <c r="Y33" s="300"/>
      <c r="Z33" s="300">
        <v>15</v>
      </c>
      <c r="AA33" s="300">
        <v>25</v>
      </c>
      <c r="AB33" s="300">
        <v>35</v>
      </c>
      <c r="AC33" s="300">
        <v>45</v>
      </c>
      <c r="AD33" s="300"/>
      <c r="AE33" s="300"/>
      <c r="AF33" s="300">
        <v>15</v>
      </c>
      <c r="AG33" s="300">
        <v>25</v>
      </c>
      <c r="AH33" s="300">
        <v>35</v>
      </c>
      <c r="AI33" s="301">
        <v>45</v>
      </c>
      <c r="AK33" s="299"/>
      <c r="AL33" s="300"/>
      <c r="AM33" s="300"/>
      <c r="AN33" s="300">
        <v>15</v>
      </c>
      <c r="AO33" s="300">
        <v>25</v>
      </c>
      <c r="AP33" s="300">
        <v>35</v>
      </c>
      <c r="AQ33" s="300">
        <v>45</v>
      </c>
      <c r="AR33" s="300"/>
      <c r="AS33" s="300"/>
      <c r="AT33" s="300">
        <v>15</v>
      </c>
      <c r="AU33" s="300">
        <v>25</v>
      </c>
      <c r="AV33" s="300">
        <v>35</v>
      </c>
      <c r="AW33" s="300">
        <v>45</v>
      </c>
      <c r="AX33" s="300"/>
      <c r="AY33" s="300"/>
      <c r="AZ33" s="300">
        <v>15</v>
      </c>
      <c r="BA33" s="300">
        <v>25</v>
      </c>
      <c r="BB33" s="300">
        <v>35</v>
      </c>
      <c r="BC33" s="300">
        <v>45</v>
      </c>
      <c r="BD33" s="300"/>
      <c r="BE33" s="300"/>
      <c r="BF33" s="300">
        <v>15</v>
      </c>
      <c r="BG33" s="300">
        <v>25</v>
      </c>
      <c r="BH33" s="300">
        <v>35</v>
      </c>
      <c r="BI33" s="301">
        <v>45</v>
      </c>
      <c r="BK33" s="299"/>
      <c r="BL33" s="300"/>
      <c r="BM33" s="300"/>
      <c r="BN33" s="300">
        <v>15</v>
      </c>
      <c r="BO33" s="300">
        <v>25</v>
      </c>
      <c r="BP33" s="300">
        <v>35</v>
      </c>
      <c r="BQ33" s="300">
        <v>45</v>
      </c>
      <c r="BR33" s="300"/>
      <c r="BS33" s="300"/>
      <c r="BT33" s="300">
        <v>15</v>
      </c>
      <c r="BU33" s="300">
        <v>25</v>
      </c>
      <c r="BV33" s="300">
        <v>35</v>
      </c>
      <c r="BW33" s="300">
        <v>45</v>
      </c>
      <c r="BX33" s="300"/>
      <c r="BY33" s="300"/>
      <c r="BZ33" s="300">
        <v>15</v>
      </c>
      <c r="CA33" s="300">
        <v>25</v>
      </c>
      <c r="CB33" s="300">
        <v>35</v>
      </c>
      <c r="CC33" s="300">
        <v>45</v>
      </c>
      <c r="CD33" s="300"/>
      <c r="CE33" s="300"/>
      <c r="CF33" s="300">
        <v>15</v>
      </c>
      <c r="CG33" s="300">
        <v>25</v>
      </c>
      <c r="CH33" s="300">
        <v>35</v>
      </c>
      <c r="CI33" s="301">
        <v>45</v>
      </c>
    </row>
    <row r="34" spans="1:87" x14ac:dyDescent="0.25">
      <c r="A34" s="342">
        <v>500</v>
      </c>
      <c r="B34" s="342">
        <v>35</v>
      </c>
      <c r="C34" s="342">
        <v>1</v>
      </c>
      <c r="D34" s="342" t="s">
        <v>265</v>
      </c>
      <c r="E34" s="312">
        <f>'Int. Sensitivity-vert'!E34</f>
        <v>3.0339159100289876</v>
      </c>
      <c r="F34" s="287" t="str">
        <f>'Int. Sensitivity-vert'!F34</f>
        <v>C</v>
      </c>
      <c r="G34" s="312">
        <f>'Int. Sensitivity-vert'!G34</f>
        <v>3.0358999999999998</v>
      </c>
      <c r="H34" s="288">
        <f>'Int. Sensitivity-vert'!H34</f>
        <v>3.919603393142963</v>
      </c>
      <c r="I34" s="313" t="str">
        <f>'Int. Sensitivity-vert'!I34</f>
        <v>C</v>
      </c>
      <c r="K34" s="334" t="s">
        <v>479</v>
      </c>
      <c r="L34" s="420" t="s">
        <v>470</v>
      </c>
      <c r="M34" s="300">
        <v>100</v>
      </c>
      <c r="N34" s="322" cm="1">
        <f t="array" ref="N34">INDEX($E$6:$E$581,MATCH(1,($M34=$A$6:$A$581)*(N$33=$B$6:$B$581)*($O$3=$C$6:$C$581)*($K$35=$D$6:$D$581),0))</f>
        <v>1.4152682725854351</v>
      </c>
      <c r="O34" s="322" cm="1">
        <f t="array" ref="O34">INDEX($E$6:$E$581,MATCH(1,($M34=$A$6:$A$581)*(O$33=$B$6:$B$581)*($O$3=$C$6:$C$581)*($K$35=$D$6:$D$581),0))</f>
        <v>1.5062682725854351</v>
      </c>
      <c r="P34" s="322" cm="1">
        <f t="array" ref="P34">INDEX($E$6:$E$581,MATCH(1,($M34=$A$6:$A$581)*(P$33=$B$6:$B$581)*($O$3=$C$6:$C$581)*($K$35=$D$6:$D$581),0))</f>
        <v>1.597268272585435</v>
      </c>
      <c r="Q34" s="322" cm="1">
        <f t="array" ref="Q34">INDEX($E$6:$E$581,MATCH(1,($M34=$A$6:$A$581)*(Q$33=$B$6:$B$581)*($O$3=$C$6:$C$581)*($K$35=$D$6:$D$581),0))</f>
        <v>1.688268272585435</v>
      </c>
      <c r="R34" s="420" t="s">
        <v>470</v>
      </c>
      <c r="S34" s="300">
        <v>100</v>
      </c>
      <c r="T34" s="322" cm="1">
        <f t="array" ref="T34">INDEX($E$6:$E$581,MATCH(1,($S34=$A$6:$A$581)*(T$33=$B$6:$B$581)*($U$3=$C$6:$C$581)*($K$35=$D$6:$D$581),0))</f>
        <v>1.6637507864034737</v>
      </c>
      <c r="U34" s="322" cm="1">
        <f t="array" ref="U34">INDEX($E$6:$E$581,MATCH(1,($S34=$A$6:$A$581)*(U$33=$B$6:$B$581)*($U$3=$C$6:$C$581)*($K$35=$D$6:$D$581),0))</f>
        <v>1.7092507864034738</v>
      </c>
      <c r="V34" s="322" cm="1">
        <f t="array" ref="V34">INDEX($E$6:$E$581,MATCH(1,($S34=$A$6:$A$581)*(V$33=$B$6:$B$581)*($U$3=$C$6:$C$581)*($K$35=$D$6:$D$581),0))</f>
        <v>1.7547507864034737</v>
      </c>
      <c r="W34" s="322" cm="1">
        <f t="array" ref="W34">INDEX($E$6:$E$581,MATCH(1,($S34=$A$6:$A$581)*(W$33=$B$6:$B$581)*($U$3=$C$6:$C$581)*($K$35=$D$6:$D$581),0))</f>
        <v>1.8002507864034738</v>
      </c>
      <c r="X34" s="420" t="s">
        <v>470</v>
      </c>
      <c r="Y34" s="300">
        <v>100</v>
      </c>
      <c r="Z34" s="322" cm="1">
        <f t="array" ref="Z34">INDEX($E$6:$E$581,MATCH(1,($Y34=$A$6:$A$581)*(Z$33=$B$6:$B$581)*($AA$3=$C$6:$C$581)*($K$35=$D$6:$D$581),0))</f>
        <v>1.8825999393694099</v>
      </c>
      <c r="AA34" s="322" cm="1">
        <f t="array" ref="AA34">INDEX($E$6:$E$581,MATCH(1,($Y34=$A$6:$A$581)*(AA$33=$B$6:$B$581)*($AA$3=$C$6:$C$581)*($K$35=$D$6:$D$581),0))</f>
        <v>1.9129332727027433</v>
      </c>
      <c r="AB34" s="322" cm="1">
        <f t="array" ref="AB34">INDEX($E$6:$E$581,MATCH(1,($Y34=$A$6:$A$581)*(AB$33=$B$6:$B$581)*($AA$3=$C$6:$C$581)*($K$35=$D$6:$D$581),0))</f>
        <v>1.9432666060360766</v>
      </c>
      <c r="AC34" s="322" cm="1">
        <f t="array" ref="AC34">INDEX($E$6:$E$581,MATCH(1,($Y34=$A$6:$A$581)*(AC$33=$B$6:$B$581)*($AA$3=$C$6:$C$581)*($K$35=$D$6:$D$581),0))</f>
        <v>1.9735999393694099</v>
      </c>
      <c r="AD34" s="420" t="s">
        <v>470</v>
      </c>
      <c r="AE34" s="300">
        <v>100</v>
      </c>
      <c r="AF34" s="322" cm="1">
        <f t="array" ref="AF34">INDEX($E$6:$E$581,MATCH(1,($AE34=$A$6:$A$581)*(AF$33=$B$6:$B$581)*($AG$3=$C$6:$C$581)*($K$35=$D$6:$D$581),0))</f>
        <v>2.0734802291771612</v>
      </c>
      <c r="AG34" s="322" cm="1">
        <f t="array" ref="AG34">INDEX($E$6:$E$581,MATCH(1,($AE34=$A$6:$A$581)*(AG$33=$B$6:$B$581)*($AG$3=$C$6:$C$581)*($K$35=$D$6:$D$581),0))</f>
        <v>2.0962302291771611</v>
      </c>
      <c r="AH34" s="322" cm="1">
        <f t="array" ref="AH34">INDEX($E$6:$E$581,MATCH(1,($AE34=$A$6:$A$581)*(AH$33=$B$6:$B$581)*($AG$3=$C$6:$C$581)*($K$35=$D$6:$D$581),0))</f>
        <v>2.1189802291771613</v>
      </c>
      <c r="AI34" s="335" cm="1">
        <f t="array" ref="AI34">INDEX($E$6:$E$581,MATCH(1,($AE34=$A$6:$A$581)*(AI$33=$B$6:$B$581)*($AG$3=$C$6:$C$581)*($K$35=$D$6:$D$581),0))</f>
        <v>2.1417302291771612</v>
      </c>
      <c r="AK34" s="334" t="s">
        <v>479</v>
      </c>
      <c r="AL34" s="420" t="s">
        <v>470</v>
      </c>
      <c r="AM34" s="300">
        <v>100</v>
      </c>
      <c r="AN34" s="322" cm="1">
        <f t="array" ref="AN34">INDEX($G$6:$G$581,MATCH(1,($AM34=$A$6:$A$581)*(AN$33=$B$6:$B$581)*($AO$3=$C$6:$C$581)*($K$35=$D$6:$D$581),0))</f>
        <v>2.1118999999999994</v>
      </c>
      <c r="AO34" s="322" cm="1">
        <f t="array" ref="AO34">INDEX($G$6:$G$581,MATCH(1,($AM34=$A$6:$A$581)*(AO$33=$B$6:$B$581)*($AO$3=$C$6:$C$581)*($K$35=$D$6:$D$581),0))</f>
        <v>2.1118999999999994</v>
      </c>
      <c r="AP34" s="322" cm="1">
        <f t="array" ref="AP34">INDEX($G$6:$G$581,MATCH(1,($AM34=$A$6:$A$581)*(AP$33=$B$6:$B$581)*($AO$3=$C$6:$C$581)*($K$35=$D$6:$D$581),0))</f>
        <v>2.1118999999999994</v>
      </c>
      <c r="AQ34" s="322" cm="1">
        <f t="array" ref="AQ34">INDEX($G$6:$G$581,MATCH(1,($AM34=$A$6:$A$581)*(AQ$33=$B$6:$B$581)*($AO$3=$C$6:$C$581)*($K$35=$D$6:$D$581),0))</f>
        <v>2.1118999999999994</v>
      </c>
      <c r="AR34" s="420" t="s">
        <v>470</v>
      </c>
      <c r="AS34" s="300">
        <v>100</v>
      </c>
      <c r="AT34" s="322" cm="1">
        <f t="array" ref="AT34">INDEX($G$6:$G$581,MATCH(1,($AS34=$A$6:$A$581)*(AT$33=$B$6:$B$581)*($AT$3=$C$6:$C$581)*($K$35=$D$6:$D$581),0))</f>
        <v>2.1799999999999997</v>
      </c>
      <c r="AU34" s="322" cm="1">
        <f t="array" ref="AU34">INDEX($G$6:$G$581,MATCH(1,($AS34=$A$6:$A$581)*(AU$33=$B$6:$B$581)*($AT$3=$C$6:$C$581)*($K$35=$D$6:$D$581),0))</f>
        <v>2.1799999999999997</v>
      </c>
      <c r="AV34" s="322" cm="1">
        <f t="array" ref="AV34">INDEX($G$6:$G$581,MATCH(1,($AS34=$A$6:$A$581)*(AV$33=$B$6:$B$581)*($AT$3=$C$6:$C$581)*($K$35=$D$6:$D$581),0))</f>
        <v>2.1799999999999997</v>
      </c>
      <c r="AW34" s="322" cm="1">
        <f t="array" ref="AW34">INDEX($G$6:$G$581,MATCH(1,($AS34=$A$6:$A$581)*(AW$33=$B$6:$B$581)*($AT$3=$C$6:$C$581)*($K$35=$D$6:$D$581),0))</f>
        <v>2.1799999999999997</v>
      </c>
      <c r="AX34" s="420" t="s">
        <v>470</v>
      </c>
      <c r="AY34" s="300">
        <v>100</v>
      </c>
      <c r="AZ34" s="322" cm="1">
        <f t="array" ref="AZ34">INDEX($G$6:$G$581,MATCH(1,($AY34=$A$6:$A$581)*(AZ$33=$B$6:$B$581)*($AZ$3=$C$6:$C$581)*($K$35=$D$6:$D$581),0))</f>
        <v>2.3250999999999995</v>
      </c>
      <c r="BA34" s="322" cm="1">
        <f t="array" ref="BA34">INDEX($G$6:$G$581,MATCH(1,($AY34=$A$6:$A$581)*(BA$33=$B$6:$B$581)*($AZ$3=$C$6:$C$581)*($K$35=$D$6:$D$581),0))</f>
        <v>2.3250999999999995</v>
      </c>
      <c r="BB34" s="322" cm="1">
        <f t="array" ref="BB34">INDEX($G$6:$G$581,MATCH(1,($AY34=$A$6:$A$581)*(BB$33=$B$6:$B$581)*($AZ$3=$C$6:$C$581)*($K$35=$D$6:$D$581),0))</f>
        <v>2.3250999999999995</v>
      </c>
      <c r="BC34" s="322" cm="1">
        <f t="array" ref="BC34">INDEX($G$6:$G$581,MATCH(1,($AY34=$A$6:$A$581)*(BC$33=$B$6:$B$581)*($AZ$3=$C$6:$C$581)*($K$35=$D$6:$D$581),0))</f>
        <v>2.3250999999999995</v>
      </c>
      <c r="BD34" s="420" t="s">
        <v>470</v>
      </c>
      <c r="BE34" s="300">
        <v>100</v>
      </c>
      <c r="BF34" s="322" cm="1">
        <f t="array" ref="BF34">INDEX($G$6:$G$581,MATCH(1,($BE34=$A$6:$A$581)*(BF$33=$B$6:$B$581)*($AG$3=$C$6:$C$581)*($K$35=$D$6:$D$581),0))</f>
        <v>2.4894500000000002</v>
      </c>
      <c r="BG34" s="322" cm="1">
        <f t="array" ref="BG34">INDEX($G$6:$G$581,MATCH(1,($BE34=$A$6:$A$581)*(BG$33=$B$6:$B$581)*($AG$3=$C$6:$C$581)*($K$35=$D$6:$D$581),0))</f>
        <v>2.4894500000000002</v>
      </c>
      <c r="BH34" s="322" cm="1">
        <f t="array" ref="BH34">INDEX($G$6:$G$581,MATCH(1,($BE34=$A$6:$A$581)*(BH$33=$B$6:$B$581)*($AG$3=$C$6:$C$581)*($K$35=$D$6:$D$581),0))</f>
        <v>2.4894500000000002</v>
      </c>
      <c r="BI34" s="322" cm="1">
        <f t="array" ref="BI34">INDEX($G$6:$G$581,MATCH(1,($BE34=$A$6:$A$581)*(BI$33=$B$6:$B$581)*($AG$3=$C$6:$C$581)*($K$35=$D$6:$D$581),0))</f>
        <v>2.4894500000000002</v>
      </c>
      <c r="BK34" s="334" t="s">
        <v>479</v>
      </c>
      <c r="BL34" s="420" t="s">
        <v>470</v>
      </c>
      <c r="BM34" s="300">
        <v>100</v>
      </c>
      <c r="BN34" s="322" cm="1">
        <f t="array" ref="BN34">INDEX($H$6:$H$581,MATCH(1,($AM34=$A$6:$A$581)*(BN$33=$B$6:$B$581)*($AO$3=$C$6:$C$581)*($K$35=$D$6:$D$581),0))</f>
        <v>0.24839999999999987</v>
      </c>
      <c r="BO34" s="322" cm="1">
        <f t="array" ref="BO34">INDEX($H$6:$H$581,MATCH(1,($AM34=$A$6:$A$581)*(BO$33=$B$6:$B$581)*($AO$3=$C$6:$C$581)*($K$35=$D$6:$D$581),0))</f>
        <v>0.33939999999999987</v>
      </c>
      <c r="BP34" s="322" cm="1">
        <f t="array" ref="BP34">INDEX($H$6:$H$581,MATCH(1,($AM34=$A$6:$A$581)*(BP$33=$B$6:$B$581)*($AO$3=$C$6:$C$581)*($K$35=$D$6:$D$581),0))</f>
        <v>0.43039999999999984</v>
      </c>
      <c r="BQ34" s="322" cm="1">
        <f t="array" ref="BQ34">INDEX($H$6:$H$581,MATCH(1,($AM34=$A$6:$A$581)*(BQ$33=$B$6:$B$581)*($AO$3=$C$6:$C$581)*($K$35=$D$6:$D$581),0))</f>
        <v>0.52139999999999986</v>
      </c>
      <c r="BR34" s="420" t="s">
        <v>470</v>
      </c>
      <c r="BS34" s="300">
        <v>100</v>
      </c>
      <c r="BT34" s="322" cm="1">
        <f t="array" ref="BT34">INDEX($H$6:$H$581,MATCH(1,($AS34=$A$6:$A$581)*(BT$33=$B$6:$B$581)*($AT$3=$C$6:$C$581)*($K$35=$D$6:$D$581),0))</f>
        <v>0.31650000000000011</v>
      </c>
      <c r="BU34" s="322" cm="1">
        <f t="array" ref="BU34">INDEX($H$6:$H$581,MATCH(1,($AS34=$A$6:$A$581)*(BU$33=$B$6:$B$581)*($AT$3=$C$6:$C$581)*($K$35=$D$6:$D$581),0))</f>
        <v>0.40750000000000014</v>
      </c>
      <c r="BV34" s="322" cm="1">
        <f t="array" ref="BV34">INDEX($H$6:$H$581,MATCH(1,($AS34=$A$6:$A$581)*(BV$33=$B$6:$B$581)*($AT$3=$C$6:$C$581)*($K$35=$D$6:$D$581),0))</f>
        <v>0.49850000000000011</v>
      </c>
      <c r="BW34" s="322" cm="1">
        <f t="array" ref="BW34">INDEX($H$6:$H$581,MATCH(1,($AS34=$A$6:$A$581)*(BW$33=$B$6:$B$581)*($AT$3=$C$6:$C$581)*($K$35=$D$6:$D$581),0))</f>
        <v>0.58950000000000014</v>
      </c>
      <c r="BX34" s="420" t="s">
        <v>470</v>
      </c>
      <c r="BY34" s="300">
        <v>100</v>
      </c>
      <c r="BZ34" s="322" cm="1">
        <f t="array" ref="BZ34">INDEX($H$6:$H$581,MATCH(1,($AY34=$A$6:$A$581)*(BZ$33=$B$6:$B$581)*($AZ$3=$C$6:$C$581)*($K$35=$D$6:$D$581),0))</f>
        <v>0.4615999999999999</v>
      </c>
      <c r="CA34" s="322" cm="1">
        <f t="array" ref="CA34">INDEX($H$6:$H$581,MATCH(1,($AY34=$A$6:$A$581)*(CA$33=$B$6:$B$581)*($AZ$3=$C$6:$C$581)*($K$35=$D$6:$D$581),0))</f>
        <v>0.55259999999999998</v>
      </c>
      <c r="CB34" s="322" cm="1">
        <f t="array" ref="CB34">INDEX($H$6:$H$581,MATCH(1,($AY34=$A$6:$A$581)*(CB$33=$B$6:$B$581)*($AZ$3=$C$6:$C$581)*($K$35=$D$6:$D$581),0))</f>
        <v>0.64359999999999995</v>
      </c>
      <c r="CC34" s="322" cm="1">
        <f t="array" ref="CC34">INDEX($H$6:$H$581,MATCH(1,($AY34=$A$6:$A$581)*(CC$33=$B$6:$B$581)*($AZ$3=$C$6:$C$581)*($K$35=$D$6:$D$581),0))</f>
        <v>0.73459999999999992</v>
      </c>
      <c r="CD34" s="420" t="s">
        <v>470</v>
      </c>
      <c r="CE34" s="300">
        <v>100</v>
      </c>
      <c r="CF34" s="322" cm="1">
        <f t="array" ref="CF34">INDEX($H$6:$H$581,MATCH(1,($BE34=$A$6:$A$581)*(CF$33=$B$6:$B$581)*($AG$3=$C$6:$C$581)*($K$35=$D$6:$D$581),0))</f>
        <v>0.62595000000000012</v>
      </c>
      <c r="CG34" s="322" cm="1">
        <f t="array" ref="CG34">INDEX($H$6:$H$581,MATCH(1,($BE34=$A$6:$A$581)*(CG$33=$B$6:$B$581)*($AG$3=$C$6:$C$581)*($K$35=$D$6:$D$581),0))</f>
        <v>0.7169500000000002</v>
      </c>
      <c r="CH34" s="322" cm="1">
        <f t="array" ref="CH34">INDEX($H$6:$H$581,MATCH(1,($BE34=$A$6:$A$581)*(CH$33=$B$6:$B$581)*($AG$3=$C$6:$C$581)*($K$35=$D$6:$D$581),0))</f>
        <v>0.80795000000000017</v>
      </c>
      <c r="CI34" s="322" cm="1">
        <f t="array" ref="CI34">INDEX($H$6:$H$581,MATCH(1,($BE34=$A$6:$A$581)*(CI$33=$B$6:$B$581)*($AG$3=$C$6:$C$581)*($K$35=$D$6:$D$581),0))</f>
        <v>0.89895000000000014</v>
      </c>
    </row>
    <row r="35" spans="1:87" x14ac:dyDescent="0.25">
      <c r="A35" s="342">
        <v>600</v>
      </c>
      <c r="B35" s="342">
        <v>35</v>
      </c>
      <c r="C35" s="342">
        <v>1</v>
      </c>
      <c r="D35" s="342" t="s">
        <v>265</v>
      </c>
      <c r="E35" s="312">
        <f>'Int. Sensitivity-vert'!E35</f>
        <v>3.366640910028988</v>
      </c>
      <c r="F35" s="287" t="str">
        <f>'Int. Sensitivity-vert'!F35</f>
        <v>C</v>
      </c>
      <c r="G35" s="312">
        <f>'Int. Sensitivity-vert'!G35</f>
        <v>3.2668999999999997</v>
      </c>
      <c r="H35" s="288">
        <f>'Int. Sensitivity-vert'!H35</f>
        <v>4.4699096330469699</v>
      </c>
      <c r="I35" s="313" t="str">
        <f>'Int. Sensitivity-vert'!I35</f>
        <v>C</v>
      </c>
      <c r="K35" s="336" t="s">
        <v>267</v>
      </c>
      <c r="L35" s="420"/>
      <c r="M35" s="300">
        <v>200</v>
      </c>
      <c r="N35" s="322" cm="1">
        <f t="array" ref="N35">INDEX($E$6:$E$581,MATCH(1,($M35=$A$6:$A$581)*(N$33=$B$6:$B$581)*($O$3=$C$6:$C$581)*($K$35=$D$6:$D$581),0))</f>
        <v>1.5802751774552928</v>
      </c>
      <c r="O35" s="322" cm="1">
        <f t="array" ref="O35">INDEX($E$6:$E$581,MATCH(1,($M35=$A$6:$A$581)*(O$33=$B$6:$B$581)*($O$3=$C$6:$C$581)*($K$35=$D$6:$D$581),0))</f>
        <v>1.7622751774552929</v>
      </c>
      <c r="P35" s="322" cm="1">
        <f t="array" ref="P35">INDEX($E$6:$E$581,MATCH(1,($M35=$A$6:$A$581)*(P$33=$B$6:$B$581)*($O$3=$C$6:$C$581)*($K$35=$D$6:$D$581),0))</f>
        <v>1.9442751774552929</v>
      </c>
      <c r="Q35" s="322" cm="1">
        <f t="array" ref="Q35">INDEX($E$6:$E$581,MATCH(1,($M35=$A$6:$A$581)*(Q$33=$B$6:$B$581)*($O$3=$C$6:$C$581)*($K$35=$D$6:$D$581),0))</f>
        <v>2.1262751774552924</v>
      </c>
      <c r="R35" s="420"/>
      <c r="S35" s="300">
        <v>200</v>
      </c>
      <c r="T35" s="322" cm="1">
        <f t="array" ref="T35">INDEX($E$6:$E$581,MATCH(1,($S35=$A$6:$A$581)*(T$33=$B$6:$B$581)*($U$3=$C$6:$C$581)*($K$35=$D$6:$D$581),0))</f>
        <v>1.7546943435878315</v>
      </c>
      <c r="U35" s="322" cm="1">
        <f t="array" ref="U35">INDEX($E$6:$E$581,MATCH(1,($S35=$A$6:$A$581)*(U$33=$B$6:$B$581)*($U$3=$C$6:$C$581)*($K$35=$D$6:$D$581),0))</f>
        <v>1.8456943435878315</v>
      </c>
      <c r="V35" s="322" cm="1">
        <f t="array" ref="V35">INDEX($E$6:$E$581,MATCH(1,($S35=$A$6:$A$581)*(V$33=$B$6:$B$581)*($U$3=$C$6:$C$581)*($K$35=$D$6:$D$581),0))</f>
        <v>1.9366943435878314</v>
      </c>
      <c r="W35" s="322" cm="1">
        <f t="array" ref="W35">INDEX($E$6:$E$581,MATCH(1,($S35=$A$6:$A$581)*(W$33=$B$6:$B$581)*($U$3=$C$6:$C$581)*($K$35=$D$6:$D$581),0))</f>
        <v>2.027694343587831</v>
      </c>
      <c r="X35" s="420"/>
      <c r="Y35" s="300">
        <v>200</v>
      </c>
      <c r="Z35" s="322" cm="1">
        <f t="array" ref="Z35">INDEX($E$6:$E$581,MATCH(1,($Y35=$A$6:$A$581)*(Z$33=$B$6:$B$581)*($AA$3=$C$6:$C$581)*($K$35=$D$6:$D$581),0))</f>
        <v>1.9455351186766898</v>
      </c>
      <c r="AA35" s="322" cm="1">
        <f t="array" ref="AA35">INDEX($E$6:$E$581,MATCH(1,($Y35=$A$6:$A$581)*(AA$33=$B$6:$B$581)*($AA$3=$C$6:$C$581)*($K$35=$D$6:$D$581),0))</f>
        <v>2.0062017853433565</v>
      </c>
      <c r="AB35" s="322" cm="1">
        <f t="array" ref="AB35">INDEX($E$6:$E$581,MATCH(1,($Y35=$A$6:$A$581)*(AB$33=$B$6:$B$581)*($AA$3=$C$6:$C$581)*($K$35=$D$6:$D$581),0))</f>
        <v>2.0668684520100231</v>
      </c>
      <c r="AC35" s="322" cm="1">
        <f t="array" ref="AC35">INDEX($E$6:$E$581,MATCH(1,($Y35=$A$6:$A$581)*(AC$33=$B$6:$B$581)*($AA$3=$C$6:$C$581)*($K$35=$D$6:$D$581),0))</f>
        <v>2.1275351186766898</v>
      </c>
      <c r="AD35" s="420"/>
      <c r="AE35" s="300">
        <v>200</v>
      </c>
      <c r="AF35" s="322" cm="1">
        <f t="array" ref="AF35">INDEX($E$6:$E$581,MATCH(1,($AE35=$A$6:$A$581)*(AF$33=$B$6:$B$581)*($AG$3=$C$6:$C$581)*($K$35=$D$6:$D$581),0))</f>
        <v>2.1203403922050867</v>
      </c>
      <c r="AG35" s="322" cm="1">
        <f t="array" ref="AG35">INDEX($E$6:$E$581,MATCH(1,($AE35=$A$6:$A$581)*(AG$33=$B$6:$B$581)*($AG$3=$C$6:$C$581)*($K$35=$D$6:$D$581),0))</f>
        <v>2.1658403922050868</v>
      </c>
      <c r="AH35" s="322" cm="1">
        <f t="array" ref="AH35">INDEX($E$6:$E$581,MATCH(1,($AE35=$A$6:$A$581)*(AH$33=$B$6:$B$581)*($AG$3=$C$6:$C$581)*($K$35=$D$6:$D$581),0))</f>
        <v>2.2113403922050869</v>
      </c>
      <c r="AI35" s="335" cm="1">
        <f t="array" ref="AI35">INDEX($E$6:$E$581,MATCH(1,($AE35=$A$6:$A$581)*(AI$33=$B$6:$B$581)*($AG$3=$C$6:$C$581)*($K$35=$D$6:$D$581),0))</f>
        <v>2.2568403922050866</v>
      </c>
      <c r="AK35" s="336" t="s">
        <v>267</v>
      </c>
      <c r="AL35" s="420"/>
      <c r="AM35" s="300">
        <v>200</v>
      </c>
      <c r="AN35" s="322" cm="1">
        <f t="array" ref="AN35">INDEX($G$6:$G$581,MATCH(1,($AM35=$A$6:$A$581)*(AN$33=$B$6:$B$581)*($AO$3=$C$6:$C$581)*($K$35=$D$6:$D$581),0))</f>
        <v>2.3428999999999993</v>
      </c>
      <c r="AO35" s="322" cm="1">
        <f t="array" ref="AO35">INDEX($G$6:$G$581,MATCH(1,($AM35=$A$6:$A$581)*(AO$33=$B$6:$B$581)*($AO$3=$C$6:$C$581)*($K$35=$D$6:$D$581),0))</f>
        <v>2.3428999999999993</v>
      </c>
      <c r="AP35" s="322" cm="1">
        <f t="array" ref="AP35">INDEX($G$6:$G$581,MATCH(1,($AM35=$A$6:$A$581)*(AP$33=$B$6:$B$581)*($AO$3=$C$6:$C$581)*($K$35=$D$6:$D$581),0))</f>
        <v>2.3428999999999993</v>
      </c>
      <c r="AQ35" s="322" cm="1">
        <f t="array" ref="AQ35">INDEX($G$6:$G$581,MATCH(1,($AM35=$A$6:$A$581)*(AQ$33=$B$6:$B$581)*($AO$3=$C$6:$C$581)*($K$35=$D$6:$D$581),0))</f>
        <v>2.3428999999999993</v>
      </c>
      <c r="AR35" s="420"/>
      <c r="AS35" s="300">
        <v>200</v>
      </c>
      <c r="AT35" s="322" cm="1">
        <f t="array" ref="AT35">INDEX($G$6:$G$581,MATCH(1,($AS35=$A$6:$A$581)*(AT$33=$B$6:$B$581)*($AT$3=$C$6:$C$581)*($K$35=$D$6:$D$581),0))</f>
        <v>2.2954999999999997</v>
      </c>
      <c r="AU35" s="322" cm="1">
        <f t="array" ref="AU35">INDEX($G$6:$G$581,MATCH(1,($AS35=$A$6:$A$581)*(AU$33=$B$6:$B$581)*($AT$3=$C$6:$C$581)*($K$35=$D$6:$D$581),0))</f>
        <v>2.2954999999999997</v>
      </c>
      <c r="AV35" s="322" cm="1">
        <f t="array" ref="AV35">INDEX($G$6:$G$581,MATCH(1,($AS35=$A$6:$A$581)*(AV$33=$B$6:$B$581)*($AT$3=$C$6:$C$581)*($K$35=$D$6:$D$581),0))</f>
        <v>2.2954999999999997</v>
      </c>
      <c r="AW35" s="322" cm="1">
        <f t="array" ref="AW35">INDEX($G$6:$G$581,MATCH(1,($AS35=$A$6:$A$581)*(AW$33=$B$6:$B$581)*($AT$3=$C$6:$C$581)*($K$35=$D$6:$D$581),0))</f>
        <v>2.2954999999999997</v>
      </c>
      <c r="AX35" s="420"/>
      <c r="AY35" s="300">
        <v>200</v>
      </c>
      <c r="AZ35" s="322" cm="1">
        <f t="array" ref="AZ35">INDEX($G$6:$G$581,MATCH(1,($AY35=$A$6:$A$581)*(AZ$33=$B$6:$B$581)*($AZ$3=$C$6:$C$581)*($K$35=$D$6:$D$581),0))</f>
        <v>2.4020999999999995</v>
      </c>
      <c r="BA35" s="322" cm="1">
        <f t="array" ref="BA35">INDEX($G$6:$G$581,MATCH(1,($AY35=$A$6:$A$581)*(BA$33=$B$6:$B$581)*($AZ$3=$C$6:$C$581)*($K$35=$D$6:$D$581),0))</f>
        <v>2.4020999999999995</v>
      </c>
      <c r="BB35" s="322" cm="1">
        <f t="array" ref="BB35">INDEX($G$6:$G$581,MATCH(1,($AY35=$A$6:$A$581)*(BB$33=$B$6:$B$581)*($AZ$3=$C$6:$C$581)*($K$35=$D$6:$D$581),0))</f>
        <v>2.4020999999999995</v>
      </c>
      <c r="BC35" s="322" cm="1">
        <f t="array" ref="BC35">INDEX($G$6:$G$581,MATCH(1,($AY35=$A$6:$A$581)*(BC$33=$B$6:$B$581)*($AZ$3=$C$6:$C$581)*($K$35=$D$6:$D$581),0))</f>
        <v>2.4020999999999995</v>
      </c>
      <c r="BD35" s="420"/>
      <c r="BE35" s="300">
        <v>200</v>
      </c>
      <c r="BF35" s="322" cm="1">
        <f t="array" ref="BF35">INDEX($G$6:$G$581,MATCH(1,($BE35=$A$6:$A$581)*(BF$33=$B$6:$B$581)*($AG$3=$C$6:$C$581)*($K$35=$D$6:$D$581),0))</f>
        <v>2.5471999999999997</v>
      </c>
      <c r="BG35" s="322" cm="1">
        <f t="array" ref="BG35">INDEX($G$6:$G$581,MATCH(1,($BE35=$A$6:$A$581)*(BG$33=$B$6:$B$581)*($AG$3=$C$6:$C$581)*($K$35=$D$6:$D$581),0))</f>
        <v>2.5471999999999997</v>
      </c>
      <c r="BH35" s="322" cm="1">
        <f t="array" ref="BH35">INDEX($G$6:$G$581,MATCH(1,($BE35=$A$6:$A$581)*(BH$33=$B$6:$B$581)*($AG$3=$C$6:$C$581)*($K$35=$D$6:$D$581),0))</f>
        <v>2.5471999999999997</v>
      </c>
      <c r="BI35" s="322" cm="1">
        <f t="array" ref="BI35">INDEX($G$6:$G$581,MATCH(1,($BE35=$A$6:$A$581)*(BI$33=$B$6:$B$581)*($AG$3=$C$6:$C$581)*($K$35=$D$6:$D$581),0))</f>
        <v>2.5471999999999997</v>
      </c>
      <c r="BK35" s="336" t="s">
        <v>267</v>
      </c>
      <c r="BL35" s="420"/>
      <c r="BM35" s="300">
        <v>200</v>
      </c>
      <c r="BN35" s="322" cm="1">
        <f t="array" ref="BN35">INDEX($H$6:$H$581,MATCH(1,($AM35=$A$6:$A$581)*(BN$33=$B$6:$B$581)*($AO$3=$C$6:$C$581)*($K$35=$D$6:$D$581),0))</f>
        <v>0.61590000000000011</v>
      </c>
      <c r="BO35" s="322" cm="1">
        <f t="array" ref="BO35">INDEX($H$6:$H$581,MATCH(1,($AM35=$A$6:$A$581)*(BO$33=$B$6:$B$581)*($AO$3=$C$6:$C$581)*($K$35=$D$6:$D$581),0))</f>
        <v>0.79790000000000016</v>
      </c>
      <c r="BP35" s="322" cm="1">
        <f t="array" ref="BP35">INDEX($H$6:$H$581,MATCH(1,($AM35=$A$6:$A$581)*(BP$33=$B$6:$B$581)*($AO$3=$C$6:$C$581)*($K$35=$D$6:$D$581),0))</f>
        <v>0.9799000000000001</v>
      </c>
      <c r="BQ35" s="322" cm="1">
        <f t="array" ref="BQ35">INDEX($H$6:$H$581,MATCH(1,($AM35=$A$6:$A$581)*(BQ$33=$B$6:$B$581)*($AO$3=$C$6:$C$581)*($K$35=$D$6:$D$581),0))</f>
        <v>1.1619000000000002</v>
      </c>
      <c r="BR35" s="420"/>
      <c r="BS35" s="300">
        <v>200</v>
      </c>
      <c r="BT35" s="322" cm="1">
        <f t="array" ref="BT35">INDEX($H$6:$H$581,MATCH(1,($AS35=$A$6:$A$581)*(BT$33=$B$6:$B$581)*($AT$3=$C$6:$C$581)*($K$35=$D$6:$D$581),0))</f>
        <v>0.56850000000000001</v>
      </c>
      <c r="BU35" s="322" cm="1">
        <f t="array" ref="BU35">INDEX($H$6:$H$581,MATCH(1,($AS35=$A$6:$A$581)*(BU$33=$B$6:$B$581)*($AT$3=$C$6:$C$581)*($K$35=$D$6:$D$581),0))</f>
        <v>0.75050000000000006</v>
      </c>
      <c r="BV35" s="322" cm="1">
        <f t="array" ref="BV35">INDEX($H$6:$H$581,MATCH(1,($AS35=$A$6:$A$581)*(BV$33=$B$6:$B$581)*($AT$3=$C$6:$C$581)*($K$35=$D$6:$D$581),0))</f>
        <v>0.9325</v>
      </c>
      <c r="BW35" s="322" cm="1">
        <f t="array" ref="BW35">INDEX($H$6:$H$581,MATCH(1,($AS35=$A$6:$A$581)*(BW$33=$B$6:$B$581)*($AT$3=$C$6:$C$581)*($K$35=$D$6:$D$581),0))</f>
        <v>1.1145</v>
      </c>
      <c r="BX35" s="420"/>
      <c r="BY35" s="300">
        <v>200</v>
      </c>
      <c r="BZ35" s="322" cm="1">
        <f t="array" ref="BZ35">INDEX($H$6:$H$581,MATCH(1,($AY35=$A$6:$A$581)*(BZ$33=$B$6:$B$581)*($AZ$3=$C$6:$C$581)*($K$35=$D$6:$D$581),0))</f>
        <v>0.67509999999999981</v>
      </c>
      <c r="CA35" s="322" cm="1">
        <f t="array" ref="CA35">INDEX($H$6:$H$581,MATCH(1,($AY35=$A$6:$A$581)*(CA$33=$B$6:$B$581)*($AZ$3=$C$6:$C$581)*($K$35=$D$6:$D$581),0))</f>
        <v>0.85709999999999986</v>
      </c>
      <c r="CB35" s="322" cm="1">
        <f t="array" ref="CB35">INDEX($H$6:$H$581,MATCH(1,($AY35=$A$6:$A$581)*(CB$33=$B$6:$B$581)*($AZ$3=$C$6:$C$581)*($K$35=$D$6:$D$581),0))</f>
        <v>1.0390999999999999</v>
      </c>
      <c r="CC35" s="322" cm="1">
        <f t="array" ref="CC35">INDEX($H$6:$H$581,MATCH(1,($AY35=$A$6:$A$581)*(CC$33=$B$6:$B$581)*($AZ$3=$C$6:$C$581)*($K$35=$D$6:$D$581),0))</f>
        <v>1.2210999999999999</v>
      </c>
      <c r="CD35" s="420"/>
      <c r="CE35" s="300">
        <v>200</v>
      </c>
      <c r="CF35" s="322" cm="1">
        <f t="array" ref="CF35">INDEX($H$6:$H$581,MATCH(1,($BE35=$A$6:$A$581)*(CF$33=$B$6:$B$581)*($AG$3=$C$6:$C$581)*($K$35=$D$6:$D$581),0))</f>
        <v>0.82020000000000004</v>
      </c>
      <c r="CG35" s="322" cm="1">
        <f t="array" ref="CG35">INDEX($H$6:$H$581,MATCH(1,($BE35=$A$6:$A$581)*(CG$33=$B$6:$B$581)*($AG$3=$C$6:$C$581)*($K$35=$D$6:$D$581),0))</f>
        <v>1.0022000000000002</v>
      </c>
      <c r="CH35" s="322" cm="1">
        <f t="array" ref="CH35">INDEX($H$6:$H$581,MATCH(1,($BE35=$A$6:$A$581)*(CH$33=$B$6:$B$581)*($AG$3=$C$6:$C$581)*($K$35=$D$6:$D$581),0))</f>
        <v>1.1842000000000001</v>
      </c>
      <c r="CI35" s="322" cm="1">
        <f t="array" ref="CI35">INDEX($H$6:$H$581,MATCH(1,($BE35=$A$6:$A$581)*(CI$33=$B$6:$B$581)*($AG$3=$C$6:$C$581)*($K$35=$D$6:$D$581),0))</f>
        <v>1.3662000000000001</v>
      </c>
    </row>
    <row r="36" spans="1:87" x14ac:dyDescent="0.25">
      <c r="A36" s="342">
        <v>700</v>
      </c>
      <c r="B36" s="342">
        <v>35</v>
      </c>
      <c r="C36" s="342">
        <v>1</v>
      </c>
      <c r="D36" s="342" t="s">
        <v>265</v>
      </c>
      <c r="E36" s="312">
        <f>'Int. Sensitivity-vert'!E36</f>
        <v>3.699365910028988</v>
      </c>
      <c r="F36" s="287" t="str">
        <f>'Int. Sensitivity-vert'!F36</f>
        <v>D</v>
      </c>
      <c r="G36" s="312">
        <f>'Int. Sensitivity-vert'!G36</f>
        <v>3.4978999999999996</v>
      </c>
      <c r="H36" s="288">
        <f>'Int. Sensitivity-vert'!H36</f>
        <v>5.020423408782678</v>
      </c>
      <c r="I36" s="313" t="str">
        <f>'Int. Sensitivity-vert'!I36</f>
        <v>C</v>
      </c>
      <c r="K36" s="299"/>
      <c r="L36" s="420"/>
      <c r="M36" s="300">
        <v>300</v>
      </c>
      <c r="N36" s="322" cm="1">
        <f t="array" ref="N36">INDEX($E$6:$E$581,MATCH(1,($M36=$A$6:$A$581)*(N$33=$B$6:$B$581)*($O$3=$C$6:$C$581)*($K$35=$D$6:$D$581),0))</f>
        <v>1.7344837377887987</v>
      </c>
      <c r="O36" s="322" cm="1">
        <f t="array" ref="O36">INDEX($E$6:$E$581,MATCH(1,($M36=$A$6:$A$581)*(O$33=$B$6:$B$581)*($O$3=$C$6:$C$581)*($K$35=$D$6:$D$581),0))</f>
        <v>2.0074837377887986</v>
      </c>
      <c r="P36" s="322" cm="1">
        <f t="array" ref="P36">INDEX($E$6:$E$581,MATCH(1,($M36=$A$6:$A$581)*(P$33=$B$6:$B$581)*($O$3=$C$6:$C$581)*($K$35=$D$6:$D$581),0))</f>
        <v>2.2804837377887983</v>
      </c>
      <c r="Q36" s="322" cm="1">
        <f t="array" ref="Q36">INDEX($E$6:$E$581,MATCH(1,($M36=$A$6:$A$581)*(Q$33=$B$6:$B$581)*($O$3=$C$6:$C$581)*($K$35=$D$6:$D$581),0))</f>
        <v>2.5534837377887984</v>
      </c>
      <c r="R36" s="420"/>
      <c r="S36" s="300">
        <v>300</v>
      </c>
      <c r="T36" s="322" cm="1">
        <f t="array" ref="T36">INDEX($E$6:$E$581,MATCH(1,($S36=$A$6:$A$581)*(T$33=$B$6:$B$581)*($U$3=$C$6:$C$581)*($K$35=$D$6:$D$581),0))</f>
        <v>1.8357829639325993</v>
      </c>
      <c r="U36" s="322" cm="1">
        <f t="array" ref="U36">INDEX($E$6:$E$581,MATCH(1,($S36=$A$6:$A$581)*(U$33=$B$6:$B$581)*($U$3=$C$6:$C$581)*($K$35=$D$6:$D$581),0))</f>
        <v>1.9722829639325994</v>
      </c>
      <c r="V36" s="322" cm="1">
        <f t="array" ref="V36">INDEX($E$6:$E$581,MATCH(1,($S36=$A$6:$A$581)*(V$33=$B$6:$B$581)*($U$3=$C$6:$C$581)*($K$35=$D$6:$D$581),0))</f>
        <v>2.1087829639325992</v>
      </c>
      <c r="W36" s="322" cm="1">
        <f t="array" ref="W36">INDEX($E$6:$E$581,MATCH(1,($S36=$A$6:$A$581)*(W$33=$B$6:$B$581)*($U$3=$C$6:$C$581)*($K$35=$D$6:$D$581),0))</f>
        <v>2.2452829639325995</v>
      </c>
      <c r="X36" s="420"/>
      <c r="Y36" s="300">
        <v>300</v>
      </c>
      <c r="Z36" s="322" cm="1">
        <f t="array" ref="Z36">INDEX($E$6:$E$581,MATCH(1,($Y36=$A$6:$A$581)*(Z$33=$B$6:$B$581)*($AA$3=$C$6:$C$581)*($K$35=$D$6:$D$581),0))</f>
        <v>1.9999229843833768</v>
      </c>
      <c r="AA36" s="322" cm="1">
        <f t="array" ref="AA36">INDEX($E$6:$E$581,MATCH(1,($Y36=$A$6:$A$581)*(AA$33=$B$6:$B$581)*($AA$3=$C$6:$C$581)*($K$35=$D$6:$D$581),0))</f>
        <v>2.0909229843833765</v>
      </c>
      <c r="AB36" s="322" cm="1">
        <f t="array" ref="AB36">INDEX($E$6:$E$581,MATCH(1,($Y36=$A$6:$A$581)*(AB$33=$B$6:$B$581)*($AA$3=$C$6:$C$581)*($K$35=$D$6:$D$581),0))</f>
        <v>2.1819229843833763</v>
      </c>
      <c r="AC36" s="322" cm="1">
        <f t="array" ref="AC36">INDEX($E$6:$E$581,MATCH(1,($Y36=$A$6:$A$581)*(AC$33=$B$6:$B$581)*($AA$3=$C$6:$C$581)*($K$35=$D$6:$D$581),0))</f>
        <v>2.2729229843833765</v>
      </c>
      <c r="AD36" s="420"/>
      <c r="AE36" s="300">
        <v>300</v>
      </c>
      <c r="AF36" s="322" cm="1">
        <f t="array" ref="AF36">INDEX($E$6:$E$581,MATCH(1,($AE36=$A$6:$A$581)*(AF$33=$B$6:$B$581)*($AG$3=$C$6:$C$581)*($K$35=$D$6:$D$581),0))</f>
        <v>2.1602587181853332</v>
      </c>
      <c r="AG36" s="322" cm="1">
        <f t="array" ref="AG36">INDEX($E$6:$E$581,MATCH(1,($AE36=$A$6:$A$581)*(AG$33=$B$6:$B$581)*($AG$3=$C$6:$C$581)*($K$35=$D$6:$D$581),0))</f>
        <v>2.2285087181853331</v>
      </c>
      <c r="AH36" s="322" cm="1">
        <f t="array" ref="AH36">INDEX($E$6:$E$581,MATCH(1,($AE36=$A$6:$A$581)*(AH$33=$B$6:$B$581)*($AG$3=$C$6:$C$581)*($K$35=$D$6:$D$581),0))</f>
        <v>2.2967587181853335</v>
      </c>
      <c r="AI36" s="335" cm="1">
        <f t="array" ref="AI36">INDEX($E$6:$E$581,MATCH(1,($AE36=$A$6:$A$581)*(AI$33=$B$6:$B$581)*($AG$3=$C$6:$C$581)*($K$35=$D$6:$D$581),0))</f>
        <v>2.3650087181853334</v>
      </c>
      <c r="AK36" s="299"/>
      <c r="AL36" s="420"/>
      <c r="AM36" s="300">
        <v>300</v>
      </c>
      <c r="AN36" s="322" cm="1">
        <f t="array" ref="AN36">INDEX($G$6:$G$581,MATCH(1,($AM36=$A$6:$A$581)*(AN$33=$B$6:$B$581)*($AO$3=$C$6:$C$581)*($K$35=$D$6:$D$581),0))</f>
        <v>2.5738999999999992</v>
      </c>
      <c r="AO36" s="322" cm="1">
        <f t="array" ref="AO36">INDEX($G$6:$G$581,MATCH(1,($AM36=$A$6:$A$581)*(AO$33=$B$6:$B$581)*($AO$3=$C$6:$C$581)*($K$35=$D$6:$D$581),0))</f>
        <v>2.5738999999999992</v>
      </c>
      <c r="AP36" s="322" cm="1">
        <f t="array" ref="AP36">INDEX($G$6:$G$581,MATCH(1,($AM36=$A$6:$A$581)*(AP$33=$B$6:$B$581)*($AO$3=$C$6:$C$581)*($K$35=$D$6:$D$581),0))</f>
        <v>2.5738999999999992</v>
      </c>
      <c r="AQ36" s="322" cm="1">
        <f t="array" ref="AQ36">INDEX($G$6:$G$581,MATCH(1,($AM36=$A$6:$A$581)*(AQ$33=$B$6:$B$581)*($AO$3=$C$6:$C$581)*($K$35=$D$6:$D$581),0))</f>
        <v>2.5738999999999992</v>
      </c>
      <c r="AR36" s="420"/>
      <c r="AS36" s="300">
        <v>300</v>
      </c>
      <c r="AT36" s="322" cm="1">
        <f t="array" ref="AT36">INDEX($G$6:$G$581,MATCH(1,($AS36=$A$6:$A$581)*(AT$33=$B$6:$B$581)*($AT$3=$C$6:$C$581)*($K$35=$D$6:$D$581),0))</f>
        <v>2.4109999999999996</v>
      </c>
      <c r="AU36" s="322" cm="1">
        <f t="array" ref="AU36">INDEX($G$6:$G$581,MATCH(1,($AS36=$A$6:$A$581)*(AU$33=$B$6:$B$581)*($AT$3=$C$6:$C$581)*($K$35=$D$6:$D$581),0))</f>
        <v>2.4109999999999996</v>
      </c>
      <c r="AV36" s="322" cm="1">
        <f t="array" ref="AV36">INDEX($G$6:$G$581,MATCH(1,($AS36=$A$6:$A$581)*(AV$33=$B$6:$B$581)*($AT$3=$C$6:$C$581)*($K$35=$D$6:$D$581),0))</f>
        <v>2.4109999999999996</v>
      </c>
      <c r="AW36" s="322" cm="1">
        <f t="array" ref="AW36">INDEX($G$6:$G$581,MATCH(1,($AS36=$A$6:$A$581)*(AW$33=$B$6:$B$581)*($AT$3=$C$6:$C$581)*($K$35=$D$6:$D$581),0))</f>
        <v>2.4109999999999996</v>
      </c>
      <c r="AX36" s="420"/>
      <c r="AY36" s="300">
        <v>300</v>
      </c>
      <c r="AZ36" s="322" cm="1">
        <f t="array" ref="AZ36">INDEX($G$6:$G$581,MATCH(1,($AY36=$A$6:$A$581)*(AZ$33=$B$6:$B$581)*($AZ$3=$C$6:$C$581)*($K$35=$D$6:$D$581),0))</f>
        <v>2.4790999999999994</v>
      </c>
      <c r="BA36" s="322" cm="1">
        <f t="array" ref="BA36">INDEX($G$6:$G$581,MATCH(1,($AY36=$A$6:$A$581)*(BA$33=$B$6:$B$581)*($AZ$3=$C$6:$C$581)*($K$35=$D$6:$D$581),0))</f>
        <v>2.4790999999999994</v>
      </c>
      <c r="BB36" s="322" cm="1">
        <f t="array" ref="BB36">INDEX($G$6:$G$581,MATCH(1,($AY36=$A$6:$A$581)*(BB$33=$B$6:$B$581)*($AZ$3=$C$6:$C$581)*($K$35=$D$6:$D$581),0))</f>
        <v>2.4790999999999994</v>
      </c>
      <c r="BC36" s="322" cm="1">
        <f t="array" ref="BC36">INDEX($G$6:$G$581,MATCH(1,($AY36=$A$6:$A$581)*(BC$33=$B$6:$B$581)*($AZ$3=$C$6:$C$581)*($K$35=$D$6:$D$581),0))</f>
        <v>2.4790999999999994</v>
      </c>
      <c r="BD36" s="420"/>
      <c r="BE36" s="300">
        <v>300</v>
      </c>
      <c r="BF36" s="322" cm="1">
        <f t="array" ref="BF36">INDEX($G$6:$G$581,MATCH(1,($BE36=$A$6:$A$581)*(BF$33=$B$6:$B$581)*($AG$3=$C$6:$C$581)*($K$35=$D$6:$D$581),0))</f>
        <v>2.6049500000000001</v>
      </c>
      <c r="BG36" s="322" cm="1">
        <f t="array" ref="BG36">INDEX($G$6:$G$581,MATCH(1,($BE36=$A$6:$A$581)*(BG$33=$B$6:$B$581)*($AG$3=$C$6:$C$581)*($K$35=$D$6:$D$581),0))</f>
        <v>2.6049500000000001</v>
      </c>
      <c r="BH36" s="322" cm="1">
        <f t="array" ref="BH36">INDEX($G$6:$G$581,MATCH(1,($BE36=$A$6:$A$581)*(BH$33=$B$6:$B$581)*($AG$3=$C$6:$C$581)*($K$35=$D$6:$D$581),0))</f>
        <v>2.6049500000000001</v>
      </c>
      <c r="BI36" s="322" cm="1">
        <f t="array" ref="BI36">INDEX($G$6:$G$581,MATCH(1,($BE36=$A$6:$A$581)*(BI$33=$B$6:$B$581)*($AG$3=$C$6:$C$581)*($K$35=$D$6:$D$581),0))</f>
        <v>2.6049500000000001</v>
      </c>
      <c r="BK36" s="299"/>
      <c r="BL36" s="420"/>
      <c r="BM36" s="300">
        <v>300</v>
      </c>
      <c r="BN36" s="322" cm="1">
        <f t="array" ref="BN36">INDEX($H$6:$H$581,MATCH(1,($AM36=$A$6:$A$581)*(BN$33=$B$6:$B$581)*($AO$3=$C$6:$C$581)*($K$35=$D$6:$D$581),0))</f>
        <v>0.98340000000000005</v>
      </c>
      <c r="BO36" s="322" cm="1">
        <f t="array" ref="BO36">INDEX($H$6:$H$581,MATCH(1,($AM36=$A$6:$A$581)*(BO$33=$B$6:$B$581)*($AO$3=$C$6:$C$581)*($K$35=$D$6:$D$581),0))</f>
        <v>1.2564000000000002</v>
      </c>
      <c r="BP36" s="322" cm="1">
        <f t="array" ref="BP36">INDEX($H$6:$H$581,MATCH(1,($AM36=$A$6:$A$581)*(BP$33=$B$6:$B$581)*($AO$3=$C$6:$C$581)*($K$35=$D$6:$D$581),0))</f>
        <v>1.5293999999999999</v>
      </c>
      <c r="BQ36" s="322" cm="1">
        <f t="array" ref="BQ36">INDEX($H$6:$H$581,MATCH(1,($AM36=$A$6:$A$581)*(BQ$33=$B$6:$B$581)*($AO$3=$C$6:$C$581)*($K$35=$D$6:$D$581),0))</f>
        <v>1.8024</v>
      </c>
      <c r="BR36" s="420"/>
      <c r="BS36" s="300">
        <v>300</v>
      </c>
      <c r="BT36" s="322" cm="1">
        <f t="array" ref="BT36">INDEX($H$6:$H$581,MATCH(1,($AS36=$A$6:$A$581)*(BT$33=$B$6:$B$581)*($AT$3=$C$6:$C$581)*($K$35=$D$6:$D$581),0))</f>
        <v>0.82050000000000001</v>
      </c>
      <c r="BU36" s="322" cm="1">
        <f t="array" ref="BU36">INDEX($H$6:$H$581,MATCH(1,($AS36=$A$6:$A$581)*(BU$33=$B$6:$B$581)*($AT$3=$C$6:$C$581)*($K$35=$D$6:$D$581),0))</f>
        <v>1.0935000000000001</v>
      </c>
      <c r="BV36" s="322" cm="1">
        <f t="array" ref="BV36">INDEX($H$6:$H$581,MATCH(1,($AS36=$A$6:$A$581)*(BV$33=$B$6:$B$581)*($AT$3=$C$6:$C$581)*($K$35=$D$6:$D$581),0))</f>
        <v>1.3664999999999998</v>
      </c>
      <c r="BW36" s="322" cm="1">
        <f t="array" ref="BW36">INDEX($H$6:$H$581,MATCH(1,($AS36=$A$6:$A$581)*(BW$33=$B$6:$B$581)*($AT$3=$C$6:$C$581)*($K$35=$D$6:$D$581),0))</f>
        <v>1.6395</v>
      </c>
      <c r="BX36" s="420"/>
      <c r="BY36" s="300">
        <v>300</v>
      </c>
      <c r="BZ36" s="322" cm="1">
        <f t="array" ref="BZ36">INDEX($H$6:$H$581,MATCH(1,($AY36=$A$6:$A$581)*(BZ$33=$B$6:$B$581)*($AZ$3=$C$6:$C$581)*($K$35=$D$6:$D$581),0))</f>
        <v>0.88859999999999983</v>
      </c>
      <c r="CA36" s="322" cm="1">
        <f t="array" ref="CA36">INDEX($H$6:$H$581,MATCH(1,($AY36=$A$6:$A$581)*(CA$33=$B$6:$B$581)*($AZ$3=$C$6:$C$581)*($K$35=$D$6:$D$581),0))</f>
        <v>1.1616</v>
      </c>
      <c r="CB36" s="322" cm="1">
        <f t="array" ref="CB36">INDEX($H$6:$H$581,MATCH(1,($AY36=$A$6:$A$581)*(CB$33=$B$6:$B$581)*($AZ$3=$C$6:$C$581)*($K$35=$D$6:$D$581),0))</f>
        <v>1.4345999999999997</v>
      </c>
      <c r="CC36" s="322" cm="1">
        <f t="array" ref="CC36">INDEX($H$6:$H$581,MATCH(1,($AY36=$A$6:$A$581)*(CC$33=$B$6:$B$581)*($AZ$3=$C$6:$C$581)*($K$35=$D$6:$D$581),0))</f>
        <v>1.7075999999999998</v>
      </c>
      <c r="CD36" s="420"/>
      <c r="CE36" s="300">
        <v>300</v>
      </c>
      <c r="CF36" s="322" cm="1">
        <f t="array" ref="CF36">INDEX($H$6:$H$581,MATCH(1,($BE36=$A$6:$A$581)*(CF$33=$B$6:$B$581)*($AG$3=$C$6:$C$581)*($K$35=$D$6:$D$581),0))</f>
        <v>1.0144500000000001</v>
      </c>
      <c r="CG36" s="322" cm="1">
        <f t="array" ref="CG36">INDEX($H$6:$H$581,MATCH(1,($BE36=$A$6:$A$581)*(CG$33=$B$6:$B$581)*($AG$3=$C$6:$C$581)*($K$35=$D$6:$D$581),0))</f>
        <v>1.2874500000000002</v>
      </c>
      <c r="CH36" s="322" cm="1">
        <f t="array" ref="CH36">INDEX($H$6:$H$581,MATCH(1,($BE36=$A$6:$A$581)*(CH$33=$B$6:$B$581)*($AG$3=$C$6:$C$581)*($K$35=$D$6:$D$581),0))</f>
        <v>1.5604499999999999</v>
      </c>
      <c r="CI36" s="322" cm="1">
        <f t="array" ref="CI36">INDEX($H$6:$H$581,MATCH(1,($BE36=$A$6:$A$581)*(CI$33=$B$6:$B$581)*($AG$3=$C$6:$C$581)*($K$35=$D$6:$D$581),0))</f>
        <v>1.83345</v>
      </c>
    </row>
    <row r="37" spans="1:87" x14ac:dyDescent="0.25">
      <c r="A37" s="342">
        <v>800</v>
      </c>
      <c r="B37" s="342">
        <v>35</v>
      </c>
      <c r="C37" s="342">
        <v>1</v>
      </c>
      <c r="D37" s="342" t="s">
        <v>265</v>
      </c>
      <c r="E37" s="312">
        <f>'Int. Sensitivity-vert'!E37</f>
        <v>4.0320909100289875</v>
      </c>
      <c r="F37" s="287" t="str">
        <f>'Int. Sensitivity-vert'!F37</f>
        <v>D</v>
      </c>
      <c r="G37" s="312">
        <f>'Int. Sensitivity-vert'!G37</f>
        <v>3.7288999999999994</v>
      </c>
      <c r="H37" s="288">
        <f>'Int. Sensitivity-vert'!H37</f>
        <v>5.5712078121912292</v>
      </c>
      <c r="I37" s="313" t="str">
        <f>'Int. Sensitivity-vert'!I37</f>
        <v>D</v>
      </c>
      <c r="K37" s="299"/>
      <c r="L37" s="420"/>
      <c r="M37" s="300">
        <v>400</v>
      </c>
      <c r="N37" s="322" cm="1">
        <f t="array" ref="N37">INDEX($E$6:$E$581,MATCH(1,($M37=$A$6:$A$581)*(N$33=$B$6:$B$581)*($O$3=$C$6:$C$581)*($K$35=$D$6:$D$581),0))</f>
        <v>1.8847283977533043</v>
      </c>
      <c r="O37" s="322" cm="1">
        <f t="array" ref="O37">INDEX($E$6:$E$581,MATCH(1,($M37=$A$6:$A$581)*(O$33=$B$6:$B$581)*($O$3=$C$6:$C$581)*($K$35=$D$6:$D$581),0))</f>
        <v>2.2487283977533044</v>
      </c>
      <c r="P37" s="322" cm="1">
        <f t="array" ref="P37">INDEX($E$6:$E$581,MATCH(1,($M37=$A$6:$A$581)*(P$33=$B$6:$B$581)*($O$3=$C$6:$C$581)*($K$35=$D$6:$D$581),0))</f>
        <v>2.6127283977533042</v>
      </c>
      <c r="Q37" s="322" cm="1">
        <f t="array" ref="Q37">INDEX($E$6:$E$581,MATCH(1,($M37=$A$6:$A$581)*(Q$33=$B$6:$B$581)*($O$3=$C$6:$C$581)*($K$35=$D$6:$D$581),0))</f>
        <v>2.9767283977533041</v>
      </c>
      <c r="R37" s="420"/>
      <c r="S37" s="300">
        <v>400</v>
      </c>
      <c r="T37" s="322" cm="1">
        <f t="array" ref="T37">INDEX($E$6:$E$581,MATCH(1,($S37=$A$6:$A$581)*(T$33=$B$6:$B$581)*($U$3=$C$6:$C$581)*($K$35=$D$6:$D$581),0))</f>
        <v>1.9138418744865149</v>
      </c>
      <c r="U37" s="322" cm="1">
        <f t="array" ref="U37">INDEX($E$6:$E$581,MATCH(1,($S37=$A$6:$A$581)*(U$33=$B$6:$B$581)*($U$3=$C$6:$C$581)*($K$35=$D$6:$D$581),0))</f>
        <v>2.0958418744865153</v>
      </c>
      <c r="V37" s="322" cm="1">
        <f t="array" ref="V37">INDEX($E$6:$E$581,MATCH(1,($S37=$A$6:$A$581)*(V$33=$B$6:$B$581)*($U$3=$C$6:$C$581)*($K$35=$D$6:$D$581),0))</f>
        <v>2.2778418744865152</v>
      </c>
      <c r="W37" s="322" cm="1">
        <f t="array" ref="W37">INDEX($E$6:$E$581,MATCH(1,($S37=$A$6:$A$581)*(W$33=$B$6:$B$581)*($U$3=$C$6:$C$581)*($K$35=$D$6:$D$581),0))</f>
        <v>2.4598418744865151</v>
      </c>
      <c r="X37" s="420"/>
      <c r="Y37" s="300">
        <v>400</v>
      </c>
      <c r="Z37" s="322" cm="1">
        <f t="array" ref="Z37">INDEX($E$6:$E$581,MATCH(1,($Y37=$A$6:$A$581)*(Z$33=$B$6:$B$581)*($AA$3=$C$6:$C$581)*($K$35=$D$6:$D$581),0))</f>
        <v>2.0524696030681473</v>
      </c>
      <c r="AA37" s="322" cm="1">
        <f t="array" ref="AA37">INDEX($E$6:$E$581,MATCH(1,($Y37=$A$6:$A$581)*(AA$33=$B$6:$B$581)*($AA$3=$C$6:$C$581)*($K$35=$D$6:$D$581),0))</f>
        <v>2.1738029364014806</v>
      </c>
      <c r="AB37" s="322" cm="1">
        <f t="array" ref="AB37">INDEX($E$6:$E$581,MATCH(1,($Y37=$A$6:$A$581)*(AB$33=$B$6:$B$581)*($AA$3=$C$6:$C$581)*($K$35=$D$6:$D$581),0))</f>
        <v>2.2951362697348139</v>
      </c>
      <c r="AC37" s="322" cm="1">
        <f t="array" ref="AC37">INDEX($E$6:$E$581,MATCH(1,($Y37=$A$6:$A$581)*(AC$33=$B$6:$B$581)*($AA$3=$C$6:$C$581)*($K$35=$D$6:$D$581),0))</f>
        <v>2.4164696030681472</v>
      </c>
      <c r="AD37" s="420"/>
      <c r="AE37" s="300">
        <v>400</v>
      </c>
      <c r="AF37" s="322" cm="1">
        <f t="array" ref="AF37">INDEX($E$6:$E$581,MATCH(1,($AE37=$A$6:$A$581)*(AF$33=$B$6:$B$581)*($AG$3=$C$6:$C$581)*($K$35=$D$6:$D$581),0))</f>
        <v>2.1996189999541325</v>
      </c>
      <c r="AG37" s="322" cm="1">
        <f t="array" ref="AG37">INDEX($E$6:$E$581,MATCH(1,($AE37=$A$6:$A$581)*(AG$33=$B$6:$B$581)*($AG$3=$C$6:$C$581)*($K$35=$D$6:$D$581),0))</f>
        <v>2.2906189999541327</v>
      </c>
      <c r="AH37" s="322" cm="1">
        <f t="array" ref="AH37">INDEX($E$6:$E$581,MATCH(1,($AE37=$A$6:$A$581)*(AH$33=$B$6:$B$581)*($AG$3=$C$6:$C$581)*($K$35=$D$6:$D$581),0))</f>
        <v>2.3816189999541324</v>
      </c>
      <c r="AI37" s="335" cm="1">
        <f t="array" ref="AI37">INDEX($E$6:$E$581,MATCH(1,($AE37=$A$6:$A$581)*(AI$33=$B$6:$B$581)*($AG$3=$C$6:$C$581)*($K$35=$D$6:$D$581),0))</f>
        <v>2.4726189999541326</v>
      </c>
      <c r="AK37" s="299"/>
      <c r="AL37" s="420"/>
      <c r="AM37" s="300">
        <v>400</v>
      </c>
      <c r="AN37" s="322" cm="1">
        <f t="array" ref="AN37">INDEX($G$6:$G$581,MATCH(1,($AM37=$A$6:$A$581)*(AN$33=$B$6:$B$581)*($AO$3=$C$6:$C$581)*($K$35=$D$6:$D$581),0))</f>
        <v>2.8048999999999999</v>
      </c>
      <c r="AO37" s="322" cm="1">
        <f t="array" ref="AO37">INDEX($G$6:$G$581,MATCH(1,($AM37=$A$6:$A$581)*(AO$33=$B$6:$B$581)*($AO$3=$C$6:$C$581)*($K$35=$D$6:$D$581),0))</f>
        <v>2.8048999999999999</v>
      </c>
      <c r="AP37" s="322" cm="1">
        <f t="array" ref="AP37">INDEX($G$6:$G$581,MATCH(1,($AM37=$A$6:$A$581)*(AP$33=$B$6:$B$581)*($AO$3=$C$6:$C$581)*($K$35=$D$6:$D$581),0))</f>
        <v>2.8048999999999999</v>
      </c>
      <c r="AQ37" s="322" cm="1">
        <f t="array" ref="AQ37">INDEX($G$6:$G$581,MATCH(1,($AM37=$A$6:$A$581)*(AQ$33=$B$6:$B$581)*($AO$3=$C$6:$C$581)*($K$35=$D$6:$D$581),0))</f>
        <v>2.8048999999999999</v>
      </c>
      <c r="AR37" s="420"/>
      <c r="AS37" s="300">
        <v>400</v>
      </c>
      <c r="AT37" s="322" cm="1">
        <f t="array" ref="AT37">INDEX($G$6:$G$581,MATCH(1,($AS37=$A$6:$A$581)*(AT$33=$B$6:$B$581)*($AT$3=$C$6:$C$581)*($K$35=$D$6:$D$581),0))</f>
        <v>2.5264999999999995</v>
      </c>
      <c r="AU37" s="322" cm="1">
        <f t="array" ref="AU37">INDEX($G$6:$G$581,MATCH(1,($AS37=$A$6:$A$581)*(AU$33=$B$6:$B$581)*($AT$3=$C$6:$C$581)*($K$35=$D$6:$D$581),0))</f>
        <v>2.5264999999999995</v>
      </c>
      <c r="AV37" s="322" cm="1">
        <f t="array" ref="AV37">INDEX($G$6:$G$581,MATCH(1,($AS37=$A$6:$A$581)*(AV$33=$B$6:$B$581)*($AT$3=$C$6:$C$581)*($K$35=$D$6:$D$581),0))</f>
        <v>2.5264999999999995</v>
      </c>
      <c r="AW37" s="322" cm="1">
        <f t="array" ref="AW37">INDEX($G$6:$G$581,MATCH(1,($AS37=$A$6:$A$581)*(AW$33=$B$6:$B$581)*($AT$3=$C$6:$C$581)*($K$35=$D$6:$D$581),0))</f>
        <v>2.5264999999999995</v>
      </c>
      <c r="AX37" s="420"/>
      <c r="AY37" s="300">
        <v>400</v>
      </c>
      <c r="AZ37" s="322" cm="1">
        <f t="array" ref="AZ37">INDEX($G$6:$G$581,MATCH(1,($AY37=$A$6:$A$581)*(AZ$33=$B$6:$B$581)*($AZ$3=$C$6:$C$581)*($K$35=$D$6:$D$581),0))</f>
        <v>2.5560999999999994</v>
      </c>
      <c r="BA37" s="322" cm="1">
        <f t="array" ref="BA37">INDEX($G$6:$G$581,MATCH(1,($AY37=$A$6:$A$581)*(BA$33=$B$6:$B$581)*($AZ$3=$C$6:$C$581)*($K$35=$D$6:$D$581),0))</f>
        <v>2.5560999999999994</v>
      </c>
      <c r="BB37" s="322" cm="1">
        <f t="array" ref="BB37">INDEX($G$6:$G$581,MATCH(1,($AY37=$A$6:$A$581)*(BB$33=$B$6:$B$581)*($AZ$3=$C$6:$C$581)*($K$35=$D$6:$D$581),0))</f>
        <v>2.5560999999999994</v>
      </c>
      <c r="BC37" s="322" cm="1">
        <f t="array" ref="BC37">INDEX($G$6:$G$581,MATCH(1,($AY37=$A$6:$A$581)*(BC$33=$B$6:$B$581)*($AZ$3=$C$6:$C$581)*($K$35=$D$6:$D$581),0))</f>
        <v>2.5560999999999994</v>
      </c>
      <c r="BD37" s="420"/>
      <c r="BE37" s="300">
        <v>400</v>
      </c>
      <c r="BF37" s="322" cm="1">
        <f t="array" ref="BF37">INDEX($G$6:$G$581,MATCH(1,($BE37=$A$6:$A$581)*(BF$33=$B$6:$B$581)*($AG$3=$C$6:$C$581)*($K$35=$D$6:$D$581),0))</f>
        <v>2.6626999999999996</v>
      </c>
      <c r="BG37" s="322" cm="1">
        <f t="array" ref="BG37">INDEX($G$6:$G$581,MATCH(1,($BE37=$A$6:$A$581)*(BG$33=$B$6:$B$581)*($AG$3=$C$6:$C$581)*($K$35=$D$6:$D$581),0))</f>
        <v>2.6626999999999996</v>
      </c>
      <c r="BH37" s="322" cm="1">
        <f t="array" ref="BH37">INDEX($G$6:$G$581,MATCH(1,($BE37=$A$6:$A$581)*(BH$33=$B$6:$B$581)*($AG$3=$C$6:$C$581)*($K$35=$D$6:$D$581),0))</f>
        <v>2.6626999999999996</v>
      </c>
      <c r="BI37" s="322" cm="1">
        <f t="array" ref="BI37">INDEX($G$6:$G$581,MATCH(1,($BE37=$A$6:$A$581)*(BI$33=$B$6:$B$581)*($AG$3=$C$6:$C$581)*($K$35=$D$6:$D$581),0))</f>
        <v>2.6626999999999996</v>
      </c>
      <c r="BK37" s="299"/>
      <c r="BL37" s="420"/>
      <c r="BM37" s="300">
        <v>400</v>
      </c>
      <c r="BN37" s="322" cm="1">
        <f t="array" ref="BN37">INDEX($H$6:$H$581,MATCH(1,($AM37=$A$6:$A$581)*(BN$33=$B$6:$B$581)*($AO$3=$C$6:$C$581)*($K$35=$D$6:$D$581),0))</f>
        <v>1.3508999999999998</v>
      </c>
      <c r="BO37" s="322" cm="1">
        <f t="array" ref="BO37">INDEX($H$6:$H$581,MATCH(1,($AM37=$A$6:$A$581)*(BO$33=$B$6:$B$581)*($AO$3=$C$6:$C$581)*($K$35=$D$6:$D$581),0))</f>
        <v>1.7148999999999999</v>
      </c>
      <c r="BP37" s="322" cm="1">
        <f t="array" ref="BP37">INDEX($H$6:$H$581,MATCH(1,($AM37=$A$6:$A$581)*(BP$33=$B$6:$B$581)*($AO$3=$C$6:$C$581)*($K$35=$D$6:$D$581),0))</f>
        <v>2.0789</v>
      </c>
      <c r="BQ37" s="322" cm="1">
        <f t="array" ref="BQ37">INDEX($H$6:$H$581,MATCH(1,($AM37=$A$6:$A$581)*(BQ$33=$B$6:$B$581)*($AO$3=$C$6:$C$581)*($K$35=$D$6:$D$581),0))</f>
        <v>2.4428999999999998</v>
      </c>
      <c r="BR37" s="420"/>
      <c r="BS37" s="300">
        <v>400</v>
      </c>
      <c r="BT37" s="322" cm="1">
        <f t="array" ref="BT37">INDEX($H$6:$H$581,MATCH(1,($AS37=$A$6:$A$581)*(BT$33=$B$6:$B$581)*($AT$3=$C$6:$C$581)*($K$35=$D$6:$D$581),0))</f>
        <v>1.0725000000000002</v>
      </c>
      <c r="BU37" s="322" cm="1">
        <f t="array" ref="BU37">INDEX($H$6:$H$581,MATCH(1,($AS37=$A$6:$A$581)*(BU$33=$B$6:$B$581)*($AT$3=$C$6:$C$581)*($K$35=$D$6:$D$581),0))</f>
        <v>1.4365000000000003</v>
      </c>
      <c r="BV37" s="322" cm="1">
        <f t="array" ref="BV37">INDEX($H$6:$H$581,MATCH(1,($AS37=$A$6:$A$581)*(BV$33=$B$6:$B$581)*($AT$3=$C$6:$C$581)*($K$35=$D$6:$D$581),0))</f>
        <v>1.8005000000000002</v>
      </c>
      <c r="BW37" s="322" cm="1">
        <f t="array" ref="BW37">INDEX($H$6:$H$581,MATCH(1,($AS37=$A$6:$A$581)*(BW$33=$B$6:$B$581)*($AT$3=$C$6:$C$581)*($K$35=$D$6:$D$581),0))</f>
        <v>2.1645000000000003</v>
      </c>
      <c r="BX37" s="420"/>
      <c r="BY37" s="300">
        <v>400</v>
      </c>
      <c r="BZ37" s="322" cm="1">
        <f t="array" ref="BZ37">INDEX($H$6:$H$581,MATCH(1,($AY37=$A$6:$A$581)*(BZ$33=$B$6:$B$581)*($AZ$3=$C$6:$C$581)*($K$35=$D$6:$D$581),0))</f>
        <v>1.1020999999999996</v>
      </c>
      <c r="CA37" s="322" cm="1">
        <f t="array" ref="CA37">INDEX($H$6:$H$581,MATCH(1,($AY37=$A$6:$A$581)*(CA$33=$B$6:$B$581)*($AZ$3=$C$6:$C$581)*($K$35=$D$6:$D$581),0))</f>
        <v>1.4660999999999997</v>
      </c>
      <c r="CB37" s="322" cm="1">
        <f t="array" ref="CB37">INDEX($H$6:$H$581,MATCH(1,($AY37=$A$6:$A$581)*(CB$33=$B$6:$B$581)*($AZ$3=$C$6:$C$581)*($K$35=$D$6:$D$581),0))</f>
        <v>1.8300999999999996</v>
      </c>
      <c r="CC37" s="322" cm="1">
        <f t="array" ref="CC37">INDEX($H$6:$H$581,MATCH(1,($AY37=$A$6:$A$581)*(CC$33=$B$6:$B$581)*($AZ$3=$C$6:$C$581)*($K$35=$D$6:$D$581),0))</f>
        <v>2.1940999999999997</v>
      </c>
      <c r="CD37" s="420"/>
      <c r="CE37" s="300">
        <v>400</v>
      </c>
      <c r="CF37" s="322" cm="1">
        <f t="array" ref="CF37">INDEX($H$6:$H$581,MATCH(1,($BE37=$A$6:$A$581)*(CF$33=$B$6:$B$581)*($AG$3=$C$6:$C$581)*($K$35=$D$6:$D$581),0))</f>
        <v>1.2086999999999999</v>
      </c>
      <c r="CG37" s="322" cm="1">
        <f t="array" ref="CG37">INDEX($H$6:$H$581,MATCH(1,($BE37=$A$6:$A$581)*(CG$33=$B$6:$B$581)*($AG$3=$C$6:$C$581)*($K$35=$D$6:$D$581),0))</f>
        <v>1.5727</v>
      </c>
      <c r="CH37" s="322" cm="1">
        <f t="array" ref="CH37">INDEX($H$6:$H$581,MATCH(1,($BE37=$A$6:$A$581)*(CH$33=$B$6:$B$581)*($AG$3=$C$6:$C$581)*($K$35=$D$6:$D$581),0))</f>
        <v>1.9366999999999999</v>
      </c>
      <c r="CI37" s="322" cm="1">
        <f t="array" ref="CI37">INDEX($H$6:$H$581,MATCH(1,($BE37=$A$6:$A$581)*(CI$33=$B$6:$B$581)*($AG$3=$C$6:$C$581)*($K$35=$D$6:$D$581),0))</f>
        <v>2.3007</v>
      </c>
    </row>
    <row r="38" spans="1:87" x14ac:dyDescent="0.25">
      <c r="A38" s="342">
        <v>900</v>
      </c>
      <c r="B38" s="342">
        <v>35</v>
      </c>
      <c r="C38" s="342">
        <v>1</v>
      </c>
      <c r="D38" s="342" t="s">
        <v>265</v>
      </c>
      <c r="E38" s="312">
        <f>'Int. Sensitivity-vert'!E38</f>
        <v>4.3648159100289883</v>
      </c>
      <c r="F38" s="287" t="str">
        <f>'Int. Sensitivity-vert'!F38</f>
        <v>E</v>
      </c>
      <c r="G38" s="312">
        <f>'Int. Sensitivity-vert'!G38</f>
        <v>3.9598999999999993</v>
      </c>
      <c r="H38" s="288">
        <f>'Int. Sensitivity-vert'!H38</f>
        <v>6.1223495984476068</v>
      </c>
      <c r="I38" s="313" t="str">
        <f>'Int. Sensitivity-vert'!I38</f>
        <v>D</v>
      </c>
      <c r="K38" s="299"/>
      <c r="L38" s="420"/>
      <c r="M38" s="300">
        <v>500</v>
      </c>
      <c r="N38" s="322" cm="1">
        <f t="array" ref="N38">INDEX($E$6:$E$581,MATCH(1,($M38=$A$6:$A$581)*(N$33=$B$6:$B$581)*($O$3=$C$6:$C$581)*($K$35=$D$6:$D$581),0))</f>
        <v>2.0331513601203137</v>
      </c>
      <c r="O38" s="322" cm="1">
        <f t="array" ref="O38">INDEX($E$6:$E$581,MATCH(1,($M38=$A$6:$A$581)*(O$33=$B$6:$B$581)*($O$3=$C$6:$C$581)*($K$35=$D$6:$D$581),0))</f>
        <v>2.4881513601203133</v>
      </c>
      <c r="P38" s="322" cm="1">
        <f t="array" ref="P38">INDEX($E$6:$E$581,MATCH(1,($M38=$A$6:$A$581)*(P$33=$B$6:$B$581)*($O$3=$C$6:$C$581)*($K$35=$D$6:$D$581),0))</f>
        <v>2.9431513601203134</v>
      </c>
      <c r="Q38" s="322" cm="1">
        <f t="array" ref="Q38">INDEX($E$6:$E$581,MATCH(1,($M38=$A$6:$A$581)*(Q$33=$B$6:$B$581)*($O$3=$C$6:$C$581)*($K$35=$D$6:$D$581),0))</f>
        <v>3.3981513601203135</v>
      </c>
      <c r="R38" s="420"/>
      <c r="S38" s="300">
        <v>500</v>
      </c>
      <c r="T38" s="322" cm="1">
        <f t="array" ref="T38">INDEX($E$6:$E$581,MATCH(1,($S38=$A$6:$A$581)*(T$33=$B$6:$B$581)*($U$3=$C$6:$C$581)*($K$35=$D$6:$D$581),0))</f>
        <v>1.9909475395761518</v>
      </c>
      <c r="U38" s="322" cm="1">
        <f t="array" ref="U38">INDEX($E$6:$E$581,MATCH(1,($S38=$A$6:$A$581)*(U$33=$B$6:$B$581)*($U$3=$C$6:$C$581)*($K$35=$D$6:$D$581),0))</f>
        <v>2.2184475395761516</v>
      </c>
      <c r="V38" s="322" cm="1">
        <f t="array" ref="V38">INDEX($E$6:$E$581,MATCH(1,($S38=$A$6:$A$581)*(V$33=$B$6:$B$581)*($U$3=$C$6:$C$581)*($K$35=$D$6:$D$581),0))</f>
        <v>2.4459475395761516</v>
      </c>
      <c r="W38" s="322" cm="1">
        <f t="array" ref="W38">INDEX($E$6:$E$581,MATCH(1,($S38=$A$6:$A$581)*(W$33=$B$6:$B$581)*($U$3=$C$6:$C$581)*($K$35=$D$6:$D$581),0))</f>
        <v>2.6734475395761512</v>
      </c>
      <c r="X38" s="420"/>
      <c r="Y38" s="300">
        <v>500</v>
      </c>
      <c r="Z38" s="322" cm="1">
        <f t="array" ref="Z38">INDEX($E$6:$E$581,MATCH(1,($Y38=$A$6:$A$581)*(Z$33=$B$6:$B$581)*($AA$3=$C$6:$C$581)*($K$35=$D$6:$D$581),0))</f>
        <v>2.1050238748585755</v>
      </c>
      <c r="AA38" s="322" cm="1">
        <f t="array" ref="AA38">INDEX($E$6:$E$581,MATCH(1,($Y38=$A$6:$A$581)*(AA$33=$B$6:$B$581)*($AA$3=$C$6:$C$581)*($K$35=$D$6:$D$581),0))</f>
        <v>2.2566905415252418</v>
      </c>
      <c r="AB38" s="322" cm="1">
        <f t="array" ref="AB38">INDEX($E$6:$E$581,MATCH(1,($Y38=$A$6:$A$581)*(AB$33=$B$6:$B$581)*($AA$3=$C$6:$C$581)*($K$35=$D$6:$D$581),0))</f>
        <v>2.4083572081919087</v>
      </c>
      <c r="AC38" s="322" cm="1">
        <f t="array" ref="AC38">INDEX($E$6:$E$581,MATCH(1,($Y38=$A$6:$A$581)*(AC$33=$B$6:$B$581)*($AA$3=$C$6:$C$581)*($K$35=$D$6:$D$581),0))</f>
        <v>2.5600238748585755</v>
      </c>
      <c r="AD38" s="420"/>
      <c r="AE38" s="300">
        <v>500</v>
      </c>
      <c r="AF38" s="322" cm="1">
        <f t="array" ref="AF38">INDEX($E$6:$E$581,MATCH(1,($AE38=$A$6:$A$581)*(AF$33=$B$6:$B$581)*($AG$3=$C$6:$C$581)*($K$35=$D$6:$D$581),0))</f>
        <v>2.2398452205692414</v>
      </c>
      <c r="AG38" s="322" cm="1">
        <f t="array" ref="AG38">INDEX($E$6:$E$581,MATCH(1,($AE38=$A$6:$A$581)*(AG$33=$B$6:$B$581)*($AG$3=$C$6:$C$581)*($K$35=$D$6:$D$581),0))</f>
        <v>2.3535952205692414</v>
      </c>
      <c r="AH38" s="322" cm="1">
        <f t="array" ref="AH38">INDEX($E$6:$E$581,MATCH(1,($AE38=$A$6:$A$581)*(AH$33=$B$6:$B$581)*($AG$3=$C$6:$C$581)*($K$35=$D$6:$D$581),0))</f>
        <v>2.4673452205692414</v>
      </c>
      <c r="AI38" s="335" cm="1">
        <f t="array" ref="AI38">INDEX($E$6:$E$581,MATCH(1,($AE38=$A$6:$A$581)*(AI$33=$B$6:$B$581)*($AG$3=$C$6:$C$581)*($K$35=$D$6:$D$581),0))</f>
        <v>2.5810952205692415</v>
      </c>
      <c r="AK38" s="299"/>
      <c r="AL38" s="420"/>
      <c r="AM38" s="300">
        <v>500</v>
      </c>
      <c r="AN38" s="322" cm="1">
        <f t="array" ref="AN38">INDEX($G$6:$G$581,MATCH(1,($AM38=$A$6:$A$581)*(AN$33=$B$6:$B$581)*($AO$3=$C$6:$C$581)*($K$35=$D$6:$D$581),0))</f>
        <v>3.0358999999999998</v>
      </c>
      <c r="AO38" s="322" cm="1">
        <f t="array" ref="AO38">INDEX($G$6:$G$581,MATCH(1,($AM38=$A$6:$A$581)*(AO$33=$B$6:$B$581)*($AO$3=$C$6:$C$581)*($K$35=$D$6:$D$581),0))</f>
        <v>3.0358999999999998</v>
      </c>
      <c r="AP38" s="322" cm="1">
        <f t="array" ref="AP38">INDEX($G$6:$G$581,MATCH(1,($AM38=$A$6:$A$581)*(AP$33=$B$6:$B$581)*($AO$3=$C$6:$C$581)*($K$35=$D$6:$D$581),0))</f>
        <v>3.0358999999999998</v>
      </c>
      <c r="AQ38" s="322" cm="1">
        <f t="array" ref="AQ38">INDEX($G$6:$G$581,MATCH(1,($AM38=$A$6:$A$581)*(AQ$33=$B$6:$B$581)*($AO$3=$C$6:$C$581)*($K$35=$D$6:$D$581),0))</f>
        <v>3.0358999999999998</v>
      </c>
      <c r="AR38" s="420"/>
      <c r="AS38" s="300">
        <v>500</v>
      </c>
      <c r="AT38" s="322" cm="1">
        <f t="array" ref="AT38">INDEX($G$6:$G$581,MATCH(1,($AS38=$A$6:$A$581)*(AT$33=$B$6:$B$581)*($AT$3=$C$6:$C$581)*($K$35=$D$6:$D$581),0))</f>
        <v>2.6419999999999995</v>
      </c>
      <c r="AU38" s="322" cm="1">
        <f t="array" ref="AU38">INDEX($G$6:$G$581,MATCH(1,($AS38=$A$6:$A$581)*(AU$33=$B$6:$B$581)*($AT$3=$C$6:$C$581)*($K$35=$D$6:$D$581),0))</f>
        <v>2.6419999999999995</v>
      </c>
      <c r="AV38" s="322" cm="1">
        <f t="array" ref="AV38">INDEX($G$6:$G$581,MATCH(1,($AS38=$A$6:$A$581)*(AV$33=$B$6:$B$581)*($AT$3=$C$6:$C$581)*($K$35=$D$6:$D$581),0))</f>
        <v>2.6419999999999995</v>
      </c>
      <c r="AW38" s="322" cm="1">
        <f t="array" ref="AW38">INDEX($G$6:$G$581,MATCH(1,($AS38=$A$6:$A$581)*(AW$33=$B$6:$B$581)*($AT$3=$C$6:$C$581)*($K$35=$D$6:$D$581),0))</f>
        <v>2.6419999999999995</v>
      </c>
      <c r="AX38" s="420"/>
      <c r="AY38" s="300">
        <v>500</v>
      </c>
      <c r="AZ38" s="322" cm="1">
        <f t="array" ref="AZ38">INDEX($G$6:$G$581,MATCH(1,($AY38=$A$6:$A$581)*(AZ$33=$B$6:$B$581)*($AZ$3=$C$6:$C$581)*($K$35=$D$6:$D$581),0))</f>
        <v>2.6330999999999993</v>
      </c>
      <c r="BA38" s="322" cm="1">
        <f t="array" ref="BA38">INDEX($G$6:$G$581,MATCH(1,($AY38=$A$6:$A$581)*(BA$33=$B$6:$B$581)*($AZ$3=$C$6:$C$581)*($K$35=$D$6:$D$581),0))</f>
        <v>2.6330999999999993</v>
      </c>
      <c r="BB38" s="322" cm="1">
        <f t="array" ref="BB38">INDEX($G$6:$G$581,MATCH(1,($AY38=$A$6:$A$581)*(BB$33=$B$6:$B$581)*($AZ$3=$C$6:$C$581)*($K$35=$D$6:$D$581),0))</f>
        <v>2.6330999999999993</v>
      </c>
      <c r="BC38" s="322" cm="1">
        <f t="array" ref="BC38">INDEX($G$6:$G$581,MATCH(1,($AY38=$A$6:$A$581)*(BC$33=$B$6:$B$581)*($AZ$3=$C$6:$C$581)*($K$35=$D$6:$D$581),0))</f>
        <v>2.6330999999999993</v>
      </c>
      <c r="BD38" s="420"/>
      <c r="BE38" s="300">
        <v>500</v>
      </c>
      <c r="BF38" s="322" cm="1">
        <f t="array" ref="BF38">INDEX($G$6:$G$581,MATCH(1,($BE38=$A$6:$A$581)*(BF$33=$B$6:$B$581)*($AG$3=$C$6:$C$581)*($K$35=$D$6:$D$581),0))</f>
        <v>2.72045</v>
      </c>
      <c r="BG38" s="322" cm="1">
        <f t="array" ref="BG38">INDEX($G$6:$G$581,MATCH(1,($BE38=$A$6:$A$581)*(BG$33=$B$6:$B$581)*($AG$3=$C$6:$C$581)*($K$35=$D$6:$D$581),0))</f>
        <v>2.72045</v>
      </c>
      <c r="BH38" s="322" cm="1">
        <f t="array" ref="BH38">INDEX($G$6:$G$581,MATCH(1,($BE38=$A$6:$A$581)*(BH$33=$B$6:$B$581)*($AG$3=$C$6:$C$581)*($K$35=$D$6:$D$581),0))</f>
        <v>2.72045</v>
      </c>
      <c r="BI38" s="322" cm="1">
        <f t="array" ref="BI38">INDEX($G$6:$G$581,MATCH(1,($BE38=$A$6:$A$581)*(BI$33=$B$6:$B$581)*($AG$3=$C$6:$C$581)*($K$35=$D$6:$D$581),0))</f>
        <v>2.72045</v>
      </c>
      <c r="BK38" s="299"/>
      <c r="BL38" s="420"/>
      <c r="BM38" s="300">
        <v>500</v>
      </c>
      <c r="BN38" s="322" cm="1">
        <f t="array" ref="BN38">INDEX($H$6:$H$581,MATCH(1,($AM38=$A$6:$A$581)*(BN$33=$B$6:$B$581)*($AO$3=$C$6:$C$581)*($K$35=$D$6:$D$581),0))</f>
        <v>1.7183999999999999</v>
      </c>
      <c r="BO38" s="322" cm="1">
        <f t="array" ref="BO38">INDEX($H$6:$H$581,MATCH(1,($AM38=$A$6:$A$581)*(BO$33=$B$6:$B$581)*($AO$3=$C$6:$C$581)*($K$35=$D$6:$D$581),0))</f>
        <v>2.1734</v>
      </c>
      <c r="BP38" s="322" cm="1">
        <f t="array" ref="BP38">INDEX($H$6:$H$581,MATCH(1,($AM38=$A$6:$A$581)*(BP$33=$B$6:$B$581)*($AO$3=$C$6:$C$581)*($K$35=$D$6:$D$581),0))</f>
        <v>2.6284000000000001</v>
      </c>
      <c r="BQ38" s="322" cm="1">
        <f t="array" ref="BQ38">INDEX($H$6:$H$581,MATCH(1,($AM38=$A$6:$A$581)*(BQ$33=$B$6:$B$581)*($AO$3=$C$6:$C$581)*($K$35=$D$6:$D$581),0))</f>
        <v>3.0833999999999997</v>
      </c>
      <c r="BR38" s="420"/>
      <c r="BS38" s="300">
        <v>500</v>
      </c>
      <c r="BT38" s="322" cm="1">
        <f t="array" ref="BT38">INDEX($H$6:$H$581,MATCH(1,($AS38=$A$6:$A$581)*(BT$33=$B$6:$B$581)*($AT$3=$C$6:$C$581)*($K$35=$D$6:$D$581),0))</f>
        <v>1.3245000000000005</v>
      </c>
      <c r="BU38" s="322" cm="1">
        <f t="array" ref="BU38">INDEX($H$6:$H$581,MATCH(1,($AS38=$A$6:$A$581)*(BU$33=$B$6:$B$581)*($AT$3=$C$6:$C$581)*($K$35=$D$6:$D$581),0))</f>
        <v>1.7795000000000003</v>
      </c>
      <c r="BV38" s="322" cm="1">
        <f t="array" ref="BV38">INDEX($H$6:$H$581,MATCH(1,($AS38=$A$6:$A$581)*(BV$33=$B$6:$B$581)*($AT$3=$C$6:$C$581)*($K$35=$D$6:$D$581),0))</f>
        <v>2.2345000000000006</v>
      </c>
      <c r="BW38" s="322" cm="1">
        <f t="array" ref="BW38">INDEX($H$6:$H$581,MATCH(1,($AS38=$A$6:$A$581)*(BW$33=$B$6:$B$581)*($AT$3=$C$6:$C$581)*($K$35=$D$6:$D$581),0))</f>
        <v>2.6895000000000002</v>
      </c>
      <c r="BX38" s="420"/>
      <c r="BY38" s="300">
        <v>500</v>
      </c>
      <c r="BZ38" s="322" cm="1">
        <f t="array" ref="BZ38">INDEX($H$6:$H$581,MATCH(1,($AY38=$A$6:$A$581)*(BZ$33=$B$6:$B$581)*($AZ$3=$C$6:$C$581)*($K$35=$D$6:$D$581),0))</f>
        <v>1.3156000000000003</v>
      </c>
      <c r="CA38" s="322" cm="1">
        <f t="array" ref="CA38">INDEX($H$6:$H$581,MATCH(1,($AY38=$A$6:$A$581)*(CA$33=$B$6:$B$581)*($AZ$3=$C$6:$C$581)*($K$35=$D$6:$D$581),0))</f>
        <v>1.7706000000000002</v>
      </c>
      <c r="CB38" s="322" cm="1">
        <f t="array" ref="CB38">INDEX($H$6:$H$581,MATCH(1,($AY38=$A$6:$A$581)*(CB$33=$B$6:$B$581)*($AZ$3=$C$6:$C$581)*($K$35=$D$6:$D$581),0))</f>
        <v>2.2256</v>
      </c>
      <c r="CC38" s="322" cm="1">
        <f t="array" ref="CC38">INDEX($H$6:$H$581,MATCH(1,($AY38=$A$6:$A$581)*(CC$33=$B$6:$B$581)*($AZ$3=$C$6:$C$581)*($K$35=$D$6:$D$581),0))</f>
        <v>2.6806000000000001</v>
      </c>
      <c r="CD38" s="420"/>
      <c r="CE38" s="300">
        <v>500</v>
      </c>
      <c r="CF38" s="322" cm="1">
        <f t="array" ref="CF38">INDEX($H$6:$H$581,MATCH(1,($BE38=$A$6:$A$581)*(CF$33=$B$6:$B$581)*($AG$3=$C$6:$C$581)*($K$35=$D$6:$D$581),0))</f>
        <v>1.4029500000000001</v>
      </c>
      <c r="CG38" s="322" cm="1">
        <f t="array" ref="CG38">INDEX($H$6:$H$581,MATCH(1,($BE38=$A$6:$A$581)*(CG$33=$B$6:$B$581)*($AG$3=$C$6:$C$581)*($K$35=$D$6:$D$581),0))</f>
        <v>1.85795</v>
      </c>
      <c r="CH38" s="322" cm="1">
        <f t="array" ref="CH38">INDEX($H$6:$H$581,MATCH(1,($BE38=$A$6:$A$581)*(CH$33=$B$6:$B$581)*($AG$3=$C$6:$C$581)*($K$35=$D$6:$D$581),0))</f>
        <v>2.3129499999999998</v>
      </c>
      <c r="CI38" s="322" cm="1">
        <f t="array" ref="CI38">INDEX($H$6:$H$581,MATCH(1,($BE38=$A$6:$A$581)*(CI$33=$B$6:$B$581)*($AG$3=$C$6:$C$581)*($K$35=$D$6:$D$581),0))</f>
        <v>2.7679499999999999</v>
      </c>
    </row>
    <row r="39" spans="1:87" x14ac:dyDescent="0.25">
      <c r="A39" s="342">
        <v>1000</v>
      </c>
      <c r="B39" s="342">
        <v>35</v>
      </c>
      <c r="C39" s="342">
        <v>1</v>
      </c>
      <c r="D39" s="342" t="s">
        <v>265</v>
      </c>
      <c r="E39" s="312">
        <f>'Int. Sensitivity-vert'!E39</f>
        <v>4.6975409100289882</v>
      </c>
      <c r="F39" s="287" t="str">
        <f>'Int. Sensitivity-vert'!F39</f>
        <v>E</v>
      </c>
      <c r="G39" s="312">
        <f>'Int. Sensitivity-vert'!G39</f>
        <v>4.1908999999999992</v>
      </c>
      <c r="H39" s="288">
        <f>'Int. Sensitivity-vert'!H39</f>
        <v>6.6739698836893737</v>
      </c>
      <c r="I39" s="313" t="str">
        <f>'Int. Sensitivity-vert'!I39</f>
        <v>D</v>
      </c>
      <c r="K39" s="299"/>
      <c r="L39" s="420"/>
      <c r="M39" s="300">
        <v>600</v>
      </c>
      <c r="N39" s="322" cm="1">
        <f t="array" ref="N39">INDEX($E$6:$E$581,MATCH(1,($M39=$A$6:$A$581)*(N$33=$B$6:$B$581)*($O$3=$C$6:$C$581)*($K$35=$D$6:$D$581),0))</f>
        <v>2.1806958378306054</v>
      </c>
      <c r="O39" s="322" cm="1">
        <f t="array" ref="O39">INDEX($E$6:$E$581,MATCH(1,($M39=$A$6:$A$581)*(O$33=$B$6:$B$581)*($O$3=$C$6:$C$581)*($K$35=$D$6:$D$581),0))</f>
        <v>2.7266958378306052</v>
      </c>
      <c r="P39" s="322" cm="1">
        <f t="array" ref="P39">INDEX($E$6:$E$581,MATCH(1,($M39=$A$6:$A$581)*(P$33=$B$6:$B$581)*($O$3=$C$6:$C$581)*($K$35=$D$6:$D$581),0))</f>
        <v>3.2726958378306055</v>
      </c>
      <c r="Q39" s="322" cm="1">
        <f t="array" ref="Q39">INDEX($E$6:$E$581,MATCH(1,($M39=$A$6:$A$581)*(Q$33=$B$6:$B$581)*($O$3=$C$6:$C$581)*($K$35=$D$6:$D$581),0))</f>
        <v>3.8186958378306053</v>
      </c>
      <c r="R39" s="420"/>
      <c r="S39" s="300">
        <v>600</v>
      </c>
      <c r="T39" s="322" cm="1">
        <f t="array" ref="T39">INDEX($E$6:$E$581,MATCH(1,($S39=$A$6:$A$581)*(T$33=$B$6:$B$581)*($U$3=$C$6:$C$581)*($K$35=$D$6:$D$581),0))</f>
        <v>2.06793393340166</v>
      </c>
      <c r="U39" s="322" cm="1">
        <f t="array" ref="U39">INDEX($E$6:$E$581,MATCH(1,($S39=$A$6:$A$581)*(U$33=$B$6:$B$581)*($U$3=$C$6:$C$581)*($K$35=$D$6:$D$581),0))</f>
        <v>2.3409339334016601</v>
      </c>
      <c r="V39" s="322" cm="1">
        <f t="array" ref="V39">INDEX($E$6:$E$581,MATCH(1,($S39=$A$6:$A$581)*(V$33=$B$6:$B$581)*($U$3=$C$6:$C$581)*($K$35=$D$6:$D$581),0))</f>
        <v>2.6139339334016598</v>
      </c>
      <c r="W39" s="322" cm="1">
        <f t="array" ref="W39">INDEX($E$6:$E$581,MATCH(1,($S39=$A$6:$A$581)*(W$33=$B$6:$B$581)*($U$3=$C$6:$C$581)*($K$35=$D$6:$D$581),0))</f>
        <v>2.8869339334016599</v>
      </c>
      <c r="X39" s="420"/>
      <c r="Y39" s="300">
        <v>600</v>
      </c>
      <c r="Z39" s="322" cm="1">
        <f t="array" ref="Z39">INDEX($E$6:$E$581,MATCH(1,($Y39=$A$6:$A$581)*(Z$33=$B$6:$B$581)*($AA$3=$C$6:$C$581)*($K$35=$D$6:$D$581),0))</f>
        <v>2.1581571120664211</v>
      </c>
      <c r="AA39" s="322" cm="1">
        <f t="array" ref="AA39">INDEX($E$6:$E$581,MATCH(1,($Y39=$A$6:$A$581)*(AA$33=$B$6:$B$581)*($AA$3=$C$6:$C$581)*($K$35=$D$6:$D$581),0))</f>
        <v>2.3401571120664211</v>
      </c>
      <c r="AB39" s="322" cm="1">
        <f t="array" ref="AB39">INDEX($E$6:$E$581,MATCH(1,($Y39=$A$6:$A$581)*(AB$33=$B$6:$B$581)*($AA$3=$C$6:$C$581)*($K$35=$D$6:$D$581),0))</f>
        <v>2.522157112066421</v>
      </c>
      <c r="AC39" s="322" cm="1">
        <f t="array" ref="AC39">INDEX($E$6:$E$581,MATCH(1,($Y39=$A$6:$A$581)*(AC$33=$B$6:$B$581)*($AA$3=$C$6:$C$581)*($K$35=$D$6:$D$581),0))</f>
        <v>2.704157112066421</v>
      </c>
      <c r="AD39" s="420"/>
      <c r="AE39" s="300">
        <v>600</v>
      </c>
      <c r="AF39" s="322" cm="1">
        <f t="array" ref="AF39">INDEX($E$6:$E$581,MATCH(1,($AE39=$A$6:$A$581)*(AF$33=$B$6:$B$581)*($AG$3=$C$6:$C$581)*($K$35=$D$6:$D$581),0))</f>
        <v>2.2811443963959874</v>
      </c>
      <c r="AG39" s="322" cm="1">
        <f t="array" ref="AG39">INDEX($E$6:$E$581,MATCH(1,($AE39=$A$6:$A$581)*(AG$33=$B$6:$B$581)*($AG$3=$C$6:$C$581)*($K$35=$D$6:$D$581),0))</f>
        <v>2.4176443963959873</v>
      </c>
      <c r="AH39" s="322" cm="1">
        <f t="array" ref="AH39">INDEX($E$6:$E$581,MATCH(1,($AE39=$A$6:$A$581)*(AH$33=$B$6:$B$581)*($AG$3=$C$6:$C$581)*($K$35=$D$6:$D$581),0))</f>
        <v>2.5541443963959871</v>
      </c>
      <c r="AI39" s="335" cm="1">
        <f t="array" ref="AI39">INDEX($E$6:$E$581,MATCH(1,($AE39=$A$6:$A$581)*(AI$33=$B$6:$B$581)*($AG$3=$C$6:$C$581)*($K$35=$D$6:$D$581),0))</f>
        <v>2.690644396395987</v>
      </c>
      <c r="AK39" s="299"/>
      <c r="AL39" s="420"/>
      <c r="AM39" s="300">
        <v>600</v>
      </c>
      <c r="AN39" s="322" cm="1">
        <f t="array" ref="AN39">INDEX($G$6:$G$581,MATCH(1,($AM39=$A$6:$A$581)*(AN$33=$B$6:$B$581)*($AO$3=$C$6:$C$581)*($K$35=$D$6:$D$581),0))</f>
        <v>3.2668999999999997</v>
      </c>
      <c r="AO39" s="322" cm="1">
        <f t="array" ref="AO39">INDEX($G$6:$G$581,MATCH(1,($AM39=$A$6:$A$581)*(AO$33=$B$6:$B$581)*($AO$3=$C$6:$C$581)*($K$35=$D$6:$D$581),0))</f>
        <v>3.2668999999999997</v>
      </c>
      <c r="AP39" s="322" cm="1">
        <f t="array" ref="AP39">INDEX($G$6:$G$581,MATCH(1,($AM39=$A$6:$A$581)*(AP$33=$B$6:$B$581)*($AO$3=$C$6:$C$581)*($K$35=$D$6:$D$581),0))</f>
        <v>3.2668999999999997</v>
      </c>
      <c r="AQ39" s="322" cm="1">
        <f t="array" ref="AQ39">INDEX($G$6:$G$581,MATCH(1,($AM39=$A$6:$A$581)*(AQ$33=$B$6:$B$581)*($AO$3=$C$6:$C$581)*($K$35=$D$6:$D$581),0))</f>
        <v>3.2668999999999997</v>
      </c>
      <c r="AR39" s="420"/>
      <c r="AS39" s="300">
        <v>600</v>
      </c>
      <c r="AT39" s="322" cm="1">
        <f t="array" ref="AT39">INDEX($G$6:$G$581,MATCH(1,($AS39=$A$6:$A$581)*(AT$33=$B$6:$B$581)*($AT$3=$C$6:$C$581)*($K$35=$D$6:$D$581),0))</f>
        <v>2.7574999999999994</v>
      </c>
      <c r="AU39" s="322" cm="1">
        <f t="array" ref="AU39">INDEX($G$6:$G$581,MATCH(1,($AS39=$A$6:$A$581)*(AU$33=$B$6:$B$581)*($AT$3=$C$6:$C$581)*($K$35=$D$6:$D$581),0))</f>
        <v>2.7574999999999994</v>
      </c>
      <c r="AV39" s="322" cm="1">
        <f t="array" ref="AV39">INDEX($G$6:$G$581,MATCH(1,($AS39=$A$6:$A$581)*(AV$33=$B$6:$B$581)*($AT$3=$C$6:$C$581)*($K$35=$D$6:$D$581),0))</f>
        <v>2.7574999999999994</v>
      </c>
      <c r="AW39" s="322" cm="1">
        <f t="array" ref="AW39">INDEX($G$6:$G$581,MATCH(1,($AS39=$A$6:$A$581)*(AW$33=$B$6:$B$581)*($AT$3=$C$6:$C$581)*($K$35=$D$6:$D$581),0))</f>
        <v>2.7574999999999994</v>
      </c>
      <c r="AX39" s="420"/>
      <c r="AY39" s="300">
        <v>600</v>
      </c>
      <c r="AZ39" s="322" cm="1">
        <f t="array" ref="AZ39">INDEX($G$6:$G$581,MATCH(1,($AY39=$A$6:$A$581)*(AZ$33=$B$6:$B$581)*($AZ$3=$C$6:$C$581)*($K$35=$D$6:$D$581),0))</f>
        <v>2.7100999999999993</v>
      </c>
      <c r="BA39" s="322" cm="1">
        <f t="array" ref="BA39">INDEX($G$6:$G$581,MATCH(1,($AY39=$A$6:$A$581)*(BA$33=$B$6:$B$581)*($AZ$3=$C$6:$C$581)*($K$35=$D$6:$D$581),0))</f>
        <v>2.7100999999999993</v>
      </c>
      <c r="BB39" s="322" cm="1">
        <f t="array" ref="BB39">INDEX($G$6:$G$581,MATCH(1,($AY39=$A$6:$A$581)*(BB$33=$B$6:$B$581)*($AZ$3=$C$6:$C$581)*($K$35=$D$6:$D$581),0))</f>
        <v>2.7100999999999993</v>
      </c>
      <c r="BC39" s="322" cm="1">
        <f t="array" ref="BC39">INDEX($G$6:$G$581,MATCH(1,($AY39=$A$6:$A$581)*(BC$33=$B$6:$B$581)*($AZ$3=$C$6:$C$581)*($K$35=$D$6:$D$581),0))</f>
        <v>2.7100999999999993</v>
      </c>
      <c r="BD39" s="420"/>
      <c r="BE39" s="300">
        <v>600</v>
      </c>
      <c r="BF39" s="322" cm="1">
        <f t="array" ref="BF39">INDEX($G$6:$G$581,MATCH(1,($BE39=$A$6:$A$581)*(BF$33=$B$6:$B$581)*($AG$3=$C$6:$C$581)*($K$35=$D$6:$D$581),0))</f>
        <v>2.7781999999999996</v>
      </c>
      <c r="BG39" s="322" cm="1">
        <f t="array" ref="BG39">INDEX($G$6:$G$581,MATCH(1,($BE39=$A$6:$A$581)*(BG$33=$B$6:$B$581)*($AG$3=$C$6:$C$581)*($K$35=$D$6:$D$581),0))</f>
        <v>2.7781999999999996</v>
      </c>
      <c r="BH39" s="322" cm="1">
        <f t="array" ref="BH39">INDEX($G$6:$G$581,MATCH(1,($BE39=$A$6:$A$581)*(BH$33=$B$6:$B$581)*($AG$3=$C$6:$C$581)*($K$35=$D$6:$D$581),0))</f>
        <v>2.7781999999999996</v>
      </c>
      <c r="BI39" s="322" cm="1">
        <f t="array" ref="BI39">INDEX($G$6:$G$581,MATCH(1,($BE39=$A$6:$A$581)*(BI$33=$B$6:$B$581)*($AG$3=$C$6:$C$581)*($K$35=$D$6:$D$581),0))</f>
        <v>2.7781999999999996</v>
      </c>
      <c r="BK39" s="299"/>
      <c r="BL39" s="420"/>
      <c r="BM39" s="300">
        <v>600</v>
      </c>
      <c r="BN39" s="322" cm="1">
        <f t="array" ref="BN39">INDEX($H$6:$H$581,MATCH(1,($AM39=$A$6:$A$581)*(BN$33=$B$6:$B$581)*($AO$3=$C$6:$C$581)*($K$35=$D$6:$D$581),0))</f>
        <v>2.0858999999999996</v>
      </c>
      <c r="BO39" s="322" cm="1">
        <f t="array" ref="BO39">INDEX($H$6:$H$581,MATCH(1,($AM39=$A$6:$A$581)*(BO$33=$B$6:$B$581)*($AO$3=$C$6:$C$581)*($K$35=$D$6:$D$581),0))</f>
        <v>2.6318999999999999</v>
      </c>
      <c r="BP39" s="322" cm="1">
        <f t="array" ref="BP39">INDEX($H$6:$H$581,MATCH(1,($AM39=$A$6:$A$581)*(BP$33=$B$6:$B$581)*($AO$3=$C$6:$C$581)*($K$35=$D$6:$D$581),0))</f>
        <v>3.1778999999999993</v>
      </c>
      <c r="BQ39" s="322" cm="1">
        <f t="array" ref="BQ39">INDEX($H$6:$H$581,MATCH(1,($AM39=$A$6:$A$581)*(BQ$33=$B$6:$B$581)*($AO$3=$C$6:$C$581)*($K$35=$D$6:$D$581),0))</f>
        <v>3.7238999999999995</v>
      </c>
      <c r="BR39" s="420"/>
      <c r="BS39" s="300">
        <v>600</v>
      </c>
      <c r="BT39" s="322" cm="1">
        <f t="array" ref="BT39">INDEX($H$6:$H$581,MATCH(1,($AS39=$A$6:$A$581)*(BT$33=$B$6:$B$581)*($AT$3=$C$6:$C$581)*($K$35=$D$6:$D$581),0))</f>
        <v>1.5765000000000002</v>
      </c>
      <c r="BU39" s="322" cm="1">
        <f t="array" ref="BU39">INDEX($H$6:$H$581,MATCH(1,($AS39=$A$6:$A$581)*(BU$33=$B$6:$B$581)*($AT$3=$C$6:$C$581)*($K$35=$D$6:$D$581),0))</f>
        <v>2.1225000000000005</v>
      </c>
      <c r="BV39" s="322" cm="1">
        <f t="array" ref="BV39">INDEX($H$6:$H$581,MATCH(1,($AS39=$A$6:$A$581)*(BV$33=$B$6:$B$581)*($AT$3=$C$6:$C$581)*($K$35=$D$6:$D$581),0))</f>
        <v>2.6684999999999999</v>
      </c>
      <c r="BW39" s="322" cm="1">
        <f t="array" ref="BW39">INDEX($H$6:$H$581,MATCH(1,($AS39=$A$6:$A$581)*(BW$33=$B$6:$B$581)*($AT$3=$C$6:$C$581)*($K$35=$D$6:$D$581),0))</f>
        <v>3.2145000000000001</v>
      </c>
      <c r="BX39" s="420"/>
      <c r="BY39" s="300">
        <v>600</v>
      </c>
      <c r="BZ39" s="322" cm="1">
        <f t="array" ref="BZ39">INDEX($H$6:$H$581,MATCH(1,($AY39=$A$6:$A$581)*(BZ$33=$B$6:$B$581)*($AZ$3=$C$6:$C$581)*($K$35=$D$6:$D$581),0))</f>
        <v>1.5291000000000001</v>
      </c>
      <c r="CA39" s="322" cm="1">
        <f t="array" ref="CA39">INDEX($H$6:$H$581,MATCH(1,($AY39=$A$6:$A$581)*(CA$33=$B$6:$B$581)*($AZ$3=$C$6:$C$581)*($K$35=$D$6:$D$581),0))</f>
        <v>2.0750999999999999</v>
      </c>
      <c r="CB39" s="322" cm="1">
        <f t="array" ref="CB39">INDEX($H$6:$H$581,MATCH(1,($AY39=$A$6:$A$581)*(CB$33=$B$6:$B$581)*($AZ$3=$C$6:$C$581)*($K$35=$D$6:$D$581),0))</f>
        <v>2.6211000000000002</v>
      </c>
      <c r="CC39" s="322" cm="1">
        <f t="array" ref="CC39">INDEX($H$6:$H$581,MATCH(1,($AY39=$A$6:$A$581)*(CC$33=$B$6:$B$581)*($AZ$3=$C$6:$C$581)*($K$35=$D$6:$D$581),0))</f>
        <v>3.1671</v>
      </c>
      <c r="CD39" s="420"/>
      <c r="CE39" s="300">
        <v>600</v>
      </c>
      <c r="CF39" s="322" cm="1">
        <f t="array" ref="CF39">INDEX($H$6:$H$581,MATCH(1,($BE39=$A$6:$A$581)*(CF$33=$B$6:$B$581)*($AG$3=$C$6:$C$581)*($K$35=$D$6:$D$581),0))</f>
        <v>1.5972</v>
      </c>
      <c r="CG39" s="322" cm="1">
        <f t="array" ref="CG39">INDEX($H$6:$H$581,MATCH(1,($BE39=$A$6:$A$581)*(CG$33=$B$6:$B$581)*($AG$3=$C$6:$C$581)*($K$35=$D$6:$D$581),0))</f>
        <v>2.1432000000000002</v>
      </c>
      <c r="CH39" s="322" cm="1">
        <f t="array" ref="CH39">INDEX($H$6:$H$581,MATCH(1,($BE39=$A$6:$A$581)*(CH$33=$B$6:$B$581)*($AG$3=$C$6:$C$581)*($K$35=$D$6:$D$581),0))</f>
        <v>2.6891999999999996</v>
      </c>
      <c r="CI39" s="322" cm="1">
        <f t="array" ref="CI39">INDEX($H$6:$H$581,MATCH(1,($BE39=$A$6:$A$581)*(CI$33=$B$6:$B$581)*($AG$3=$C$6:$C$581)*($K$35=$D$6:$D$581),0))</f>
        <v>3.2351999999999999</v>
      </c>
    </row>
    <row r="40" spans="1:87" x14ac:dyDescent="0.25">
      <c r="A40" s="342">
        <v>1100</v>
      </c>
      <c r="B40" s="342">
        <v>35</v>
      </c>
      <c r="C40" s="342">
        <v>1</v>
      </c>
      <c r="D40" s="342" t="s">
        <v>265</v>
      </c>
      <c r="E40" s="312">
        <f>'Int. Sensitivity-vert'!E40</f>
        <v>5.030265910028989</v>
      </c>
      <c r="F40" s="287" t="str">
        <f>'Int. Sensitivity-vert'!F40</f>
        <v>F</v>
      </c>
      <c r="G40" s="312">
        <f>'Int. Sensitivity-vert'!G40</f>
        <v>4.4218999999999991</v>
      </c>
      <c r="H40" s="288">
        <f>'Int. Sensitivity-vert'!H40</f>
        <v>7.2262408351789773</v>
      </c>
      <c r="I40" s="313" t="str">
        <f>'Int. Sensitivity-vert'!I40</f>
        <v>E</v>
      </c>
      <c r="K40" s="299"/>
      <c r="L40" s="420"/>
      <c r="M40" s="300">
        <v>700</v>
      </c>
      <c r="N40" s="322" cm="1">
        <f t="array" ref="N40">INDEX($E$6:$E$581,MATCH(1,($M40=$A$6:$A$581)*(N$33=$B$6:$B$581)*($O$3=$C$6:$C$581)*($K$35=$D$6:$D$581),0))</f>
        <v>2.3278472899500016</v>
      </c>
      <c r="O40" s="322" cm="1">
        <f t="array" ref="O40">INDEX($E$6:$E$581,MATCH(1,($M40=$A$6:$A$581)*(O$33=$B$6:$B$581)*($O$3=$C$6:$C$581)*($K$35=$D$6:$D$581),0))</f>
        <v>2.9648472899500016</v>
      </c>
      <c r="P40" s="322" cm="1">
        <f t="array" ref="P40">INDEX($E$6:$E$581,MATCH(1,($M40=$A$6:$A$581)*(P$33=$B$6:$B$581)*($O$3=$C$6:$C$581)*($K$35=$D$6:$D$581),0))</f>
        <v>3.6018472899500016</v>
      </c>
      <c r="Q40" s="322" cm="1">
        <f t="array" ref="Q40">INDEX($E$6:$E$581,MATCH(1,($M40=$A$6:$A$581)*(Q$33=$B$6:$B$581)*($O$3=$C$6:$C$581)*($K$35=$D$6:$D$581),0))</f>
        <v>4.2388472899500016</v>
      </c>
      <c r="R40" s="420"/>
      <c r="S40" s="300">
        <v>700</v>
      </c>
      <c r="T40" s="322" cm="1">
        <f t="array" ref="T40">INDEX($E$6:$E$581,MATCH(1,($S40=$A$6:$A$581)*(T$33=$B$6:$B$581)*($U$3=$C$6:$C$581)*($K$35=$D$6:$D$581),0))</f>
        <v>2.1451541428428804</v>
      </c>
      <c r="U40" s="322" cm="1">
        <f t="array" ref="U40">INDEX($E$6:$E$581,MATCH(1,($S40=$A$6:$A$581)*(U$33=$B$6:$B$581)*($U$3=$C$6:$C$581)*($K$35=$D$6:$D$581),0))</f>
        <v>2.4636541428428802</v>
      </c>
      <c r="V40" s="322" cm="1">
        <f t="array" ref="V40">INDEX($E$6:$E$581,MATCH(1,($S40=$A$6:$A$581)*(V$33=$B$6:$B$581)*($U$3=$C$6:$C$581)*($K$35=$D$6:$D$581),0))</f>
        <v>2.7821541428428804</v>
      </c>
      <c r="W40" s="322" cm="1">
        <f t="array" ref="W40">INDEX($E$6:$E$581,MATCH(1,($S40=$A$6:$A$581)*(W$33=$B$6:$B$581)*($U$3=$C$6:$C$581)*($K$35=$D$6:$D$581),0))</f>
        <v>3.1006541428428807</v>
      </c>
      <c r="X40" s="420"/>
      <c r="Y40" s="300">
        <v>700</v>
      </c>
      <c r="Z40" s="322" cm="1">
        <f t="array" ref="Z40">INDEX($E$6:$E$581,MATCH(1,($Y40=$A$6:$A$581)*(Z$33=$B$6:$B$581)*($AA$3=$C$6:$C$581)*($K$35=$D$6:$D$581),0))</f>
        <v>2.2119871218440448</v>
      </c>
      <c r="AA40" s="322" cm="1">
        <f t="array" ref="AA40">INDEX($E$6:$E$581,MATCH(1,($Y40=$A$6:$A$581)*(AA$33=$B$6:$B$581)*($AA$3=$C$6:$C$581)*($K$35=$D$6:$D$581),0))</f>
        <v>2.4243204551773778</v>
      </c>
      <c r="AB40" s="322" cm="1">
        <f t="array" ref="AB40">INDEX($E$6:$E$581,MATCH(1,($Y40=$A$6:$A$581)*(AB$33=$B$6:$B$581)*($AA$3=$C$6:$C$581)*($K$35=$D$6:$D$581),0))</f>
        <v>2.6366537885107113</v>
      </c>
      <c r="AC40" s="322" cm="1">
        <f t="array" ref="AC40">INDEX($E$6:$E$581,MATCH(1,($Y40=$A$6:$A$581)*(AC$33=$B$6:$B$581)*($AA$3=$C$6:$C$581)*($K$35=$D$6:$D$581),0))</f>
        <v>2.8489871218440443</v>
      </c>
      <c r="AD40" s="420"/>
      <c r="AE40" s="300">
        <v>700</v>
      </c>
      <c r="AF40" s="322" cm="1">
        <f t="array" ref="AF40">INDEX($E$6:$E$581,MATCH(1,($AE40=$A$6:$A$581)*(AF$33=$B$6:$B$581)*($AG$3=$C$6:$C$581)*($K$35=$D$6:$D$581),0))</f>
        <v>2.3233930470835928</v>
      </c>
      <c r="AG40" s="322" cm="1">
        <f t="array" ref="AG40">INDEX($E$6:$E$581,MATCH(1,($AE40=$A$6:$A$581)*(AG$33=$B$6:$B$581)*($AG$3=$C$6:$C$581)*($K$35=$D$6:$D$581),0))</f>
        <v>2.4826430470835925</v>
      </c>
      <c r="AH40" s="322" cm="1">
        <f t="array" ref="AH40">INDEX($E$6:$E$581,MATCH(1,($AE40=$A$6:$A$581)*(AH$33=$B$6:$B$581)*($AG$3=$C$6:$C$581)*($K$35=$D$6:$D$581),0))</f>
        <v>2.6418930470835926</v>
      </c>
      <c r="AI40" s="335" cm="1">
        <f t="array" ref="AI40">INDEX($E$6:$E$581,MATCH(1,($AE40=$A$6:$A$581)*(AI$33=$B$6:$B$581)*($AG$3=$C$6:$C$581)*($K$35=$D$6:$D$581),0))</f>
        <v>2.8011430470835927</v>
      </c>
      <c r="AK40" s="299"/>
      <c r="AL40" s="420"/>
      <c r="AM40" s="300">
        <v>700</v>
      </c>
      <c r="AN40" s="322" cm="1">
        <f t="array" ref="AN40">INDEX($G$6:$G$581,MATCH(1,($AM40=$A$6:$A$581)*(AN$33=$B$6:$B$581)*($AO$3=$C$6:$C$581)*($K$35=$D$6:$D$581),0))</f>
        <v>3.4978999999999996</v>
      </c>
      <c r="AO40" s="322" cm="1">
        <f t="array" ref="AO40">INDEX($G$6:$G$581,MATCH(1,($AM40=$A$6:$A$581)*(AO$33=$B$6:$B$581)*($AO$3=$C$6:$C$581)*($K$35=$D$6:$D$581),0))</f>
        <v>3.4978999999999996</v>
      </c>
      <c r="AP40" s="322" cm="1">
        <f t="array" ref="AP40">INDEX($G$6:$G$581,MATCH(1,($AM40=$A$6:$A$581)*(AP$33=$B$6:$B$581)*($AO$3=$C$6:$C$581)*($K$35=$D$6:$D$581),0))</f>
        <v>3.4978999999999996</v>
      </c>
      <c r="AQ40" s="322" cm="1">
        <f t="array" ref="AQ40">INDEX($G$6:$G$581,MATCH(1,($AM40=$A$6:$A$581)*(AQ$33=$B$6:$B$581)*($AO$3=$C$6:$C$581)*($K$35=$D$6:$D$581),0))</f>
        <v>3.4978999999999996</v>
      </c>
      <c r="AR40" s="420"/>
      <c r="AS40" s="300">
        <v>700</v>
      </c>
      <c r="AT40" s="322" cm="1">
        <f t="array" ref="AT40">INDEX($G$6:$G$581,MATCH(1,($AS40=$A$6:$A$581)*(AT$33=$B$6:$B$581)*($AT$3=$C$6:$C$581)*($K$35=$D$6:$D$581),0))</f>
        <v>2.8729999999999993</v>
      </c>
      <c r="AU40" s="322" cm="1">
        <f t="array" ref="AU40">INDEX($G$6:$G$581,MATCH(1,($AS40=$A$6:$A$581)*(AU$33=$B$6:$B$581)*($AT$3=$C$6:$C$581)*($K$35=$D$6:$D$581),0))</f>
        <v>2.8729999999999993</v>
      </c>
      <c r="AV40" s="322" cm="1">
        <f t="array" ref="AV40">INDEX($G$6:$G$581,MATCH(1,($AS40=$A$6:$A$581)*(AV$33=$B$6:$B$581)*($AT$3=$C$6:$C$581)*($K$35=$D$6:$D$581),0))</f>
        <v>2.8729999999999993</v>
      </c>
      <c r="AW40" s="322" cm="1">
        <f t="array" ref="AW40">INDEX($G$6:$G$581,MATCH(1,($AS40=$A$6:$A$581)*(AW$33=$B$6:$B$581)*($AT$3=$C$6:$C$581)*($K$35=$D$6:$D$581),0))</f>
        <v>2.8729999999999993</v>
      </c>
      <c r="AX40" s="420"/>
      <c r="AY40" s="300">
        <v>700</v>
      </c>
      <c r="AZ40" s="322" cm="1">
        <f t="array" ref="AZ40">INDEX($G$6:$G$581,MATCH(1,($AY40=$A$6:$A$581)*(AZ$33=$B$6:$B$581)*($AZ$3=$C$6:$C$581)*($K$35=$D$6:$D$581),0))</f>
        <v>2.7870999999999992</v>
      </c>
      <c r="BA40" s="322" cm="1">
        <f t="array" ref="BA40">INDEX($G$6:$G$581,MATCH(1,($AY40=$A$6:$A$581)*(BA$33=$B$6:$B$581)*($AZ$3=$C$6:$C$581)*($K$35=$D$6:$D$581),0))</f>
        <v>2.7870999999999992</v>
      </c>
      <c r="BB40" s="322" cm="1">
        <f t="array" ref="BB40">INDEX($G$6:$G$581,MATCH(1,($AY40=$A$6:$A$581)*(BB$33=$B$6:$B$581)*($AZ$3=$C$6:$C$581)*($K$35=$D$6:$D$581),0))</f>
        <v>2.7870999999999992</v>
      </c>
      <c r="BC40" s="322" cm="1">
        <f t="array" ref="BC40">INDEX($G$6:$G$581,MATCH(1,($AY40=$A$6:$A$581)*(BC$33=$B$6:$B$581)*($AZ$3=$C$6:$C$581)*($K$35=$D$6:$D$581),0))</f>
        <v>2.7870999999999992</v>
      </c>
      <c r="BD40" s="420"/>
      <c r="BE40" s="300">
        <v>700</v>
      </c>
      <c r="BF40" s="322" cm="1">
        <f t="array" ref="BF40">INDEX($G$6:$G$581,MATCH(1,($BE40=$A$6:$A$581)*(BF$33=$B$6:$B$581)*($AG$3=$C$6:$C$581)*($K$35=$D$6:$D$581),0))</f>
        <v>2.83595</v>
      </c>
      <c r="BG40" s="322" cm="1">
        <f t="array" ref="BG40">INDEX($G$6:$G$581,MATCH(1,($BE40=$A$6:$A$581)*(BG$33=$B$6:$B$581)*($AG$3=$C$6:$C$581)*($K$35=$D$6:$D$581),0))</f>
        <v>2.83595</v>
      </c>
      <c r="BH40" s="322" cm="1">
        <f t="array" ref="BH40">INDEX($G$6:$G$581,MATCH(1,($BE40=$A$6:$A$581)*(BH$33=$B$6:$B$581)*($AG$3=$C$6:$C$581)*($K$35=$D$6:$D$581),0))</f>
        <v>2.83595</v>
      </c>
      <c r="BI40" s="322" cm="1">
        <f t="array" ref="BI40">INDEX($G$6:$G$581,MATCH(1,($BE40=$A$6:$A$581)*(BI$33=$B$6:$B$581)*($AG$3=$C$6:$C$581)*($K$35=$D$6:$D$581),0))</f>
        <v>2.83595</v>
      </c>
      <c r="BK40" s="299"/>
      <c r="BL40" s="420"/>
      <c r="BM40" s="300">
        <v>700</v>
      </c>
      <c r="BN40" s="322" cm="1">
        <f t="array" ref="BN40">INDEX($H$6:$H$581,MATCH(1,($AM40=$A$6:$A$581)*(BN$33=$B$6:$B$581)*($AO$3=$C$6:$C$581)*($K$35=$D$6:$D$581),0))</f>
        <v>2.4533999999999998</v>
      </c>
      <c r="BO40" s="322" cm="1">
        <f t="array" ref="BO40">INDEX($H$6:$H$581,MATCH(1,($AM40=$A$6:$A$581)*(BO$33=$B$6:$B$581)*($AO$3=$C$6:$C$581)*($K$35=$D$6:$D$581),0))</f>
        <v>3.0903999999999998</v>
      </c>
      <c r="BP40" s="322" cm="1">
        <f t="array" ref="BP40">INDEX($H$6:$H$581,MATCH(1,($AM40=$A$6:$A$581)*(BP$33=$B$6:$B$581)*($AO$3=$C$6:$C$581)*($K$35=$D$6:$D$581),0))</f>
        <v>3.7273999999999998</v>
      </c>
      <c r="BQ40" s="322" cm="1">
        <f t="array" ref="BQ40">INDEX($H$6:$H$581,MATCH(1,($AM40=$A$6:$A$581)*(BQ$33=$B$6:$B$581)*($AO$3=$C$6:$C$581)*($K$35=$D$6:$D$581),0))</f>
        <v>4.3643999999999998</v>
      </c>
      <c r="BR40" s="420"/>
      <c r="BS40" s="300">
        <v>700</v>
      </c>
      <c r="BT40" s="322" cm="1">
        <f t="array" ref="BT40">INDEX($H$6:$H$581,MATCH(1,($AS40=$A$6:$A$581)*(BT$33=$B$6:$B$581)*($AT$3=$C$6:$C$581)*($K$35=$D$6:$D$581),0))</f>
        <v>1.8285</v>
      </c>
      <c r="BU40" s="322" cm="1">
        <f t="array" ref="BU40">INDEX($H$6:$H$581,MATCH(1,($AS40=$A$6:$A$581)*(BU$33=$B$6:$B$581)*($AT$3=$C$6:$C$581)*($K$35=$D$6:$D$581),0))</f>
        <v>2.4655</v>
      </c>
      <c r="BV40" s="322" cm="1">
        <f t="array" ref="BV40">INDEX($H$6:$H$581,MATCH(1,($AS40=$A$6:$A$581)*(BV$33=$B$6:$B$581)*($AT$3=$C$6:$C$581)*($K$35=$D$6:$D$581),0))</f>
        <v>3.1025</v>
      </c>
      <c r="BW40" s="322" cm="1">
        <f t="array" ref="BW40">INDEX($H$6:$H$581,MATCH(1,($AS40=$A$6:$A$581)*(BW$33=$B$6:$B$581)*($AT$3=$C$6:$C$581)*($K$35=$D$6:$D$581),0))</f>
        <v>3.7395</v>
      </c>
      <c r="BX40" s="420"/>
      <c r="BY40" s="300">
        <v>700</v>
      </c>
      <c r="BZ40" s="322" cm="1">
        <f t="array" ref="BZ40">INDEX($H$6:$H$581,MATCH(1,($AY40=$A$6:$A$581)*(BZ$33=$B$6:$B$581)*($AZ$3=$C$6:$C$581)*($K$35=$D$6:$D$581),0))</f>
        <v>1.7425999999999999</v>
      </c>
      <c r="CA40" s="322" cm="1">
        <f t="array" ref="CA40">INDEX($H$6:$H$581,MATCH(1,($AY40=$A$6:$A$581)*(CA$33=$B$6:$B$581)*($AZ$3=$C$6:$C$581)*($K$35=$D$6:$D$581),0))</f>
        <v>2.3795999999999999</v>
      </c>
      <c r="CB40" s="322" cm="1">
        <f t="array" ref="CB40">INDEX($H$6:$H$581,MATCH(1,($AY40=$A$6:$A$581)*(CB$33=$B$6:$B$581)*($AZ$3=$C$6:$C$581)*($K$35=$D$6:$D$581),0))</f>
        <v>3.0165999999999999</v>
      </c>
      <c r="CC40" s="322" cm="1">
        <f t="array" ref="CC40">INDEX($H$6:$H$581,MATCH(1,($AY40=$A$6:$A$581)*(CC$33=$B$6:$B$581)*($AZ$3=$C$6:$C$581)*($K$35=$D$6:$D$581),0))</f>
        <v>3.6536</v>
      </c>
      <c r="CD40" s="420"/>
      <c r="CE40" s="300">
        <v>700</v>
      </c>
      <c r="CF40" s="322" cm="1">
        <f t="array" ref="CF40">INDEX($H$6:$H$581,MATCH(1,($BE40=$A$6:$A$581)*(CF$33=$B$6:$B$581)*($AG$3=$C$6:$C$581)*($K$35=$D$6:$D$581),0))</f>
        <v>1.7914499999999998</v>
      </c>
      <c r="CG40" s="322" cm="1">
        <f t="array" ref="CG40">INDEX($H$6:$H$581,MATCH(1,($BE40=$A$6:$A$581)*(CG$33=$B$6:$B$581)*($AG$3=$C$6:$C$581)*($K$35=$D$6:$D$581),0))</f>
        <v>2.4284499999999998</v>
      </c>
      <c r="CH40" s="322" cm="1">
        <f t="array" ref="CH40">INDEX($H$6:$H$581,MATCH(1,($BE40=$A$6:$A$581)*(CH$33=$B$6:$B$581)*($AG$3=$C$6:$C$581)*($K$35=$D$6:$D$581),0))</f>
        <v>3.0654499999999998</v>
      </c>
      <c r="CI40" s="322" cm="1">
        <f t="array" ref="CI40">INDEX($H$6:$H$581,MATCH(1,($BE40=$A$6:$A$581)*(CI$33=$B$6:$B$581)*($AG$3=$C$6:$C$581)*($K$35=$D$6:$D$581),0))</f>
        <v>3.7024499999999998</v>
      </c>
    </row>
    <row r="41" spans="1:87" x14ac:dyDescent="0.25">
      <c r="A41" s="342">
        <v>1200</v>
      </c>
      <c r="B41" s="342">
        <v>35</v>
      </c>
      <c r="C41" s="342">
        <v>1</v>
      </c>
      <c r="D41" s="342" t="s">
        <v>265</v>
      </c>
      <c r="E41" s="312">
        <f>'Int. Sensitivity-vert'!E41</f>
        <v>5.3629909100289881</v>
      </c>
      <c r="F41" s="287" t="str">
        <f>'Int. Sensitivity-vert'!F41</f>
        <v>F</v>
      </c>
      <c r="G41" s="312">
        <f>'Int. Sensitivity-vert'!G41</f>
        <v>4.6528999999999989</v>
      </c>
      <c r="H41" s="288">
        <f>'Int. Sensitivity-vert'!H41</f>
        <v>7.7794125920229327</v>
      </c>
      <c r="I41" s="313" t="str">
        <f>'Int. Sensitivity-vert'!I41</f>
        <v>E</v>
      </c>
      <c r="K41" s="299"/>
      <c r="L41" s="420"/>
      <c r="M41" s="300">
        <v>800</v>
      </c>
      <c r="N41" s="322" cm="1">
        <f t="array" ref="N41">INDEX($E$6:$E$581,MATCH(1,($M41=$A$6:$A$581)*(N$33=$B$6:$B$581)*($O$3=$C$6:$C$581)*($K$35=$D$6:$D$581),0))</f>
        <v>2.4748747619493745</v>
      </c>
      <c r="O41" s="322" cm="1">
        <f t="array" ref="O41">INDEX($E$6:$E$581,MATCH(1,($M41=$A$6:$A$581)*(O$33=$B$6:$B$581)*($O$3=$C$6:$C$581)*($K$35=$D$6:$D$581),0))</f>
        <v>3.2028747619493743</v>
      </c>
      <c r="P41" s="322" cm="1">
        <f t="array" ref="P41">INDEX($E$6:$E$581,MATCH(1,($M41=$A$6:$A$581)*(P$33=$B$6:$B$581)*($O$3=$C$6:$C$581)*($K$35=$D$6:$D$581),0))</f>
        <v>3.930874761949374</v>
      </c>
      <c r="Q41" s="322" cm="1">
        <f t="array" ref="Q41">INDEX($E$6:$E$581,MATCH(1,($M41=$A$6:$A$581)*(Q$33=$B$6:$B$581)*($O$3=$C$6:$C$581)*($K$35=$D$6:$D$581),0))</f>
        <v>4.6588747619493747</v>
      </c>
      <c r="R41" s="420"/>
      <c r="S41" s="300">
        <v>800</v>
      </c>
      <c r="T41" s="322" cm="1">
        <f t="array" ref="T41">INDEX($E$6:$E$581,MATCH(1,($S41=$A$6:$A$581)*(T$33=$B$6:$B$581)*($U$3=$C$6:$C$581)*($K$35=$D$6:$D$581),0))</f>
        <v>2.222742120523582</v>
      </c>
      <c r="U41" s="322" cm="1">
        <f t="array" ref="U41">INDEX($E$6:$E$581,MATCH(1,($S41=$A$6:$A$581)*(U$33=$B$6:$B$581)*($U$3=$C$6:$C$581)*($K$35=$D$6:$D$581),0))</f>
        <v>2.5867421205235823</v>
      </c>
      <c r="V41" s="322" cm="1">
        <f t="array" ref="V41">INDEX($E$6:$E$581,MATCH(1,($S41=$A$6:$A$581)*(V$33=$B$6:$B$581)*($U$3=$C$6:$C$581)*($K$35=$D$6:$D$581),0))</f>
        <v>2.9507421205235822</v>
      </c>
      <c r="W41" s="322" cm="1">
        <f t="array" ref="W41">INDEX($E$6:$E$581,MATCH(1,($S41=$A$6:$A$581)*(W$33=$B$6:$B$581)*($U$3=$C$6:$C$581)*($K$35=$D$6:$D$581),0))</f>
        <v>3.3147421205235821</v>
      </c>
      <c r="X41" s="420"/>
      <c r="Y41" s="300">
        <v>800</v>
      </c>
      <c r="Z41" s="322" cm="1">
        <f t="array" ref="Z41">INDEX($E$6:$E$581,MATCH(1,($Y41=$A$6:$A$581)*(Z$33=$B$6:$B$581)*($AA$3=$C$6:$C$581)*($K$35=$D$6:$D$581),0))</f>
        <v>2.2664696539774547</v>
      </c>
      <c r="AA41" s="322" cm="1">
        <f t="array" ref="AA41">INDEX($E$6:$E$581,MATCH(1,($Y41=$A$6:$A$581)*(AA$33=$B$6:$B$581)*($AA$3=$C$6:$C$581)*($K$35=$D$6:$D$581),0))</f>
        <v>2.5091363206441213</v>
      </c>
      <c r="AB41" s="322" cm="1">
        <f t="array" ref="AB41">INDEX($E$6:$E$581,MATCH(1,($Y41=$A$6:$A$581)*(AB$33=$B$6:$B$581)*($AA$3=$C$6:$C$581)*($K$35=$D$6:$D$581),0))</f>
        <v>2.7518029873107879</v>
      </c>
      <c r="AC41" s="322" cm="1">
        <f t="array" ref="AC41">INDEX($E$6:$E$581,MATCH(1,($Y41=$A$6:$A$581)*(AC$33=$B$6:$B$581)*($AA$3=$C$6:$C$581)*($K$35=$D$6:$D$581),0))</f>
        <v>2.9944696539774545</v>
      </c>
      <c r="AD41" s="420"/>
      <c r="AE41" s="300">
        <v>800</v>
      </c>
      <c r="AF41" s="322" t="e" cm="1">
        <f t="array" ref="AF41">INDEX($E$6:$E$581,MATCH(1,($AE41=$A$6:$A$581)*(AF$33=$B$6:$B$581)*($AG$3=$C$6:$C$581)*($K$35=$D$6:$D$581),0))</f>
        <v>#VALUE!</v>
      </c>
      <c r="AG41" s="322" t="e" cm="1">
        <f t="array" ref="AG41">INDEX($E$6:$E$581,MATCH(1,($AE41=$A$6:$A$581)*(AG$33=$B$6:$B$581)*($AG$3=$C$6:$C$581)*($K$35=$D$6:$D$581),0))</f>
        <v>#VALUE!</v>
      </c>
      <c r="AH41" s="322" t="e" cm="1">
        <f t="array" ref="AH41">INDEX($E$6:$E$581,MATCH(1,($AE41=$A$6:$A$581)*(AH$33=$B$6:$B$581)*($AG$3=$C$6:$C$581)*($K$35=$D$6:$D$581),0))</f>
        <v>#VALUE!</v>
      </c>
      <c r="AI41" s="335" t="e" cm="1">
        <f t="array" ref="AI41">INDEX($E$6:$E$581,MATCH(1,($AE41=$A$6:$A$581)*(AI$33=$B$6:$B$581)*($AG$3=$C$6:$C$581)*($K$35=$D$6:$D$581),0))</f>
        <v>#VALUE!</v>
      </c>
      <c r="AK41" s="299"/>
      <c r="AL41" s="420"/>
      <c r="AM41" s="300">
        <v>800</v>
      </c>
      <c r="AN41" s="322" cm="1">
        <f t="array" ref="AN41">INDEX($G$6:$G$581,MATCH(1,($AM41=$A$6:$A$581)*(AN$33=$B$6:$B$581)*($AO$3=$C$6:$C$581)*($K$35=$D$6:$D$581),0))</f>
        <v>3.7288999999999994</v>
      </c>
      <c r="AO41" s="322" cm="1">
        <f t="array" ref="AO41">INDEX($G$6:$G$581,MATCH(1,($AM41=$A$6:$A$581)*(AO$33=$B$6:$B$581)*($AO$3=$C$6:$C$581)*($K$35=$D$6:$D$581),0))</f>
        <v>3.7288999999999994</v>
      </c>
      <c r="AP41" s="322" cm="1">
        <f t="array" ref="AP41">INDEX($G$6:$G$581,MATCH(1,($AM41=$A$6:$A$581)*(AP$33=$B$6:$B$581)*($AO$3=$C$6:$C$581)*($K$35=$D$6:$D$581),0))</f>
        <v>3.7288999999999994</v>
      </c>
      <c r="AQ41" s="322" cm="1">
        <f t="array" ref="AQ41">INDEX($G$6:$G$581,MATCH(1,($AM41=$A$6:$A$581)*(AQ$33=$B$6:$B$581)*($AO$3=$C$6:$C$581)*($K$35=$D$6:$D$581),0))</f>
        <v>3.7288999999999994</v>
      </c>
      <c r="AR41" s="420"/>
      <c r="AS41" s="300">
        <v>800</v>
      </c>
      <c r="AT41" s="322" cm="1">
        <f t="array" ref="AT41">INDEX($G$6:$G$581,MATCH(1,($AS41=$A$6:$A$581)*(AT$33=$B$6:$B$581)*($AT$3=$C$6:$C$581)*($K$35=$D$6:$D$581),0))</f>
        <v>2.9885000000000002</v>
      </c>
      <c r="AU41" s="322" cm="1">
        <f t="array" ref="AU41">INDEX($G$6:$G$581,MATCH(1,($AS41=$A$6:$A$581)*(AU$33=$B$6:$B$581)*($AT$3=$C$6:$C$581)*($K$35=$D$6:$D$581),0))</f>
        <v>2.9885000000000002</v>
      </c>
      <c r="AV41" s="322" cm="1">
        <f t="array" ref="AV41">INDEX($G$6:$G$581,MATCH(1,($AS41=$A$6:$A$581)*(AV$33=$B$6:$B$581)*($AT$3=$C$6:$C$581)*($K$35=$D$6:$D$581),0))</f>
        <v>2.9885000000000002</v>
      </c>
      <c r="AW41" s="322" cm="1">
        <f t="array" ref="AW41">INDEX($G$6:$G$581,MATCH(1,($AS41=$A$6:$A$581)*(AW$33=$B$6:$B$581)*($AT$3=$C$6:$C$581)*($K$35=$D$6:$D$581),0))</f>
        <v>2.9885000000000002</v>
      </c>
      <c r="AX41" s="420"/>
      <c r="AY41" s="300">
        <v>800</v>
      </c>
      <c r="AZ41" s="322" cm="1">
        <f t="array" ref="AZ41">INDEX($G$6:$G$581,MATCH(1,($AY41=$A$6:$A$581)*(AZ$33=$B$6:$B$581)*($AZ$3=$C$6:$C$581)*($K$35=$D$6:$D$581),0))</f>
        <v>2.8640999999999992</v>
      </c>
      <c r="BA41" s="322" cm="1">
        <f t="array" ref="BA41">INDEX($G$6:$G$581,MATCH(1,($AY41=$A$6:$A$581)*(BA$33=$B$6:$B$581)*($AZ$3=$C$6:$C$581)*($K$35=$D$6:$D$581),0))</f>
        <v>2.8640999999999992</v>
      </c>
      <c r="BB41" s="322" cm="1">
        <f t="array" ref="BB41">INDEX($G$6:$G$581,MATCH(1,($AY41=$A$6:$A$581)*(BB$33=$B$6:$B$581)*($AZ$3=$C$6:$C$581)*($K$35=$D$6:$D$581),0))</f>
        <v>2.8640999999999992</v>
      </c>
      <c r="BC41" s="322" cm="1">
        <f t="array" ref="BC41">INDEX($G$6:$G$581,MATCH(1,($AY41=$A$6:$A$581)*(BC$33=$B$6:$B$581)*($AZ$3=$C$6:$C$581)*($K$35=$D$6:$D$581),0))</f>
        <v>2.8640999999999992</v>
      </c>
      <c r="BD41" s="420"/>
      <c r="BE41" s="300">
        <v>800</v>
      </c>
      <c r="BF41" s="322" cm="1">
        <f t="array" ref="BF41">INDEX($G$6:$G$581,MATCH(1,($BE41=$A$6:$A$581)*(BF$33=$B$6:$B$581)*($AG$3=$C$6:$C$581)*($K$35=$D$6:$D$581),0))</f>
        <v>2.8936999999999995</v>
      </c>
      <c r="BG41" s="322" cm="1">
        <f t="array" ref="BG41">INDEX($G$6:$G$581,MATCH(1,($BE41=$A$6:$A$581)*(BG$33=$B$6:$B$581)*($AG$3=$C$6:$C$581)*($K$35=$D$6:$D$581),0))</f>
        <v>2.8936999999999995</v>
      </c>
      <c r="BH41" s="322" cm="1">
        <f t="array" ref="BH41">INDEX($G$6:$G$581,MATCH(1,($BE41=$A$6:$A$581)*(BH$33=$B$6:$B$581)*($AG$3=$C$6:$C$581)*($K$35=$D$6:$D$581),0))</f>
        <v>2.8936999999999995</v>
      </c>
      <c r="BI41" s="322" cm="1">
        <f t="array" ref="BI41">INDEX($G$6:$G$581,MATCH(1,($BE41=$A$6:$A$581)*(BI$33=$B$6:$B$581)*($AG$3=$C$6:$C$581)*($K$35=$D$6:$D$581),0))</f>
        <v>2.8936999999999995</v>
      </c>
      <c r="BK41" s="299"/>
      <c r="BL41" s="420"/>
      <c r="BM41" s="300">
        <v>800</v>
      </c>
      <c r="BN41" s="322" cm="1">
        <f t="array" ref="BN41">INDEX($H$6:$H$581,MATCH(1,($AM41=$A$6:$A$581)*(BN$33=$B$6:$B$581)*($AO$3=$C$6:$C$581)*($K$35=$D$6:$D$581),0))</f>
        <v>2.8209</v>
      </c>
      <c r="BO41" s="322" cm="1">
        <f t="array" ref="BO41">INDEX($H$6:$H$581,MATCH(1,($AM41=$A$6:$A$581)*(BO$33=$B$6:$B$581)*($AO$3=$C$6:$C$581)*($K$35=$D$6:$D$581),0))</f>
        <v>3.5489000000000002</v>
      </c>
      <c r="BP41" s="322" cm="1">
        <f t="array" ref="BP41">INDEX($H$6:$H$581,MATCH(1,($AM41=$A$6:$A$581)*(BP$33=$B$6:$B$581)*($AO$3=$C$6:$C$581)*($K$35=$D$6:$D$581),0))</f>
        <v>4.2768999999999995</v>
      </c>
      <c r="BQ41" s="322" cm="1">
        <f t="array" ref="BQ41">INDEX($H$6:$H$581,MATCH(1,($AM41=$A$6:$A$581)*(BQ$33=$B$6:$B$581)*($AO$3=$C$6:$C$581)*($K$35=$D$6:$D$581),0))</f>
        <v>5.0048999999999992</v>
      </c>
      <c r="BR41" s="420"/>
      <c r="BS41" s="300">
        <v>800</v>
      </c>
      <c r="BT41" s="322" cm="1">
        <f t="array" ref="BT41">INDEX($H$6:$H$581,MATCH(1,($AS41=$A$6:$A$581)*(BT$33=$B$6:$B$581)*($AT$3=$C$6:$C$581)*($K$35=$D$6:$D$581),0))</f>
        <v>2.0804999999999998</v>
      </c>
      <c r="BU41" s="322" cm="1">
        <f t="array" ref="BU41">INDEX($H$6:$H$581,MATCH(1,($AS41=$A$6:$A$581)*(BU$33=$B$6:$B$581)*($AT$3=$C$6:$C$581)*($K$35=$D$6:$D$581),0))</f>
        <v>2.8085</v>
      </c>
      <c r="BV41" s="322" cm="1">
        <f t="array" ref="BV41">INDEX($H$6:$H$581,MATCH(1,($AS41=$A$6:$A$581)*(BV$33=$B$6:$B$581)*($AT$3=$C$6:$C$581)*($K$35=$D$6:$D$581),0))</f>
        <v>3.5364999999999998</v>
      </c>
      <c r="BW41" s="322" cm="1">
        <f t="array" ref="BW41">INDEX($H$6:$H$581,MATCH(1,($AS41=$A$6:$A$581)*(BW$33=$B$6:$B$581)*($AT$3=$C$6:$C$581)*($K$35=$D$6:$D$581),0))</f>
        <v>4.2645</v>
      </c>
      <c r="BX41" s="420"/>
      <c r="BY41" s="300">
        <v>800</v>
      </c>
      <c r="BZ41" s="322" cm="1">
        <f t="array" ref="BZ41">INDEX($H$6:$H$581,MATCH(1,($AY41=$A$6:$A$581)*(BZ$33=$B$6:$B$581)*($AZ$3=$C$6:$C$581)*($K$35=$D$6:$D$581),0))</f>
        <v>1.9560999999999999</v>
      </c>
      <c r="CA41" s="322" cm="1">
        <f t="array" ref="CA41">INDEX($H$6:$H$581,MATCH(1,($AY41=$A$6:$A$581)*(CA$33=$B$6:$B$581)*($AZ$3=$C$6:$C$581)*($K$35=$D$6:$D$581),0))</f>
        <v>2.6840999999999999</v>
      </c>
      <c r="CB41" s="322" cm="1">
        <f t="array" ref="CB41">INDEX($H$6:$H$581,MATCH(1,($AY41=$A$6:$A$581)*(CB$33=$B$6:$B$581)*($AZ$3=$C$6:$C$581)*($K$35=$D$6:$D$581),0))</f>
        <v>3.4120999999999997</v>
      </c>
      <c r="CC41" s="322" cm="1">
        <f t="array" ref="CC41">INDEX($H$6:$H$581,MATCH(1,($AY41=$A$6:$A$581)*(CC$33=$B$6:$B$581)*($AZ$3=$C$6:$C$581)*($K$35=$D$6:$D$581),0))</f>
        <v>4.1400999999999994</v>
      </c>
      <c r="CD41" s="420"/>
      <c r="CE41" s="300">
        <v>800</v>
      </c>
      <c r="CF41" s="322" cm="1">
        <f t="array" ref="CF41">INDEX($H$6:$H$581,MATCH(1,($BE41=$A$6:$A$581)*(CF$33=$B$6:$B$581)*($AG$3=$C$6:$C$581)*($K$35=$D$6:$D$581),0))</f>
        <v>1.9857000000000002</v>
      </c>
      <c r="CG41" s="322" cm="1">
        <f t="array" ref="CG41">INDEX($H$6:$H$581,MATCH(1,($BE41=$A$6:$A$581)*(CG$33=$B$6:$B$581)*($AG$3=$C$6:$C$581)*($K$35=$D$6:$D$581),0))</f>
        <v>2.7137000000000002</v>
      </c>
      <c r="CH41" s="322" cm="1">
        <f t="array" ref="CH41">INDEX($H$6:$H$581,MATCH(1,($BE41=$A$6:$A$581)*(CH$33=$B$6:$B$581)*($AG$3=$C$6:$C$581)*($K$35=$D$6:$D$581),0))</f>
        <v>3.4417</v>
      </c>
      <c r="CI41" s="322" cm="1">
        <f t="array" ref="CI41">INDEX($H$6:$H$581,MATCH(1,($BE41=$A$6:$A$581)*(CI$33=$B$6:$B$581)*($AG$3=$C$6:$C$581)*($K$35=$D$6:$D$581),0))</f>
        <v>4.1696999999999997</v>
      </c>
    </row>
    <row r="42" spans="1:87" x14ac:dyDescent="0.25">
      <c r="A42" s="342">
        <v>100</v>
      </c>
      <c r="B42" s="342">
        <v>45</v>
      </c>
      <c r="C42" s="342">
        <v>1</v>
      </c>
      <c r="D42" s="342" t="s">
        <v>265</v>
      </c>
      <c r="E42" s="312">
        <f>'Int. Sensitivity-vert'!E42</f>
        <v>1.7940159100289879</v>
      </c>
      <c r="F42" s="287" t="str">
        <f>'Int. Sensitivity-vert'!F42</f>
        <v>A</v>
      </c>
      <c r="G42" s="312">
        <f>'Int. Sensitivity-vert'!G42</f>
        <v>2.1118999999999994</v>
      </c>
      <c r="H42" s="288">
        <f>'Int. Sensitivity-vert'!H42</f>
        <v>1.8109184714778439</v>
      </c>
      <c r="I42" s="313" t="str">
        <f>'Int. Sensitivity-vert'!I42</f>
        <v>B</v>
      </c>
      <c r="K42" s="299"/>
      <c r="L42" s="420"/>
      <c r="M42" s="300">
        <v>900</v>
      </c>
      <c r="N42" s="322" cm="1">
        <f t="array" ref="N42">INDEX($E$6:$E$581,MATCH(1,($M42=$A$6:$A$581)*(N$33=$B$6:$B$581)*($O$3=$C$6:$C$581)*($K$35=$D$6:$D$581),0))</f>
        <v>2.6219308020152896</v>
      </c>
      <c r="O42" s="322" cm="1">
        <f t="array" ref="O42">INDEX($E$6:$E$581,MATCH(1,($M42=$A$6:$A$581)*(O$33=$B$6:$B$581)*($O$3=$C$6:$C$581)*($K$35=$D$6:$D$581),0))</f>
        <v>3.4409308020152896</v>
      </c>
      <c r="P42" s="322" cm="1">
        <f t="array" ref="P42">INDEX($E$6:$E$581,MATCH(1,($M42=$A$6:$A$581)*(P$33=$B$6:$B$581)*($O$3=$C$6:$C$581)*($K$35=$D$6:$D$581),0))</f>
        <v>4.2599308020152895</v>
      </c>
      <c r="Q42" s="322" cm="1">
        <f t="array" ref="Q42">INDEX($E$6:$E$581,MATCH(1,($M42=$A$6:$A$581)*(Q$33=$B$6:$B$581)*($O$3=$C$6:$C$581)*($K$35=$D$6:$D$581),0))</f>
        <v>5.0789308020152886</v>
      </c>
      <c r="R42" s="420"/>
      <c r="S42" s="300">
        <v>900</v>
      </c>
      <c r="T42" s="322" cm="1">
        <f t="array" ref="T42">INDEX($E$6:$E$581,MATCH(1,($S42=$A$6:$A$581)*(T$33=$B$6:$B$581)*($U$3=$C$6:$C$581)*($K$35=$D$6:$D$581),0))</f>
        <v>2.3007277012057687</v>
      </c>
      <c r="U42" s="322" cm="1">
        <f t="array" ref="U42">INDEX($E$6:$E$581,MATCH(1,($S42=$A$6:$A$581)*(U$33=$B$6:$B$581)*($U$3=$C$6:$C$581)*($K$35=$D$6:$D$581),0))</f>
        <v>2.7102277012057687</v>
      </c>
      <c r="V42" s="322" cm="1">
        <f t="array" ref="V42">INDEX($E$6:$E$581,MATCH(1,($S42=$A$6:$A$581)*(V$33=$B$6:$B$581)*($U$3=$C$6:$C$581)*($K$35=$D$6:$D$581),0))</f>
        <v>3.1197277012057687</v>
      </c>
      <c r="W42" s="322" cm="1">
        <f t="array" ref="W42">INDEX($E$6:$E$581,MATCH(1,($S42=$A$6:$A$581)*(W$33=$B$6:$B$581)*($U$3=$C$6:$C$581)*($K$35=$D$6:$D$581),0))</f>
        <v>3.5292277012057687</v>
      </c>
      <c r="X42" s="420"/>
      <c r="Y42" s="300">
        <v>900</v>
      </c>
      <c r="Z42" s="322" cm="1">
        <f t="array" ref="Z42">INDEX($E$6:$E$581,MATCH(1,($Y42=$A$6:$A$581)*(Z$33=$B$6:$B$581)*($AA$3=$C$6:$C$581)*($K$35=$D$6:$D$581),0))</f>
        <v>2.3215147871958841</v>
      </c>
      <c r="AA42" s="322" cm="1">
        <f t="array" ref="AA42">INDEX($E$6:$E$581,MATCH(1,($Y42=$A$6:$A$581)*(AA$33=$B$6:$B$581)*($AA$3=$C$6:$C$581)*($K$35=$D$6:$D$581),0))</f>
        <v>2.5945147871958842</v>
      </c>
      <c r="AB42" s="322" cm="1">
        <f t="array" ref="AB42">INDEX($E$6:$E$581,MATCH(1,($Y42=$A$6:$A$581)*(AB$33=$B$6:$B$581)*($AA$3=$C$6:$C$581)*($K$35=$D$6:$D$581),0))</f>
        <v>2.8675147871958839</v>
      </c>
      <c r="AC42" s="322" cm="1">
        <f t="array" ref="AC42">INDEX($E$6:$E$581,MATCH(1,($Y42=$A$6:$A$581)*(AC$33=$B$6:$B$581)*($AA$3=$C$6:$C$581)*($K$35=$D$6:$D$581),0))</f>
        <v>3.1405147871958841</v>
      </c>
      <c r="AD42" s="420"/>
      <c r="AE42" s="300">
        <v>900</v>
      </c>
      <c r="AF42" s="322" t="e" cm="1">
        <f t="array" ref="AF42">INDEX($E$6:$E$581,MATCH(1,($AE42=$A$6:$A$581)*(AF$33=$B$6:$B$581)*($AG$3=$C$6:$C$581)*($K$35=$D$6:$D$581),0))</f>
        <v>#VALUE!</v>
      </c>
      <c r="AG42" s="322" t="e" cm="1">
        <f t="array" ref="AG42">INDEX($E$6:$E$581,MATCH(1,($AE42=$A$6:$A$581)*(AG$33=$B$6:$B$581)*($AG$3=$C$6:$C$581)*($K$35=$D$6:$D$581),0))</f>
        <v>#VALUE!</v>
      </c>
      <c r="AH42" s="322" t="e" cm="1">
        <f t="array" ref="AH42">INDEX($E$6:$E$581,MATCH(1,($AE42=$A$6:$A$581)*(AH$33=$B$6:$B$581)*($AG$3=$C$6:$C$581)*($K$35=$D$6:$D$581),0))</f>
        <v>#VALUE!</v>
      </c>
      <c r="AI42" s="335" t="e" cm="1">
        <f t="array" ref="AI42">INDEX($E$6:$E$581,MATCH(1,($AE42=$A$6:$A$581)*(AI$33=$B$6:$B$581)*($AG$3=$C$6:$C$581)*($K$35=$D$6:$D$581),0))</f>
        <v>#VALUE!</v>
      </c>
      <c r="AK42" s="299"/>
      <c r="AL42" s="420"/>
      <c r="AM42" s="300">
        <v>900</v>
      </c>
      <c r="AN42" s="322" cm="1">
        <f t="array" ref="AN42">INDEX($G$6:$G$581,MATCH(1,($AM42=$A$6:$A$581)*(AN$33=$B$6:$B$581)*($AO$3=$C$6:$C$581)*($K$35=$D$6:$D$581),0))</f>
        <v>3.9598999999999993</v>
      </c>
      <c r="AO42" s="322" cm="1">
        <f t="array" ref="AO42">INDEX($G$6:$G$581,MATCH(1,($AM42=$A$6:$A$581)*(AO$33=$B$6:$B$581)*($AO$3=$C$6:$C$581)*($K$35=$D$6:$D$581),0))</f>
        <v>3.9598999999999993</v>
      </c>
      <c r="AP42" s="322" cm="1">
        <f t="array" ref="AP42">INDEX($G$6:$G$581,MATCH(1,($AM42=$A$6:$A$581)*(AP$33=$B$6:$B$581)*($AO$3=$C$6:$C$581)*($K$35=$D$6:$D$581),0))</f>
        <v>3.9598999999999993</v>
      </c>
      <c r="AQ42" s="322" cm="1">
        <f t="array" ref="AQ42">INDEX($G$6:$G$581,MATCH(1,($AM42=$A$6:$A$581)*(AQ$33=$B$6:$B$581)*($AO$3=$C$6:$C$581)*($K$35=$D$6:$D$581),0))</f>
        <v>3.9598999999999993</v>
      </c>
      <c r="AR42" s="420"/>
      <c r="AS42" s="300">
        <v>900</v>
      </c>
      <c r="AT42" s="322" cm="1">
        <f t="array" ref="AT42">INDEX($G$6:$G$581,MATCH(1,($AS42=$A$6:$A$581)*(AT$33=$B$6:$B$581)*($AT$3=$C$6:$C$581)*($K$35=$D$6:$D$581),0))</f>
        <v>3.1040000000000001</v>
      </c>
      <c r="AU42" s="322" cm="1">
        <f t="array" ref="AU42">INDEX($G$6:$G$581,MATCH(1,($AS42=$A$6:$A$581)*(AU$33=$B$6:$B$581)*($AT$3=$C$6:$C$581)*($K$35=$D$6:$D$581),0))</f>
        <v>3.1040000000000001</v>
      </c>
      <c r="AV42" s="322" cm="1">
        <f t="array" ref="AV42">INDEX($G$6:$G$581,MATCH(1,($AS42=$A$6:$A$581)*(AV$33=$B$6:$B$581)*($AT$3=$C$6:$C$581)*($K$35=$D$6:$D$581),0))</f>
        <v>3.1040000000000001</v>
      </c>
      <c r="AW42" s="322" cm="1">
        <f t="array" ref="AW42">INDEX($G$6:$G$581,MATCH(1,($AS42=$A$6:$A$581)*(AW$33=$B$6:$B$581)*($AT$3=$C$6:$C$581)*($K$35=$D$6:$D$581),0))</f>
        <v>3.1040000000000001</v>
      </c>
      <c r="AX42" s="420"/>
      <c r="AY42" s="300">
        <v>900</v>
      </c>
      <c r="AZ42" s="322" cm="1">
        <f t="array" ref="AZ42">INDEX($G$6:$G$581,MATCH(1,($AY42=$A$6:$A$581)*(AZ$33=$B$6:$B$581)*($AZ$3=$C$6:$C$581)*($K$35=$D$6:$D$581),0))</f>
        <v>2.9411</v>
      </c>
      <c r="BA42" s="322" cm="1">
        <f t="array" ref="BA42">INDEX($G$6:$G$581,MATCH(1,($AY42=$A$6:$A$581)*(BA$33=$B$6:$B$581)*($AZ$3=$C$6:$C$581)*($K$35=$D$6:$D$581),0))</f>
        <v>2.9411</v>
      </c>
      <c r="BB42" s="322" cm="1">
        <f t="array" ref="BB42">INDEX($G$6:$G$581,MATCH(1,($AY42=$A$6:$A$581)*(BB$33=$B$6:$B$581)*($AZ$3=$C$6:$C$581)*($K$35=$D$6:$D$581),0))</f>
        <v>2.9411</v>
      </c>
      <c r="BC42" s="322" cm="1">
        <f t="array" ref="BC42">INDEX($G$6:$G$581,MATCH(1,($AY42=$A$6:$A$581)*(BC$33=$B$6:$B$581)*($AZ$3=$C$6:$C$581)*($K$35=$D$6:$D$581),0))</f>
        <v>2.9411</v>
      </c>
      <c r="BD42" s="420"/>
      <c r="BE42" s="300">
        <v>900</v>
      </c>
      <c r="BF42" s="322" cm="1">
        <f t="array" ref="BF42">INDEX($G$6:$G$581,MATCH(1,($BE42=$A$6:$A$581)*(BF$33=$B$6:$B$581)*($AG$3=$C$6:$C$581)*($K$35=$D$6:$D$581),0))</f>
        <v>2.9514499999999999</v>
      </c>
      <c r="BG42" s="322" cm="1">
        <f t="array" ref="BG42">INDEX($G$6:$G$581,MATCH(1,($BE42=$A$6:$A$581)*(BG$33=$B$6:$B$581)*($AG$3=$C$6:$C$581)*($K$35=$D$6:$D$581),0))</f>
        <v>2.9514499999999999</v>
      </c>
      <c r="BH42" s="322" cm="1">
        <f t="array" ref="BH42">INDEX($G$6:$G$581,MATCH(1,($BE42=$A$6:$A$581)*(BH$33=$B$6:$B$581)*($AG$3=$C$6:$C$581)*($K$35=$D$6:$D$581),0))</f>
        <v>2.9514499999999999</v>
      </c>
      <c r="BI42" s="322" cm="1">
        <f t="array" ref="BI42">INDEX($G$6:$G$581,MATCH(1,($BE42=$A$6:$A$581)*(BI$33=$B$6:$B$581)*($AG$3=$C$6:$C$581)*($K$35=$D$6:$D$581),0))</f>
        <v>2.9514499999999999</v>
      </c>
      <c r="BK42" s="299"/>
      <c r="BL42" s="420"/>
      <c r="BM42" s="300">
        <v>900</v>
      </c>
      <c r="BN42" s="322" cm="1">
        <f t="array" ref="BN42">INDEX($H$6:$H$581,MATCH(1,($AM42=$A$6:$A$581)*(BN$33=$B$6:$B$581)*($AO$3=$C$6:$C$581)*($K$35=$D$6:$D$581),0))</f>
        <v>3.1883999999999997</v>
      </c>
      <c r="BO42" s="322" cm="1">
        <f t="array" ref="BO42">INDEX($H$6:$H$581,MATCH(1,($AM42=$A$6:$A$581)*(BO$33=$B$6:$B$581)*($AO$3=$C$6:$C$581)*($K$35=$D$6:$D$581),0))</f>
        <v>4.0074000000000005</v>
      </c>
      <c r="BP42" s="322" cm="1">
        <f t="array" ref="BP42">INDEX($H$6:$H$581,MATCH(1,($AM42=$A$6:$A$581)*(BP$33=$B$6:$B$581)*($AO$3=$C$6:$C$581)*($K$35=$D$6:$D$581),0))</f>
        <v>4.8263999999999996</v>
      </c>
      <c r="BQ42" s="322" cm="1">
        <f t="array" ref="BQ42">INDEX($H$6:$H$581,MATCH(1,($AM42=$A$6:$A$581)*(BQ$33=$B$6:$B$581)*($AO$3=$C$6:$C$581)*($K$35=$D$6:$D$581),0))</f>
        <v>5.6453999999999995</v>
      </c>
      <c r="BR42" s="420"/>
      <c r="BS42" s="300">
        <v>900</v>
      </c>
      <c r="BT42" s="322" cm="1">
        <f t="array" ref="BT42">INDEX($H$6:$H$581,MATCH(1,($AS42=$A$6:$A$581)*(BT$33=$B$6:$B$581)*($AT$3=$C$6:$C$581)*($K$35=$D$6:$D$581),0))</f>
        <v>2.3324999999999996</v>
      </c>
      <c r="BU42" s="322" cm="1">
        <f t="array" ref="BU42">INDEX($H$6:$H$581,MATCH(1,($AS42=$A$6:$A$581)*(BU$33=$B$6:$B$581)*($AT$3=$C$6:$C$581)*($K$35=$D$6:$D$581),0))</f>
        <v>3.1515</v>
      </c>
      <c r="BV42" s="322" cm="1">
        <f t="array" ref="BV42">INDEX($H$6:$H$581,MATCH(1,($AS42=$A$6:$A$581)*(BV$33=$B$6:$B$581)*($AT$3=$C$6:$C$581)*($K$35=$D$6:$D$581),0))</f>
        <v>3.9704999999999995</v>
      </c>
      <c r="BW42" s="322" cm="1">
        <f t="array" ref="BW42">INDEX($H$6:$H$581,MATCH(1,($AS42=$A$6:$A$581)*(BW$33=$B$6:$B$581)*($AT$3=$C$6:$C$581)*($K$35=$D$6:$D$581),0))</f>
        <v>4.7894999999999994</v>
      </c>
      <c r="BX42" s="420"/>
      <c r="BY42" s="300">
        <v>900</v>
      </c>
      <c r="BZ42" s="322" cm="1">
        <f t="array" ref="BZ42">INDEX($H$6:$H$581,MATCH(1,($AY42=$A$6:$A$581)*(BZ$33=$B$6:$B$581)*($AZ$3=$C$6:$C$581)*($K$35=$D$6:$D$581),0))</f>
        <v>2.1696</v>
      </c>
      <c r="CA42" s="322" cm="1">
        <f t="array" ref="CA42">INDEX($H$6:$H$581,MATCH(1,($AY42=$A$6:$A$581)*(CA$33=$B$6:$B$581)*($AZ$3=$C$6:$C$581)*($K$35=$D$6:$D$581),0))</f>
        <v>2.9885999999999999</v>
      </c>
      <c r="CB42" s="322" cm="1">
        <f t="array" ref="CB42">INDEX($H$6:$H$581,MATCH(1,($AY42=$A$6:$A$581)*(CB$33=$B$6:$B$581)*($AZ$3=$C$6:$C$581)*($K$35=$D$6:$D$581),0))</f>
        <v>3.8075999999999994</v>
      </c>
      <c r="CC42" s="322" cm="1">
        <f t="array" ref="CC42">INDEX($H$6:$H$581,MATCH(1,($AY42=$A$6:$A$581)*(CC$33=$B$6:$B$581)*($AZ$3=$C$6:$C$581)*($K$35=$D$6:$D$581),0))</f>
        <v>4.6265999999999998</v>
      </c>
      <c r="CD42" s="420"/>
      <c r="CE42" s="300">
        <v>900</v>
      </c>
      <c r="CF42" s="322" cm="1">
        <f t="array" ref="CF42">INDEX($H$6:$H$581,MATCH(1,($BE42=$A$6:$A$581)*(CF$33=$B$6:$B$581)*($AG$3=$C$6:$C$581)*($K$35=$D$6:$D$581),0))</f>
        <v>2.1799499999999998</v>
      </c>
      <c r="CG42" s="322" cm="1">
        <f t="array" ref="CG42">INDEX($H$6:$H$581,MATCH(1,($BE42=$A$6:$A$581)*(CG$33=$B$6:$B$581)*($AG$3=$C$6:$C$581)*($K$35=$D$6:$D$581),0))</f>
        <v>2.9989500000000002</v>
      </c>
      <c r="CH42" s="322" cm="1">
        <f t="array" ref="CH42">INDEX($H$6:$H$581,MATCH(1,($BE42=$A$6:$A$581)*(CH$33=$B$6:$B$581)*($AG$3=$C$6:$C$581)*($K$35=$D$6:$D$581),0))</f>
        <v>3.8179499999999997</v>
      </c>
      <c r="CI42" s="322" cm="1">
        <f t="array" ref="CI42">INDEX($H$6:$H$581,MATCH(1,($BE42=$A$6:$A$581)*(CI$33=$B$6:$B$581)*($AG$3=$C$6:$C$581)*($K$35=$D$6:$D$581),0))</f>
        <v>4.6369499999999997</v>
      </c>
    </row>
    <row r="43" spans="1:87" x14ac:dyDescent="0.25">
      <c r="A43" s="342">
        <v>200</v>
      </c>
      <c r="B43" s="342">
        <v>45</v>
      </c>
      <c r="C43" s="342">
        <v>1</v>
      </c>
      <c r="D43" s="342" t="s">
        <v>265</v>
      </c>
      <c r="E43" s="312">
        <f>'Int. Sensitivity-vert'!E43</f>
        <v>2.2177409100289878</v>
      </c>
      <c r="F43" s="287" t="str">
        <f>'Int. Sensitivity-vert'!F43</f>
        <v>B</v>
      </c>
      <c r="G43" s="312">
        <f>'Int. Sensitivity-vert'!G43</f>
        <v>2.3428999999999993</v>
      </c>
      <c r="H43" s="288">
        <f>'Int. Sensitivity-vert'!H43</f>
        <v>2.4520573588628518</v>
      </c>
      <c r="I43" s="313" t="str">
        <f>'Int. Sensitivity-vert'!I43</f>
        <v>B</v>
      </c>
      <c r="K43" s="299"/>
      <c r="L43" s="420"/>
      <c r="M43" s="300">
        <v>1000</v>
      </c>
      <c r="N43" s="322" cm="1">
        <f t="array" ref="N43">INDEX($E$6:$E$581,MATCH(1,($M43=$A$6:$A$581)*(N$33=$B$6:$B$581)*($O$3=$C$6:$C$581)*($K$35=$D$6:$D$581),0))</f>
        <v>2.7691002243274099</v>
      </c>
      <c r="O43" s="322" cm="1">
        <f t="array" ref="O43">INDEX($E$6:$E$581,MATCH(1,($M43=$A$6:$A$581)*(O$33=$B$6:$B$581)*($O$3=$C$6:$C$581)*($K$35=$D$6:$D$581),0))</f>
        <v>3.67910022432741</v>
      </c>
      <c r="P43" s="322" cm="1">
        <f t="array" ref="P43">INDEX($E$6:$E$581,MATCH(1,($M43=$A$6:$A$581)*(P$33=$B$6:$B$581)*($O$3=$C$6:$C$581)*($K$35=$D$6:$D$581),0))</f>
        <v>4.5891002243274102</v>
      </c>
      <c r="Q43" s="322" cm="1">
        <f t="array" ref="Q43">INDEX($E$6:$E$581,MATCH(1,($M43=$A$6:$A$581)*(Q$33=$B$6:$B$581)*($O$3=$C$6:$C$581)*($K$35=$D$6:$D$581),0))</f>
        <v>5.4991002243274103</v>
      </c>
      <c r="R43" s="420"/>
      <c r="S43" s="300">
        <v>1000</v>
      </c>
      <c r="T43" s="322" cm="1">
        <f t="array" ref="T43">INDEX($E$6:$E$581,MATCH(1,($S43=$A$6:$A$581)*(T$33=$B$6:$B$581)*($U$3=$C$6:$C$581)*($K$35=$D$6:$D$581),0))</f>
        <v>2.3790933922325808</v>
      </c>
      <c r="U43" s="322" cm="1">
        <f t="array" ref="U43">INDEX($E$6:$E$581,MATCH(1,($S43=$A$6:$A$581)*(U$33=$B$6:$B$581)*($U$3=$C$6:$C$581)*($K$35=$D$6:$D$581),0))</f>
        <v>2.8340933922325808</v>
      </c>
      <c r="V43" s="322" cm="1">
        <f t="array" ref="V43">INDEX($E$6:$E$581,MATCH(1,($S43=$A$6:$A$581)*(V$33=$B$6:$B$581)*($U$3=$C$6:$C$581)*($K$35=$D$6:$D$581),0))</f>
        <v>3.2890933922325809</v>
      </c>
      <c r="W43" s="322" cm="1">
        <f t="array" ref="W43">INDEX($E$6:$E$581,MATCH(1,($S43=$A$6:$A$581)*(W$33=$B$6:$B$581)*($U$3=$C$6:$C$581)*($K$35=$D$6:$D$581),0))</f>
        <v>3.744093392232581</v>
      </c>
      <c r="X43" s="420"/>
      <c r="Y43" s="300">
        <v>1000</v>
      </c>
      <c r="Z43" s="322" t="e" cm="1">
        <f t="array" ref="Z43">INDEX($E$6:$E$581,MATCH(1,($Y43=$A$6:$A$581)*(Z$33=$B$6:$B$581)*($AA$3=$C$6:$C$581)*($K$35=$D$6:$D$581),0))</f>
        <v>#VALUE!</v>
      </c>
      <c r="AA43" s="322" t="e" cm="1">
        <f t="array" ref="AA43">INDEX($E$6:$E$581,MATCH(1,($Y43=$A$6:$A$581)*(AA$33=$B$6:$B$581)*($AA$3=$C$6:$C$581)*($K$35=$D$6:$D$581),0))</f>
        <v>#VALUE!</v>
      </c>
      <c r="AB43" s="322" t="e" cm="1">
        <f t="array" ref="AB43">INDEX($E$6:$E$581,MATCH(1,($Y43=$A$6:$A$581)*(AB$33=$B$6:$B$581)*($AA$3=$C$6:$C$581)*($K$35=$D$6:$D$581),0))</f>
        <v>#VALUE!</v>
      </c>
      <c r="AC43" s="322" t="e" cm="1">
        <f t="array" ref="AC43">INDEX($E$6:$E$581,MATCH(1,($Y43=$A$6:$A$581)*(AC$33=$B$6:$B$581)*($AA$3=$C$6:$C$581)*($K$35=$D$6:$D$581),0))</f>
        <v>#VALUE!</v>
      </c>
      <c r="AD43" s="420"/>
      <c r="AE43" s="300">
        <v>1000</v>
      </c>
      <c r="AF43" s="322" t="e" cm="1">
        <f t="array" ref="AF43">INDEX($E$6:$E$581,MATCH(1,($AE43=$A$6:$A$581)*(AF$33=$B$6:$B$581)*($AG$3=$C$6:$C$581)*($K$35=$D$6:$D$581),0))</f>
        <v>#VALUE!</v>
      </c>
      <c r="AG43" s="322" t="e" cm="1">
        <f t="array" ref="AG43">INDEX($E$6:$E$581,MATCH(1,($AE43=$A$6:$A$581)*(AG$33=$B$6:$B$581)*($AG$3=$C$6:$C$581)*($K$35=$D$6:$D$581),0))</f>
        <v>#VALUE!</v>
      </c>
      <c r="AH43" s="322" t="e" cm="1">
        <f t="array" ref="AH43">INDEX($E$6:$E$581,MATCH(1,($AE43=$A$6:$A$581)*(AH$33=$B$6:$B$581)*($AG$3=$C$6:$C$581)*($K$35=$D$6:$D$581),0))</f>
        <v>#VALUE!</v>
      </c>
      <c r="AI43" s="335" t="e" cm="1">
        <f t="array" ref="AI43">INDEX($E$6:$E$581,MATCH(1,($AE43=$A$6:$A$581)*(AI$33=$B$6:$B$581)*($AG$3=$C$6:$C$581)*($K$35=$D$6:$D$581),0))</f>
        <v>#VALUE!</v>
      </c>
      <c r="AK43" s="299"/>
      <c r="AL43" s="420"/>
      <c r="AM43" s="300">
        <v>1000</v>
      </c>
      <c r="AN43" s="322" cm="1">
        <f t="array" ref="AN43">INDEX($G$6:$G$581,MATCH(1,($AM43=$A$6:$A$581)*(AN$33=$B$6:$B$581)*($AO$3=$C$6:$C$581)*($K$35=$D$6:$D$581),0))</f>
        <v>4.1908999999999992</v>
      </c>
      <c r="AO43" s="322" cm="1">
        <f t="array" ref="AO43">INDEX($G$6:$G$581,MATCH(1,($AM43=$A$6:$A$581)*(AO$33=$B$6:$B$581)*($AO$3=$C$6:$C$581)*($K$35=$D$6:$D$581),0))</f>
        <v>4.1908999999999992</v>
      </c>
      <c r="AP43" s="322" cm="1">
        <f t="array" ref="AP43">INDEX($G$6:$G$581,MATCH(1,($AM43=$A$6:$A$581)*(AP$33=$B$6:$B$581)*($AO$3=$C$6:$C$581)*($K$35=$D$6:$D$581),0))</f>
        <v>4.1908999999999992</v>
      </c>
      <c r="AQ43" s="322" cm="1">
        <f t="array" ref="AQ43">INDEX($G$6:$G$581,MATCH(1,($AM43=$A$6:$A$581)*(AQ$33=$B$6:$B$581)*($AO$3=$C$6:$C$581)*($K$35=$D$6:$D$581),0))</f>
        <v>4.1908999999999992</v>
      </c>
      <c r="AR43" s="420"/>
      <c r="AS43" s="300">
        <v>1000</v>
      </c>
      <c r="AT43" s="322" cm="1">
        <f t="array" ref="AT43">INDEX($G$6:$G$581,MATCH(1,($AS43=$A$6:$A$581)*(AT$33=$B$6:$B$581)*($AT$3=$C$6:$C$581)*($K$35=$D$6:$D$581),0))</f>
        <v>3.2195</v>
      </c>
      <c r="AU43" s="322" cm="1">
        <f t="array" ref="AU43">INDEX($G$6:$G$581,MATCH(1,($AS43=$A$6:$A$581)*(AU$33=$B$6:$B$581)*($AT$3=$C$6:$C$581)*($K$35=$D$6:$D$581),0))</f>
        <v>3.2195</v>
      </c>
      <c r="AV43" s="322" cm="1">
        <f t="array" ref="AV43">INDEX($G$6:$G$581,MATCH(1,($AS43=$A$6:$A$581)*(AV$33=$B$6:$B$581)*($AT$3=$C$6:$C$581)*($K$35=$D$6:$D$581),0))</f>
        <v>3.2195</v>
      </c>
      <c r="AW43" s="322" cm="1">
        <f t="array" ref="AW43">INDEX($G$6:$G$581,MATCH(1,($AS43=$A$6:$A$581)*(AW$33=$B$6:$B$581)*($AT$3=$C$6:$C$581)*($K$35=$D$6:$D$581),0))</f>
        <v>3.2195</v>
      </c>
      <c r="AX43" s="420"/>
      <c r="AY43" s="300">
        <v>1000</v>
      </c>
      <c r="AZ43" s="322" cm="1">
        <f t="array" ref="AZ43">INDEX($G$6:$G$581,MATCH(1,($AY43=$A$6:$A$581)*(AZ$33=$B$6:$B$581)*($AZ$3=$C$6:$C$581)*($K$35=$D$6:$D$581),0))</f>
        <v>3.0181</v>
      </c>
      <c r="BA43" s="322" cm="1">
        <f t="array" ref="BA43">INDEX($G$6:$G$581,MATCH(1,($AY43=$A$6:$A$581)*(BA$33=$B$6:$B$581)*($AZ$3=$C$6:$C$581)*($K$35=$D$6:$D$581),0))</f>
        <v>3.0181</v>
      </c>
      <c r="BB43" s="322" cm="1">
        <f t="array" ref="BB43">INDEX($G$6:$G$581,MATCH(1,($AY43=$A$6:$A$581)*(BB$33=$B$6:$B$581)*($AZ$3=$C$6:$C$581)*($K$35=$D$6:$D$581),0))</f>
        <v>3.0181</v>
      </c>
      <c r="BC43" s="322" cm="1">
        <f t="array" ref="BC43">INDEX($G$6:$G$581,MATCH(1,($AY43=$A$6:$A$581)*(BC$33=$B$6:$B$581)*($AZ$3=$C$6:$C$581)*($K$35=$D$6:$D$581),0))</f>
        <v>3.0181</v>
      </c>
      <c r="BD43" s="420"/>
      <c r="BE43" s="300">
        <v>1000</v>
      </c>
      <c r="BF43" s="322" cm="1">
        <f t="array" ref="BF43">INDEX($G$6:$G$581,MATCH(1,($BE43=$A$6:$A$581)*(BF$33=$B$6:$B$581)*($AG$3=$C$6:$C$581)*($K$35=$D$6:$D$581),0))</f>
        <v>3.0091999999999994</v>
      </c>
      <c r="BG43" s="322" cm="1">
        <f t="array" ref="BG43">INDEX($G$6:$G$581,MATCH(1,($BE43=$A$6:$A$581)*(BG$33=$B$6:$B$581)*($AG$3=$C$6:$C$581)*($K$35=$D$6:$D$581),0))</f>
        <v>3.0091999999999994</v>
      </c>
      <c r="BH43" s="322" cm="1">
        <f t="array" ref="BH43">INDEX($G$6:$G$581,MATCH(1,($BE43=$A$6:$A$581)*(BH$33=$B$6:$B$581)*($AG$3=$C$6:$C$581)*($K$35=$D$6:$D$581),0))</f>
        <v>3.0091999999999994</v>
      </c>
      <c r="BI43" s="322" cm="1">
        <f t="array" ref="BI43">INDEX($G$6:$G$581,MATCH(1,($BE43=$A$6:$A$581)*(BI$33=$B$6:$B$581)*($AG$3=$C$6:$C$581)*($K$35=$D$6:$D$581),0))</f>
        <v>3.0091999999999994</v>
      </c>
      <c r="BK43" s="299"/>
      <c r="BL43" s="420"/>
      <c r="BM43" s="300">
        <v>1000</v>
      </c>
      <c r="BN43" s="322" cm="1">
        <f t="array" ref="BN43">INDEX($H$6:$H$581,MATCH(1,($AM43=$A$6:$A$581)*(BN$33=$B$6:$B$581)*($AO$3=$C$6:$C$581)*($K$35=$D$6:$D$581),0))</f>
        <v>3.5559000000000003</v>
      </c>
      <c r="BO43" s="322" cm="1">
        <f t="array" ref="BO43">INDEX($H$6:$H$581,MATCH(1,($AM43=$A$6:$A$581)*(BO$33=$B$6:$B$581)*($AO$3=$C$6:$C$581)*($K$35=$D$6:$D$581),0))</f>
        <v>4.4658999999999995</v>
      </c>
      <c r="BP43" s="322" cm="1">
        <f t="array" ref="BP43">INDEX($H$6:$H$581,MATCH(1,($AM43=$A$6:$A$581)*(BP$33=$B$6:$B$581)*($AO$3=$C$6:$C$581)*($K$35=$D$6:$D$581),0))</f>
        <v>5.3758999999999997</v>
      </c>
      <c r="BQ43" s="322" cm="1">
        <f t="array" ref="BQ43">INDEX($H$6:$H$581,MATCH(1,($AM43=$A$6:$A$581)*(BQ$33=$B$6:$B$581)*($AO$3=$C$6:$C$581)*($K$35=$D$6:$D$581),0))</f>
        <v>6.2858999999999998</v>
      </c>
      <c r="BR43" s="420"/>
      <c r="BS43" s="300">
        <v>1000</v>
      </c>
      <c r="BT43" s="322" cm="1">
        <f t="array" ref="BT43">INDEX($H$6:$H$581,MATCH(1,($AS43=$A$6:$A$581)*(BT$33=$B$6:$B$581)*($AT$3=$C$6:$C$581)*($K$35=$D$6:$D$581),0))</f>
        <v>2.5845000000000002</v>
      </c>
      <c r="BU43" s="322" cm="1">
        <f t="array" ref="BU43">INDEX($H$6:$H$581,MATCH(1,($AS43=$A$6:$A$581)*(BU$33=$B$6:$B$581)*($AT$3=$C$6:$C$581)*($K$35=$D$6:$D$581),0))</f>
        <v>3.4944999999999999</v>
      </c>
      <c r="BV43" s="322" cm="1">
        <f t="array" ref="BV43">INDEX($H$6:$H$581,MATCH(1,($AS43=$A$6:$A$581)*(BV$33=$B$6:$B$581)*($AT$3=$C$6:$C$581)*($K$35=$D$6:$D$581),0))</f>
        <v>4.4045000000000005</v>
      </c>
      <c r="BW43" s="322" cm="1">
        <f t="array" ref="BW43">INDEX($H$6:$H$581,MATCH(1,($AS43=$A$6:$A$581)*(BW$33=$B$6:$B$581)*($AT$3=$C$6:$C$581)*($K$35=$D$6:$D$581),0))</f>
        <v>5.3144999999999998</v>
      </c>
      <c r="BX43" s="420"/>
      <c r="BY43" s="300">
        <v>1000</v>
      </c>
      <c r="BZ43" s="322" cm="1">
        <f t="array" ref="BZ43">INDEX($H$6:$H$581,MATCH(1,($AY43=$A$6:$A$581)*(BZ$33=$B$6:$B$581)*($AZ$3=$C$6:$C$581)*($K$35=$D$6:$D$581),0))</f>
        <v>2.3830999999999998</v>
      </c>
      <c r="CA43" s="322" cm="1">
        <f t="array" ref="CA43">INDEX($H$6:$H$581,MATCH(1,($AY43=$A$6:$A$581)*(CA$33=$B$6:$B$581)*($AZ$3=$C$6:$C$581)*($K$35=$D$6:$D$581),0))</f>
        <v>3.2930999999999999</v>
      </c>
      <c r="CB43" s="322" cm="1">
        <f t="array" ref="CB43">INDEX($H$6:$H$581,MATCH(1,($AY43=$A$6:$A$581)*(CB$33=$B$6:$B$581)*($AZ$3=$C$6:$C$581)*($K$35=$D$6:$D$581),0))</f>
        <v>4.2031000000000001</v>
      </c>
      <c r="CC43" s="322" cm="1">
        <f t="array" ref="CC43">INDEX($H$6:$H$581,MATCH(1,($AY43=$A$6:$A$581)*(CC$33=$B$6:$B$581)*($AZ$3=$C$6:$C$581)*($K$35=$D$6:$D$581),0))</f>
        <v>5.1130999999999993</v>
      </c>
      <c r="CD43" s="420"/>
      <c r="CE43" s="300">
        <v>1000</v>
      </c>
      <c r="CF43" s="322" cm="1">
        <f t="array" ref="CF43">INDEX($H$6:$H$581,MATCH(1,($BE43=$A$6:$A$581)*(CF$33=$B$6:$B$581)*($AG$3=$C$6:$C$581)*($K$35=$D$6:$D$581),0))</f>
        <v>2.3742000000000001</v>
      </c>
      <c r="CG43" s="322" cm="1">
        <f t="array" ref="CG43">INDEX($H$6:$H$581,MATCH(1,($BE43=$A$6:$A$581)*(CG$33=$B$6:$B$581)*($AG$3=$C$6:$C$581)*($K$35=$D$6:$D$581),0))</f>
        <v>3.2842000000000002</v>
      </c>
      <c r="CH43" s="322" cm="1">
        <f t="array" ref="CH43">INDEX($H$6:$H$581,MATCH(1,($BE43=$A$6:$A$581)*(CH$33=$B$6:$B$581)*($AG$3=$C$6:$C$581)*($K$35=$D$6:$D$581),0))</f>
        <v>4.1942000000000004</v>
      </c>
      <c r="CI43" s="322" cm="1">
        <f t="array" ref="CI43">INDEX($H$6:$H$581,MATCH(1,($BE43=$A$6:$A$581)*(CI$33=$B$6:$B$581)*($AG$3=$C$6:$C$581)*($K$35=$D$6:$D$581),0))</f>
        <v>5.1042000000000005</v>
      </c>
    </row>
    <row r="44" spans="1:87" x14ac:dyDescent="0.25">
      <c r="A44" s="342">
        <v>300</v>
      </c>
      <c r="B44" s="342">
        <v>45</v>
      </c>
      <c r="C44" s="342">
        <v>1</v>
      </c>
      <c r="D44" s="342" t="s">
        <v>265</v>
      </c>
      <c r="E44" s="312">
        <f>'Int. Sensitivity-vert'!E44</f>
        <v>2.6414659100289879</v>
      </c>
      <c r="F44" s="287" t="str">
        <f>'Int. Sensitivity-vert'!F44</f>
        <v>B</v>
      </c>
      <c r="G44" s="312">
        <f>'Int. Sensitivity-vert'!G44</f>
        <v>2.5738999999999992</v>
      </c>
      <c r="H44" s="288">
        <f>'Int. Sensitivity-vert'!H44</f>
        <v>3.09336917518681</v>
      </c>
      <c r="I44" s="313" t="str">
        <f>'Int. Sensitivity-vert'!I44</f>
        <v>B</v>
      </c>
      <c r="K44" s="299"/>
      <c r="L44" s="420"/>
      <c r="M44" s="300">
        <v>1100</v>
      </c>
      <c r="N44" s="322" cm="1">
        <f t="array" ref="N44">INDEX($E$6:$E$581,MATCH(1,($M44=$A$6:$A$581)*(N$33=$B$6:$B$581)*($O$3=$C$6:$C$581)*($K$35=$D$6:$D$581),0))</f>
        <v>2.9164269001337408</v>
      </c>
      <c r="O44" s="322" cm="1">
        <f t="array" ref="O44">INDEX($E$6:$E$581,MATCH(1,($M44=$A$6:$A$581)*(O$33=$B$6:$B$581)*($O$3=$C$6:$C$581)*($K$35=$D$6:$D$581),0))</f>
        <v>3.9174269001337412</v>
      </c>
      <c r="P44" s="322" cm="1">
        <f t="array" ref="P44">INDEX($E$6:$E$581,MATCH(1,($M44=$A$6:$A$581)*(P$33=$B$6:$B$581)*($O$3=$C$6:$C$581)*($K$35=$D$6:$D$581),0))</f>
        <v>4.918426900133742</v>
      </c>
      <c r="Q44" s="322" cm="1">
        <f t="array" ref="Q44">INDEX($E$6:$E$581,MATCH(1,($M44=$A$6:$A$581)*(Q$33=$B$6:$B$581)*($O$3=$C$6:$C$581)*($K$35=$D$6:$D$581),0))</f>
        <v>5.9194269001337414</v>
      </c>
      <c r="R44" s="420"/>
      <c r="S44" s="300">
        <v>1100</v>
      </c>
      <c r="T44" s="322" cm="1">
        <f t="array" ref="T44">INDEX($E$6:$E$581,MATCH(1,($S44=$A$6:$A$581)*(T$33=$B$6:$B$581)*($U$3=$C$6:$C$581)*($K$35=$D$6:$D$581),0))</f>
        <v>2.4578031694810978</v>
      </c>
      <c r="U44" s="322" cm="1">
        <f t="array" ref="U44">INDEX($E$6:$E$581,MATCH(1,($S44=$A$6:$A$581)*(U$33=$B$6:$B$581)*($U$3=$C$6:$C$581)*($K$35=$D$6:$D$581),0))</f>
        <v>2.9583031694810975</v>
      </c>
      <c r="V44" s="322" cm="1">
        <f t="array" ref="V44">INDEX($E$6:$E$581,MATCH(1,($S44=$A$6:$A$581)*(V$33=$B$6:$B$581)*($U$3=$C$6:$C$581)*($K$35=$D$6:$D$581),0))</f>
        <v>3.4588031694810977</v>
      </c>
      <c r="W44" s="322" cm="1">
        <f t="array" ref="W44">INDEX($E$6:$E$581,MATCH(1,($S44=$A$6:$A$581)*(W$33=$B$6:$B$581)*($U$3=$C$6:$C$581)*($K$35=$D$6:$D$581),0))</f>
        <v>3.9593031694810978</v>
      </c>
      <c r="X44" s="420"/>
      <c r="Y44" s="300">
        <v>1100</v>
      </c>
      <c r="Z44" s="322" t="e" cm="1">
        <f t="array" ref="Z44">INDEX($E$6:$E$581,MATCH(1,($Y44=$A$6:$A$581)*(Z$33=$B$6:$B$581)*($AA$3=$C$6:$C$581)*($K$35=$D$6:$D$581),0))</f>
        <v>#VALUE!</v>
      </c>
      <c r="AA44" s="322" t="e" cm="1">
        <f t="array" ref="AA44">INDEX($E$6:$E$581,MATCH(1,($Y44=$A$6:$A$581)*(AA$33=$B$6:$B$581)*($AA$3=$C$6:$C$581)*($K$35=$D$6:$D$581),0))</f>
        <v>#VALUE!</v>
      </c>
      <c r="AB44" s="322" t="e" cm="1">
        <f t="array" ref="AB44">INDEX($E$6:$E$581,MATCH(1,($Y44=$A$6:$A$581)*(AB$33=$B$6:$B$581)*($AA$3=$C$6:$C$581)*($K$35=$D$6:$D$581),0))</f>
        <v>#VALUE!</v>
      </c>
      <c r="AC44" s="322" t="e" cm="1">
        <f t="array" ref="AC44">INDEX($E$6:$E$581,MATCH(1,($Y44=$A$6:$A$581)*(AC$33=$B$6:$B$581)*($AA$3=$C$6:$C$581)*($K$35=$D$6:$D$581),0))</f>
        <v>#VALUE!</v>
      </c>
      <c r="AD44" s="420"/>
      <c r="AE44" s="300">
        <v>1100</v>
      </c>
      <c r="AF44" s="322" t="e" cm="1">
        <f t="array" ref="AF44">INDEX($E$6:$E$581,MATCH(1,($AE44=$A$6:$A$581)*(AF$33=$B$6:$B$581)*($AG$3=$C$6:$C$581)*($K$35=$D$6:$D$581),0))</f>
        <v>#VALUE!</v>
      </c>
      <c r="AG44" s="322" t="e" cm="1">
        <f t="array" ref="AG44">INDEX($E$6:$E$581,MATCH(1,($AE44=$A$6:$A$581)*(AG$33=$B$6:$B$581)*($AG$3=$C$6:$C$581)*($K$35=$D$6:$D$581),0))</f>
        <v>#VALUE!</v>
      </c>
      <c r="AH44" s="322" t="e" cm="1">
        <f t="array" ref="AH44">INDEX($E$6:$E$581,MATCH(1,($AE44=$A$6:$A$581)*(AH$33=$B$6:$B$581)*($AG$3=$C$6:$C$581)*($K$35=$D$6:$D$581),0))</f>
        <v>#VALUE!</v>
      </c>
      <c r="AI44" s="335" t="e" cm="1">
        <f t="array" ref="AI44">INDEX($E$6:$E$581,MATCH(1,($AE44=$A$6:$A$581)*(AI$33=$B$6:$B$581)*($AG$3=$C$6:$C$581)*($K$35=$D$6:$D$581),0))</f>
        <v>#VALUE!</v>
      </c>
      <c r="AK44" s="299"/>
      <c r="AL44" s="420"/>
      <c r="AM44" s="300">
        <v>1100</v>
      </c>
      <c r="AN44" s="322" cm="1">
        <f t="array" ref="AN44">INDEX($G$6:$G$581,MATCH(1,($AM44=$A$6:$A$581)*(AN$33=$B$6:$B$581)*($AO$3=$C$6:$C$581)*($K$35=$D$6:$D$581),0))</f>
        <v>4.4218999999999991</v>
      </c>
      <c r="AO44" s="322" cm="1">
        <f t="array" ref="AO44">INDEX($G$6:$G$581,MATCH(1,($AM44=$A$6:$A$581)*(AO$33=$B$6:$B$581)*($AO$3=$C$6:$C$581)*($K$35=$D$6:$D$581),0))</f>
        <v>4.4218999999999991</v>
      </c>
      <c r="AP44" s="322" cm="1">
        <f t="array" ref="AP44">INDEX($G$6:$G$581,MATCH(1,($AM44=$A$6:$A$581)*(AP$33=$B$6:$B$581)*($AO$3=$C$6:$C$581)*($K$35=$D$6:$D$581),0))</f>
        <v>4.4218999999999991</v>
      </c>
      <c r="AQ44" s="322" cm="1">
        <f t="array" ref="AQ44">INDEX($G$6:$G$581,MATCH(1,($AM44=$A$6:$A$581)*(AQ$33=$B$6:$B$581)*($AO$3=$C$6:$C$581)*($K$35=$D$6:$D$581),0))</f>
        <v>4.4218999999999991</v>
      </c>
      <c r="AR44" s="420"/>
      <c r="AS44" s="300">
        <v>1100</v>
      </c>
      <c r="AT44" s="322" cm="1">
        <f t="array" ref="AT44">INDEX($G$6:$G$581,MATCH(1,($AS44=$A$6:$A$581)*(AT$33=$B$6:$B$581)*($AT$3=$C$6:$C$581)*($K$35=$D$6:$D$581),0))</f>
        <v>3.335</v>
      </c>
      <c r="AU44" s="322" cm="1">
        <f t="array" ref="AU44">INDEX($G$6:$G$581,MATCH(1,($AS44=$A$6:$A$581)*(AU$33=$B$6:$B$581)*($AT$3=$C$6:$C$581)*($K$35=$D$6:$D$581),0))</f>
        <v>3.335</v>
      </c>
      <c r="AV44" s="322" cm="1">
        <f t="array" ref="AV44">INDEX($G$6:$G$581,MATCH(1,($AS44=$A$6:$A$581)*(AV$33=$B$6:$B$581)*($AT$3=$C$6:$C$581)*($K$35=$D$6:$D$581),0))</f>
        <v>3.335</v>
      </c>
      <c r="AW44" s="322" cm="1">
        <f t="array" ref="AW44">INDEX($G$6:$G$581,MATCH(1,($AS44=$A$6:$A$581)*(AW$33=$B$6:$B$581)*($AT$3=$C$6:$C$581)*($K$35=$D$6:$D$581),0))</f>
        <v>3.335</v>
      </c>
      <c r="AX44" s="420"/>
      <c r="AY44" s="300">
        <v>1100</v>
      </c>
      <c r="AZ44" s="322" cm="1">
        <f t="array" ref="AZ44">INDEX($G$6:$G$581,MATCH(1,($AY44=$A$6:$A$581)*(AZ$33=$B$6:$B$581)*($AZ$3=$C$6:$C$581)*($K$35=$D$6:$D$581),0))</f>
        <v>3.0951</v>
      </c>
      <c r="BA44" s="322" cm="1">
        <f t="array" ref="BA44">INDEX($G$6:$G$581,MATCH(1,($AY44=$A$6:$A$581)*(BA$33=$B$6:$B$581)*($AZ$3=$C$6:$C$581)*($K$35=$D$6:$D$581),0))</f>
        <v>3.0951</v>
      </c>
      <c r="BB44" s="322" cm="1">
        <f t="array" ref="BB44">INDEX($G$6:$G$581,MATCH(1,($AY44=$A$6:$A$581)*(BB$33=$B$6:$B$581)*($AZ$3=$C$6:$C$581)*($K$35=$D$6:$D$581),0))</f>
        <v>3.0951</v>
      </c>
      <c r="BC44" s="322" cm="1">
        <f t="array" ref="BC44">INDEX($G$6:$G$581,MATCH(1,($AY44=$A$6:$A$581)*(BC$33=$B$6:$B$581)*($AZ$3=$C$6:$C$581)*($K$35=$D$6:$D$581),0))</f>
        <v>3.0951</v>
      </c>
      <c r="BD44" s="420"/>
      <c r="BE44" s="300">
        <v>1100</v>
      </c>
      <c r="BF44" s="322" cm="1">
        <f t="array" ref="BF44">INDEX($G$6:$G$581,MATCH(1,($BE44=$A$6:$A$581)*(BF$33=$B$6:$B$581)*($AG$3=$C$6:$C$581)*($K$35=$D$6:$D$581),0))</f>
        <v>3.0669499999999998</v>
      </c>
      <c r="BG44" s="322" cm="1">
        <f t="array" ref="BG44">INDEX($G$6:$G$581,MATCH(1,($BE44=$A$6:$A$581)*(BG$33=$B$6:$B$581)*($AG$3=$C$6:$C$581)*($K$35=$D$6:$D$581),0))</f>
        <v>3.0669499999999998</v>
      </c>
      <c r="BH44" s="322" cm="1">
        <f t="array" ref="BH44">INDEX($G$6:$G$581,MATCH(1,($BE44=$A$6:$A$581)*(BH$33=$B$6:$B$581)*($AG$3=$C$6:$C$581)*($K$35=$D$6:$D$581),0))</f>
        <v>3.0669499999999998</v>
      </c>
      <c r="BI44" s="322" cm="1">
        <f t="array" ref="BI44">INDEX($G$6:$G$581,MATCH(1,($BE44=$A$6:$A$581)*(BI$33=$B$6:$B$581)*($AG$3=$C$6:$C$581)*($K$35=$D$6:$D$581),0))</f>
        <v>3.0669499999999998</v>
      </c>
      <c r="BK44" s="299"/>
      <c r="BL44" s="420"/>
      <c r="BM44" s="300">
        <v>1100</v>
      </c>
      <c r="BN44" s="322" cm="1">
        <f t="array" ref="BN44">INDEX($H$6:$H$581,MATCH(1,($AM44=$A$6:$A$581)*(BN$33=$B$6:$B$581)*($AO$3=$C$6:$C$581)*($K$35=$D$6:$D$581),0))</f>
        <v>3.9234</v>
      </c>
      <c r="BO44" s="322" cm="1">
        <f t="array" ref="BO44">INDEX($H$6:$H$581,MATCH(1,($AM44=$A$6:$A$581)*(BO$33=$B$6:$B$581)*($AO$3=$C$6:$C$581)*($K$35=$D$6:$D$581),0))</f>
        <v>4.9244000000000003</v>
      </c>
      <c r="BP44" s="322" cm="1">
        <f t="array" ref="BP44">INDEX($H$6:$H$581,MATCH(1,($AM44=$A$6:$A$581)*(BP$33=$B$6:$B$581)*($AO$3=$C$6:$C$581)*($K$35=$D$6:$D$581),0))</f>
        <v>5.9253999999999998</v>
      </c>
      <c r="BQ44" s="322" cm="1">
        <f t="array" ref="BQ44">INDEX($H$6:$H$581,MATCH(1,($AM44=$A$6:$A$581)*(BQ$33=$B$6:$B$581)*($AO$3=$C$6:$C$581)*($K$35=$D$6:$D$581),0))</f>
        <v>6.9264000000000001</v>
      </c>
      <c r="BR44" s="420"/>
      <c r="BS44" s="300">
        <v>1100</v>
      </c>
      <c r="BT44" s="322" cm="1">
        <f t="array" ref="BT44">INDEX($H$6:$H$581,MATCH(1,($AS44=$A$6:$A$581)*(BT$33=$B$6:$B$581)*($AT$3=$C$6:$C$581)*($K$35=$D$6:$D$581),0))</f>
        <v>2.8365</v>
      </c>
      <c r="BU44" s="322" cm="1">
        <f t="array" ref="BU44">INDEX($H$6:$H$581,MATCH(1,($AS44=$A$6:$A$581)*(BU$33=$B$6:$B$581)*($AT$3=$C$6:$C$581)*($K$35=$D$6:$D$581),0))</f>
        <v>3.8374999999999999</v>
      </c>
      <c r="BV44" s="322" cm="1">
        <f t="array" ref="BV44">INDEX($H$6:$H$581,MATCH(1,($AS44=$A$6:$A$581)*(BV$33=$B$6:$B$581)*($AT$3=$C$6:$C$581)*($K$35=$D$6:$D$581),0))</f>
        <v>4.8384999999999998</v>
      </c>
      <c r="BW44" s="322" cm="1">
        <f t="array" ref="BW44">INDEX($H$6:$H$581,MATCH(1,($AS44=$A$6:$A$581)*(BW$33=$B$6:$B$581)*($AT$3=$C$6:$C$581)*($K$35=$D$6:$D$581),0))</f>
        <v>5.8395000000000001</v>
      </c>
      <c r="BX44" s="420"/>
      <c r="BY44" s="300">
        <v>1100</v>
      </c>
      <c r="BZ44" s="322" cm="1">
        <f t="array" ref="BZ44">INDEX($H$6:$H$581,MATCH(1,($AY44=$A$6:$A$581)*(BZ$33=$B$6:$B$581)*($AZ$3=$C$6:$C$581)*($K$35=$D$6:$D$581),0))</f>
        <v>2.5965999999999996</v>
      </c>
      <c r="CA44" s="322" cm="1">
        <f t="array" ref="CA44">INDEX($H$6:$H$581,MATCH(1,($AY44=$A$6:$A$581)*(CA$33=$B$6:$B$581)*($AZ$3=$C$6:$C$581)*($K$35=$D$6:$D$581),0))</f>
        <v>3.5975999999999999</v>
      </c>
      <c r="CB44" s="322" cm="1">
        <f t="array" ref="CB44">INDEX($H$6:$H$581,MATCH(1,($AY44=$A$6:$A$581)*(CB$33=$B$6:$B$581)*($AZ$3=$C$6:$C$581)*($K$35=$D$6:$D$581),0))</f>
        <v>4.5985999999999994</v>
      </c>
      <c r="CC44" s="322" cm="1">
        <f t="array" ref="CC44">INDEX($H$6:$H$581,MATCH(1,($AY44=$A$6:$A$581)*(CC$33=$B$6:$B$581)*($AZ$3=$C$6:$C$581)*($K$35=$D$6:$D$581),0))</f>
        <v>5.5996000000000006</v>
      </c>
      <c r="CD44" s="420"/>
      <c r="CE44" s="300">
        <v>1100</v>
      </c>
      <c r="CF44" s="322" cm="1">
        <f t="array" ref="CF44">INDEX($H$6:$H$581,MATCH(1,($BE44=$A$6:$A$581)*(CF$33=$B$6:$B$581)*($AG$3=$C$6:$C$581)*($K$35=$D$6:$D$581),0))</f>
        <v>2.5684500000000003</v>
      </c>
      <c r="CG44" s="322" cm="1">
        <f t="array" ref="CG44">INDEX($H$6:$H$581,MATCH(1,($BE44=$A$6:$A$581)*(CG$33=$B$6:$B$581)*($AG$3=$C$6:$C$581)*($K$35=$D$6:$D$581),0))</f>
        <v>3.5694500000000002</v>
      </c>
      <c r="CH44" s="322" cm="1">
        <f t="array" ref="CH44">INDEX($H$6:$H$581,MATCH(1,($BE44=$A$6:$A$581)*(CH$33=$B$6:$B$581)*($AG$3=$C$6:$C$581)*($K$35=$D$6:$D$581),0))</f>
        <v>4.5704500000000001</v>
      </c>
      <c r="CI44" s="322" cm="1">
        <f t="array" ref="CI44">INDEX($H$6:$H$581,MATCH(1,($BE44=$A$6:$A$581)*(CI$33=$B$6:$B$581)*($AG$3=$C$6:$C$581)*($K$35=$D$6:$D$581),0))</f>
        <v>5.5714500000000005</v>
      </c>
    </row>
    <row r="45" spans="1:87" ht="16.5" thickBot="1" x14ac:dyDescent="0.3">
      <c r="A45" s="342">
        <v>400</v>
      </c>
      <c r="B45" s="342">
        <v>45</v>
      </c>
      <c r="C45" s="342">
        <v>1</v>
      </c>
      <c r="D45" s="342" t="s">
        <v>265</v>
      </c>
      <c r="E45" s="312">
        <f>'Int. Sensitivity-vert'!E45</f>
        <v>3.0651909100289876</v>
      </c>
      <c r="F45" s="287" t="str">
        <f>'Int. Sensitivity-vert'!F45</f>
        <v>C</v>
      </c>
      <c r="G45" s="312">
        <f>'Int. Sensitivity-vert'!G45</f>
        <v>2.8048999999999999</v>
      </c>
      <c r="H45" s="288">
        <f>'Int. Sensitivity-vert'!H45</f>
        <v>3.7349096330469704</v>
      </c>
      <c r="I45" s="313" t="str">
        <f>'Int. Sensitivity-vert'!I45</f>
        <v>C</v>
      </c>
      <c r="K45" s="337"/>
      <c r="L45" s="421"/>
      <c r="M45" s="338">
        <v>1200</v>
      </c>
      <c r="N45" s="339" cm="1">
        <f t="array" ref="N45">INDEX($E$6:$E$581,MATCH(1,($M45=$A$6:$A$581)*(N$33=$B$6:$B$581)*($O$3=$C$6:$C$581)*($K$35=$D$6:$D$581),0))</f>
        <v>3.0639297089173456</v>
      </c>
      <c r="O45" s="339" cm="1">
        <f t="array" ref="O45">INDEX($E$6:$E$581,MATCH(1,($M45=$A$6:$A$581)*(O$33=$B$6:$B$581)*($O$3=$C$6:$C$581)*($K$35=$D$6:$D$581),0))</f>
        <v>4.1559297089173457</v>
      </c>
      <c r="P45" s="339" cm="1">
        <f t="array" ref="P45">INDEX($E$6:$E$581,MATCH(1,($M45=$A$6:$A$581)*(P$33=$B$6:$B$581)*($O$3=$C$6:$C$581)*($K$35=$D$6:$D$581),0))</f>
        <v>5.2479297089173453</v>
      </c>
      <c r="Q45" s="339" cm="1">
        <f t="array" ref="Q45">INDEX($E$6:$E$581,MATCH(1,($M45=$A$6:$A$581)*(Q$33=$B$6:$B$581)*($O$3=$C$6:$C$581)*($K$35=$D$6:$D$581),0))</f>
        <v>6.339929708917345</v>
      </c>
      <c r="R45" s="421"/>
      <c r="S45" s="338">
        <v>1200</v>
      </c>
      <c r="T45" s="339" cm="1">
        <f t="array" ref="T45">INDEX($E$6:$E$581,MATCH(1,($S45=$A$6:$A$581)*(T$33=$B$6:$B$581)*($U$3=$C$6:$C$581)*($K$35=$D$6:$D$581),0))</f>
        <v>2.5368166021630603</v>
      </c>
      <c r="U45" s="339" cm="1">
        <f t="array" ref="U45">INDEX($E$6:$E$581,MATCH(1,($S45=$A$6:$A$581)*(U$33=$B$6:$B$581)*($U$3=$C$6:$C$581)*($K$35=$D$6:$D$581),0))</f>
        <v>3.0828166021630605</v>
      </c>
      <c r="V45" s="339" cm="1">
        <f t="array" ref="V45">INDEX($E$6:$E$581,MATCH(1,($S45=$A$6:$A$581)*(V$33=$B$6:$B$581)*($U$3=$C$6:$C$581)*($K$35=$D$6:$D$581),0))</f>
        <v>3.6288166021630599</v>
      </c>
      <c r="W45" s="339" cm="1">
        <f t="array" ref="W45">INDEX($E$6:$E$581,MATCH(1,($S45=$A$6:$A$581)*(W$33=$B$6:$B$581)*($U$3=$C$6:$C$581)*($K$35=$D$6:$D$581),0))</f>
        <v>4.1748166021630597</v>
      </c>
      <c r="X45" s="421"/>
      <c r="Y45" s="338">
        <v>1200</v>
      </c>
      <c r="Z45" s="339" t="e" cm="1">
        <f t="array" ref="Z45">INDEX($E$6:$E$581,MATCH(1,($Y45=$A$6:$A$581)*(Z$33=$B$6:$B$581)*($AA$3=$C$6:$C$581)*($K$35=$D$6:$D$581),0))</f>
        <v>#VALUE!</v>
      </c>
      <c r="AA45" s="339" t="e" cm="1">
        <f t="array" ref="AA45">INDEX($E$6:$E$581,MATCH(1,($Y45=$A$6:$A$581)*(AA$33=$B$6:$B$581)*($AA$3=$C$6:$C$581)*($K$35=$D$6:$D$581),0))</f>
        <v>#VALUE!</v>
      </c>
      <c r="AB45" s="339" t="e" cm="1">
        <f t="array" ref="AB45">INDEX($E$6:$E$581,MATCH(1,($Y45=$A$6:$A$581)*(AB$33=$B$6:$B$581)*($AA$3=$C$6:$C$581)*($K$35=$D$6:$D$581),0))</f>
        <v>#VALUE!</v>
      </c>
      <c r="AC45" s="339" t="e" cm="1">
        <f t="array" ref="AC45">INDEX($E$6:$E$581,MATCH(1,($Y45=$A$6:$A$581)*(AC$33=$B$6:$B$581)*($AA$3=$C$6:$C$581)*($K$35=$D$6:$D$581),0))</f>
        <v>#VALUE!</v>
      </c>
      <c r="AD45" s="421"/>
      <c r="AE45" s="338">
        <v>1200</v>
      </c>
      <c r="AF45" s="339" t="e" cm="1">
        <f t="array" ref="AF45">INDEX($E$6:$E$581,MATCH(1,($AE45=$A$6:$A$581)*(AF$33=$B$6:$B$581)*($AG$3=$C$6:$C$581)*($K$35=$D$6:$D$581),0))</f>
        <v>#VALUE!</v>
      </c>
      <c r="AG45" s="339" t="e" cm="1">
        <f t="array" ref="AG45">INDEX($E$6:$E$581,MATCH(1,($AE45=$A$6:$A$581)*(AG$33=$B$6:$B$581)*($AG$3=$C$6:$C$581)*($K$35=$D$6:$D$581),0))</f>
        <v>#VALUE!</v>
      </c>
      <c r="AH45" s="339" t="e" cm="1">
        <f t="array" ref="AH45">INDEX($E$6:$E$581,MATCH(1,($AE45=$A$6:$A$581)*(AH$33=$B$6:$B$581)*($AG$3=$C$6:$C$581)*($K$35=$D$6:$D$581),0))</f>
        <v>#VALUE!</v>
      </c>
      <c r="AI45" s="340" t="e" cm="1">
        <f t="array" ref="AI45">INDEX($E$6:$E$581,MATCH(1,($AE45=$A$6:$A$581)*(AI$33=$B$6:$B$581)*($AG$3=$C$6:$C$581)*($K$35=$D$6:$D$581),0))</f>
        <v>#VALUE!</v>
      </c>
      <c r="AK45" s="337"/>
      <c r="AL45" s="421"/>
      <c r="AM45" s="338">
        <v>1200</v>
      </c>
      <c r="AN45" s="322" cm="1">
        <f t="array" ref="AN45">INDEX($G$6:$G$581,MATCH(1,($AM45=$A$6:$A$581)*(AN$33=$B$6:$B$581)*($AO$3=$C$6:$C$581)*($K$35=$D$6:$D$581),0))</f>
        <v>4.6528999999999989</v>
      </c>
      <c r="AO45" s="322" cm="1">
        <f t="array" ref="AO45">INDEX($G$6:$G$581,MATCH(1,($AM45=$A$6:$A$581)*(AO$33=$B$6:$B$581)*($AO$3=$C$6:$C$581)*($K$35=$D$6:$D$581),0))</f>
        <v>4.6528999999999989</v>
      </c>
      <c r="AP45" s="322" cm="1">
        <f t="array" ref="AP45">INDEX($G$6:$G$581,MATCH(1,($AM45=$A$6:$A$581)*(AP$33=$B$6:$B$581)*($AO$3=$C$6:$C$581)*($K$35=$D$6:$D$581),0))</f>
        <v>4.6528999999999989</v>
      </c>
      <c r="AQ45" s="322" cm="1">
        <f t="array" ref="AQ45">INDEX($G$6:$G$581,MATCH(1,($AM45=$A$6:$A$581)*(AQ$33=$B$6:$B$581)*($AO$3=$C$6:$C$581)*($K$35=$D$6:$D$581),0))</f>
        <v>4.6528999999999989</v>
      </c>
      <c r="AR45" s="421"/>
      <c r="AS45" s="338">
        <v>1200</v>
      </c>
      <c r="AT45" s="322" cm="1">
        <f t="array" ref="AT45">INDEX($G$6:$G$581,MATCH(1,($AS45=$A$6:$A$581)*(AT$33=$B$6:$B$581)*($AT$3=$C$6:$C$581)*($K$35=$D$6:$D$581),0))</f>
        <v>3.4504999999999999</v>
      </c>
      <c r="AU45" s="322" cm="1">
        <f t="array" ref="AU45">INDEX($G$6:$G$581,MATCH(1,($AS45=$A$6:$A$581)*(AU$33=$B$6:$B$581)*($AT$3=$C$6:$C$581)*($K$35=$D$6:$D$581),0))</f>
        <v>3.4504999999999999</v>
      </c>
      <c r="AV45" s="322" cm="1">
        <f t="array" ref="AV45">INDEX($G$6:$G$581,MATCH(1,($AS45=$A$6:$A$581)*(AV$33=$B$6:$B$581)*($AT$3=$C$6:$C$581)*($K$35=$D$6:$D$581),0))</f>
        <v>3.4504999999999999</v>
      </c>
      <c r="AW45" s="322" cm="1">
        <f t="array" ref="AW45">INDEX($G$6:$G$581,MATCH(1,($AS45=$A$6:$A$581)*(AW$33=$B$6:$B$581)*($AT$3=$C$6:$C$581)*($K$35=$D$6:$D$581),0))</f>
        <v>3.4504999999999999</v>
      </c>
      <c r="AX45" s="421"/>
      <c r="AY45" s="338">
        <v>1200</v>
      </c>
      <c r="AZ45" s="322" cm="1">
        <f t="array" ref="AZ45">INDEX($G$6:$G$581,MATCH(1,($AY45=$A$6:$A$581)*(AZ$33=$B$6:$B$581)*($AZ$3=$C$6:$C$581)*($K$35=$D$6:$D$581),0))</f>
        <v>3.1720999999999999</v>
      </c>
      <c r="BA45" s="322" cm="1">
        <f t="array" ref="BA45">INDEX($G$6:$G$581,MATCH(1,($AY45=$A$6:$A$581)*(BA$33=$B$6:$B$581)*($AZ$3=$C$6:$C$581)*($K$35=$D$6:$D$581),0))</f>
        <v>3.1720999999999999</v>
      </c>
      <c r="BB45" s="322" cm="1">
        <f t="array" ref="BB45">INDEX($G$6:$G$581,MATCH(1,($AY45=$A$6:$A$581)*(BB$33=$B$6:$B$581)*($AZ$3=$C$6:$C$581)*($K$35=$D$6:$D$581),0))</f>
        <v>3.1720999999999999</v>
      </c>
      <c r="BC45" s="322" cm="1">
        <f t="array" ref="BC45">INDEX($G$6:$G$581,MATCH(1,($AY45=$A$6:$A$581)*(BC$33=$B$6:$B$581)*($AZ$3=$C$6:$C$581)*($K$35=$D$6:$D$581),0))</f>
        <v>3.1720999999999999</v>
      </c>
      <c r="BD45" s="421"/>
      <c r="BE45" s="338">
        <v>1200</v>
      </c>
      <c r="BF45" s="322" cm="1">
        <f t="array" ref="BF45">INDEX($G$6:$G$581,MATCH(1,($BE45=$A$6:$A$581)*(BF$33=$B$6:$B$581)*($AG$3=$C$6:$C$581)*($K$35=$D$6:$D$581),0))</f>
        <v>3.1246999999999994</v>
      </c>
      <c r="BG45" s="322" cm="1">
        <f t="array" ref="BG45">INDEX($G$6:$G$581,MATCH(1,($BE45=$A$6:$A$581)*(BG$33=$B$6:$B$581)*($AG$3=$C$6:$C$581)*($K$35=$D$6:$D$581),0))</f>
        <v>3.1246999999999994</v>
      </c>
      <c r="BH45" s="322" cm="1">
        <f t="array" ref="BH45">INDEX($G$6:$G$581,MATCH(1,($BE45=$A$6:$A$581)*(BH$33=$B$6:$B$581)*($AG$3=$C$6:$C$581)*($K$35=$D$6:$D$581),0))</f>
        <v>3.1246999999999994</v>
      </c>
      <c r="BI45" s="322" cm="1">
        <f t="array" ref="BI45">INDEX($G$6:$G$581,MATCH(1,($BE45=$A$6:$A$581)*(BI$33=$B$6:$B$581)*($AG$3=$C$6:$C$581)*($K$35=$D$6:$D$581),0))</f>
        <v>3.1246999999999994</v>
      </c>
      <c r="BK45" s="337"/>
      <c r="BL45" s="421"/>
      <c r="BM45" s="338">
        <v>1200</v>
      </c>
      <c r="BN45" s="322" cm="1">
        <f t="array" ref="BN45">INDEX($H$6:$H$581,MATCH(1,($AM45=$A$6:$A$581)*(BN$33=$B$6:$B$581)*($AO$3=$C$6:$C$581)*($K$35=$D$6:$D$581),0))</f>
        <v>4.2908999999999997</v>
      </c>
      <c r="BO45" s="322" cm="1">
        <f t="array" ref="BO45">INDEX($H$6:$H$581,MATCH(1,($AM45=$A$6:$A$581)*(BO$33=$B$6:$B$581)*($AO$3=$C$6:$C$581)*($K$35=$D$6:$D$581),0))</f>
        <v>5.3828999999999994</v>
      </c>
      <c r="BP45" s="322" cm="1">
        <f t="array" ref="BP45">INDEX($H$6:$H$581,MATCH(1,($AM45=$A$6:$A$581)*(BP$33=$B$6:$B$581)*($AO$3=$C$6:$C$581)*($K$35=$D$6:$D$581),0))</f>
        <v>6.4748999999999999</v>
      </c>
      <c r="BQ45" s="322" cm="1">
        <f t="array" ref="BQ45">INDEX($H$6:$H$581,MATCH(1,($AM45=$A$6:$A$581)*(BQ$33=$B$6:$B$581)*($AO$3=$C$6:$C$581)*($K$35=$D$6:$D$581),0))</f>
        <v>7.5668999999999995</v>
      </c>
      <c r="BR45" s="421"/>
      <c r="BS45" s="338">
        <v>1200</v>
      </c>
      <c r="BT45" s="322" cm="1">
        <f t="array" ref="BT45">INDEX($H$6:$H$581,MATCH(1,($AS45=$A$6:$A$581)*(BT$33=$B$6:$B$581)*($AT$3=$C$6:$C$581)*($K$35=$D$6:$D$581),0))</f>
        <v>3.0884999999999998</v>
      </c>
      <c r="BU45" s="322" cm="1">
        <f t="array" ref="BU45">INDEX($H$6:$H$581,MATCH(1,($AS45=$A$6:$A$581)*(BU$33=$B$6:$B$581)*($AT$3=$C$6:$C$581)*($K$35=$D$6:$D$581),0))</f>
        <v>4.1805000000000003</v>
      </c>
      <c r="BV45" s="322" cm="1">
        <f t="array" ref="BV45">INDEX($H$6:$H$581,MATCH(1,($AS45=$A$6:$A$581)*(BV$33=$B$6:$B$581)*($AT$3=$C$6:$C$581)*($K$35=$D$6:$D$581),0))</f>
        <v>5.2724999999999991</v>
      </c>
      <c r="BW45" s="322" cm="1">
        <f t="array" ref="BW45">INDEX($H$6:$H$581,MATCH(1,($AS45=$A$6:$A$581)*(BW$33=$B$6:$B$581)*($AT$3=$C$6:$C$581)*($K$35=$D$6:$D$581),0))</f>
        <v>6.3644999999999996</v>
      </c>
      <c r="BX45" s="421"/>
      <c r="BY45" s="338">
        <v>1200</v>
      </c>
      <c r="BZ45" s="322" cm="1">
        <f t="array" ref="BZ45">INDEX($H$6:$H$581,MATCH(1,($AY45=$A$6:$A$581)*(BZ$33=$B$6:$B$581)*($AZ$3=$C$6:$C$581)*($K$35=$D$6:$D$581),0))</f>
        <v>2.8100999999999998</v>
      </c>
      <c r="CA45" s="322" cm="1">
        <f t="array" ref="CA45">INDEX($H$6:$H$581,MATCH(1,($AY45=$A$6:$A$581)*(CA$33=$B$6:$B$581)*($AZ$3=$C$6:$C$581)*($K$35=$D$6:$D$581),0))</f>
        <v>3.9020999999999999</v>
      </c>
      <c r="CB45" s="322" cm="1">
        <f t="array" ref="CB45">INDEX($H$6:$H$581,MATCH(1,($AY45=$A$6:$A$581)*(CB$33=$B$6:$B$581)*($AZ$3=$C$6:$C$581)*($K$35=$D$6:$D$581),0))</f>
        <v>4.9940999999999995</v>
      </c>
      <c r="CC45" s="322" cm="1">
        <f t="array" ref="CC45">INDEX($H$6:$H$581,MATCH(1,($AY45=$A$6:$A$581)*(CC$33=$B$6:$B$581)*($AZ$3=$C$6:$C$581)*($K$35=$D$6:$D$581),0))</f>
        <v>6.0861000000000001</v>
      </c>
      <c r="CD45" s="421"/>
      <c r="CE45" s="338">
        <v>1200</v>
      </c>
      <c r="CF45" s="322" cm="1">
        <f t="array" ref="CF45">INDEX($H$6:$H$581,MATCH(1,($BE45=$A$6:$A$581)*(CF$33=$B$6:$B$581)*($AG$3=$C$6:$C$581)*($K$35=$D$6:$D$581),0))</f>
        <v>2.7627000000000002</v>
      </c>
      <c r="CG45" s="322" cm="1">
        <f t="array" ref="CG45">INDEX($H$6:$H$581,MATCH(1,($BE45=$A$6:$A$581)*(CG$33=$B$6:$B$581)*($AG$3=$C$6:$C$581)*($K$35=$D$6:$D$581),0))</f>
        <v>3.8547000000000002</v>
      </c>
      <c r="CH45" s="322" cm="1">
        <f t="array" ref="CH45">INDEX($H$6:$H$581,MATCH(1,($BE45=$A$6:$A$581)*(CH$33=$B$6:$B$581)*($AG$3=$C$6:$C$581)*($K$35=$D$6:$D$581),0))</f>
        <v>4.9466999999999999</v>
      </c>
      <c r="CI45" s="322" cm="1">
        <f t="array" ref="CI45">INDEX($H$6:$H$581,MATCH(1,($BE45=$A$6:$A$581)*(CI$33=$B$6:$B$581)*($AG$3=$C$6:$C$581)*($K$35=$D$6:$D$581),0))</f>
        <v>6.0387000000000004</v>
      </c>
    </row>
    <row r="46" spans="1:87" x14ac:dyDescent="0.25">
      <c r="A46" s="342">
        <v>500</v>
      </c>
      <c r="B46" s="342">
        <v>45</v>
      </c>
      <c r="C46" s="342">
        <v>1</v>
      </c>
      <c r="D46" s="342" t="s">
        <v>265</v>
      </c>
      <c r="E46" s="312">
        <f>'Int. Sensitivity-vert'!E46</f>
        <v>3.4889159100289877</v>
      </c>
      <c r="F46" s="287" t="str">
        <f>'Int. Sensitivity-vert'!F46</f>
        <v>C</v>
      </c>
      <c r="G46" s="312">
        <f>'Int. Sensitivity-vert'!G46</f>
        <v>3.0358999999999998</v>
      </c>
      <c r="H46" s="288">
        <f>'Int. Sensitivity-vert'!H46</f>
        <v>4.3767560144867801</v>
      </c>
      <c r="I46" s="313" t="str">
        <f>'Int. Sensitivity-vert'!I46</f>
        <v>C</v>
      </c>
    </row>
    <row r="47" spans="1:87" x14ac:dyDescent="0.25">
      <c r="A47" s="342">
        <v>600</v>
      </c>
      <c r="B47" s="342">
        <v>45</v>
      </c>
      <c r="C47" s="342">
        <v>1</v>
      </c>
      <c r="D47" s="342" t="s">
        <v>265</v>
      </c>
      <c r="E47" s="312">
        <f>'Int. Sensitivity-vert'!E47</f>
        <v>3.9126409100289878</v>
      </c>
      <c r="F47" s="287" t="str">
        <f>'Int. Sensitivity-vert'!F47</f>
        <v>D</v>
      </c>
      <c r="G47" s="312">
        <f>'Int. Sensitivity-vert'!G47</f>
        <v>3.2668999999999997</v>
      </c>
      <c r="H47" s="288">
        <f>'Int. Sensitivity-vert'!H47</f>
        <v>5.0190171161459354</v>
      </c>
      <c r="I47" s="313" t="str">
        <f>'Int. Sensitivity-vert'!I47</f>
        <v>C</v>
      </c>
    </row>
    <row r="48" spans="1:87" x14ac:dyDescent="0.25">
      <c r="A48" s="342">
        <v>700</v>
      </c>
      <c r="B48" s="342">
        <v>45</v>
      </c>
      <c r="C48" s="342">
        <v>1</v>
      </c>
      <c r="D48" s="342" t="s">
        <v>265</v>
      </c>
      <c r="E48" s="312">
        <f>'Int. Sensitivity-vert'!E48</f>
        <v>4.336365910028988</v>
      </c>
      <c r="F48" s="287" t="str">
        <f>'Int. Sensitivity-vert'!F48</f>
        <v>E</v>
      </c>
      <c r="G48" s="312">
        <f>'Int. Sensitivity-vert'!G48</f>
        <v>3.4978999999999996</v>
      </c>
      <c r="H48" s="288">
        <f>'Int. Sensitivity-vert'!H48</f>
        <v>5.6618487901344601</v>
      </c>
      <c r="I48" s="313" t="str">
        <f>'Int. Sensitivity-vert'!I48</f>
        <v>C</v>
      </c>
    </row>
    <row r="49" spans="1:9" x14ac:dyDescent="0.25">
      <c r="A49" s="342">
        <v>800</v>
      </c>
      <c r="B49" s="342">
        <v>45</v>
      </c>
      <c r="C49" s="342">
        <v>1</v>
      </c>
      <c r="D49" s="342" t="s">
        <v>265</v>
      </c>
      <c r="E49" s="312">
        <f>'Int. Sensitivity-vert'!E49</f>
        <v>4.7600909100289881</v>
      </c>
      <c r="F49" s="287" t="str">
        <f>'Int. Sensitivity-vert'!F49</f>
        <v>E</v>
      </c>
      <c r="G49" s="312">
        <f>'Int. Sensitivity-vert'!G49</f>
        <v>3.7288999999999994</v>
      </c>
      <c r="H49" s="288">
        <f>'Int. Sensitivity-vert'!H49</f>
        <v>6.3054790228069706</v>
      </c>
      <c r="I49" s="313" t="str">
        <f>'Int. Sensitivity-vert'!I49</f>
        <v>D</v>
      </c>
    </row>
    <row r="50" spans="1:9" x14ac:dyDescent="0.25">
      <c r="A50" s="342">
        <v>900</v>
      </c>
      <c r="B50" s="342">
        <v>45</v>
      </c>
      <c r="C50" s="342">
        <v>1</v>
      </c>
      <c r="D50" s="342" t="s">
        <v>265</v>
      </c>
      <c r="E50" s="312">
        <f>'Int. Sensitivity-vert'!E50</f>
        <v>5.1838159100289873</v>
      </c>
      <c r="F50" s="287" t="str">
        <f>'Int. Sensitivity-vert'!F50</f>
        <v>F</v>
      </c>
      <c r="G50" s="312">
        <f>'Int. Sensitivity-vert'!G50</f>
        <v>3.9598999999999993</v>
      </c>
      <c r="H50" s="288">
        <f>'Int. Sensitivity-vert'!H50</f>
        <v>6.950250038023464</v>
      </c>
      <c r="I50" s="313" t="str">
        <f>'Int. Sensitivity-vert'!I50</f>
        <v>D</v>
      </c>
    </row>
    <row r="51" spans="1:9" x14ac:dyDescent="0.25">
      <c r="A51" s="342">
        <v>1000</v>
      </c>
      <c r="B51" s="342">
        <v>45</v>
      </c>
      <c r="C51" s="342">
        <v>1</v>
      </c>
      <c r="D51" s="342" t="s">
        <v>265</v>
      </c>
      <c r="E51" s="312">
        <f>'Int. Sensitivity-vert'!E51</f>
        <v>5.6075409100289884</v>
      </c>
      <c r="F51" s="287" t="str">
        <f>'Int. Sensitivity-vert'!F51</f>
        <v>F</v>
      </c>
      <c r="G51" s="312">
        <f>'Int. Sensitivity-vert'!G51</f>
        <v>4.1908999999999992</v>
      </c>
      <c r="H51" s="288">
        <f>'Int. Sensitivity-vert'!H51</f>
        <v>7.5966925467148947</v>
      </c>
      <c r="I51" s="313" t="str">
        <f>'Int. Sensitivity-vert'!I51</f>
        <v>D</v>
      </c>
    </row>
    <row r="52" spans="1:9" ht="15.75" customHeight="1" x14ac:dyDescent="0.25">
      <c r="A52" s="342">
        <v>1100</v>
      </c>
      <c r="B52" s="342">
        <v>45</v>
      </c>
      <c r="C52" s="342">
        <v>1</v>
      </c>
      <c r="D52" s="342" t="s">
        <v>265</v>
      </c>
      <c r="E52" s="312">
        <f>'Int. Sensitivity-vert'!E52</f>
        <v>6.0312659100289885</v>
      </c>
      <c r="F52" s="287" t="str">
        <f>'Int. Sensitivity-vert'!F52</f>
        <v>F</v>
      </c>
      <c r="G52" s="312">
        <f>'Int. Sensitivity-vert'!G52</f>
        <v>4.4218999999999991</v>
      </c>
      <c r="H52" s="288">
        <f>'Int. Sensitivity-vert'!H52</f>
        <v>8.2456650664137179</v>
      </c>
      <c r="I52" s="313" t="str">
        <f>'Int. Sensitivity-vert'!I52</f>
        <v>E</v>
      </c>
    </row>
    <row r="53" spans="1:9" x14ac:dyDescent="0.25">
      <c r="A53" s="342">
        <v>1200</v>
      </c>
      <c r="B53" s="342">
        <v>45</v>
      </c>
      <c r="C53" s="342">
        <v>1</v>
      </c>
      <c r="D53" s="342" t="s">
        <v>265</v>
      </c>
      <c r="E53" s="312">
        <f>'Int. Sensitivity-vert'!E53</f>
        <v>6.4549909100289877</v>
      </c>
      <c r="F53" s="287" t="str">
        <f>'Int. Sensitivity-vert'!F53</f>
        <v>F</v>
      </c>
      <c r="G53" s="312">
        <f>'Int. Sensitivity-vert'!G53</f>
        <v>4.6528999999999989</v>
      </c>
      <c r="H53" s="288">
        <f>'Int. Sensitivity-vert'!H53</f>
        <v>8.8986370180872303</v>
      </c>
      <c r="I53" s="313" t="str">
        <f>'Int. Sensitivity-vert'!I53</f>
        <v>E</v>
      </c>
    </row>
    <row r="54" spans="1:9" x14ac:dyDescent="0.25">
      <c r="A54" s="342">
        <v>100</v>
      </c>
      <c r="B54" s="342">
        <v>15</v>
      </c>
      <c r="C54" s="342">
        <v>2</v>
      </c>
      <c r="D54" s="342" t="s">
        <v>265</v>
      </c>
      <c r="E54" s="312">
        <f>'Int. Sensitivity-vert'!E54</f>
        <v>1.7442366201945168</v>
      </c>
      <c r="F54" s="287" t="str">
        <f>'Int. Sensitivity-vert'!F54</f>
        <v>A</v>
      </c>
      <c r="G54" s="312">
        <f>'Int. Sensitivity-vert'!G54</f>
        <v>2.1799999999999997</v>
      </c>
      <c r="H54" s="288">
        <f>'Int. Sensitivity-vert'!H54</f>
        <v>1.6062700129903618</v>
      </c>
      <c r="I54" s="313" t="str">
        <f>'Int. Sensitivity-vert'!I54</f>
        <v>B</v>
      </c>
    </row>
    <row r="55" spans="1:9" x14ac:dyDescent="0.25">
      <c r="A55" s="342">
        <v>200</v>
      </c>
      <c r="B55" s="342">
        <v>15</v>
      </c>
      <c r="C55" s="342">
        <v>2</v>
      </c>
      <c r="D55" s="342" t="s">
        <v>265</v>
      </c>
      <c r="E55" s="312">
        <f>'Int. Sensitivity-vert'!E55</f>
        <v>1.826711620194517</v>
      </c>
      <c r="F55" s="287" t="str">
        <f>'Int. Sensitivity-vert'!F55</f>
        <v>A</v>
      </c>
      <c r="G55" s="312">
        <f>'Int. Sensitivity-vert'!G55</f>
        <v>2.2954999999999997</v>
      </c>
      <c r="H55" s="288">
        <f>'Int. Sensitivity-vert'!H55</f>
        <v>1.859272952623277</v>
      </c>
      <c r="I55" s="313" t="str">
        <f>'Int. Sensitivity-vert'!I55</f>
        <v>B</v>
      </c>
    </row>
    <row r="56" spans="1:9" x14ac:dyDescent="0.25">
      <c r="A56" s="342">
        <v>300</v>
      </c>
      <c r="B56" s="342">
        <v>15</v>
      </c>
      <c r="C56" s="342">
        <v>2</v>
      </c>
      <c r="D56" s="342" t="s">
        <v>265</v>
      </c>
      <c r="E56" s="312">
        <f>'Int. Sensitivity-vert'!E56</f>
        <v>1.9091866201945169</v>
      </c>
      <c r="F56" s="287" t="str">
        <f>'Int. Sensitivity-vert'!F56</f>
        <v>A</v>
      </c>
      <c r="G56" s="312">
        <f>'Int. Sensitivity-vert'!G56</f>
        <v>2.4109999999999996</v>
      </c>
      <c r="H56" s="288">
        <f>'Int. Sensitivity-vert'!H56</f>
        <v>2.1126145189390115</v>
      </c>
      <c r="I56" s="313" t="str">
        <f>'Int. Sensitivity-vert'!I56</f>
        <v>B</v>
      </c>
    </row>
    <row r="57" spans="1:9" x14ac:dyDescent="0.25">
      <c r="A57" s="342">
        <v>400</v>
      </c>
      <c r="B57" s="342">
        <v>15</v>
      </c>
      <c r="C57" s="342">
        <v>2</v>
      </c>
      <c r="D57" s="342" t="s">
        <v>265</v>
      </c>
      <c r="E57" s="312">
        <f>'Int. Sensitivity-vert'!E57</f>
        <v>1.9916616201945168</v>
      </c>
      <c r="F57" s="287" t="str">
        <f>'Int. Sensitivity-vert'!F57</f>
        <v>A</v>
      </c>
      <c r="G57" s="312">
        <f>'Int. Sensitivity-vert'!G57</f>
        <v>2.5264999999999995</v>
      </c>
      <c r="H57" s="288">
        <f>'Int. Sensitivity-vert'!H57</f>
        <v>2.36643118341811</v>
      </c>
      <c r="I57" s="313" t="str">
        <f>'Int. Sensitivity-vert'!I57</f>
        <v>B</v>
      </c>
    </row>
    <row r="58" spans="1:9" x14ac:dyDescent="0.25">
      <c r="A58" s="342">
        <v>500</v>
      </c>
      <c r="B58" s="342">
        <v>15</v>
      </c>
      <c r="C58" s="342">
        <v>2</v>
      </c>
      <c r="D58" s="342" t="s">
        <v>265</v>
      </c>
      <c r="E58" s="312">
        <f>'Int. Sensitivity-vert'!E58</f>
        <v>2.0741366201945168</v>
      </c>
      <c r="F58" s="287" t="str">
        <f>'Int. Sensitivity-vert'!F58</f>
        <v>B</v>
      </c>
      <c r="G58" s="312">
        <f>'Int. Sensitivity-vert'!G58</f>
        <v>2.6419999999999995</v>
      </c>
      <c r="H58" s="288">
        <f>'Int. Sensitivity-vert'!H58</f>
        <v>2.6209253115603808</v>
      </c>
      <c r="I58" s="313" t="str">
        <f>'Int. Sensitivity-vert'!I58</f>
        <v>B</v>
      </c>
    </row>
    <row r="59" spans="1:9" x14ac:dyDescent="0.25">
      <c r="A59" s="342">
        <v>600</v>
      </c>
      <c r="B59" s="342">
        <v>15</v>
      </c>
      <c r="C59" s="342">
        <v>2</v>
      </c>
      <c r="D59" s="342" t="s">
        <v>265</v>
      </c>
      <c r="E59" s="312">
        <f>'Int. Sensitivity-vert'!E59</f>
        <v>2.1566116201945169</v>
      </c>
      <c r="F59" s="287" t="str">
        <f>'Int. Sensitivity-vert'!F59</f>
        <v>B</v>
      </c>
      <c r="G59" s="312">
        <f>'Int. Sensitivity-vert'!G59</f>
        <v>2.7574999999999994</v>
      </c>
      <c r="H59" s="288">
        <f>'Int. Sensitivity-vert'!H59</f>
        <v>2.8764043547666458</v>
      </c>
      <c r="I59" s="313" t="str">
        <f>'Int. Sensitivity-vert'!I59</f>
        <v>C</v>
      </c>
    </row>
    <row r="60" spans="1:9" x14ac:dyDescent="0.25">
      <c r="A60" s="342">
        <v>700</v>
      </c>
      <c r="B60" s="342">
        <v>15</v>
      </c>
      <c r="C60" s="342">
        <v>2</v>
      </c>
      <c r="D60" s="342" t="s">
        <v>265</v>
      </c>
      <c r="E60" s="312">
        <f>'Int. Sensitivity-vert'!E60</f>
        <v>2.239086620194517</v>
      </c>
      <c r="F60" s="287" t="str">
        <f>'Int. Sensitivity-vert'!F60</f>
        <v>B</v>
      </c>
      <c r="G60" s="312">
        <f>'Int. Sensitivity-vert'!G60</f>
        <v>2.8729999999999993</v>
      </c>
      <c r="H60" s="288">
        <f>'Int. Sensitivity-vert'!H60</f>
        <v>3.1333500380234645</v>
      </c>
      <c r="I60" s="313" t="str">
        <f>'Int. Sensitivity-vert'!I60</f>
        <v>C</v>
      </c>
    </row>
    <row r="61" spans="1:9" x14ac:dyDescent="0.25">
      <c r="A61" s="342">
        <v>800</v>
      </c>
      <c r="B61" s="342">
        <v>15</v>
      </c>
      <c r="C61" s="342">
        <v>2</v>
      </c>
      <c r="D61" s="342" t="s">
        <v>265</v>
      </c>
      <c r="E61" s="312">
        <f>'Int. Sensitivity-vert'!E61</f>
        <v>2.3215616201945166</v>
      </c>
      <c r="F61" s="287" t="str">
        <f>'Int. Sensitivity-vert'!F61</f>
        <v>B</v>
      </c>
      <c r="G61" s="312">
        <f>'Int. Sensitivity-vert'!G61</f>
        <v>2.9885000000000002</v>
      </c>
      <c r="H61" s="288">
        <f>'Int. Sensitivity-vert'!H61</f>
        <v>3.3925481836725755</v>
      </c>
      <c r="I61" s="313" t="str">
        <f>'Int. Sensitivity-vert'!I61</f>
        <v>C</v>
      </c>
    </row>
    <row r="62" spans="1:9" x14ac:dyDescent="0.25">
      <c r="A62" s="342">
        <v>900</v>
      </c>
      <c r="B62" s="342">
        <v>15</v>
      </c>
      <c r="C62" s="342">
        <v>2</v>
      </c>
      <c r="D62" s="342" t="s">
        <v>265</v>
      </c>
      <c r="E62" s="312">
        <f>'Int. Sensitivity-vert'!E62</f>
        <v>2.4040366201945167</v>
      </c>
      <c r="F62" s="287" t="str">
        <f>'Int. Sensitivity-vert'!F62</f>
        <v>B</v>
      </c>
      <c r="G62" s="312">
        <f>'Int. Sensitivity-vert'!G62</f>
        <v>3.1040000000000001</v>
      </c>
      <c r="H62" s="288">
        <f>'Int. Sensitivity-vert'!H62</f>
        <v>3.6553523569486659</v>
      </c>
      <c r="I62" s="313" t="str">
        <f>'Int. Sensitivity-vert'!I62</f>
        <v>C</v>
      </c>
    </row>
    <row r="63" spans="1:9" x14ac:dyDescent="0.25">
      <c r="A63" s="342">
        <v>1000</v>
      </c>
      <c r="B63" s="342">
        <v>15</v>
      </c>
      <c r="C63" s="342">
        <v>2</v>
      </c>
      <c r="D63" s="342" t="s">
        <v>265</v>
      </c>
      <c r="E63" s="312">
        <f>'Int. Sensitivity-vert'!E63</f>
        <v>2.4865116201945168</v>
      </c>
      <c r="F63" s="287" t="str">
        <f>'Int. Sensitivity-vert'!F63</f>
        <v>B</v>
      </c>
      <c r="G63" s="312">
        <f>'Int. Sensitivity-vert'!G63</f>
        <v>3.2195</v>
      </c>
      <c r="H63" s="288">
        <f>'Int. Sensitivity-vert'!H63</f>
        <v>3.9242785879803792</v>
      </c>
      <c r="I63" s="313" t="str">
        <f>'Int. Sensitivity-vert'!I63</f>
        <v>C</v>
      </c>
    </row>
    <row r="64" spans="1:9" x14ac:dyDescent="0.25">
      <c r="A64" s="342">
        <v>1100</v>
      </c>
      <c r="B64" s="342">
        <v>15</v>
      </c>
      <c r="C64" s="342">
        <v>2</v>
      </c>
      <c r="D64" s="342" t="s">
        <v>265</v>
      </c>
      <c r="E64" s="312">
        <f>'Int. Sensitivity-vert'!E64</f>
        <v>2.5689866201945168</v>
      </c>
      <c r="F64" s="287" t="str">
        <f>'Int. Sensitivity-vert'!F64</f>
        <v>B</v>
      </c>
      <c r="G64" s="312">
        <f>'Int. Sensitivity-vert'!G64</f>
        <v>3.335</v>
      </c>
      <c r="H64" s="288">
        <f>'Int. Sensitivity-vert'!H64</f>
        <v>4.204557427155005</v>
      </c>
      <c r="I64" s="313" t="str">
        <f>'Int. Sensitivity-vert'!I64</f>
        <v>C</v>
      </c>
    </row>
    <row r="65" spans="1:9" x14ac:dyDescent="0.25">
      <c r="A65" s="342">
        <v>1200</v>
      </c>
      <c r="B65" s="342">
        <v>15</v>
      </c>
      <c r="C65" s="342">
        <v>2</v>
      </c>
      <c r="D65" s="342" t="s">
        <v>265</v>
      </c>
      <c r="E65" s="312">
        <f>'Int. Sensitivity-vert'!E65</f>
        <v>2.6514616201945169</v>
      </c>
      <c r="F65" s="287" t="str">
        <f>'Int. Sensitivity-vert'!F65</f>
        <v>B</v>
      </c>
      <c r="G65" s="312">
        <f>'Int. Sensitivity-vert'!G65</f>
        <v>3.4504999999999999</v>
      </c>
      <c r="H65" s="288">
        <f>'Int. Sensitivity-vert'!H65</f>
        <v>4.5091750433170432</v>
      </c>
      <c r="I65" s="313" t="str">
        <f>'Int. Sensitivity-vert'!I65</f>
        <v>C</v>
      </c>
    </row>
    <row r="66" spans="1:9" ht="15.75" customHeight="1" x14ac:dyDescent="0.25">
      <c r="A66" s="342">
        <v>100</v>
      </c>
      <c r="B66" s="342">
        <v>25</v>
      </c>
      <c r="C66" s="342">
        <v>2</v>
      </c>
      <c r="D66" s="342" t="s">
        <v>265</v>
      </c>
      <c r="E66" s="312">
        <f>'Int. Sensitivity-vert'!E66</f>
        <v>1.7897366201945168</v>
      </c>
      <c r="F66" s="287" t="str">
        <f>'Int. Sensitivity-vert'!F66</f>
        <v>A</v>
      </c>
      <c r="G66" s="312">
        <f>'Int. Sensitivity-vert'!G66</f>
        <v>2.1799999999999997</v>
      </c>
      <c r="H66" s="288">
        <f>'Int. Sensitivity-vert'!H66</f>
        <v>1.6975394798635961</v>
      </c>
      <c r="I66" s="313" t="str">
        <f>'Int. Sensitivity-vert'!I66</f>
        <v>B</v>
      </c>
    </row>
    <row r="67" spans="1:9" x14ac:dyDescent="0.25">
      <c r="A67" s="342">
        <v>200</v>
      </c>
      <c r="B67" s="342">
        <v>25</v>
      </c>
      <c r="C67" s="342">
        <v>2</v>
      </c>
      <c r="D67" s="342" t="s">
        <v>265</v>
      </c>
      <c r="E67" s="312">
        <f>'Int. Sensitivity-vert'!E67</f>
        <v>1.917711620194517</v>
      </c>
      <c r="F67" s="287" t="str">
        <f>'Int. Sensitivity-vert'!F67</f>
        <v>A</v>
      </c>
      <c r="G67" s="312">
        <f>'Int. Sensitivity-vert'!G67</f>
        <v>2.2954999999999997</v>
      </c>
      <c r="H67" s="288">
        <f>'Int. Sensitivity-vert'!H67</f>
        <v>2.0419802212830831</v>
      </c>
      <c r="I67" s="313" t="str">
        <f>'Int. Sensitivity-vert'!I67</f>
        <v>B</v>
      </c>
    </row>
    <row r="68" spans="1:9" x14ac:dyDescent="0.25">
      <c r="A68" s="342">
        <v>300</v>
      </c>
      <c r="B68" s="342">
        <v>25</v>
      </c>
      <c r="C68" s="342">
        <v>2</v>
      </c>
      <c r="D68" s="342" t="s">
        <v>265</v>
      </c>
      <c r="E68" s="312">
        <f>'Int. Sensitivity-vert'!E68</f>
        <v>2.045686620194517</v>
      </c>
      <c r="F68" s="287" t="str">
        <f>'Int. Sensitivity-vert'!F68</f>
        <v>B</v>
      </c>
      <c r="G68" s="312">
        <f>'Int. Sensitivity-vert'!G68</f>
        <v>2.4109999999999996</v>
      </c>
      <c r="H68" s="288">
        <f>'Int. Sensitivity-vert'!H68</f>
        <v>2.3870283008984066</v>
      </c>
      <c r="I68" s="313" t="str">
        <f>'Int. Sensitivity-vert'!I68</f>
        <v>B</v>
      </c>
    </row>
    <row r="69" spans="1:9" x14ac:dyDescent="0.25">
      <c r="A69" s="342">
        <v>400</v>
      </c>
      <c r="B69" s="342">
        <v>25</v>
      </c>
      <c r="C69" s="342">
        <v>2</v>
      </c>
      <c r="D69" s="342" t="s">
        <v>265</v>
      </c>
      <c r="E69" s="312">
        <f>'Int. Sensitivity-vert'!E69</f>
        <v>2.1736616201945171</v>
      </c>
      <c r="F69" s="287" t="str">
        <f>'Int. Sensitivity-vert'!F69</f>
        <v>B</v>
      </c>
      <c r="G69" s="312">
        <f>'Int. Sensitivity-vert'!G69</f>
        <v>2.5264999999999995</v>
      </c>
      <c r="H69" s="288">
        <f>'Int. Sensitivity-vert'!H69</f>
        <v>2.7329864093610632</v>
      </c>
      <c r="I69" s="313" t="str">
        <f>'Int. Sensitivity-vert'!I69</f>
        <v>B</v>
      </c>
    </row>
    <row r="70" spans="1:9" x14ac:dyDescent="0.25">
      <c r="A70" s="342">
        <v>500</v>
      </c>
      <c r="B70" s="342">
        <v>25</v>
      </c>
      <c r="C70" s="342">
        <v>2</v>
      </c>
      <c r="D70" s="342" t="s">
        <v>265</v>
      </c>
      <c r="E70" s="312">
        <f>'Int. Sensitivity-vert'!E70</f>
        <v>2.3016366201945169</v>
      </c>
      <c r="F70" s="287" t="str">
        <f>'Int. Sensitivity-vert'!F70</f>
        <v>B</v>
      </c>
      <c r="G70" s="312">
        <f>'Int. Sensitivity-vert'!G70</f>
        <v>2.6419999999999995</v>
      </c>
      <c r="H70" s="288">
        <f>'Int. Sensitivity-vert'!H70</f>
        <v>3.0803408351789781</v>
      </c>
      <c r="I70" s="313" t="str">
        <f>'Int. Sensitivity-vert'!I70</f>
        <v>B</v>
      </c>
    </row>
    <row r="71" spans="1:9" x14ac:dyDescent="0.25">
      <c r="A71" s="342">
        <v>600</v>
      </c>
      <c r="B71" s="342">
        <v>25</v>
      </c>
      <c r="C71" s="342">
        <v>2</v>
      </c>
      <c r="D71" s="342" t="s">
        <v>265</v>
      </c>
      <c r="E71" s="312">
        <f>'Int. Sensitivity-vert'!E71</f>
        <v>2.429611620194517</v>
      </c>
      <c r="F71" s="287" t="str">
        <f>'Int. Sensitivity-vert'!F71</f>
        <v>B</v>
      </c>
      <c r="G71" s="312">
        <f>'Int. Sensitivity-vert'!G71</f>
        <v>2.7574999999999994</v>
      </c>
      <c r="H71" s="288">
        <f>'Int. Sensitivity-vert'!H71</f>
        <v>3.4299052630114373</v>
      </c>
      <c r="I71" s="313" t="str">
        <f>'Int. Sensitivity-vert'!I71</f>
        <v>C</v>
      </c>
    </row>
    <row r="72" spans="1:9" x14ac:dyDescent="0.25">
      <c r="A72" s="342">
        <v>700</v>
      </c>
      <c r="B72" s="342">
        <v>25</v>
      </c>
      <c r="C72" s="342">
        <v>2</v>
      </c>
      <c r="D72" s="342" t="s">
        <v>265</v>
      </c>
      <c r="E72" s="312">
        <f>'Int. Sensitivity-vert'!E72</f>
        <v>2.5575866201945168</v>
      </c>
      <c r="F72" s="287" t="str">
        <f>'Int. Sensitivity-vert'!F72</f>
        <v>B</v>
      </c>
      <c r="G72" s="312">
        <f>'Int. Sensitivity-vert'!G72</f>
        <v>2.8729999999999993</v>
      </c>
      <c r="H72" s="288">
        <f>'Int. Sensitivity-vert'!H72</f>
        <v>3.783120013976879</v>
      </c>
      <c r="I72" s="313" t="str">
        <f>'Int. Sensitivity-vert'!I72</f>
        <v>C</v>
      </c>
    </row>
    <row r="73" spans="1:9" x14ac:dyDescent="0.25">
      <c r="A73" s="342">
        <v>800</v>
      </c>
      <c r="B73" s="342">
        <v>25</v>
      </c>
      <c r="C73" s="342">
        <v>2</v>
      </c>
      <c r="D73" s="342" t="s">
        <v>265</v>
      </c>
      <c r="E73" s="312">
        <f>'Int. Sensitivity-vert'!E73</f>
        <v>2.6855616201945169</v>
      </c>
      <c r="F73" s="287" t="str">
        <f>'Int. Sensitivity-vert'!F73</f>
        <v>B</v>
      </c>
      <c r="G73" s="312">
        <f>'Int. Sensitivity-vert'!G73</f>
        <v>2.9885000000000002</v>
      </c>
      <c r="H73" s="288">
        <f>'Int. Sensitivity-vert'!H73</f>
        <v>4.1427496561618486</v>
      </c>
      <c r="I73" s="313" t="str">
        <f>'Int. Sensitivity-vert'!I73</f>
        <v>C</v>
      </c>
    </row>
    <row r="74" spans="1:9" x14ac:dyDescent="0.25">
      <c r="A74" s="342">
        <v>900</v>
      </c>
      <c r="B74" s="342">
        <v>25</v>
      </c>
      <c r="C74" s="342">
        <v>2</v>
      </c>
      <c r="D74" s="342" t="s">
        <v>265</v>
      </c>
      <c r="E74" s="312">
        <f>'Int. Sensitivity-vert'!E74</f>
        <v>2.8135366201945167</v>
      </c>
      <c r="F74" s="287" t="str">
        <f>'Int. Sensitivity-vert'!F74</f>
        <v>C</v>
      </c>
      <c r="G74" s="312">
        <f>'Int. Sensitivity-vert'!G74</f>
        <v>3.1040000000000001</v>
      </c>
      <c r="H74" s="288">
        <f>'Int. Sensitivity-vert'!H74</f>
        <v>4.514792525193589</v>
      </c>
      <c r="I74" s="313" t="str">
        <f>'Int. Sensitivity-vert'!I74</f>
        <v>C</v>
      </c>
    </row>
    <row r="75" spans="1:9" x14ac:dyDescent="0.25">
      <c r="A75" s="342">
        <v>1000</v>
      </c>
      <c r="B75" s="342">
        <v>25</v>
      </c>
      <c r="C75" s="342">
        <v>2</v>
      </c>
      <c r="D75" s="342" t="s">
        <v>265</v>
      </c>
      <c r="E75" s="312">
        <f>'Int. Sensitivity-vert'!E75</f>
        <v>2.9415116201945168</v>
      </c>
      <c r="F75" s="287" t="str">
        <f>'Int. Sensitivity-vert'!F75</f>
        <v>C</v>
      </c>
      <c r="G75" s="312">
        <f>'Int. Sensitivity-vert'!G75</f>
        <v>3.2195</v>
      </c>
      <c r="H75" s="288">
        <f>'Int. Sensitivity-vert'!H75</f>
        <v>4.9151750433170438</v>
      </c>
      <c r="I75" s="313" t="str">
        <f>'Int. Sensitivity-vert'!I75</f>
        <v>C</v>
      </c>
    </row>
    <row r="76" spans="1:9" x14ac:dyDescent="0.25">
      <c r="A76" s="342">
        <v>1100</v>
      </c>
      <c r="B76" s="342">
        <v>25</v>
      </c>
      <c r="C76" s="342">
        <v>2</v>
      </c>
      <c r="D76" s="342" t="s">
        <v>265</v>
      </c>
      <c r="E76" s="312">
        <f>'Int. Sensitivity-vert'!E76</f>
        <v>3.0694866201945166</v>
      </c>
      <c r="F76" s="287" t="str">
        <f>'Int. Sensitivity-vert'!F76</f>
        <v>C</v>
      </c>
      <c r="G76" s="312">
        <f>'Int. Sensitivity-vert'!G76</f>
        <v>3.335</v>
      </c>
      <c r="H76" s="288">
        <f>'Int. Sensitivity-vert'!H76</f>
        <v>5.273933762750989</v>
      </c>
      <c r="I76" s="313" t="str">
        <f>'Int. Sensitivity-vert'!I76</f>
        <v>C</v>
      </c>
    </row>
    <row r="77" spans="1:9" x14ac:dyDescent="0.25">
      <c r="A77" s="342">
        <v>1200</v>
      </c>
      <c r="B77" s="342">
        <v>25</v>
      </c>
      <c r="C77" s="342">
        <v>2</v>
      </c>
      <c r="D77" s="342" t="s">
        <v>265</v>
      </c>
      <c r="E77" s="312">
        <f>'Int. Sensitivity-vert'!E77</f>
        <v>3.1974616201945172</v>
      </c>
      <c r="F77" s="287" t="str">
        <f>'Int. Sensitivity-vert'!F77</f>
        <v>C</v>
      </c>
      <c r="G77" s="312">
        <f>'Int. Sensitivity-vert'!G77</f>
        <v>3.4504999999999999</v>
      </c>
      <c r="H77" s="288">
        <f>'Int. Sensitivity-vert'!H77</f>
        <v>5.616933762750989</v>
      </c>
      <c r="I77" s="313" t="str">
        <f>'Int. Sensitivity-vert'!I77</f>
        <v>C</v>
      </c>
    </row>
    <row r="78" spans="1:9" x14ac:dyDescent="0.25">
      <c r="A78" s="342">
        <v>100</v>
      </c>
      <c r="B78" s="342">
        <v>35</v>
      </c>
      <c r="C78" s="342">
        <v>2</v>
      </c>
      <c r="D78" s="342" t="s">
        <v>265</v>
      </c>
      <c r="E78" s="312">
        <f>'Int. Sensitivity-vert'!E78</f>
        <v>1.8352366201945167</v>
      </c>
      <c r="F78" s="287" t="str">
        <f>'Int. Sensitivity-vert'!F78</f>
        <v>A</v>
      </c>
      <c r="G78" s="312">
        <f>'Int. Sensitivity-vert'!G78</f>
        <v>2.1799999999999997</v>
      </c>
      <c r="H78" s="288">
        <f>'Int. Sensitivity-vert'!H78</f>
        <v>1.7888281935195574</v>
      </c>
      <c r="I78" s="313" t="str">
        <f>'Int. Sensitivity-vert'!I78</f>
        <v>B</v>
      </c>
    </row>
    <row r="79" spans="1:9" x14ac:dyDescent="0.25">
      <c r="A79" s="342">
        <v>200</v>
      </c>
      <c r="B79" s="342">
        <v>35</v>
      </c>
      <c r="C79" s="342">
        <v>2</v>
      </c>
      <c r="D79" s="342" t="s">
        <v>265</v>
      </c>
      <c r="E79" s="312">
        <f>'Int. Sensitivity-vert'!E79</f>
        <v>2.008711620194517</v>
      </c>
      <c r="F79" s="287" t="str">
        <f>'Int. Sensitivity-vert'!F79</f>
        <v>B</v>
      </c>
      <c r="G79" s="312">
        <f>'Int. Sensitivity-vert'!G79</f>
        <v>2.2954999999999997</v>
      </c>
      <c r="H79" s="288">
        <f>'Int. Sensitivity-vert'!H79</f>
        <v>2.2247934702014054</v>
      </c>
      <c r="I79" s="313" t="str">
        <f>'Int. Sensitivity-vert'!I79</f>
        <v>B</v>
      </c>
    </row>
    <row r="80" spans="1:9" ht="15.75" customHeight="1" x14ac:dyDescent="0.25">
      <c r="A80" s="342">
        <v>300</v>
      </c>
      <c r="B80" s="342">
        <v>35</v>
      </c>
      <c r="C80" s="342">
        <v>2</v>
      </c>
      <c r="D80" s="342" t="s">
        <v>265</v>
      </c>
      <c r="E80" s="312">
        <f>'Int. Sensitivity-vert'!E80</f>
        <v>2.1821866201945168</v>
      </c>
      <c r="F80" s="287" t="str">
        <f>'Int. Sensitivity-vert'!F80</f>
        <v>B</v>
      </c>
      <c r="G80" s="312">
        <f>'Int. Sensitivity-vert'!G80</f>
        <v>2.4109999999999996</v>
      </c>
      <c r="H80" s="288">
        <f>'Int. Sensitivity-vert'!H80</f>
        <v>2.6617776691365855</v>
      </c>
      <c r="I80" s="313" t="str">
        <f>'Int. Sensitivity-vert'!I80</f>
        <v>B</v>
      </c>
    </row>
    <row r="81" spans="1:9" x14ac:dyDescent="0.25">
      <c r="A81" s="342">
        <v>400</v>
      </c>
      <c r="B81" s="342">
        <v>35</v>
      </c>
      <c r="C81" s="342">
        <v>2</v>
      </c>
      <c r="D81" s="342" t="s">
        <v>265</v>
      </c>
      <c r="E81" s="312">
        <f>'Int. Sensitivity-vert'!E81</f>
        <v>2.3556616201945171</v>
      </c>
      <c r="F81" s="287" t="str">
        <f>'Int. Sensitivity-vert'!F81</f>
        <v>B</v>
      </c>
      <c r="G81" s="312">
        <f>'Int. Sensitivity-vert'!G81</f>
        <v>2.5264999999999995</v>
      </c>
      <c r="H81" s="288">
        <f>'Int. Sensitivity-vert'!H81</f>
        <v>3.1004043547666456</v>
      </c>
      <c r="I81" s="313" t="str">
        <f>'Int. Sensitivity-vert'!I81</f>
        <v>B</v>
      </c>
    </row>
    <row r="82" spans="1:9" x14ac:dyDescent="0.25">
      <c r="A82" s="342">
        <v>500</v>
      </c>
      <c r="B82" s="342">
        <v>35</v>
      </c>
      <c r="C82" s="342">
        <v>2</v>
      </c>
      <c r="D82" s="342" t="s">
        <v>265</v>
      </c>
      <c r="E82" s="312">
        <f>'Int. Sensitivity-vert'!E82</f>
        <v>2.5291366201945169</v>
      </c>
      <c r="F82" s="287" t="str">
        <f>'Int. Sensitivity-vert'!F82</f>
        <v>B</v>
      </c>
      <c r="G82" s="312">
        <f>'Int. Sensitivity-vert'!G82</f>
        <v>2.6419999999999995</v>
      </c>
      <c r="H82" s="288">
        <f>'Int. Sensitivity-vert'!H82</f>
        <v>3.5417754771755945</v>
      </c>
      <c r="I82" s="313" t="str">
        <f>'Int. Sensitivity-vert'!I82</f>
        <v>B</v>
      </c>
    </row>
    <row r="83" spans="1:9" x14ac:dyDescent="0.25">
      <c r="A83" s="342">
        <v>600</v>
      </c>
      <c r="B83" s="342">
        <v>35</v>
      </c>
      <c r="C83" s="342">
        <v>2</v>
      </c>
      <c r="D83" s="342" t="s">
        <v>265</v>
      </c>
      <c r="E83" s="312">
        <f>'Int. Sensitivity-vert'!E83</f>
        <v>2.7026116201945167</v>
      </c>
      <c r="F83" s="287" t="str">
        <f>'Int. Sensitivity-vert'!F83</f>
        <v>B</v>
      </c>
      <c r="G83" s="312">
        <f>'Int. Sensitivity-vert'!G83</f>
        <v>2.7574999999999994</v>
      </c>
      <c r="H83" s="288">
        <f>'Int. Sensitivity-vert'!H83</f>
        <v>3.9879773643043182</v>
      </c>
      <c r="I83" s="313" t="str">
        <f>'Int. Sensitivity-vert'!I83</f>
        <v>C</v>
      </c>
    </row>
    <row r="84" spans="1:9" x14ac:dyDescent="0.25">
      <c r="A84" s="342">
        <v>700</v>
      </c>
      <c r="B84" s="342">
        <v>35</v>
      </c>
      <c r="C84" s="342">
        <v>2</v>
      </c>
      <c r="D84" s="342" t="s">
        <v>265</v>
      </c>
      <c r="E84" s="312">
        <f>'Int. Sensitivity-vert'!E84</f>
        <v>2.876086620194517</v>
      </c>
      <c r="F84" s="287" t="str">
        <f>'Int. Sensitivity-vert'!F84</f>
        <v>C</v>
      </c>
      <c r="G84" s="312">
        <f>'Int. Sensitivity-vert'!G84</f>
        <v>2.8729999999999993</v>
      </c>
      <c r="H84" s="288">
        <f>'Int. Sensitivity-vert'!H84</f>
        <v>4.443397100742982</v>
      </c>
      <c r="I84" s="313" t="str">
        <f>'Int. Sensitivity-vert'!I84</f>
        <v>C</v>
      </c>
    </row>
    <row r="85" spans="1:9" x14ac:dyDescent="0.25">
      <c r="A85" s="342">
        <v>800</v>
      </c>
      <c r="B85" s="342">
        <v>35</v>
      </c>
      <c r="C85" s="342">
        <v>2</v>
      </c>
      <c r="D85" s="342" t="s">
        <v>265</v>
      </c>
      <c r="E85" s="312">
        <f>'Int. Sensitivity-vert'!E85</f>
        <v>3.0495616201945168</v>
      </c>
      <c r="F85" s="287" t="str">
        <f>'Int. Sensitivity-vert'!F85</f>
        <v>C</v>
      </c>
      <c r="G85" s="312">
        <f>'Int. Sensitivity-vert'!G85</f>
        <v>2.9885000000000002</v>
      </c>
      <c r="H85" s="288">
        <f>'Int. Sensitivity-vert'!H85</f>
        <v>4.9189776612212972</v>
      </c>
      <c r="I85" s="313" t="str">
        <f>'Int. Sensitivity-vert'!I85</f>
        <v>C</v>
      </c>
    </row>
    <row r="86" spans="1:9" x14ac:dyDescent="0.25">
      <c r="A86" s="342">
        <v>900</v>
      </c>
      <c r="B86" s="342">
        <v>35</v>
      </c>
      <c r="C86" s="342">
        <v>2</v>
      </c>
      <c r="D86" s="342" t="s">
        <v>265</v>
      </c>
      <c r="E86" s="312">
        <f>'Int. Sensitivity-vert'!E86</f>
        <v>3.2230366201945166</v>
      </c>
      <c r="F86" s="287" t="str">
        <f>'Int. Sensitivity-vert'!F86</f>
        <v>C</v>
      </c>
      <c r="G86" s="312">
        <f>'Int. Sensitivity-vert'!G86</f>
        <v>3.1040000000000001</v>
      </c>
      <c r="H86" s="288">
        <f>'Int. Sensitivity-vert'!H86</f>
        <v>5.406933762750989</v>
      </c>
      <c r="I86" s="313" t="str">
        <f>'Int. Sensitivity-vert'!I86</f>
        <v>C</v>
      </c>
    </row>
    <row r="87" spans="1:9" x14ac:dyDescent="0.25">
      <c r="A87" s="342">
        <v>1000</v>
      </c>
      <c r="B87" s="342">
        <v>35</v>
      </c>
      <c r="C87" s="342">
        <v>2</v>
      </c>
      <c r="D87" s="342" t="s">
        <v>265</v>
      </c>
      <c r="E87" s="312">
        <f>'Int. Sensitivity-vert'!E87</f>
        <v>3.3965116201945169</v>
      </c>
      <c r="F87" s="287" t="str">
        <f>'Int. Sensitivity-vert'!F87</f>
        <v>C</v>
      </c>
      <c r="G87" s="312">
        <f>'Int. Sensitivity-vert'!G87</f>
        <v>3.2195</v>
      </c>
      <c r="H87" s="288">
        <f>'Int. Sensitivity-vert'!H87</f>
        <v>5.8409337627509892</v>
      </c>
      <c r="I87" s="313" t="str">
        <f>'Int. Sensitivity-vert'!I87</f>
        <v>C</v>
      </c>
    </row>
    <row r="88" spans="1:9" x14ac:dyDescent="0.25">
      <c r="A88" s="342">
        <v>1100</v>
      </c>
      <c r="B88" s="342">
        <v>35</v>
      </c>
      <c r="C88" s="342">
        <v>2</v>
      </c>
      <c r="D88" s="342" t="s">
        <v>265</v>
      </c>
      <c r="E88" s="312">
        <f>'Int. Sensitivity-vert'!E88</f>
        <v>3.5699866201945167</v>
      </c>
      <c r="F88" s="287" t="str">
        <f>'Int. Sensitivity-vert'!F88</f>
        <v>D</v>
      </c>
      <c r="G88" s="312">
        <f>'Int. Sensitivity-vert'!G88</f>
        <v>3.335</v>
      </c>
      <c r="H88" s="288">
        <f>'Int. Sensitivity-vert'!H88</f>
        <v>6.2749337627509894</v>
      </c>
      <c r="I88" s="313" t="str">
        <f>'Int. Sensitivity-vert'!I88</f>
        <v>C</v>
      </c>
    </row>
    <row r="89" spans="1:9" x14ac:dyDescent="0.25">
      <c r="A89" s="342">
        <v>1200</v>
      </c>
      <c r="B89" s="342">
        <v>35</v>
      </c>
      <c r="C89" s="342">
        <v>2</v>
      </c>
      <c r="D89" s="342" t="s">
        <v>265</v>
      </c>
      <c r="E89" s="312">
        <f>'Int. Sensitivity-vert'!E89</f>
        <v>3.7434616201945166</v>
      </c>
      <c r="F89" s="287" t="str">
        <f>'Int. Sensitivity-vert'!F89</f>
        <v>D</v>
      </c>
      <c r="G89" s="312">
        <f>'Int. Sensitivity-vert'!G89</f>
        <v>3.4504999999999999</v>
      </c>
      <c r="H89" s="288">
        <f>'Int. Sensitivity-vert'!H89</f>
        <v>6.7089337627509895</v>
      </c>
      <c r="I89" s="313" t="str">
        <f>'Int. Sensitivity-vert'!I89</f>
        <v>C</v>
      </c>
    </row>
    <row r="90" spans="1:9" x14ac:dyDescent="0.25">
      <c r="A90" s="342">
        <v>100</v>
      </c>
      <c r="B90" s="342">
        <v>45</v>
      </c>
      <c r="C90" s="342">
        <v>2</v>
      </c>
      <c r="D90" s="342" t="s">
        <v>265</v>
      </c>
      <c r="E90" s="312">
        <f>'Int. Sensitivity-vert'!E90</f>
        <v>1.8807366201945168</v>
      </c>
      <c r="F90" s="287" t="str">
        <f>'Int. Sensitivity-vert'!F90</f>
        <v>A</v>
      </c>
      <c r="G90" s="312">
        <f>'Int. Sensitivity-vert'!G90</f>
        <v>2.1799999999999997</v>
      </c>
      <c r="H90" s="288">
        <f>'Int. Sensitivity-vert'!H90</f>
        <v>1.880137579224413</v>
      </c>
      <c r="I90" s="313" t="str">
        <f>'Int. Sensitivity-vert'!I90</f>
        <v>B</v>
      </c>
    </row>
    <row r="91" spans="1:9" x14ac:dyDescent="0.25">
      <c r="A91" s="342">
        <v>200</v>
      </c>
      <c r="B91" s="342">
        <v>45</v>
      </c>
      <c r="C91" s="342">
        <v>2</v>
      </c>
      <c r="D91" s="342" t="s">
        <v>265</v>
      </c>
      <c r="E91" s="312">
        <f>'Int. Sensitivity-vert'!E91</f>
        <v>2.0997116201945167</v>
      </c>
      <c r="F91" s="287" t="str">
        <f>'Int. Sensitivity-vert'!F91</f>
        <v>B</v>
      </c>
      <c r="G91" s="312">
        <f>'Int. Sensitivity-vert'!G91</f>
        <v>2.2954999999999997</v>
      </c>
      <c r="H91" s="288">
        <f>'Int. Sensitivity-vert'!H91</f>
        <v>2.4077294446356596</v>
      </c>
      <c r="I91" s="313" t="str">
        <f>'Int. Sensitivity-vert'!I91</f>
        <v>B</v>
      </c>
    </row>
    <row r="92" spans="1:9" x14ac:dyDescent="0.25">
      <c r="A92" s="342">
        <v>300</v>
      </c>
      <c r="B92" s="342">
        <v>45</v>
      </c>
      <c r="C92" s="342">
        <v>2</v>
      </c>
      <c r="D92" s="342" t="s">
        <v>265</v>
      </c>
      <c r="E92" s="312">
        <f>'Int. Sensitivity-vert'!E92</f>
        <v>2.3186866201945171</v>
      </c>
      <c r="F92" s="287" t="str">
        <f>'Int. Sensitivity-vert'!F92</f>
        <v>B</v>
      </c>
      <c r="G92" s="312">
        <f>'Int. Sensitivity-vert'!G92</f>
        <v>2.4109999999999996</v>
      </c>
      <c r="H92" s="288">
        <f>'Int. Sensitivity-vert'!H92</f>
        <v>2.9369487901344602</v>
      </c>
      <c r="I92" s="313" t="str">
        <f>'Int. Sensitivity-vert'!I92</f>
        <v>B</v>
      </c>
    </row>
    <row r="93" spans="1:9" x14ac:dyDescent="0.25">
      <c r="A93" s="342">
        <v>400</v>
      </c>
      <c r="B93" s="342">
        <v>45</v>
      </c>
      <c r="C93" s="342">
        <v>2</v>
      </c>
      <c r="D93" s="342" t="s">
        <v>265</v>
      </c>
      <c r="E93" s="312">
        <f>'Int. Sensitivity-vert'!E93</f>
        <v>2.537661620194517</v>
      </c>
      <c r="F93" s="287" t="str">
        <f>'Int. Sensitivity-vert'!F93</f>
        <v>B</v>
      </c>
      <c r="G93" s="312">
        <f>'Int. Sensitivity-vert'!G93</f>
        <v>2.5264999999999995</v>
      </c>
      <c r="H93" s="288">
        <f>'Int. Sensitivity-vert'!H93</f>
        <v>3.469012592022934</v>
      </c>
      <c r="I93" s="313" t="str">
        <f>'Int. Sensitivity-vert'!I93</f>
        <v>B</v>
      </c>
    </row>
    <row r="94" spans="1:9" x14ac:dyDescent="0.25">
      <c r="A94" s="342">
        <v>500</v>
      </c>
      <c r="B94" s="342">
        <v>45</v>
      </c>
      <c r="C94" s="342">
        <v>2</v>
      </c>
      <c r="D94" s="342" t="s">
        <v>265</v>
      </c>
      <c r="E94" s="312">
        <f>'Int. Sensitivity-vert'!E94</f>
        <v>2.7566366201945165</v>
      </c>
      <c r="F94" s="287" t="str">
        <f>'Int. Sensitivity-vert'!F94</f>
        <v>C</v>
      </c>
      <c r="G94" s="312">
        <f>'Int. Sensitivity-vert'!G94</f>
        <v>2.6419999999999995</v>
      </c>
      <c r="H94" s="288">
        <f>'Int. Sensitivity-vert'!H94</f>
        <v>4.0063317604619266</v>
      </c>
      <c r="I94" s="313" t="str">
        <f>'Int. Sensitivity-vert'!I94</f>
        <v>B</v>
      </c>
    </row>
    <row r="95" spans="1:9" x14ac:dyDescent="0.25">
      <c r="A95" s="342">
        <v>600</v>
      </c>
      <c r="B95" s="342">
        <v>45</v>
      </c>
      <c r="C95" s="342">
        <v>2</v>
      </c>
      <c r="D95" s="342" t="s">
        <v>265</v>
      </c>
      <c r="E95" s="312">
        <f>'Int. Sensitivity-vert'!E95</f>
        <v>2.9756116201945169</v>
      </c>
      <c r="F95" s="287" t="str">
        <f>'Int. Sensitivity-vert'!F95</f>
        <v>C</v>
      </c>
      <c r="G95" s="312">
        <f>'Int. Sensitivity-vert'!G95</f>
        <v>2.7574999999999994</v>
      </c>
      <c r="H95" s="288">
        <f>'Int. Sensitivity-vert'!H95</f>
        <v>4.5542785879803791</v>
      </c>
      <c r="I95" s="313" t="str">
        <f>'Int. Sensitivity-vert'!I95</f>
        <v>C</v>
      </c>
    </row>
    <row r="96" spans="1:9" x14ac:dyDescent="0.25">
      <c r="A96" s="342">
        <v>700</v>
      </c>
      <c r="B96" s="342">
        <v>45</v>
      </c>
      <c r="C96" s="342">
        <v>2</v>
      </c>
      <c r="D96" s="342" t="s">
        <v>265</v>
      </c>
      <c r="E96" s="312">
        <f>'Int. Sensitivity-vert'!E96</f>
        <v>3.1945866201945172</v>
      </c>
      <c r="F96" s="287" t="str">
        <f>'Int. Sensitivity-vert'!F96</f>
        <v>C</v>
      </c>
      <c r="G96" s="312">
        <f>'Int. Sensitivity-vert'!G96</f>
        <v>2.8729999999999993</v>
      </c>
      <c r="H96" s="288">
        <f>'Int. Sensitivity-vert'!H96</f>
        <v>5.1275076914331343</v>
      </c>
      <c r="I96" s="313" t="str">
        <f>'Int. Sensitivity-vert'!I96</f>
        <v>C</v>
      </c>
    </row>
    <row r="97" spans="1:9" x14ac:dyDescent="0.25">
      <c r="A97" s="342">
        <v>800</v>
      </c>
      <c r="B97" s="342">
        <v>45</v>
      </c>
      <c r="C97" s="342">
        <v>2</v>
      </c>
      <c r="D97" s="342" t="s">
        <v>265</v>
      </c>
      <c r="E97" s="312">
        <f>'Int. Sensitivity-vert'!E97</f>
        <v>3.4135616201945167</v>
      </c>
      <c r="F97" s="287" t="str">
        <f>'Int. Sensitivity-vert'!F97</f>
        <v>C</v>
      </c>
      <c r="G97" s="312">
        <f>'Int. Sensitivity-vert'!G97</f>
        <v>2.9885000000000002</v>
      </c>
      <c r="H97" s="288">
        <f>'Int. Sensitivity-vert'!H97</f>
        <v>5.7009337627509886</v>
      </c>
      <c r="I97" s="313" t="str">
        <f>'Int. Sensitivity-vert'!I97</f>
        <v>C</v>
      </c>
    </row>
    <row r="98" spans="1:9" x14ac:dyDescent="0.25">
      <c r="A98" s="342">
        <v>900</v>
      </c>
      <c r="B98" s="342">
        <v>45</v>
      </c>
      <c r="C98" s="342">
        <v>2</v>
      </c>
      <c r="D98" s="342" t="s">
        <v>265</v>
      </c>
      <c r="E98" s="312">
        <f>'Int. Sensitivity-vert'!E98</f>
        <v>3.6325366201945166</v>
      </c>
      <c r="F98" s="287" t="str">
        <f>'Int. Sensitivity-vert'!F98</f>
        <v>D</v>
      </c>
      <c r="G98" s="312">
        <f>'Int. Sensitivity-vert'!G98</f>
        <v>3.1040000000000001</v>
      </c>
      <c r="H98" s="288">
        <f>'Int. Sensitivity-vert'!H98</f>
        <v>6.225933762750989</v>
      </c>
      <c r="I98" s="313" t="str">
        <f>'Int. Sensitivity-vert'!I98</f>
        <v>C</v>
      </c>
    </row>
    <row r="99" spans="1:9" x14ac:dyDescent="0.25">
      <c r="A99" s="342">
        <v>1000</v>
      </c>
      <c r="B99" s="342">
        <v>45</v>
      </c>
      <c r="C99" s="342">
        <v>2</v>
      </c>
      <c r="D99" s="342" t="s">
        <v>265</v>
      </c>
      <c r="E99" s="312">
        <f>'Int. Sensitivity-vert'!E99</f>
        <v>3.851511620194517</v>
      </c>
      <c r="F99" s="287" t="str">
        <f>'Int. Sensitivity-vert'!F99</f>
        <v>D</v>
      </c>
      <c r="G99" s="312">
        <f>'Int. Sensitivity-vert'!G99</f>
        <v>3.2195</v>
      </c>
      <c r="H99" s="288">
        <f>'Int. Sensitivity-vert'!H99</f>
        <v>6.7509337627509893</v>
      </c>
      <c r="I99" s="313" t="str">
        <f>'Int. Sensitivity-vert'!I99</f>
        <v>C</v>
      </c>
    </row>
    <row r="100" spans="1:9" x14ac:dyDescent="0.25">
      <c r="A100" s="342">
        <v>1100</v>
      </c>
      <c r="B100" s="342">
        <v>45</v>
      </c>
      <c r="C100" s="342">
        <v>2</v>
      </c>
      <c r="D100" s="342" t="s">
        <v>265</v>
      </c>
      <c r="E100" s="312">
        <f>'Int. Sensitivity-vert'!E100</f>
        <v>4.0704866201945169</v>
      </c>
      <c r="F100" s="287" t="str">
        <f>'Int. Sensitivity-vert'!F100</f>
        <v>D</v>
      </c>
      <c r="G100" s="312">
        <f>'Int. Sensitivity-vert'!G100</f>
        <v>3.335</v>
      </c>
      <c r="H100" s="288">
        <f>'Int. Sensitivity-vert'!H100</f>
        <v>7.2759337627509897</v>
      </c>
      <c r="I100" s="313" t="str">
        <f>'Int. Sensitivity-vert'!I100</f>
        <v>C</v>
      </c>
    </row>
    <row r="101" spans="1:9" x14ac:dyDescent="0.25">
      <c r="A101" s="342">
        <v>1200</v>
      </c>
      <c r="B101" s="342">
        <v>45</v>
      </c>
      <c r="C101" s="342">
        <v>2</v>
      </c>
      <c r="D101" s="342" t="s">
        <v>265</v>
      </c>
      <c r="E101" s="312">
        <f>'Int. Sensitivity-vert'!E101</f>
        <v>4.2894616201945173</v>
      </c>
      <c r="F101" s="287" t="str">
        <f>'Int. Sensitivity-vert'!F101</f>
        <v>E</v>
      </c>
      <c r="G101" s="312">
        <f>'Int. Sensitivity-vert'!G101</f>
        <v>3.4504999999999999</v>
      </c>
      <c r="H101" s="288">
        <f>'Int. Sensitivity-vert'!H101</f>
        <v>7.8009337627509892</v>
      </c>
      <c r="I101" s="313" t="str">
        <f>'Int. Sensitivity-vert'!I101</f>
        <v>C</v>
      </c>
    </row>
    <row r="102" spans="1:9" x14ac:dyDescent="0.25">
      <c r="A102" s="342">
        <v>100</v>
      </c>
      <c r="B102" s="342">
        <v>15</v>
      </c>
      <c r="C102" s="342">
        <v>3</v>
      </c>
      <c r="D102" s="342" t="s">
        <v>265</v>
      </c>
      <c r="E102" s="312">
        <f>'Int. Sensitivity-vert'!E102</f>
        <v>1.9468245374476008</v>
      </c>
      <c r="F102" s="287" t="str">
        <f>'Int. Sensitivity-vert'!F102</f>
        <v>A</v>
      </c>
      <c r="G102" s="312">
        <f>'Int. Sensitivity-vert'!G102</f>
        <v>2.3250999999999995</v>
      </c>
      <c r="H102" s="288">
        <f>'Int. Sensitivity-vert'!H102</f>
        <v>1.7525691751868102</v>
      </c>
      <c r="I102" s="313" t="str">
        <f>'Int. Sensitivity-vert'!I102</f>
        <v>B</v>
      </c>
    </row>
    <row r="103" spans="1:9" x14ac:dyDescent="0.25">
      <c r="A103" s="342">
        <v>200</v>
      </c>
      <c r="B103" s="342">
        <v>15</v>
      </c>
      <c r="C103" s="342">
        <v>3</v>
      </c>
      <c r="D103" s="342" t="s">
        <v>265</v>
      </c>
      <c r="E103" s="312">
        <f>'Int. Sensitivity-vert'!E103</f>
        <v>2.0065495374476008</v>
      </c>
      <c r="F103" s="287" t="str">
        <f>'Int. Sensitivity-vert'!F103</f>
        <v>B</v>
      </c>
      <c r="G103" s="312">
        <f>'Int. Sensitivity-vert'!G103</f>
        <v>2.4020999999999995</v>
      </c>
      <c r="H103" s="288">
        <f>'Int. Sensitivity-vert'!H103</f>
        <v>1.9694078121912297</v>
      </c>
      <c r="I103" s="313" t="str">
        <f>'Int. Sensitivity-vert'!I103</f>
        <v>B</v>
      </c>
    </row>
    <row r="104" spans="1:9" x14ac:dyDescent="0.25">
      <c r="A104" s="342">
        <v>300</v>
      </c>
      <c r="B104" s="342">
        <v>15</v>
      </c>
      <c r="C104" s="342">
        <v>3</v>
      </c>
      <c r="D104" s="342" t="s">
        <v>265</v>
      </c>
      <c r="E104" s="312">
        <f>'Int. Sensitivity-vert'!E104</f>
        <v>2.066274537447601</v>
      </c>
      <c r="F104" s="287" t="str">
        <f>'Int. Sensitivity-vert'!F104</f>
        <v>B</v>
      </c>
      <c r="G104" s="312">
        <f>'Int. Sensitivity-vert'!G104</f>
        <v>2.4790999999999994</v>
      </c>
      <c r="H104" s="288">
        <f>'Int. Sensitivity-vert'!H104</f>
        <v>2.1887534230189201</v>
      </c>
      <c r="I104" s="313" t="str">
        <f>'Int. Sensitivity-vert'!I104</f>
        <v>B</v>
      </c>
    </row>
    <row r="105" spans="1:9" x14ac:dyDescent="0.25">
      <c r="A105" s="342">
        <v>400</v>
      </c>
      <c r="B105" s="342">
        <v>15</v>
      </c>
      <c r="C105" s="342">
        <v>3</v>
      </c>
      <c r="D105" s="342" t="s">
        <v>265</v>
      </c>
      <c r="E105" s="312">
        <f>'Int. Sensitivity-vert'!E105</f>
        <v>2.1259995374476008</v>
      </c>
      <c r="F105" s="287" t="str">
        <f>'Int. Sensitivity-vert'!F105</f>
        <v>B</v>
      </c>
      <c r="G105" s="312">
        <f>'Int. Sensitivity-vert'!G105</f>
        <v>2.5560999999999994</v>
      </c>
      <c r="H105" s="288">
        <f>'Int. Sensitivity-vert'!H105</f>
        <v>2.4128925467148941</v>
      </c>
      <c r="I105" s="313" t="str">
        <f>'Int. Sensitivity-vert'!I105</f>
        <v>B</v>
      </c>
    </row>
    <row r="106" spans="1:9" x14ac:dyDescent="0.25">
      <c r="A106" s="342">
        <v>500</v>
      </c>
      <c r="B106" s="342">
        <v>15</v>
      </c>
      <c r="C106" s="342">
        <v>3</v>
      </c>
      <c r="D106" s="342" t="s">
        <v>265</v>
      </c>
      <c r="E106" s="312">
        <f>'Int. Sensitivity-vert'!E106</f>
        <v>2.1857245374476006</v>
      </c>
      <c r="F106" s="287" t="str">
        <f>'Int. Sensitivity-vert'!F106</f>
        <v>B</v>
      </c>
      <c r="G106" s="312">
        <f>'Int. Sensitivity-vert'!G106</f>
        <v>2.6330999999999993</v>
      </c>
      <c r="H106" s="288">
        <f>'Int. Sensitivity-vert'!H106</f>
        <v>2.6470337979995313</v>
      </c>
      <c r="I106" s="313" t="str">
        <f>'Int. Sensitivity-vert'!I106</f>
        <v>B</v>
      </c>
    </row>
    <row r="107" spans="1:9" x14ac:dyDescent="0.25">
      <c r="A107" s="342">
        <v>600</v>
      </c>
      <c r="B107" s="342">
        <v>15</v>
      </c>
      <c r="C107" s="342">
        <v>3</v>
      </c>
      <c r="D107" s="342" t="s">
        <v>265</v>
      </c>
      <c r="E107" s="312">
        <f>'Int. Sensitivity-vert'!E107</f>
        <v>2.2454495374476009</v>
      </c>
      <c r="F107" s="287" t="str">
        <f>'Int. Sensitivity-vert'!F107</f>
        <v>B</v>
      </c>
      <c r="G107" s="312">
        <f>'Int. Sensitivity-vert'!G107</f>
        <v>2.7100999999999993</v>
      </c>
      <c r="H107" s="288">
        <f>'Int. Sensitivity-vert'!H107</f>
        <v>2.9057265633719815</v>
      </c>
      <c r="I107" s="313" t="str">
        <f>'Int. Sensitivity-vert'!I107</f>
        <v>B</v>
      </c>
    </row>
    <row r="108" spans="1:9" x14ac:dyDescent="0.25">
      <c r="A108" s="342">
        <v>700</v>
      </c>
      <c r="B108" s="342">
        <v>15</v>
      </c>
      <c r="C108" s="342">
        <v>3</v>
      </c>
      <c r="D108" s="342" t="s">
        <v>265</v>
      </c>
      <c r="E108" s="312">
        <f>'Int. Sensitivity-vert'!E108</f>
        <v>2.3051745374476011</v>
      </c>
      <c r="F108" s="287" t="str">
        <f>'Int. Sensitivity-vert'!F108</f>
        <v>B</v>
      </c>
      <c r="G108" s="312">
        <f>'Int. Sensitivity-vert'!G108</f>
        <v>2.7870999999999992</v>
      </c>
      <c r="H108" s="288">
        <f>'Int. Sensitivity-vert'!H108</f>
        <v>3.179033762750989</v>
      </c>
      <c r="I108" s="313" t="str">
        <f>'Int. Sensitivity-vert'!I108</f>
        <v>C</v>
      </c>
    </row>
    <row r="109" spans="1:9" x14ac:dyDescent="0.25">
      <c r="A109" s="342">
        <v>800</v>
      </c>
      <c r="B109" s="342">
        <v>15</v>
      </c>
      <c r="C109" s="342">
        <v>3</v>
      </c>
      <c r="D109" s="342" t="s">
        <v>265</v>
      </c>
      <c r="E109" s="312">
        <f>'Int. Sensitivity-vert'!E109</f>
        <v>2.3648995374476005</v>
      </c>
      <c r="F109" s="287" t="str">
        <f>'Int. Sensitivity-vert'!F109</f>
        <v>B</v>
      </c>
      <c r="G109" s="312">
        <f>'Int. Sensitivity-vert'!G109</f>
        <v>2.8640999999999992</v>
      </c>
      <c r="H109" s="288">
        <f>'Int. Sensitivity-vert'!H109</f>
        <v>3.3925337627509888</v>
      </c>
      <c r="I109" s="313" t="str">
        <f>'Int. Sensitivity-vert'!I109</f>
        <v>C</v>
      </c>
    </row>
    <row r="110" spans="1:9" x14ac:dyDescent="0.25">
      <c r="A110" s="342">
        <v>900</v>
      </c>
      <c r="B110" s="342">
        <v>15</v>
      </c>
      <c r="C110" s="342">
        <v>3</v>
      </c>
      <c r="D110" s="342" t="s">
        <v>265</v>
      </c>
      <c r="E110" s="312">
        <f>'Int. Sensitivity-vert'!E110</f>
        <v>2.4246245374476008</v>
      </c>
      <c r="F110" s="287" t="str">
        <f>'Int. Sensitivity-vert'!F110</f>
        <v>B</v>
      </c>
      <c r="G110" s="312">
        <f>'Int. Sensitivity-vert'!G110</f>
        <v>2.9411</v>
      </c>
      <c r="H110" s="288">
        <f>'Int. Sensitivity-vert'!H110</f>
        <v>3.6060337627509886</v>
      </c>
      <c r="I110" s="313" t="str">
        <f>'Int. Sensitivity-vert'!I110</f>
        <v>C</v>
      </c>
    </row>
    <row r="111" spans="1:9" x14ac:dyDescent="0.25">
      <c r="A111" s="342">
        <v>1000</v>
      </c>
      <c r="B111" s="342">
        <v>15</v>
      </c>
      <c r="C111" s="342">
        <v>3</v>
      </c>
      <c r="D111" s="342" t="s">
        <v>265</v>
      </c>
      <c r="E111" s="312">
        <f>'Int. Sensitivity-vert'!E111</f>
        <v>2.4843495374476006</v>
      </c>
      <c r="F111" s="287" t="str">
        <f>'Int. Sensitivity-vert'!F111</f>
        <v>B</v>
      </c>
      <c r="G111" s="312">
        <f>'Int. Sensitivity-vert'!G111</f>
        <v>3.0181</v>
      </c>
      <c r="H111" s="288">
        <f>'Int. Sensitivity-vert'!H111</f>
        <v>3.8195337627509893</v>
      </c>
      <c r="I111" s="313" t="str">
        <f>'Int. Sensitivity-vert'!I111</f>
        <v>C</v>
      </c>
    </row>
    <row r="112" spans="1:9" x14ac:dyDescent="0.25">
      <c r="A112" s="342">
        <v>1100</v>
      </c>
      <c r="B112" s="342">
        <v>15</v>
      </c>
      <c r="C112" s="342">
        <v>3</v>
      </c>
      <c r="D112" s="342" t="s">
        <v>265</v>
      </c>
      <c r="E112" s="312">
        <f>'Int. Sensitivity-vert'!E112</f>
        <v>2.5440745374476008</v>
      </c>
      <c r="F112" s="287" t="str">
        <f>'Int. Sensitivity-vert'!F112</f>
        <v>B</v>
      </c>
      <c r="G112" s="312">
        <f>'Int. Sensitivity-vert'!G112</f>
        <v>3.0951</v>
      </c>
      <c r="H112" s="288">
        <f>'Int. Sensitivity-vert'!H112</f>
        <v>4.0330337627509891</v>
      </c>
      <c r="I112" s="313" t="str">
        <f>'Int. Sensitivity-vert'!I112</f>
        <v>C</v>
      </c>
    </row>
    <row r="113" spans="1:9" x14ac:dyDescent="0.25">
      <c r="A113" s="342">
        <v>1200</v>
      </c>
      <c r="B113" s="342">
        <v>15</v>
      </c>
      <c r="C113" s="342">
        <v>3</v>
      </c>
      <c r="D113" s="342" t="s">
        <v>265</v>
      </c>
      <c r="E113" s="312">
        <f>'Int. Sensitivity-vert'!E113</f>
        <v>2.6037995374476006</v>
      </c>
      <c r="F113" s="287" t="str">
        <f>'Int. Sensitivity-vert'!F113</f>
        <v>B</v>
      </c>
      <c r="G113" s="312">
        <f>'Int. Sensitivity-vert'!G113</f>
        <v>3.1720999999999999</v>
      </c>
      <c r="H113" s="288">
        <f>'Int. Sensitivity-vert'!H113</f>
        <v>4.2465337627509889</v>
      </c>
      <c r="I113" s="313" t="str">
        <f>'Int. Sensitivity-vert'!I113</f>
        <v>C</v>
      </c>
    </row>
    <row r="114" spans="1:9" x14ac:dyDescent="0.25">
      <c r="A114" s="342">
        <v>100</v>
      </c>
      <c r="B114" s="342">
        <v>25</v>
      </c>
      <c r="C114" s="342">
        <v>3</v>
      </c>
      <c r="D114" s="342" t="s">
        <v>265</v>
      </c>
      <c r="E114" s="312">
        <f>'Int. Sensitivity-vert'!E114</f>
        <v>1.9771578707809341</v>
      </c>
      <c r="F114" s="287" t="str">
        <f>'Int. Sensitivity-vert'!F114</f>
        <v>A</v>
      </c>
      <c r="G114" s="312">
        <f>'Int. Sensitivity-vert'!G114</f>
        <v>2.3250999999999995</v>
      </c>
      <c r="H114" s="288">
        <f>'Int. Sensitivity-vert'!H114</f>
        <v>1.8439246425883067</v>
      </c>
      <c r="I114" s="313" t="str">
        <f>'Int. Sensitivity-vert'!I114</f>
        <v>B</v>
      </c>
    </row>
    <row r="115" spans="1:9" x14ac:dyDescent="0.25">
      <c r="A115" s="342">
        <v>200</v>
      </c>
      <c r="B115" s="342">
        <v>25</v>
      </c>
      <c r="C115" s="342">
        <v>3</v>
      </c>
      <c r="D115" s="342" t="s">
        <v>265</v>
      </c>
      <c r="E115" s="312">
        <f>'Int. Sensitivity-vert'!E115</f>
        <v>2.0672162041142674</v>
      </c>
      <c r="F115" s="287" t="str">
        <f>'Int. Sensitivity-vert'!F115</f>
        <v>B</v>
      </c>
      <c r="G115" s="312">
        <f>'Int. Sensitivity-vert'!G115</f>
        <v>2.4020999999999995</v>
      </c>
      <c r="H115" s="288">
        <f>'Int. Sensitivity-vert'!H115</f>
        <v>2.1526517617608008</v>
      </c>
      <c r="I115" s="313" t="str">
        <f>'Int. Sensitivity-vert'!I115</f>
        <v>B</v>
      </c>
    </row>
    <row r="116" spans="1:9" x14ac:dyDescent="0.25">
      <c r="A116" s="342">
        <v>300</v>
      </c>
      <c r="B116" s="342">
        <v>25</v>
      </c>
      <c r="C116" s="342">
        <v>3</v>
      </c>
      <c r="D116" s="342" t="s">
        <v>265</v>
      </c>
      <c r="E116" s="312">
        <f>'Int. Sensitivity-vert'!E116</f>
        <v>2.1572745374476008</v>
      </c>
      <c r="F116" s="287" t="str">
        <f>'Int. Sensitivity-vert'!F116</f>
        <v>B</v>
      </c>
      <c r="G116" s="312">
        <f>'Int. Sensitivity-vert'!G116</f>
        <v>2.4790999999999994</v>
      </c>
      <c r="H116" s="288">
        <f>'Int. Sensitivity-vert'!H116</f>
        <v>2.465138414205954</v>
      </c>
      <c r="I116" s="313" t="str">
        <f>'Int. Sensitivity-vert'!I116</f>
        <v>B</v>
      </c>
    </row>
    <row r="117" spans="1:9" x14ac:dyDescent="0.25">
      <c r="A117" s="342">
        <v>400</v>
      </c>
      <c r="B117" s="342">
        <v>25</v>
      </c>
      <c r="C117" s="342">
        <v>3</v>
      </c>
      <c r="D117" s="342" t="s">
        <v>265</v>
      </c>
      <c r="E117" s="312">
        <f>'Int. Sensitivity-vert'!E117</f>
        <v>2.2473328707809341</v>
      </c>
      <c r="F117" s="287" t="str">
        <f>'Int. Sensitivity-vert'!F117</f>
        <v>B</v>
      </c>
      <c r="G117" s="312">
        <f>'Int. Sensitivity-vert'!G117</f>
        <v>2.5560999999999994</v>
      </c>
      <c r="H117" s="288">
        <f>'Int. Sensitivity-vert'!H117</f>
        <v>2.7855773643043178</v>
      </c>
      <c r="I117" s="313" t="str">
        <f>'Int. Sensitivity-vert'!I117</f>
        <v>B</v>
      </c>
    </row>
    <row r="118" spans="1:9" x14ac:dyDescent="0.25">
      <c r="A118" s="342">
        <v>500</v>
      </c>
      <c r="B118" s="342">
        <v>25</v>
      </c>
      <c r="C118" s="342">
        <v>3</v>
      </c>
      <c r="D118" s="342" t="s">
        <v>265</v>
      </c>
      <c r="E118" s="312">
        <f>'Int. Sensitivity-vert'!E118</f>
        <v>2.337391204114267</v>
      </c>
      <c r="F118" s="287" t="str">
        <f>'Int. Sensitivity-vert'!F118</f>
        <v>B</v>
      </c>
      <c r="G118" s="312">
        <f>'Int. Sensitivity-vert'!G118</f>
        <v>2.6330999999999993</v>
      </c>
      <c r="H118" s="288">
        <f>'Int. Sensitivity-vert'!H118</f>
        <v>3.1253577863403903</v>
      </c>
      <c r="I118" s="313" t="str">
        <f>'Int. Sensitivity-vert'!I118</f>
        <v>B</v>
      </c>
    </row>
    <row r="119" spans="1:9" x14ac:dyDescent="0.25">
      <c r="A119" s="342">
        <v>600</v>
      </c>
      <c r="B119" s="342">
        <v>25</v>
      </c>
      <c r="C119" s="342">
        <v>3</v>
      </c>
      <c r="D119" s="342" t="s">
        <v>265</v>
      </c>
      <c r="E119" s="312">
        <f>'Int. Sensitivity-vert'!E119</f>
        <v>2.4274495374476008</v>
      </c>
      <c r="F119" s="287" t="str">
        <f>'Int. Sensitivity-vert'!F119</f>
        <v>B</v>
      </c>
      <c r="G119" s="312">
        <f>'Int. Sensitivity-vert'!G119</f>
        <v>2.7100999999999993</v>
      </c>
      <c r="H119" s="288">
        <f>'Int. Sensitivity-vert'!H119</f>
        <v>3.5115337627509895</v>
      </c>
      <c r="I119" s="313" t="str">
        <f>'Int. Sensitivity-vert'!I119</f>
        <v>B</v>
      </c>
    </row>
    <row r="120" spans="1:9" x14ac:dyDescent="0.25">
      <c r="A120" s="342">
        <v>700</v>
      </c>
      <c r="B120" s="342">
        <v>25</v>
      </c>
      <c r="C120" s="342">
        <v>3</v>
      </c>
      <c r="D120" s="342" t="s">
        <v>265</v>
      </c>
      <c r="E120" s="312">
        <f>'Int. Sensitivity-vert'!E120</f>
        <v>2.5175078707809342</v>
      </c>
      <c r="F120" s="287" t="str">
        <f>'Int. Sensitivity-vert'!F120</f>
        <v>B</v>
      </c>
      <c r="G120" s="312">
        <f>'Int. Sensitivity-vert'!G120</f>
        <v>2.7870999999999992</v>
      </c>
      <c r="H120" s="288">
        <f>'Int. Sensitivity-vert'!H120</f>
        <v>3.816033762750989</v>
      </c>
      <c r="I120" s="313" t="str">
        <f>'Int. Sensitivity-vert'!I120</f>
        <v>C</v>
      </c>
    </row>
    <row r="121" spans="1:9" x14ac:dyDescent="0.25">
      <c r="A121" s="342">
        <v>800</v>
      </c>
      <c r="B121" s="342">
        <v>25</v>
      </c>
      <c r="C121" s="342">
        <v>3</v>
      </c>
      <c r="D121" s="342" t="s">
        <v>265</v>
      </c>
      <c r="E121" s="312">
        <f>'Int. Sensitivity-vert'!E121</f>
        <v>2.6075662041142671</v>
      </c>
      <c r="F121" s="287" t="str">
        <f>'Int. Sensitivity-vert'!F121</f>
        <v>B</v>
      </c>
      <c r="G121" s="312">
        <f>'Int. Sensitivity-vert'!G121</f>
        <v>2.8640999999999992</v>
      </c>
      <c r="H121" s="288">
        <f>'Int. Sensitivity-vert'!H121</f>
        <v>4.1205337627509895</v>
      </c>
      <c r="I121" s="313" t="str">
        <f>'Int. Sensitivity-vert'!I121</f>
        <v>C</v>
      </c>
    </row>
    <row r="122" spans="1:9" x14ac:dyDescent="0.25">
      <c r="A122" s="342">
        <v>900</v>
      </c>
      <c r="B122" s="342">
        <v>25</v>
      </c>
      <c r="C122" s="342">
        <v>3</v>
      </c>
      <c r="D122" s="342" t="s">
        <v>265</v>
      </c>
      <c r="E122" s="312">
        <f>'Int. Sensitivity-vert'!E122</f>
        <v>2.6976245374476009</v>
      </c>
      <c r="F122" s="287" t="str">
        <f>'Int. Sensitivity-vert'!F122</f>
        <v>B</v>
      </c>
      <c r="G122" s="312">
        <f>'Int. Sensitivity-vert'!G122</f>
        <v>2.9411</v>
      </c>
      <c r="H122" s="288">
        <f>'Int. Sensitivity-vert'!H122</f>
        <v>4.4250337627509886</v>
      </c>
      <c r="I122" s="313" t="str">
        <f>'Int. Sensitivity-vert'!I122</f>
        <v>C</v>
      </c>
    </row>
    <row r="123" spans="1:9" x14ac:dyDescent="0.25">
      <c r="A123" s="342">
        <v>1000</v>
      </c>
      <c r="B123" s="342">
        <v>25</v>
      </c>
      <c r="C123" s="342">
        <v>3</v>
      </c>
      <c r="D123" s="342" t="s">
        <v>265</v>
      </c>
      <c r="E123" s="312">
        <f>'Int. Sensitivity-vert'!E123</f>
        <v>2.7876828707809342</v>
      </c>
      <c r="F123" s="287" t="str">
        <f>'Int. Sensitivity-vert'!F123</f>
        <v>C</v>
      </c>
      <c r="G123" s="312">
        <f>'Int. Sensitivity-vert'!G123</f>
        <v>3.0181</v>
      </c>
      <c r="H123" s="288">
        <f>'Int. Sensitivity-vert'!H123</f>
        <v>4.7295337627509895</v>
      </c>
      <c r="I123" s="313" t="str">
        <f>'Int. Sensitivity-vert'!I123</f>
        <v>C</v>
      </c>
    </row>
    <row r="124" spans="1:9" x14ac:dyDescent="0.25">
      <c r="A124" s="342">
        <v>1100</v>
      </c>
      <c r="B124" s="342">
        <v>25</v>
      </c>
      <c r="C124" s="342">
        <v>3</v>
      </c>
      <c r="D124" s="342" t="s">
        <v>265</v>
      </c>
      <c r="E124" s="312">
        <f>'Int. Sensitivity-vert'!E124</f>
        <v>2.8777412041142671</v>
      </c>
      <c r="F124" s="287" t="str">
        <f>'Int. Sensitivity-vert'!F124</f>
        <v>C</v>
      </c>
      <c r="G124" s="312">
        <f>'Int. Sensitivity-vert'!G124</f>
        <v>3.0951</v>
      </c>
      <c r="H124" s="288">
        <f>'Int. Sensitivity-vert'!H124</f>
        <v>5.0340337627509886</v>
      </c>
      <c r="I124" s="313" t="str">
        <f>'Int. Sensitivity-vert'!I124</f>
        <v>C</v>
      </c>
    </row>
    <row r="125" spans="1:9" x14ac:dyDescent="0.25">
      <c r="A125" s="342">
        <v>1200</v>
      </c>
      <c r="B125" s="342">
        <v>25</v>
      </c>
      <c r="C125" s="342">
        <v>3</v>
      </c>
      <c r="D125" s="342" t="s">
        <v>265</v>
      </c>
      <c r="E125" s="312">
        <f>'Int. Sensitivity-vert'!E125</f>
        <v>2.9677995374476009</v>
      </c>
      <c r="F125" s="287" t="str">
        <f>'Int. Sensitivity-vert'!F125</f>
        <v>C</v>
      </c>
      <c r="G125" s="312">
        <f>'Int. Sensitivity-vert'!G125</f>
        <v>3.1720999999999999</v>
      </c>
      <c r="H125" s="288">
        <f>'Int. Sensitivity-vert'!H125</f>
        <v>5.3385337627509895</v>
      </c>
      <c r="I125" s="313" t="str">
        <f>'Int. Sensitivity-vert'!I125</f>
        <v>C</v>
      </c>
    </row>
    <row r="126" spans="1:9" x14ac:dyDescent="0.25">
      <c r="A126" s="342">
        <v>100</v>
      </c>
      <c r="B126" s="342">
        <v>35</v>
      </c>
      <c r="C126" s="342">
        <v>3</v>
      </c>
      <c r="D126" s="342" t="s">
        <v>265</v>
      </c>
      <c r="E126" s="312">
        <f>'Int. Sensitivity-vert'!E126</f>
        <v>2.0074912041142676</v>
      </c>
      <c r="F126" s="287" t="str">
        <f>'Int. Sensitivity-vert'!F126</f>
        <v>B</v>
      </c>
      <c r="G126" s="312">
        <f>'Int. Sensitivity-vert'!G126</f>
        <v>2.3250999999999995</v>
      </c>
      <c r="H126" s="288">
        <f>'Int. Sensitivity-vert'!H126</f>
        <v>1.9353057766603621</v>
      </c>
      <c r="I126" s="313" t="str">
        <f>'Int. Sensitivity-vert'!I126</f>
        <v>B</v>
      </c>
    </row>
    <row r="127" spans="1:9" x14ac:dyDescent="0.25">
      <c r="A127" s="342">
        <v>200</v>
      </c>
      <c r="B127" s="342">
        <v>35</v>
      </c>
      <c r="C127" s="342">
        <v>3</v>
      </c>
      <c r="D127" s="342" t="s">
        <v>265</v>
      </c>
      <c r="E127" s="312">
        <f>'Int. Sensitivity-vert'!E127</f>
        <v>2.1278828707809341</v>
      </c>
      <c r="F127" s="287" t="str">
        <f>'Int. Sensitivity-vert'!F127</f>
        <v>B</v>
      </c>
      <c r="G127" s="312">
        <f>'Int. Sensitivity-vert'!G127</f>
        <v>2.4020999999999995</v>
      </c>
      <c r="H127" s="288">
        <f>'Int. Sensitivity-vert'!H127</f>
        <v>2.3360887537735016</v>
      </c>
      <c r="I127" s="313" t="str">
        <f>'Int. Sensitivity-vert'!I127</f>
        <v>B</v>
      </c>
    </row>
    <row r="128" spans="1:9" x14ac:dyDescent="0.25">
      <c r="A128" s="342">
        <v>300</v>
      </c>
      <c r="B128" s="342">
        <v>35</v>
      </c>
      <c r="C128" s="342">
        <v>3</v>
      </c>
      <c r="D128" s="342" t="s">
        <v>265</v>
      </c>
      <c r="E128" s="312">
        <f>'Int. Sensitivity-vert'!E128</f>
        <v>2.2482745374476005</v>
      </c>
      <c r="F128" s="287" t="str">
        <f>'Int. Sensitivity-vert'!F128</f>
        <v>B</v>
      </c>
      <c r="G128" s="312">
        <f>'Int. Sensitivity-vert'!G128</f>
        <v>2.4790999999999994</v>
      </c>
      <c r="H128" s="288">
        <f>'Int. Sensitivity-vert'!H128</f>
        <v>2.7423997818241475</v>
      </c>
      <c r="I128" s="313" t="str">
        <f>'Int. Sensitivity-vert'!I128</f>
        <v>B</v>
      </c>
    </row>
    <row r="129" spans="1:9" x14ac:dyDescent="0.25">
      <c r="A129" s="342">
        <v>400</v>
      </c>
      <c r="B129" s="342">
        <v>35</v>
      </c>
      <c r="C129" s="342">
        <v>3</v>
      </c>
      <c r="D129" s="342" t="s">
        <v>265</v>
      </c>
      <c r="E129" s="312">
        <f>'Int. Sensitivity-vert'!E129</f>
        <v>2.3686662041142674</v>
      </c>
      <c r="F129" s="287" t="str">
        <f>'Int. Sensitivity-vert'!F129</f>
        <v>B</v>
      </c>
      <c r="G129" s="312">
        <f>'Int. Sensitivity-vert'!G129</f>
        <v>2.5560999999999994</v>
      </c>
      <c r="H129" s="288">
        <f>'Int. Sensitivity-vert'!H129</f>
        <v>3.1618370180872302</v>
      </c>
      <c r="I129" s="313" t="str">
        <f>'Int. Sensitivity-vert'!I129</f>
        <v>B</v>
      </c>
    </row>
    <row r="130" spans="1:9" x14ac:dyDescent="0.25">
      <c r="A130" s="342">
        <v>500</v>
      </c>
      <c r="B130" s="342">
        <v>35</v>
      </c>
      <c r="C130" s="342">
        <v>3</v>
      </c>
      <c r="D130" s="342" t="s">
        <v>265</v>
      </c>
      <c r="E130" s="312">
        <f>'Int. Sensitivity-vert'!E130</f>
        <v>2.4890578707809339</v>
      </c>
      <c r="F130" s="287" t="str">
        <f>'Int. Sensitivity-vert'!F130</f>
        <v>B</v>
      </c>
      <c r="G130" s="312">
        <f>'Int. Sensitivity-vert'!G130</f>
        <v>2.6330999999999993</v>
      </c>
      <c r="H130" s="288">
        <f>'Int. Sensitivity-vert'!H130</f>
        <v>3.6204513188482448</v>
      </c>
      <c r="I130" s="313" t="str">
        <f>'Int. Sensitivity-vert'!I130</f>
        <v>B</v>
      </c>
    </row>
    <row r="131" spans="1:9" x14ac:dyDescent="0.25">
      <c r="A131" s="342">
        <v>600</v>
      </c>
      <c r="B131" s="342">
        <v>35</v>
      </c>
      <c r="C131" s="342">
        <v>3</v>
      </c>
      <c r="D131" s="342" t="s">
        <v>265</v>
      </c>
      <c r="E131" s="312">
        <f>'Int. Sensitivity-vert'!E131</f>
        <v>2.6094495374476008</v>
      </c>
      <c r="F131" s="287" t="str">
        <f>'Int. Sensitivity-vert'!F131</f>
        <v>B</v>
      </c>
      <c r="G131" s="312">
        <f>'Int. Sensitivity-vert'!G131</f>
        <v>2.7100999999999993</v>
      </c>
      <c r="H131" s="288">
        <f>'Int. Sensitivity-vert'!H131</f>
        <v>4.0575337627509889</v>
      </c>
      <c r="I131" s="313" t="str">
        <f>'Int. Sensitivity-vert'!I131</f>
        <v>B</v>
      </c>
    </row>
    <row r="132" spans="1:9" x14ac:dyDescent="0.25">
      <c r="A132" s="342">
        <v>700</v>
      </c>
      <c r="B132" s="342">
        <v>35</v>
      </c>
      <c r="C132" s="342">
        <v>3</v>
      </c>
      <c r="D132" s="342" t="s">
        <v>265</v>
      </c>
      <c r="E132" s="312">
        <f>'Int. Sensitivity-vert'!E132</f>
        <v>2.7298412041142677</v>
      </c>
      <c r="F132" s="287" t="str">
        <f>'Int. Sensitivity-vert'!F132</f>
        <v>B</v>
      </c>
      <c r="G132" s="312">
        <f>'Int. Sensitivity-vert'!G132</f>
        <v>2.7870999999999992</v>
      </c>
      <c r="H132" s="288">
        <f>'Int. Sensitivity-vert'!H132</f>
        <v>4.4530337627509891</v>
      </c>
      <c r="I132" s="313" t="str">
        <f>'Int. Sensitivity-vert'!I132</f>
        <v>C</v>
      </c>
    </row>
    <row r="133" spans="1:9" x14ac:dyDescent="0.25">
      <c r="A133" s="342">
        <v>800</v>
      </c>
      <c r="B133" s="342">
        <v>35</v>
      </c>
      <c r="C133" s="342">
        <v>3</v>
      </c>
      <c r="D133" s="342" t="s">
        <v>265</v>
      </c>
      <c r="E133" s="312">
        <f>'Int. Sensitivity-vert'!E133</f>
        <v>2.8502328707809337</v>
      </c>
      <c r="F133" s="287" t="str">
        <f>'Int. Sensitivity-vert'!F133</f>
        <v>C</v>
      </c>
      <c r="G133" s="312">
        <f>'Int. Sensitivity-vert'!G133</f>
        <v>2.8640999999999992</v>
      </c>
      <c r="H133" s="288">
        <f>'Int. Sensitivity-vert'!H133</f>
        <v>4.8485337627509892</v>
      </c>
      <c r="I133" s="313" t="str">
        <f>'Int. Sensitivity-vert'!I133</f>
        <v>C</v>
      </c>
    </row>
    <row r="134" spans="1:9" x14ac:dyDescent="0.25">
      <c r="A134" s="342">
        <v>900</v>
      </c>
      <c r="B134" s="342">
        <v>35</v>
      </c>
      <c r="C134" s="342">
        <v>3</v>
      </c>
      <c r="D134" s="342" t="s">
        <v>265</v>
      </c>
      <c r="E134" s="312">
        <f>'Int. Sensitivity-vert'!E134</f>
        <v>2.9706245374476006</v>
      </c>
      <c r="F134" s="287" t="str">
        <f>'Int. Sensitivity-vert'!F134</f>
        <v>C</v>
      </c>
      <c r="G134" s="312">
        <f>'Int. Sensitivity-vert'!G134</f>
        <v>2.9411</v>
      </c>
      <c r="H134" s="288">
        <f>'Int. Sensitivity-vert'!H134</f>
        <v>5.2440337627509885</v>
      </c>
      <c r="I134" s="313" t="str">
        <f>'Int. Sensitivity-vert'!I134</f>
        <v>C</v>
      </c>
    </row>
    <row r="135" spans="1:9" x14ac:dyDescent="0.25">
      <c r="A135" s="342">
        <v>1000</v>
      </c>
      <c r="B135" s="342">
        <v>35</v>
      </c>
      <c r="C135" s="342">
        <v>3</v>
      </c>
      <c r="D135" s="342" t="s">
        <v>265</v>
      </c>
      <c r="E135" s="312">
        <f>'Int. Sensitivity-vert'!E135</f>
        <v>3.091016204114267</v>
      </c>
      <c r="F135" s="287" t="str">
        <f>'Int. Sensitivity-vert'!F135</f>
        <v>C</v>
      </c>
      <c r="G135" s="312">
        <f>'Int. Sensitivity-vert'!G135</f>
        <v>3.0181</v>
      </c>
      <c r="H135" s="288">
        <f>'Int. Sensitivity-vert'!H135</f>
        <v>5.6395337627509896</v>
      </c>
      <c r="I135" s="313" t="str">
        <f>'Int. Sensitivity-vert'!I135</f>
        <v>C</v>
      </c>
    </row>
    <row r="136" spans="1:9" x14ac:dyDescent="0.25">
      <c r="A136" s="342">
        <v>1100</v>
      </c>
      <c r="B136" s="342">
        <v>35</v>
      </c>
      <c r="C136" s="342">
        <v>3</v>
      </c>
      <c r="D136" s="342" t="s">
        <v>265</v>
      </c>
      <c r="E136" s="312">
        <f>'Int. Sensitivity-vert'!E136</f>
        <v>3.2114078707809339</v>
      </c>
      <c r="F136" s="287" t="str">
        <f>'Int. Sensitivity-vert'!F136</f>
        <v>C</v>
      </c>
      <c r="G136" s="312">
        <f>'Int. Sensitivity-vert'!G136</f>
        <v>3.0951</v>
      </c>
      <c r="H136" s="288">
        <f>'Int. Sensitivity-vert'!H136</f>
        <v>6.0350337627509889</v>
      </c>
      <c r="I136" s="313" t="str">
        <f>'Int. Sensitivity-vert'!I136</f>
        <v>C</v>
      </c>
    </row>
    <row r="137" spans="1:9" x14ac:dyDescent="0.25">
      <c r="A137" s="342">
        <v>1200</v>
      </c>
      <c r="B137" s="342">
        <v>35</v>
      </c>
      <c r="C137" s="342">
        <v>3</v>
      </c>
      <c r="D137" s="342" t="s">
        <v>265</v>
      </c>
      <c r="E137" s="312">
        <f>'Int. Sensitivity-vert'!E137</f>
        <v>3.3317995374476008</v>
      </c>
      <c r="F137" s="287" t="str">
        <f>'Int. Sensitivity-vert'!F137</f>
        <v>C</v>
      </c>
      <c r="G137" s="312">
        <f>'Int. Sensitivity-vert'!G137</f>
        <v>3.1720999999999999</v>
      </c>
      <c r="H137" s="288">
        <f>'Int. Sensitivity-vert'!H137</f>
        <v>6.4305337627509882</v>
      </c>
      <c r="I137" s="313" t="str">
        <f>'Int. Sensitivity-vert'!I137</f>
        <v>C</v>
      </c>
    </row>
    <row r="138" spans="1:9" x14ac:dyDescent="0.25">
      <c r="A138" s="342">
        <v>100</v>
      </c>
      <c r="B138" s="342">
        <v>45</v>
      </c>
      <c r="C138" s="342">
        <v>3</v>
      </c>
      <c r="D138" s="342" t="s">
        <v>265</v>
      </c>
      <c r="E138" s="312">
        <f>'Int. Sensitivity-vert'!E138</f>
        <v>2.0378245374476007</v>
      </c>
      <c r="F138" s="287" t="str">
        <f>'Int. Sensitivity-vert'!F138</f>
        <v>B</v>
      </c>
      <c r="G138" s="312">
        <f>'Int. Sensitivity-vert'!G138</f>
        <v>2.3250999999999995</v>
      </c>
      <c r="H138" s="288">
        <f>'Int. Sensitivity-vert'!H138</f>
        <v>2.026714518939011</v>
      </c>
      <c r="I138" s="313" t="str">
        <f>'Int. Sensitivity-vert'!I138</f>
        <v>B</v>
      </c>
    </row>
    <row r="139" spans="1:9" x14ac:dyDescent="0.25">
      <c r="A139" s="342">
        <v>200</v>
      </c>
      <c r="B139" s="342">
        <v>45</v>
      </c>
      <c r="C139" s="342">
        <v>3</v>
      </c>
      <c r="D139" s="342" t="s">
        <v>265</v>
      </c>
      <c r="E139" s="312">
        <f>'Int. Sensitivity-vert'!E139</f>
        <v>2.1885495374476007</v>
      </c>
      <c r="F139" s="287" t="str">
        <f>'Int. Sensitivity-vert'!F139</f>
        <v>B</v>
      </c>
      <c r="G139" s="312">
        <f>'Int. Sensitivity-vert'!G139</f>
        <v>2.4020999999999995</v>
      </c>
      <c r="H139" s="288">
        <f>'Int. Sensitivity-vert'!H139</f>
        <v>2.519751469199885</v>
      </c>
      <c r="I139" s="313" t="str">
        <f>'Int. Sensitivity-vert'!I139</f>
        <v>B</v>
      </c>
    </row>
    <row r="140" spans="1:9" x14ac:dyDescent="0.25">
      <c r="A140" s="342">
        <v>300</v>
      </c>
      <c r="B140" s="342">
        <v>45</v>
      </c>
      <c r="C140" s="342">
        <v>3</v>
      </c>
      <c r="D140" s="342" t="s">
        <v>265</v>
      </c>
      <c r="E140" s="312">
        <f>'Int. Sensitivity-vert'!E140</f>
        <v>2.3392745374476007</v>
      </c>
      <c r="F140" s="287" t="str">
        <f>'Int. Sensitivity-vert'!F140</f>
        <v>B</v>
      </c>
      <c r="G140" s="312">
        <f>'Int. Sensitivity-vert'!G140</f>
        <v>2.4790999999999994</v>
      </c>
      <c r="H140" s="288">
        <f>'Int. Sensitivity-vert'!H140</f>
        <v>3.0208042607269778</v>
      </c>
      <c r="I140" s="313" t="str">
        <f>'Int. Sensitivity-vert'!I140</f>
        <v>B</v>
      </c>
    </row>
    <row r="141" spans="1:9" x14ac:dyDescent="0.25">
      <c r="A141" s="342">
        <v>400</v>
      </c>
      <c r="B141" s="342">
        <v>45</v>
      </c>
      <c r="C141" s="342">
        <v>3</v>
      </c>
      <c r="D141" s="342" t="s">
        <v>265</v>
      </c>
      <c r="E141" s="312">
        <f>'Int. Sensitivity-vert'!E141</f>
        <v>2.4899995374476007</v>
      </c>
      <c r="F141" s="287" t="str">
        <f>'Int. Sensitivity-vert'!F141</f>
        <v>B</v>
      </c>
      <c r="G141" s="312">
        <f>'Int. Sensitivity-vert'!G141</f>
        <v>2.5560999999999994</v>
      </c>
      <c r="H141" s="288">
        <f>'Int. Sensitivity-vert'!H141</f>
        <v>3.5436593121299085</v>
      </c>
      <c r="I141" s="313" t="str">
        <f>'Int. Sensitivity-vert'!I141</f>
        <v>B</v>
      </c>
    </row>
    <row r="142" spans="1:9" x14ac:dyDescent="0.25">
      <c r="A142" s="342">
        <v>500</v>
      </c>
      <c r="B142" s="342">
        <v>45</v>
      </c>
      <c r="C142" s="342">
        <v>3</v>
      </c>
      <c r="D142" s="342" t="s">
        <v>265</v>
      </c>
      <c r="E142" s="312">
        <f>'Int. Sensitivity-vert'!E142</f>
        <v>2.6407245374476007</v>
      </c>
      <c r="F142" s="287" t="str">
        <f>'Int. Sensitivity-vert'!F142</f>
        <v>B</v>
      </c>
      <c r="G142" s="312">
        <f>'Int. Sensitivity-vert'!G142</f>
        <v>2.6330999999999993</v>
      </c>
      <c r="H142" s="288">
        <f>'Int. Sensitivity-vert'!H142</f>
        <v>4.1170337627509888</v>
      </c>
      <c r="I142" s="313" t="str">
        <f>'Int. Sensitivity-vert'!I142</f>
        <v>B</v>
      </c>
    </row>
    <row r="143" spans="1:9" x14ac:dyDescent="0.25">
      <c r="A143" s="342">
        <v>600</v>
      </c>
      <c r="B143" s="342">
        <v>45</v>
      </c>
      <c r="C143" s="342">
        <v>3</v>
      </c>
      <c r="D143" s="342" t="s">
        <v>265</v>
      </c>
      <c r="E143" s="312">
        <f>'Int. Sensitivity-vert'!E143</f>
        <v>2.7914495374476007</v>
      </c>
      <c r="F143" s="287" t="str">
        <f>'Int. Sensitivity-vert'!F143</f>
        <v>C</v>
      </c>
      <c r="G143" s="312">
        <f>'Int. Sensitivity-vert'!G143</f>
        <v>2.7100999999999993</v>
      </c>
      <c r="H143" s="288">
        <f>'Int. Sensitivity-vert'!H143</f>
        <v>4.6035337627509891</v>
      </c>
      <c r="I143" s="313" t="str">
        <f>'Int. Sensitivity-vert'!I143</f>
        <v>B</v>
      </c>
    </row>
    <row r="144" spans="1:9" x14ac:dyDescent="0.25">
      <c r="A144" s="342">
        <v>700</v>
      </c>
      <c r="B144" s="342">
        <v>45</v>
      </c>
      <c r="C144" s="342">
        <v>3</v>
      </c>
      <c r="D144" s="342" t="s">
        <v>265</v>
      </c>
      <c r="E144" s="312">
        <f>'Int. Sensitivity-vert'!E144</f>
        <v>2.9421745374476007</v>
      </c>
      <c r="F144" s="287" t="str">
        <f>'Int. Sensitivity-vert'!F144</f>
        <v>C</v>
      </c>
      <c r="G144" s="312">
        <f>'Int. Sensitivity-vert'!G144</f>
        <v>2.7870999999999992</v>
      </c>
      <c r="H144" s="288">
        <f>'Int. Sensitivity-vert'!H144</f>
        <v>5.0900337627509895</v>
      </c>
      <c r="I144" s="313" t="str">
        <f>'Int. Sensitivity-vert'!I144</f>
        <v>C</v>
      </c>
    </row>
    <row r="145" spans="1:9" x14ac:dyDescent="0.25">
      <c r="A145" s="342">
        <v>800</v>
      </c>
      <c r="B145" s="342">
        <v>45</v>
      </c>
      <c r="C145" s="342">
        <v>3</v>
      </c>
      <c r="D145" s="342" t="s">
        <v>265</v>
      </c>
      <c r="E145" s="312">
        <f>'Int. Sensitivity-vert'!E145</f>
        <v>3.0928995374476003</v>
      </c>
      <c r="F145" s="287" t="str">
        <f>'Int. Sensitivity-vert'!F145</f>
        <v>C</v>
      </c>
      <c r="G145" s="312">
        <f>'Int. Sensitivity-vert'!G145</f>
        <v>2.8640999999999992</v>
      </c>
      <c r="H145" s="288">
        <f>'Int. Sensitivity-vert'!H145</f>
        <v>5.576533762750989</v>
      </c>
      <c r="I145" s="313" t="str">
        <f>'Int. Sensitivity-vert'!I145</f>
        <v>C</v>
      </c>
    </row>
    <row r="146" spans="1:9" x14ac:dyDescent="0.25">
      <c r="A146" s="342">
        <v>900</v>
      </c>
      <c r="B146" s="342">
        <v>45</v>
      </c>
      <c r="C146" s="342">
        <v>3</v>
      </c>
      <c r="D146" s="342" t="s">
        <v>265</v>
      </c>
      <c r="E146" s="312">
        <f>'Int. Sensitivity-vert'!E146</f>
        <v>3.2436245374476007</v>
      </c>
      <c r="F146" s="287" t="str">
        <f>'Int. Sensitivity-vert'!F146</f>
        <v>C</v>
      </c>
      <c r="G146" s="312">
        <f>'Int. Sensitivity-vert'!G146</f>
        <v>2.9411</v>
      </c>
      <c r="H146" s="288">
        <f>'Int. Sensitivity-vert'!H146</f>
        <v>6.0630337627509885</v>
      </c>
      <c r="I146" s="313" t="str">
        <f>'Int. Sensitivity-vert'!I146</f>
        <v>C</v>
      </c>
    </row>
    <row r="147" spans="1:9" x14ac:dyDescent="0.25">
      <c r="A147" s="342">
        <v>1000</v>
      </c>
      <c r="B147" s="342">
        <v>45</v>
      </c>
      <c r="C147" s="342">
        <v>3</v>
      </c>
      <c r="D147" s="342" t="s">
        <v>265</v>
      </c>
      <c r="E147" s="312">
        <f>'Int. Sensitivity-vert'!E147</f>
        <v>3.3943495374476007</v>
      </c>
      <c r="F147" s="287" t="str">
        <f>'Int. Sensitivity-vert'!F147</f>
        <v>C</v>
      </c>
      <c r="G147" s="312">
        <f>'Int. Sensitivity-vert'!G147</f>
        <v>3.0181</v>
      </c>
      <c r="H147" s="288">
        <f>'Int. Sensitivity-vert'!H147</f>
        <v>6.5495337627509889</v>
      </c>
      <c r="I147" s="313" t="str">
        <f>'Int. Sensitivity-vert'!I147</f>
        <v>C</v>
      </c>
    </row>
    <row r="148" spans="1:9" x14ac:dyDescent="0.25">
      <c r="A148" s="342">
        <v>1100</v>
      </c>
      <c r="B148" s="342">
        <v>45</v>
      </c>
      <c r="C148" s="342">
        <v>3</v>
      </c>
      <c r="D148" s="342" t="s">
        <v>265</v>
      </c>
      <c r="E148" s="312">
        <f>'Int. Sensitivity-vert'!E148</f>
        <v>3.5450745374476007</v>
      </c>
      <c r="F148" s="287" t="str">
        <f>'Int. Sensitivity-vert'!F148</f>
        <v>D</v>
      </c>
      <c r="G148" s="312">
        <f>'Int. Sensitivity-vert'!G148</f>
        <v>3.0951</v>
      </c>
      <c r="H148" s="288">
        <f>'Int. Sensitivity-vert'!H148</f>
        <v>7.0360337627509892</v>
      </c>
      <c r="I148" s="313" t="str">
        <f>'Int. Sensitivity-vert'!I148</f>
        <v>C</v>
      </c>
    </row>
    <row r="149" spans="1:9" x14ac:dyDescent="0.25">
      <c r="A149" s="342">
        <v>1200</v>
      </c>
      <c r="B149" s="342">
        <v>45</v>
      </c>
      <c r="C149" s="342">
        <v>3</v>
      </c>
      <c r="D149" s="342" t="s">
        <v>265</v>
      </c>
      <c r="E149" s="312">
        <f>'Int. Sensitivity-vert'!E149</f>
        <v>3.6957995374476007</v>
      </c>
      <c r="F149" s="287" t="str">
        <f>'Int. Sensitivity-vert'!F149</f>
        <v>D</v>
      </c>
      <c r="G149" s="312">
        <f>'Int. Sensitivity-vert'!G149</f>
        <v>3.1720999999999999</v>
      </c>
      <c r="H149" s="288">
        <f>'Int. Sensitivity-vert'!H149</f>
        <v>7.5225337627509887</v>
      </c>
      <c r="I149" s="313" t="str">
        <f>'Int. Sensitivity-vert'!I149</f>
        <v>C</v>
      </c>
    </row>
    <row r="150" spans="1:9" x14ac:dyDescent="0.25">
      <c r="A150" s="342">
        <v>100</v>
      </c>
      <c r="B150" s="342">
        <v>15</v>
      </c>
      <c r="C150" s="342">
        <v>4</v>
      </c>
      <c r="D150" s="342" t="s">
        <v>265</v>
      </c>
      <c r="E150" s="312">
        <f>'Int. Sensitivity-vert'!E150</f>
        <v>2.1263329542725238</v>
      </c>
      <c r="F150" s="287" t="str">
        <f>'Int. Sensitivity-vert'!F150</f>
        <v>B</v>
      </c>
      <c r="G150" s="312">
        <f>'Int. Sensitivity-vert'!G150</f>
        <v>2.4894500000000002</v>
      </c>
      <c r="H150" s="288">
        <f>'Int. Sensitivity-vert'!H150</f>
        <v>1.9185029708478349</v>
      </c>
      <c r="I150" s="313" t="str">
        <f>'Int. Sensitivity-vert'!I150</f>
        <v>B</v>
      </c>
    </row>
    <row r="151" spans="1:9" x14ac:dyDescent="0.25">
      <c r="A151" s="342">
        <v>200</v>
      </c>
      <c r="B151" s="342">
        <v>15</v>
      </c>
      <c r="C151" s="342">
        <v>4</v>
      </c>
      <c r="D151" s="342" t="s">
        <v>265</v>
      </c>
      <c r="E151" s="312">
        <f>'Int. Sensitivity-vert'!E151</f>
        <v>2.1746829542725234</v>
      </c>
      <c r="F151" s="287" t="str">
        <f>'Int. Sensitivity-vert'!F151</f>
        <v>B</v>
      </c>
      <c r="G151" s="312">
        <f>'Int. Sensitivity-vert'!G151</f>
        <v>2.5471999999999997</v>
      </c>
      <c r="H151" s="288">
        <f>'Int. Sensitivity-vert'!H151</f>
        <v>2.1207790228069707</v>
      </c>
      <c r="I151" s="313" t="str">
        <f>'Int. Sensitivity-vert'!I151</f>
        <v>B</v>
      </c>
    </row>
    <row r="152" spans="1:9" x14ac:dyDescent="0.25">
      <c r="A152" s="342">
        <v>300</v>
      </c>
      <c r="B152" s="342">
        <v>15</v>
      </c>
      <c r="C152" s="342">
        <v>4</v>
      </c>
      <c r="D152" s="342" t="s">
        <v>265</v>
      </c>
      <c r="E152" s="312">
        <f>'Int. Sensitivity-vert'!E152</f>
        <v>2.2230329542725236</v>
      </c>
      <c r="F152" s="287" t="str">
        <f>'Int. Sensitivity-vert'!F152</f>
        <v>B</v>
      </c>
      <c r="G152" s="312">
        <f>'Int. Sensitivity-vert'!G152</f>
        <v>2.6049500000000001</v>
      </c>
      <c r="H152" s="288">
        <f>'Int. Sensitivity-vert'!H152</f>
        <v>2.3345734549104975</v>
      </c>
      <c r="I152" s="313" t="str">
        <f>'Int. Sensitivity-vert'!I152</f>
        <v>B</v>
      </c>
    </row>
    <row r="153" spans="1:9" x14ac:dyDescent="0.25">
      <c r="A153" s="342">
        <v>400</v>
      </c>
      <c r="B153" s="342">
        <v>15</v>
      </c>
      <c r="C153" s="342">
        <v>4</v>
      </c>
      <c r="D153" s="342" t="s">
        <v>265</v>
      </c>
      <c r="E153" s="312">
        <f>'Int. Sensitivity-vert'!E153</f>
        <v>2.2713829542725237</v>
      </c>
      <c r="F153" s="287" t="str">
        <f>'Int. Sensitivity-vert'!F153</f>
        <v>B</v>
      </c>
      <c r="G153" s="312">
        <f>'Int. Sensitivity-vert'!G153</f>
        <v>2.6626999999999996</v>
      </c>
      <c r="H153" s="288">
        <f>'Int. Sensitivity-vert'!H153</f>
        <v>2.5853265633719813</v>
      </c>
      <c r="I153" s="313" t="str">
        <f>'Int. Sensitivity-vert'!I153</f>
        <v>B</v>
      </c>
    </row>
    <row r="154" spans="1:9" x14ac:dyDescent="0.25">
      <c r="A154" s="342">
        <v>500</v>
      </c>
      <c r="B154" s="342">
        <v>15</v>
      </c>
      <c r="C154" s="342">
        <v>4</v>
      </c>
      <c r="D154" s="342" t="s">
        <v>265</v>
      </c>
      <c r="E154" s="312">
        <f>'Int. Sensitivity-vert'!E154</f>
        <v>2.3197329542725234</v>
      </c>
      <c r="F154" s="287" t="str">
        <f>'Int. Sensitivity-vert'!F154</f>
        <v>B</v>
      </c>
      <c r="G154" s="312">
        <f>'Int. Sensitivity-vert'!G154</f>
        <v>2.72045</v>
      </c>
      <c r="H154" s="288">
        <f>'Int. Sensitivity-vert'!H154</f>
        <v>2.8393837627509892</v>
      </c>
      <c r="I154" s="313" t="str">
        <f>'Int. Sensitivity-vert'!I154</f>
        <v>B</v>
      </c>
    </row>
    <row r="155" spans="1:9" x14ac:dyDescent="0.25">
      <c r="A155" s="342">
        <v>600</v>
      </c>
      <c r="B155" s="342">
        <v>15</v>
      </c>
      <c r="C155" s="342">
        <v>4</v>
      </c>
      <c r="D155" s="342" t="s">
        <v>265</v>
      </c>
      <c r="E155" s="312">
        <f>'Int. Sensitivity-vert'!E155</f>
        <v>2.3680829542725239</v>
      </c>
      <c r="F155" s="287" t="str">
        <f>'Int. Sensitivity-vert'!F155</f>
        <v>B</v>
      </c>
      <c r="G155" s="312">
        <f>'Int. Sensitivity-vert'!G155</f>
        <v>2.7781999999999996</v>
      </c>
      <c r="H155" s="288">
        <f>'Int. Sensitivity-vert'!H155</f>
        <v>3.0336337627509895</v>
      </c>
      <c r="I155" s="313" t="str">
        <f>'Int. Sensitivity-vert'!I155</f>
        <v>C</v>
      </c>
    </row>
    <row r="156" spans="1:9" x14ac:dyDescent="0.25">
      <c r="A156" s="342">
        <v>700</v>
      </c>
      <c r="B156" s="342">
        <v>15</v>
      </c>
      <c r="C156" s="342">
        <v>4</v>
      </c>
      <c r="D156" s="342" t="s">
        <v>265</v>
      </c>
      <c r="E156" s="312">
        <f>'Int. Sensitivity-vert'!E156</f>
        <v>2.416432954272524</v>
      </c>
      <c r="F156" s="287" t="str">
        <f>'Int. Sensitivity-vert'!F156</f>
        <v>B</v>
      </c>
      <c r="G156" s="312">
        <f>'Int. Sensitivity-vert'!G156</f>
        <v>2.83595</v>
      </c>
      <c r="H156" s="288">
        <f>'Int. Sensitivity-vert'!H156</f>
        <v>3.2278837627509889</v>
      </c>
      <c r="I156" s="313" t="str">
        <f>'Int. Sensitivity-vert'!I156</f>
        <v>C</v>
      </c>
    </row>
    <row r="157" spans="1:9" x14ac:dyDescent="0.25">
      <c r="A157" s="342">
        <v>800</v>
      </c>
      <c r="B157" s="342">
        <v>15</v>
      </c>
      <c r="C157" s="342">
        <v>4</v>
      </c>
      <c r="D157" s="342" t="s">
        <v>265</v>
      </c>
      <c r="E157" s="312">
        <f>'Int. Sensitivity-vert'!E157</f>
        <v>2.4647829542725237</v>
      </c>
      <c r="F157" s="287" t="str">
        <f>'Int. Sensitivity-vert'!F157</f>
        <v>B</v>
      </c>
      <c r="G157" s="312">
        <f>'Int. Sensitivity-vert'!G157</f>
        <v>2.8936999999999995</v>
      </c>
      <c r="H157" s="288">
        <f>'Int. Sensitivity-vert'!H157</f>
        <v>3.4221337627509891</v>
      </c>
      <c r="I157" s="313" t="str">
        <f>'Int. Sensitivity-vert'!I157</f>
        <v>C</v>
      </c>
    </row>
    <row r="158" spans="1:9" x14ac:dyDescent="0.25">
      <c r="A158" s="342">
        <v>900</v>
      </c>
      <c r="B158" s="342">
        <v>15</v>
      </c>
      <c r="C158" s="342">
        <v>4</v>
      </c>
      <c r="D158" s="342" t="s">
        <v>265</v>
      </c>
      <c r="E158" s="312">
        <f>'Int. Sensitivity-vert'!E158</f>
        <v>2.5131329542725238</v>
      </c>
      <c r="F158" s="287" t="str">
        <f>'Int. Sensitivity-vert'!F158</f>
        <v>B</v>
      </c>
      <c r="G158" s="312">
        <f>'Int. Sensitivity-vert'!G158</f>
        <v>2.9514499999999999</v>
      </c>
      <c r="H158" s="288">
        <f>'Int. Sensitivity-vert'!H158</f>
        <v>3.6163837627509894</v>
      </c>
      <c r="I158" s="313" t="str">
        <f>'Int. Sensitivity-vert'!I158</f>
        <v>C</v>
      </c>
    </row>
    <row r="159" spans="1:9" x14ac:dyDescent="0.25">
      <c r="A159" s="342">
        <v>1000</v>
      </c>
      <c r="B159" s="342">
        <v>15</v>
      </c>
      <c r="C159" s="342">
        <v>4</v>
      </c>
      <c r="D159" s="342" t="s">
        <v>265</v>
      </c>
      <c r="E159" s="312">
        <f>'Int. Sensitivity-vert'!E159</f>
        <v>2.5614829542725235</v>
      </c>
      <c r="F159" s="287" t="str">
        <f>'Int. Sensitivity-vert'!F159</f>
        <v>B</v>
      </c>
      <c r="G159" s="312">
        <f>'Int. Sensitivity-vert'!G159</f>
        <v>3.0091999999999994</v>
      </c>
      <c r="H159" s="288">
        <f>'Int. Sensitivity-vert'!H159</f>
        <v>3.8106337627509896</v>
      </c>
      <c r="I159" s="313" t="str">
        <f>'Int. Sensitivity-vert'!I159</f>
        <v>C</v>
      </c>
    </row>
    <row r="160" spans="1:9" x14ac:dyDescent="0.25">
      <c r="A160" s="342">
        <v>1100</v>
      </c>
      <c r="B160" s="342">
        <v>15</v>
      </c>
      <c r="C160" s="342">
        <v>4</v>
      </c>
      <c r="D160" s="342" t="s">
        <v>265</v>
      </c>
      <c r="E160" s="312">
        <f>'Int. Sensitivity-vert'!E160</f>
        <v>2.6098329542725236</v>
      </c>
      <c r="F160" s="287" t="str">
        <f>'Int. Sensitivity-vert'!F160</f>
        <v>B</v>
      </c>
      <c r="G160" s="312">
        <f>'Int. Sensitivity-vert'!G160</f>
        <v>3.0669499999999998</v>
      </c>
      <c r="H160" s="288">
        <f>'Int. Sensitivity-vert'!H160</f>
        <v>4.0048837627509899</v>
      </c>
      <c r="I160" s="313" t="str">
        <f>'Int. Sensitivity-vert'!I160</f>
        <v>C</v>
      </c>
    </row>
    <row r="161" spans="1:9" x14ac:dyDescent="0.25">
      <c r="A161" s="342">
        <v>1200</v>
      </c>
      <c r="B161" s="342">
        <v>15</v>
      </c>
      <c r="C161" s="342">
        <v>4</v>
      </c>
      <c r="D161" s="342" t="s">
        <v>265</v>
      </c>
      <c r="E161" s="312">
        <f>'Int. Sensitivity-vert'!E161</f>
        <v>2.6581829542725237</v>
      </c>
      <c r="F161" s="287" t="str">
        <f>'Int. Sensitivity-vert'!F161</f>
        <v>B</v>
      </c>
      <c r="G161" s="312">
        <f>'Int. Sensitivity-vert'!G161</f>
        <v>3.1246999999999994</v>
      </c>
      <c r="H161" s="288">
        <f>'Int. Sensitivity-vert'!H161</f>
        <v>4.1991337627509893</v>
      </c>
      <c r="I161" s="313" t="str">
        <f>'Int. Sensitivity-vert'!I161</f>
        <v>C</v>
      </c>
    </row>
    <row r="162" spans="1:9" x14ac:dyDescent="0.25">
      <c r="A162" s="342">
        <v>100</v>
      </c>
      <c r="B162" s="342">
        <v>25</v>
      </c>
      <c r="C162" s="342">
        <v>4</v>
      </c>
      <c r="D162" s="342" t="s">
        <v>265</v>
      </c>
      <c r="E162" s="312">
        <f>'Int. Sensitivity-vert'!E162</f>
        <v>2.1490829542725236</v>
      </c>
      <c r="F162" s="287" t="str">
        <f>'Int. Sensitivity-vert'!F162</f>
        <v>B</v>
      </c>
      <c r="G162" s="312">
        <f>'Int. Sensitivity-vert'!G162</f>
        <v>2.4894500000000002</v>
      </c>
      <c r="H162" s="288">
        <f>'Int. Sensitivity-vert'!H162</f>
        <v>2.0099734087826779</v>
      </c>
      <c r="I162" s="313" t="str">
        <f>'Int. Sensitivity-vert'!I162</f>
        <v>B</v>
      </c>
    </row>
    <row r="163" spans="1:9" x14ac:dyDescent="0.25">
      <c r="A163" s="342">
        <v>200</v>
      </c>
      <c r="B163" s="342">
        <v>25</v>
      </c>
      <c r="C163" s="342">
        <v>4</v>
      </c>
      <c r="D163" s="342" t="s">
        <v>265</v>
      </c>
      <c r="E163" s="312">
        <f>'Int. Sensitivity-vert'!E163</f>
        <v>2.2201829542725235</v>
      </c>
      <c r="F163" s="287" t="str">
        <f>'Int. Sensitivity-vert'!F163</f>
        <v>B</v>
      </c>
      <c r="G163" s="312">
        <f>'Int. Sensitivity-vert'!G163</f>
        <v>2.5471999999999997</v>
      </c>
      <c r="H163" s="288">
        <f>'Int. Sensitivity-vert'!H163</f>
        <v>2.3050185323498593</v>
      </c>
      <c r="I163" s="313" t="str">
        <f>'Int. Sensitivity-vert'!I163</f>
        <v>B</v>
      </c>
    </row>
    <row r="164" spans="1:9" x14ac:dyDescent="0.25">
      <c r="A164" s="342">
        <v>300</v>
      </c>
      <c r="B164" s="342">
        <v>25</v>
      </c>
      <c r="C164" s="342">
        <v>4</v>
      </c>
      <c r="D164" s="342" t="s">
        <v>265</v>
      </c>
      <c r="E164" s="312">
        <f>'Int. Sensitivity-vert'!E164</f>
        <v>2.2912829542725235</v>
      </c>
      <c r="F164" s="287" t="str">
        <f>'Int. Sensitivity-vert'!F164</f>
        <v>B</v>
      </c>
      <c r="G164" s="312">
        <f>'Int. Sensitivity-vert'!G164</f>
        <v>2.6049500000000001</v>
      </c>
      <c r="H164" s="288">
        <f>'Int. Sensitivity-vert'!H164</f>
        <v>2.6165402879630162</v>
      </c>
      <c r="I164" s="313" t="str">
        <f>'Int. Sensitivity-vert'!I164</f>
        <v>B</v>
      </c>
    </row>
    <row r="165" spans="1:9" x14ac:dyDescent="0.25">
      <c r="A165" s="342">
        <v>400</v>
      </c>
      <c r="B165" s="342">
        <v>25</v>
      </c>
      <c r="C165" s="342">
        <v>4</v>
      </c>
      <c r="D165" s="342" t="s">
        <v>265</v>
      </c>
      <c r="E165" s="312">
        <f>'Int. Sensitivity-vert'!E165</f>
        <v>2.3623829542725239</v>
      </c>
      <c r="F165" s="287" t="str">
        <f>'Int. Sensitivity-vert'!F165</f>
        <v>B</v>
      </c>
      <c r="G165" s="312">
        <f>'Int. Sensitivity-vert'!G165</f>
        <v>2.6626999999999996</v>
      </c>
      <c r="H165" s="288">
        <f>'Int. Sensitivity-vert'!H165</f>
        <v>2.9933750433170436</v>
      </c>
      <c r="I165" s="313" t="str">
        <f>'Int. Sensitivity-vert'!I165</f>
        <v>B</v>
      </c>
    </row>
    <row r="166" spans="1:9" x14ac:dyDescent="0.25">
      <c r="A166" s="342">
        <v>500</v>
      </c>
      <c r="B166" s="342">
        <v>25</v>
      </c>
      <c r="C166" s="342">
        <v>4</v>
      </c>
      <c r="D166" s="342" t="s">
        <v>265</v>
      </c>
      <c r="E166" s="312">
        <f>'Int. Sensitivity-vert'!E166</f>
        <v>2.4334829542725234</v>
      </c>
      <c r="F166" s="287" t="str">
        <f>'Int. Sensitivity-vert'!F166</f>
        <v>B</v>
      </c>
      <c r="G166" s="312">
        <f>'Int. Sensitivity-vert'!G166</f>
        <v>2.72045</v>
      </c>
      <c r="H166" s="288">
        <f>'Int. Sensitivity-vert'!H166</f>
        <v>3.2943837627509893</v>
      </c>
      <c r="I166" s="313" t="str">
        <f>'Int. Sensitivity-vert'!I166</f>
        <v>B</v>
      </c>
    </row>
    <row r="167" spans="1:9" x14ac:dyDescent="0.25">
      <c r="A167" s="342">
        <v>600</v>
      </c>
      <c r="B167" s="342">
        <v>25</v>
      </c>
      <c r="C167" s="342">
        <v>4</v>
      </c>
      <c r="D167" s="342" t="s">
        <v>265</v>
      </c>
      <c r="E167" s="312">
        <f>'Int. Sensitivity-vert'!E167</f>
        <v>2.5045829542725238</v>
      </c>
      <c r="F167" s="287" t="str">
        <f>'Int. Sensitivity-vert'!F167</f>
        <v>B</v>
      </c>
      <c r="G167" s="312">
        <f>'Int. Sensitivity-vert'!G167</f>
        <v>2.7781999999999996</v>
      </c>
      <c r="H167" s="288">
        <f>'Int. Sensitivity-vert'!H167</f>
        <v>3.5796337627509898</v>
      </c>
      <c r="I167" s="313" t="str">
        <f>'Int. Sensitivity-vert'!I167</f>
        <v>C</v>
      </c>
    </row>
    <row r="168" spans="1:9" x14ac:dyDescent="0.25">
      <c r="A168" s="342">
        <v>700</v>
      </c>
      <c r="B168" s="342">
        <v>25</v>
      </c>
      <c r="C168" s="342">
        <v>4</v>
      </c>
      <c r="D168" s="342" t="s">
        <v>265</v>
      </c>
      <c r="E168" s="312">
        <f>'Int. Sensitivity-vert'!E168</f>
        <v>2.5756829542725237</v>
      </c>
      <c r="F168" s="287" t="str">
        <f>'Int. Sensitivity-vert'!F168</f>
        <v>B</v>
      </c>
      <c r="G168" s="312">
        <f>'Int. Sensitivity-vert'!G168</f>
        <v>2.83595</v>
      </c>
      <c r="H168" s="288">
        <f>'Int. Sensitivity-vert'!H168</f>
        <v>3.8648837627509889</v>
      </c>
      <c r="I168" s="313" t="str">
        <f>'Int. Sensitivity-vert'!I168</f>
        <v>C</v>
      </c>
    </row>
    <row r="169" spans="1:9" x14ac:dyDescent="0.25">
      <c r="A169" s="342">
        <v>800</v>
      </c>
      <c r="B169" s="342">
        <v>25</v>
      </c>
      <c r="C169" s="342">
        <v>4</v>
      </c>
      <c r="D169" s="342" t="s">
        <v>265</v>
      </c>
      <c r="E169" s="312">
        <f>'Int. Sensitivity-vert'!E169</f>
        <v>2.6467829542725236</v>
      </c>
      <c r="F169" s="287" t="str">
        <f>'Int. Sensitivity-vert'!F169</f>
        <v>B</v>
      </c>
      <c r="G169" s="312">
        <f>'Int. Sensitivity-vert'!G169</f>
        <v>2.8936999999999995</v>
      </c>
      <c r="H169" s="288">
        <f>'Int. Sensitivity-vert'!H169</f>
        <v>4.1501337627509898</v>
      </c>
      <c r="I169" s="313" t="str">
        <f>'Int. Sensitivity-vert'!I169</f>
        <v>C</v>
      </c>
    </row>
    <row r="170" spans="1:9" x14ac:dyDescent="0.25">
      <c r="A170" s="342">
        <v>900</v>
      </c>
      <c r="B170" s="342">
        <v>25</v>
      </c>
      <c r="C170" s="342">
        <v>4</v>
      </c>
      <c r="D170" s="342" t="s">
        <v>265</v>
      </c>
      <c r="E170" s="312">
        <f>'Int. Sensitivity-vert'!E170</f>
        <v>2.7178829542725236</v>
      </c>
      <c r="F170" s="287" t="str">
        <f>'Int. Sensitivity-vert'!F170</f>
        <v>B</v>
      </c>
      <c r="G170" s="312">
        <f>'Int. Sensitivity-vert'!G170</f>
        <v>2.9514499999999999</v>
      </c>
      <c r="H170" s="288">
        <f>'Int. Sensitivity-vert'!H170</f>
        <v>4.4353837627509893</v>
      </c>
      <c r="I170" s="313" t="str">
        <f>'Int. Sensitivity-vert'!I170</f>
        <v>C</v>
      </c>
    </row>
    <row r="171" spans="1:9" x14ac:dyDescent="0.25">
      <c r="A171" s="342">
        <v>1000</v>
      </c>
      <c r="B171" s="342">
        <v>25</v>
      </c>
      <c r="C171" s="342">
        <v>4</v>
      </c>
      <c r="D171" s="342" t="s">
        <v>265</v>
      </c>
      <c r="E171" s="312">
        <f>'Int. Sensitivity-vert'!E171</f>
        <v>2.7889829542725235</v>
      </c>
      <c r="F171" s="287" t="str">
        <f>'Int. Sensitivity-vert'!F171</f>
        <v>C</v>
      </c>
      <c r="G171" s="312">
        <f>'Int. Sensitivity-vert'!G171</f>
        <v>3.0091999999999994</v>
      </c>
      <c r="H171" s="288">
        <f>'Int. Sensitivity-vert'!H171</f>
        <v>4.7206337627509889</v>
      </c>
      <c r="I171" s="313" t="str">
        <f>'Int. Sensitivity-vert'!I171</f>
        <v>C</v>
      </c>
    </row>
    <row r="172" spans="1:9" x14ac:dyDescent="0.25">
      <c r="A172" s="342">
        <v>1100</v>
      </c>
      <c r="B172" s="342">
        <v>25</v>
      </c>
      <c r="C172" s="342">
        <v>4</v>
      </c>
      <c r="D172" s="342" t="s">
        <v>265</v>
      </c>
      <c r="E172" s="312">
        <f>'Int. Sensitivity-vert'!E172</f>
        <v>2.8600829542725235</v>
      </c>
      <c r="F172" s="287" t="str">
        <f>'Int. Sensitivity-vert'!F172</f>
        <v>C</v>
      </c>
      <c r="G172" s="312">
        <f>'Int. Sensitivity-vert'!G172</f>
        <v>3.0669499999999998</v>
      </c>
      <c r="H172" s="288">
        <f>'Int. Sensitivity-vert'!H172</f>
        <v>5.0058837627509902</v>
      </c>
      <c r="I172" s="313" t="str">
        <f>'Int. Sensitivity-vert'!I172</f>
        <v>C</v>
      </c>
    </row>
    <row r="173" spans="1:9" x14ac:dyDescent="0.25">
      <c r="A173" s="342">
        <v>1200</v>
      </c>
      <c r="B173" s="342">
        <v>25</v>
      </c>
      <c r="C173" s="342">
        <v>4</v>
      </c>
      <c r="D173" s="342" t="s">
        <v>265</v>
      </c>
      <c r="E173" s="312">
        <f>'Int. Sensitivity-vert'!E173</f>
        <v>2.9311829542725238</v>
      </c>
      <c r="F173" s="287" t="str">
        <f>'Int. Sensitivity-vert'!F173</f>
        <v>C</v>
      </c>
      <c r="G173" s="312">
        <f>'Int. Sensitivity-vert'!G173</f>
        <v>3.1246999999999994</v>
      </c>
      <c r="H173" s="288">
        <f>'Int. Sensitivity-vert'!H173</f>
        <v>5.2911337627509898</v>
      </c>
      <c r="I173" s="313" t="str">
        <f>'Int. Sensitivity-vert'!I173</f>
        <v>C</v>
      </c>
    </row>
    <row r="174" spans="1:9" x14ac:dyDescent="0.25">
      <c r="A174" s="342">
        <v>100</v>
      </c>
      <c r="B174" s="342">
        <v>35</v>
      </c>
      <c r="C174" s="342">
        <v>4</v>
      </c>
      <c r="D174" s="342" t="s">
        <v>265</v>
      </c>
      <c r="E174" s="312">
        <f>'Int. Sensitivity-vert'!E174</f>
        <v>2.1718329542725239</v>
      </c>
      <c r="F174" s="287" t="str">
        <f>'Int. Sensitivity-vert'!F174</f>
        <v>B</v>
      </c>
      <c r="G174" s="312">
        <f>'Int. Sensitivity-vert'!G174</f>
        <v>2.4894500000000002</v>
      </c>
      <c r="H174" s="288">
        <f>'Int. Sensitivity-vert'!H174</f>
        <v>2.1014783008984064</v>
      </c>
      <c r="I174" s="313" t="str">
        <f>'Int. Sensitivity-vert'!I174</f>
        <v>B</v>
      </c>
    </row>
    <row r="175" spans="1:9" x14ac:dyDescent="0.25">
      <c r="A175" s="342">
        <v>200</v>
      </c>
      <c r="B175" s="342">
        <v>35</v>
      </c>
      <c r="C175" s="342">
        <v>4</v>
      </c>
      <c r="D175" s="342" t="s">
        <v>265</v>
      </c>
      <c r="E175" s="312">
        <f>'Int. Sensitivity-vert'!E175</f>
        <v>2.2656829542725236</v>
      </c>
      <c r="F175" s="287" t="str">
        <f>'Int. Sensitivity-vert'!F175</f>
        <v>B</v>
      </c>
      <c r="G175" s="312">
        <f>'Int. Sensitivity-vert'!G175</f>
        <v>2.5471999999999997</v>
      </c>
      <c r="H175" s="288">
        <f>'Int. Sensitivity-vert'!H175</f>
        <v>2.4896271740315252</v>
      </c>
      <c r="I175" s="313" t="str">
        <f>'Int. Sensitivity-vert'!I175</f>
        <v>B</v>
      </c>
    </row>
    <row r="176" spans="1:9" x14ac:dyDescent="0.25">
      <c r="A176" s="342">
        <v>300</v>
      </c>
      <c r="B176" s="342">
        <v>35</v>
      </c>
      <c r="C176" s="342">
        <v>4</v>
      </c>
      <c r="D176" s="342" t="s">
        <v>265</v>
      </c>
      <c r="E176" s="312">
        <f>'Int. Sensitivity-vert'!E176</f>
        <v>2.3595329542725239</v>
      </c>
      <c r="F176" s="287" t="str">
        <f>'Int. Sensitivity-vert'!F176</f>
        <v>B</v>
      </c>
      <c r="G176" s="312">
        <f>'Int. Sensitivity-vert'!G176</f>
        <v>2.6049500000000001</v>
      </c>
      <c r="H176" s="288">
        <f>'Int. Sensitivity-vert'!H176</f>
        <v>2.9013471007429819</v>
      </c>
      <c r="I176" s="313" t="str">
        <f>'Int. Sensitivity-vert'!I176</f>
        <v>B</v>
      </c>
    </row>
    <row r="177" spans="1:9" x14ac:dyDescent="0.25">
      <c r="A177" s="342">
        <v>400</v>
      </c>
      <c r="B177" s="342">
        <v>35</v>
      </c>
      <c r="C177" s="342">
        <v>4</v>
      </c>
      <c r="D177" s="342" t="s">
        <v>265</v>
      </c>
      <c r="E177" s="312">
        <f>'Int. Sensitivity-vert'!E177</f>
        <v>2.4533829542725236</v>
      </c>
      <c r="F177" s="287" t="str">
        <f>'Int. Sensitivity-vert'!F177</f>
        <v>B</v>
      </c>
      <c r="G177" s="312">
        <f>'Int. Sensitivity-vert'!G177</f>
        <v>2.6626999999999996</v>
      </c>
      <c r="H177" s="288">
        <f>'Int. Sensitivity-vert'!H177</f>
        <v>3.3731337627509896</v>
      </c>
      <c r="I177" s="313" t="str">
        <f>'Int. Sensitivity-vert'!I177</f>
        <v>B</v>
      </c>
    </row>
    <row r="178" spans="1:9" x14ac:dyDescent="0.25">
      <c r="A178" s="342">
        <v>500</v>
      </c>
      <c r="B178" s="342">
        <v>35</v>
      </c>
      <c r="C178" s="342">
        <v>4</v>
      </c>
      <c r="D178" s="342" t="s">
        <v>265</v>
      </c>
      <c r="E178" s="312">
        <f>'Int. Sensitivity-vert'!E178</f>
        <v>2.5472329542725234</v>
      </c>
      <c r="F178" s="287" t="str">
        <f>'Int. Sensitivity-vert'!F178</f>
        <v>B</v>
      </c>
      <c r="G178" s="312">
        <f>'Int. Sensitivity-vert'!G178</f>
        <v>2.72045</v>
      </c>
      <c r="H178" s="288">
        <f>'Int. Sensitivity-vert'!H178</f>
        <v>3.7493837627509894</v>
      </c>
      <c r="I178" s="313" t="str">
        <f>'Int. Sensitivity-vert'!I178</f>
        <v>B</v>
      </c>
    </row>
    <row r="179" spans="1:9" x14ac:dyDescent="0.25">
      <c r="A179" s="342">
        <v>600</v>
      </c>
      <c r="B179" s="342">
        <v>35</v>
      </c>
      <c r="C179" s="342">
        <v>4</v>
      </c>
      <c r="D179" s="342" t="s">
        <v>265</v>
      </c>
      <c r="E179" s="312">
        <f>'Int. Sensitivity-vert'!E179</f>
        <v>2.6410829542725236</v>
      </c>
      <c r="F179" s="287" t="str">
        <f>'Int. Sensitivity-vert'!F179</f>
        <v>B</v>
      </c>
      <c r="G179" s="312">
        <f>'Int. Sensitivity-vert'!G179</f>
        <v>2.7781999999999996</v>
      </c>
      <c r="H179" s="288">
        <f>'Int. Sensitivity-vert'!H179</f>
        <v>4.1256337627509891</v>
      </c>
      <c r="I179" s="313" t="str">
        <f>'Int. Sensitivity-vert'!I179</f>
        <v>C</v>
      </c>
    </row>
    <row r="180" spans="1:9" x14ac:dyDescent="0.25">
      <c r="A180" s="342">
        <v>700</v>
      </c>
      <c r="B180" s="342">
        <v>35</v>
      </c>
      <c r="C180" s="342">
        <v>4</v>
      </c>
      <c r="D180" s="342" t="s">
        <v>265</v>
      </c>
      <c r="E180" s="312">
        <f>'Int. Sensitivity-vert'!E180</f>
        <v>2.7349329542725238</v>
      </c>
      <c r="F180" s="287" t="str">
        <f>'Int. Sensitivity-vert'!F180</f>
        <v>B</v>
      </c>
      <c r="G180" s="312">
        <f>'Int. Sensitivity-vert'!G180</f>
        <v>2.83595</v>
      </c>
      <c r="H180" s="288">
        <f>'Int. Sensitivity-vert'!H180</f>
        <v>4.5018837627509889</v>
      </c>
      <c r="I180" s="313" t="str">
        <f>'Int. Sensitivity-vert'!I180</f>
        <v>C</v>
      </c>
    </row>
    <row r="181" spans="1:9" x14ac:dyDescent="0.25">
      <c r="A181" s="342">
        <v>800</v>
      </c>
      <c r="B181" s="342">
        <v>35</v>
      </c>
      <c r="C181" s="342">
        <v>4</v>
      </c>
      <c r="D181" s="342" t="s">
        <v>265</v>
      </c>
      <c r="E181" s="312">
        <f>'Int. Sensitivity-vert'!E181</f>
        <v>2.8287829542725236</v>
      </c>
      <c r="F181" s="287" t="str">
        <f>'Int. Sensitivity-vert'!F181</f>
        <v>C</v>
      </c>
      <c r="G181" s="312">
        <f>'Int. Sensitivity-vert'!G181</f>
        <v>2.8936999999999995</v>
      </c>
      <c r="H181" s="288">
        <f>'Int. Sensitivity-vert'!H181</f>
        <v>4.8781337627509895</v>
      </c>
      <c r="I181" s="313" t="str">
        <f>'Int. Sensitivity-vert'!I181</f>
        <v>C</v>
      </c>
    </row>
    <row r="182" spans="1:9" x14ac:dyDescent="0.25">
      <c r="A182" s="342">
        <v>900</v>
      </c>
      <c r="B182" s="342">
        <v>35</v>
      </c>
      <c r="C182" s="342">
        <v>4</v>
      </c>
      <c r="D182" s="342" t="s">
        <v>265</v>
      </c>
      <c r="E182" s="312">
        <f>'Int. Sensitivity-vert'!E182</f>
        <v>2.9226329542725238</v>
      </c>
      <c r="F182" s="287" t="str">
        <f>'Int. Sensitivity-vert'!F182</f>
        <v>C</v>
      </c>
      <c r="G182" s="312">
        <f>'Int. Sensitivity-vert'!G182</f>
        <v>2.9514499999999999</v>
      </c>
      <c r="H182" s="288">
        <f>'Int. Sensitivity-vert'!H182</f>
        <v>5.2543837627509893</v>
      </c>
      <c r="I182" s="313" t="str">
        <f>'Int. Sensitivity-vert'!I182</f>
        <v>C</v>
      </c>
    </row>
    <row r="183" spans="1:9" x14ac:dyDescent="0.25">
      <c r="A183" s="342">
        <v>1000</v>
      </c>
      <c r="B183" s="342">
        <v>35</v>
      </c>
      <c r="C183" s="342">
        <v>4</v>
      </c>
      <c r="D183" s="342" t="s">
        <v>265</v>
      </c>
      <c r="E183" s="312">
        <f>'Int. Sensitivity-vert'!E183</f>
        <v>3.0164829542725236</v>
      </c>
      <c r="F183" s="287" t="str">
        <f>'Int. Sensitivity-vert'!F183</f>
        <v>C</v>
      </c>
      <c r="G183" s="312">
        <f>'Int. Sensitivity-vert'!G183</f>
        <v>3.0091999999999994</v>
      </c>
      <c r="H183" s="288">
        <f>'Int. Sensitivity-vert'!H183</f>
        <v>5.630633762750989</v>
      </c>
      <c r="I183" s="313" t="str">
        <f>'Int. Sensitivity-vert'!I183</f>
        <v>C</v>
      </c>
    </row>
    <row r="184" spans="1:9" x14ac:dyDescent="0.25">
      <c r="A184" s="342">
        <v>1100</v>
      </c>
      <c r="B184" s="342">
        <v>35</v>
      </c>
      <c r="C184" s="342">
        <v>4</v>
      </c>
      <c r="D184" s="342" t="s">
        <v>265</v>
      </c>
      <c r="E184" s="312">
        <f>'Int. Sensitivity-vert'!E184</f>
        <v>3.1103329542725238</v>
      </c>
      <c r="F184" s="287" t="str">
        <f>'Int. Sensitivity-vert'!F184</f>
        <v>C</v>
      </c>
      <c r="G184" s="312">
        <f>'Int. Sensitivity-vert'!G184</f>
        <v>3.0669499999999998</v>
      </c>
      <c r="H184" s="288">
        <f>'Int. Sensitivity-vert'!H184</f>
        <v>6.0068837627509897</v>
      </c>
      <c r="I184" s="313" t="str">
        <f>'Int. Sensitivity-vert'!I184</f>
        <v>C</v>
      </c>
    </row>
    <row r="185" spans="1:9" x14ac:dyDescent="0.25">
      <c r="A185" s="342">
        <v>1200</v>
      </c>
      <c r="B185" s="342">
        <v>35</v>
      </c>
      <c r="C185" s="342">
        <v>4</v>
      </c>
      <c r="D185" s="342" t="s">
        <v>265</v>
      </c>
      <c r="E185" s="312">
        <f>'Int. Sensitivity-vert'!E185</f>
        <v>3.2041829542725235</v>
      </c>
      <c r="F185" s="287" t="str">
        <f>'Int. Sensitivity-vert'!F185</f>
        <v>C</v>
      </c>
      <c r="G185" s="312">
        <f>'Int. Sensitivity-vert'!G185</f>
        <v>3.1246999999999994</v>
      </c>
      <c r="H185" s="288">
        <f>'Int. Sensitivity-vert'!H185</f>
        <v>6.3831337627509885</v>
      </c>
      <c r="I185" s="313" t="str">
        <f>'Int. Sensitivity-vert'!I185</f>
        <v>C</v>
      </c>
    </row>
    <row r="186" spans="1:9" x14ac:dyDescent="0.25">
      <c r="A186" s="342">
        <v>100</v>
      </c>
      <c r="B186" s="342">
        <v>45</v>
      </c>
      <c r="C186" s="342">
        <v>4</v>
      </c>
      <c r="D186" s="342" t="s">
        <v>265</v>
      </c>
      <c r="E186" s="312">
        <f>'Int. Sensitivity-vert'!E186</f>
        <v>2.1945829542725237</v>
      </c>
      <c r="F186" s="287" t="str">
        <f>'Int. Sensitivity-vert'!F186</f>
        <v>B</v>
      </c>
      <c r="G186" s="312">
        <f>'Int. Sensitivity-vert'!G186</f>
        <v>2.4894500000000002</v>
      </c>
      <c r="H186" s="288">
        <f>'Int. Sensitivity-vert'!H186</f>
        <v>2.1930203258296213</v>
      </c>
      <c r="I186" s="313" t="str">
        <f>'Int. Sensitivity-vert'!I186</f>
        <v>B</v>
      </c>
    </row>
    <row r="187" spans="1:9" x14ac:dyDescent="0.25">
      <c r="A187" s="342">
        <v>200</v>
      </c>
      <c r="B187" s="342">
        <v>45</v>
      </c>
      <c r="C187" s="342">
        <v>4</v>
      </c>
      <c r="D187" s="342" t="s">
        <v>265</v>
      </c>
      <c r="E187" s="312">
        <f>'Int. Sensitivity-vert'!E187</f>
        <v>2.3111829542725233</v>
      </c>
      <c r="F187" s="287" t="str">
        <f>'Int. Sensitivity-vert'!F187</f>
        <v>B</v>
      </c>
      <c r="G187" s="312">
        <f>'Int. Sensitivity-vert'!G187</f>
        <v>2.5471999999999997</v>
      </c>
      <c r="H187" s="288">
        <f>'Int. Sensitivity-vert'!H187</f>
        <v>2.6746749126263785</v>
      </c>
      <c r="I187" s="313" t="str">
        <f>'Int. Sensitivity-vert'!I187</f>
        <v>B</v>
      </c>
    </row>
    <row r="188" spans="1:9" x14ac:dyDescent="0.25">
      <c r="A188" s="342">
        <v>300</v>
      </c>
      <c r="B188" s="342">
        <v>45</v>
      </c>
      <c r="C188" s="342">
        <v>4</v>
      </c>
      <c r="D188" s="342" t="s">
        <v>265</v>
      </c>
      <c r="E188" s="312">
        <f>'Int. Sensitivity-vert'!E188</f>
        <v>2.4277829542725238</v>
      </c>
      <c r="F188" s="287" t="str">
        <f>'Int. Sensitivity-vert'!F188</f>
        <v>B</v>
      </c>
      <c r="G188" s="312">
        <f>'Int. Sensitivity-vert'!G188</f>
        <v>2.6049500000000001</v>
      </c>
      <c r="H188" s="288">
        <f>'Int. Sensitivity-vert'!H188</f>
        <v>3.1902269107714023</v>
      </c>
      <c r="I188" s="313" t="str">
        <f>'Int. Sensitivity-vert'!I188</f>
        <v>B</v>
      </c>
    </row>
    <row r="189" spans="1:9" x14ac:dyDescent="0.25">
      <c r="A189" s="342">
        <v>400</v>
      </c>
      <c r="B189" s="342">
        <v>45</v>
      </c>
      <c r="C189" s="342">
        <v>4</v>
      </c>
      <c r="D189" s="342" t="s">
        <v>265</v>
      </c>
      <c r="E189" s="312">
        <f>'Int. Sensitivity-vert'!E189</f>
        <v>2.5443829542725238</v>
      </c>
      <c r="F189" s="287" t="str">
        <f>'Int. Sensitivity-vert'!F189</f>
        <v>B</v>
      </c>
      <c r="G189" s="312">
        <f>'Int. Sensitivity-vert'!G189</f>
        <v>2.6626999999999996</v>
      </c>
      <c r="H189" s="288">
        <f>'Int. Sensitivity-vert'!H189</f>
        <v>3.7371337627509895</v>
      </c>
      <c r="I189" s="313" t="str">
        <f>'Int. Sensitivity-vert'!I189</f>
        <v>B</v>
      </c>
    </row>
    <row r="190" spans="1:9" x14ac:dyDescent="0.25">
      <c r="A190" s="342">
        <v>500</v>
      </c>
      <c r="B190" s="342">
        <v>45</v>
      </c>
      <c r="C190" s="342">
        <v>4</v>
      </c>
      <c r="D190" s="342" t="s">
        <v>265</v>
      </c>
      <c r="E190" s="312">
        <f>'Int. Sensitivity-vert'!E190</f>
        <v>2.6609829542725234</v>
      </c>
      <c r="F190" s="287" t="str">
        <f>'Int. Sensitivity-vert'!F190</f>
        <v>B</v>
      </c>
      <c r="G190" s="312">
        <f>'Int. Sensitivity-vert'!G190</f>
        <v>2.72045</v>
      </c>
      <c r="H190" s="288">
        <f>'Int. Sensitivity-vert'!H190</f>
        <v>4.2043837627509895</v>
      </c>
      <c r="I190" s="313" t="str">
        <f>'Int. Sensitivity-vert'!I190</f>
        <v>B</v>
      </c>
    </row>
    <row r="191" spans="1:9" x14ac:dyDescent="0.25">
      <c r="A191" s="342">
        <v>600</v>
      </c>
      <c r="B191" s="342">
        <v>45</v>
      </c>
      <c r="C191" s="342">
        <v>4</v>
      </c>
      <c r="D191" s="342" t="s">
        <v>265</v>
      </c>
      <c r="E191" s="312">
        <f>'Int. Sensitivity-vert'!E191</f>
        <v>2.7775829542725234</v>
      </c>
      <c r="F191" s="287" t="str">
        <f>'Int. Sensitivity-vert'!F191</f>
        <v>C</v>
      </c>
      <c r="G191" s="312">
        <f>'Int. Sensitivity-vert'!G191</f>
        <v>2.7781999999999996</v>
      </c>
      <c r="H191" s="288">
        <f>'Int. Sensitivity-vert'!H191</f>
        <v>4.6716337627509894</v>
      </c>
      <c r="I191" s="313" t="str">
        <f>'Int. Sensitivity-vert'!I191</f>
        <v>C</v>
      </c>
    </row>
    <row r="192" spans="1:9" x14ac:dyDescent="0.25">
      <c r="A192" s="342">
        <v>700</v>
      </c>
      <c r="B192" s="342">
        <v>45</v>
      </c>
      <c r="C192" s="342">
        <v>4</v>
      </c>
      <c r="D192" s="342" t="s">
        <v>265</v>
      </c>
      <c r="E192" s="312">
        <f>'Int. Sensitivity-vert'!E192</f>
        <v>2.8941829542725239</v>
      </c>
      <c r="F192" s="287" t="str">
        <f>'Int. Sensitivity-vert'!F192</f>
        <v>C</v>
      </c>
      <c r="G192" s="312">
        <f>'Int. Sensitivity-vert'!G192</f>
        <v>2.83595</v>
      </c>
      <c r="H192" s="288">
        <f>'Int. Sensitivity-vert'!H192</f>
        <v>5.1388837627509893</v>
      </c>
      <c r="I192" s="313" t="str">
        <f>'Int. Sensitivity-vert'!I192</f>
        <v>C</v>
      </c>
    </row>
    <row r="193" spans="1:9" x14ac:dyDescent="0.25">
      <c r="A193" s="342">
        <v>800</v>
      </c>
      <c r="B193" s="342">
        <v>45</v>
      </c>
      <c r="C193" s="342">
        <v>4</v>
      </c>
      <c r="D193" s="342" t="s">
        <v>265</v>
      </c>
      <c r="E193" s="312">
        <f>'Int. Sensitivity-vert'!E193</f>
        <v>3.0107829542725235</v>
      </c>
      <c r="F193" s="287" t="str">
        <f>'Int. Sensitivity-vert'!F193</f>
        <v>C</v>
      </c>
      <c r="G193" s="312">
        <f>'Int. Sensitivity-vert'!G193</f>
        <v>2.8936999999999995</v>
      </c>
      <c r="H193" s="288">
        <f>'Int. Sensitivity-vert'!H193</f>
        <v>5.6061337627509893</v>
      </c>
      <c r="I193" s="313" t="str">
        <f>'Int. Sensitivity-vert'!I193</f>
        <v>C</v>
      </c>
    </row>
    <row r="194" spans="1:9" x14ac:dyDescent="0.25">
      <c r="A194" s="342">
        <v>900</v>
      </c>
      <c r="B194" s="342">
        <v>45</v>
      </c>
      <c r="C194" s="342">
        <v>4</v>
      </c>
      <c r="D194" s="342" t="s">
        <v>265</v>
      </c>
      <c r="E194" s="312">
        <f>'Int. Sensitivity-vert'!E194</f>
        <v>3.1273829542725236</v>
      </c>
      <c r="F194" s="287" t="str">
        <f>'Int. Sensitivity-vert'!F194</f>
        <v>C</v>
      </c>
      <c r="G194" s="312">
        <f>'Int. Sensitivity-vert'!G194</f>
        <v>2.9514499999999999</v>
      </c>
      <c r="H194" s="288">
        <f>'Int. Sensitivity-vert'!H194</f>
        <v>6.0733837627509892</v>
      </c>
      <c r="I194" s="313" t="str">
        <f>'Int. Sensitivity-vert'!I194</f>
        <v>C</v>
      </c>
    </row>
    <row r="195" spans="1:9" x14ac:dyDescent="0.25">
      <c r="A195" s="342">
        <v>1000</v>
      </c>
      <c r="B195" s="342">
        <v>45</v>
      </c>
      <c r="C195" s="342">
        <v>4</v>
      </c>
      <c r="D195" s="342" t="s">
        <v>265</v>
      </c>
      <c r="E195" s="312">
        <f>'Int. Sensitivity-vert'!E195</f>
        <v>3.2439829542725236</v>
      </c>
      <c r="F195" s="287" t="str">
        <f>'Int. Sensitivity-vert'!F195</f>
        <v>C</v>
      </c>
      <c r="G195" s="312">
        <f>'Int. Sensitivity-vert'!G195</f>
        <v>3.0091999999999994</v>
      </c>
      <c r="H195" s="288">
        <f>'Int. Sensitivity-vert'!H195</f>
        <v>6.5406337627509892</v>
      </c>
      <c r="I195" s="313" t="str">
        <f>'Int. Sensitivity-vert'!I195</f>
        <v>C</v>
      </c>
    </row>
    <row r="196" spans="1:9" x14ac:dyDescent="0.25">
      <c r="A196" s="342">
        <v>1100</v>
      </c>
      <c r="B196" s="342">
        <v>45</v>
      </c>
      <c r="C196" s="342">
        <v>4</v>
      </c>
      <c r="D196" s="342" t="s">
        <v>265</v>
      </c>
      <c r="E196" s="312">
        <f>'Int. Sensitivity-vert'!E196</f>
        <v>3.3605829542725236</v>
      </c>
      <c r="F196" s="287" t="str">
        <f>'Int. Sensitivity-vert'!F196</f>
        <v>C</v>
      </c>
      <c r="G196" s="312">
        <f>'Int. Sensitivity-vert'!G196</f>
        <v>3.0669499999999998</v>
      </c>
      <c r="H196" s="288">
        <f>'Int. Sensitivity-vert'!H196</f>
        <v>7.00788376275099</v>
      </c>
      <c r="I196" s="313" t="str">
        <f>'Int. Sensitivity-vert'!I196</f>
        <v>C</v>
      </c>
    </row>
    <row r="197" spans="1:9" x14ac:dyDescent="0.25">
      <c r="A197" s="342">
        <v>1200</v>
      </c>
      <c r="B197" s="342">
        <v>45</v>
      </c>
      <c r="C197" s="342">
        <v>4</v>
      </c>
      <c r="D197" s="342" t="s">
        <v>265</v>
      </c>
      <c r="E197" s="312">
        <f>'Int. Sensitivity-vert'!E197</f>
        <v>3.4771829542725237</v>
      </c>
      <c r="F197" s="287" t="str">
        <f>'Int. Sensitivity-vert'!F197</f>
        <v>C</v>
      </c>
      <c r="G197" s="312">
        <f>'Int. Sensitivity-vert'!G197</f>
        <v>3.1246999999999994</v>
      </c>
      <c r="H197" s="288">
        <f>'Int. Sensitivity-vert'!H197</f>
        <v>7.4751337627509891</v>
      </c>
      <c r="I197" s="313" t="str">
        <f>'Int. Sensitivity-vert'!I197</f>
        <v>C</v>
      </c>
    </row>
    <row r="198" spans="1:9" x14ac:dyDescent="0.25">
      <c r="A198" s="342">
        <v>100</v>
      </c>
      <c r="B198" s="342">
        <v>15</v>
      </c>
      <c r="C198" s="342">
        <v>1</v>
      </c>
      <c r="D198" s="342" t="s">
        <v>266</v>
      </c>
      <c r="E198" s="312">
        <f>'Int. Sensitivity-vert'!E198</f>
        <v>1.4314249999999999</v>
      </c>
      <c r="F198" s="287" t="str">
        <f>'Int. Sensitivity-vert'!F198</f>
        <v>A</v>
      </c>
      <c r="G198" s="312">
        <f>'Int. Sensitivity-vert'!G198</f>
        <v>2.1118999999999994</v>
      </c>
      <c r="H198" s="288">
        <f>'Int. Sensitivity-vert'!H198</f>
        <v>0.24839999999999987</v>
      </c>
      <c r="I198" s="313" t="str">
        <f>'Int. Sensitivity-vert'!I198</f>
        <v>B</v>
      </c>
    </row>
    <row r="199" spans="1:9" x14ac:dyDescent="0.25">
      <c r="A199" s="342">
        <v>200</v>
      </c>
      <c r="B199" s="342">
        <v>15</v>
      </c>
      <c r="C199" s="342">
        <v>1</v>
      </c>
      <c r="D199" s="342" t="s">
        <v>266</v>
      </c>
      <c r="E199" s="312">
        <f>'Int. Sensitivity-vert'!E199</f>
        <v>1.5821499999999999</v>
      </c>
      <c r="F199" s="287" t="str">
        <f>'Int. Sensitivity-vert'!F199</f>
        <v>A</v>
      </c>
      <c r="G199" s="312">
        <f>'Int. Sensitivity-vert'!G199</f>
        <v>2.3428999999999993</v>
      </c>
      <c r="H199" s="288">
        <f>'Int. Sensitivity-vert'!H199</f>
        <v>0.61590000000000011</v>
      </c>
      <c r="I199" s="313" t="str">
        <f>'Int. Sensitivity-vert'!I199</f>
        <v>B</v>
      </c>
    </row>
    <row r="200" spans="1:9" x14ac:dyDescent="0.25">
      <c r="A200" s="342">
        <v>300</v>
      </c>
      <c r="B200" s="342">
        <v>15</v>
      </c>
      <c r="C200" s="342">
        <v>1</v>
      </c>
      <c r="D200" s="342" t="s">
        <v>266</v>
      </c>
      <c r="E200" s="312">
        <f>'Int. Sensitivity-vert'!E200</f>
        <v>1.7328749999999999</v>
      </c>
      <c r="F200" s="287" t="str">
        <f>'Int. Sensitivity-vert'!F200</f>
        <v>A</v>
      </c>
      <c r="G200" s="312">
        <f>'Int. Sensitivity-vert'!G200</f>
        <v>2.5738999999999992</v>
      </c>
      <c r="H200" s="288">
        <f>'Int. Sensitivity-vert'!H200</f>
        <v>1.0895923714552</v>
      </c>
      <c r="I200" s="313" t="str">
        <f>'Int. Sensitivity-vert'!I200</f>
        <v>B</v>
      </c>
    </row>
    <row r="201" spans="1:9" x14ac:dyDescent="0.25">
      <c r="A201" s="342">
        <v>400</v>
      </c>
      <c r="B201" s="342">
        <v>15</v>
      </c>
      <c r="C201" s="342">
        <v>1</v>
      </c>
      <c r="D201" s="342" t="s">
        <v>266</v>
      </c>
      <c r="E201" s="312">
        <f>'Int. Sensitivity-vert'!E201</f>
        <v>1.8835999999999997</v>
      </c>
      <c r="F201" s="287" t="str">
        <f>'Int. Sensitivity-vert'!F201</f>
        <v>A</v>
      </c>
      <c r="G201" s="312">
        <f>'Int. Sensitivity-vert'!G201</f>
        <v>2.8048999999999999</v>
      </c>
      <c r="H201" s="288">
        <f>'Int. Sensitivity-vert'!H201</f>
        <v>1.5990484020062783</v>
      </c>
      <c r="I201" s="313" t="str">
        <f>'Int. Sensitivity-vert'!I201</f>
        <v>C</v>
      </c>
    </row>
    <row r="202" spans="1:9" x14ac:dyDescent="0.25">
      <c r="A202" s="342">
        <v>500</v>
      </c>
      <c r="B202" s="342">
        <v>15</v>
      </c>
      <c r="C202" s="342">
        <v>1</v>
      </c>
      <c r="D202" s="342" t="s">
        <v>266</v>
      </c>
      <c r="E202" s="312">
        <f>'Int. Sensitivity-vert'!E202</f>
        <v>2.0343249999999999</v>
      </c>
      <c r="F202" s="287" t="str">
        <f>'Int. Sensitivity-vert'!F202</f>
        <v>B</v>
      </c>
      <c r="G202" s="312">
        <f>'Int. Sensitivity-vert'!G202</f>
        <v>3.0358999999999998</v>
      </c>
      <c r="H202" s="288">
        <f>'Int. Sensitivity-vert'!H202</f>
        <v>2.0797175325116659</v>
      </c>
      <c r="I202" s="313" t="str">
        <f>'Int. Sensitivity-vert'!I202</f>
        <v>C</v>
      </c>
    </row>
    <row r="203" spans="1:9" x14ac:dyDescent="0.25">
      <c r="A203" s="342">
        <v>600</v>
      </c>
      <c r="B203" s="342">
        <v>15</v>
      </c>
      <c r="C203" s="342">
        <v>1</v>
      </c>
      <c r="D203" s="342" t="s">
        <v>266</v>
      </c>
      <c r="E203" s="312">
        <f>'Int. Sensitivity-vert'!E203</f>
        <v>2.1850499999999999</v>
      </c>
      <c r="F203" s="287" t="str">
        <f>'Int. Sensitivity-vert'!F203</f>
        <v>B</v>
      </c>
      <c r="G203" s="312">
        <f>'Int. Sensitivity-vert'!G203</f>
        <v>3.2668999999999997</v>
      </c>
      <c r="H203" s="288">
        <f>'Int. Sensitivity-vert'!H203</f>
        <v>2.5419107894058124</v>
      </c>
      <c r="I203" s="313" t="str">
        <f>'Int. Sensitivity-vert'!I203</f>
        <v>C</v>
      </c>
    </row>
    <row r="204" spans="1:9" x14ac:dyDescent="0.25">
      <c r="A204" s="342">
        <v>700</v>
      </c>
      <c r="B204" s="342">
        <v>15</v>
      </c>
      <c r="C204" s="342">
        <v>1</v>
      </c>
      <c r="D204" s="342" t="s">
        <v>266</v>
      </c>
      <c r="E204" s="312">
        <f>'Int. Sensitivity-vert'!E204</f>
        <v>2.3357749999999999</v>
      </c>
      <c r="F204" s="287" t="str">
        <f>'Int. Sensitivity-vert'!F204</f>
        <v>B</v>
      </c>
      <c r="G204" s="312">
        <f>'Int. Sensitivity-vert'!G204</f>
        <v>3.4978999999999996</v>
      </c>
      <c r="H204" s="288">
        <f>'Int. Sensitivity-vert'!H204</f>
        <v>2.9904305815139414</v>
      </c>
      <c r="I204" s="313" t="str">
        <f>'Int. Sensitivity-vert'!I204</f>
        <v>C</v>
      </c>
    </row>
    <row r="205" spans="1:9" x14ac:dyDescent="0.25">
      <c r="A205" s="342">
        <v>800</v>
      </c>
      <c r="B205" s="342">
        <v>15</v>
      </c>
      <c r="C205" s="342">
        <v>1</v>
      </c>
      <c r="D205" s="342" t="s">
        <v>266</v>
      </c>
      <c r="E205" s="312">
        <f>'Int. Sensitivity-vert'!E205</f>
        <v>2.4864999999999999</v>
      </c>
      <c r="F205" s="287" t="str">
        <f>'Int. Sensitivity-vert'!F205</f>
        <v>B</v>
      </c>
      <c r="G205" s="312">
        <f>'Int. Sensitivity-vert'!G205</f>
        <v>3.7288999999999994</v>
      </c>
      <c r="H205" s="288">
        <f>'Int. Sensitivity-vert'!H205</f>
        <v>3.4260911833425141</v>
      </c>
      <c r="I205" s="313" t="str">
        <f>'Int. Sensitivity-vert'!I205</f>
        <v>D</v>
      </c>
    </row>
    <row r="206" spans="1:9" x14ac:dyDescent="0.25">
      <c r="A206" s="342">
        <v>900</v>
      </c>
      <c r="B206" s="342">
        <v>15</v>
      </c>
      <c r="C206" s="342">
        <v>1</v>
      </c>
      <c r="D206" s="342" t="s">
        <v>266</v>
      </c>
      <c r="E206" s="312">
        <f>'Int. Sensitivity-vert'!E206</f>
        <v>2.6372249999999999</v>
      </c>
      <c r="F206" s="287" t="str">
        <f>'Int. Sensitivity-vert'!F206</f>
        <v>B</v>
      </c>
      <c r="G206" s="312">
        <f>'Int. Sensitivity-vert'!G206</f>
        <v>3.9598999999999993</v>
      </c>
      <c r="H206" s="288">
        <f>'Int. Sensitivity-vert'!H206</f>
        <v>3.8509883031242866</v>
      </c>
      <c r="I206" s="313" t="str">
        <f>'Int. Sensitivity-vert'!I206</f>
        <v>D</v>
      </c>
    </row>
    <row r="207" spans="1:9" x14ac:dyDescent="0.25">
      <c r="A207" s="342">
        <v>1000</v>
      </c>
      <c r="B207" s="342">
        <v>15</v>
      </c>
      <c r="C207" s="342">
        <v>1</v>
      </c>
      <c r="D207" s="342" t="s">
        <v>266</v>
      </c>
      <c r="E207" s="312">
        <f>'Int. Sensitivity-vert'!E207</f>
        <v>2.7879499999999995</v>
      </c>
      <c r="F207" s="287" t="str">
        <f>'Int. Sensitivity-vert'!F207</f>
        <v>C</v>
      </c>
      <c r="G207" s="312">
        <f>'Int. Sensitivity-vert'!G207</f>
        <v>4.1908999999999992</v>
      </c>
      <c r="H207" s="288">
        <f>'Int. Sensitivity-vert'!H207</f>
        <v>4.2647470782830705</v>
      </c>
      <c r="I207" s="313" t="str">
        <f>'Int. Sensitivity-vert'!I207</f>
        <v>D</v>
      </c>
    </row>
    <row r="208" spans="1:9" x14ac:dyDescent="0.25">
      <c r="A208" s="342">
        <v>1100</v>
      </c>
      <c r="B208" s="342">
        <v>15</v>
      </c>
      <c r="C208" s="342">
        <v>1</v>
      </c>
      <c r="D208" s="342" t="s">
        <v>266</v>
      </c>
      <c r="E208" s="312">
        <f>'Int. Sensitivity-vert'!E208</f>
        <v>2.9386749999999995</v>
      </c>
      <c r="F208" s="287" t="str">
        <f>'Int. Sensitivity-vert'!F208</f>
        <v>C</v>
      </c>
      <c r="G208" s="312">
        <f>'Int. Sensitivity-vert'!G208</f>
        <v>4.4218999999999991</v>
      </c>
      <c r="H208" s="288">
        <f>'Int. Sensitivity-vert'!H208</f>
        <v>4.6675060896461877</v>
      </c>
      <c r="I208" s="313" t="str">
        <f>'Int. Sensitivity-vert'!I208</f>
        <v>E</v>
      </c>
    </row>
    <row r="209" spans="1:9" x14ac:dyDescent="0.25">
      <c r="A209" s="342">
        <v>1200</v>
      </c>
      <c r="B209" s="342">
        <v>15</v>
      </c>
      <c r="C209" s="342">
        <v>1</v>
      </c>
      <c r="D209" s="342" t="s">
        <v>266</v>
      </c>
      <c r="E209" s="312">
        <f>'Int. Sensitivity-vert'!E209</f>
        <v>3.0893999999999999</v>
      </c>
      <c r="F209" s="287" t="str">
        <f>'Int. Sensitivity-vert'!F209</f>
        <v>C</v>
      </c>
      <c r="G209" s="312">
        <f>'Int. Sensitivity-vert'!G209</f>
        <v>4.6528999999999989</v>
      </c>
      <c r="H209" s="288">
        <f>'Int. Sensitivity-vert'!H209</f>
        <v>5.0591109099584219</v>
      </c>
      <c r="I209" s="313" t="str">
        <f>'Int. Sensitivity-vert'!I209</f>
        <v>E</v>
      </c>
    </row>
    <row r="210" spans="1:9" x14ac:dyDescent="0.25">
      <c r="A210" s="342">
        <v>100</v>
      </c>
      <c r="B210" s="342">
        <v>25</v>
      </c>
      <c r="C210" s="342">
        <v>1</v>
      </c>
      <c r="D210" s="342" t="s">
        <v>266</v>
      </c>
      <c r="E210" s="312">
        <f>'Int. Sensitivity-vert'!E210</f>
        <v>1.5224249999999999</v>
      </c>
      <c r="F210" s="287" t="str">
        <f>'Int. Sensitivity-vert'!F210</f>
        <v>A</v>
      </c>
      <c r="G210" s="312">
        <f>'Int. Sensitivity-vert'!G210</f>
        <v>2.1118999999999994</v>
      </c>
      <c r="H210" s="288">
        <f>'Int. Sensitivity-vert'!H210</f>
        <v>0.33939999999999987</v>
      </c>
      <c r="I210" s="313" t="str">
        <f>'Int. Sensitivity-vert'!I210</f>
        <v>B</v>
      </c>
    </row>
    <row r="211" spans="1:9" x14ac:dyDescent="0.25">
      <c r="A211" s="342">
        <v>200</v>
      </c>
      <c r="B211" s="342">
        <v>25</v>
      </c>
      <c r="C211" s="342">
        <v>1</v>
      </c>
      <c r="D211" s="342" t="s">
        <v>266</v>
      </c>
      <c r="E211" s="312">
        <f>'Int. Sensitivity-vert'!E211</f>
        <v>1.7641500000000001</v>
      </c>
      <c r="F211" s="287" t="str">
        <f>'Int. Sensitivity-vert'!F211</f>
        <v>A</v>
      </c>
      <c r="G211" s="312">
        <f>'Int. Sensitivity-vert'!G211</f>
        <v>2.3428999999999993</v>
      </c>
      <c r="H211" s="288">
        <f>'Int. Sensitivity-vert'!H211</f>
        <v>0.79790000000000016</v>
      </c>
      <c r="I211" s="313" t="str">
        <f>'Int. Sensitivity-vert'!I211</f>
        <v>B</v>
      </c>
    </row>
    <row r="212" spans="1:9" x14ac:dyDescent="0.25">
      <c r="A212" s="342">
        <v>300</v>
      </c>
      <c r="B212" s="342">
        <v>25</v>
      </c>
      <c r="C212" s="342">
        <v>1</v>
      </c>
      <c r="D212" s="342" t="s">
        <v>266</v>
      </c>
      <c r="E212" s="312">
        <f>'Int. Sensitivity-vert'!E212</f>
        <v>2.0058750000000001</v>
      </c>
      <c r="F212" s="287" t="str">
        <f>'Int. Sensitivity-vert'!F212</f>
        <v>B</v>
      </c>
      <c r="G212" s="312">
        <f>'Int. Sensitivity-vert'!G212</f>
        <v>2.5738999999999992</v>
      </c>
      <c r="H212" s="288">
        <f>'Int. Sensitivity-vert'!H212</f>
        <v>1.3625923714552002</v>
      </c>
      <c r="I212" s="313" t="str">
        <f>'Int. Sensitivity-vert'!I212</f>
        <v>B</v>
      </c>
    </row>
    <row r="213" spans="1:9" x14ac:dyDescent="0.25">
      <c r="A213" s="342">
        <v>400</v>
      </c>
      <c r="B213" s="342">
        <v>25</v>
      </c>
      <c r="C213" s="342">
        <v>1</v>
      </c>
      <c r="D213" s="342" t="s">
        <v>266</v>
      </c>
      <c r="E213" s="312">
        <f>'Int. Sensitivity-vert'!E213</f>
        <v>2.2475999999999998</v>
      </c>
      <c r="F213" s="287" t="str">
        <f>'Int. Sensitivity-vert'!F213</f>
        <v>B</v>
      </c>
      <c r="G213" s="312">
        <f>'Int. Sensitivity-vert'!G213</f>
        <v>2.8048999999999999</v>
      </c>
      <c r="H213" s="288">
        <f>'Int. Sensitivity-vert'!H213</f>
        <v>1.9630484020062782</v>
      </c>
      <c r="I213" s="313" t="str">
        <f>'Int. Sensitivity-vert'!I213</f>
        <v>C</v>
      </c>
    </row>
    <row r="214" spans="1:9" x14ac:dyDescent="0.25">
      <c r="A214" s="342">
        <v>500</v>
      </c>
      <c r="B214" s="342">
        <v>25</v>
      </c>
      <c r="C214" s="342">
        <v>1</v>
      </c>
      <c r="D214" s="342" t="s">
        <v>266</v>
      </c>
      <c r="E214" s="312">
        <f>'Int. Sensitivity-vert'!E214</f>
        <v>2.4893249999999996</v>
      </c>
      <c r="F214" s="287" t="str">
        <f>'Int. Sensitivity-vert'!F214</f>
        <v>B</v>
      </c>
      <c r="G214" s="312">
        <f>'Int. Sensitivity-vert'!G214</f>
        <v>3.0358999999999998</v>
      </c>
      <c r="H214" s="288">
        <f>'Int. Sensitivity-vert'!H214</f>
        <v>2.534717532511666</v>
      </c>
      <c r="I214" s="313" t="str">
        <f>'Int. Sensitivity-vert'!I214</f>
        <v>C</v>
      </c>
    </row>
    <row r="215" spans="1:9" x14ac:dyDescent="0.25">
      <c r="A215" s="342">
        <v>600</v>
      </c>
      <c r="B215" s="342">
        <v>25</v>
      </c>
      <c r="C215" s="342">
        <v>1</v>
      </c>
      <c r="D215" s="342" t="s">
        <v>266</v>
      </c>
      <c r="E215" s="312">
        <f>'Int. Sensitivity-vert'!E215</f>
        <v>2.7310499999999998</v>
      </c>
      <c r="F215" s="287" t="str">
        <f>'Int. Sensitivity-vert'!F215</f>
        <v>B</v>
      </c>
      <c r="G215" s="312">
        <f>'Int. Sensitivity-vert'!G215</f>
        <v>3.2668999999999997</v>
      </c>
      <c r="H215" s="288">
        <f>'Int. Sensitivity-vert'!H215</f>
        <v>3.0879107894058127</v>
      </c>
      <c r="I215" s="313" t="str">
        <f>'Int. Sensitivity-vert'!I215</f>
        <v>C</v>
      </c>
    </row>
    <row r="216" spans="1:9" x14ac:dyDescent="0.25">
      <c r="A216" s="342">
        <v>700</v>
      </c>
      <c r="B216" s="342">
        <v>25</v>
      </c>
      <c r="C216" s="342">
        <v>1</v>
      </c>
      <c r="D216" s="342" t="s">
        <v>266</v>
      </c>
      <c r="E216" s="312">
        <f>'Int. Sensitivity-vert'!E216</f>
        <v>2.9727749999999999</v>
      </c>
      <c r="F216" s="287" t="str">
        <f>'Int. Sensitivity-vert'!F216</f>
        <v>C</v>
      </c>
      <c r="G216" s="312">
        <f>'Int. Sensitivity-vert'!G216</f>
        <v>3.4978999999999996</v>
      </c>
      <c r="H216" s="288">
        <f>'Int. Sensitivity-vert'!H216</f>
        <v>3.6274305815139414</v>
      </c>
      <c r="I216" s="313" t="str">
        <f>'Int. Sensitivity-vert'!I216</f>
        <v>C</v>
      </c>
    </row>
    <row r="217" spans="1:9" x14ac:dyDescent="0.25">
      <c r="A217" s="342">
        <v>800</v>
      </c>
      <c r="B217" s="342">
        <v>25</v>
      </c>
      <c r="C217" s="342">
        <v>1</v>
      </c>
      <c r="D217" s="342" t="s">
        <v>266</v>
      </c>
      <c r="E217" s="312">
        <f>'Int. Sensitivity-vert'!E217</f>
        <v>3.2144999999999997</v>
      </c>
      <c r="F217" s="287" t="str">
        <f>'Int. Sensitivity-vert'!F217</f>
        <v>C</v>
      </c>
      <c r="G217" s="312">
        <f>'Int. Sensitivity-vert'!G217</f>
        <v>3.7288999999999994</v>
      </c>
      <c r="H217" s="288">
        <f>'Int. Sensitivity-vert'!H217</f>
        <v>4.1540911833425138</v>
      </c>
      <c r="I217" s="313" t="str">
        <f>'Int. Sensitivity-vert'!I217</f>
        <v>D</v>
      </c>
    </row>
    <row r="218" spans="1:9" x14ac:dyDescent="0.25">
      <c r="A218" s="342">
        <v>900</v>
      </c>
      <c r="B218" s="342">
        <v>25</v>
      </c>
      <c r="C218" s="342">
        <v>1</v>
      </c>
      <c r="D218" s="342" t="s">
        <v>266</v>
      </c>
      <c r="E218" s="312">
        <f>'Int. Sensitivity-vert'!E218</f>
        <v>3.4562249999999999</v>
      </c>
      <c r="F218" s="287" t="str">
        <f>'Int. Sensitivity-vert'!F218</f>
        <v>C</v>
      </c>
      <c r="G218" s="312">
        <f>'Int. Sensitivity-vert'!G218</f>
        <v>3.9598999999999993</v>
      </c>
      <c r="H218" s="288">
        <f>'Int. Sensitivity-vert'!H218</f>
        <v>4.6699883031242866</v>
      </c>
      <c r="I218" s="313" t="str">
        <f>'Int. Sensitivity-vert'!I218</f>
        <v>D</v>
      </c>
    </row>
    <row r="219" spans="1:9" x14ac:dyDescent="0.25">
      <c r="A219" s="342">
        <v>1000</v>
      </c>
      <c r="B219" s="342">
        <v>25</v>
      </c>
      <c r="C219" s="342">
        <v>1</v>
      </c>
      <c r="D219" s="342" t="s">
        <v>266</v>
      </c>
      <c r="E219" s="312">
        <f>'Int. Sensitivity-vert'!E219</f>
        <v>3.6979499999999996</v>
      </c>
      <c r="F219" s="287" t="str">
        <f>'Int. Sensitivity-vert'!F219</f>
        <v>D</v>
      </c>
      <c r="G219" s="312">
        <f>'Int. Sensitivity-vert'!G219</f>
        <v>4.1908999999999992</v>
      </c>
      <c r="H219" s="288">
        <f>'Int. Sensitivity-vert'!H219</f>
        <v>5.1747470782830707</v>
      </c>
      <c r="I219" s="313" t="str">
        <f>'Int. Sensitivity-vert'!I219</f>
        <v>D</v>
      </c>
    </row>
    <row r="220" spans="1:9" x14ac:dyDescent="0.25">
      <c r="A220" s="342">
        <v>1100</v>
      </c>
      <c r="B220" s="342">
        <v>25</v>
      </c>
      <c r="C220" s="342">
        <v>1</v>
      </c>
      <c r="D220" s="342" t="s">
        <v>266</v>
      </c>
      <c r="E220" s="312">
        <f>'Int. Sensitivity-vert'!E220</f>
        <v>3.9396749999999998</v>
      </c>
      <c r="F220" s="287" t="str">
        <f>'Int. Sensitivity-vert'!F220</f>
        <v>D</v>
      </c>
      <c r="G220" s="312">
        <f>'Int. Sensitivity-vert'!G220</f>
        <v>4.4218999999999991</v>
      </c>
      <c r="H220" s="288">
        <f>'Int. Sensitivity-vert'!H220</f>
        <v>5.6685060896461881</v>
      </c>
      <c r="I220" s="313" t="str">
        <f>'Int. Sensitivity-vert'!I220</f>
        <v>E</v>
      </c>
    </row>
    <row r="221" spans="1:9" x14ac:dyDescent="0.25">
      <c r="A221" s="342">
        <v>1200</v>
      </c>
      <c r="B221" s="342">
        <v>25</v>
      </c>
      <c r="C221" s="342">
        <v>1</v>
      </c>
      <c r="D221" s="342" t="s">
        <v>266</v>
      </c>
      <c r="E221" s="312">
        <f>'Int. Sensitivity-vert'!E221</f>
        <v>4.1814</v>
      </c>
      <c r="F221" s="287" t="str">
        <f>'Int. Sensitivity-vert'!F221</f>
        <v>D</v>
      </c>
      <c r="G221" s="312">
        <f>'Int. Sensitivity-vert'!G221</f>
        <v>4.6528999999999989</v>
      </c>
      <c r="H221" s="288">
        <f>'Int. Sensitivity-vert'!H221</f>
        <v>6.1511109099584216</v>
      </c>
      <c r="I221" s="313" t="str">
        <f>'Int. Sensitivity-vert'!I221</f>
        <v>E</v>
      </c>
    </row>
    <row r="222" spans="1:9" x14ac:dyDescent="0.25">
      <c r="A222" s="342">
        <v>100</v>
      </c>
      <c r="B222" s="342">
        <v>35</v>
      </c>
      <c r="C222" s="342">
        <v>1</v>
      </c>
      <c r="D222" s="342" t="s">
        <v>266</v>
      </c>
      <c r="E222" s="312">
        <f>'Int. Sensitivity-vert'!E222</f>
        <v>1.6134249999999999</v>
      </c>
      <c r="F222" s="287" t="str">
        <f>'Int. Sensitivity-vert'!F222</f>
        <v>A</v>
      </c>
      <c r="G222" s="312">
        <f>'Int. Sensitivity-vert'!G222</f>
        <v>2.1118999999999994</v>
      </c>
      <c r="H222" s="288">
        <f>'Int. Sensitivity-vert'!H222</f>
        <v>0.43039999999999984</v>
      </c>
      <c r="I222" s="313" t="str">
        <f>'Int. Sensitivity-vert'!I222</f>
        <v>B</v>
      </c>
    </row>
    <row r="223" spans="1:9" x14ac:dyDescent="0.25">
      <c r="A223" s="342">
        <v>200</v>
      </c>
      <c r="B223" s="342">
        <v>35</v>
      </c>
      <c r="C223" s="342">
        <v>1</v>
      </c>
      <c r="D223" s="342" t="s">
        <v>266</v>
      </c>
      <c r="E223" s="312">
        <f>'Int. Sensitivity-vert'!E223</f>
        <v>1.94615</v>
      </c>
      <c r="F223" s="287" t="str">
        <f>'Int. Sensitivity-vert'!F223</f>
        <v>A</v>
      </c>
      <c r="G223" s="312">
        <f>'Int. Sensitivity-vert'!G223</f>
        <v>2.3428999999999993</v>
      </c>
      <c r="H223" s="288">
        <f>'Int. Sensitivity-vert'!H223</f>
        <v>0.9799000000000001</v>
      </c>
      <c r="I223" s="313" t="str">
        <f>'Int. Sensitivity-vert'!I223</f>
        <v>B</v>
      </c>
    </row>
    <row r="224" spans="1:9" x14ac:dyDescent="0.25">
      <c r="A224" s="342">
        <v>300</v>
      </c>
      <c r="B224" s="342">
        <v>35</v>
      </c>
      <c r="C224" s="342">
        <v>1</v>
      </c>
      <c r="D224" s="342" t="s">
        <v>266</v>
      </c>
      <c r="E224" s="312">
        <f>'Int. Sensitivity-vert'!E224</f>
        <v>2.2788749999999998</v>
      </c>
      <c r="F224" s="287" t="str">
        <f>'Int. Sensitivity-vert'!F224</f>
        <v>B</v>
      </c>
      <c r="G224" s="312">
        <f>'Int. Sensitivity-vert'!G224</f>
        <v>2.5738999999999992</v>
      </c>
      <c r="H224" s="288">
        <f>'Int. Sensitivity-vert'!H224</f>
        <v>1.6355923714552001</v>
      </c>
      <c r="I224" s="313" t="str">
        <f>'Int. Sensitivity-vert'!I224</f>
        <v>B</v>
      </c>
    </row>
    <row r="225" spans="1:9" x14ac:dyDescent="0.25">
      <c r="A225" s="342">
        <v>400</v>
      </c>
      <c r="B225" s="342">
        <v>35</v>
      </c>
      <c r="C225" s="342">
        <v>1</v>
      </c>
      <c r="D225" s="342" t="s">
        <v>266</v>
      </c>
      <c r="E225" s="312">
        <f>'Int. Sensitivity-vert'!E225</f>
        <v>2.6115999999999997</v>
      </c>
      <c r="F225" s="287" t="str">
        <f>'Int. Sensitivity-vert'!F225</f>
        <v>B</v>
      </c>
      <c r="G225" s="312">
        <f>'Int. Sensitivity-vert'!G225</f>
        <v>2.8048999999999999</v>
      </c>
      <c r="H225" s="288">
        <f>'Int. Sensitivity-vert'!H225</f>
        <v>2.327048402006278</v>
      </c>
      <c r="I225" s="313" t="str">
        <f>'Int. Sensitivity-vert'!I225</f>
        <v>C</v>
      </c>
    </row>
    <row r="226" spans="1:9" x14ac:dyDescent="0.25">
      <c r="A226" s="342">
        <v>500</v>
      </c>
      <c r="B226" s="342">
        <v>35</v>
      </c>
      <c r="C226" s="342">
        <v>1</v>
      </c>
      <c r="D226" s="342" t="s">
        <v>266</v>
      </c>
      <c r="E226" s="312">
        <f>'Int. Sensitivity-vert'!E226</f>
        <v>2.9443249999999996</v>
      </c>
      <c r="F226" s="287" t="str">
        <f>'Int. Sensitivity-vert'!F226</f>
        <v>C</v>
      </c>
      <c r="G226" s="312">
        <f>'Int. Sensitivity-vert'!G226</f>
        <v>3.0358999999999998</v>
      </c>
      <c r="H226" s="288">
        <f>'Int. Sensitivity-vert'!H226</f>
        <v>2.9897175325116661</v>
      </c>
      <c r="I226" s="313" t="str">
        <f>'Int. Sensitivity-vert'!I226</f>
        <v>C</v>
      </c>
    </row>
    <row r="227" spans="1:9" x14ac:dyDescent="0.25">
      <c r="A227" s="342">
        <v>600</v>
      </c>
      <c r="B227" s="342">
        <v>35</v>
      </c>
      <c r="C227" s="342">
        <v>1</v>
      </c>
      <c r="D227" s="342" t="s">
        <v>266</v>
      </c>
      <c r="E227" s="312">
        <f>'Int. Sensitivity-vert'!E227</f>
        <v>3.27705</v>
      </c>
      <c r="F227" s="287" t="str">
        <f>'Int. Sensitivity-vert'!F227</f>
        <v>C</v>
      </c>
      <c r="G227" s="312">
        <f>'Int. Sensitivity-vert'!G227</f>
        <v>3.2668999999999997</v>
      </c>
      <c r="H227" s="288">
        <f>'Int. Sensitivity-vert'!H227</f>
        <v>3.6339107894058125</v>
      </c>
      <c r="I227" s="313" t="str">
        <f>'Int. Sensitivity-vert'!I227</f>
        <v>C</v>
      </c>
    </row>
    <row r="228" spans="1:9" x14ac:dyDescent="0.25">
      <c r="A228" s="342">
        <v>700</v>
      </c>
      <c r="B228" s="342">
        <v>35</v>
      </c>
      <c r="C228" s="342">
        <v>1</v>
      </c>
      <c r="D228" s="342" t="s">
        <v>266</v>
      </c>
      <c r="E228" s="312">
        <f>'Int. Sensitivity-vert'!E228</f>
        <v>3.609775</v>
      </c>
      <c r="F228" s="287" t="str">
        <f>'Int. Sensitivity-vert'!F228</f>
        <v>D</v>
      </c>
      <c r="G228" s="312">
        <f>'Int. Sensitivity-vert'!G228</f>
        <v>3.4978999999999996</v>
      </c>
      <c r="H228" s="288">
        <f>'Int. Sensitivity-vert'!H228</f>
        <v>4.2644305815139418</v>
      </c>
      <c r="I228" s="313" t="str">
        <f>'Int. Sensitivity-vert'!I228</f>
        <v>C</v>
      </c>
    </row>
    <row r="229" spans="1:9" x14ac:dyDescent="0.25">
      <c r="A229" s="342">
        <v>800</v>
      </c>
      <c r="B229" s="342">
        <v>35</v>
      </c>
      <c r="C229" s="342">
        <v>1</v>
      </c>
      <c r="D229" s="342" t="s">
        <v>266</v>
      </c>
      <c r="E229" s="312">
        <f>'Int. Sensitivity-vert'!E229</f>
        <v>3.9424999999999994</v>
      </c>
      <c r="F229" s="287" t="str">
        <f>'Int. Sensitivity-vert'!F229</f>
        <v>D</v>
      </c>
      <c r="G229" s="312">
        <f>'Int. Sensitivity-vert'!G229</f>
        <v>3.7288999999999994</v>
      </c>
      <c r="H229" s="288">
        <f>'Int. Sensitivity-vert'!H229</f>
        <v>4.8820911833425136</v>
      </c>
      <c r="I229" s="313" t="str">
        <f>'Int. Sensitivity-vert'!I229</f>
        <v>D</v>
      </c>
    </row>
    <row r="230" spans="1:9" x14ac:dyDescent="0.25">
      <c r="A230" s="342">
        <v>900</v>
      </c>
      <c r="B230" s="342">
        <v>35</v>
      </c>
      <c r="C230" s="342">
        <v>1</v>
      </c>
      <c r="D230" s="342" t="s">
        <v>266</v>
      </c>
      <c r="E230" s="312">
        <f>'Int. Sensitivity-vert'!E230</f>
        <v>4.2752249999999998</v>
      </c>
      <c r="F230" s="287" t="str">
        <f>'Int. Sensitivity-vert'!F230</f>
        <v>E</v>
      </c>
      <c r="G230" s="312">
        <f>'Int. Sensitivity-vert'!G230</f>
        <v>3.9598999999999993</v>
      </c>
      <c r="H230" s="288">
        <f>'Int. Sensitivity-vert'!H230</f>
        <v>5.4889883031242857</v>
      </c>
      <c r="I230" s="313" t="str">
        <f>'Int. Sensitivity-vert'!I230</f>
        <v>D</v>
      </c>
    </row>
    <row r="231" spans="1:9" x14ac:dyDescent="0.25">
      <c r="A231" s="342">
        <v>1000</v>
      </c>
      <c r="B231" s="342">
        <v>35</v>
      </c>
      <c r="C231" s="342">
        <v>1</v>
      </c>
      <c r="D231" s="342" t="s">
        <v>266</v>
      </c>
      <c r="E231" s="312">
        <f>'Int. Sensitivity-vert'!E231</f>
        <v>4.6079499999999998</v>
      </c>
      <c r="F231" s="287" t="str">
        <f>'Int. Sensitivity-vert'!F231</f>
        <v>E</v>
      </c>
      <c r="G231" s="312">
        <f>'Int. Sensitivity-vert'!G231</f>
        <v>4.1908999999999992</v>
      </c>
      <c r="H231" s="288">
        <f>'Int. Sensitivity-vert'!H231</f>
        <v>6.0847470782830708</v>
      </c>
      <c r="I231" s="313" t="str">
        <f>'Int. Sensitivity-vert'!I231</f>
        <v>D</v>
      </c>
    </row>
    <row r="232" spans="1:9" x14ac:dyDescent="0.25">
      <c r="A232" s="342">
        <v>1100</v>
      </c>
      <c r="B232" s="342">
        <v>35</v>
      </c>
      <c r="C232" s="342">
        <v>1</v>
      </c>
      <c r="D232" s="342" t="s">
        <v>266</v>
      </c>
      <c r="E232" s="312">
        <f>'Int. Sensitivity-vert'!E232</f>
        <v>4.9406750000000006</v>
      </c>
      <c r="F232" s="287" t="str">
        <f>'Int. Sensitivity-vert'!F232</f>
        <v>E</v>
      </c>
      <c r="G232" s="312">
        <f>'Int. Sensitivity-vert'!G232</f>
        <v>4.4218999999999991</v>
      </c>
      <c r="H232" s="288">
        <f>'Int. Sensitivity-vert'!H232</f>
        <v>6.6695060896461875</v>
      </c>
      <c r="I232" s="313" t="str">
        <f>'Int. Sensitivity-vert'!I232</f>
        <v>E</v>
      </c>
    </row>
    <row r="233" spans="1:9" x14ac:dyDescent="0.25">
      <c r="A233" s="342">
        <v>1200</v>
      </c>
      <c r="B233" s="342">
        <v>35</v>
      </c>
      <c r="C233" s="342">
        <v>1</v>
      </c>
      <c r="D233" s="342" t="s">
        <v>266</v>
      </c>
      <c r="E233" s="312">
        <f>'Int. Sensitivity-vert'!E233</f>
        <v>5.2733999999999996</v>
      </c>
      <c r="F233" s="287" t="str">
        <f>'Int. Sensitivity-vert'!F233</f>
        <v>F</v>
      </c>
      <c r="G233" s="312">
        <f>'Int. Sensitivity-vert'!G233</f>
        <v>4.6528999999999989</v>
      </c>
      <c r="H233" s="288">
        <f>'Int. Sensitivity-vert'!H233</f>
        <v>7.2431109099584212</v>
      </c>
      <c r="I233" s="313" t="str">
        <f>'Int. Sensitivity-vert'!I233</f>
        <v>E</v>
      </c>
    </row>
    <row r="234" spans="1:9" x14ac:dyDescent="0.25">
      <c r="A234" s="342">
        <v>100</v>
      </c>
      <c r="B234" s="342">
        <v>45</v>
      </c>
      <c r="C234" s="342">
        <v>1</v>
      </c>
      <c r="D234" s="342" t="s">
        <v>266</v>
      </c>
      <c r="E234" s="312">
        <f>'Int. Sensitivity-vert'!E234</f>
        <v>1.7044249999999999</v>
      </c>
      <c r="F234" s="287" t="str">
        <f>'Int. Sensitivity-vert'!F234</f>
        <v>A</v>
      </c>
      <c r="G234" s="312">
        <f>'Int. Sensitivity-vert'!G234</f>
        <v>2.1118999999999994</v>
      </c>
      <c r="H234" s="288">
        <f>'Int. Sensitivity-vert'!H234</f>
        <v>0.52139999999999986</v>
      </c>
      <c r="I234" s="313" t="str">
        <f>'Int. Sensitivity-vert'!I234</f>
        <v>B</v>
      </c>
    </row>
    <row r="235" spans="1:9" x14ac:dyDescent="0.25">
      <c r="A235" s="342">
        <v>200</v>
      </c>
      <c r="B235" s="342">
        <v>45</v>
      </c>
      <c r="C235" s="342">
        <v>1</v>
      </c>
      <c r="D235" s="342" t="s">
        <v>266</v>
      </c>
      <c r="E235" s="312">
        <f>'Int. Sensitivity-vert'!E235</f>
        <v>2.1281499999999998</v>
      </c>
      <c r="F235" s="287" t="str">
        <f>'Int. Sensitivity-vert'!F235</f>
        <v>B</v>
      </c>
      <c r="G235" s="312">
        <f>'Int. Sensitivity-vert'!G235</f>
        <v>2.3428999999999993</v>
      </c>
      <c r="H235" s="288">
        <f>'Int. Sensitivity-vert'!H235</f>
        <v>1.1619000000000002</v>
      </c>
      <c r="I235" s="313" t="str">
        <f>'Int. Sensitivity-vert'!I235</f>
        <v>B</v>
      </c>
    </row>
    <row r="236" spans="1:9" x14ac:dyDescent="0.25">
      <c r="A236" s="342">
        <v>300</v>
      </c>
      <c r="B236" s="342">
        <v>45</v>
      </c>
      <c r="C236" s="342">
        <v>1</v>
      </c>
      <c r="D236" s="342" t="s">
        <v>266</v>
      </c>
      <c r="E236" s="312">
        <f>'Int. Sensitivity-vert'!E236</f>
        <v>2.5518749999999999</v>
      </c>
      <c r="F236" s="287" t="str">
        <f>'Int. Sensitivity-vert'!F236</f>
        <v>B</v>
      </c>
      <c r="G236" s="312">
        <f>'Int. Sensitivity-vert'!G236</f>
        <v>2.5738999999999992</v>
      </c>
      <c r="H236" s="288">
        <f>'Int. Sensitivity-vert'!H236</f>
        <v>1.9085923714552</v>
      </c>
      <c r="I236" s="313" t="str">
        <f>'Int. Sensitivity-vert'!I236</f>
        <v>B</v>
      </c>
    </row>
    <row r="237" spans="1:9" x14ac:dyDescent="0.25">
      <c r="A237" s="342">
        <v>400</v>
      </c>
      <c r="B237" s="342">
        <v>45</v>
      </c>
      <c r="C237" s="342">
        <v>1</v>
      </c>
      <c r="D237" s="342" t="s">
        <v>266</v>
      </c>
      <c r="E237" s="312">
        <f>'Int. Sensitivity-vert'!E237</f>
        <v>2.9755999999999996</v>
      </c>
      <c r="F237" s="287" t="str">
        <f>'Int. Sensitivity-vert'!F237</f>
        <v>C</v>
      </c>
      <c r="G237" s="312">
        <f>'Int. Sensitivity-vert'!G237</f>
        <v>2.8048999999999999</v>
      </c>
      <c r="H237" s="288">
        <f>'Int. Sensitivity-vert'!H237</f>
        <v>2.6910484020062779</v>
      </c>
      <c r="I237" s="313" t="str">
        <f>'Int. Sensitivity-vert'!I237</f>
        <v>C</v>
      </c>
    </row>
    <row r="238" spans="1:9" x14ac:dyDescent="0.25">
      <c r="A238" s="342">
        <v>500</v>
      </c>
      <c r="B238" s="342">
        <v>45</v>
      </c>
      <c r="C238" s="342">
        <v>1</v>
      </c>
      <c r="D238" s="342" t="s">
        <v>266</v>
      </c>
      <c r="E238" s="312">
        <f>'Int. Sensitivity-vert'!E238</f>
        <v>3.3993249999999997</v>
      </c>
      <c r="F238" s="287" t="str">
        <f>'Int. Sensitivity-vert'!F238</f>
        <v>C</v>
      </c>
      <c r="G238" s="312">
        <f>'Int. Sensitivity-vert'!G238</f>
        <v>3.0358999999999998</v>
      </c>
      <c r="H238" s="288">
        <f>'Int. Sensitivity-vert'!H238</f>
        <v>3.4447175325116657</v>
      </c>
      <c r="I238" s="313" t="str">
        <f>'Int. Sensitivity-vert'!I238</f>
        <v>C</v>
      </c>
    </row>
    <row r="239" spans="1:9" x14ac:dyDescent="0.25">
      <c r="A239" s="342">
        <v>600</v>
      </c>
      <c r="B239" s="342">
        <v>45</v>
      </c>
      <c r="C239" s="342">
        <v>1</v>
      </c>
      <c r="D239" s="342" t="s">
        <v>266</v>
      </c>
      <c r="E239" s="312">
        <f>'Int. Sensitivity-vert'!E239</f>
        <v>3.8230499999999998</v>
      </c>
      <c r="F239" s="287" t="str">
        <f>'Int. Sensitivity-vert'!F239</f>
        <v>D</v>
      </c>
      <c r="G239" s="312">
        <f>'Int. Sensitivity-vert'!G239</f>
        <v>3.2668999999999997</v>
      </c>
      <c r="H239" s="288">
        <f>'Int. Sensitivity-vert'!H239</f>
        <v>4.1799107894058123</v>
      </c>
      <c r="I239" s="313" t="str">
        <f>'Int. Sensitivity-vert'!I239</f>
        <v>C</v>
      </c>
    </row>
    <row r="240" spans="1:9" x14ac:dyDescent="0.25">
      <c r="A240" s="342">
        <v>700</v>
      </c>
      <c r="B240" s="342">
        <v>45</v>
      </c>
      <c r="C240" s="342">
        <v>1</v>
      </c>
      <c r="D240" s="342" t="s">
        <v>266</v>
      </c>
      <c r="E240" s="312">
        <f>'Int. Sensitivity-vert'!E240</f>
        <v>4.2467749999999995</v>
      </c>
      <c r="F240" s="287" t="str">
        <f>'Int. Sensitivity-vert'!F240</f>
        <v>D</v>
      </c>
      <c r="G240" s="312">
        <f>'Int. Sensitivity-vert'!G240</f>
        <v>3.4978999999999996</v>
      </c>
      <c r="H240" s="288">
        <f>'Int. Sensitivity-vert'!H240</f>
        <v>4.9014305815139414</v>
      </c>
      <c r="I240" s="313" t="str">
        <f>'Int. Sensitivity-vert'!I240</f>
        <v>C</v>
      </c>
    </row>
    <row r="241" spans="1:9" x14ac:dyDescent="0.25">
      <c r="A241" s="342">
        <v>800</v>
      </c>
      <c r="B241" s="342">
        <v>45</v>
      </c>
      <c r="C241" s="342">
        <v>1</v>
      </c>
      <c r="D241" s="342" t="s">
        <v>266</v>
      </c>
      <c r="E241" s="312">
        <f>'Int. Sensitivity-vert'!E241</f>
        <v>4.6704999999999997</v>
      </c>
      <c r="F241" s="287" t="str">
        <f>'Int. Sensitivity-vert'!F241</f>
        <v>E</v>
      </c>
      <c r="G241" s="312">
        <f>'Int. Sensitivity-vert'!G241</f>
        <v>3.7288999999999994</v>
      </c>
      <c r="H241" s="288">
        <f>'Int. Sensitivity-vert'!H241</f>
        <v>5.6100911833425133</v>
      </c>
      <c r="I241" s="313" t="str">
        <f>'Int. Sensitivity-vert'!I241</f>
        <v>D</v>
      </c>
    </row>
    <row r="242" spans="1:9" x14ac:dyDescent="0.25">
      <c r="A242" s="342">
        <v>900</v>
      </c>
      <c r="B242" s="342">
        <v>45</v>
      </c>
      <c r="C242" s="342">
        <v>1</v>
      </c>
      <c r="D242" s="342" t="s">
        <v>266</v>
      </c>
      <c r="E242" s="312">
        <f>'Int. Sensitivity-vert'!E242</f>
        <v>5.0942249999999989</v>
      </c>
      <c r="F242" s="287" t="str">
        <f>'Int. Sensitivity-vert'!F242</f>
        <v>F</v>
      </c>
      <c r="G242" s="312">
        <f>'Int. Sensitivity-vert'!G242</f>
        <v>3.9598999999999993</v>
      </c>
      <c r="H242" s="288">
        <f>'Int. Sensitivity-vert'!H242</f>
        <v>6.3079883031242865</v>
      </c>
      <c r="I242" s="313" t="str">
        <f>'Int. Sensitivity-vert'!I242</f>
        <v>D</v>
      </c>
    </row>
    <row r="243" spans="1:9" x14ac:dyDescent="0.25">
      <c r="A243" s="342">
        <v>1000</v>
      </c>
      <c r="B243" s="342">
        <v>45</v>
      </c>
      <c r="C243" s="342">
        <v>1</v>
      </c>
      <c r="D243" s="342" t="s">
        <v>266</v>
      </c>
      <c r="E243" s="312">
        <f>'Int. Sensitivity-vert'!E243</f>
        <v>5.5179499999999999</v>
      </c>
      <c r="F243" s="287" t="str">
        <f>'Int. Sensitivity-vert'!F243</f>
        <v>F</v>
      </c>
      <c r="G243" s="312">
        <f>'Int. Sensitivity-vert'!G243</f>
        <v>4.1908999999999992</v>
      </c>
      <c r="H243" s="288">
        <f>'Int. Sensitivity-vert'!H243</f>
        <v>6.9947470782830701</v>
      </c>
      <c r="I243" s="313" t="str">
        <f>'Int. Sensitivity-vert'!I243</f>
        <v>D</v>
      </c>
    </row>
    <row r="244" spans="1:9" x14ac:dyDescent="0.25">
      <c r="A244" s="342">
        <v>1100</v>
      </c>
      <c r="B244" s="342">
        <v>45</v>
      </c>
      <c r="C244" s="342">
        <v>1</v>
      </c>
      <c r="D244" s="342" t="s">
        <v>266</v>
      </c>
      <c r="E244" s="312">
        <f>'Int. Sensitivity-vert'!E244</f>
        <v>5.941675</v>
      </c>
      <c r="F244" s="287" t="str">
        <f>'Int. Sensitivity-vert'!F244</f>
        <v>F</v>
      </c>
      <c r="G244" s="312">
        <f>'Int. Sensitivity-vert'!G244</f>
        <v>4.4218999999999991</v>
      </c>
      <c r="H244" s="288">
        <f>'Int. Sensitivity-vert'!H244</f>
        <v>7.6705060896461879</v>
      </c>
      <c r="I244" s="313" t="str">
        <f>'Int. Sensitivity-vert'!I244</f>
        <v>E</v>
      </c>
    </row>
    <row r="245" spans="1:9" x14ac:dyDescent="0.25">
      <c r="A245" s="342">
        <v>1200</v>
      </c>
      <c r="B245" s="342">
        <v>45</v>
      </c>
      <c r="C245" s="342">
        <v>1</v>
      </c>
      <c r="D245" s="342" t="s">
        <v>266</v>
      </c>
      <c r="E245" s="312">
        <f>'Int. Sensitivity-vert'!E245</f>
        <v>6.3653999999999993</v>
      </c>
      <c r="F245" s="287" t="str">
        <f>'Int. Sensitivity-vert'!F245</f>
        <v>F</v>
      </c>
      <c r="G245" s="312">
        <f>'Int. Sensitivity-vert'!G245</f>
        <v>4.6528999999999989</v>
      </c>
      <c r="H245" s="288">
        <f>'Int. Sensitivity-vert'!H245</f>
        <v>8.3351109099584217</v>
      </c>
      <c r="I245" s="313" t="str">
        <f>'Int. Sensitivity-vert'!I245</f>
        <v>E</v>
      </c>
    </row>
    <row r="246" spans="1:9" x14ac:dyDescent="0.25">
      <c r="A246" s="342">
        <v>100</v>
      </c>
      <c r="B246" s="342">
        <v>15</v>
      </c>
      <c r="C246" s="342">
        <v>2</v>
      </c>
      <c r="D246" s="342" t="s">
        <v>266</v>
      </c>
      <c r="E246" s="312">
        <f>'Int. Sensitivity-vert'!E246</f>
        <v>1.6546457101655287</v>
      </c>
      <c r="F246" s="287" t="str">
        <f>'Int. Sensitivity-vert'!F246</f>
        <v>A</v>
      </c>
      <c r="G246" s="312">
        <f>'Int. Sensitivity-vert'!G246</f>
        <v>2.1799999999999997</v>
      </c>
      <c r="H246" s="288">
        <f>'Int. Sensitivity-vert'!H246</f>
        <v>0.31650000000000011</v>
      </c>
      <c r="I246" s="313" t="str">
        <f>'Int. Sensitivity-vert'!I246</f>
        <v>B</v>
      </c>
    </row>
    <row r="247" spans="1:9" x14ac:dyDescent="0.25">
      <c r="A247" s="342">
        <v>200</v>
      </c>
      <c r="B247" s="342">
        <v>15</v>
      </c>
      <c r="C247" s="342">
        <v>2</v>
      </c>
      <c r="D247" s="342" t="s">
        <v>266</v>
      </c>
      <c r="E247" s="312">
        <f>'Int. Sensitivity-vert'!E247</f>
        <v>1.737120710165529</v>
      </c>
      <c r="F247" s="287" t="str">
        <f>'Int. Sensitivity-vert'!F247</f>
        <v>A</v>
      </c>
      <c r="G247" s="312">
        <f>'Int. Sensitivity-vert'!G247</f>
        <v>2.2954999999999997</v>
      </c>
      <c r="H247" s="288">
        <f>'Int. Sensitivity-vert'!H247</f>
        <v>0.77471557674418912</v>
      </c>
      <c r="I247" s="313" t="str">
        <f>'Int. Sensitivity-vert'!I247</f>
        <v>B</v>
      </c>
    </row>
    <row r="248" spans="1:9" x14ac:dyDescent="0.25">
      <c r="A248" s="342">
        <v>300</v>
      </c>
      <c r="B248" s="342">
        <v>15</v>
      </c>
      <c r="C248" s="342">
        <v>2</v>
      </c>
      <c r="D248" s="342" t="s">
        <v>266</v>
      </c>
      <c r="E248" s="312">
        <f>'Int. Sensitivity-vert'!E248</f>
        <v>1.8195957101655289</v>
      </c>
      <c r="F248" s="287" t="str">
        <f>'Int. Sensitivity-vert'!F248</f>
        <v>A</v>
      </c>
      <c r="G248" s="312">
        <f>'Int. Sensitivity-vert'!G248</f>
        <v>2.4109999999999996</v>
      </c>
      <c r="H248" s="288">
        <f>'Int. Sensitivity-vert'!H248</f>
        <v>1.2316794505887969</v>
      </c>
      <c r="I248" s="313" t="str">
        <f>'Int. Sensitivity-vert'!I248</f>
        <v>B</v>
      </c>
    </row>
    <row r="249" spans="1:9" x14ac:dyDescent="0.25">
      <c r="A249" s="342">
        <v>400</v>
      </c>
      <c r="B249" s="342">
        <v>15</v>
      </c>
      <c r="C249" s="342">
        <v>2</v>
      </c>
      <c r="D249" s="342" t="s">
        <v>266</v>
      </c>
      <c r="E249" s="312">
        <f>'Int. Sensitivity-vert'!E249</f>
        <v>1.9020707101655288</v>
      </c>
      <c r="F249" s="287" t="str">
        <f>'Int. Sensitivity-vert'!F249</f>
        <v>A</v>
      </c>
      <c r="G249" s="312">
        <f>'Int. Sensitivity-vert'!G249</f>
        <v>2.5264999999999995</v>
      </c>
      <c r="H249" s="288">
        <f>'Int. Sensitivity-vert'!H249</f>
        <v>1.6413357439510716</v>
      </c>
      <c r="I249" s="313" t="str">
        <f>'Int. Sensitivity-vert'!I249</f>
        <v>B</v>
      </c>
    </row>
    <row r="250" spans="1:9" x14ac:dyDescent="0.25">
      <c r="A250" s="342">
        <v>500</v>
      </c>
      <c r="B250" s="342">
        <v>15</v>
      </c>
      <c r="C250" s="342">
        <v>2</v>
      </c>
      <c r="D250" s="342" t="s">
        <v>266</v>
      </c>
      <c r="E250" s="312">
        <f>'Int. Sensitivity-vert'!E250</f>
        <v>1.9845457101655288</v>
      </c>
      <c r="F250" s="287" t="str">
        <f>'Int. Sensitivity-vert'!F250</f>
        <v>A</v>
      </c>
      <c r="G250" s="312">
        <f>'Int. Sensitivity-vert'!G250</f>
        <v>2.6419999999999995</v>
      </c>
      <c r="H250" s="288">
        <f>'Int. Sensitivity-vert'!H250</f>
        <v>2.0256702476113357</v>
      </c>
      <c r="I250" s="313" t="str">
        <f>'Int. Sensitivity-vert'!I250</f>
        <v>B</v>
      </c>
    </row>
    <row r="251" spans="1:9" x14ac:dyDescent="0.25">
      <c r="A251" s="342">
        <v>600</v>
      </c>
      <c r="B251" s="342">
        <v>15</v>
      </c>
      <c r="C251" s="342">
        <v>2</v>
      </c>
      <c r="D251" s="342" t="s">
        <v>266</v>
      </c>
      <c r="E251" s="312">
        <f>'Int. Sensitivity-vert'!E251</f>
        <v>2.0670207101655289</v>
      </c>
      <c r="F251" s="287" t="str">
        <f>'Int. Sensitivity-vert'!F251</f>
        <v>B</v>
      </c>
      <c r="G251" s="312">
        <f>'Int. Sensitivity-vert'!G251</f>
        <v>2.7574999999999994</v>
      </c>
      <c r="H251" s="288">
        <f>'Int. Sensitivity-vert'!H251</f>
        <v>2.3932519660121718</v>
      </c>
      <c r="I251" s="313" t="str">
        <f>'Int. Sensitivity-vert'!I251</f>
        <v>C</v>
      </c>
    </row>
    <row r="252" spans="1:9" x14ac:dyDescent="0.25">
      <c r="A252" s="342">
        <v>700</v>
      </c>
      <c r="B252" s="342">
        <v>15</v>
      </c>
      <c r="C252" s="342">
        <v>2</v>
      </c>
      <c r="D252" s="342" t="s">
        <v>266</v>
      </c>
      <c r="E252" s="312">
        <f>'Int. Sensitivity-vert'!E252</f>
        <v>2.149495710165529</v>
      </c>
      <c r="F252" s="287" t="str">
        <f>'Int. Sensitivity-vert'!F252</f>
        <v>B</v>
      </c>
      <c r="G252" s="312">
        <f>'Int. Sensitivity-vert'!G252</f>
        <v>2.8729999999999993</v>
      </c>
      <c r="H252" s="288">
        <f>'Int. Sensitivity-vert'!H252</f>
        <v>2.7484094312590877</v>
      </c>
      <c r="I252" s="313" t="str">
        <f>'Int. Sensitivity-vert'!I252</f>
        <v>C</v>
      </c>
    </row>
    <row r="253" spans="1:9" x14ac:dyDescent="0.25">
      <c r="A253" s="342">
        <v>800</v>
      </c>
      <c r="B253" s="342">
        <v>15</v>
      </c>
      <c r="C253" s="342">
        <v>2</v>
      </c>
      <c r="D253" s="342" t="s">
        <v>266</v>
      </c>
      <c r="E253" s="312">
        <f>'Int. Sensitivity-vert'!E253</f>
        <v>2.2319707101655286</v>
      </c>
      <c r="F253" s="287" t="str">
        <f>'Int. Sensitivity-vert'!F253</f>
        <v>B</v>
      </c>
      <c r="G253" s="312">
        <f>'Int. Sensitivity-vert'!G253</f>
        <v>2.9885000000000002</v>
      </c>
      <c r="H253" s="288">
        <f>'Int. Sensitivity-vert'!H253</f>
        <v>3.0936529725639632</v>
      </c>
      <c r="I253" s="313" t="str">
        <f>'Int. Sensitivity-vert'!I253</f>
        <v>C</v>
      </c>
    </row>
    <row r="254" spans="1:9" x14ac:dyDescent="0.25">
      <c r="A254" s="342">
        <v>900</v>
      </c>
      <c r="B254" s="342">
        <v>15</v>
      </c>
      <c r="C254" s="342">
        <v>2</v>
      </c>
      <c r="D254" s="342" t="s">
        <v>266</v>
      </c>
      <c r="E254" s="312">
        <f>'Int. Sensitivity-vert'!E254</f>
        <v>2.3144457101655287</v>
      </c>
      <c r="F254" s="287" t="str">
        <f>'Int. Sensitivity-vert'!F254</f>
        <v>B</v>
      </c>
      <c r="G254" s="312">
        <f>'Int. Sensitivity-vert'!G254</f>
        <v>3.1040000000000001</v>
      </c>
      <c r="H254" s="288">
        <f>'Int. Sensitivity-vert'!H254</f>
        <v>3.4298098146165676</v>
      </c>
      <c r="I254" s="313" t="str">
        <f>'Int. Sensitivity-vert'!I254</f>
        <v>C</v>
      </c>
    </row>
    <row r="255" spans="1:9" x14ac:dyDescent="0.25">
      <c r="A255" s="342">
        <v>1000</v>
      </c>
      <c r="B255" s="342">
        <v>15</v>
      </c>
      <c r="C255" s="342">
        <v>2</v>
      </c>
      <c r="D255" s="342" t="s">
        <v>266</v>
      </c>
      <c r="E255" s="312">
        <f>'Int. Sensitivity-vert'!E255</f>
        <v>2.3969207101655288</v>
      </c>
      <c r="F255" s="287" t="str">
        <f>'Int. Sensitivity-vert'!F255</f>
        <v>B</v>
      </c>
      <c r="G255" s="312">
        <f>'Int. Sensitivity-vert'!G255</f>
        <v>3.2195</v>
      </c>
      <c r="H255" s="288">
        <f>'Int. Sensitivity-vert'!H255</f>
        <v>3.7572891568967846</v>
      </c>
      <c r="I255" s="313" t="str">
        <f>'Int. Sensitivity-vert'!I255</f>
        <v>C</v>
      </c>
    </row>
    <row r="256" spans="1:9" x14ac:dyDescent="0.25">
      <c r="A256" s="342">
        <v>1100</v>
      </c>
      <c r="B256" s="342">
        <v>15</v>
      </c>
      <c r="C256" s="342">
        <v>2</v>
      </c>
      <c r="D256" s="342" t="s">
        <v>266</v>
      </c>
      <c r="E256" s="312">
        <f>'Int. Sensitivity-vert'!E256</f>
        <v>2.4793957101655288</v>
      </c>
      <c r="F256" s="287" t="str">
        <f>'Int. Sensitivity-vert'!F256</f>
        <v>B</v>
      </c>
      <c r="G256" s="312">
        <f>'Int. Sensitivity-vert'!G256</f>
        <v>3.335</v>
      </c>
      <c r="H256" s="288">
        <f>'Int. Sensitivity-vert'!H256</f>
        <v>4.0757949509488123</v>
      </c>
      <c r="I256" s="313" t="str">
        <f>'Int. Sensitivity-vert'!I256</f>
        <v>C</v>
      </c>
    </row>
    <row r="257" spans="1:9" x14ac:dyDescent="0.25">
      <c r="A257" s="342">
        <v>1200</v>
      </c>
      <c r="B257" s="342">
        <v>15</v>
      </c>
      <c r="C257" s="342">
        <v>2</v>
      </c>
      <c r="D257" s="342" t="s">
        <v>266</v>
      </c>
      <c r="E257" s="312">
        <f>'Int. Sensitivity-vert'!E257</f>
        <v>2.5618707101655289</v>
      </c>
      <c r="F257" s="287" t="str">
        <f>'Int. Sensitivity-vert'!F257</f>
        <v>B</v>
      </c>
      <c r="G257" s="312">
        <f>'Int. Sensitivity-vert'!G257</f>
        <v>3.4504999999999999</v>
      </c>
      <c r="H257" s="288">
        <f>'Int. Sensitivity-vert'!H257</f>
        <v>4.3848786436136384</v>
      </c>
      <c r="I257" s="313" t="str">
        <f>'Int. Sensitivity-vert'!I257</f>
        <v>C</v>
      </c>
    </row>
    <row r="258" spans="1:9" x14ac:dyDescent="0.25">
      <c r="A258" s="342">
        <v>100</v>
      </c>
      <c r="B258" s="342">
        <v>25</v>
      </c>
      <c r="C258" s="342">
        <v>2</v>
      </c>
      <c r="D258" s="342" t="s">
        <v>266</v>
      </c>
      <c r="E258" s="312">
        <f>'Int. Sensitivity-vert'!E258</f>
        <v>1.7001457101655288</v>
      </c>
      <c r="F258" s="287" t="str">
        <f>'Int. Sensitivity-vert'!F258</f>
        <v>A</v>
      </c>
      <c r="G258" s="312">
        <f>'Int. Sensitivity-vert'!G258</f>
        <v>2.1799999999999997</v>
      </c>
      <c r="H258" s="288">
        <f>'Int. Sensitivity-vert'!H258</f>
        <v>0.40750000000000014</v>
      </c>
      <c r="I258" s="313" t="str">
        <f>'Int. Sensitivity-vert'!I258</f>
        <v>B</v>
      </c>
    </row>
    <row r="259" spans="1:9" x14ac:dyDescent="0.25">
      <c r="A259" s="342">
        <v>200</v>
      </c>
      <c r="B259" s="342">
        <v>25</v>
      </c>
      <c r="C259" s="342">
        <v>2</v>
      </c>
      <c r="D259" s="342" t="s">
        <v>266</v>
      </c>
      <c r="E259" s="312">
        <f>'Int. Sensitivity-vert'!E259</f>
        <v>1.828120710165529</v>
      </c>
      <c r="F259" s="287" t="str">
        <f>'Int. Sensitivity-vert'!F259</f>
        <v>A</v>
      </c>
      <c r="G259" s="312">
        <f>'Int. Sensitivity-vert'!G259</f>
        <v>2.2954999999999997</v>
      </c>
      <c r="H259" s="288">
        <f>'Int. Sensitivity-vert'!H259</f>
        <v>0.95671557674418917</v>
      </c>
      <c r="I259" s="313" t="str">
        <f>'Int. Sensitivity-vert'!I259</f>
        <v>B</v>
      </c>
    </row>
    <row r="260" spans="1:9" x14ac:dyDescent="0.25">
      <c r="A260" s="342">
        <v>300</v>
      </c>
      <c r="B260" s="342">
        <v>25</v>
      </c>
      <c r="C260" s="342">
        <v>2</v>
      </c>
      <c r="D260" s="342" t="s">
        <v>266</v>
      </c>
      <c r="E260" s="312">
        <f>'Int. Sensitivity-vert'!E260</f>
        <v>1.956095710165529</v>
      </c>
      <c r="F260" s="287" t="str">
        <f>'Int. Sensitivity-vert'!F260</f>
        <v>A</v>
      </c>
      <c r="G260" s="312">
        <f>'Int. Sensitivity-vert'!G260</f>
        <v>2.4109999999999996</v>
      </c>
      <c r="H260" s="288">
        <f>'Int. Sensitivity-vert'!H260</f>
        <v>1.5046794505887968</v>
      </c>
      <c r="I260" s="313" t="str">
        <f>'Int. Sensitivity-vert'!I260</f>
        <v>B</v>
      </c>
    </row>
    <row r="261" spans="1:9" x14ac:dyDescent="0.25">
      <c r="A261" s="342">
        <v>400</v>
      </c>
      <c r="B261" s="342">
        <v>25</v>
      </c>
      <c r="C261" s="342">
        <v>2</v>
      </c>
      <c r="D261" s="342" t="s">
        <v>266</v>
      </c>
      <c r="E261" s="312">
        <f>'Int. Sensitivity-vert'!E261</f>
        <v>2.0840707101655291</v>
      </c>
      <c r="F261" s="287" t="str">
        <f>'Int. Sensitivity-vert'!F261</f>
        <v>B</v>
      </c>
      <c r="G261" s="312">
        <f>'Int. Sensitivity-vert'!G261</f>
        <v>2.5264999999999995</v>
      </c>
      <c r="H261" s="288">
        <f>'Int. Sensitivity-vert'!H261</f>
        <v>2.0053357439510719</v>
      </c>
      <c r="I261" s="313" t="str">
        <f>'Int. Sensitivity-vert'!I261</f>
        <v>B</v>
      </c>
    </row>
    <row r="262" spans="1:9" x14ac:dyDescent="0.25">
      <c r="A262" s="342">
        <v>500</v>
      </c>
      <c r="B262" s="342">
        <v>25</v>
      </c>
      <c r="C262" s="342">
        <v>2</v>
      </c>
      <c r="D262" s="342" t="s">
        <v>266</v>
      </c>
      <c r="E262" s="312">
        <f>'Int. Sensitivity-vert'!E262</f>
        <v>2.2120457101655289</v>
      </c>
      <c r="F262" s="287" t="str">
        <f>'Int. Sensitivity-vert'!F262</f>
        <v>B</v>
      </c>
      <c r="G262" s="312">
        <f>'Int. Sensitivity-vert'!G262</f>
        <v>2.6419999999999995</v>
      </c>
      <c r="H262" s="288">
        <f>'Int. Sensitivity-vert'!H262</f>
        <v>2.4806702476113358</v>
      </c>
      <c r="I262" s="313" t="str">
        <f>'Int. Sensitivity-vert'!I262</f>
        <v>B</v>
      </c>
    </row>
    <row r="263" spans="1:9" x14ac:dyDescent="0.25">
      <c r="A263" s="342">
        <v>600</v>
      </c>
      <c r="B263" s="342">
        <v>25</v>
      </c>
      <c r="C263" s="342">
        <v>2</v>
      </c>
      <c r="D263" s="342" t="s">
        <v>266</v>
      </c>
      <c r="E263" s="312">
        <f>'Int. Sensitivity-vert'!E263</f>
        <v>2.340020710165529</v>
      </c>
      <c r="F263" s="287" t="str">
        <f>'Int. Sensitivity-vert'!F263</f>
        <v>B</v>
      </c>
      <c r="G263" s="312">
        <f>'Int. Sensitivity-vert'!G263</f>
        <v>2.7574999999999994</v>
      </c>
      <c r="H263" s="288">
        <f>'Int. Sensitivity-vert'!H263</f>
        <v>2.9392519660121721</v>
      </c>
      <c r="I263" s="313" t="str">
        <f>'Int. Sensitivity-vert'!I263</f>
        <v>C</v>
      </c>
    </row>
    <row r="264" spans="1:9" x14ac:dyDescent="0.25">
      <c r="A264" s="342">
        <v>700</v>
      </c>
      <c r="B264" s="342">
        <v>25</v>
      </c>
      <c r="C264" s="342">
        <v>2</v>
      </c>
      <c r="D264" s="342" t="s">
        <v>266</v>
      </c>
      <c r="E264" s="312">
        <f>'Int. Sensitivity-vert'!E264</f>
        <v>2.4679957101655288</v>
      </c>
      <c r="F264" s="287" t="str">
        <f>'Int. Sensitivity-vert'!F264</f>
        <v>B</v>
      </c>
      <c r="G264" s="312">
        <f>'Int. Sensitivity-vert'!G264</f>
        <v>2.8729999999999993</v>
      </c>
      <c r="H264" s="288">
        <f>'Int. Sensitivity-vert'!H264</f>
        <v>3.3854094312590877</v>
      </c>
      <c r="I264" s="313" t="str">
        <f>'Int. Sensitivity-vert'!I264</f>
        <v>C</v>
      </c>
    </row>
    <row r="265" spans="1:9" x14ac:dyDescent="0.25">
      <c r="A265" s="342">
        <v>800</v>
      </c>
      <c r="B265" s="342">
        <v>25</v>
      </c>
      <c r="C265" s="342">
        <v>2</v>
      </c>
      <c r="D265" s="342" t="s">
        <v>266</v>
      </c>
      <c r="E265" s="312">
        <f>'Int. Sensitivity-vert'!E265</f>
        <v>2.5959707101655289</v>
      </c>
      <c r="F265" s="287" t="str">
        <f>'Int. Sensitivity-vert'!F265</f>
        <v>B</v>
      </c>
      <c r="G265" s="312">
        <f>'Int. Sensitivity-vert'!G265</f>
        <v>2.9885000000000002</v>
      </c>
      <c r="H265" s="288">
        <f>'Int. Sensitivity-vert'!H265</f>
        <v>3.821652972563963</v>
      </c>
      <c r="I265" s="313" t="str">
        <f>'Int. Sensitivity-vert'!I265</f>
        <v>C</v>
      </c>
    </row>
    <row r="266" spans="1:9" x14ac:dyDescent="0.25">
      <c r="A266" s="342">
        <v>900</v>
      </c>
      <c r="B266" s="342">
        <v>25</v>
      </c>
      <c r="C266" s="342">
        <v>2</v>
      </c>
      <c r="D266" s="342" t="s">
        <v>266</v>
      </c>
      <c r="E266" s="312">
        <f>'Int. Sensitivity-vert'!E266</f>
        <v>2.7239457101655287</v>
      </c>
      <c r="F266" s="287" t="str">
        <f>'Int. Sensitivity-vert'!F266</f>
        <v>B</v>
      </c>
      <c r="G266" s="312">
        <f>'Int. Sensitivity-vert'!G266</f>
        <v>3.1040000000000001</v>
      </c>
      <c r="H266" s="288">
        <f>'Int. Sensitivity-vert'!H266</f>
        <v>4.2488098146165676</v>
      </c>
      <c r="I266" s="313" t="str">
        <f>'Int. Sensitivity-vert'!I266</f>
        <v>C</v>
      </c>
    </row>
    <row r="267" spans="1:9" x14ac:dyDescent="0.25">
      <c r="A267" s="342">
        <v>1000</v>
      </c>
      <c r="B267" s="342">
        <v>25</v>
      </c>
      <c r="C267" s="342">
        <v>2</v>
      </c>
      <c r="D267" s="342" t="s">
        <v>266</v>
      </c>
      <c r="E267" s="312">
        <f>'Int. Sensitivity-vert'!E267</f>
        <v>2.8519207101655288</v>
      </c>
      <c r="F267" s="287" t="str">
        <f>'Int. Sensitivity-vert'!F267</f>
        <v>C</v>
      </c>
      <c r="G267" s="312">
        <f>'Int. Sensitivity-vert'!G267</f>
        <v>3.2195</v>
      </c>
      <c r="H267" s="288">
        <f>'Int. Sensitivity-vert'!H267</f>
        <v>4.6672891568967847</v>
      </c>
      <c r="I267" s="313" t="str">
        <f>'Int. Sensitivity-vert'!I267</f>
        <v>C</v>
      </c>
    </row>
    <row r="268" spans="1:9" x14ac:dyDescent="0.25">
      <c r="A268" s="342">
        <v>1100</v>
      </c>
      <c r="B268" s="342">
        <v>25</v>
      </c>
      <c r="C268" s="342">
        <v>2</v>
      </c>
      <c r="D268" s="342" t="s">
        <v>266</v>
      </c>
      <c r="E268" s="312">
        <f>'Int. Sensitivity-vert'!E268</f>
        <v>2.9798957101655286</v>
      </c>
      <c r="F268" s="287" t="str">
        <f>'Int. Sensitivity-vert'!F268</f>
        <v>C</v>
      </c>
      <c r="G268" s="312">
        <f>'Int. Sensitivity-vert'!G268</f>
        <v>3.335</v>
      </c>
      <c r="H268" s="288">
        <f>'Int. Sensitivity-vert'!H268</f>
        <v>5.0767949509488126</v>
      </c>
      <c r="I268" s="313" t="str">
        <f>'Int. Sensitivity-vert'!I268</f>
        <v>C</v>
      </c>
    </row>
    <row r="269" spans="1:9" x14ac:dyDescent="0.25">
      <c r="A269" s="342">
        <v>1200</v>
      </c>
      <c r="B269" s="342">
        <v>25</v>
      </c>
      <c r="C269" s="342">
        <v>2</v>
      </c>
      <c r="D269" s="342" t="s">
        <v>266</v>
      </c>
      <c r="E269" s="312">
        <f>'Int. Sensitivity-vert'!E269</f>
        <v>3.1078707101655292</v>
      </c>
      <c r="F269" s="287" t="str">
        <f>'Int. Sensitivity-vert'!F269</f>
        <v>C</v>
      </c>
      <c r="G269" s="312">
        <f>'Int. Sensitivity-vert'!G269</f>
        <v>3.4504999999999999</v>
      </c>
      <c r="H269" s="288">
        <f>'Int. Sensitivity-vert'!H269</f>
        <v>5.4768786436136381</v>
      </c>
      <c r="I269" s="313" t="str">
        <f>'Int. Sensitivity-vert'!I269</f>
        <v>C</v>
      </c>
    </row>
    <row r="270" spans="1:9" x14ac:dyDescent="0.25">
      <c r="A270" s="342">
        <v>100</v>
      </c>
      <c r="B270" s="342">
        <v>35</v>
      </c>
      <c r="C270" s="342">
        <v>2</v>
      </c>
      <c r="D270" s="342" t="s">
        <v>266</v>
      </c>
      <c r="E270" s="312">
        <f>'Int. Sensitivity-vert'!E270</f>
        <v>1.7456457101655287</v>
      </c>
      <c r="F270" s="287" t="str">
        <f>'Int. Sensitivity-vert'!F270</f>
        <v>A</v>
      </c>
      <c r="G270" s="312">
        <f>'Int. Sensitivity-vert'!G270</f>
        <v>2.1799999999999997</v>
      </c>
      <c r="H270" s="288">
        <f>'Int. Sensitivity-vert'!H270</f>
        <v>0.49850000000000011</v>
      </c>
      <c r="I270" s="313" t="str">
        <f>'Int. Sensitivity-vert'!I270</f>
        <v>B</v>
      </c>
    </row>
    <row r="271" spans="1:9" x14ac:dyDescent="0.25">
      <c r="A271" s="342">
        <v>200</v>
      </c>
      <c r="B271" s="342">
        <v>35</v>
      </c>
      <c r="C271" s="342">
        <v>2</v>
      </c>
      <c r="D271" s="342" t="s">
        <v>266</v>
      </c>
      <c r="E271" s="312">
        <f>'Int. Sensitivity-vert'!E271</f>
        <v>1.919120710165529</v>
      </c>
      <c r="F271" s="287" t="str">
        <f>'Int. Sensitivity-vert'!F271</f>
        <v>A</v>
      </c>
      <c r="G271" s="312">
        <f>'Int. Sensitivity-vert'!G271</f>
        <v>2.2954999999999997</v>
      </c>
      <c r="H271" s="288">
        <f>'Int. Sensitivity-vert'!H271</f>
        <v>1.1387155767441892</v>
      </c>
      <c r="I271" s="313" t="str">
        <f>'Int. Sensitivity-vert'!I271</f>
        <v>B</v>
      </c>
    </row>
    <row r="272" spans="1:9" x14ac:dyDescent="0.25">
      <c r="A272" s="342">
        <v>300</v>
      </c>
      <c r="B272" s="342">
        <v>35</v>
      </c>
      <c r="C272" s="342">
        <v>2</v>
      </c>
      <c r="D272" s="342" t="s">
        <v>266</v>
      </c>
      <c r="E272" s="312">
        <f>'Int. Sensitivity-vert'!E272</f>
        <v>2.0925957101655288</v>
      </c>
      <c r="F272" s="287" t="str">
        <f>'Int. Sensitivity-vert'!F272</f>
        <v>B</v>
      </c>
      <c r="G272" s="312">
        <f>'Int. Sensitivity-vert'!G272</f>
        <v>2.4109999999999996</v>
      </c>
      <c r="H272" s="288">
        <f>'Int. Sensitivity-vert'!H272</f>
        <v>1.7776794505887969</v>
      </c>
      <c r="I272" s="313" t="str">
        <f>'Int. Sensitivity-vert'!I272</f>
        <v>B</v>
      </c>
    </row>
    <row r="273" spans="1:9" x14ac:dyDescent="0.25">
      <c r="A273" s="342">
        <v>400</v>
      </c>
      <c r="B273" s="342">
        <v>35</v>
      </c>
      <c r="C273" s="342">
        <v>2</v>
      </c>
      <c r="D273" s="342" t="s">
        <v>266</v>
      </c>
      <c r="E273" s="312">
        <f>'Int. Sensitivity-vert'!E273</f>
        <v>2.2660707101655291</v>
      </c>
      <c r="F273" s="287" t="str">
        <f>'Int. Sensitivity-vert'!F273</f>
        <v>B</v>
      </c>
      <c r="G273" s="312">
        <f>'Int. Sensitivity-vert'!G273</f>
        <v>2.5264999999999995</v>
      </c>
      <c r="H273" s="288">
        <f>'Int. Sensitivity-vert'!H273</f>
        <v>2.3693357439510718</v>
      </c>
      <c r="I273" s="313" t="str">
        <f>'Int. Sensitivity-vert'!I273</f>
        <v>B</v>
      </c>
    </row>
    <row r="274" spans="1:9" x14ac:dyDescent="0.25">
      <c r="A274" s="342">
        <v>500</v>
      </c>
      <c r="B274" s="342">
        <v>35</v>
      </c>
      <c r="C274" s="342">
        <v>2</v>
      </c>
      <c r="D274" s="342" t="s">
        <v>266</v>
      </c>
      <c r="E274" s="312">
        <f>'Int. Sensitivity-vert'!E274</f>
        <v>2.4395457101655289</v>
      </c>
      <c r="F274" s="287" t="str">
        <f>'Int. Sensitivity-vert'!F274</f>
        <v>B</v>
      </c>
      <c r="G274" s="312">
        <f>'Int. Sensitivity-vert'!G274</f>
        <v>2.6419999999999995</v>
      </c>
      <c r="H274" s="288">
        <f>'Int. Sensitivity-vert'!H274</f>
        <v>2.9356702476113359</v>
      </c>
      <c r="I274" s="313" t="str">
        <f>'Int. Sensitivity-vert'!I274</f>
        <v>B</v>
      </c>
    </row>
    <row r="275" spans="1:9" x14ac:dyDescent="0.25">
      <c r="A275" s="342">
        <v>600</v>
      </c>
      <c r="B275" s="342">
        <v>35</v>
      </c>
      <c r="C275" s="342">
        <v>2</v>
      </c>
      <c r="D275" s="342" t="s">
        <v>266</v>
      </c>
      <c r="E275" s="312">
        <f>'Int. Sensitivity-vert'!E275</f>
        <v>2.6130207101655287</v>
      </c>
      <c r="F275" s="287" t="str">
        <f>'Int. Sensitivity-vert'!F275</f>
        <v>B</v>
      </c>
      <c r="G275" s="312">
        <f>'Int. Sensitivity-vert'!G275</f>
        <v>2.7574999999999994</v>
      </c>
      <c r="H275" s="288">
        <f>'Int. Sensitivity-vert'!H275</f>
        <v>3.4852519660121715</v>
      </c>
      <c r="I275" s="313" t="str">
        <f>'Int. Sensitivity-vert'!I275</f>
        <v>C</v>
      </c>
    </row>
    <row r="276" spans="1:9" x14ac:dyDescent="0.25">
      <c r="A276" s="342">
        <v>700</v>
      </c>
      <c r="B276" s="342">
        <v>35</v>
      </c>
      <c r="C276" s="342">
        <v>2</v>
      </c>
      <c r="D276" s="342" t="s">
        <v>266</v>
      </c>
      <c r="E276" s="312">
        <f>'Int. Sensitivity-vert'!E276</f>
        <v>2.786495710165529</v>
      </c>
      <c r="F276" s="287" t="str">
        <f>'Int. Sensitivity-vert'!F276</f>
        <v>C</v>
      </c>
      <c r="G276" s="312">
        <f>'Int. Sensitivity-vert'!G276</f>
        <v>2.8729999999999993</v>
      </c>
      <c r="H276" s="288">
        <f>'Int. Sensitivity-vert'!H276</f>
        <v>4.0224094312590877</v>
      </c>
      <c r="I276" s="313" t="str">
        <f>'Int. Sensitivity-vert'!I276</f>
        <v>C</v>
      </c>
    </row>
    <row r="277" spans="1:9" x14ac:dyDescent="0.25">
      <c r="A277" s="342">
        <v>800</v>
      </c>
      <c r="B277" s="342">
        <v>35</v>
      </c>
      <c r="C277" s="342">
        <v>2</v>
      </c>
      <c r="D277" s="342" t="s">
        <v>266</v>
      </c>
      <c r="E277" s="312">
        <f>'Int. Sensitivity-vert'!E277</f>
        <v>2.9599707101655288</v>
      </c>
      <c r="F277" s="287" t="str">
        <f>'Int. Sensitivity-vert'!F277</f>
        <v>C</v>
      </c>
      <c r="G277" s="312">
        <f>'Int. Sensitivity-vert'!G277</f>
        <v>2.9885000000000002</v>
      </c>
      <c r="H277" s="288">
        <f>'Int. Sensitivity-vert'!H277</f>
        <v>4.5496529725639627</v>
      </c>
      <c r="I277" s="313" t="str">
        <f>'Int. Sensitivity-vert'!I277</f>
        <v>C</v>
      </c>
    </row>
    <row r="278" spans="1:9" x14ac:dyDescent="0.25">
      <c r="A278" s="342">
        <v>900</v>
      </c>
      <c r="B278" s="342">
        <v>35</v>
      </c>
      <c r="C278" s="342">
        <v>2</v>
      </c>
      <c r="D278" s="342" t="s">
        <v>266</v>
      </c>
      <c r="E278" s="312">
        <f>'Int. Sensitivity-vert'!E278</f>
        <v>3.1334457101655286</v>
      </c>
      <c r="F278" s="287" t="str">
        <f>'Int. Sensitivity-vert'!F278</f>
        <v>C</v>
      </c>
      <c r="G278" s="312">
        <f>'Int. Sensitivity-vert'!G278</f>
        <v>3.1040000000000001</v>
      </c>
      <c r="H278" s="288">
        <f>'Int. Sensitivity-vert'!H278</f>
        <v>5.0678098146165675</v>
      </c>
      <c r="I278" s="313" t="str">
        <f>'Int. Sensitivity-vert'!I278</f>
        <v>C</v>
      </c>
    </row>
    <row r="279" spans="1:9" x14ac:dyDescent="0.25">
      <c r="A279" s="342">
        <v>1000</v>
      </c>
      <c r="B279" s="342">
        <v>35</v>
      </c>
      <c r="C279" s="342">
        <v>2</v>
      </c>
      <c r="D279" s="342" t="s">
        <v>266</v>
      </c>
      <c r="E279" s="312">
        <f>'Int. Sensitivity-vert'!E279</f>
        <v>3.3069207101655289</v>
      </c>
      <c r="F279" s="287" t="str">
        <f>'Int. Sensitivity-vert'!F279</f>
        <v>C</v>
      </c>
      <c r="G279" s="312">
        <f>'Int. Sensitivity-vert'!G279</f>
        <v>3.2195</v>
      </c>
      <c r="H279" s="288">
        <f>'Int. Sensitivity-vert'!H279</f>
        <v>5.5772891568967848</v>
      </c>
      <c r="I279" s="313" t="str">
        <f>'Int. Sensitivity-vert'!I279</f>
        <v>C</v>
      </c>
    </row>
    <row r="280" spans="1:9" x14ac:dyDescent="0.25">
      <c r="A280" s="342">
        <v>1100</v>
      </c>
      <c r="B280" s="342">
        <v>35</v>
      </c>
      <c r="C280" s="342">
        <v>2</v>
      </c>
      <c r="D280" s="342" t="s">
        <v>266</v>
      </c>
      <c r="E280" s="312">
        <f>'Int. Sensitivity-vert'!E280</f>
        <v>3.4803957101655287</v>
      </c>
      <c r="F280" s="287" t="str">
        <f>'Int. Sensitivity-vert'!F280</f>
        <v>C</v>
      </c>
      <c r="G280" s="312">
        <f>'Int. Sensitivity-vert'!G280</f>
        <v>3.335</v>
      </c>
      <c r="H280" s="288">
        <f>'Int. Sensitivity-vert'!H280</f>
        <v>6.0777949509488121</v>
      </c>
      <c r="I280" s="313" t="str">
        <f>'Int. Sensitivity-vert'!I280</f>
        <v>C</v>
      </c>
    </row>
    <row r="281" spans="1:9" x14ac:dyDescent="0.25">
      <c r="A281" s="342">
        <v>1200</v>
      </c>
      <c r="B281" s="342">
        <v>35</v>
      </c>
      <c r="C281" s="342">
        <v>2</v>
      </c>
      <c r="D281" s="342" t="s">
        <v>266</v>
      </c>
      <c r="E281" s="312">
        <f>'Int. Sensitivity-vert'!E281</f>
        <v>3.6538707101655286</v>
      </c>
      <c r="F281" s="287" t="str">
        <f>'Int. Sensitivity-vert'!F281</f>
        <v>D</v>
      </c>
      <c r="G281" s="312">
        <f>'Int. Sensitivity-vert'!G281</f>
        <v>3.4504999999999999</v>
      </c>
      <c r="H281" s="288">
        <f>'Int. Sensitivity-vert'!H281</f>
        <v>6.5688786436136386</v>
      </c>
      <c r="I281" s="313" t="str">
        <f>'Int. Sensitivity-vert'!I281</f>
        <v>C</v>
      </c>
    </row>
    <row r="282" spans="1:9" x14ac:dyDescent="0.25">
      <c r="A282" s="342">
        <v>100</v>
      </c>
      <c r="B282" s="342">
        <v>45</v>
      </c>
      <c r="C282" s="342">
        <v>2</v>
      </c>
      <c r="D282" s="342" t="s">
        <v>266</v>
      </c>
      <c r="E282" s="312">
        <f>'Int. Sensitivity-vert'!E282</f>
        <v>1.7911457101655288</v>
      </c>
      <c r="F282" s="287" t="str">
        <f>'Int. Sensitivity-vert'!F282</f>
        <v>A</v>
      </c>
      <c r="G282" s="312">
        <f>'Int. Sensitivity-vert'!G282</f>
        <v>2.1799999999999997</v>
      </c>
      <c r="H282" s="288">
        <f>'Int. Sensitivity-vert'!H282</f>
        <v>0.58950000000000014</v>
      </c>
      <c r="I282" s="313" t="str">
        <f>'Int. Sensitivity-vert'!I282</f>
        <v>B</v>
      </c>
    </row>
    <row r="283" spans="1:9" x14ac:dyDescent="0.25">
      <c r="A283" s="342">
        <v>200</v>
      </c>
      <c r="B283" s="342">
        <v>45</v>
      </c>
      <c r="C283" s="342">
        <v>2</v>
      </c>
      <c r="D283" s="342" t="s">
        <v>266</v>
      </c>
      <c r="E283" s="312">
        <f>'Int. Sensitivity-vert'!E283</f>
        <v>2.0101207101655287</v>
      </c>
      <c r="F283" s="287" t="str">
        <f>'Int. Sensitivity-vert'!F283</f>
        <v>B</v>
      </c>
      <c r="G283" s="312">
        <f>'Int. Sensitivity-vert'!G283</f>
        <v>2.2954999999999997</v>
      </c>
      <c r="H283" s="288">
        <f>'Int. Sensitivity-vert'!H283</f>
        <v>1.3207155767441892</v>
      </c>
      <c r="I283" s="313" t="str">
        <f>'Int. Sensitivity-vert'!I283</f>
        <v>B</v>
      </c>
    </row>
    <row r="284" spans="1:9" x14ac:dyDescent="0.25">
      <c r="A284" s="342">
        <v>300</v>
      </c>
      <c r="B284" s="342">
        <v>45</v>
      </c>
      <c r="C284" s="342">
        <v>2</v>
      </c>
      <c r="D284" s="342" t="s">
        <v>266</v>
      </c>
      <c r="E284" s="312">
        <f>'Int. Sensitivity-vert'!E284</f>
        <v>2.2290957101655291</v>
      </c>
      <c r="F284" s="287" t="str">
        <f>'Int. Sensitivity-vert'!F284</f>
        <v>B</v>
      </c>
      <c r="G284" s="312">
        <f>'Int. Sensitivity-vert'!G284</f>
        <v>2.4109999999999996</v>
      </c>
      <c r="H284" s="288">
        <f>'Int. Sensitivity-vert'!H284</f>
        <v>2.0506794505887971</v>
      </c>
      <c r="I284" s="313" t="str">
        <f>'Int. Sensitivity-vert'!I284</f>
        <v>B</v>
      </c>
    </row>
    <row r="285" spans="1:9" x14ac:dyDescent="0.25">
      <c r="A285" s="342">
        <v>400</v>
      </c>
      <c r="B285" s="342">
        <v>45</v>
      </c>
      <c r="C285" s="342">
        <v>2</v>
      </c>
      <c r="D285" s="342" t="s">
        <v>266</v>
      </c>
      <c r="E285" s="312">
        <f>'Int. Sensitivity-vert'!E285</f>
        <v>2.448070710165529</v>
      </c>
      <c r="F285" s="287" t="str">
        <f>'Int. Sensitivity-vert'!F285</f>
        <v>B</v>
      </c>
      <c r="G285" s="312">
        <f>'Int. Sensitivity-vert'!G285</f>
        <v>2.5264999999999995</v>
      </c>
      <c r="H285" s="288">
        <f>'Int. Sensitivity-vert'!H285</f>
        <v>2.7333357439510717</v>
      </c>
      <c r="I285" s="313" t="str">
        <f>'Int. Sensitivity-vert'!I285</f>
        <v>B</v>
      </c>
    </row>
    <row r="286" spans="1:9" x14ac:dyDescent="0.25">
      <c r="A286" s="342">
        <v>500</v>
      </c>
      <c r="B286" s="342">
        <v>45</v>
      </c>
      <c r="C286" s="342">
        <v>2</v>
      </c>
      <c r="D286" s="342" t="s">
        <v>266</v>
      </c>
      <c r="E286" s="312">
        <f>'Int. Sensitivity-vert'!E286</f>
        <v>2.6670457101655285</v>
      </c>
      <c r="F286" s="287" t="str">
        <f>'Int. Sensitivity-vert'!F286</f>
        <v>B</v>
      </c>
      <c r="G286" s="312">
        <f>'Int. Sensitivity-vert'!G286</f>
        <v>2.6419999999999995</v>
      </c>
      <c r="H286" s="288">
        <f>'Int. Sensitivity-vert'!H286</f>
        <v>3.3906702476113355</v>
      </c>
      <c r="I286" s="313" t="str">
        <f>'Int. Sensitivity-vert'!I286</f>
        <v>B</v>
      </c>
    </row>
    <row r="287" spans="1:9" x14ac:dyDescent="0.25">
      <c r="A287" s="342">
        <v>600</v>
      </c>
      <c r="B287" s="342">
        <v>45</v>
      </c>
      <c r="C287" s="342">
        <v>2</v>
      </c>
      <c r="D287" s="342" t="s">
        <v>266</v>
      </c>
      <c r="E287" s="312">
        <f>'Int. Sensitivity-vert'!E287</f>
        <v>2.8860207101655289</v>
      </c>
      <c r="F287" s="287" t="str">
        <f>'Int. Sensitivity-vert'!F287</f>
        <v>C</v>
      </c>
      <c r="G287" s="312">
        <f>'Int. Sensitivity-vert'!G287</f>
        <v>2.7574999999999994</v>
      </c>
      <c r="H287" s="288">
        <f>'Int. Sensitivity-vert'!H287</f>
        <v>4.0312519660121717</v>
      </c>
      <c r="I287" s="313" t="str">
        <f>'Int. Sensitivity-vert'!I287</f>
        <v>C</v>
      </c>
    </row>
    <row r="288" spans="1:9" x14ac:dyDescent="0.25">
      <c r="A288" s="342">
        <v>700</v>
      </c>
      <c r="B288" s="342">
        <v>45</v>
      </c>
      <c r="C288" s="342">
        <v>2</v>
      </c>
      <c r="D288" s="342" t="s">
        <v>266</v>
      </c>
      <c r="E288" s="312">
        <f>'Int. Sensitivity-vert'!E288</f>
        <v>3.1049957101655292</v>
      </c>
      <c r="F288" s="287" t="str">
        <f>'Int. Sensitivity-vert'!F288</f>
        <v>C</v>
      </c>
      <c r="G288" s="312">
        <f>'Int. Sensitivity-vert'!G288</f>
        <v>2.8729999999999993</v>
      </c>
      <c r="H288" s="288">
        <f>'Int. Sensitivity-vert'!H288</f>
        <v>4.6594094312590872</v>
      </c>
      <c r="I288" s="313" t="str">
        <f>'Int. Sensitivity-vert'!I288</f>
        <v>C</v>
      </c>
    </row>
    <row r="289" spans="1:9" x14ac:dyDescent="0.25">
      <c r="A289" s="342">
        <v>800</v>
      </c>
      <c r="B289" s="342">
        <v>45</v>
      </c>
      <c r="C289" s="342">
        <v>2</v>
      </c>
      <c r="D289" s="342" t="s">
        <v>266</v>
      </c>
      <c r="E289" s="312">
        <f>'Int. Sensitivity-vert'!E289</f>
        <v>3.3239707101655287</v>
      </c>
      <c r="F289" s="287" t="str">
        <f>'Int. Sensitivity-vert'!F289</f>
        <v>C</v>
      </c>
      <c r="G289" s="312">
        <f>'Int. Sensitivity-vert'!G289</f>
        <v>2.9885000000000002</v>
      </c>
      <c r="H289" s="288">
        <f>'Int. Sensitivity-vert'!H289</f>
        <v>5.2776529725639625</v>
      </c>
      <c r="I289" s="313" t="str">
        <f>'Int. Sensitivity-vert'!I289</f>
        <v>C</v>
      </c>
    </row>
    <row r="290" spans="1:9" x14ac:dyDescent="0.25">
      <c r="A290" s="342">
        <v>900</v>
      </c>
      <c r="B290" s="342">
        <v>45</v>
      </c>
      <c r="C290" s="342">
        <v>2</v>
      </c>
      <c r="D290" s="342" t="s">
        <v>266</v>
      </c>
      <c r="E290" s="312">
        <f>'Int. Sensitivity-vert'!E290</f>
        <v>3.5429457101655286</v>
      </c>
      <c r="F290" s="287" t="str">
        <f>'Int. Sensitivity-vert'!F290</f>
        <v>D</v>
      </c>
      <c r="G290" s="312">
        <f>'Int. Sensitivity-vert'!G290</f>
        <v>3.1040000000000001</v>
      </c>
      <c r="H290" s="288">
        <f>'Int. Sensitivity-vert'!H290</f>
        <v>5.8868098146165675</v>
      </c>
      <c r="I290" s="313" t="str">
        <f>'Int. Sensitivity-vert'!I290</f>
        <v>C</v>
      </c>
    </row>
    <row r="291" spans="1:9" x14ac:dyDescent="0.25">
      <c r="A291" s="342">
        <v>1000</v>
      </c>
      <c r="B291" s="342">
        <v>45</v>
      </c>
      <c r="C291" s="342">
        <v>2</v>
      </c>
      <c r="D291" s="342" t="s">
        <v>266</v>
      </c>
      <c r="E291" s="312">
        <f>'Int. Sensitivity-vert'!E291</f>
        <v>3.761920710165529</v>
      </c>
      <c r="F291" s="287" t="str">
        <f>'Int. Sensitivity-vert'!F291</f>
        <v>D</v>
      </c>
      <c r="G291" s="312">
        <f>'Int. Sensitivity-vert'!G291</f>
        <v>3.2195</v>
      </c>
      <c r="H291" s="288">
        <f>'Int. Sensitivity-vert'!H291</f>
        <v>6.4872891568967841</v>
      </c>
      <c r="I291" s="313" t="str">
        <f>'Int. Sensitivity-vert'!I291</f>
        <v>C</v>
      </c>
    </row>
    <row r="292" spans="1:9" x14ac:dyDescent="0.25">
      <c r="A292" s="342">
        <v>1100</v>
      </c>
      <c r="B292" s="342">
        <v>45</v>
      </c>
      <c r="C292" s="342">
        <v>2</v>
      </c>
      <c r="D292" s="342" t="s">
        <v>266</v>
      </c>
      <c r="E292" s="312">
        <f>'Int. Sensitivity-vert'!E292</f>
        <v>3.9808957101655289</v>
      </c>
      <c r="F292" s="287" t="str">
        <f>'Int. Sensitivity-vert'!F292</f>
        <v>D</v>
      </c>
      <c r="G292" s="312">
        <f>'Int. Sensitivity-vert'!G292</f>
        <v>3.335</v>
      </c>
      <c r="H292" s="288">
        <f>'Int. Sensitivity-vert'!H292</f>
        <v>7.0787949509488124</v>
      </c>
      <c r="I292" s="313" t="str">
        <f>'Int. Sensitivity-vert'!I292</f>
        <v>C</v>
      </c>
    </row>
    <row r="293" spans="1:9" x14ac:dyDescent="0.25">
      <c r="A293" s="342">
        <v>1200</v>
      </c>
      <c r="B293" s="342">
        <v>45</v>
      </c>
      <c r="C293" s="342">
        <v>2</v>
      </c>
      <c r="D293" s="342" t="s">
        <v>266</v>
      </c>
      <c r="E293" s="312">
        <f>'Int. Sensitivity-vert'!E293</f>
        <v>4.1998707101655288</v>
      </c>
      <c r="F293" s="287" t="str">
        <f>'Int. Sensitivity-vert'!F293</f>
        <v>D</v>
      </c>
      <c r="G293" s="312">
        <f>'Int. Sensitivity-vert'!G293</f>
        <v>3.4504999999999999</v>
      </c>
      <c r="H293" s="288">
        <f>'Int. Sensitivity-vert'!H293</f>
        <v>7.6608786436136382</v>
      </c>
      <c r="I293" s="313" t="str">
        <f>'Int. Sensitivity-vert'!I293</f>
        <v>C</v>
      </c>
    </row>
    <row r="294" spans="1:9" x14ac:dyDescent="0.25">
      <c r="A294" s="342">
        <v>100</v>
      </c>
      <c r="B294" s="342">
        <v>15</v>
      </c>
      <c r="C294" s="342">
        <v>3</v>
      </c>
      <c r="D294" s="342" t="s">
        <v>266</v>
      </c>
      <c r="E294" s="312">
        <f>'Int. Sensitivity-vert'!E294</f>
        <v>1.8572336274186128</v>
      </c>
      <c r="F294" s="287" t="str">
        <f>'Int. Sensitivity-vert'!F294</f>
        <v>A</v>
      </c>
      <c r="G294" s="312">
        <f>'Int. Sensitivity-vert'!G294</f>
        <v>2.3250999999999995</v>
      </c>
      <c r="H294" s="288">
        <f>'Int. Sensitivity-vert'!H294</f>
        <v>0.56088453301134267</v>
      </c>
      <c r="I294" s="313" t="str">
        <f>'Int. Sensitivity-vert'!I294</f>
        <v>B</v>
      </c>
    </row>
    <row r="295" spans="1:9" x14ac:dyDescent="0.25">
      <c r="A295" s="342">
        <v>200</v>
      </c>
      <c r="B295" s="342">
        <v>15</v>
      </c>
      <c r="C295" s="342">
        <v>3</v>
      </c>
      <c r="D295" s="342" t="s">
        <v>266</v>
      </c>
      <c r="E295" s="312">
        <f>'Int. Sensitivity-vert'!E295</f>
        <v>1.9169586274186128</v>
      </c>
      <c r="F295" s="287" t="str">
        <f>'Int. Sensitivity-vert'!F295</f>
        <v>A</v>
      </c>
      <c r="G295" s="312">
        <f>'Int. Sensitivity-vert'!G295</f>
        <v>2.4020999999999995</v>
      </c>
      <c r="H295" s="288">
        <f>'Int. Sensitivity-vert'!H295</f>
        <v>1.1054218377188709</v>
      </c>
      <c r="I295" s="313" t="str">
        <f>'Int. Sensitivity-vert'!I295</f>
        <v>B</v>
      </c>
    </row>
    <row r="296" spans="1:9" x14ac:dyDescent="0.25">
      <c r="A296" s="342">
        <v>300</v>
      </c>
      <c r="B296" s="342">
        <v>15</v>
      </c>
      <c r="C296" s="342">
        <v>3</v>
      </c>
      <c r="D296" s="342" t="s">
        <v>266</v>
      </c>
      <c r="E296" s="312">
        <f>'Int. Sensitivity-vert'!E296</f>
        <v>1.9766836274186128</v>
      </c>
      <c r="F296" s="287" t="str">
        <f>'Int. Sensitivity-vert'!F296</f>
        <v>A</v>
      </c>
      <c r="G296" s="312">
        <f>'Int. Sensitivity-vert'!G296</f>
        <v>2.4790999999999994</v>
      </c>
      <c r="H296" s="288">
        <f>'Int. Sensitivity-vert'!H296</f>
        <v>1.5383256524334168</v>
      </c>
      <c r="I296" s="313" t="str">
        <f>'Int. Sensitivity-vert'!I296</f>
        <v>B</v>
      </c>
    </row>
    <row r="297" spans="1:9" x14ac:dyDescent="0.25">
      <c r="A297" s="342">
        <v>400</v>
      </c>
      <c r="B297" s="342">
        <v>15</v>
      </c>
      <c r="C297" s="342">
        <v>3</v>
      </c>
      <c r="D297" s="342" t="s">
        <v>266</v>
      </c>
      <c r="E297" s="312">
        <f>'Int. Sensitivity-vert'!E297</f>
        <v>2.0364086274186128</v>
      </c>
      <c r="F297" s="287" t="str">
        <f>'Int. Sensitivity-vert'!F297</f>
        <v>B</v>
      </c>
      <c r="G297" s="312">
        <f>'Int. Sensitivity-vert'!G297</f>
        <v>2.5560999999999994</v>
      </c>
      <c r="H297" s="288">
        <f>'Int. Sensitivity-vert'!H297</f>
        <v>1.9260864477383945</v>
      </c>
      <c r="I297" s="313" t="str">
        <f>'Int. Sensitivity-vert'!I297</f>
        <v>B</v>
      </c>
    </row>
    <row r="298" spans="1:9" x14ac:dyDescent="0.25">
      <c r="A298" s="342">
        <v>500</v>
      </c>
      <c r="B298" s="342">
        <v>15</v>
      </c>
      <c r="C298" s="342">
        <v>3</v>
      </c>
      <c r="D298" s="342" t="s">
        <v>266</v>
      </c>
      <c r="E298" s="312">
        <f>'Int. Sensitivity-vert'!E298</f>
        <v>2.0961336274186126</v>
      </c>
      <c r="F298" s="287" t="str">
        <f>'Int. Sensitivity-vert'!F298</f>
        <v>B</v>
      </c>
      <c r="G298" s="312">
        <f>'Int. Sensitivity-vert'!G298</f>
        <v>2.6330999999999993</v>
      </c>
      <c r="H298" s="288">
        <f>'Int. Sensitivity-vert'!H298</f>
        <v>2.2894939339133624</v>
      </c>
      <c r="I298" s="313" t="str">
        <f>'Int. Sensitivity-vert'!I298</f>
        <v>B</v>
      </c>
    </row>
    <row r="299" spans="1:9" x14ac:dyDescent="0.25">
      <c r="A299" s="342">
        <v>600</v>
      </c>
      <c r="B299" s="342">
        <v>15</v>
      </c>
      <c r="C299" s="342">
        <v>3</v>
      </c>
      <c r="D299" s="342" t="s">
        <v>266</v>
      </c>
      <c r="E299" s="312">
        <f>'Int. Sensitivity-vert'!E299</f>
        <v>2.1558586274186129</v>
      </c>
      <c r="F299" s="287" t="str">
        <f>'Int. Sensitivity-vert'!F299</f>
        <v>B</v>
      </c>
      <c r="G299" s="312">
        <f>'Int. Sensitivity-vert'!G299</f>
        <v>2.7100999999999993</v>
      </c>
      <c r="H299" s="288">
        <f>'Int. Sensitivity-vert'!H299</f>
        <v>2.6374473019837632</v>
      </c>
      <c r="I299" s="313" t="str">
        <f>'Int. Sensitivity-vert'!I299</f>
        <v>B</v>
      </c>
    </row>
    <row r="300" spans="1:9" x14ac:dyDescent="0.25">
      <c r="A300" s="342">
        <v>700</v>
      </c>
      <c r="B300" s="342">
        <v>15</v>
      </c>
      <c r="C300" s="342">
        <v>3</v>
      </c>
      <c r="D300" s="342" t="s">
        <v>266</v>
      </c>
      <c r="E300" s="312">
        <f>'Int. Sensitivity-vert'!E300</f>
        <v>2.2155836274186131</v>
      </c>
      <c r="F300" s="287" t="str">
        <f>'Int. Sensitivity-vert'!F300</f>
        <v>B</v>
      </c>
      <c r="G300" s="312">
        <f>'Int. Sensitivity-vert'!G300</f>
        <v>2.7870999999999992</v>
      </c>
      <c r="H300" s="288">
        <f>'Int. Sensitivity-vert'!H300</f>
        <v>2.9745398415332804</v>
      </c>
      <c r="I300" s="313" t="str">
        <f>'Int. Sensitivity-vert'!I300</f>
        <v>C</v>
      </c>
    </row>
    <row r="301" spans="1:9" x14ac:dyDescent="0.25">
      <c r="A301" s="342">
        <v>800</v>
      </c>
      <c r="B301" s="342">
        <v>15</v>
      </c>
      <c r="C301" s="342">
        <v>3</v>
      </c>
      <c r="D301" s="342" t="s">
        <v>266</v>
      </c>
      <c r="E301" s="312">
        <f>'Int. Sensitivity-vert'!E301</f>
        <v>2.2753086274186125</v>
      </c>
      <c r="F301" s="287" t="str">
        <f>'Int. Sensitivity-vert'!F301</f>
        <v>B</v>
      </c>
      <c r="G301" s="312">
        <f>'Int. Sensitivity-vert'!G301</f>
        <v>2.8640999999999992</v>
      </c>
      <c r="H301" s="288">
        <f>'Int. Sensitivity-vert'!H301</f>
        <v>3.3026568887265526</v>
      </c>
      <c r="I301" s="313" t="str">
        <f>'Int. Sensitivity-vert'!I301</f>
        <v>C</v>
      </c>
    </row>
    <row r="302" spans="1:9" x14ac:dyDescent="0.25">
      <c r="A302" s="342">
        <v>900</v>
      </c>
      <c r="B302" s="342">
        <v>15</v>
      </c>
      <c r="C302" s="342">
        <v>3</v>
      </c>
      <c r="D302" s="342" t="s">
        <v>266</v>
      </c>
      <c r="E302" s="312">
        <f>'Int. Sensitivity-vert'!E302</f>
        <v>2.3350336274186128</v>
      </c>
      <c r="F302" s="287" t="str">
        <f>'Int. Sensitivity-vert'!F302</f>
        <v>B</v>
      </c>
      <c r="G302" s="312">
        <f>'Int. Sensitivity-vert'!G302</f>
        <v>2.9411</v>
      </c>
      <c r="H302" s="288">
        <f>'Int. Sensitivity-vert'!H302</f>
        <v>3.6225843932241784</v>
      </c>
      <c r="I302" s="313" t="str">
        <f>'Int. Sensitivity-vert'!I302</f>
        <v>C</v>
      </c>
    </row>
    <row r="303" spans="1:9" x14ac:dyDescent="0.25">
      <c r="A303" s="342">
        <v>1000</v>
      </c>
      <c r="B303" s="342">
        <v>15</v>
      </c>
      <c r="C303" s="342">
        <v>3</v>
      </c>
      <c r="D303" s="342" t="s">
        <v>266</v>
      </c>
      <c r="E303" s="312">
        <f>'Int. Sensitivity-vert'!E303</f>
        <v>2.3947586274186126</v>
      </c>
      <c r="F303" s="287" t="str">
        <f>'Int. Sensitivity-vert'!F303</f>
        <v>B</v>
      </c>
      <c r="G303" s="312">
        <f>'Int. Sensitivity-vert'!G303</f>
        <v>3.0181</v>
      </c>
      <c r="H303" s="288">
        <f>'Int. Sensitivity-vert'!H303</f>
        <v>3.9344279355739182</v>
      </c>
      <c r="I303" s="313" t="str">
        <f>'Int. Sensitivity-vert'!I303</f>
        <v>C</v>
      </c>
    </row>
    <row r="304" spans="1:9" x14ac:dyDescent="0.25">
      <c r="A304" s="342">
        <v>1100</v>
      </c>
      <c r="B304" s="342">
        <v>15</v>
      </c>
      <c r="C304" s="342">
        <v>3</v>
      </c>
      <c r="D304" s="342" t="s">
        <v>266</v>
      </c>
      <c r="E304" s="312">
        <f>'Int. Sensitivity-vert'!E304</f>
        <v>2.4544836274186128</v>
      </c>
      <c r="F304" s="287" t="str">
        <f>'Int. Sensitivity-vert'!F304</f>
        <v>B</v>
      </c>
      <c r="G304" s="312">
        <f>'Int. Sensitivity-vert'!G304</f>
        <v>3.0951</v>
      </c>
      <c r="H304" s="288">
        <f>'Int. Sensitivity-vert'!H304</f>
        <v>4.2377853374510632</v>
      </c>
      <c r="I304" s="313" t="str">
        <f>'Int. Sensitivity-vert'!I304</f>
        <v>C</v>
      </c>
    </row>
    <row r="305" spans="1:9" x14ac:dyDescent="0.25">
      <c r="A305" s="342">
        <v>1200</v>
      </c>
      <c r="B305" s="342">
        <v>15</v>
      </c>
      <c r="C305" s="342">
        <v>3</v>
      </c>
      <c r="D305" s="342" t="s">
        <v>266</v>
      </c>
      <c r="E305" s="312">
        <f>'Int. Sensitivity-vert'!E305</f>
        <v>2.5142086274186126</v>
      </c>
      <c r="F305" s="287" t="str">
        <f>'Int. Sensitivity-vert'!F305</f>
        <v>B</v>
      </c>
      <c r="G305" s="312">
        <f>'Int. Sensitivity-vert'!G305</f>
        <v>3.1720999999999999</v>
      </c>
      <c r="H305" s="288">
        <f>'Int. Sensitivity-vert'!H305</f>
        <v>4.5321070208800016</v>
      </c>
      <c r="I305" s="313" t="str">
        <f>'Int. Sensitivity-vert'!I305</f>
        <v>C</v>
      </c>
    </row>
    <row r="306" spans="1:9" x14ac:dyDescent="0.25">
      <c r="A306" s="342">
        <v>100</v>
      </c>
      <c r="B306" s="342">
        <v>25</v>
      </c>
      <c r="C306" s="342">
        <v>3</v>
      </c>
      <c r="D306" s="342" t="s">
        <v>266</v>
      </c>
      <c r="E306" s="312">
        <f>'Int. Sensitivity-vert'!E306</f>
        <v>1.8875669607519461</v>
      </c>
      <c r="F306" s="287" t="str">
        <f>'Int. Sensitivity-vert'!F306</f>
        <v>A</v>
      </c>
      <c r="G306" s="312">
        <f>'Int. Sensitivity-vert'!G306</f>
        <v>2.3250999999999995</v>
      </c>
      <c r="H306" s="288">
        <f>'Int. Sensitivity-vert'!H306</f>
        <v>0.65188453301134275</v>
      </c>
      <c r="I306" s="313" t="str">
        <f>'Int. Sensitivity-vert'!I306</f>
        <v>B</v>
      </c>
    </row>
    <row r="307" spans="1:9" x14ac:dyDescent="0.25">
      <c r="A307" s="342">
        <v>200</v>
      </c>
      <c r="B307" s="342">
        <v>25</v>
      </c>
      <c r="C307" s="342">
        <v>3</v>
      </c>
      <c r="D307" s="342" t="s">
        <v>266</v>
      </c>
      <c r="E307" s="312">
        <f>'Int. Sensitivity-vert'!E307</f>
        <v>1.9776252940852794</v>
      </c>
      <c r="F307" s="287" t="str">
        <f>'Int. Sensitivity-vert'!F307</f>
        <v>A</v>
      </c>
      <c r="G307" s="312">
        <f>'Int. Sensitivity-vert'!G307</f>
        <v>2.4020999999999995</v>
      </c>
      <c r="H307" s="288">
        <f>'Int. Sensitivity-vert'!H307</f>
        <v>1.2874218377188709</v>
      </c>
      <c r="I307" s="313" t="str">
        <f>'Int. Sensitivity-vert'!I307</f>
        <v>B</v>
      </c>
    </row>
    <row r="308" spans="1:9" x14ac:dyDescent="0.25">
      <c r="A308" s="342">
        <v>300</v>
      </c>
      <c r="B308" s="342">
        <v>25</v>
      </c>
      <c r="C308" s="342">
        <v>3</v>
      </c>
      <c r="D308" s="342" t="s">
        <v>266</v>
      </c>
      <c r="E308" s="312">
        <f>'Int. Sensitivity-vert'!E308</f>
        <v>2.0676836274186128</v>
      </c>
      <c r="F308" s="287" t="str">
        <f>'Int. Sensitivity-vert'!F308</f>
        <v>B</v>
      </c>
      <c r="G308" s="312">
        <f>'Int. Sensitivity-vert'!G308</f>
        <v>2.4790999999999994</v>
      </c>
      <c r="H308" s="288">
        <f>'Int. Sensitivity-vert'!H308</f>
        <v>1.8113256524334167</v>
      </c>
      <c r="I308" s="313" t="str">
        <f>'Int. Sensitivity-vert'!I308</f>
        <v>B</v>
      </c>
    </row>
    <row r="309" spans="1:9" x14ac:dyDescent="0.25">
      <c r="A309" s="342">
        <v>400</v>
      </c>
      <c r="B309" s="342">
        <v>25</v>
      </c>
      <c r="C309" s="342">
        <v>3</v>
      </c>
      <c r="D309" s="342" t="s">
        <v>266</v>
      </c>
      <c r="E309" s="312">
        <f>'Int. Sensitivity-vert'!E309</f>
        <v>2.1577419607519461</v>
      </c>
      <c r="F309" s="287" t="str">
        <f>'Int. Sensitivity-vert'!F309</f>
        <v>B</v>
      </c>
      <c r="G309" s="312">
        <f>'Int. Sensitivity-vert'!G309</f>
        <v>2.5560999999999994</v>
      </c>
      <c r="H309" s="288">
        <f>'Int. Sensitivity-vert'!H309</f>
        <v>2.2900864477383944</v>
      </c>
      <c r="I309" s="313" t="str">
        <f>'Int. Sensitivity-vert'!I309</f>
        <v>B</v>
      </c>
    </row>
    <row r="310" spans="1:9" x14ac:dyDescent="0.25">
      <c r="A310" s="342">
        <v>500</v>
      </c>
      <c r="B310" s="342">
        <v>25</v>
      </c>
      <c r="C310" s="342">
        <v>3</v>
      </c>
      <c r="D310" s="342" t="s">
        <v>266</v>
      </c>
      <c r="E310" s="312">
        <f>'Int. Sensitivity-vert'!E310</f>
        <v>2.247800294085279</v>
      </c>
      <c r="F310" s="287" t="str">
        <f>'Int. Sensitivity-vert'!F310</f>
        <v>B</v>
      </c>
      <c r="G310" s="312">
        <f>'Int. Sensitivity-vert'!G310</f>
        <v>2.6330999999999993</v>
      </c>
      <c r="H310" s="288">
        <f>'Int. Sensitivity-vert'!H310</f>
        <v>2.744493933913362</v>
      </c>
      <c r="I310" s="313" t="str">
        <f>'Int. Sensitivity-vert'!I310</f>
        <v>B</v>
      </c>
    </row>
    <row r="311" spans="1:9" x14ac:dyDescent="0.25">
      <c r="A311" s="342">
        <v>600</v>
      </c>
      <c r="B311" s="342">
        <v>25</v>
      </c>
      <c r="C311" s="342">
        <v>3</v>
      </c>
      <c r="D311" s="342" t="s">
        <v>266</v>
      </c>
      <c r="E311" s="312">
        <f>'Int. Sensitivity-vert'!E311</f>
        <v>2.3378586274186128</v>
      </c>
      <c r="F311" s="287" t="str">
        <f>'Int. Sensitivity-vert'!F311</f>
        <v>B</v>
      </c>
      <c r="G311" s="312">
        <f>'Int. Sensitivity-vert'!G311</f>
        <v>2.7100999999999993</v>
      </c>
      <c r="H311" s="288">
        <f>'Int. Sensitivity-vert'!H311</f>
        <v>3.1834473019837635</v>
      </c>
      <c r="I311" s="313" t="str">
        <f>'Int. Sensitivity-vert'!I311</f>
        <v>B</v>
      </c>
    </row>
    <row r="312" spans="1:9" x14ac:dyDescent="0.25">
      <c r="A312" s="342">
        <v>700</v>
      </c>
      <c r="B312" s="342">
        <v>25</v>
      </c>
      <c r="C312" s="342">
        <v>3</v>
      </c>
      <c r="D312" s="342" t="s">
        <v>266</v>
      </c>
      <c r="E312" s="312">
        <f>'Int. Sensitivity-vert'!E312</f>
        <v>2.4279169607519462</v>
      </c>
      <c r="F312" s="287" t="str">
        <f>'Int. Sensitivity-vert'!F312</f>
        <v>B</v>
      </c>
      <c r="G312" s="312">
        <f>'Int. Sensitivity-vert'!G312</f>
        <v>2.7870999999999992</v>
      </c>
      <c r="H312" s="288">
        <f>'Int. Sensitivity-vert'!H312</f>
        <v>3.6115398415332804</v>
      </c>
      <c r="I312" s="313" t="str">
        <f>'Int. Sensitivity-vert'!I312</f>
        <v>C</v>
      </c>
    </row>
    <row r="313" spans="1:9" x14ac:dyDescent="0.25">
      <c r="A313" s="342">
        <v>800</v>
      </c>
      <c r="B313" s="342">
        <v>25</v>
      </c>
      <c r="C313" s="342">
        <v>3</v>
      </c>
      <c r="D313" s="342" t="s">
        <v>266</v>
      </c>
      <c r="E313" s="312">
        <f>'Int. Sensitivity-vert'!E313</f>
        <v>2.5179752940852791</v>
      </c>
      <c r="F313" s="287" t="str">
        <f>'Int. Sensitivity-vert'!F313</f>
        <v>B</v>
      </c>
      <c r="G313" s="312">
        <f>'Int. Sensitivity-vert'!G313</f>
        <v>2.8640999999999992</v>
      </c>
      <c r="H313" s="288">
        <f>'Int. Sensitivity-vert'!H313</f>
        <v>4.0306568887265524</v>
      </c>
      <c r="I313" s="313" t="str">
        <f>'Int. Sensitivity-vert'!I313</f>
        <v>C</v>
      </c>
    </row>
    <row r="314" spans="1:9" x14ac:dyDescent="0.25">
      <c r="A314" s="342">
        <v>900</v>
      </c>
      <c r="B314" s="342">
        <v>25</v>
      </c>
      <c r="C314" s="342">
        <v>3</v>
      </c>
      <c r="D314" s="342" t="s">
        <v>266</v>
      </c>
      <c r="E314" s="312">
        <f>'Int. Sensitivity-vert'!E314</f>
        <v>2.6080336274186129</v>
      </c>
      <c r="F314" s="287" t="str">
        <f>'Int. Sensitivity-vert'!F314</f>
        <v>B</v>
      </c>
      <c r="G314" s="312">
        <f>'Int. Sensitivity-vert'!G314</f>
        <v>2.9411</v>
      </c>
      <c r="H314" s="288">
        <f>'Int. Sensitivity-vert'!H314</f>
        <v>4.4415843932241792</v>
      </c>
      <c r="I314" s="313" t="str">
        <f>'Int. Sensitivity-vert'!I314</f>
        <v>C</v>
      </c>
    </row>
    <row r="315" spans="1:9" x14ac:dyDescent="0.25">
      <c r="A315" s="342">
        <v>1000</v>
      </c>
      <c r="B315" s="342">
        <v>25</v>
      </c>
      <c r="C315" s="342">
        <v>3</v>
      </c>
      <c r="D315" s="342" t="s">
        <v>266</v>
      </c>
      <c r="E315" s="312">
        <f>'Int. Sensitivity-vert'!E315</f>
        <v>2.6980919607519462</v>
      </c>
      <c r="F315" s="287" t="str">
        <f>'Int. Sensitivity-vert'!F315</f>
        <v>B</v>
      </c>
      <c r="G315" s="312">
        <f>'Int. Sensitivity-vert'!G315</f>
        <v>3.0181</v>
      </c>
      <c r="H315" s="288">
        <f>'Int. Sensitivity-vert'!H315</f>
        <v>4.8444279355739184</v>
      </c>
      <c r="I315" s="313" t="str">
        <f>'Int. Sensitivity-vert'!I315</f>
        <v>C</v>
      </c>
    </row>
    <row r="316" spans="1:9" x14ac:dyDescent="0.25">
      <c r="A316" s="342">
        <v>1100</v>
      </c>
      <c r="B316" s="342">
        <v>25</v>
      </c>
      <c r="C316" s="342">
        <v>3</v>
      </c>
      <c r="D316" s="342" t="s">
        <v>266</v>
      </c>
      <c r="E316" s="312">
        <f>'Int. Sensitivity-vert'!E316</f>
        <v>2.7881502940852791</v>
      </c>
      <c r="F316" s="287" t="str">
        <f>'Int. Sensitivity-vert'!F316</f>
        <v>C</v>
      </c>
      <c r="G316" s="312">
        <f>'Int. Sensitivity-vert'!G316</f>
        <v>3.0951</v>
      </c>
      <c r="H316" s="288">
        <f>'Int. Sensitivity-vert'!H316</f>
        <v>5.2387853374510636</v>
      </c>
      <c r="I316" s="313" t="str">
        <f>'Int. Sensitivity-vert'!I316</f>
        <v>C</v>
      </c>
    </row>
    <row r="317" spans="1:9" x14ac:dyDescent="0.25">
      <c r="A317" s="342">
        <v>1200</v>
      </c>
      <c r="B317" s="342">
        <v>25</v>
      </c>
      <c r="C317" s="342">
        <v>3</v>
      </c>
      <c r="D317" s="342" t="s">
        <v>266</v>
      </c>
      <c r="E317" s="312">
        <f>'Int. Sensitivity-vert'!E317</f>
        <v>2.8782086274186129</v>
      </c>
      <c r="F317" s="287" t="str">
        <f>'Int. Sensitivity-vert'!F317</f>
        <v>C</v>
      </c>
      <c r="G317" s="312">
        <f>'Int. Sensitivity-vert'!G317</f>
        <v>3.1720999999999999</v>
      </c>
      <c r="H317" s="288">
        <f>'Int. Sensitivity-vert'!H317</f>
        <v>5.6241070208800013</v>
      </c>
      <c r="I317" s="313" t="str">
        <f>'Int. Sensitivity-vert'!I317</f>
        <v>C</v>
      </c>
    </row>
    <row r="318" spans="1:9" x14ac:dyDescent="0.25">
      <c r="A318" s="342">
        <v>100</v>
      </c>
      <c r="B318" s="342">
        <v>35</v>
      </c>
      <c r="C318" s="342">
        <v>3</v>
      </c>
      <c r="D318" s="342" t="s">
        <v>266</v>
      </c>
      <c r="E318" s="312">
        <f>'Int. Sensitivity-vert'!E318</f>
        <v>1.9179002940852794</v>
      </c>
      <c r="F318" s="287" t="str">
        <f>'Int. Sensitivity-vert'!F318</f>
        <v>A</v>
      </c>
      <c r="G318" s="312">
        <f>'Int. Sensitivity-vert'!G318</f>
        <v>2.3250999999999995</v>
      </c>
      <c r="H318" s="288">
        <f>'Int. Sensitivity-vert'!H318</f>
        <v>0.74288453301134272</v>
      </c>
      <c r="I318" s="313" t="str">
        <f>'Int. Sensitivity-vert'!I318</f>
        <v>B</v>
      </c>
    </row>
    <row r="319" spans="1:9" x14ac:dyDescent="0.25">
      <c r="A319" s="342">
        <v>200</v>
      </c>
      <c r="B319" s="342">
        <v>35</v>
      </c>
      <c r="C319" s="342">
        <v>3</v>
      </c>
      <c r="D319" s="342" t="s">
        <v>266</v>
      </c>
      <c r="E319" s="312">
        <f>'Int. Sensitivity-vert'!E319</f>
        <v>2.0382919607519461</v>
      </c>
      <c r="F319" s="287" t="str">
        <f>'Int. Sensitivity-vert'!F319</f>
        <v>B</v>
      </c>
      <c r="G319" s="312">
        <f>'Int. Sensitivity-vert'!G319</f>
        <v>2.4020999999999995</v>
      </c>
      <c r="H319" s="288">
        <f>'Int. Sensitivity-vert'!H319</f>
        <v>1.4694218377188708</v>
      </c>
      <c r="I319" s="313" t="str">
        <f>'Int. Sensitivity-vert'!I319</f>
        <v>B</v>
      </c>
    </row>
    <row r="320" spans="1:9" x14ac:dyDescent="0.25">
      <c r="A320" s="342">
        <v>300</v>
      </c>
      <c r="B320" s="342">
        <v>35</v>
      </c>
      <c r="C320" s="342">
        <v>3</v>
      </c>
      <c r="D320" s="342" t="s">
        <v>266</v>
      </c>
      <c r="E320" s="312">
        <f>'Int. Sensitivity-vert'!E320</f>
        <v>2.1586836274186125</v>
      </c>
      <c r="F320" s="287" t="str">
        <f>'Int. Sensitivity-vert'!F320</f>
        <v>B</v>
      </c>
      <c r="G320" s="312">
        <f>'Int. Sensitivity-vert'!G320</f>
        <v>2.4790999999999994</v>
      </c>
      <c r="H320" s="288">
        <f>'Int. Sensitivity-vert'!H320</f>
        <v>2.0843256524334168</v>
      </c>
      <c r="I320" s="313" t="str">
        <f>'Int. Sensitivity-vert'!I320</f>
        <v>B</v>
      </c>
    </row>
    <row r="321" spans="1:9" x14ac:dyDescent="0.25">
      <c r="A321" s="342">
        <v>400</v>
      </c>
      <c r="B321" s="342">
        <v>35</v>
      </c>
      <c r="C321" s="342">
        <v>3</v>
      </c>
      <c r="D321" s="342" t="s">
        <v>266</v>
      </c>
      <c r="E321" s="312">
        <f>'Int. Sensitivity-vert'!E321</f>
        <v>2.2790752940852794</v>
      </c>
      <c r="F321" s="287" t="str">
        <f>'Int. Sensitivity-vert'!F321</f>
        <v>B</v>
      </c>
      <c r="G321" s="312">
        <f>'Int. Sensitivity-vert'!G321</f>
        <v>2.5560999999999994</v>
      </c>
      <c r="H321" s="288">
        <f>'Int. Sensitivity-vert'!H321</f>
        <v>2.6540864477383943</v>
      </c>
      <c r="I321" s="313" t="str">
        <f>'Int. Sensitivity-vert'!I321</f>
        <v>B</v>
      </c>
    </row>
    <row r="322" spans="1:9" x14ac:dyDescent="0.25">
      <c r="A322" s="342">
        <v>500</v>
      </c>
      <c r="B322" s="342">
        <v>35</v>
      </c>
      <c r="C322" s="342">
        <v>3</v>
      </c>
      <c r="D322" s="342" t="s">
        <v>266</v>
      </c>
      <c r="E322" s="312">
        <f>'Int. Sensitivity-vert'!E322</f>
        <v>2.3994669607519459</v>
      </c>
      <c r="F322" s="287" t="str">
        <f>'Int. Sensitivity-vert'!F322</f>
        <v>B</v>
      </c>
      <c r="G322" s="312">
        <f>'Int. Sensitivity-vert'!G322</f>
        <v>2.6330999999999993</v>
      </c>
      <c r="H322" s="288">
        <f>'Int. Sensitivity-vert'!H322</f>
        <v>3.1994939339133621</v>
      </c>
      <c r="I322" s="313" t="str">
        <f>'Int. Sensitivity-vert'!I322</f>
        <v>B</v>
      </c>
    </row>
    <row r="323" spans="1:9" x14ac:dyDescent="0.25">
      <c r="A323" s="342">
        <v>600</v>
      </c>
      <c r="B323" s="342">
        <v>35</v>
      </c>
      <c r="C323" s="342">
        <v>3</v>
      </c>
      <c r="D323" s="342" t="s">
        <v>266</v>
      </c>
      <c r="E323" s="312">
        <f>'Int. Sensitivity-vert'!E323</f>
        <v>2.5198586274186128</v>
      </c>
      <c r="F323" s="287" t="str">
        <f>'Int. Sensitivity-vert'!F323</f>
        <v>B</v>
      </c>
      <c r="G323" s="312">
        <f>'Int. Sensitivity-vert'!G323</f>
        <v>2.7100999999999993</v>
      </c>
      <c r="H323" s="288">
        <f>'Int. Sensitivity-vert'!H323</f>
        <v>3.7294473019837633</v>
      </c>
      <c r="I323" s="313" t="str">
        <f>'Int. Sensitivity-vert'!I323</f>
        <v>B</v>
      </c>
    </row>
    <row r="324" spans="1:9" x14ac:dyDescent="0.25">
      <c r="A324" s="342">
        <v>700</v>
      </c>
      <c r="B324" s="342">
        <v>35</v>
      </c>
      <c r="C324" s="342">
        <v>3</v>
      </c>
      <c r="D324" s="342" t="s">
        <v>266</v>
      </c>
      <c r="E324" s="312">
        <f>'Int. Sensitivity-vert'!E324</f>
        <v>2.6402502940852797</v>
      </c>
      <c r="F324" s="287" t="str">
        <f>'Int. Sensitivity-vert'!F324</f>
        <v>B</v>
      </c>
      <c r="G324" s="312">
        <f>'Int. Sensitivity-vert'!G324</f>
        <v>2.7870999999999992</v>
      </c>
      <c r="H324" s="288">
        <f>'Int. Sensitivity-vert'!H324</f>
        <v>4.2485398415332805</v>
      </c>
      <c r="I324" s="313" t="str">
        <f>'Int. Sensitivity-vert'!I324</f>
        <v>C</v>
      </c>
    </row>
    <row r="325" spans="1:9" x14ac:dyDescent="0.25">
      <c r="A325" s="342">
        <v>800</v>
      </c>
      <c r="B325" s="342">
        <v>35</v>
      </c>
      <c r="C325" s="342">
        <v>3</v>
      </c>
      <c r="D325" s="342" t="s">
        <v>266</v>
      </c>
      <c r="E325" s="312">
        <f>'Int. Sensitivity-vert'!E325</f>
        <v>2.7606419607519457</v>
      </c>
      <c r="F325" s="287" t="str">
        <f>'Int. Sensitivity-vert'!F325</f>
        <v>C</v>
      </c>
      <c r="G325" s="312">
        <f>'Int. Sensitivity-vert'!G325</f>
        <v>2.8640999999999992</v>
      </c>
      <c r="H325" s="288">
        <f>'Int. Sensitivity-vert'!H325</f>
        <v>4.7586568887265521</v>
      </c>
      <c r="I325" s="313" t="str">
        <f>'Int. Sensitivity-vert'!I325</f>
        <v>C</v>
      </c>
    </row>
    <row r="326" spans="1:9" x14ac:dyDescent="0.25">
      <c r="A326" s="342">
        <v>900</v>
      </c>
      <c r="B326" s="342">
        <v>35</v>
      </c>
      <c r="C326" s="342">
        <v>3</v>
      </c>
      <c r="D326" s="342" t="s">
        <v>266</v>
      </c>
      <c r="E326" s="312">
        <f>'Int. Sensitivity-vert'!E326</f>
        <v>2.8810336274186126</v>
      </c>
      <c r="F326" s="287" t="str">
        <f>'Int. Sensitivity-vert'!F326</f>
        <v>C</v>
      </c>
      <c r="G326" s="312">
        <f>'Int. Sensitivity-vert'!G326</f>
        <v>2.9411</v>
      </c>
      <c r="H326" s="288">
        <f>'Int. Sensitivity-vert'!H326</f>
        <v>5.2605843932241783</v>
      </c>
      <c r="I326" s="313" t="str">
        <f>'Int. Sensitivity-vert'!I326</f>
        <v>C</v>
      </c>
    </row>
    <row r="327" spans="1:9" x14ac:dyDescent="0.25">
      <c r="A327" s="342">
        <v>1000</v>
      </c>
      <c r="B327" s="342">
        <v>35</v>
      </c>
      <c r="C327" s="342">
        <v>3</v>
      </c>
      <c r="D327" s="342" t="s">
        <v>266</v>
      </c>
      <c r="E327" s="312">
        <f>'Int. Sensitivity-vert'!E327</f>
        <v>3.001425294085279</v>
      </c>
      <c r="F327" s="287" t="str">
        <f>'Int. Sensitivity-vert'!F327</f>
        <v>C</v>
      </c>
      <c r="G327" s="312">
        <f>'Int. Sensitivity-vert'!G327</f>
        <v>3.0181</v>
      </c>
      <c r="H327" s="288">
        <f>'Int. Sensitivity-vert'!H327</f>
        <v>5.7544279355739185</v>
      </c>
      <c r="I327" s="313" t="str">
        <f>'Int. Sensitivity-vert'!I327</f>
        <v>C</v>
      </c>
    </row>
    <row r="328" spans="1:9" x14ac:dyDescent="0.25">
      <c r="A328" s="342">
        <v>1100</v>
      </c>
      <c r="B328" s="342">
        <v>35</v>
      </c>
      <c r="C328" s="342">
        <v>3</v>
      </c>
      <c r="D328" s="342" t="s">
        <v>266</v>
      </c>
      <c r="E328" s="312">
        <f>'Int. Sensitivity-vert'!E328</f>
        <v>3.1218169607519459</v>
      </c>
      <c r="F328" s="287" t="str">
        <f>'Int. Sensitivity-vert'!F328</f>
        <v>C</v>
      </c>
      <c r="G328" s="312">
        <f>'Int. Sensitivity-vert'!G328</f>
        <v>3.0951</v>
      </c>
      <c r="H328" s="288">
        <f>'Int. Sensitivity-vert'!H328</f>
        <v>6.2397853374510639</v>
      </c>
      <c r="I328" s="313" t="str">
        <f>'Int. Sensitivity-vert'!I328</f>
        <v>C</v>
      </c>
    </row>
    <row r="329" spans="1:9" x14ac:dyDescent="0.25">
      <c r="A329" s="342">
        <v>1200</v>
      </c>
      <c r="B329" s="342">
        <v>35</v>
      </c>
      <c r="C329" s="342">
        <v>3</v>
      </c>
      <c r="D329" s="342" t="s">
        <v>266</v>
      </c>
      <c r="E329" s="312">
        <f>'Int. Sensitivity-vert'!E329</f>
        <v>3.2422086274186128</v>
      </c>
      <c r="F329" s="287" t="str">
        <f>'Int. Sensitivity-vert'!F329</f>
        <v>C</v>
      </c>
      <c r="G329" s="312">
        <f>'Int. Sensitivity-vert'!G329</f>
        <v>3.1720999999999999</v>
      </c>
      <c r="H329" s="288">
        <f>'Int. Sensitivity-vert'!H329</f>
        <v>6.7161070208800009</v>
      </c>
      <c r="I329" s="313" t="str">
        <f>'Int. Sensitivity-vert'!I329</f>
        <v>C</v>
      </c>
    </row>
    <row r="330" spans="1:9" x14ac:dyDescent="0.25">
      <c r="A330" s="342">
        <v>100</v>
      </c>
      <c r="B330" s="342">
        <v>45</v>
      </c>
      <c r="C330" s="342">
        <v>3</v>
      </c>
      <c r="D330" s="342" t="s">
        <v>266</v>
      </c>
      <c r="E330" s="312">
        <f>'Int. Sensitivity-vert'!E330</f>
        <v>1.9482336274186127</v>
      </c>
      <c r="F330" s="287" t="str">
        <f>'Int. Sensitivity-vert'!F330</f>
        <v>A</v>
      </c>
      <c r="G330" s="312">
        <f>'Int. Sensitivity-vert'!G330</f>
        <v>2.3250999999999995</v>
      </c>
      <c r="H330" s="288">
        <f>'Int. Sensitivity-vert'!H330</f>
        <v>0.83388453301134269</v>
      </c>
      <c r="I330" s="313" t="str">
        <f>'Int. Sensitivity-vert'!I330</f>
        <v>B</v>
      </c>
    </row>
    <row r="331" spans="1:9" x14ac:dyDescent="0.25">
      <c r="A331" s="342">
        <v>200</v>
      </c>
      <c r="B331" s="342">
        <v>45</v>
      </c>
      <c r="C331" s="342">
        <v>3</v>
      </c>
      <c r="D331" s="342" t="s">
        <v>266</v>
      </c>
      <c r="E331" s="312">
        <f>'Int. Sensitivity-vert'!E331</f>
        <v>2.0989586274186127</v>
      </c>
      <c r="F331" s="287" t="str">
        <f>'Int. Sensitivity-vert'!F331</f>
        <v>B</v>
      </c>
      <c r="G331" s="312">
        <f>'Int. Sensitivity-vert'!G331</f>
        <v>2.4020999999999995</v>
      </c>
      <c r="H331" s="288">
        <f>'Int. Sensitivity-vert'!H331</f>
        <v>1.6514218377188707</v>
      </c>
      <c r="I331" s="313" t="str">
        <f>'Int. Sensitivity-vert'!I331</f>
        <v>B</v>
      </c>
    </row>
    <row r="332" spans="1:9" x14ac:dyDescent="0.25">
      <c r="A332" s="342">
        <v>300</v>
      </c>
      <c r="B332" s="342">
        <v>45</v>
      </c>
      <c r="C332" s="342">
        <v>3</v>
      </c>
      <c r="D332" s="342" t="s">
        <v>266</v>
      </c>
      <c r="E332" s="312">
        <f>'Int. Sensitivity-vert'!E332</f>
        <v>2.2496836274186127</v>
      </c>
      <c r="F332" s="287" t="str">
        <f>'Int. Sensitivity-vert'!F332</f>
        <v>B</v>
      </c>
      <c r="G332" s="312">
        <f>'Int. Sensitivity-vert'!G332</f>
        <v>2.4790999999999994</v>
      </c>
      <c r="H332" s="288">
        <f>'Int. Sensitivity-vert'!H332</f>
        <v>2.357325652433417</v>
      </c>
      <c r="I332" s="313" t="str">
        <f>'Int. Sensitivity-vert'!I332</f>
        <v>B</v>
      </c>
    </row>
    <row r="333" spans="1:9" x14ac:dyDescent="0.25">
      <c r="A333" s="342">
        <v>400</v>
      </c>
      <c r="B333" s="342">
        <v>45</v>
      </c>
      <c r="C333" s="342">
        <v>3</v>
      </c>
      <c r="D333" s="342" t="s">
        <v>266</v>
      </c>
      <c r="E333" s="312">
        <f>'Int. Sensitivity-vert'!E333</f>
        <v>2.4004086274186127</v>
      </c>
      <c r="F333" s="287" t="str">
        <f>'Int. Sensitivity-vert'!F333</f>
        <v>B</v>
      </c>
      <c r="G333" s="312">
        <f>'Int. Sensitivity-vert'!G333</f>
        <v>2.5560999999999994</v>
      </c>
      <c r="H333" s="288">
        <f>'Int. Sensitivity-vert'!H333</f>
        <v>3.0180864477383942</v>
      </c>
      <c r="I333" s="313" t="str">
        <f>'Int. Sensitivity-vert'!I333</f>
        <v>B</v>
      </c>
    </row>
    <row r="334" spans="1:9" x14ac:dyDescent="0.25">
      <c r="A334" s="342">
        <v>500</v>
      </c>
      <c r="B334" s="342">
        <v>45</v>
      </c>
      <c r="C334" s="342">
        <v>3</v>
      </c>
      <c r="D334" s="342" t="s">
        <v>266</v>
      </c>
      <c r="E334" s="312">
        <f>'Int. Sensitivity-vert'!E334</f>
        <v>2.5511336274186127</v>
      </c>
      <c r="F334" s="287" t="str">
        <f>'Int. Sensitivity-vert'!F334</f>
        <v>B</v>
      </c>
      <c r="G334" s="312">
        <f>'Int. Sensitivity-vert'!G334</f>
        <v>2.6330999999999993</v>
      </c>
      <c r="H334" s="288">
        <f>'Int. Sensitivity-vert'!H334</f>
        <v>3.6544939339133622</v>
      </c>
      <c r="I334" s="313" t="str">
        <f>'Int. Sensitivity-vert'!I334</f>
        <v>B</v>
      </c>
    </row>
    <row r="335" spans="1:9" x14ac:dyDescent="0.25">
      <c r="A335" s="342">
        <v>600</v>
      </c>
      <c r="B335" s="342">
        <v>45</v>
      </c>
      <c r="C335" s="342">
        <v>3</v>
      </c>
      <c r="D335" s="342" t="s">
        <v>266</v>
      </c>
      <c r="E335" s="312">
        <f>'Int. Sensitivity-vert'!E335</f>
        <v>2.7018586274186127</v>
      </c>
      <c r="F335" s="287" t="str">
        <f>'Int. Sensitivity-vert'!F335</f>
        <v>B</v>
      </c>
      <c r="G335" s="312">
        <f>'Int. Sensitivity-vert'!G335</f>
        <v>2.7100999999999993</v>
      </c>
      <c r="H335" s="288">
        <f>'Int. Sensitivity-vert'!H335</f>
        <v>4.2754473019837631</v>
      </c>
      <c r="I335" s="313" t="str">
        <f>'Int. Sensitivity-vert'!I335</f>
        <v>B</v>
      </c>
    </row>
    <row r="336" spans="1:9" x14ac:dyDescent="0.25">
      <c r="A336" s="342">
        <v>700</v>
      </c>
      <c r="B336" s="342">
        <v>45</v>
      </c>
      <c r="C336" s="342">
        <v>3</v>
      </c>
      <c r="D336" s="342" t="s">
        <v>266</v>
      </c>
      <c r="E336" s="312">
        <f>'Int. Sensitivity-vert'!E336</f>
        <v>2.8525836274186127</v>
      </c>
      <c r="F336" s="287" t="str">
        <f>'Int. Sensitivity-vert'!F336</f>
        <v>C</v>
      </c>
      <c r="G336" s="312">
        <f>'Int. Sensitivity-vert'!G336</f>
        <v>2.7870999999999992</v>
      </c>
      <c r="H336" s="288">
        <f>'Int. Sensitivity-vert'!H336</f>
        <v>4.88553984153328</v>
      </c>
      <c r="I336" s="313" t="str">
        <f>'Int. Sensitivity-vert'!I336</f>
        <v>C</v>
      </c>
    </row>
    <row r="337" spans="1:9" x14ac:dyDescent="0.25">
      <c r="A337" s="342">
        <v>800</v>
      </c>
      <c r="B337" s="342">
        <v>45</v>
      </c>
      <c r="C337" s="342">
        <v>3</v>
      </c>
      <c r="D337" s="342" t="s">
        <v>266</v>
      </c>
      <c r="E337" s="312">
        <f>'Int. Sensitivity-vert'!E337</f>
        <v>3.0033086274186123</v>
      </c>
      <c r="F337" s="287" t="str">
        <f>'Int. Sensitivity-vert'!F337</f>
        <v>C</v>
      </c>
      <c r="G337" s="312">
        <f>'Int. Sensitivity-vert'!G337</f>
        <v>2.8640999999999992</v>
      </c>
      <c r="H337" s="288">
        <f>'Int. Sensitivity-vert'!H337</f>
        <v>5.4866568887265519</v>
      </c>
      <c r="I337" s="313" t="str">
        <f>'Int. Sensitivity-vert'!I337</f>
        <v>C</v>
      </c>
    </row>
    <row r="338" spans="1:9" x14ac:dyDescent="0.25">
      <c r="A338" s="342">
        <v>900</v>
      </c>
      <c r="B338" s="342">
        <v>45</v>
      </c>
      <c r="C338" s="342">
        <v>3</v>
      </c>
      <c r="D338" s="342" t="s">
        <v>266</v>
      </c>
      <c r="E338" s="312">
        <f>'Int. Sensitivity-vert'!E338</f>
        <v>3.1540336274186127</v>
      </c>
      <c r="F338" s="287" t="str">
        <f>'Int. Sensitivity-vert'!F338</f>
        <v>C</v>
      </c>
      <c r="G338" s="312">
        <f>'Int. Sensitivity-vert'!G338</f>
        <v>2.9411</v>
      </c>
      <c r="H338" s="288">
        <f>'Int. Sensitivity-vert'!H338</f>
        <v>6.0795843932241782</v>
      </c>
      <c r="I338" s="313" t="str">
        <f>'Int. Sensitivity-vert'!I338</f>
        <v>C</v>
      </c>
    </row>
    <row r="339" spans="1:9" x14ac:dyDescent="0.25">
      <c r="A339" s="342">
        <v>1000</v>
      </c>
      <c r="B339" s="342">
        <v>45</v>
      </c>
      <c r="C339" s="342">
        <v>3</v>
      </c>
      <c r="D339" s="342" t="s">
        <v>266</v>
      </c>
      <c r="E339" s="312">
        <f>'Int. Sensitivity-vert'!E339</f>
        <v>3.3047586274186127</v>
      </c>
      <c r="F339" s="287" t="str">
        <f>'Int. Sensitivity-vert'!F339</f>
        <v>C</v>
      </c>
      <c r="G339" s="312">
        <f>'Int. Sensitivity-vert'!G339</f>
        <v>3.0181</v>
      </c>
      <c r="H339" s="288">
        <f>'Int. Sensitivity-vert'!H339</f>
        <v>6.6644279355739178</v>
      </c>
      <c r="I339" s="313" t="str">
        <f>'Int. Sensitivity-vert'!I339</f>
        <v>C</v>
      </c>
    </row>
    <row r="340" spans="1:9" x14ac:dyDescent="0.25">
      <c r="A340" s="342">
        <v>1100</v>
      </c>
      <c r="B340" s="342">
        <v>45</v>
      </c>
      <c r="C340" s="342">
        <v>3</v>
      </c>
      <c r="D340" s="342" t="s">
        <v>266</v>
      </c>
      <c r="E340" s="312">
        <f>'Int. Sensitivity-vert'!E340</f>
        <v>3.4554836274186127</v>
      </c>
      <c r="F340" s="287" t="str">
        <f>'Int. Sensitivity-vert'!F340</f>
        <v>C</v>
      </c>
      <c r="G340" s="312">
        <f>'Int. Sensitivity-vert'!G340</f>
        <v>3.0951</v>
      </c>
      <c r="H340" s="288">
        <f>'Int. Sensitivity-vert'!H340</f>
        <v>7.2407853374510633</v>
      </c>
      <c r="I340" s="313" t="str">
        <f>'Int. Sensitivity-vert'!I340</f>
        <v>C</v>
      </c>
    </row>
    <row r="341" spans="1:9" x14ac:dyDescent="0.25">
      <c r="A341" s="342">
        <v>1200</v>
      </c>
      <c r="B341" s="342">
        <v>45</v>
      </c>
      <c r="C341" s="342">
        <v>3</v>
      </c>
      <c r="D341" s="342" t="s">
        <v>266</v>
      </c>
      <c r="E341" s="312">
        <f>'Int. Sensitivity-vert'!E341</f>
        <v>3.6062086274186127</v>
      </c>
      <c r="F341" s="287" t="str">
        <f>'Int. Sensitivity-vert'!F341</f>
        <v>D</v>
      </c>
      <c r="G341" s="312">
        <f>'Int. Sensitivity-vert'!G341</f>
        <v>3.1720999999999999</v>
      </c>
      <c r="H341" s="288">
        <f>'Int. Sensitivity-vert'!H341</f>
        <v>7.8081070208800014</v>
      </c>
      <c r="I341" s="313" t="str">
        <f>'Int. Sensitivity-vert'!I341</f>
        <v>C</v>
      </c>
    </row>
    <row r="342" spans="1:9" x14ac:dyDescent="0.25">
      <c r="A342" s="342">
        <v>100</v>
      </c>
      <c r="B342" s="342">
        <v>15</v>
      </c>
      <c r="C342" s="342">
        <v>4</v>
      </c>
      <c r="D342" s="342" t="s">
        <v>266</v>
      </c>
      <c r="E342" s="312">
        <f>'Int. Sensitivity-vert'!E342</f>
        <v>2.0367420442435358</v>
      </c>
      <c r="F342" s="287" t="str">
        <f>'Int. Sensitivity-vert'!F342</f>
        <v>B</v>
      </c>
      <c r="G342" s="312">
        <f>'Int. Sensitivity-vert'!G342</f>
        <v>2.4894500000000002</v>
      </c>
      <c r="H342" s="288">
        <f>'Int. Sensitivity-vert'!H342</f>
        <v>0.89442249203321944</v>
      </c>
      <c r="I342" s="313" t="str">
        <f>'Int. Sensitivity-vert'!I342</f>
        <v>B</v>
      </c>
    </row>
    <row r="343" spans="1:9" x14ac:dyDescent="0.25">
      <c r="A343" s="342">
        <v>200</v>
      </c>
      <c r="B343" s="342">
        <v>15</v>
      </c>
      <c r="C343" s="342">
        <v>4</v>
      </c>
      <c r="D343" s="342" t="s">
        <v>266</v>
      </c>
      <c r="E343" s="312">
        <f>'Int. Sensitivity-vert'!E343</f>
        <v>2.0850920442435354</v>
      </c>
      <c r="F343" s="287" t="str">
        <f>'Int. Sensitivity-vert'!F343</f>
        <v>B</v>
      </c>
      <c r="G343" s="312">
        <f>'Int. Sensitivity-vert'!G343</f>
        <v>2.5471999999999997</v>
      </c>
      <c r="H343" s="288">
        <f>'Int. Sensitivity-vert'!H343</f>
        <v>1.4345329986638018</v>
      </c>
      <c r="I343" s="313" t="str">
        <f>'Int. Sensitivity-vert'!I343</f>
        <v>B</v>
      </c>
    </row>
    <row r="344" spans="1:9" x14ac:dyDescent="0.25">
      <c r="A344" s="342">
        <v>300</v>
      </c>
      <c r="B344" s="342">
        <v>15</v>
      </c>
      <c r="C344" s="342">
        <v>4</v>
      </c>
      <c r="D344" s="342" t="s">
        <v>266</v>
      </c>
      <c r="E344" s="312">
        <f>'Int. Sensitivity-vert'!E344</f>
        <v>2.1334420442435356</v>
      </c>
      <c r="F344" s="287" t="str">
        <f>'Int. Sensitivity-vert'!F344</f>
        <v>B</v>
      </c>
      <c r="G344" s="312">
        <f>'Int. Sensitivity-vert'!G344</f>
        <v>2.6049500000000001</v>
      </c>
      <c r="H344" s="288">
        <f>'Int. Sensitivity-vert'!H344</f>
        <v>1.8640875292358934</v>
      </c>
      <c r="I344" s="313" t="str">
        <f>'Int. Sensitivity-vert'!I344</f>
        <v>B</v>
      </c>
    </row>
    <row r="345" spans="1:9" x14ac:dyDescent="0.25">
      <c r="A345" s="342">
        <v>400</v>
      </c>
      <c r="B345" s="342">
        <v>15</v>
      </c>
      <c r="C345" s="342">
        <v>4</v>
      </c>
      <c r="D345" s="342" t="s">
        <v>266</v>
      </c>
      <c r="E345" s="312">
        <f>'Int. Sensitivity-vert'!E345</f>
        <v>2.1817920442435357</v>
      </c>
      <c r="F345" s="287" t="str">
        <f>'Int. Sensitivity-vert'!F345</f>
        <v>B</v>
      </c>
      <c r="G345" s="312">
        <f>'Int. Sensitivity-vert'!G345</f>
        <v>2.6626999999999996</v>
      </c>
      <c r="H345" s="288">
        <f>'Int. Sensitivity-vert'!H345</f>
        <v>2.2499770214665875</v>
      </c>
      <c r="I345" s="313" t="str">
        <f>'Int. Sensitivity-vert'!I345</f>
        <v>B</v>
      </c>
    </row>
    <row r="346" spans="1:9" x14ac:dyDescent="0.25">
      <c r="A346" s="342">
        <v>500</v>
      </c>
      <c r="B346" s="342">
        <v>15</v>
      </c>
      <c r="C346" s="342">
        <v>4</v>
      </c>
      <c r="D346" s="342" t="s">
        <v>266</v>
      </c>
      <c r="E346" s="312">
        <f>'Int. Sensitivity-vert'!E346</f>
        <v>2.2301420442435353</v>
      </c>
      <c r="F346" s="287" t="str">
        <f>'Int. Sensitivity-vert'!F346</f>
        <v>B</v>
      </c>
      <c r="G346" s="312">
        <f>'Int. Sensitivity-vert'!G346</f>
        <v>2.72045</v>
      </c>
      <c r="H346" s="288">
        <f>'Int. Sensitivity-vert'!H346</f>
        <v>2.613302362273318</v>
      </c>
      <c r="I346" s="313" t="str">
        <f>'Int. Sensitivity-vert'!I346</f>
        <v>B</v>
      </c>
    </row>
    <row r="347" spans="1:9" x14ac:dyDescent="0.25">
      <c r="A347" s="342">
        <v>600</v>
      </c>
      <c r="B347" s="342">
        <v>15</v>
      </c>
      <c r="C347" s="342">
        <v>4</v>
      </c>
      <c r="D347" s="342" t="s">
        <v>266</v>
      </c>
      <c r="E347" s="312">
        <f>'Int. Sensitivity-vert'!E347</f>
        <v>2.2784920442435359</v>
      </c>
      <c r="F347" s="287" t="str">
        <f>'Int. Sensitivity-vert'!F347</f>
        <v>B</v>
      </c>
      <c r="G347" s="312">
        <f>'Int. Sensitivity-vert'!G347</f>
        <v>2.7781999999999996</v>
      </c>
      <c r="H347" s="288">
        <f>'Int. Sensitivity-vert'!H347</f>
        <v>2.9624646475560303</v>
      </c>
      <c r="I347" s="313" t="str">
        <f>'Int. Sensitivity-vert'!I347</f>
        <v>C</v>
      </c>
    </row>
    <row r="348" spans="1:9" x14ac:dyDescent="0.25">
      <c r="A348" s="342">
        <v>700</v>
      </c>
      <c r="B348" s="342">
        <v>15</v>
      </c>
      <c r="C348" s="342">
        <v>4</v>
      </c>
      <c r="D348" s="342" t="s">
        <v>266</v>
      </c>
      <c r="E348" s="312">
        <f>'Int. Sensitivity-vert'!E348</f>
        <v>2.326842044243536</v>
      </c>
      <c r="F348" s="287" t="str">
        <f>'Int. Sensitivity-vert'!F348</f>
        <v>B</v>
      </c>
      <c r="G348" s="312">
        <f>'Int. Sensitivity-vert'!G348</f>
        <v>2.83595</v>
      </c>
      <c r="H348" s="288">
        <f>'Int. Sensitivity-vert'!H348</f>
        <v>3.3017699613754075</v>
      </c>
      <c r="I348" s="313" t="str">
        <f>'Int. Sensitivity-vert'!I348</f>
        <v>C</v>
      </c>
    </row>
    <row r="349" spans="1:9" x14ac:dyDescent="0.25">
      <c r="A349" s="342">
        <v>800</v>
      </c>
      <c r="B349" s="342">
        <v>15</v>
      </c>
      <c r="C349" s="342">
        <v>4</v>
      </c>
      <c r="D349" s="342" t="s">
        <v>266</v>
      </c>
      <c r="E349" s="312">
        <f>'Int. Sensitivity-vert'!E349</f>
        <v>2.3751920442435357</v>
      </c>
      <c r="F349" s="287" t="str">
        <f>'Int. Sensitivity-vert'!F349</f>
        <v>B</v>
      </c>
      <c r="G349" s="312">
        <f>'Int. Sensitivity-vert'!G349</f>
        <v>2.8936999999999995</v>
      </c>
      <c r="H349" s="288">
        <f>'Int. Sensitivity-vert'!H349</f>
        <v>3.6328970666052749</v>
      </c>
      <c r="I349" s="313" t="str">
        <f>'Int. Sensitivity-vert'!I349</f>
        <v>C</v>
      </c>
    </row>
    <row r="350" spans="1:9" x14ac:dyDescent="0.25">
      <c r="A350" s="342">
        <v>900</v>
      </c>
      <c r="B350" s="342">
        <v>15</v>
      </c>
      <c r="C350" s="342">
        <v>4</v>
      </c>
      <c r="D350" s="342" t="s">
        <v>266</v>
      </c>
      <c r="E350" s="312">
        <f>'Int. Sensitivity-vert'!E350</f>
        <v>2.4235420442435358</v>
      </c>
      <c r="F350" s="287" t="str">
        <f>'Int. Sensitivity-vert'!F350</f>
        <v>B</v>
      </c>
      <c r="G350" s="312">
        <f>'Int. Sensitivity-vert'!G350</f>
        <v>2.9514499999999999</v>
      </c>
      <c r="H350" s="288">
        <f>'Int. Sensitivity-vert'!H350</f>
        <v>3.9563444687958009</v>
      </c>
      <c r="I350" s="313" t="str">
        <f>'Int. Sensitivity-vert'!I350</f>
        <v>C</v>
      </c>
    </row>
    <row r="351" spans="1:9" x14ac:dyDescent="0.25">
      <c r="A351" s="342">
        <v>1000</v>
      </c>
      <c r="B351" s="342">
        <v>15</v>
      </c>
      <c r="C351" s="342">
        <v>4</v>
      </c>
      <c r="D351" s="342" t="s">
        <v>266</v>
      </c>
      <c r="E351" s="312">
        <f>'Int. Sensitivity-vert'!E351</f>
        <v>2.4718920442435355</v>
      </c>
      <c r="F351" s="287" t="str">
        <f>'Int. Sensitivity-vert'!F351</f>
        <v>B</v>
      </c>
      <c r="G351" s="312">
        <f>'Int. Sensitivity-vert'!G351</f>
        <v>3.0091999999999994</v>
      </c>
      <c r="H351" s="288">
        <f>'Int. Sensitivity-vert'!H351</f>
        <v>4.2718556657208966</v>
      </c>
      <c r="I351" s="313" t="str">
        <f>'Int. Sensitivity-vert'!I351</f>
        <v>C</v>
      </c>
    </row>
    <row r="352" spans="1:9" x14ac:dyDescent="0.25">
      <c r="A352" s="342">
        <v>1100</v>
      </c>
      <c r="B352" s="342">
        <v>15</v>
      </c>
      <c r="C352" s="342">
        <v>4</v>
      </c>
      <c r="D352" s="342" t="s">
        <v>266</v>
      </c>
      <c r="E352" s="312">
        <f>'Int. Sensitivity-vert'!E352</f>
        <v>2.5202420442435356</v>
      </c>
      <c r="F352" s="287" t="str">
        <f>'Int. Sensitivity-vert'!F352</f>
        <v>B</v>
      </c>
      <c r="G352" s="312">
        <f>'Int. Sensitivity-vert'!G352</f>
        <v>3.0669499999999998</v>
      </c>
      <c r="H352" s="288">
        <f>'Int. Sensitivity-vert'!H352</f>
        <v>4.5788372882687165</v>
      </c>
      <c r="I352" s="313" t="str">
        <f>'Int. Sensitivity-vert'!I352</f>
        <v>C</v>
      </c>
    </row>
    <row r="353" spans="1:9" x14ac:dyDescent="0.25">
      <c r="A353" s="342">
        <v>1200</v>
      </c>
      <c r="B353" s="342">
        <v>15</v>
      </c>
      <c r="C353" s="342">
        <v>4</v>
      </c>
      <c r="D353" s="342" t="s">
        <v>266</v>
      </c>
      <c r="E353" s="312">
        <f>'Int. Sensitivity-vert'!E353</f>
        <v>2.5685920442435357</v>
      </c>
      <c r="F353" s="287" t="str">
        <f>'Int. Sensitivity-vert'!F353</f>
        <v>B</v>
      </c>
      <c r="G353" s="312">
        <f>'Int. Sensitivity-vert'!G353</f>
        <v>3.1246999999999994</v>
      </c>
      <c r="H353" s="288">
        <f>'Int. Sensitivity-vert'!H353</f>
        <v>4.8767726832010565</v>
      </c>
      <c r="I353" s="313" t="str">
        <f>'Int. Sensitivity-vert'!I353</f>
        <v>C</v>
      </c>
    </row>
    <row r="354" spans="1:9" x14ac:dyDescent="0.25">
      <c r="A354" s="342">
        <v>100</v>
      </c>
      <c r="B354" s="342">
        <v>25</v>
      </c>
      <c r="C354" s="342">
        <v>4</v>
      </c>
      <c r="D354" s="342" t="s">
        <v>266</v>
      </c>
      <c r="E354" s="312">
        <f>'Int. Sensitivity-vert'!E354</f>
        <v>2.0594920442435356</v>
      </c>
      <c r="F354" s="287" t="str">
        <f>'Int. Sensitivity-vert'!F354</f>
        <v>B</v>
      </c>
      <c r="G354" s="312">
        <f>'Int. Sensitivity-vert'!G354</f>
        <v>2.4894500000000002</v>
      </c>
      <c r="H354" s="288">
        <f>'Int. Sensitivity-vert'!H354</f>
        <v>0.98542249203321952</v>
      </c>
      <c r="I354" s="313" t="str">
        <f>'Int. Sensitivity-vert'!I354</f>
        <v>B</v>
      </c>
    </row>
    <row r="355" spans="1:9" x14ac:dyDescent="0.25">
      <c r="A355" s="342">
        <v>200</v>
      </c>
      <c r="B355" s="342">
        <v>25</v>
      </c>
      <c r="C355" s="342">
        <v>4</v>
      </c>
      <c r="D355" s="342" t="s">
        <v>266</v>
      </c>
      <c r="E355" s="312">
        <f>'Int. Sensitivity-vert'!E355</f>
        <v>2.1305920442435355</v>
      </c>
      <c r="F355" s="287" t="str">
        <f>'Int. Sensitivity-vert'!F355</f>
        <v>B</v>
      </c>
      <c r="G355" s="312">
        <f>'Int. Sensitivity-vert'!G355</f>
        <v>2.5471999999999997</v>
      </c>
      <c r="H355" s="288">
        <f>'Int. Sensitivity-vert'!H355</f>
        <v>1.6165329986638017</v>
      </c>
      <c r="I355" s="313" t="str">
        <f>'Int. Sensitivity-vert'!I355</f>
        <v>B</v>
      </c>
    </row>
    <row r="356" spans="1:9" x14ac:dyDescent="0.25">
      <c r="A356" s="342">
        <v>300</v>
      </c>
      <c r="B356" s="342">
        <v>25</v>
      </c>
      <c r="C356" s="342">
        <v>4</v>
      </c>
      <c r="D356" s="342" t="s">
        <v>266</v>
      </c>
      <c r="E356" s="312">
        <f>'Int. Sensitivity-vert'!E356</f>
        <v>2.2016920442435355</v>
      </c>
      <c r="F356" s="287" t="str">
        <f>'Int. Sensitivity-vert'!F356</f>
        <v>B</v>
      </c>
      <c r="G356" s="312">
        <f>'Int. Sensitivity-vert'!G356</f>
        <v>2.6049500000000001</v>
      </c>
      <c r="H356" s="288">
        <f>'Int. Sensitivity-vert'!H356</f>
        <v>2.1370875292358935</v>
      </c>
      <c r="I356" s="313" t="str">
        <f>'Int. Sensitivity-vert'!I356</f>
        <v>B</v>
      </c>
    </row>
    <row r="357" spans="1:9" x14ac:dyDescent="0.25">
      <c r="A357" s="342">
        <v>400</v>
      </c>
      <c r="B357" s="342">
        <v>25</v>
      </c>
      <c r="C357" s="342">
        <v>4</v>
      </c>
      <c r="D357" s="342" t="s">
        <v>266</v>
      </c>
      <c r="E357" s="312">
        <f>'Int. Sensitivity-vert'!E357</f>
        <v>2.2727920442435359</v>
      </c>
      <c r="F357" s="287" t="str">
        <f>'Int. Sensitivity-vert'!F357</f>
        <v>B</v>
      </c>
      <c r="G357" s="312">
        <f>'Int. Sensitivity-vert'!G357</f>
        <v>2.6626999999999996</v>
      </c>
      <c r="H357" s="288">
        <f>'Int. Sensitivity-vert'!H357</f>
        <v>2.6139770214665874</v>
      </c>
      <c r="I357" s="313" t="str">
        <f>'Int. Sensitivity-vert'!I357</f>
        <v>B</v>
      </c>
    </row>
    <row r="358" spans="1:9" x14ac:dyDescent="0.25">
      <c r="A358" s="342">
        <v>500</v>
      </c>
      <c r="B358" s="342">
        <v>25</v>
      </c>
      <c r="C358" s="342">
        <v>4</v>
      </c>
      <c r="D358" s="342" t="s">
        <v>266</v>
      </c>
      <c r="E358" s="312">
        <f>'Int. Sensitivity-vert'!E358</f>
        <v>2.3438920442435354</v>
      </c>
      <c r="F358" s="287" t="str">
        <f>'Int. Sensitivity-vert'!F358</f>
        <v>B</v>
      </c>
      <c r="G358" s="312">
        <f>'Int. Sensitivity-vert'!G358</f>
        <v>2.72045</v>
      </c>
      <c r="H358" s="288">
        <f>'Int. Sensitivity-vert'!H358</f>
        <v>3.0683023622733181</v>
      </c>
      <c r="I358" s="313" t="str">
        <f>'Int. Sensitivity-vert'!I358</f>
        <v>B</v>
      </c>
    </row>
    <row r="359" spans="1:9" x14ac:dyDescent="0.25">
      <c r="A359" s="342">
        <v>600</v>
      </c>
      <c r="B359" s="342">
        <v>25</v>
      </c>
      <c r="C359" s="342">
        <v>4</v>
      </c>
      <c r="D359" s="342" t="s">
        <v>266</v>
      </c>
      <c r="E359" s="312">
        <f>'Int. Sensitivity-vert'!E359</f>
        <v>2.4149920442435358</v>
      </c>
      <c r="F359" s="287" t="str">
        <f>'Int. Sensitivity-vert'!F359</f>
        <v>B</v>
      </c>
      <c r="G359" s="312">
        <f>'Int. Sensitivity-vert'!G359</f>
        <v>2.7781999999999996</v>
      </c>
      <c r="H359" s="288">
        <f>'Int. Sensitivity-vert'!H359</f>
        <v>3.5084646475560302</v>
      </c>
      <c r="I359" s="313" t="str">
        <f>'Int. Sensitivity-vert'!I359</f>
        <v>C</v>
      </c>
    </row>
    <row r="360" spans="1:9" x14ac:dyDescent="0.25">
      <c r="A360" s="342">
        <v>700</v>
      </c>
      <c r="B360" s="342">
        <v>25</v>
      </c>
      <c r="C360" s="342">
        <v>4</v>
      </c>
      <c r="D360" s="342" t="s">
        <v>266</v>
      </c>
      <c r="E360" s="312">
        <f>'Int. Sensitivity-vert'!E360</f>
        <v>2.4860920442435357</v>
      </c>
      <c r="F360" s="287" t="str">
        <f>'Int. Sensitivity-vert'!F360</f>
        <v>B</v>
      </c>
      <c r="G360" s="312">
        <f>'Int. Sensitivity-vert'!G360</f>
        <v>2.83595</v>
      </c>
      <c r="H360" s="288">
        <f>'Int. Sensitivity-vert'!H360</f>
        <v>3.9387699613754075</v>
      </c>
      <c r="I360" s="313" t="str">
        <f>'Int. Sensitivity-vert'!I360</f>
        <v>C</v>
      </c>
    </row>
    <row r="361" spans="1:9" x14ac:dyDescent="0.25">
      <c r="A361" s="342">
        <v>800</v>
      </c>
      <c r="B361" s="342">
        <v>25</v>
      </c>
      <c r="C361" s="342">
        <v>4</v>
      </c>
      <c r="D361" s="342" t="s">
        <v>266</v>
      </c>
      <c r="E361" s="312">
        <f>'Int. Sensitivity-vert'!E361</f>
        <v>2.5571920442435356</v>
      </c>
      <c r="F361" s="287" t="str">
        <f>'Int. Sensitivity-vert'!F361</f>
        <v>B</v>
      </c>
      <c r="G361" s="312">
        <f>'Int. Sensitivity-vert'!G361</f>
        <v>2.8936999999999995</v>
      </c>
      <c r="H361" s="288">
        <f>'Int. Sensitivity-vert'!H361</f>
        <v>4.3608970666052755</v>
      </c>
      <c r="I361" s="313" t="str">
        <f>'Int. Sensitivity-vert'!I361</f>
        <v>C</v>
      </c>
    </row>
    <row r="362" spans="1:9" x14ac:dyDescent="0.25">
      <c r="A362" s="342">
        <v>900</v>
      </c>
      <c r="B362" s="342">
        <v>25</v>
      </c>
      <c r="C362" s="342">
        <v>4</v>
      </c>
      <c r="D362" s="342" t="s">
        <v>266</v>
      </c>
      <c r="E362" s="312">
        <f>'Int. Sensitivity-vert'!E362</f>
        <v>2.6282920442435356</v>
      </c>
      <c r="F362" s="287" t="str">
        <f>'Int. Sensitivity-vert'!F362</f>
        <v>B</v>
      </c>
      <c r="G362" s="312">
        <f>'Int. Sensitivity-vert'!G362</f>
        <v>2.9514499999999999</v>
      </c>
      <c r="H362" s="288">
        <f>'Int. Sensitivity-vert'!H362</f>
        <v>4.7753444687958009</v>
      </c>
      <c r="I362" s="313" t="str">
        <f>'Int. Sensitivity-vert'!I362</f>
        <v>C</v>
      </c>
    </row>
    <row r="363" spans="1:9" x14ac:dyDescent="0.25">
      <c r="A363" s="342">
        <v>1000</v>
      </c>
      <c r="B363" s="342">
        <v>25</v>
      </c>
      <c r="C363" s="342">
        <v>4</v>
      </c>
      <c r="D363" s="342" t="s">
        <v>266</v>
      </c>
      <c r="E363" s="312">
        <f>'Int. Sensitivity-vert'!E363</f>
        <v>2.6993920442435355</v>
      </c>
      <c r="F363" s="287" t="str">
        <f>'Int. Sensitivity-vert'!F363</f>
        <v>B</v>
      </c>
      <c r="G363" s="312">
        <f>'Int. Sensitivity-vert'!G363</f>
        <v>3.0091999999999994</v>
      </c>
      <c r="H363" s="288">
        <f>'Int. Sensitivity-vert'!H363</f>
        <v>5.1818556657208967</v>
      </c>
      <c r="I363" s="313" t="str">
        <f>'Int. Sensitivity-vert'!I363</f>
        <v>C</v>
      </c>
    </row>
    <row r="364" spans="1:9" x14ac:dyDescent="0.25">
      <c r="A364" s="342">
        <v>1100</v>
      </c>
      <c r="B364" s="342">
        <v>25</v>
      </c>
      <c r="C364" s="342">
        <v>4</v>
      </c>
      <c r="D364" s="342" t="s">
        <v>266</v>
      </c>
      <c r="E364" s="312">
        <f>'Int. Sensitivity-vert'!E364</f>
        <v>2.7704920442435355</v>
      </c>
      <c r="F364" s="287" t="str">
        <f>'Int. Sensitivity-vert'!F364</f>
        <v>C</v>
      </c>
      <c r="G364" s="312">
        <f>'Int. Sensitivity-vert'!G364</f>
        <v>3.0669499999999998</v>
      </c>
      <c r="H364" s="288">
        <f>'Int. Sensitivity-vert'!H364</f>
        <v>5.5798372882687168</v>
      </c>
      <c r="I364" s="313" t="str">
        <f>'Int. Sensitivity-vert'!I364</f>
        <v>C</v>
      </c>
    </row>
    <row r="365" spans="1:9" x14ac:dyDescent="0.25">
      <c r="A365" s="342">
        <v>1200</v>
      </c>
      <c r="B365" s="342">
        <v>25</v>
      </c>
      <c r="C365" s="342">
        <v>4</v>
      </c>
      <c r="D365" s="342" t="s">
        <v>266</v>
      </c>
      <c r="E365" s="312">
        <f>'Int. Sensitivity-vert'!E365</f>
        <v>2.8415920442435358</v>
      </c>
      <c r="F365" s="287" t="str">
        <f>'Int. Sensitivity-vert'!F365</f>
        <v>C</v>
      </c>
      <c r="G365" s="312">
        <f>'Int. Sensitivity-vert'!G365</f>
        <v>3.1246999999999994</v>
      </c>
      <c r="H365" s="288">
        <f>'Int. Sensitivity-vert'!H365</f>
        <v>5.9687726832010561</v>
      </c>
      <c r="I365" s="313" t="str">
        <f>'Int. Sensitivity-vert'!I365</f>
        <v>C</v>
      </c>
    </row>
    <row r="366" spans="1:9" x14ac:dyDescent="0.25">
      <c r="A366" s="342">
        <v>100</v>
      </c>
      <c r="B366" s="342">
        <v>35</v>
      </c>
      <c r="C366" s="342">
        <v>4</v>
      </c>
      <c r="D366" s="342" t="s">
        <v>266</v>
      </c>
      <c r="E366" s="312">
        <f>'Int. Sensitivity-vert'!E366</f>
        <v>2.0822420442435359</v>
      </c>
      <c r="F366" s="287" t="str">
        <f>'Int. Sensitivity-vert'!F366</f>
        <v>B</v>
      </c>
      <c r="G366" s="312">
        <f>'Int. Sensitivity-vert'!G366</f>
        <v>2.4894500000000002</v>
      </c>
      <c r="H366" s="288">
        <f>'Int. Sensitivity-vert'!H366</f>
        <v>1.0764224920332195</v>
      </c>
      <c r="I366" s="313" t="str">
        <f>'Int. Sensitivity-vert'!I366</f>
        <v>B</v>
      </c>
    </row>
    <row r="367" spans="1:9" x14ac:dyDescent="0.25">
      <c r="A367" s="342">
        <v>200</v>
      </c>
      <c r="B367" s="342">
        <v>35</v>
      </c>
      <c r="C367" s="342">
        <v>4</v>
      </c>
      <c r="D367" s="342" t="s">
        <v>266</v>
      </c>
      <c r="E367" s="312">
        <f>'Int. Sensitivity-vert'!E367</f>
        <v>2.1760920442435356</v>
      </c>
      <c r="F367" s="287" t="str">
        <f>'Int. Sensitivity-vert'!F367</f>
        <v>B</v>
      </c>
      <c r="G367" s="312">
        <f>'Int. Sensitivity-vert'!G367</f>
        <v>2.5471999999999997</v>
      </c>
      <c r="H367" s="288">
        <f>'Int. Sensitivity-vert'!H367</f>
        <v>1.7985329986638017</v>
      </c>
      <c r="I367" s="313" t="str">
        <f>'Int. Sensitivity-vert'!I367</f>
        <v>B</v>
      </c>
    </row>
    <row r="368" spans="1:9" x14ac:dyDescent="0.25">
      <c r="A368" s="342">
        <v>300</v>
      </c>
      <c r="B368" s="342">
        <v>35</v>
      </c>
      <c r="C368" s="342">
        <v>4</v>
      </c>
      <c r="D368" s="342" t="s">
        <v>266</v>
      </c>
      <c r="E368" s="312">
        <f>'Int. Sensitivity-vert'!E368</f>
        <v>2.2699420442435359</v>
      </c>
      <c r="F368" s="287" t="str">
        <f>'Int. Sensitivity-vert'!F368</f>
        <v>B</v>
      </c>
      <c r="G368" s="312">
        <f>'Int. Sensitivity-vert'!G368</f>
        <v>2.6049500000000001</v>
      </c>
      <c r="H368" s="288">
        <f>'Int. Sensitivity-vert'!H368</f>
        <v>2.4100875292358932</v>
      </c>
      <c r="I368" s="313" t="str">
        <f>'Int. Sensitivity-vert'!I368</f>
        <v>B</v>
      </c>
    </row>
    <row r="369" spans="1:9" x14ac:dyDescent="0.25">
      <c r="A369" s="342">
        <v>400</v>
      </c>
      <c r="B369" s="342">
        <v>35</v>
      </c>
      <c r="C369" s="342">
        <v>4</v>
      </c>
      <c r="D369" s="342" t="s">
        <v>266</v>
      </c>
      <c r="E369" s="312">
        <f>'Int. Sensitivity-vert'!E369</f>
        <v>2.3637920442435356</v>
      </c>
      <c r="F369" s="287" t="str">
        <f>'Int. Sensitivity-vert'!F369</f>
        <v>B</v>
      </c>
      <c r="G369" s="312">
        <f>'Int. Sensitivity-vert'!G369</f>
        <v>2.6626999999999996</v>
      </c>
      <c r="H369" s="288">
        <f>'Int. Sensitivity-vert'!H369</f>
        <v>2.9779770214665873</v>
      </c>
      <c r="I369" s="313" t="str">
        <f>'Int. Sensitivity-vert'!I369</f>
        <v>B</v>
      </c>
    </row>
    <row r="370" spans="1:9" x14ac:dyDescent="0.25">
      <c r="A370" s="342">
        <v>500</v>
      </c>
      <c r="B370" s="342">
        <v>35</v>
      </c>
      <c r="C370" s="342">
        <v>4</v>
      </c>
      <c r="D370" s="342" t="s">
        <v>266</v>
      </c>
      <c r="E370" s="312">
        <f>'Int. Sensitivity-vert'!E370</f>
        <v>2.4576420442435354</v>
      </c>
      <c r="F370" s="287" t="str">
        <f>'Int. Sensitivity-vert'!F370</f>
        <v>B</v>
      </c>
      <c r="G370" s="312">
        <f>'Int. Sensitivity-vert'!G370</f>
        <v>2.72045</v>
      </c>
      <c r="H370" s="288">
        <f>'Int. Sensitivity-vert'!H370</f>
        <v>3.5233023622733182</v>
      </c>
      <c r="I370" s="313" t="str">
        <f>'Int. Sensitivity-vert'!I370</f>
        <v>B</v>
      </c>
    </row>
    <row r="371" spans="1:9" x14ac:dyDescent="0.25">
      <c r="A371" s="342">
        <v>600</v>
      </c>
      <c r="B371" s="342">
        <v>35</v>
      </c>
      <c r="C371" s="342">
        <v>4</v>
      </c>
      <c r="D371" s="342" t="s">
        <v>266</v>
      </c>
      <c r="E371" s="312">
        <f>'Int. Sensitivity-vert'!E371</f>
        <v>2.5514920442435356</v>
      </c>
      <c r="F371" s="287" t="str">
        <f>'Int. Sensitivity-vert'!F371</f>
        <v>B</v>
      </c>
      <c r="G371" s="312">
        <f>'Int. Sensitivity-vert'!G371</f>
        <v>2.7781999999999996</v>
      </c>
      <c r="H371" s="288">
        <f>'Int. Sensitivity-vert'!H371</f>
        <v>4.0544646475560304</v>
      </c>
      <c r="I371" s="313" t="str">
        <f>'Int. Sensitivity-vert'!I371</f>
        <v>C</v>
      </c>
    </row>
    <row r="372" spans="1:9" x14ac:dyDescent="0.25">
      <c r="A372" s="342">
        <v>700</v>
      </c>
      <c r="B372" s="342">
        <v>35</v>
      </c>
      <c r="C372" s="342">
        <v>4</v>
      </c>
      <c r="D372" s="342" t="s">
        <v>266</v>
      </c>
      <c r="E372" s="312">
        <f>'Int. Sensitivity-vert'!E372</f>
        <v>2.6453420442435358</v>
      </c>
      <c r="F372" s="287" t="str">
        <f>'Int. Sensitivity-vert'!F372</f>
        <v>B</v>
      </c>
      <c r="G372" s="312">
        <f>'Int. Sensitivity-vert'!G372</f>
        <v>2.83595</v>
      </c>
      <c r="H372" s="288">
        <f>'Int. Sensitivity-vert'!H372</f>
        <v>4.575769961375407</v>
      </c>
      <c r="I372" s="313" t="str">
        <f>'Int. Sensitivity-vert'!I372</f>
        <v>C</v>
      </c>
    </row>
    <row r="373" spans="1:9" x14ac:dyDescent="0.25">
      <c r="A373" s="342">
        <v>800</v>
      </c>
      <c r="B373" s="342">
        <v>35</v>
      </c>
      <c r="C373" s="342">
        <v>4</v>
      </c>
      <c r="D373" s="342" t="s">
        <v>266</v>
      </c>
      <c r="E373" s="312">
        <f>'Int. Sensitivity-vert'!E373</f>
        <v>2.7391920442435356</v>
      </c>
      <c r="F373" s="287" t="str">
        <f>'Int. Sensitivity-vert'!F373</f>
        <v>B</v>
      </c>
      <c r="G373" s="312">
        <f>'Int. Sensitivity-vert'!G373</f>
        <v>2.8936999999999995</v>
      </c>
      <c r="H373" s="288">
        <f>'Int. Sensitivity-vert'!H373</f>
        <v>5.0888970666052753</v>
      </c>
      <c r="I373" s="313" t="str">
        <f>'Int. Sensitivity-vert'!I373</f>
        <v>C</v>
      </c>
    </row>
    <row r="374" spans="1:9" x14ac:dyDescent="0.25">
      <c r="A374" s="342">
        <v>900</v>
      </c>
      <c r="B374" s="342">
        <v>35</v>
      </c>
      <c r="C374" s="342">
        <v>4</v>
      </c>
      <c r="D374" s="342" t="s">
        <v>266</v>
      </c>
      <c r="E374" s="312">
        <f>'Int. Sensitivity-vert'!E374</f>
        <v>2.8330420442435358</v>
      </c>
      <c r="F374" s="287" t="str">
        <f>'Int. Sensitivity-vert'!F374</f>
        <v>C</v>
      </c>
      <c r="G374" s="312">
        <f>'Int. Sensitivity-vert'!G374</f>
        <v>2.9514499999999999</v>
      </c>
      <c r="H374" s="288">
        <f>'Int. Sensitivity-vert'!H374</f>
        <v>5.5943444687958008</v>
      </c>
      <c r="I374" s="313" t="str">
        <f>'Int. Sensitivity-vert'!I374</f>
        <v>C</v>
      </c>
    </row>
    <row r="375" spans="1:9" x14ac:dyDescent="0.25">
      <c r="A375" s="342">
        <v>1000</v>
      </c>
      <c r="B375" s="342">
        <v>35</v>
      </c>
      <c r="C375" s="342">
        <v>4</v>
      </c>
      <c r="D375" s="342" t="s">
        <v>266</v>
      </c>
      <c r="E375" s="312">
        <f>'Int. Sensitivity-vert'!E375</f>
        <v>2.9268920442435356</v>
      </c>
      <c r="F375" s="287" t="str">
        <f>'Int. Sensitivity-vert'!F375</f>
        <v>C</v>
      </c>
      <c r="G375" s="312">
        <f>'Int. Sensitivity-vert'!G375</f>
        <v>3.0091999999999994</v>
      </c>
      <c r="H375" s="288">
        <f>'Int. Sensitivity-vert'!H375</f>
        <v>6.0918556657208969</v>
      </c>
      <c r="I375" s="313" t="str">
        <f>'Int. Sensitivity-vert'!I375</f>
        <v>C</v>
      </c>
    </row>
    <row r="376" spans="1:9" x14ac:dyDescent="0.25">
      <c r="A376" s="342">
        <v>1100</v>
      </c>
      <c r="B376" s="342">
        <v>35</v>
      </c>
      <c r="C376" s="342">
        <v>4</v>
      </c>
      <c r="D376" s="342" t="s">
        <v>266</v>
      </c>
      <c r="E376" s="312">
        <f>'Int. Sensitivity-vert'!E376</f>
        <v>3.0207420442435358</v>
      </c>
      <c r="F376" s="287" t="str">
        <f>'Int. Sensitivity-vert'!F376</f>
        <v>C</v>
      </c>
      <c r="G376" s="312">
        <f>'Int. Sensitivity-vert'!G376</f>
        <v>3.0669499999999998</v>
      </c>
      <c r="H376" s="288">
        <f>'Int. Sensitivity-vert'!H376</f>
        <v>6.5808372882687163</v>
      </c>
      <c r="I376" s="313" t="str">
        <f>'Int. Sensitivity-vert'!I376</f>
        <v>C</v>
      </c>
    </row>
    <row r="377" spans="1:9" x14ac:dyDescent="0.25">
      <c r="A377" s="342">
        <v>1200</v>
      </c>
      <c r="B377" s="342">
        <v>35</v>
      </c>
      <c r="C377" s="342">
        <v>4</v>
      </c>
      <c r="D377" s="342" t="s">
        <v>266</v>
      </c>
      <c r="E377" s="312">
        <f>'Int. Sensitivity-vert'!E377</f>
        <v>3.1145920442435355</v>
      </c>
      <c r="F377" s="287" t="str">
        <f>'Int. Sensitivity-vert'!F377</f>
        <v>C</v>
      </c>
      <c r="G377" s="312">
        <f>'Int. Sensitivity-vert'!G377</f>
        <v>3.1246999999999994</v>
      </c>
      <c r="H377" s="288">
        <f>'Int. Sensitivity-vert'!H377</f>
        <v>7.0607726832010567</v>
      </c>
      <c r="I377" s="313" t="str">
        <f>'Int. Sensitivity-vert'!I377</f>
        <v>C</v>
      </c>
    </row>
    <row r="378" spans="1:9" x14ac:dyDescent="0.25">
      <c r="A378" s="342">
        <v>100</v>
      </c>
      <c r="B378" s="342">
        <v>45</v>
      </c>
      <c r="C378" s="342">
        <v>4</v>
      </c>
      <c r="D378" s="342" t="s">
        <v>266</v>
      </c>
      <c r="E378" s="312">
        <f>'Int. Sensitivity-vert'!E378</f>
        <v>2.1049920442435357</v>
      </c>
      <c r="F378" s="287" t="str">
        <f>'Int. Sensitivity-vert'!F378</f>
        <v>B</v>
      </c>
      <c r="G378" s="312">
        <f>'Int. Sensitivity-vert'!G378</f>
        <v>2.4894500000000002</v>
      </c>
      <c r="H378" s="288">
        <f>'Int. Sensitivity-vert'!H378</f>
        <v>1.1674224920332195</v>
      </c>
      <c r="I378" s="313" t="str">
        <f>'Int. Sensitivity-vert'!I378</f>
        <v>B</v>
      </c>
    </row>
    <row r="379" spans="1:9" x14ac:dyDescent="0.25">
      <c r="A379" s="342">
        <v>200</v>
      </c>
      <c r="B379" s="342">
        <v>45</v>
      </c>
      <c r="C379" s="342">
        <v>4</v>
      </c>
      <c r="D379" s="342" t="s">
        <v>266</v>
      </c>
      <c r="E379" s="312">
        <f>'Int. Sensitivity-vert'!E379</f>
        <v>2.2215920442435353</v>
      </c>
      <c r="F379" s="287" t="str">
        <f>'Int. Sensitivity-vert'!F379</f>
        <v>B</v>
      </c>
      <c r="G379" s="312">
        <f>'Int. Sensitivity-vert'!G379</f>
        <v>2.5471999999999997</v>
      </c>
      <c r="H379" s="288">
        <f>'Int. Sensitivity-vert'!H379</f>
        <v>1.9805329986638016</v>
      </c>
      <c r="I379" s="313" t="str">
        <f>'Int. Sensitivity-vert'!I379</f>
        <v>B</v>
      </c>
    </row>
    <row r="380" spans="1:9" x14ac:dyDescent="0.25">
      <c r="A380" s="342">
        <v>300</v>
      </c>
      <c r="B380" s="342">
        <v>45</v>
      </c>
      <c r="C380" s="342">
        <v>4</v>
      </c>
      <c r="D380" s="342" t="s">
        <v>266</v>
      </c>
      <c r="E380" s="312">
        <f>'Int. Sensitivity-vert'!E380</f>
        <v>2.3381920442435358</v>
      </c>
      <c r="F380" s="287" t="str">
        <f>'Int. Sensitivity-vert'!F380</f>
        <v>B</v>
      </c>
      <c r="G380" s="312">
        <f>'Int. Sensitivity-vert'!G380</f>
        <v>2.6049500000000001</v>
      </c>
      <c r="H380" s="288">
        <f>'Int. Sensitivity-vert'!H380</f>
        <v>2.6830875292358933</v>
      </c>
      <c r="I380" s="313" t="str">
        <f>'Int. Sensitivity-vert'!I380</f>
        <v>B</v>
      </c>
    </row>
    <row r="381" spans="1:9" x14ac:dyDescent="0.25">
      <c r="A381" s="342">
        <v>400</v>
      </c>
      <c r="B381" s="342">
        <v>45</v>
      </c>
      <c r="C381" s="342">
        <v>4</v>
      </c>
      <c r="D381" s="342" t="s">
        <v>266</v>
      </c>
      <c r="E381" s="312">
        <f>'Int. Sensitivity-vert'!E381</f>
        <v>2.4547920442435358</v>
      </c>
      <c r="F381" s="287" t="str">
        <f>'Int. Sensitivity-vert'!F381</f>
        <v>B</v>
      </c>
      <c r="G381" s="312">
        <f>'Int. Sensitivity-vert'!G381</f>
        <v>2.6626999999999996</v>
      </c>
      <c r="H381" s="288">
        <f>'Int. Sensitivity-vert'!H381</f>
        <v>3.3419770214665871</v>
      </c>
      <c r="I381" s="313" t="str">
        <f>'Int. Sensitivity-vert'!I381</f>
        <v>B</v>
      </c>
    </row>
    <row r="382" spans="1:9" x14ac:dyDescent="0.25">
      <c r="A382" s="342">
        <v>500</v>
      </c>
      <c r="B382" s="342">
        <v>45</v>
      </c>
      <c r="C382" s="342">
        <v>4</v>
      </c>
      <c r="D382" s="342" t="s">
        <v>266</v>
      </c>
      <c r="E382" s="312">
        <f>'Int. Sensitivity-vert'!E382</f>
        <v>2.5713920442435354</v>
      </c>
      <c r="F382" s="287" t="str">
        <f>'Int. Sensitivity-vert'!F382</f>
        <v>B</v>
      </c>
      <c r="G382" s="312">
        <f>'Int. Sensitivity-vert'!G382</f>
        <v>2.72045</v>
      </c>
      <c r="H382" s="288">
        <f>'Int. Sensitivity-vert'!H382</f>
        <v>3.9783023622733182</v>
      </c>
      <c r="I382" s="313" t="str">
        <f>'Int. Sensitivity-vert'!I382</f>
        <v>B</v>
      </c>
    </row>
    <row r="383" spans="1:9" x14ac:dyDescent="0.25">
      <c r="A383" s="342">
        <v>600</v>
      </c>
      <c r="B383" s="342">
        <v>45</v>
      </c>
      <c r="C383" s="342">
        <v>4</v>
      </c>
      <c r="D383" s="342" t="s">
        <v>266</v>
      </c>
      <c r="E383" s="312">
        <f>'Int. Sensitivity-vert'!E383</f>
        <v>2.6879920442435354</v>
      </c>
      <c r="F383" s="287" t="str">
        <f>'Int. Sensitivity-vert'!F383</f>
        <v>B</v>
      </c>
      <c r="G383" s="312">
        <f>'Int. Sensitivity-vert'!G383</f>
        <v>2.7781999999999996</v>
      </c>
      <c r="H383" s="288">
        <f>'Int. Sensitivity-vert'!H383</f>
        <v>4.6004646475560307</v>
      </c>
      <c r="I383" s="313" t="str">
        <f>'Int. Sensitivity-vert'!I383</f>
        <v>C</v>
      </c>
    </row>
    <row r="384" spans="1:9" x14ac:dyDescent="0.25">
      <c r="A384" s="342">
        <v>700</v>
      </c>
      <c r="B384" s="342">
        <v>45</v>
      </c>
      <c r="C384" s="342">
        <v>4</v>
      </c>
      <c r="D384" s="342" t="s">
        <v>266</v>
      </c>
      <c r="E384" s="312">
        <f>'Int. Sensitivity-vert'!E384</f>
        <v>2.8045920442435359</v>
      </c>
      <c r="F384" s="287" t="str">
        <f>'Int. Sensitivity-vert'!F384</f>
        <v>C</v>
      </c>
      <c r="G384" s="312">
        <f>'Int. Sensitivity-vert'!G384</f>
        <v>2.83595</v>
      </c>
      <c r="H384" s="288">
        <f>'Int. Sensitivity-vert'!H384</f>
        <v>5.2127699613754075</v>
      </c>
      <c r="I384" s="313" t="str">
        <f>'Int. Sensitivity-vert'!I384</f>
        <v>C</v>
      </c>
    </row>
    <row r="385" spans="1:9" x14ac:dyDescent="0.25">
      <c r="A385" s="342">
        <v>800</v>
      </c>
      <c r="B385" s="342">
        <v>45</v>
      </c>
      <c r="C385" s="342">
        <v>4</v>
      </c>
      <c r="D385" s="342" t="s">
        <v>266</v>
      </c>
      <c r="E385" s="312">
        <f>'Int. Sensitivity-vert'!E385</f>
        <v>2.9211920442435355</v>
      </c>
      <c r="F385" s="287" t="str">
        <f>'Int. Sensitivity-vert'!F385</f>
        <v>C</v>
      </c>
      <c r="G385" s="312">
        <f>'Int. Sensitivity-vert'!G385</f>
        <v>2.8936999999999995</v>
      </c>
      <c r="H385" s="288">
        <f>'Int. Sensitivity-vert'!H385</f>
        <v>5.8168970666052751</v>
      </c>
      <c r="I385" s="313" t="str">
        <f>'Int. Sensitivity-vert'!I385</f>
        <v>C</v>
      </c>
    </row>
    <row r="386" spans="1:9" x14ac:dyDescent="0.25">
      <c r="A386" s="342">
        <v>900</v>
      </c>
      <c r="B386" s="342">
        <v>45</v>
      </c>
      <c r="C386" s="342">
        <v>4</v>
      </c>
      <c r="D386" s="342" t="s">
        <v>266</v>
      </c>
      <c r="E386" s="312">
        <f>'Int. Sensitivity-vert'!E386</f>
        <v>3.0377920442435355</v>
      </c>
      <c r="F386" s="287" t="str">
        <f>'Int. Sensitivity-vert'!F386</f>
        <v>C</v>
      </c>
      <c r="G386" s="312">
        <f>'Int. Sensitivity-vert'!G386</f>
        <v>2.9514499999999999</v>
      </c>
      <c r="H386" s="288">
        <f>'Int. Sensitivity-vert'!H386</f>
        <v>6.4133444687958008</v>
      </c>
      <c r="I386" s="313" t="str">
        <f>'Int. Sensitivity-vert'!I386</f>
        <v>C</v>
      </c>
    </row>
    <row r="387" spans="1:9" x14ac:dyDescent="0.25">
      <c r="A387" s="342">
        <v>1000</v>
      </c>
      <c r="B387" s="342">
        <v>45</v>
      </c>
      <c r="C387" s="342">
        <v>4</v>
      </c>
      <c r="D387" s="342" t="s">
        <v>266</v>
      </c>
      <c r="E387" s="312">
        <f>'Int. Sensitivity-vert'!E387</f>
        <v>3.1543920442435356</v>
      </c>
      <c r="F387" s="287" t="str">
        <f>'Int. Sensitivity-vert'!F387</f>
        <v>C</v>
      </c>
      <c r="G387" s="312">
        <f>'Int. Sensitivity-vert'!G387</f>
        <v>3.0091999999999994</v>
      </c>
      <c r="H387" s="288">
        <f>'Int. Sensitivity-vert'!H387</f>
        <v>7.0018556657208961</v>
      </c>
      <c r="I387" s="313" t="str">
        <f>'Int. Sensitivity-vert'!I387</f>
        <v>C</v>
      </c>
    </row>
    <row r="388" spans="1:9" x14ac:dyDescent="0.25">
      <c r="A388" s="342">
        <v>1100</v>
      </c>
      <c r="B388" s="342">
        <v>45</v>
      </c>
      <c r="C388" s="342">
        <v>4</v>
      </c>
      <c r="D388" s="342" t="s">
        <v>266</v>
      </c>
      <c r="E388" s="312">
        <f>'Int. Sensitivity-vert'!E388</f>
        <v>3.2709920442435356</v>
      </c>
      <c r="F388" s="287" t="str">
        <f>'Int. Sensitivity-vert'!F388</f>
        <v>C</v>
      </c>
      <c r="G388" s="312">
        <f>'Int. Sensitivity-vert'!G388</f>
        <v>3.0669499999999998</v>
      </c>
      <c r="H388" s="288">
        <f>'Int. Sensitivity-vert'!H388</f>
        <v>7.5818372882687166</v>
      </c>
      <c r="I388" s="313" t="str">
        <f>'Int. Sensitivity-vert'!I388</f>
        <v>C</v>
      </c>
    </row>
    <row r="389" spans="1:9" x14ac:dyDescent="0.25">
      <c r="A389" s="342">
        <v>1200</v>
      </c>
      <c r="B389" s="342">
        <v>45</v>
      </c>
      <c r="C389" s="342">
        <v>4</v>
      </c>
      <c r="D389" s="342" t="s">
        <v>266</v>
      </c>
      <c r="E389" s="312">
        <f>'Int. Sensitivity-vert'!E389</f>
        <v>3.3875920442435357</v>
      </c>
      <c r="F389" s="287" t="str">
        <f>'Int. Sensitivity-vert'!F389</f>
        <v>C</v>
      </c>
      <c r="G389" s="312">
        <f>'Int. Sensitivity-vert'!G389</f>
        <v>3.1246999999999994</v>
      </c>
      <c r="H389" s="288">
        <f>'Int. Sensitivity-vert'!H389</f>
        <v>8.1527726832010572</v>
      </c>
      <c r="I389" s="313" t="str">
        <f>'Int. Sensitivity-vert'!I389</f>
        <v>C</v>
      </c>
    </row>
    <row r="390" spans="1:9" x14ac:dyDescent="0.25">
      <c r="A390" s="342">
        <v>100</v>
      </c>
      <c r="B390" s="342">
        <v>15</v>
      </c>
      <c r="C390" s="342">
        <v>1</v>
      </c>
      <c r="D390" s="342" t="s">
        <v>267</v>
      </c>
      <c r="E390" s="312">
        <f>'Int. Sensitivity-vert'!E390</f>
        <v>1.4152682725854351</v>
      </c>
      <c r="F390" s="287" t="str">
        <f>'Int. Sensitivity-vert'!F390</f>
        <v>A</v>
      </c>
      <c r="G390" s="312">
        <f>'Int. Sensitivity-vert'!G390</f>
        <v>2.1118999999999994</v>
      </c>
      <c r="H390" s="288">
        <f>'Int. Sensitivity-vert'!H390</f>
        <v>0.24839999999999987</v>
      </c>
      <c r="I390" s="313" t="str">
        <f>'Int. Sensitivity-vert'!I390</f>
        <v>B</v>
      </c>
    </row>
    <row r="391" spans="1:9" x14ac:dyDescent="0.25">
      <c r="A391" s="342">
        <v>200</v>
      </c>
      <c r="B391" s="342">
        <v>15</v>
      </c>
      <c r="C391" s="342">
        <v>1</v>
      </c>
      <c r="D391" s="342" t="s">
        <v>267</v>
      </c>
      <c r="E391" s="312">
        <f>'Int. Sensitivity-vert'!E391</f>
        <v>1.5802751774552928</v>
      </c>
      <c r="F391" s="287" t="str">
        <f>'Int. Sensitivity-vert'!F391</f>
        <v>A</v>
      </c>
      <c r="G391" s="312">
        <f>'Int. Sensitivity-vert'!G391</f>
        <v>2.3428999999999993</v>
      </c>
      <c r="H391" s="288">
        <f>'Int. Sensitivity-vert'!H391</f>
        <v>0.61590000000000011</v>
      </c>
      <c r="I391" s="313" t="str">
        <f>'Int. Sensitivity-vert'!I391</f>
        <v>B</v>
      </c>
    </row>
    <row r="392" spans="1:9" x14ac:dyDescent="0.25">
      <c r="A392" s="342">
        <v>300</v>
      </c>
      <c r="B392" s="342">
        <v>15</v>
      </c>
      <c r="C392" s="342">
        <v>1</v>
      </c>
      <c r="D392" s="342" t="s">
        <v>267</v>
      </c>
      <c r="E392" s="312">
        <f>'Int. Sensitivity-vert'!E392</f>
        <v>1.7344837377887987</v>
      </c>
      <c r="F392" s="287" t="str">
        <f>'Int. Sensitivity-vert'!F392</f>
        <v>A</v>
      </c>
      <c r="G392" s="312">
        <f>'Int. Sensitivity-vert'!G392</f>
        <v>2.5738999999999992</v>
      </c>
      <c r="H392" s="288">
        <f>'Int. Sensitivity-vert'!H392</f>
        <v>0.98340000000000005</v>
      </c>
      <c r="I392" s="313" t="str">
        <f>'Int. Sensitivity-vert'!I392</f>
        <v>B</v>
      </c>
    </row>
    <row r="393" spans="1:9" x14ac:dyDescent="0.25">
      <c r="A393" s="342">
        <v>400</v>
      </c>
      <c r="B393" s="342">
        <v>15</v>
      </c>
      <c r="C393" s="342">
        <v>1</v>
      </c>
      <c r="D393" s="342" t="s">
        <v>267</v>
      </c>
      <c r="E393" s="312">
        <f>'Int. Sensitivity-vert'!E393</f>
        <v>1.8847283977533043</v>
      </c>
      <c r="F393" s="287" t="str">
        <f>'Int. Sensitivity-vert'!F393</f>
        <v>A</v>
      </c>
      <c r="G393" s="312">
        <f>'Int. Sensitivity-vert'!G393</f>
        <v>2.8048999999999999</v>
      </c>
      <c r="H393" s="288">
        <f>'Int. Sensitivity-vert'!H393</f>
        <v>1.3508999999999998</v>
      </c>
      <c r="I393" s="313" t="str">
        <f>'Int. Sensitivity-vert'!I393</f>
        <v>C</v>
      </c>
    </row>
    <row r="394" spans="1:9" x14ac:dyDescent="0.25">
      <c r="A394" s="342">
        <v>500</v>
      </c>
      <c r="B394" s="342">
        <v>15</v>
      </c>
      <c r="C394" s="342">
        <v>1</v>
      </c>
      <c r="D394" s="342" t="s">
        <v>267</v>
      </c>
      <c r="E394" s="312">
        <f>'Int. Sensitivity-vert'!E394</f>
        <v>2.0331513601203137</v>
      </c>
      <c r="F394" s="287" t="str">
        <f>'Int. Sensitivity-vert'!F394</f>
        <v>B</v>
      </c>
      <c r="G394" s="312">
        <f>'Int. Sensitivity-vert'!G394</f>
        <v>3.0358999999999998</v>
      </c>
      <c r="H394" s="288">
        <f>'Int. Sensitivity-vert'!H394</f>
        <v>1.7183999999999999</v>
      </c>
      <c r="I394" s="313" t="str">
        <f>'Int. Sensitivity-vert'!I394</f>
        <v>C</v>
      </c>
    </row>
    <row r="395" spans="1:9" x14ac:dyDescent="0.25">
      <c r="A395" s="342">
        <v>600</v>
      </c>
      <c r="B395" s="342">
        <v>15</v>
      </c>
      <c r="C395" s="342">
        <v>1</v>
      </c>
      <c r="D395" s="342" t="s">
        <v>267</v>
      </c>
      <c r="E395" s="312">
        <f>'Int. Sensitivity-vert'!E395</f>
        <v>2.1806958378306054</v>
      </c>
      <c r="F395" s="287" t="str">
        <f>'Int. Sensitivity-vert'!F395</f>
        <v>B</v>
      </c>
      <c r="G395" s="312">
        <f>'Int. Sensitivity-vert'!G395</f>
        <v>3.2668999999999997</v>
      </c>
      <c r="H395" s="288">
        <f>'Int. Sensitivity-vert'!H395</f>
        <v>2.0858999999999996</v>
      </c>
      <c r="I395" s="313" t="str">
        <f>'Int. Sensitivity-vert'!I395</f>
        <v>C</v>
      </c>
    </row>
    <row r="396" spans="1:9" x14ac:dyDescent="0.25">
      <c r="A396" s="342">
        <v>700</v>
      </c>
      <c r="B396" s="342">
        <v>15</v>
      </c>
      <c r="C396" s="342">
        <v>1</v>
      </c>
      <c r="D396" s="342" t="s">
        <v>267</v>
      </c>
      <c r="E396" s="312">
        <f>'Int. Sensitivity-vert'!E396</f>
        <v>2.3278472899500016</v>
      </c>
      <c r="F396" s="287" t="str">
        <f>'Int. Sensitivity-vert'!F396</f>
        <v>B</v>
      </c>
      <c r="G396" s="312">
        <f>'Int. Sensitivity-vert'!G396</f>
        <v>3.4978999999999996</v>
      </c>
      <c r="H396" s="288">
        <f>'Int. Sensitivity-vert'!H396</f>
        <v>2.4533999999999998</v>
      </c>
      <c r="I396" s="313" t="str">
        <f>'Int. Sensitivity-vert'!I396</f>
        <v>C</v>
      </c>
    </row>
    <row r="397" spans="1:9" x14ac:dyDescent="0.25">
      <c r="A397" s="342">
        <v>800</v>
      </c>
      <c r="B397" s="342">
        <v>15</v>
      </c>
      <c r="C397" s="342">
        <v>1</v>
      </c>
      <c r="D397" s="342" t="s">
        <v>267</v>
      </c>
      <c r="E397" s="312">
        <f>'Int. Sensitivity-vert'!E397</f>
        <v>2.4748747619493745</v>
      </c>
      <c r="F397" s="287" t="str">
        <f>'Int. Sensitivity-vert'!F397</f>
        <v>B</v>
      </c>
      <c r="G397" s="312">
        <f>'Int. Sensitivity-vert'!G397</f>
        <v>3.7288999999999994</v>
      </c>
      <c r="H397" s="288">
        <f>'Int. Sensitivity-vert'!H397</f>
        <v>2.8209</v>
      </c>
      <c r="I397" s="313" t="str">
        <f>'Int. Sensitivity-vert'!I397</f>
        <v>D</v>
      </c>
    </row>
    <row r="398" spans="1:9" x14ac:dyDescent="0.25">
      <c r="A398" s="342">
        <v>900</v>
      </c>
      <c r="B398" s="342">
        <v>15</v>
      </c>
      <c r="C398" s="342">
        <v>1</v>
      </c>
      <c r="D398" s="342" t="s">
        <v>267</v>
      </c>
      <c r="E398" s="312">
        <f>'Int. Sensitivity-vert'!E398</f>
        <v>2.6219308020152896</v>
      </c>
      <c r="F398" s="287" t="str">
        <f>'Int. Sensitivity-vert'!F398</f>
        <v>B</v>
      </c>
      <c r="G398" s="312">
        <f>'Int. Sensitivity-vert'!G398</f>
        <v>3.9598999999999993</v>
      </c>
      <c r="H398" s="288">
        <f>'Int. Sensitivity-vert'!H398</f>
        <v>3.1883999999999997</v>
      </c>
      <c r="I398" s="313" t="str">
        <f>'Int. Sensitivity-vert'!I398</f>
        <v>D</v>
      </c>
    </row>
    <row r="399" spans="1:9" x14ac:dyDescent="0.25">
      <c r="A399" s="342">
        <v>1000</v>
      </c>
      <c r="B399" s="342">
        <v>15</v>
      </c>
      <c r="C399" s="342">
        <v>1</v>
      </c>
      <c r="D399" s="342" t="s">
        <v>267</v>
      </c>
      <c r="E399" s="312">
        <f>'Int. Sensitivity-vert'!E399</f>
        <v>2.7691002243274099</v>
      </c>
      <c r="F399" s="287" t="str">
        <f>'Int. Sensitivity-vert'!F399</f>
        <v>C</v>
      </c>
      <c r="G399" s="312">
        <f>'Int. Sensitivity-vert'!G399</f>
        <v>4.1908999999999992</v>
      </c>
      <c r="H399" s="288">
        <f>'Int. Sensitivity-vert'!H399</f>
        <v>3.5559000000000003</v>
      </c>
      <c r="I399" s="313" t="str">
        <f>'Int. Sensitivity-vert'!I399</f>
        <v>D</v>
      </c>
    </row>
    <row r="400" spans="1:9" x14ac:dyDescent="0.25">
      <c r="A400" s="342">
        <v>1100</v>
      </c>
      <c r="B400" s="342">
        <v>15</v>
      </c>
      <c r="C400" s="342">
        <v>1</v>
      </c>
      <c r="D400" s="342" t="s">
        <v>267</v>
      </c>
      <c r="E400" s="312">
        <f>'Int. Sensitivity-vert'!E400</f>
        <v>2.9164269001337408</v>
      </c>
      <c r="F400" s="287" t="str">
        <f>'Int. Sensitivity-vert'!F400</f>
        <v>C</v>
      </c>
      <c r="G400" s="312">
        <f>'Int. Sensitivity-vert'!G400</f>
        <v>4.4218999999999991</v>
      </c>
      <c r="H400" s="288">
        <f>'Int. Sensitivity-vert'!H400</f>
        <v>3.9234</v>
      </c>
      <c r="I400" s="313" t="str">
        <f>'Int. Sensitivity-vert'!I400</f>
        <v>E</v>
      </c>
    </row>
    <row r="401" spans="1:9" x14ac:dyDescent="0.25">
      <c r="A401" s="342">
        <v>1200</v>
      </c>
      <c r="B401" s="342">
        <v>15</v>
      </c>
      <c r="C401" s="342">
        <v>1</v>
      </c>
      <c r="D401" s="342" t="s">
        <v>267</v>
      </c>
      <c r="E401" s="312">
        <f>'Int. Sensitivity-vert'!E401</f>
        <v>3.0639297089173456</v>
      </c>
      <c r="F401" s="287" t="str">
        <f>'Int. Sensitivity-vert'!F401</f>
        <v>C</v>
      </c>
      <c r="G401" s="312">
        <f>'Int. Sensitivity-vert'!G401</f>
        <v>4.6528999999999989</v>
      </c>
      <c r="H401" s="288">
        <f>'Int. Sensitivity-vert'!H401</f>
        <v>4.2908999999999997</v>
      </c>
      <c r="I401" s="313" t="str">
        <f>'Int. Sensitivity-vert'!I401</f>
        <v>E</v>
      </c>
    </row>
    <row r="402" spans="1:9" x14ac:dyDescent="0.25">
      <c r="A402" s="342">
        <v>100</v>
      </c>
      <c r="B402" s="342">
        <v>25</v>
      </c>
      <c r="C402" s="342">
        <v>1</v>
      </c>
      <c r="D402" s="342" t="s">
        <v>267</v>
      </c>
      <c r="E402" s="312">
        <f>'Int. Sensitivity-vert'!E402</f>
        <v>1.5062682725854351</v>
      </c>
      <c r="F402" s="287" t="str">
        <f>'Int. Sensitivity-vert'!F402</f>
        <v>A</v>
      </c>
      <c r="G402" s="312">
        <f>'Int. Sensitivity-vert'!G402</f>
        <v>2.1118999999999994</v>
      </c>
      <c r="H402" s="288">
        <f>'Int. Sensitivity-vert'!H402</f>
        <v>0.33939999999999987</v>
      </c>
      <c r="I402" s="313" t="str">
        <f>'Int. Sensitivity-vert'!I402</f>
        <v>B</v>
      </c>
    </row>
    <row r="403" spans="1:9" x14ac:dyDescent="0.25">
      <c r="A403" s="342">
        <v>200</v>
      </c>
      <c r="B403" s="342">
        <v>25</v>
      </c>
      <c r="C403" s="342">
        <v>1</v>
      </c>
      <c r="D403" s="342" t="s">
        <v>267</v>
      </c>
      <c r="E403" s="312">
        <f>'Int. Sensitivity-vert'!E403</f>
        <v>1.7622751774552929</v>
      </c>
      <c r="F403" s="287" t="str">
        <f>'Int. Sensitivity-vert'!F403</f>
        <v>A</v>
      </c>
      <c r="G403" s="312">
        <f>'Int. Sensitivity-vert'!G403</f>
        <v>2.3428999999999993</v>
      </c>
      <c r="H403" s="288">
        <f>'Int. Sensitivity-vert'!H403</f>
        <v>0.79790000000000016</v>
      </c>
      <c r="I403" s="313" t="str">
        <f>'Int. Sensitivity-vert'!I403</f>
        <v>B</v>
      </c>
    </row>
    <row r="404" spans="1:9" x14ac:dyDescent="0.25">
      <c r="A404" s="342">
        <v>300</v>
      </c>
      <c r="B404" s="342">
        <v>25</v>
      </c>
      <c r="C404" s="342">
        <v>1</v>
      </c>
      <c r="D404" s="342" t="s">
        <v>267</v>
      </c>
      <c r="E404" s="312">
        <f>'Int. Sensitivity-vert'!E404</f>
        <v>2.0074837377887986</v>
      </c>
      <c r="F404" s="287" t="str">
        <f>'Int. Sensitivity-vert'!F404</f>
        <v>B</v>
      </c>
      <c r="G404" s="312">
        <f>'Int. Sensitivity-vert'!G404</f>
        <v>2.5738999999999992</v>
      </c>
      <c r="H404" s="288">
        <f>'Int. Sensitivity-vert'!H404</f>
        <v>1.2564000000000002</v>
      </c>
      <c r="I404" s="313" t="str">
        <f>'Int. Sensitivity-vert'!I404</f>
        <v>B</v>
      </c>
    </row>
    <row r="405" spans="1:9" x14ac:dyDescent="0.25">
      <c r="A405" s="342">
        <v>400</v>
      </c>
      <c r="B405" s="342">
        <v>25</v>
      </c>
      <c r="C405" s="342">
        <v>1</v>
      </c>
      <c r="D405" s="342" t="s">
        <v>267</v>
      </c>
      <c r="E405" s="312">
        <f>'Int. Sensitivity-vert'!E405</f>
        <v>2.2487283977533044</v>
      </c>
      <c r="F405" s="287" t="str">
        <f>'Int. Sensitivity-vert'!F405</f>
        <v>B</v>
      </c>
      <c r="G405" s="312">
        <f>'Int. Sensitivity-vert'!G405</f>
        <v>2.8048999999999999</v>
      </c>
      <c r="H405" s="288">
        <f>'Int. Sensitivity-vert'!H405</f>
        <v>1.7148999999999999</v>
      </c>
      <c r="I405" s="313" t="str">
        <f>'Int. Sensitivity-vert'!I405</f>
        <v>C</v>
      </c>
    </row>
    <row r="406" spans="1:9" x14ac:dyDescent="0.25">
      <c r="A406" s="342">
        <v>500</v>
      </c>
      <c r="B406" s="342">
        <v>25</v>
      </c>
      <c r="C406" s="342">
        <v>1</v>
      </c>
      <c r="D406" s="342" t="s">
        <v>267</v>
      </c>
      <c r="E406" s="312">
        <f>'Int. Sensitivity-vert'!E406</f>
        <v>2.4881513601203133</v>
      </c>
      <c r="F406" s="287" t="str">
        <f>'Int. Sensitivity-vert'!F406</f>
        <v>B</v>
      </c>
      <c r="G406" s="312">
        <f>'Int. Sensitivity-vert'!G406</f>
        <v>3.0358999999999998</v>
      </c>
      <c r="H406" s="288">
        <f>'Int. Sensitivity-vert'!H406</f>
        <v>2.1734</v>
      </c>
      <c r="I406" s="313" t="str">
        <f>'Int. Sensitivity-vert'!I406</f>
        <v>C</v>
      </c>
    </row>
    <row r="407" spans="1:9" x14ac:dyDescent="0.25">
      <c r="A407" s="342">
        <v>600</v>
      </c>
      <c r="B407" s="342">
        <v>25</v>
      </c>
      <c r="C407" s="342">
        <v>1</v>
      </c>
      <c r="D407" s="342" t="s">
        <v>267</v>
      </c>
      <c r="E407" s="312">
        <f>'Int. Sensitivity-vert'!E407</f>
        <v>2.7266958378306052</v>
      </c>
      <c r="F407" s="287" t="str">
        <f>'Int. Sensitivity-vert'!F407</f>
        <v>B</v>
      </c>
      <c r="G407" s="312">
        <f>'Int. Sensitivity-vert'!G407</f>
        <v>3.2668999999999997</v>
      </c>
      <c r="H407" s="288">
        <f>'Int. Sensitivity-vert'!H407</f>
        <v>2.6318999999999999</v>
      </c>
      <c r="I407" s="313" t="str">
        <f>'Int. Sensitivity-vert'!I407</f>
        <v>C</v>
      </c>
    </row>
    <row r="408" spans="1:9" x14ac:dyDescent="0.25">
      <c r="A408" s="342">
        <v>700</v>
      </c>
      <c r="B408" s="342">
        <v>25</v>
      </c>
      <c r="C408" s="342">
        <v>1</v>
      </c>
      <c r="D408" s="342" t="s">
        <v>267</v>
      </c>
      <c r="E408" s="312">
        <f>'Int. Sensitivity-vert'!E408</f>
        <v>2.9648472899500016</v>
      </c>
      <c r="F408" s="287" t="str">
        <f>'Int. Sensitivity-vert'!F408</f>
        <v>C</v>
      </c>
      <c r="G408" s="312">
        <f>'Int. Sensitivity-vert'!G408</f>
        <v>3.4978999999999996</v>
      </c>
      <c r="H408" s="288">
        <f>'Int. Sensitivity-vert'!H408</f>
        <v>3.0903999999999998</v>
      </c>
      <c r="I408" s="313" t="str">
        <f>'Int. Sensitivity-vert'!I408</f>
        <v>C</v>
      </c>
    </row>
    <row r="409" spans="1:9" x14ac:dyDescent="0.25">
      <c r="A409" s="342">
        <v>800</v>
      </c>
      <c r="B409" s="342">
        <v>25</v>
      </c>
      <c r="C409" s="342">
        <v>1</v>
      </c>
      <c r="D409" s="342" t="s">
        <v>267</v>
      </c>
      <c r="E409" s="312">
        <f>'Int. Sensitivity-vert'!E409</f>
        <v>3.2028747619493743</v>
      </c>
      <c r="F409" s="287" t="str">
        <f>'Int. Sensitivity-vert'!F409</f>
        <v>C</v>
      </c>
      <c r="G409" s="312">
        <f>'Int. Sensitivity-vert'!G409</f>
        <v>3.7288999999999994</v>
      </c>
      <c r="H409" s="288">
        <f>'Int. Sensitivity-vert'!H409</f>
        <v>3.5489000000000002</v>
      </c>
      <c r="I409" s="313" t="str">
        <f>'Int. Sensitivity-vert'!I409</f>
        <v>D</v>
      </c>
    </row>
    <row r="410" spans="1:9" x14ac:dyDescent="0.25">
      <c r="A410" s="342">
        <v>900</v>
      </c>
      <c r="B410" s="342">
        <v>25</v>
      </c>
      <c r="C410" s="342">
        <v>1</v>
      </c>
      <c r="D410" s="342" t="s">
        <v>267</v>
      </c>
      <c r="E410" s="312">
        <f>'Int. Sensitivity-vert'!E410</f>
        <v>3.4409308020152896</v>
      </c>
      <c r="F410" s="287" t="str">
        <f>'Int. Sensitivity-vert'!F410</f>
        <v>C</v>
      </c>
      <c r="G410" s="312">
        <f>'Int. Sensitivity-vert'!G410</f>
        <v>3.9598999999999993</v>
      </c>
      <c r="H410" s="288">
        <f>'Int. Sensitivity-vert'!H410</f>
        <v>4.0074000000000005</v>
      </c>
      <c r="I410" s="313" t="str">
        <f>'Int. Sensitivity-vert'!I410</f>
        <v>D</v>
      </c>
    </row>
    <row r="411" spans="1:9" x14ac:dyDescent="0.25">
      <c r="A411" s="342">
        <v>1000</v>
      </c>
      <c r="B411" s="342">
        <v>25</v>
      </c>
      <c r="C411" s="342">
        <v>1</v>
      </c>
      <c r="D411" s="342" t="s">
        <v>267</v>
      </c>
      <c r="E411" s="312">
        <f>'Int. Sensitivity-vert'!E411</f>
        <v>3.67910022432741</v>
      </c>
      <c r="F411" s="287" t="str">
        <f>'Int. Sensitivity-vert'!F411</f>
        <v>D</v>
      </c>
      <c r="G411" s="312">
        <f>'Int. Sensitivity-vert'!G411</f>
        <v>4.1908999999999992</v>
      </c>
      <c r="H411" s="288">
        <f>'Int. Sensitivity-vert'!H411</f>
        <v>4.4658999999999995</v>
      </c>
      <c r="I411" s="313" t="str">
        <f>'Int. Sensitivity-vert'!I411</f>
        <v>D</v>
      </c>
    </row>
    <row r="412" spans="1:9" x14ac:dyDescent="0.25">
      <c r="A412" s="342">
        <v>1100</v>
      </c>
      <c r="B412" s="342">
        <v>25</v>
      </c>
      <c r="C412" s="342">
        <v>1</v>
      </c>
      <c r="D412" s="342" t="s">
        <v>267</v>
      </c>
      <c r="E412" s="312">
        <f>'Int. Sensitivity-vert'!E412</f>
        <v>3.9174269001337412</v>
      </c>
      <c r="F412" s="287" t="str">
        <f>'Int. Sensitivity-vert'!F412</f>
        <v>D</v>
      </c>
      <c r="G412" s="312">
        <f>'Int. Sensitivity-vert'!G412</f>
        <v>4.4218999999999991</v>
      </c>
      <c r="H412" s="288">
        <f>'Int. Sensitivity-vert'!H412</f>
        <v>4.9244000000000003</v>
      </c>
      <c r="I412" s="313" t="str">
        <f>'Int. Sensitivity-vert'!I412</f>
        <v>E</v>
      </c>
    </row>
    <row r="413" spans="1:9" x14ac:dyDescent="0.25">
      <c r="A413" s="342">
        <v>1200</v>
      </c>
      <c r="B413" s="342">
        <v>25</v>
      </c>
      <c r="C413" s="342">
        <v>1</v>
      </c>
      <c r="D413" s="342" t="s">
        <v>267</v>
      </c>
      <c r="E413" s="312">
        <f>'Int. Sensitivity-vert'!E413</f>
        <v>4.1559297089173457</v>
      </c>
      <c r="F413" s="287" t="str">
        <f>'Int. Sensitivity-vert'!F413</f>
        <v>D</v>
      </c>
      <c r="G413" s="312">
        <f>'Int. Sensitivity-vert'!G413</f>
        <v>4.6528999999999989</v>
      </c>
      <c r="H413" s="288">
        <f>'Int. Sensitivity-vert'!H413</f>
        <v>5.3828999999999994</v>
      </c>
      <c r="I413" s="313" t="str">
        <f>'Int. Sensitivity-vert'!I413</f>
        <v>E</v>
      </c>
    </row>
    <row r="414" spans="1:9" x14ac:dyDescent="0.25">
      <c r="A414" s="342">
        <v>100</v>
      </c>
      <c r="B414" s="342">
        <v>35</v>
      </c>
      <c r="C414" s="342">
        <v>1</v>
      </c>
      <c r="D414" s="342" t="s">
        <v>267</v>
      </c>
      <c r="E414" s="312">
        <f>'Int. Sensitivity-vert'!E414</f>
        <v>1.597268272585435</v>
      </c>
      <c r="F414" s="287" t="str">
        <f>'Int. Sensitivity-vert'!F414</f>
        <v>A</v>
      </c>
      <c r="G414" s="312">
        <f>'Int. Sensitivity-vert'!G414</f>
        <v>2.1118999999999994</v>
      </c>
      <c r="H414" s="288">
        <f>'Int. Sensitivity-vert'!H414</f>
        <v>0.43039999999999984</v>
      </c>
      <c r="I414" s="313" t="str">
        <f>'Int. Sensitivity-vert'!I414</f>
        <v>B</v>
      </c>
    </row>
    <row r="415" spans="1:9" x14ac:dyDescent="0.25">
      <c r="A415" s="342">
        <v>200</v>
      </c>
      <c r="B415" s="342">
        <v>35</v>
      </c>
      <c r="C415" s="342">
        <v>1</v>
      </c>
      <c r="D415" s="342" t="s">
        <v>267</v>
      </c>
      <c r="E415" s="312">
        <f>'Int. Sensitivity-vert'!E415</f>
        <v>1.9442751774552929</v>
      </c>
      <c r="F415" s="287" t="str">
        <f>'Int. Sensitivity-vert'!F415</f>
        <v>A</v>
      </c>
      <c r="G415" s="312">
        <f>'Int. Sensitivity-vert'!G415</f>
        <v>2.3428999999999993</v>
      </c>
      <c r="H415" s="288">
        <f>'Int. Sensitivity-vert'!H415</f>
        <v>0.9799000000000001</v>
      </c>
      <c r="I415" s="313" t="str">
        <f>'Int. Sensitivity-vert'!I415</f>
        <v>B</v>
      </c>
    </row>
    <row r="416" spans="1:9" x14ac:dyDescent="0.25">
      <c r="A416" s="342">
        <v>300</v>
      </c>
      <c r="B416" s="342">
        <v>35</v>
      </c>
      <c r="C416" s="342">
        <v>1</v>
      </c>
      <c r="D416" s="342" t="s">
        <v>267</v>
      </c>
      <c r="E416" s="312">
        <f>'Int. Sensitivity-vert'!E416</f>
        <v>2.2804837377887983</v>
      </c>
      <c r="F416" s="287" t="str">
        <f>'Int. Sensitivity-vert'!F416</f>
        <v>B</v>
      </c>
      <c r="G416" s="312">
        <f>'Int. Sensitivity-vert'!G416</f>
        <v>2.5738999999999992</v>
      </c>
      <c r="H416" s="288">
        <f>'Int. Sensitivity-vert'!H416</f>
        <v>1.5293999999999999</v>
      </c>
      <c r="I416" s="313" t="str">
        <f>'Int. Sensitivity-vert'!I416</f>
        <v>B</v>
      </c>
    </row>
    <row r="417" spans="1:9" x14ac:dyDescent="0.25">
      <c r="A417" s="342">
        <v>400</v>
      </c>
      <c r="B417" s="342">
        <v>35</v>
      </c>
      <c r="C417" s="342">
        <v>1</v>
      </c>
      <c r="D417" s="342" t="s">
        <v>267</v>
      </c>
      <c r="E417" s="312">
        <f>'Int. Sensitivity-vert'!E417</f>
        <v>2.6127283977533042</v>
      </c>
      <c r="F417" s="287" t="str">
        <f>'Int. Sensitivity-vert'!F417</f>
        <v>B</v>
      </c>
      <c r="G417" s="312">
        <f>'Int. Sensitivity-vert'!G417</f>
        <v>2.8048999999999999</v>
      </c>
      <c r="H417" s="288">
        <f>'Int. Sensitivity-vert'!H417</f>
        <v>2.0789</v>
      </c>
      <c r="I417" s="313" t="str">
        <f>'Int. Sensitivity-vert'!I417</f>
        <v>C</v>
      </c>
    </row>
    <row r="418" spans="1:9" x14ac:dyDescent="0.25">
      <c r="A418" s="342">
        <v>500</v>
      </c>
      <c r="B418" s="342">
        <v>35</v>
      </c>
      <c r="C418" s="342">
        <v>1</v>
      </c>
      <c r="D418" s="342" t="s">
        <v>267</v>
      </c>
      <c r="E418" s="312">
        <f>'Int. Sensitivity-vert'!E418</f>
        <v>2.9431513601203134</v>
      </c>
      <c r="F418" s="287" t="str">
        <f>'Int. Sensitivity-vert'!F418</f>
        <v>C</v>
      </c>
      <c r="G418" s="312">
        <f>'Int. Sensitivity-vert'!G418</f>
        <v>3.0358999999999998</v>
      </c>
      <c r="H418" s="288">
        <f>'Int. Sensitivity-vert'!H418</f>
        <v>2.6284000000000001</v>
      </c>
      <c r="I418" s="313" t="str">
        <f>'Int. Sensitivity-vert'!I418</f>
        <v>C</v>
      </c>
    </row>
    <row r="419" spans="1:9" x14ac:dyDescent="0.25">
      <c r="A419" s="342">
        <v>600</v>
      </c>
      <c r="B419" s="342">
        <v>35</v>
      </c>
      <c r="C419" s="342">
        <v>1</v>
      </c>
      <c r="D419" s="342" t="s">
        <v>267</v>
      </c>
      <c r="E419" s="312">
        <f>'Int. Sensitivity-vert'!E419</f>
        <v>3.2726958378306055</v>
      </c>
      <c r="F419" s="287" t="str">
        <f>'Int. Sensitivity-vert'!F419</f>
        <v>C</v>
      </c>
      <c r="G419" s="312">
        <f>'Int. Sensitivity-vert'!G419</f>
        <v>3.2668999999999997</v>
      </c>
      <c r="H419" s="288">
        <f>'Int. Sensitivity-vert'!H419</f>
        <v>3.1778999999999993</v>
      </c>
      <c r="I419" s="313" t="str">
        <f>'Int. Sensitivity-vert'!I419</f>
        <v>C</v>
      </c>
    </row>
    <row r="420" spans="1:9" x14ac:dyDescent="0.25">
      <c r="A420" s="342">
        <v>700</v>
      </c>
      <c r="B420" s="342">
        <v>35</v>
      </c>
      <c r="C420" s="342">
        <v>1</v>
      </c>
      <c r="D420" s="342" t="s">
        <v>267</v>
      </c>
      <c r="E420" s="312">
        <f>'Int. Sensitivity-vert'!E420</f>
        <v>3.6018472899500016</v>
      </c>
      <c r="F420" s="287" t="str">
        <f>'Int. Sensitivity-vert'!F420</f>
        <v>D</v>
      </c>
      <c r="G420" s="312">
        <f>'Int. Sensitivity-vert'!G420</f>
        <v>3.4978999999999996</v>
      </c>
      <c r="H420" s="288">
        <f>'Int. Sensitivity-vert'!H420</f>
        <v>3.7273999999999998</v>
      </c>
      <c r="I420" s="313" t="str">
        <f>'Int. Sensitivity-vert'!I420</f>
        <v>C</v>
      </c>
    </row>
    <row r="421" spans="1:9" x14ac:dyDescent="0.25">
      <c r="A421" s="342">
        <v>800</v>
      </c>
      <c r="B421" s="342">
        <v>35</v>
      </c>
      <c r="C421" s="342">
        <v>1</v>
      </c>
      <c r="D421" s="342" t="s">
        <v>267</v>
      </c>
      <c r="E421" s="312">
        <f>'Int. Sensitivity-vert'!E421</f>
        <v>3.930874761949374</v>
      </c>
      <c r="F421" s="287" t="str">
        <f>'Int. Sensitivity-vert'!F421</f>
        <v>D</v>
      </c>
      <c r="G421" s="312">
        <f>'Int. Sensitivity-vert'!G421</f>
        <v>3.7288999999999994</v>
      </c>
      <c r="H421" s="288">
        <f>'Int. Sensitivity-vert'!H421</f>
        <v>4.2768999999999995</v>
      </c>
      <c r="I421" s="313" t="str">
        <f>'Int. Sensitivity-vert'!I421</f>
        <v>D</v>
      </c>
    </row>
    <row r="422" spans="1:9" x14ac:dyDescent="0.25">
      <c r="A422" s="342">
        <v>900</v>
      </c>
      <c r="B422" s="342">
        <v>35</v>
      </c>
      <c r="C422" s="342">
        <v>1</v>
      </c>
      <c r="D422" s="342" t="s">
        <v>267</v>
      </c>
      <c r="E422" s="312">
        <f>'Int. Sensitivity-vert'!E422</f>
        <v>4.2599308020152895</v>
      </c>
      <c r="F422" s="287" t="str">
        <f>'Int. Sensitivity-vert'!F422</f>
        <v>E</v>
      </c>
      <c r="G422" s="312">
        <f>'Int. Sensitivity-vert'!G422</f>
        <v>3.9598999999999993</v>
      </c>
      <c r="H422" s="288">
        <f>'Int. Sensitivity-vert'!H422</f>
        <v>4.8263999999999996</v>
      </c>
      <c r="I422" s="313" t="str">
        <f>'Int. Sensitivity-vert'!I422</f>
        <v>D</v>
      </c>
    </row>
    <row r="423" spans="1:9" x14ac:dyDescent="0.25">
      <c r="A423" s="342">
        <v>1000</v>
      </c>
      <c r="B423" s="342">
        <v>35</v>
      </c>
      <c r="C423" s="342">
        <v>1</v>
      </c>
      <c r="D423" s="342" t="s">
        <v>267</v>
      </c>
      <c r="E423" s="312">
        <f>'Int. Sensitivity-vert'!E423</f>
        <v>4.5891002243274102</v>
      </c>
      <c r="F423" s="287" t="str">
        <f>'Int. Sensitivity-vert'!F423</f>
        <v>E</v>
      </c>
      <c r="G423" s="312">
        <f>'Int. Sensitivity-vert'!G423</f>
        <v>4.1908999999999992</v>
      </c>
      <c r="H423" s="288">
        <f>'Int. Sensitivity-vert'!H423</f>
        <v>5.3758999999999997</v>
      </c>
      <c r="I423" s="313" t="str">
        <f>'Int. Sensitivity-vert'!I423</f>
        <v>D</v>
      </c>
    </row>
    <row r="424" spans="1:9" x14ac:dyDescent="0.25">
      <c r="A424" s="342">
        <v>1100</v>
      </c>
      <c r="B424" s="342">
        <v>35</v>
      </c>
      <c r="C424" s="342">
        <v>1</v>
      </c>
      <c r="D424" s="342" t="s">
        <v>267</v>
      </c>
      <c r="E424" s="312">
        <f>'Int. Sensitivity-vert'!E424</f>
        <v>4.918426900133742</v>
      </c>
      <c r="F424" s="287" t="str">
        <f>'Int. Sensitivity-vert'!F424</f>
        <v>E</v>
      </c>
      <c r="G424" s="312">
        <f>'Int. Sensitivity-vert'!G424</f>
        <v>4.4218999999999991</v>
      </c>
      <c r="H424" s="288">
        <f>'Int. Sensitivity-vert'!H424</f>
        <v>5.9253999999999998</v>
      </c>
      <c r="I424" s="313" t="str">
        <f>'Int. Sensitivity-vert'!I424</f>
        <v>E</v>
      </c>
    </row>
    <row r="425" spans="1:9" x14ac:dyDescent="0.25">
      <c r="A425" s="342">
        <v>1200</v>
      </c>
      <c r="B425" s="342">
        <v>35</v>
      </c>
      <c r="C425" s="342">
        <v>1</v>
      </c>
      <c r="D425" s="342" t="s">
        <v>267</v>
      </c>
      <c r="E425" s="312">
        <f>'Int. Sensitivity-vert'!E425</f>
        <v>5.2479297089173453</v>
      </c>
      <c r="F425" s="287" t="str">
        <f>'Int. Sensitivity-vert'!F425</f>
        <v>F</v>
      </c>
      <c r="G425" s="312">
        <f>'Int. Sensitivity-vert'!G425</f>
        <v>4.6528999999999989</v>
      </c>
      <c r="H425" s="288">
        <f>'Int. Sensitivity-vert'!H425</f>
        <v>6.4748999999999999</v>
      </c>
      <c r="I425" s="313" t="str">
        <f>'Int. Sensitivity-vert'!I425</f>
        <v>E</v>
      </c>
    </row>
    <row r="426" spans="1:9" x14ac:dyDescent="0.25">
      <c r="A426" s="342">
        <v>100</v>
      </c>
      <c r="B426" s="342">
        <v>45</v>
      </c>
      <c r="C426" s="342">
        <v>1</v>
      </c>
      <c r="D426" s="342" t="s">
        <v>267</v>
      </c>
      <c r="E426" s="312">
        <f>'Int. Sensitivity-vert'!E426</f>
        <v>1.688268272585435</v>
      </c>
      <c r="F426" s="287" t="str">
        <f>'Int. Sensitivity-vert'!F426</f>
        <v>A</v>
      </c>
      <c r="G426" s="312">
        <f>'Int. Sensitivity-vert'!G426</f>
        <v>2.1118999999999994</v>
      </c>
      <c r="H426" s="288">
        <f>'Int. Sensitivity-vert'!H426</f>
        <v>0.52139999999999986</v>
      </c>
      <c r="I426" s="313" t="str">
        <f>'Int. Sensitivity-vert'!I426</f>
        <v>B</v>
      </c>
    </row>
    <row r="427" spans="1:9" x14ac:dyDescent="0.25">
      <c r="A427" s="342">
        <v>200</v>
      </c>
      <c r="B427" s="342">
        <v>45</v>
      </c>
      <c r="C427" s="342">
        <v>1</v>
      </c>
      <c r="D427" s="342" t="s">
        <v>267</v>
      </c>
      <c r="E427" s="312">
        <f>'Int. Sensitivity-vert'!E427</f>
        <v>2.1262751774552924</v>
      </c>
      <c r="F427" s="287" t="str">
        <f>'Int. Sensitivity-vert'!F427</f>
        <v>B</v>
      </c>
      <c r="G427" s="312">
        <f>'Int. Sensitivity-vert'!G427</f>
        <v>2.3428999999999993</v>
      </c>
      <c r="H427" s="288">
        <f>'Int. Sensitivity-vert'!H427</f>
        <v>1.1619000000000002</v>
      </c>
      <c r="I427" s="313" t="str">
        <f>'Int. Sensitivity-vert'!I427</f>
        <v>B</v>
      </c>
    </row>
    <row r="428" spans="1:9" x14ac:dyDescent="0.25">
      <c r="A428" s="342">
        <v>300</v>
      </c>
      <c r="B428" s="342">
        <v>45</v>
      </c>
      <c r="C428" s="342">
        <v>1</v>
      </c>
      <c r="D428" s="342" t="s">
        <v>267</v>
      </c>
      <c r="E428" s="312">
        <f>'Int. Sensitivity-vert'!E428</f>
        <v>2.5534837377887984</v>
      </c>
      <c r="F428" s="287" t="str">
        <f>'Int. Sensitivity-vert'!F428</f>
        <v>B</v>
      </c>
      <c r="G428" s="312">
        <f>'Int. Sensitivity-vert'!G428</f>
        <v>2.5738999999999992</v>
      </c>
      <c r="H428" s="288">
        <f>'Int. Sensitivity-vert'!H428</f>
        <v>1.8024</v>
      </c>
      <c r="I428" s="313" t="str">
        <f>'Int. Sensitivity-vert'!I428</f>
        <v>B</v>
      </c>
    </row>
    <row r="429" spans="1:9" x14ac:dyDescent="0.25">
      <c r="A429" s="342">
        <v>400</v>
      </c>
      <c r="B429" s="342">
        <v>45</v>
      </c>
      <c r="C429" s="342">
        <v>1</v>
      </c>
      <c r="D429" s="342" t="s">
        <v>267</v>
      </c>
      <c r="E429" s="312">
        <f>'Int. Sensitivity-vert'!E429</f>
        <v>2.9767283977533041</v>
      </c>
      <c r="F429" s="287" t="str">
        <f>'Int. Sensitivity-vert'!F429</f>
        <v>C</v>
      </c>
      <c r="G429" s="312">
        <f>'Int. Sensitivity-vert'!G429</f>
        <v>2.8048999999999999</v>
      </c>
      <c r="H429" s="288">
        <f>'Int. Sensitivity-vert'!H429</f>
        <v>2.4428999999999998</v>
      </c>
      <c r="I429" s="313" t="str">
        <f>'Int. Sensitivity-vert'!I429</f>
        <v>C</v>
      </c>
    </row>
    <row r="430" spans="1:9" x14ac:dyDescent="0.25">
      <c r="A430" s="342">
        <v>500</v>
      </c>
      <c r="B430" s="342">
        <v>45</v>
      </c>
      <c r="C430" s="342">
        <v>1</v>
      </c>
      <c r="D430" s="342" t="s">
        <v>267</v>
      </c>
      <c r="E430" s="312">
        <f>'Int. Sensitivity-vert'!E430</f>
        <v>3.3981513601203135</v>
      </c>
      <c r="F430" s="287" t="str">
        <f>'Int. Sensitivity-vert'!F430</f>
        <v>C</v>
      </c>
      <c r="G430" s="312">
        <f>'Int. Sensitivity-vert'!G430</f>
        <v>3.0358999999999998</v>
      </c>
      <c r="H430" s="288">
        <f>'Int. Sensitivity-vert'!H430</f>
        <v>3.0833999999999997</v>
      </c>
      <c r="I430" s="313" t="str">
        <f>'Int. Sensitivity-vert'!I430</f>
        <v>C</v>
      </c>
    </row>
    <row r="431" spans="1:9" x14ac:dyDescent="0.25">
      <c r="A431" s="342">
        <v>600</v>
      </c>
      <c r="B431" s="342">
        <v>45</v>
      </c>
      <c r="C431" s="342">
        <v>1</v>
      </c>
      <c r="D431" s="342" t="s">
        <v>267</v>
      </c>
      <c r="E431" s="312">
        <f>'Int. Sensitivity-vert'!E431</f>
        <v>3.8186958378306053</v>
      </c>
      <c r="F431" s="287" t="str">
        <f>'Int. Sensitivity-vert'!F431</f>
        <v>D</v>
      </c>
      <c r="G431" s="312">
        <f>'Int. Sensitivity-vert'!G431</f>
        <v>3.2668999999999997</v>
      </c>
      <c r="H431" s="288">
        <f>'Int. Sensitivity-vert'!H431</f>
        <v>3.7238999999999995</v>
      </c>
      <c r="I431" s="313" t="str">
        <f>'Int. Sensitivity-vert'!I431</f>
        <v>C</v>
      </c>
    </row>
    <row r="432" spans="1:9" x14ac:dyDescent="0.25">
      <c r="A432" s="342">
        <v>700</v>
      </c>
      <c r="B432" s="342">
        <v>45</v>
      </c>
      <c r="C432" s="342">
        <v>1</v>
      </c>
      <c r="D432" s="342" t="s">
        <v>267</v>
      </c>
      <c r="E432" s="312">
        <f>'Int. Sensitivity-vert'!E432</f>
        <v>4.2388472899500016</v>
      </c>
      <c r="F432" s="287" t="str">
        <f>'Int. Sensitivity-vert'!F432</f>
        <v>D</v>
      </c>
      <c r="G432" s="312">
        <f>'Int. Sensitivity-vert'!G432</f>
        <v>3.4978999999999996</v>
      </c>
      <c r="H432" s="288">
        <f>'Int. Sensitivity-vert'!H432</f>
        <v>4.3643999999999998</v>
      </c>
      <c r="I432" s="313" t="str">
        <f>'Int. Sensitivity-vert'!I432</f>
        <v>C</v>
      </c>
    </row>
    <row r="433" spans="1:9" x14ac:dyDescent="0.25">
      <c r="A433" s="342">
        <v>800</v>
      </c>
      <c r="B433" s="342">
        <v>45</v>
      </c>
      <c r="C433" s="342">
        <v>1</v>
      </c>
      <c r="D433" s="342" t="s">
        <v>267</v>
      </c>
      <c r="E433" s="312">
        <f>'Int. Sensitivity-vert'!E433</f>
        <v>4.6588747619493747</v>
      </c>
      <c r="F433" s="287" t="str">
        <f>'Int. Sensitivity-vert'!F433</f>
        <v>E</v>
      </c>
      <c r="G433" s="312">
        <f>'Int. Sensitivity-vert'!G433</f>
        <v>3.7288999999999994</v>
      </c>
      <c r="H433" s="288">
        <f>'Int. Sensitivity-vert'!H433</f>
        <v>5.0048999999999992</v>
      </c>
      <c r="I433" s="313" t="str">
        <f>'Int. Sensitivity-vert'!I433</f>
        <v>D</v>
      </c>
    </row>
    <row r="434" spans="1:9" x14ac:dyDescent="0.25">
      <c r="A434" s="342">
        <v>900</v>
      </c>
      <c r="B434" s="342">
        <v>45</v>
      </c>
      <c r="C434" s="342">
        <v>1</v>
      </c>
      <c r="D434" s="342" t="s">
        <v>267</v>
      </c>
      <c r="E434" s="312">
        <f>'Int. Sensitivity-vert'!E434</f>
        <v>5.0789308020152886</v>
      </c>
      <c r="F434" s="287" t="str">
        <f>'Int. Sensitivity-vert'!F434</f>
        <v>F</v>
      </c>
      <c r="G434" s="312">
        <f>'Int. Sensitivity-vert'!G434</f>
        <v>3.9598999999999993</v>
      </c>
      <c r="H434" s="288">
        <f>'Int. Sensitivity-vert'!H434</f>
        <v>5.6453999999999995</v>
      </c>
      <c r="I434" s="313" t="str">
        <f>'Int. Sensitivity-vert'!I434</f>
        <v>D</v>
      </c>
    </row>
    <row r="435" spans="1:9" x14ac:dyDescent="0.25">
      <c r="A435" s="342">
        <v>1000</v>
      </c>
      <c r="B435" s="342">
        <v>45</v>
      </c>
      <c r="C435" s="342">
        <v>1</v>
      </c>
      <c r="D435" s="342" t="s">
        <v>267</v>
      </c>
      <c r="E435" s="312">
        <f>'Int. Sensitivity-vert'!E435</f>
        <v>5.4991002243274103</v>
      </c>
      <c r="F435" s="287" t="str">
        <f>'Int. Sensitivity-vert'!F435</f>
        <v>F</v>
      </c>
      <c r="G435" s="312">
        <f>'Int. Sensitivity-vert'!G435</f>
        <v>4.1908999999999992</v>
      </c>
      <c r="H435" s="288">
        <f>'Int. Sensitivity-vert'!H435</f>
        <v>6.2858999999999998</v>
      </c>
      <c r="I435" s="313" t="str">
        <f>'Int. Sensitivity-vert'!I435</f>
        <v>D</v>
      </c>
    </row>
    <row r="436" spans="1:9" x14ac:dyDescent="0.25">
      <c r="A436" s="342">
        <v>1100</v>
      </c>
      <c r="B436" s="342">
        <v>45</v>
      </c>
      <c r="C436" s="342">
        <v>1</v>
      </c>
      <c r="D436" s="342" t="s">
        <v>267</v>
      </c>
      <c r="E436" s="312">
        <f>'Int. Sensitivity-vert'!E436</f>
        <v>5.9194269001337414</v>
      </c>
      <c r="F436" s="287" t="str">
        <f>'Int. Sensitivity-vert'!F436</f>
        <v>F</v>
      </c>
      <c r="G436" s="312">
        <f>'Int. Sensitivity-vert'!G436</f>
        <v>4.4218999999999991</v>
      </c>
      <c r="H436" s="288">
        <f>'Int. Sensitivity-vert'!H436</f>
        <v>6.9264000000000001</v>
      </c>
      <c r="I436" s="313" t="str">
        <f>'Int. Sensitivity-vert'!I436</f>
        <v>E</v>
      </c>
    </row>
    <row r="437" spans="1:9" x14ac:dyDescent="0.25">
      <c r="A437" s="342">
        <v>1200</v>
      </c>
      <c r="B437" s="342">
        <v>45</v>
      </c>
      <c r="C437" s="342">
        <v>1</v>
      </c>
      <c r="D437" s="342" t="s">
        <v>267</v>
      </c>
      <c r="E437" s="312">
        <f>'Int. Sensitivity-vert'!E437</f>
        <v>6.339929708917345</v>
      </c>
      <c r="F437" s="287" t="str">
        <f>'Int. Sensitivity-vert'!F437</f>
        <v>F</v>
      </c>
      <c r="G437" s="312">
        <f>'Int. Sensitivity-vert'!G437</f>
        <v>4.6528999999999989</v>
      </c>
      <c r="H437" s="288">
        <f>'Int. Sensitivity-vert'!H437</f>
        <v>7.5668999999999995</v>
      </c>
      <c r="I437" s="313" t="str">
        <f>'Int. Sensitivity-vert'!I437</f>
        <v>E</v>
      </c>
    </row>
    <row r="438" spans="1:9" x14ac:dyDescent="0.25">
      <c r="A438" s="342">
        <v>100</v>
      </c>
      <c r="B438" s="342">
        <v>15</v>
      </c>
      <c r="C438" s="342">
        <v>2</v>
      </c>
      <c r="D438" s="342" t="s">
        <v>267</v>
      </c>
      <c r="E438" s="312">
        <f>'Int. Sensitivity-vert'!E438</f>
        <v>1.6637507864034737</v>
      </c>
      <c r="F438" s="287" t="str">
        <f>'Int. Sensitivity-vert'!F438</f>
        <v>A</v>
      </c>
      <c r="G438" s="312">
        <f>'Int. Sensitivity-vert'!G438</f>
        <v>2.1799999999999997</v>
      </c>
      <c r="H438" s="288">
        <f>'Int. Sensitivity-vert'!H438</f>
        <v>0.31650000000000011</v>
      </c>
      <c r="I438" s="313" t="str">
        <f>'Int. Sensitivity-vert'!I438</f>
        <v>B</v>
      </c>
    </row>
    <row r="439" spans="1:9" x14ac:dyDescent="0.25">
      <c r="A439" s="342">
        <v>200</v>
      </c>
      <c r="B439" s="342">
        <v>15</v>
      </c>
      <c r="C439" s="342">
        <v>2</v>
      </c>
      <c r="D439" s="342" t="s">
        <v>267</v>
      </c>
      <c r="E439" s="312">
        <f>'Int. Sensitivity-vert'!E439</f>
        <v>1.7546943435878315</v>
      </c>
      <c r="F439" s="287" t="str">
        <f>'Int. Sensitivity-vert'!F439</f>
        <v>A</v>
      </c>
      <c r="G439" s="312">
        <f>'Int. Sensitivity-vert'!G439</f>
        <v>2.2954999999999997</v>
      </c>
      <c r="H439" s="288">
        <f>'Int. Sensitivity-vert'!H439</f>
        <v>0.56850000000000001</v>
      </c>
      <c r="I439" s="313" t="str">
        <f>'Int. Sensitivity-vert'!I439</f>
        <v>B</v>
      </c>
    </row>
    <row r="440" spans="1:9" x14ac:dyDescent="0.25">
      <c r="A440" s="342">
        <v>300</v>
      </c>
      <c r="B440" s="342">
        <v>15</v>
      </c>
      <c r="C440" s="342">
        <v>2</v>
      </c>
      <c r="D440" s="342" t="s">
        <v>267</v>
      </c>
      <c r="E440" s="312">
        <f>'Int. Sensitivity-vert'!E440</f>
        <v>1.8357829639325993</v>
      </c>
      <c r="F440" s="287" t="str">
        <f>'Int. Sensitivity-vert'!F440</f>
        <v>A</v>
      </c>
      <c r="G440" s="312">
        <f>'Int. Sensitivity-vert'!G440</f>
        <v>2.4109999999999996</v>
      </c>
      <c r="H440" s="288">
        <f>'Int. Sensitivity-vert'!H440</f>
        <v>0.82050000000000001</v>
      </c>
      <c r="I440" s="313" t="str">
        <f>'Int. Sensitivity-vert'!I440</f>
        <v>B</v>
      </c>
    </row>
    <row r="441" spans="1:9" x14ac:dyDescent="0.25">
      <c r="A441" s="342">
        <v>400</v>
      </c>
      <c r="B441" s="342">
        <v>15</v>
      </c>
      <c r="C441" s="342">
        <v>2</v>
      </c>
      <c r="D441" s="342" t="s">
        <v>267</v>
      </c>
      <c r="E441" s="312">
        <f>'Int. Sensitivity-vert'!E441</f>
        <v>1.9138418744865149</v>
      </c>
      <c r="F441" s="287" t="str">
        <f>'Int. Sensitivity-vert'!F441</f>
        <v>A</v>
      </c>
      <c r="G441" s="312">
        <f>'Int. Sensitivity-vert'!G441</f>
        <v>2.5264999999999995</v>
      </c>
      <c r="H441" s="288">
        <f>'Int. Sensitivity-vert'!H441</f>
        <v>1.0725000000000002</v>
      </c>
      <c r="I441" s="313" t="str">
        <f>'Int. Sensitivity-vert'!I441</f>
        <v>B</v>
      </c>
    </row>
    <row r="442" spans="1:9" x14ac:dyDescent="0.25">
      <c r="A442" s="342">
        <v>500</v>
      </c>
      <c r="B442" s="342">
        <v>15</v>
      </c>
      <c r="C442" s="342">
        <v>2</v>
      </c>
      <c r="D442" s="342" t="s">
        <v>267</v>
      </c>
      <c r="E442" s="312">
        <f>'Int. Sensitivity-vert'!E442</f>
        <v>1.9909475395761518</v>
      </c>
      <c r="F442" s="287" t="str">
        <f>'Int. Sensitivity-vert'!F442</f>
        <v>A</v>
      </c>
      <c r="G442" s="312">
        <f>'Int. Sensitivity-vert'!G442</f>
        <v>2.6419999999999995</v>
      </c>
      <c r="H442" s="288">
        <f>'Int. Sensitivity-vert'!H442</f>
        <v>1.3245000000000005</v>
      </c>
      <c r="I442" s="313" t="str">
        <f>'Int. Sensitivity-vert'!I442</f>
        <v>B</v>
      </c>
    </row>
    <row r="443" spans="1:9" x14ac:dyDescent="0.25">
      <c r="A443" s="342">
        <v>600</v>
      </c>
      <c r="B443" s="342">
        <v>15</v>
      </c>
      <c r="C443" s="342">
        <v>2</v>
      </c>
      <c r="D443" s="342" t="s">
        <v>267</v>
      </c>
      <c r="E443" s="312">
        <f>'Int. Sensitivity-vert'!E443</f>
        <v>2.06793393340166</v>
      </c>
      <c r="F443" s="287" t="str">
        <f>'Int. Sensitivity-vert'!F443</f>
        <v>B</v>
      </c>
      <c r="G443" s="312">
        <f>'Int. Sensitivity-vert'!G443</f>
        <v>2.7574999999999994</v>
      </c>
      <c r="H443" s="288">
        <f>'Int. Sensitivity-vert'!H443</f>
        <v>1.5765000000000002</v>
      </c>
      <c r="I443" s="313" t="str">
        <f>'Int. Sensitivity-vert'!I443</f>
        <v>C</v>
      </c>
    </row>
    <row r="444" spans="1:9" x14ac:dyDescent="0.25">
      <c r="A444" s="342">
        <v>700</v>
      </c>
      <c r="B444" s="342">
        <v>15</v>
      </c>
      <c r="C444" s="342">
        <v>2</v>
      </c>
      <c r="D444" s="342" t="s">
        <v>267</v>
      </c>
      <c r="E444" s="312">
        <f>'Int. Sensitivity-vert'!E444</f>
        <v>2.1451541428428804</v>
      </c>
      <c r="F444" s="287" t="str">
        <f>'Int. Sensitivity-vert'!F444</f>
        <v>B</v>
      </c>
      <c r="G444" s="312">
        <f>'Int. Sensitivity-vert'!G444</f>
        <v>2.8729999999999993</v>
      </c>
      <c r="H444" s="288">
        <f>'Int. Sensitivity-vert'!H444</f>
        <v>1.8285</v>
      </c>
      <c r="I444" s="313" t="str">
        <f>'Int. Sensitivity-vert'!I444</f>
        <v>C</v>
      </c>
    </row>
    <row r="445" spans="1:9" x14ac:dyDescent="0.25">
      <c r="A445" s="342">
        <v>800</v>
      </c>
      <c r="B445" s="342">
        <v>15</v>
      </c>
      <c r="C445" s="342">
        <v>2</v>
      </c>
      <c r="D445" s="342" t="s">
        <v>267</v>
      </c>
      <c r="E445" s="312">
        <f>'Int. Sensitivity-vert'!E445</f>
        <v>2.222742120523582</v>
      </c>
      <c r="F445" s="287" t="str">
        <f>'Int. Sensitivity-vert'!F445</f>
        <v>B</v>
      </c>
      <c r="G445" s="312">
        <f>'Int. Sensitivity-vert'!G445</f>
        <v>2.9885000000000002</v>
      </c>
      <c r="H445" s="288">
        <f>'Int. Sensitivity-vert'!H445</f>
        <v>2.0804999999999998</v>
      </c>
      <c r="I445" s="313" t="str">
        <f>'Int. Sensitivity-vert'!I445</f>
        <v>C</v>
      </c>
    </row>
    <row r="446" spans="1:9" x14ac:dyDescent="0.25">
      <c r="A446" s="342">
        <v>900</v>
      </c>
      <c r="B446" s="342">
        <v>15</v>
      </c>
      <c r="C446" s="342">
        <v>2</v>
      </c>
      <c r="D446" s="342" t="s">
        <v>267</v>
      </c>
      <c r="E446" s="312">
        <f>'Int. Sensitivity-vert'!E446</f>
        <v>2.3007277012057687</v>
      </c>
      <c r="F446" s="287" t="str">
        <f>'Int. Sensitivity-vert'!F446</f>
        <v>B</v>
      </c>
      <c r="G446" s="312">
        <f>'Int. Sensitivity-vert'!G446</f>
        <v>3.1040000000000001</v>
      </c>
      <c r="H446" s="288">
        <f>'Int. Sensitivity-vert'!H446</f>
        <v>2.3324999999999996</v>
      </c>
      <c r="I446" s="313" t="str">
        <f>'Int. Sensitivity-vert'!I446</f>
        <v>C</v>
      </c>
    </row>
    <row r="447" spans="1:9" x14ac:dyDescent="0.25">
      <c r="A447" s="342">
        <v>1000</v>
      </c>
      <c r="B447" s="342">
        <v>15</v>
      </c>
      <c r="C447" s="342">
        <v>2</v>
      </c>
      <c r="D447" s="342" t="s">
        <v>267</v>
      </c>
      <c r="E447" s="312">
        <f>'Int. Sensitivity-vert'!E447</f>
        <v>2.3790933922325808</v>
      </c>
      <c r="F447" s="287" t="str">
        <f>'Int. Sensitivity-vert'!F447</f>
        <v>B</v>
      </c>
      <c r="G447" s="312">
        <f>'Int. Sensitivity-vert'!G447</f>
        <v>3.2195</v>
      </c>
      <c r="H447" s="288">
        <f>'Int. Sensitivity-vert'!H447</f>
        <v>2.5845000000000002</v>
      </c>
      <c r="I447" s="313" t="str">
        <f>'Int. Sensitivity-vert'!I447</f>
        <v>C</v>
      </c>
    </row>
    <row r="448" spans="1:9" x14ac:dyDescent="0.25">
      <c r="A448" s="342">
        <v>1100</v>
      </c>
      <c r="B448" s="342">
        <v>15</v>
      </c>
      <c r="C448" s="342">
        <v>2</v>
      </c>
      <c r="D448" s="342" t="s">
        <v>267</v>
      </c>
      <c r="E448" s="312">
        <f>'Int. Sensitivity-vert'!E448</f>
        <v>2.4578031694810978</v>
      </c>
      <c r="F448" s="287" t="str">
        <f>'Int. Sensitivity-vert'!F448</f>
        <v>B</v>
      </c>
      <c r="G448" s="312">
        <f>'Int. Sensitivity-vert'!G448</f>
        <v>3.335</v>
      </c>
      <c r="H448" s="288">
        <f>'Int. Sensitivity-vert'!H448</f>
        <v>2.8365</v>
      </c>
      <c r="I448" s="313" t="str">
        <f>'Int. Sensitivity-vert'!I448</f>
        <v>C</v>
      </c>
    </row>
    <row r="449" spans="1:9" x14ac:dyDescent="0.25">
      <c r="A449" s="342">
        <v>1200</v>
      </c>
      <c r="B449" s="342">
        <v>15</v>
      </c>
      <c r="C449" s="342">
        <v>2</v>
      </c>
      <c r="D449" s="342" t="s">
        <v>267</v>
      </c>
      <c r="E449" s="312">
        <f>'Int. Sensitivity-vert'!E449</f>
        <v>2.5368166021630603</v>
      </c>
      <c r="F449" s="287" t="str">
        <f>'Int. Sensitivity-vert'!F449</f>
        <v>B</v>
      </c>
      <c r="G449" s="312">
        <f>'Int. Sensitivity-vert'!G449</f>
        <v>3.4504999999999999</v>
      </c>
      <c r="H449" s="288">
        <f>'Int. Sensitivity-vert'!H449</f>
        <v>3.0884999999999998</v>
      </c>
      <c r="I449" s="313" t="str">
        <f>'Int. Sensitivity-vert'!I449</f>
        <v>C</v>
      </c>
    </row>
    <row r="450" spans="1:9" x14ac:dyDescent="0.25">
      <c r="A450" s="342">
        <v>100</v>
      </c>
      <c r="B450" s="342">
        <v>25</v>
      </c>
      <c r="C450" s="342">
        <v>2</v>
      </c>
      <c r="D450" s="342" t="s">
        <v>267</v>
      </c>
      <c r="E450" s="312">
        <f>'Int. Sensitivity-vert'!E450</f>
        <v>1.7092507864034738</v>
      </c>
      <c r="F450" s="287" t="str">
        <f>'Int. Sensitivity-vert'!F450</f>
        <v>A</v>
      </c>
      <c r="G450" s="312">
        <f>'Int. Sensitivity-vert'!G450</f>
        <v>2.1799999999999997</v>
      </c>
      <c r="H450" s="288">
        <f>'Int. Sensitivity-vert'!H450</f>
        <v>0.40750000000000014</v>
      </c>
      <c r="I450" s="313" t="str">
        <f>'Int. Sensitivity-vert'!I450</f>
        <v>B</v>
      </c>
    </row>
    <row r="451" spans="1:9" x14ac:dyDescent="0.25">
      <c r="A451" s="342">
        <v>200</v>
      </c>
      <c r="B451" s="342">
        <v>25</v>
      </c>
      <c r="C451" s="342">
        <v>2</v>
      </c>
      <c r="D451" s="342" t="s">
        <v>267</v>
      </c>
      <c r="E451" s="312">
        <f>'Int. Sensitivity-vert'!E451</f>
        <v>1.8456943435878315</v>
      </c>
      <c r="F451" s="287" t="str">
        <f>'Int. Sensitivity-vert'!F451</f>
        <v>A</v>
      </c>
      <c r="G451" s="312">
        <f>'Int. Sensitivity-vert'!G451</f>
        <v>2.2954999999999997</v>
      </c>
      <c r="H451" s="288">
        <f>'Int. Sensitivity-vert'!H451</f>
        <v>0.75050000000000006</v>
      </c>
      <c r="I451" s="313" t="str">
        <f>'Int. Sensitivity-vert'!I451</f>
        <v>B</v>
      </c>
    </row>
    <row r="452" spans="1:9" x14ac:dyDescent="0.25">
      <c r="A452" s="342">
        <v>300</v>
      </c>
      <c r="B452" s="342">
        <v>25</v>
      </c>
      <c r="C452" s="342">
        <v>2</v>
      </c>
      <c r="D452" s="342" t="s">
        <v>267</v>
      </c>
      <c r="E452" s="312">
        <f>'Int. Sensitivity-vert'!E452</f>
        <v>1.9722829639325994</v>
      </c>
      <c r="F452" s="287" t="str">
        <f>'Int. Sensitivity-vert'!F452</f>
        <v>A</v>
      </c>
      <c r="G452" s="312">
        <f>'Int. Sensitivity-vert'!G452</f>
        <v>2.4109999999999996</v>
      </c>
      <c r="H452" s="288">
        <f>'Int. Sensitivity-vert'!H452</f>
        <v>1.0935000000000001</v>
      </c>
      <c r="I452" s="313" t="str">
        <f>'Int. Sensitivity-vert'!I452</f>
        <v>B</v>
      </c>
    </row>
    <row r="453" spans="1:9" x14ac:dyDescent="0.25">
      <c r="A453" s="342">
        <v>400</v>
      </c>
      <c r="B453" s="342">
        <v>25</v>
      </c>
      <c r="C453" s="342">
        <v>2</v>
      </c>
      <c r="D453" s="342" t="s">
        <v>267</v>
      </c>
      <c r="E453" s="312">
        <f>'Int. Sensitivity-vert'!E453</f>
        <v>2.0958418744865153</v>
      </c>
      <c r="F453" s="287" t="str">
        <f>'Int. Sensitivity-vert'!F453</f>
        <v>B</v>
      </c>
      <c r="G453" s="312">
        <f>'Int. Sensitivity-vert'!G453</f>
        <v>2.5264999999999995</v>
      </c>
      <c r="H453" s="288">
        <f>'Int. Sensitivity-vert'!H453</f>
        <v>1.4365000000000003</v>
      </c>
      <c r="I453" s="313" t="str">
        <f>'Int. Sensitivity-vert'!I453</f>
        <v>B</v>
      </c>
    </row>
    <row r="454" spans="1:9" x14ac:dyDescent="0.25">
      <c r="A454" s="342">
        <v>500</v>
      </c>
      <c r="B454" s="342">
        <v>25</v>
      </c>
      <c r="C454" s="342">
        <v>2</v>
      </c>
      <c r="D454" s="342" t="s">
        <v>267</v>
      </c>
      <c r="E454" s="312">
        <f>'Int. Sensitivity-vert'!E454</f>
        <v>2.2184475395761516</v>
      </c>
      <c r="F454" s="287" t="str">
        <f>'Int. Sensitivity-vert'!F454</f>
        <v>B</v>
      </c>
      <c r="G454" s="312">
        <f>'Int. Sensitivity-vert'!G454</f>
        <v>2.6419999999999995</v>
      </c>
      <c r="H454" s="288">
        <f>'Int. Sensitivity-vert'!H454</f>
        <v>1.7795000000000003</v>
      </c>
      <c r="I454" s="313" t="str">
        <f>'Int. Sensitivity-vert'!I454</f>
        <v>B</v>
      </c>
    </row>
    <row r="455" spans="1:9" x14ac:dyDescent="0.25">
      <c r="A455" s="342">
        <v>600</v>
      </c>
      <c r="B455" s="342">
        <v>25</v>
      </c>
      <c r="C455" s="342">
        <v>2</v>
      </c>
      <c r="D455" s="342" t="s">
        <v>267</v>
      </c>
      <c r="E455" s="312">
        <f>'Int. Sensitivity-vert'!E455</f>
        <v>2.3409339334016601</v>
      </c>
      <c r="F455" s="287" t="str">
        <f>'Int. Sensitivity-vert'!F455</f>
        <v>B</v>
      </c>
      <c r="G455" s="312">
        <f>'Int. Sensitivity-vert'!G455</f>
        <v>2.7574999999999994</v>
      </c>
      <c r="H455" s="288">
        <f>'Int. Sensitivity-vert'!H455</f>
        <v>2.1225000000000005</v>
      </c>
      <c r="I455" s="313" t="str">
        <f>'Int. Sensitivity-vert'!I455</f>
        <v>C</v>
      </c>
    </row>
    <row r="456" spans="1:9" x14ac:dyDescent="0.25">
      <c r="A456" s="342">
        <v>700</v>
      </c>
      <c r="B456" s="342">
        <v>25</v>
      </c>
      <c r="C456" s="342">
        <v>2</v>
      </c>
      <c r="D456" s="342" t="s">
        <v>267</v>
      </c>
      <c r="E456" s="312">
        <f>'Int. Sensitivity-vert'!E456</f>
        <v>2.4636541428428802</v>
      </c>
      <c r="F456" s="287" t="str">
        <f>'Int. Sensitivity-vert'!F456</f>
        <v>B</v>
      </c>
      <c r="G456" s="312">
        <f>'Int. Sensitivity-vert'!G456</f>
        <v>2.8729999999999993</v>
      </c>
      <c r="H456" s="288">
        <f>'Int. Sensitivity-vert'!H456</f>
        <v>2.4655</v>
      </c>
      <c r="I456" s="313" t="str">
        <f>'Int. Sensitivity-vert'!I456</f>
        <v>C</v>
      </c>
    </row>
    <row r="457" spans="1:9" x14ac:dyDescent="0.25">
      <c r="A457" s="342">
        <v>800</v>
      </c>
      <c r="B457" s="342">
        <v>25</v>
      </c>
      <c r="C457" s="342">
        <v>2</v>
      </c>
      <c r="D457" s="342" t="s">
        <v>267</v>
      </c>
      <c r="E457" s="312">
        <f>'Int. Sensitivity-vert'!E457</f>
        <v>2.5867421205235823</v>
      </c>
      <c r="F457" s="287" t="str">
        <f>'Int. Sensitivity-vert'!F457</f>
        <v>B</v>
      </c>
      <c r="G457" s="312">
        <f>'Int. Sensitivity-vert'!G457</f>
        <v>2.9885000000000002</v>
      </c>
      <c r="H457" s="288">
        <f>'Int. Sensitivity-vert'!H457</f>
        <v>2.8085</v>
      </c>
      <c r="I457" s="313" t="str">
        <f>'Int. Sensitivity-vert'!I457</f>
        <v>C</v>
      </c>
    </row>
    <row r="458" spans="1:9" x14ac:dyDescent="0.25">
      <c r="A458" s="342">
        <v>900</v>
      </c>
      <c r="B458" s="342">
        <v>25</v>
      </c>
      <c r="C458" s="342">
        <v>2</v>
      </c>
      <c r="D458" s="342" t="s">
        <v>267</v>
      </c>
      <c r="E458" s="312">
        <f>'Int. Sensitivity-vert'!E458</f>
        <v>2.7102277012057687</v>
      </c>
      <c r="F458" s="287" t="str">
        <f>'Int. Sensitivity-vert'!F458</f>
        <v>B</v>
      </c>
      <c r="G458" s="312">
        <f>'Int. Sensitivity-vert'!G458</f>
        <v>3.1040000000000001</v>
      </c>
      <c r="H458" s="288">
        <f>'Int. Sensitivity-vert'!H458</f>
        <v>3.1515</v>
      </c>
      <c r="I458" s="313" t="str">
        <f>'Int. Sensitivity-vert'!I458</f>
        <v>C</v>
      </c>
    </row>
    <row r="459" spans="1:9" x14ac:dyDescent="0.25">
      <c r="A459" s="342">
        <v>1000</v>
      </c>
      <c r="B459" s="342">
        <v>25</v>
      </c>
      <c r="C459" s="342">
        <v>2</v>
      </c>
      <c r="D459" s="342" t="s">
        <v>267</v>
      </c>
      <c r="E459" s="312">
        <f>'Int. Sensitivity-vert'!E459</f>
        <v>2.8340933922325808</v>
      </c>
      <c r="F459" s="287" t="str">
        <f>'Int. Sensitivity-vert'!F459</f>
        <v>C</v>
      </c>
      <c r="G459" s="312">
        <f>'Int. Sensitivity-vert'!G459</f>
        <v>3.2195</v>
      </c>
      <c r="H459" s="288">
        <f>'Int. Sensitivity-vert'!H459</f>
        <v>3.4944999999999999</v>
      </c>
      <c r="I459" s="313" t="str">
        <f>'Int. Sensitivity-vert'!I459</f>
        <v>C</v>
      </c>
    </row>
    <row r="460" spans="1:9" x14ac:dyDescent="0.25">
      <c r="A460" s="342">
        <v>1100</v>
      </c>
      <c r="B460" s="342">
        <v>25</v>
      </c>
      <c r="C460" s="342">
        <v>2</v>
      </c>
      <c r="D460" s="342" t="s">
        <v>267</v>
      </c>
      <c r="E460" s="312">
        <f>'Int. Sensitivity-vert'!E460</f>
        <v>2.9583031694810975</v>
      </c>
      <c r="F460" s="287" t="str">
        <f>'Int. Sensitivity-vert'!F460</f>
        <v>C</v>
      </c>
      <c r="G460" s="312">
        <f>'Int. Sensitivity-vert'!G460</f>
        <v>3.335</v>
      </c>
      <c r="H460" s="288">
        <f>'Int. Sensitivity-vert'!H460</f>
        <v>3.8374999999999999</v>
      </c>
      <c r="I460" s="313" t="str">
        <f>'Int. Sensitivity-vert'!I460</f>
        <v>C</v>
      </c>
    </row>
    <row r="461" spans="1:9" x14ac:dyDescent="0.25">
      <c r="A461" s="342">
        <v>1200</v>
      </c>
      <c r="B461" s="342">
        <v>25</v>
      </c>
      <c r="C461" s="342">
        <v>2</v>
      </c>
      <c r="D461" s="342" t="s">
        <v>267</v>
      </c>
      <c r="E461" s="312">
        <f>'Int. Sensitivity-vert'!E461</f>
        <v>3.0828166021630605</v>
      </c>
      <c r="F461" s="287" t="str">
        <f>'Int. Sensitivity-vert'!F461</f>
        <v>C</v>
      </c>
      <c r="G461" s="312">
        <f>'Int. Sensitivity-vert'!G461</f>
        <v>3.4504999999999999</v>
      </c>
      <c r="H461" s="288">
        <f>'Int. Sensitivity-vert'!H461</f>
        <v>4.1805000000000003</v>
      </c>
      <c r="I461" s="313" t="str">
        <f>'Int. Sensitivity-vert'!I461</f>
        <v>C</v>
      </c>
    </row>
    <row r="462" spans="1:9" x14ac:dyDescent="0.25">
      <c r="A462" s="342">
        <v>100</v>
      </c>
      <c r="B462" s="342">
        <v>35</v>
      </c>
      <c r="C462" s="342">
        <v>2</v>
      </c>
      <c r="D462" s="342" t="s">
        <v>267</v>
      </c>
      <c r="E462" s="312">
        <f>'Int. Sensitivity-vert'!E462</f>
        <v>1.7547507864034737</v>
      </c>
      <c r="F462" s="287" t="str">
        <f>'Int. Sensitivity-vert'!F462</f>
        <v>A</v>
      </c>
      <c r="G462" s="312">
        <f>'Int. Sensitivity-vert'!G462</f>
        <v>2.1799999999999997</v>
      </c>
      <c r="H462" s="288">
        <f>'Int. Sensitivity-vert'!H462</f>
        <v>0.49850000000000011</v>
      </c>
      <c r="I462" s="313" t="str">
        <f>'Int. Sensitivity-vert'!I462</f>
        <v>B</v>
      </c>
    </row>
    <row r="463" spans="1:9" x14ac:dyDescent="0.25">
      <c r="A463" s="342">
        <v>200</v>
      </c>
      <c r="B463" s="342">
        <v>35</v>
      </c>
      <c r="C463" s="342">
        <v>2</v>
      </c>
      <c r="D463" s="342" t="s">
        <v>267</v>
      </c>
      <c r="E463" s="312">
        <f>'Int. Sensitivity-vert'!E463</f>
        <v>1.9366943435878314</v>
      </c>
      <c r="F463" s="287" t="str">
        <f>'Int. Sensitivity-vert'!F463</f>
        <v>A</v>
      </c>
      <c r="G463" s="312">
        <f>'Int. Sensitivity-vert'!G463</f>
        <v>2.2954999999999997</v>
      </c>
      <c r="H463" s="288">
        <f>'Int. Sensitivity-vert'!H463</f>
        <v>0.9325</v>
      </c>
      <c r="I463" s="313" t="str">
        <f>'Int. Sensitivity-vert'!I463</f>
        <v>B</v>
      </c>
    </row>
    <row r="464" spans="1:9" x14ac:dyDescent="0.25">
      <c r="A464" s="342">
        <v>300</v>
      </c>
      <c r="B464" s="342">
        <v>35</v>
      </c>
      <c r="C464" s="342">
        <v>2</v>
      </c>
      <c r="D464" s="342" t="s">
        <v>267</v>
      </c>
      <c r="E464" s="312">
        <f>'Int. Sensitivity-vert'!E464</f>
        <v>2.1087829639325992</v>
      </c>
      <c r="F464" s="287" t="str">
        <f>'Int. Sensitivity-vert'!F464</f>
        <v>B</v>
      </c>
      <c r="G464" s="312">
        <f>'Int. Sensitivity-vert'!G464</f>
        <v>2.4109999999999996</v>
      </c>
      <c r="H464" s="288">
        <f>'Int. Sensitivity-vert'!H464</f>
        <v>1.3664999999999998</v>
      </c>
      <c r="I464" s="313" t="str">
        <f>'Int. Sensitivity-vert'!I464</f>
        <v>B</v>
      </c>
    </row>
    <row r="465" spans="1:9" x14ac:dyDescent="0.25">
      <c r="A465" s="342">
        <v>400</v>
      </c>
      <c r="B465" s="342">
        <v>35</v>
      </c>
      <c r="C465" s="342">
        <v>2</v>
      </c>
      <c r="D465" s="342" t="s">
        <v>267</v>
      </c>
      <c r="E465" s="312">
        <f>'Int. Sensitivity-vert'!E465</f>
        <v>2.2778418744865152</v>
      </c>
      <c r="F465" s="287" t="str">
        <f>'Int. Sensitivity-vert'!F465</f>
        <v>B</v>
      </c>
      <c r="G465" s="312">
        <f>'Int. Sensitivity-vert'!G465</f>
        <v>2.5264999999999995</v>
      </c>
      <c r="H465" s="288">
        <f>'Int. Sensitivity-vert'!H465</f>
        <v>1.8005000000000002</v>
      </c>
      <c r="I465" s="313" t="str">
        <f>'Int. Sensitivity-vert'!I465</f>
        <v>B</v>
      </c>
    </row>
    <row r="466" spans="1:9" x14ac:dyDescent="0.25">
      <c r="A466" s="342">
        <v>500</v>
      </c>
      <c r="B466" s="342">
        <v>35</v>
      </c>
      <c r="C466" s="342">
        <v>2</v>
      </c>
      <c r="D466" s="342" t="s">
        <v>267</v>
      </c>
      <c r="E466" s="312">
        <f>'Int. Sensitivity-vert'!E466</f>
        <v>2.4459475395761516</v>
      </c>
      <c r="F466" s="287" t="str">
        <f>'Int. Sensitivity-vert'!F466</f>
        <v>B</v>
      </c>
      <c r="G466" s="312">
        <f>'Int. Sensitivity-vert'!G466</f>
        <v>2.6419999999999995</v>
      </c>
      <c r="H466" s="288">
        <f>'Int. Sensitivity-vert'!H466</f>
        <v>2.2345000000000006</v>
      </c>
      <c r="I466" s="313" t="str">
        <f>'Int. Sensitivity-vert'!I466</f>
        <v>B</v>
      </c>
    </row>
    <row r="467" spans="1:9" x14ac:dyDescent="0.25">
      <c r="A467" s="342">
        <v>600</v>
      </c>
      <c r="B467" s="342">
        <v>35</v>
      </c>
      <c r="C467" s="342">
        <v>2</v>
      </c>
      <c r="D467" s="342" t="s">
        <v>267</v>
      </c>
      <c r="E467" s="312">
        <f>'Int. Sensitivity-vert'!E467</f>
        <v>2.6139339334016598</v>
      </c>
      <c r="F467" s="287" t="str">
        <f>'Int. Sensitivity-vert'!F467</f>
        <v>B</v>
      </c>
      <c r="G467" s="312">
        <f>'Int. Sensitivity-vert'!G467</f>
        <v>2.7574999999999994</v>
      </c>
      <c r="H467" s="288">
        <f>'Int. Sensitivity-vert'!H467</f>
        <v>2.6684999999999999</v>
      </c>
      <c r="I467" s="313" t="str">
        <f>'Int. Sensitivity-vert'!I467</f>
        <v>C</v>
      </c>
    </row>
    <row r="468" spans="1:9" x14ac:dyDescent="0.25">
      <c r="A468" s="342">
        <v>700</v>
      </c>
      <c r="B468" s="342">
        <v>35</v>
      </c>
      <c r="C468" s="342">
        <v>2</v>
      </c>
      <c r="D468" s="342" t="s">
        <v>267</v>
      </c>
      <c r="E468" s="312">
        <f>'Int. Sensitivity-vert'!E468</f>
        <v>2.7821541428428804</v>
      </c>
      <c r="F468" s="287" t="str">
        <f>'Int. Sensitivity-vert'!F468</f>
        <v>C</v>
      </c>
      <c r="G468" s="312">
        <f>'Int. Sensitivity-vert'!G468</f>
        <v>2.8729999999999993</v>
      </c>
      <c r="H468" s="288">
        <f>'Int. Sensitivity-vert'!H468</f>
        <v>3.1025</v>
      </c>
      <c r="I468" s="313" t="str">
        <f>'Int. Sensitivity-vert'!I468</f>
        <v>C</v>
      </c>
    </row>
    <row r="469" spans="1:9" x14ac:dyDescent="0.25">
      <c r="A469" s="342">
        <v>800</v>
      </c>
      <c r="B469" s="342">
        <v>35</v>
      </c>
      <c r="C469" s="342">
        <v>2</v>
      </c>
      <c r="D469" s="342" t="s">
        <v>267</v>
      </c>
      <c r="E469" s="312">
        <f>'Int. Sensitivity-vert'!E469</f>
        <v>2.9507421205235822</v>
      </c>
      <c r="F469" s="287" t="str">
        <f>'Int. Sensitivity-vert'!F469</f>
        <v>C</v>
      </c>
      <c r="G469" s="312">
        <f>'Int. Sensitivity-vert'!G469</f>
        <v>2.9885000000000002</v>
      </c>
      <c r="H469" s="288">
        <f>'Int. Sensitivity-vert'!H469</f>
        <v>3.5364999999999998</v>
      </c>
      <c r="I469" s="313" t="str">
        <f>'Int. Sensitivity-vert'!I469</f>
        <v>C</v>
      </c>
    </row>
    <row r="470" spans="1:9" x14ac:dyDescent="0.25">
      <c r="A470" s="342">
        <v>900</v>
      </c>
      <c r="B470" s="342">
        <v>35</v>
      </c>
      <c r="C470" s="342">
        <v>2</v>
      </c>
      <c r="D470" s="342" t="s">
        <v>267</v>
      </c>
      <c r="E470" s="312">
        <f>'Int. Sensitivity-vert'!E470</f>
        <v>3.1197277012057687</v>
      </c>
      <c r="F470" s="287" t="str">
        <f>'Int. Sensitivity-vert'!F470</f>
        <v>C</v>
      </c>
      <c r="G470" s="312">
        <f>'Int. Sensitivity-vert'!G470</f>
        <v>3.1040000000000001</v>
      </c>
      <c r="H470" s="288">
        <f>'Int. Sensitivity-vert'!H470</f>
        <v>3.9704999999999995</v>
      </c>
      <c r="I470" s="313" t="str">
        <f>'Int. Sensitivity-vert'!I470</f>
        <v>C</v>
      </c>
    </row>
    <row r="471" spans="1:9" x14ac:dyDescent="0.25">
      <c r="A471" s="342">
        <v>1000</v>
      </c>
      <c r="B471" s="342">
        <v>35</v>
      </c>
      <c r="C471" s="342">
        <v>2</v>
      </c>
      <c r="D471" s="342" t="s">
        <v>267</v>
      </c>
      <c r="E471" s="312">
        <f>'Int. Sensitivity-vert'!E471</f>
        <v>3.2890933922325809</v>
      </c>
      <c r="F471" s="287" t="str">
        <f>'Int. Sensitivity-vert'!F471</f>
        <v>C</v>
      </c>
      <c r="G471" s="312">
        <f>'Int. Sensitivity-vert'!G471</f>
        <v>3.2195</v>
      </c>
      <c r="H471" s="288">
        <f>'Int. Sensitivity-vert'!H471</f>
        <v>4.4045000000000005</v>
      </c>
      <c r="I471" s="313" t="str">
        <f>'Int. Sensitivity-vert'!I471</f>
        <v>C</v>
      </c>
    </row>
    <row r="472" spans="1:9" x14ac:dyDescent="0.25">
      <c r="A472" s="342">
        <v>1100</v>
      </c>
      <c r="B472" s="342">
        <v>35</v>
      </c>
      <c r="C472" s="342">
        <v>2</v>
      </c>
      <c r="D472" s="342" t="s">
        <v>267</v>
      </c>
      <c r="E472" s="312">
        <f>'Int. Sensitivity-vert'!E472</f>
        <v>3.4588031694810977</v>
      </c>
      <c r="F472" s="287" t="str">
        <f>'Int. Sensitivity-vert'!F472</f>
        <v>C</v>
      </c>
      <c r="G472" s="312">
        <f>'Int. Sensitivity-vert'!G472</f>
        <v>3.335</v>
      </c>
      <c r="H472" s="288">
        <f>'Int. Sensitivity-vert'!H472</f>
        <v>4.8384999999999998</v>
      </c>
      <c r="I472" s="313" t="str">
        <f>'Int. Sensitivity-vert'!I472</f>
        <v>C</v>
      </c>
    </row>
    <row r="473" spans="1:9" x14ac:dyDescent="0.25">
      <c r="A473" s="342">
        <v>1200</v>
      </c>
      <c r="B473" s="342">
        <v>35</v>
      </c>
      <c r="C473" s="342">
        <v>2</v>
      </c>
      <c r="D473" s="342" t="s">
        <v>267</v>
      </c>
      <c r="E473" s="312">
        <f>'Int. Sensitivity-vert'!E473</f>
        <v>3.6288166021630599</v>
      </c>
      <c r="F473" s="287" t="str">
        <f>'Int. Sensitivity-vert'!F473</f>
        <v>D</v>
      </c>
      <c r="G473" s="312">
        <f>'Int. Sensitivity-vert'!G473</f>
        <v>3.4504999999999999</v>
      </c>
      <c r="H473" s="288">
        <f>'Int. Sensitivity-vert'!H473</f>
        <v>5.2724999999999991</v>
      </c>
      <c r="I473" s="313" t="str">
        <f>'Int. Sensitivity-vert'!I473</f>
        <v>C</v>
      </c>
    </row>
    <row r="474" spans="1:9" x14ac:dyDescent="0.25">
      <c r="A474" s="342">
        <v>100</v>
      </c>
      <c r="B474" s="342">
        <v>45</v>
      </c>
      <c r="C474" s="342">
        <v>2</v>
      </c>
      <c r="D474" s="342" t="s">
        <v>267</v>
      </c>
      <c r="E474" s="312">
        <f>'Int. Sensitivity-vert'!E474</f>
        <v>1.8002507864034738</v>
      </c>
      <c r="F474" s="287" t="str">
        <f>'Int. Sensitivity-vert'!F474</f>
        <v>A</v>
      </c>
      <c r="G474" s="312">
        <f>'Int. Sensitivity-vert'!G474</f>
        <v>2.1799999999999997</v>
      </c>
      <c r="H474" s="288">
        <f>'Int. Sensitivity-vert'!H474</f>
        <v>0.58950000000000014</v>
      </c>
      <c r="I474" s="313" t="str">
        <f>'Int. Sensitivity-vert'!I474</f>
        <v>B</v>
      </c>
    </row>
    <row r="475" spans="1:9" x14ac:dyDescent="0.25">
      <c r="A475" s="342">
        <v>200</v>
      </c>
      <c r="B475" s="342">
        <v>45</v>
      </c>
      <c r="C475" s="342">
        <v>2</v>
      </c>
      <c r="D475" s="342" t="s">
        <v>267</v>
      </c>
      <c r="E475" s="312">
        <f>'Int. Sensitivity-vert'!E475</f>
        <v>2.027694343587831</v>
      </c>
      <c r="F475" s="287" t="str">
        <f>'Int. Sensitivity-vert'!F475</f>
        <v>B</v>
      </c>
      <c r="G475" s="312">
        <f>'Int. Sensitivity-vert'!G475</f>
        <v>2.2954999999999997</v>
      </c>
      <c r="H475" s="288">
        <f>'Int. Sensitivity-vert'!H475</f>
        <v>1.1145</v>
      </c>
      <c r="I475" s="313" t="str">
        <f>'Int. Sensitivity-vert'!I475</f>
        <v>B</v>
      </c>
    </row>
    <row r="476" spans="1:9" x14ac:dyDescent="0.25">
      <c r="A476" s="342">
        <v>300</v>
      </c>
      <c r="B476" s="342">
        <v>45</v>
      </c>
      <c r="C476" s="342">
        <v>2</v>
      </c>
      <c r="D476" s="342" t="s">
        <v>267</v>
      </c>
      <c r="E476" s="312">
        <f>'Int. Sensitivity-vert'!E476</f>
        <v>2.2452829639325995</v>
      </c>
      <c r="F476" s="287" t="str">
        <f>'Int. Sensitivity-vert'!F476</f>
        <v>B</v>
      </c>
      <c r="G476" s="312">
        <f>'Int. Sensitivity-vert'!G476</f>
        <v>2.4109999999999996</v>
      </c>
      <c r="H476" s="288">
        <f>'Int. Sensitivity-vert'!H476</f>
        <v>1.6395</v>
      </c>
      <c r="I476" s="313" t="str">
        <f>'Int. Sensitivity-vert'!I476</f>
        <v>B</v>
      </c>
    </row>
    <row r="477" spans="1:9" x14ac:dyDescent="0.25">
      <c r="A477" s="342">
        <v>400</v>
      </c>
      <c r="B477" s="342">
        <v>45</v>
      </c>
      <c r="C477" s="342">
        <v>2</v>
      </c>
      <c r="D477" s="342" t="s">
        <v>267</v>
      </c>
      <c r="E477" s="312">
        <f>'Int. Sensitivity-vert'!E477</f>
        <v>2.4598418744865151</v>
      </c>
      <c r="F477" s="287" t="str">
        <f>'Int. Sensitivity-vert'!F477</f>
        <v>B</v>
      </c>
      <c r="G477" s="312">
        <f>'Int. Sensitivity-vert'!G477</f>
        <v>2.5264999999999995</v>
      </c>
      <c r="H477" s="288">
        <f>'Int. Sensitivity-vert'!H477</f>
        <v>2.1645000000000003</v>
      </c>
      <c r="I477" s="313" t="str">
        <f>'Int. Sensitivity-vert'!I477</f>
        <v>B</v>
      </c>
    </row>
    <row r="478" spans="1:9" x14ac:dyDescent="0.25">
      <c r="A478" s="342">
        <v>500</v>
      </c>
      <c r="B478" s="342">
        <v>45</v>
      </c>
      <c r="C478" s="342">
        <v>2</v>
      </c>
      <c r="D478" s="342" t="s">
        <v>267</v>
      </c>
      <c r="E478" s="312">
        <f>'Int. Sensitivity-vert'!E478</f>
        <v>2.6734475395761512</v>
      </c>
      <c r="F478" s="287" t="str">
        <f>'Int. Sensitivity-vert'!F478</f>
        <v>B</v>
      </c>
      <c r="G478" s="312">
        <f>'Int. Sensitivity-vert'!G478</f>
        <v>2.6419999999999995</v>
      </c>
      <c r="H478" s="288">
        <f>'Int. Sensitivity-vert'!H478</f>
        <v>2.6895000000000002</v>
      </c>
      <c r="I478" s="313" t="str">
        <f>'Int. Sensitivity-vert'!I478</f>
        <v>B</v>
      </c>
    </row>
    <row r="479" spans="1:9" x14ac:dyDescent="0.25">
      <c r="A479" s="342">
        <v>600</v>
      </c>
      <c r="B479" s="342">
        <v>45</v>
      </c>
      <c r="C479" s="342">
        <v>2</v>
      </c>
      <c r="D479" s="342" t="s">
        <v>267</v>
      </c>
      <c r="E479" s="312">
        <f>'Int. Sensitivity-vert'!E479</f>
        <v>2.8869339334016599</v>
      </c>
      <c r="F479" s="287" t="str">
        <f>'Int. Sensitivity-vert'!F479</f>
        <v>C</v>
      </c>
      <c r="G479" s="312">
        <f>'Int. Sensitivity-vert'!G479</f>
        <v>2.7574999999999994</v>
      </c>
      <c r="H479" s="288">
        <f>'Int. Sensitivity-vert'!H479</f>
        <v>3.2145000000000001</v>
      </c>
      <c r="I479" s="313" t="str">
        <f>'Int. Sensitivity-vert'!I479</f>
        <v>C</v>
      </c>
    </row>
    <row r="480" spans="1:9" x14ac:dyDescent="0.25">
      <c r="A480" s="342">
        <v>700</v>
      </c>
      <c r="B480" s="342">
        <v>45</v>
      </c>
      <c r="C480" s="342">
        <v>2</v>
      </c>
      <c r="D480" s="342" t="s">
        <v>267</v>
      </c>
      <c r="E480" s="312">
        <f>'Int. Sensitivity-vert'!E480</f>
        <v>3.1006541428428807</v>
      </c>
      <c r="F480" s="287" t="str">
        <f>'Int. Sensitivity-vert'!F480</f>
        <v>C</v>
      </c>
      <c r="G480" s="312">
        <f>'Int. Sensitivity-vert'!G480</f>
        <v>2.8729999999999993</v>
      </c>
      <c r="H480" s="288">
        <f>'Int. Sensitivity-vert'!H480</f>
        <v>3.7395</v>
      </c>
      <c r="I480" s="313" t="str">
        <f>'Int. Sensitivity-vert'!I480</f>
        <v>C</v>
      </c>
    </row>
    <row r="481" spans="1:9" x14ac:dyDescent="0.25">
      <c r="A481" s="342">
        <v>800</v>
      </c>
      <c r="B481" s="342">
        <v>45</v>
      </c>
      <c r="C481" s="342">
        <v>2</v>
      </c>
      <c r="D481" s="342" t="s">
        <v>267</v>
      </c>
      <c r="E481" s="312">
        <f>'Int. Sensitivity-vert'!E481</f>
        <v>3.3147421205235821</v>
      </c>
      <c r="F481" s="287" t="str">
        <f>'Int. Sensitivity-vert'!F481</f>
        <v>C</v>
      </c>
      <c r="G481" s="312">
        <f>'Int. Sensitivity-vert'!G481</f>
        <v>2.9885000000000002</v>
      </c>
      <c r="H481" s="288">
        <f>'Int. Sensitivity-vert'!H481</f>
        <v>4.2645</v>
      </c>
      <c r="I481" s="313" t="str">
        <f>'Int. Sensitivity-vert'!I481</f>
        <v>C</v>
      </c>
    </row>
    <row r="482" spans="1:9" x14ac:dyDescent="0.25">
      <c r="A482" s="342">
        <v>900</v>
      </c>
      <c r="B482" s="342">
        <v>45</v>
      </c>
      <c r="C482" s="342">
        <v>2</v>
      </c>
      <c r="D482" s="342" t="s">
        <v>267</v>
      </c>
      <c r="E482" s="312">
        <f>'Int. Sensitivity-vert'!E482</f>
        <v>3.5292277012057687</v>
      </c>
      <c r="F482" s="287" t="str">
        <f>'Int. Sensitivity-vert'!F482</f>
        <v>D</v>
      </c>
      <c r="G482" s="312">
        <f>'Int. Sensitivity-vert'!G482</f>
        <v>3.1040000000000001</v>
      </c>
      <c r="H482" s="288">
        <f>'Int. Sensitivity-vert'!H482</f>
        <v>4.7894999999999994</v>
      </c>
      <c r="I482" s="313" t="str">
        <f>'Int. Sensitivity-vert'!I482</f>
        <v>C</v>
      </c>
    </row>
    <row r="483" spans="1:9" x14ac:dyDescent="0.25">
      <c r="A483" s="342">
        <v>1000</v>
      </c>
      <c r="B483" s="342">
        <v>45</v>
      </c>
      <c r="C483" s="342">
        <v>2</v>
      </c>
      <c r="D483" s="342" t="s">
        <v>267</v>
      </c>
      <c r="E483" s="312">
        <f>'Int. Sensitivity-vert'!E483</f>
        <v>3.744093392232581</v>
      </c>
      <c r="F483" s="287" t="str">
        <f>'Int. Sensitivity-vert'!F483</f>
        <v>D</v>
      </c>
      <c r="G483" s="312">
        <f>'Int. Sensitivity-vert'!G483</f>
        <v>3.2195</v>
      </c>
      <c r="H483" s="288">
        <f>'Int. Sensitivity-vert'!H483</f>
        <v>5.3144999999999998</v>
      </c>
      <c r="I483" s="313" t="str">
        <f>'Int. Sensitivity-vert'!I483</f>
        <v>C</v>
      </c>
    </row>
    <row r="484" spans="1:9" x14ac:dyDescent="0.25">
      <c r="A484" s="342">
        <v>1100</v>
      </c>
      <c r="B484" s="342">
        <v>45</v>
      </c>
      <c r="C484" s="342">
        <v>2</v>
      </c>
      <c r="D484" s="342" t="s">
        <v>267</v>
      </c>
      <c r="E484" s="312">
        <f>'Int. Sensitivity-vert'!E484</f>
        <v>3.9593031694810978</v>
      </c>
      <c r="F484" s="287" t="str">
        <f>'Int. Sensitivity-vert'!F484</f>
        <v>D</v>
      </c>
      <c r="G484" s="312">
        <f>'Int. Sensitivity-vert'!G484</f>
        <v>3.335</v>
      </c>
      <c r="H484" s="288">
        <f>'Int. Sensitivity-vert'!H484</f>
        <v>5.8395000000000001</v>
      </c>
      <c r="I484" s="313" t="str">
        <f>'Int. Sensitivity-vert'!I484</f>
        <v>C</v>
      </c>
    </row>
    <row r="485" spans="1:9" x14ac:dyDescent="0.25">
      <c r="A485" s="342">
        <v>1200</v>
      </c>
      <c r="B485" s="342">
        <v>45</v>
      </c>
      <c r="C485" s="342">
        <v>2</v>
      </c>
      <c r="D485" s="342" t="s">
        <v>267</v>
      </c>
      <c r="E485" s="312">
        <f>'Int. Sensitivity-vert'!E485</f>
        <v>4.1748166021630597</v>
      </c>
      <c r="F485" s="287" t="str">
        <f>'Int. Sensitivity-vert'!F485</f>
        <v>D</v>
      </c>
      <c r="G485" s="312">
        <f>'Int. Sensitivity-vert'!G485</f>
        <v>3.4504999999999999</v>
      </c>
      <c r="H485" s="288">
        <f>'Int. Sensitivity-vert'!H485</f>
        <v>6.3644999999999996</v>
      </c>
      <c r="I485" s="313" t="str">
        <f>'Int. Sensitivity-vert'!I485</f>
        <v>C</v>
      </c>
    </row>
    <row r="486" spans="1:9" x14ac:dyDescent="0.25">
      <c r="A486" s="342">
        <v>100</v>
      </c>
      <c r="B486" s="342">
        <v>15</v>
      </c>
      <c r="C486" s="342">
        <v>3</v>
      </c>
      <c r="D486" s="342" t="s">
        <v>267</v>
      </c>
      <c r="E486" s="312">
        <f>'Int. Sensitivity-vert'!E486</f>
        <v>1.8825999393694099</v>
      </c>
      <c r="F486" s="287" t="str">
        <f>'Int. Sensitivity-vert'!F486</f>
        <v>A</v>
      </c>
      <c r="G486" s="312">
        <f>'Int. Sensitivity-vert'!G486</f>
        <v>2.3250999999999995</v>
      </c>
      <c r="H486" s="288">
        <f>'Int. Sensitivity-vert'!H486</f>
        <v>0.4615999999999999</v>
      </c>
      <c r="I486" s="313" t="str">
        <f>'Int. Sensitivity-vert'!I486</f>
        <v>B</v>
      </c>
    </row>
    <row r="487" spans="1:9" x14ac:dyDescent="0.25">
      <c r="A487" s="342">
        <v>200</v>
      </c>
      <c r="B487" s="342">
        <v>15</v>
      </c>
      <c r="C487" s="342">
        <v>3</v>
      </c>
      <c r="D487" s="342" t="s">
        <v>267</v>
      </c>
      <c r="E487" s="312">
        <f>'Int. Sensitivity-vert'!E487</f>
        <v>1.9455351186766898</v>
      </c>
      <c r="F487" s="287" t="str">
        <f>'Int. Sensitivity-vert'!F487</f>
        <v>A</v>
      </c>
      <c r="G487" s="312">
        <f>'Int. Sensitivity-vert'!G487</f>
        <v>2.4020999999999995</v>
      </c>
      <c r="H487" s="288">
        <f>'Int. Sensitivity-vert'!H487</f>
        <v>0.67509999999999981</v>
      </c>
      <c r="I487" s="313" t="str">
        <f>'Int. Sensitivity-vert'!I487</f>
        <v>B</v>
      </c>
    </row>
    <row r="488" spans="1:9" x14ac:dyDescent="0.25">
      <c r="A488" s="342">
        <v>300</v>
      </c>
      <c r="B488" s="342">
        <v>15</v>
      </c>
      <c r="C488" s="342">
        <v>3</v>
      </c>
      <c r="D488" s="342" t="s">
        <v>267</v>
      </c>
      <c r="E488" s="312">
        <f>'Int. Sensitivity-vert'!E488</f>
        <v>1.9999229843833768</v>
      </c>
      <c r="F488" s="287" t="str">
        <f>'Int. Sensitivity-vert'!F488</f>
        <v>A</v>
      </c>
      <c r="G488" s="312">
        <f>'Int. Sensitivity-vert'!G488</f>
        <v>2.4790999999999994</v>
      </c>
      <c r="H488" s="288">
        <f>'Int. Sensitivity-vert'!H488</f>
        <v>0.88859999999999983</v>
      </c>
      <c r="I488" s="313" t="str">
        <f>'Int. Sensitivity-vert'!I488</f>
        <v>B</v>
      </c>
    </row>
    <row r="489" spans="1:9" x14ac:dyDescent="0.25">
      <c r="A489" s="342">
        <v>400</v>
      </c>
      <c r="B489" s="342">
        <v>15</v>
      </c>
      <c r="C489" s="342">
        <v>3</v>
      </c>
      <c r="D489" s="342" t="s">
        <v>267</v>
      </c>
      <c r="E489" s="312">
        <f>'Int. Sensitivity-vert'!E489</f>
        <v>2.0524696030681473</v>
      </c>
      <c r="F489" s="287" t="str">
        <f>'Int. Sensitivity-vert'!F489</f>
        <v>B</v>
      </c>
      <c r="G489" s="312">
        <f>'Int. Sensitivity-vert'!G489</f>
        <v>2.5560999999999994</v>
      </c>
      <c r="H489" s="288">
        <f>'Int. Sensitivity-vert'!H489</f>
        <v>1.1020999999999996</v>
      </c>
      <c r="I489" s="313" t="str">
        <f>'Int. Sensitivity-vert'!I489</f>
        <v>B</v>
      </c>
    </row>
    <row r="490" spans="1:9" x14ac:dyDescent="0.25">
      <c r="A490" s="342">
        <v>500</v>
      </c>
      <c r="B490" s="342">
        <v>15</v>
      </c>
      <c r="C490" s="342">
        <v>3</v>
      </c>
      <c r="D490" s="342" t="s">
        <v>267</v>
      </c>
      <c r="E490" s="312">
        <f>'Int. Sensitivity-vert'!E490</f>
        <v>2.1050238748585755</v>
      </c>
      <c r="F490" s="287" t="str">
        <f>'Int. Sensitivity-vert'!F490</f>
        <v>B</v>
      </c>
      <c r="G490" s="312">
        <f>'Int. Sensitivity-vert'!G490</f>
        <v>2.6330999999999993</v>
      </c>
      <c r="H490" s="288">
        <f>'Int. Sensitivity-vert'!H490</f>
        <v>1.3156000000000003</v>
      </c>
      <c r="I490" s="313" t="str">
        <f>'Int. Sensitivity-vert'!I490</f>
        <v>B</v>
      </c>
    </row>
    <row r="491" spans="1:9" x14ac:dyDescent="0.25">
      <c r="A491" s="342">
        <v>600</v>
      </c>
      <c r="B491" s="342">
        <v>15</v>
      </c>
      <c r="C491" s="342">
        <v>3</v>
      </c>
      <c r="D491" s="342" t="s">
        <v>267</v>
      </c>
      <c r="E491" s="312">
        <f>'Int. Sensitivity-vert'!E491</f>
        <v>2.1581571120664211</v>
      </c>
      <c r="F491" s="287" t="str">
        <f>'Int. Sensitivity-vert'!F491</f>
        <v>B</v>
      </c>
      <c r="G491" s="312">
        <f>'Int. Sensitivity-vert'!G491</f>
        <v>2.7100999999999993</v>
      </c>
      <c r="H491" s="288">
        <f>'Int. Sensitivity-vert'!H491</f>
        <v>1.5291000000000001</v>
      </c>
      <c r="I491" s="313" t="str">
        <f>'Int. Sensitivity-vert'!I491</f>
        <v>B</v>
      </c>
    </row>
    <row r="492" spans="1:9" x14ac:dyDescent="0.25">
      <c r="A492" s="342">
        <v>700</v>
      </c>
      <c r="B492" s="342">
        <v>15</v>
      </c>
      <c r="C492" s="342">
        <v>3</v>
      </c>
      <c r="D492" s="342" t="s">
        <v>267</v>
      </c>
      <c r="E492" s="312">
        <f>'Int. Sensitivity-vert'!E492</f>
        <v>2.2119871218440448</v>
      </c>
      <c r="F492" s="287" t="str">
        <f>'Int. Sensitivity-vert'!F492</f>
        <v>B</v>
      </c>
      <c r="G492" s="312">
        <f>'Int. Sensitivity-vert'!G492</f>
        <v>2.7870999999999992</v>
      </c>
      <c r="H492" s="288">
        <f>'Int. Sensitivity-vert'!H492</f>
        <v>1.7425999999999999</v>
      </c>
      <c r="I492" s="313" t="str">
        <f>'Int. Sensitivity-vert'!I492</f>
        <v>C</v>
      </c>
    </row>
    <row r="493" spans="1:9" x14ac:dyDescent="0.25">
      <c r="A493" s="342">
        <v>800</v>
      </c>
      <c r="B493" s="342">
        <v>15</v>
      </c>
      <c r="C493" s="342">
        <v>3</v>
      </c>
      <c r="D493" s="342" t="s">
        <v>267</v>
      </c>
      <c r="E493" s="312">
        <f>'Int. Sensitivity-vert'!E493</f>
        <v>2.2664696539774547</v>
      </c>
      <c r="F493" s="287" t="str">
        <f>'Int. Sensitivity-vert'!F493</f>
        <v>B</v>
      </c>
      <c r="G493" s="312">
        <f>'Int. Sensitivity-vert'!G493</f>
        <v>2.8640999999999992</v>
      </c>
      <c r="H493" s="288">
        <f>'Int. Sensitivity-vert'!H493</f>
        <v>1.9560999999999999</v>
      </c>
      <c r="I493" s="313" t="str">
        <f>'Int. Sensitivity-vert'!I493</f>
        <v>C</v>
      </c>
    </row>
    <row r="494" spans="1:9" x14ac:dyDescent="0.25">
      <c r="A494" s="342">
        <v>900</v>
      </c>
      <c r="B494" s="342">
        <v>15</v>
      </c>
      <c r="C494" s="342">
        <v>3</v>
      </c>
      <c r="D494" s="342" t="s">
        <v>267</v>
      </c>
      <c r="E494" s="312">
        <f>'Int. Sensitivity-vert'!E494</f>
        <v>2.3215147871958841</v>
      </c>
      <c r="F494" s="287" t="str">
        <f>'Int. Sensitivity-vert'!F494</f>
        <v>B</v>
      </c>
      <c r="G494" s="312">
        <f>'Int. Sensitivity-vert'!G494</f>
        <v>2.9411</v>
      </c>
      <c r="H494" s="288">
        <f>'Int. Sensitivity-vert'!H494</f>
        <v>2.1696</v>
      </c>
      <c r="I494" s="313" t="str">
        <f>'Int. Sensitivity-vert'!I494</f>
        <v>C</v>
      </c>
    </row>
    <row r="495" spans="1:9" x14ac:dyDescent="0.25">
      <c r="A495" s="342">
        <v>1000</v>
      </c>
      <c r="B495" s="342">
        <v>15</v>
      </c>
      <c r="C495" s="342">
        <v>3</v>
      </c>
      <c r="D495" s="342" t="s">
        <v>267</v>
      </c>
      <c r="E495" s="312" t="e">
        <f>'Int. Sensitivity-vert'!E495</f>
        <v>#VALUE!</v>
      </c>
      <c r="F495" s="287" t="e">
        <f>'Int. Sensitivity-vert'!F495</f>
        <v>#VALUE!</v>
      </c>
      <c r="G495" s="312">
        <f>'Int. Sensitivity-vert'!G495</f>
        <v>3.0181</v>
      </c>
      <c r="H495" s="288">
        <f>'Int. Sensitivity-vert'!H495</f>
        <v>2.3830999999999998</v>
      </c>
      <c r="I495" s="313" t="str">
        <f>'Int. Sensitivity-vert'!I495</f>
        <v>C</v>
      </c>
    </row>
    <row r="496" spans="1:9" x14ac:dyDescent="0.25">
      <c r="A496" s="342">
        <v>1100</v>
      </c>
      <c r="B496" s="342">
        <v>15</v>
      </c>
      <c r="C496" s="342">
        <v>3</v>
      </c>
      <c r="D496" s="342" t="s">
        <v>267</v>
      </c>
      <c r="E496" s="312" t="e">
        <f>'Int. Sensitivity-vert'!E496</f>
        <v>#VALUE!</v>
      </c>
      <c r="F496" s="287" t="e">
        <f>'Int. Sensitivity-vert'!F496</f>
        <v>#VALUE!</v>
      </c>
      <c r="G496" s="312">
        <f>'Int. Sensitivity-vert'!G496</f>
        <v>3.0951</v>
      </c>
      <c r="H496" s="288">
        <f>'Int. Sensitivity-vert'!H496</f>
        <v>2.5965999999999996</v>
      </c>
      <c r="I496" s="313" t="str">
        <f>'Int. Sensitivity-vert'!I496</f>
        <v>C</v>
      </c>
    </row>
    <row r="497" spans="1:9" x14ac:dyDescent="0.25">
      <c r="A497" s="342">
        <v>1200</v>
      </c>
      <c r="B497" s="342">
        <v>15</v>
      </c>
      <c r="C497" s="342">
        <v>3</v>
      </c>
      <c r="D497" s="342" t="s">
        <v>267</v>
      </c>
      <c r="E497" s="312" t="e">
        <f>'Int. Sensitivity-vert'!E497</f>
        <v>#VALUE!</v>
      </c>
      <c r="F497" s="287" t="e">
        <f>'Int. Sensitivity-vert'!F497</f>
        <v>#VALUE!</v>
      </c>
      <c r="G497" s="312">
        <f>'Int. Sensitivity-vert'!G497</f>
        <v>3.1720999999999999</v>
      </c>
      <c r="H497" s="288">
        <f>'Int. Sensitivity-vert'!H497</f>
        <v>2.8100999999999998</v>
      </c>
      <c r="I497" s="313" t="str">
        <f>'Int. Sensitivity-vert'!I497</f>
        <v>C</v>
      </c>
    </row>
    <row r="498" spans="1:9" x14ac:dyDescent="0.25">
      <c r="A498" s="342">
        <v>100</v>
      </c>
      <c r="B498" s="342">
        <v>25</v>
      </c>
      <c r="C498" s="342">
        <v>3</v>
      </c>
      <c r="D498" s="342" t="s">
        <v>267</v>
      </c>
      <c r="E498" s="312">
        <f>'Int. Sensitivity-vert'!E498</f>
        <v>1.9129332727027433</v>
      </c>
      <c r="F498" s="287" t="str">
        <f>'Int. Sensitivity-vert'!F498</f>
        <v>A</v>
      </c>
      <c r="G498" s="312">
        <f>'Int. Sensitivity-vert'!G498</f>
        <v>2.3250999999999995</v>
      </c>
      <c r="H498" s="288">
        <f>'Int. Sensitivity-vert'!H498</f>
        <v>0.55259999999999998</v>
      </c>
      <c r="I498" s="313" t="str">
        <f>'Int. Sensitivity-vert'!I498</f>
        <v>B</v>
      </c>
    </row>
    <row r="499" spans="1:9" x14ac:dyDescent="0.25">
      <c r="A499" s="342">
        <v>200</v>
      </c>
      <c r="B499" s="342">
        <v>25</v>
      </c>
      <c r="C499" s="342">
        <v>3</v>
      </c>
      <c r="D499" s="342" t="s">
        <v>267</v>
      </c>
      <c r="E499" s="312">
        <f>'Int. Sensitivity-vert'!E499</f>
        <v>2.0062017853433565</v>
      </c>
      <c r="F499" s="287" t="str">
        <f>'Int. Sensitivity-vert'!F499</f>
        <v>B</v>
      </c>
      <c r="G499" s="312">
        <f>'Int. Sensitivity-vert'!G499</f>
        <v>2.4020999999999995</v>
      </c>
      <c r="H499" s="288">
        <f>'Int. Sensitivity-vert'!H499</f>
        <v>0.85709999999999986</v>
      </c>
      <c r="I499" s="313" t="str">
        <f>'Int. Sensitivity-vert'!I499</f>
        <v>B</v>
      </c>
    </row>
    <row r="500" spans="1:9" x14ac:dyDescent="0.25">
      <c r="A500" s="342">
        <v>300</v>
      </c>
      <c r="B500" s="342">
        <v>25</v>
      </c>
      <c r="C500" s="342">
        <v>3</v>
      </c>
      <c r="D500" s="342" t="s">
        <v>267</v>
      </c>
      <c r="E500" s="312">
        <f>'Int. Sensitivity-vert'!E500</f>
        <v>2.0909229843833765</v>
      </c>
      <c r="F500" s="287" t="str">
        <f>'Int. Sensitivity-vert'!F500</f>
        <v>B</v>
      </c>
      <c r="G500" s="312">
        <f>'Int. Sensitivity-vert'!G500</f>
        <v>2.4790999999999994</v>
      </c>
      <c r="H500" s="288">
        <f>'Int. Sensitivity-vert'!H500</f>
        <v>1.1616</v>
      </c>
      <c r="I500" s="313" t="str">
        <f>'Int. Sensitivity-vert'!I500</f>
        <v>B</v>
      </c>
    </row>
    <row r="501" spans="1:9" x14ac:dyDescent="0.25">
      <c r="A501" s="342">
        <v>400</v>
      </c>
      <c r="B501" s="342">
        <v>25</v>
      </c>
      <c r="C501" s="342">
        <v>3</v>
      </c>
      <c r="D501" s="342" t="s">
        <v>267</v>
      </c>
      <c r="E501" s="312">
        <f>'Int. Sensitivity-vert'!E501</f>
        <v>2.1738029364014806</v>
      </c>
      <c r="F501" s="287" t="str">
        <f>'Int. Sensitivity-vert'!F501</f>
        <v>B</v>
      </c>
      <c r="G501" s="312">
        <f>'Int. Sensitivity-vert'!G501</f>
        <v>2.5560999999999994</v>
      </c>
      <c r="H501" s="288">
        <f>'Int. Sensitivity-vert'!H501</f>
        <v>1.4660999999999997</v>
      </c>
      <c r="I501" s="313" t="str">
        <f>'Int. Sensitivity-vert'!I501</f>
        <v>B</v>
      </c>
    </row>
    <row r="502" spans="1:9" x14ac:dyDescent="0.25">
      <c r="A502" s="342">
        <v>500</v>
      </c>
      <c r="B502" s="342">
        <v>25</v>
      </c>
      <c r="C502" s="342">
        <v>3</v>
      </c>
      <c r="D502" s="342" t="s">
        <v>267</v>
      </c>
      <c r="E502" s="312">
        <f>'Int. Sensitivity-vert'!E502</f>
        <v>2.2566905415252418</v>
      </c>
      <c r="F502" s="287" t="str">
        <f>'Int. Sensitivity-vert'!F502</f>
        <v>B</v>
      </c>
      <c r="G502" s="312">
        <f>'Int. Sensitivity-vert'!G502</f>
        <v>2.6330999999999993</v>
      </c>
      <c r="H502" s="288">
        <f>'Int. Sensitivity-vert'!H502</f>
        <v>1.7706000000000002</v>
      </c>
      <c r="I502" s="313" t="str">
        <f>'Int. Sensitivity-vert'!I502</f>
        <v>B</v>
      </c>
    </row>
    <row r="503" spans="1:9" x14ac:dyDescent="0.25">
      <c r="A503" s="342">
        <v>600</v>
      </c>
      <c r="B503" s="342">
        <v>25</v>
      </c>
      <c r="C503" s="342">
        <v>3</v>
      </c>
      <c r="D503" s="342" t="s">
        <v>267</v>
      </c>
      <c r="E503" s="312">
        <f>'Int. Sensitivity-vert'!E503</f>
        <v>2.3401571120664211</v>
      </c>
      <c r="F503" s="287" t="str">
        <f>'Int. Sensitivity-vert'!F503</f>
        <v>B</v>
      </c>
      <c r="G503" s="312">
        <f>'Int. Sensitivity-vert'!G503</f>
        <v>2.7100999999999993</v>
      </c>
      <c r="H503" s="288">
        <f>'Int. Sensitivity-vert'!H503</f>
        <v>2.0750999999999999</v>
      </c>
      <c r="I503" s="313" t="str">
        <f>'Int. Sensitivity-vert'!I503</f>
        <v>B</v>
      </c>
    </row>
    <row r="504" spans="1:9" x14ac:dyDescent="0.25">
      <c r="A504" s="342">
        <v>700</v>
      </c>
      <c r="B504" s="342">
        <v>25</v>
      </c>
      <c r="C504" s="342">
        <v>3</v>
      </c>
      <c r="D504" s="342" t="s">
        <v>267</v>
      </c>
      <c r="E504" s="312">
        <f>'Int. Sensitivity-vert'!E504</f>
        <v>2.4243204551773778</v>
      </c>
      <c r="F504" s="287" t="str">
        <f>'Int. Sensitivity-vert'!F504</f>
        <v>B</v>
      </c>
      <c r="G504" s="312">
        <f>'Int. Sensitivity-vert'!G504</f>
        <v>2.7870999999999992</v>
      </c>
      <c r="H504" s="288">
        <f>'Int. Sensitivity-vert'!H504</f>
        <v>2.3795999999999999</v>
      </c>
      <c r="I504" s="313" t="str">
        <f>'Int. Sensitivity-vert'!I504</f>
        <v>C</v>
      </c>
    </row>
    <row r="505" spans="1:9" x14ac:dyDescent="0.25">
      <c r="A505" s="342">
        <v>800</v>
      </c>
      <c r="B505" s="342">
        <v>25</v>
      </c>
      <c r="C505" s="342">
        <v>3</v>
      </c>
      <c r="D505" s="342" t="s">
        <v>267</v>
      </c>
      <c r="E505" s="312">
        <f>'Int. Sensitivity-vert'!E505</f>
        <v>2.5091363206441213</v>
      </c>
      <c r="F505" s="287" t="str">
        <f>'Int. Sensitivity-vert'!F505</f>
        <v>B</v>
      </c>
      <c r="G505" s="312">
        <f>'Int. Sensitivity-vert'!G505</f>
        <v>2.8640999999999992</v>
      </c>
      <c r="H505" s="288">
        <f>'Int. Sensitivity-vert'!H505</f>
        <v>2.6840999999999999</v>
      </c>
      <c r="I505" s="313" t="str">
        <f>'Int. Sensitivity-vert'!I505</f>
        <v>C</v>
      </c>
    </row>
    <row r="506" spans="1:9" x14ac:dyDescent="0.25">
      <c r="A506" s="342">
        <v>900</v>
      </c>
      <c r="B506" s="342">
        <v>25</v>
      </c>
      <c r="C506" s="342">
        <v>3</v>
      </c>
      <c r="D506" s="342" t="s">
        <v>267</v>
      </c>
      <c r="E506" s="312">
        <f>'Int. Sensitivity-vert'!E506</f>
        <v>2.5945147871958842</v>
      </c>
      <c r="F506" s="287" t="str">
        <f>'Int. Sensitivity-vert'!F506</f>
        <v>B</v>
      </c>
      <c r="G506" s="312">
        <f>'Int. Sensitivity-vert'!G506</f>
        <v>2.9411</v>
      </c>
      <c r="H506" s="288">
        <f>'Int. Sensitivity-vert'!H506</f>
        <v>2.9885999999999999</v>
      </c>
      <c r="I506" s="313" t="str">
        <f>'Int. Sensitivity-vert'!I506</f>
        <v>C</v>
      </c>
    </row>
    <row r="507" spans="1:9" x14ac:dyDescent="0.25">
      <c r="A507" s="342">
        <v>1000</v>
      </c>
      <c r="B507" s="342">
        <v>25</v>
      </c>
      <c r="C507" s="342">
        <v>3</v>
      </c>
      <c r="D507" s="342" t="s">
        <v>267</v>
      </c>
      <c r="E507" s="312" t="e">
        <f>'Int. Sensitivity-vert'!E507</f>
        <v>#VALUE!</v>
      </c>
      <c r="F507" s="287" t="e">
        <f>'Int. Sensitivity-vert'!F507</f>
        <v>#VALUE!</v>
      </c>
      <c r="G507" s="312">
        <f>'Int. Sensitivity-vert'!G507</f>
        <v>3.0181</v>
      </c>
      <c r="H507" s="288">
        <f>'Int. Sensitivity-vert'!H507</f>
        <v>3.2930999999999999</v>
      </c>
      <c r="I507" s="313" t="str">
        <f>'Int. Sensitivity-vert'!I507</f>
        <v>C</v>
      </c>
    </row>
    <row r="508" spans="1:9" x14ac:dyDescent="0.25">
      <c r="A508" s="342">
        <v>1100</v>
      </c>
      <c r="B508" s="342">
        <v>25</v>
      </c>
      <c r="C508" s="342">
        <v>3</v>
      </c>
      <c r="D508" s="342" t="s">
        <v>267</v>
      </c>
      <c r="E508" s="312" t="e">
        <f>'Int. Sensitivity-vert'!E508</f>
        <v>#VALUE!</v>
      </c>
      <c r="F508" s="287" t="e">
        <f>'Int. Sensitivity-vert'!F508</f>
        <v>#VALUE!</v>
      </c>
      <c r="G508" s="312">
        <f>'Int. Sensitivity-vert'!G508</f>
        <v>3.0951</v>
      </c>
      <c r="H508" s="288">
        <f>'Int. Sensitivity-vert'!H508</f>
        <v>3.5975999999999999</v>
      </c>
      <c r="I508" s="313" t="str">
        <f>'Int. Sensitivity-vert'!I508</f>
        <v>C</v>
      </c>
    </row>
    <row r="509" spans="1:9" x14ac:dyDescent="0.25">
      <c r="A509" s="342">
        <v>1200</v>
      </c>
      <c r="B509" s="342">
        <v>25</v>
      </c>
      <c r="C509" s="342">
        <v>3</v>
      </c>
      <c r="D509" s="342" t="s">
        <v>267</v>
      </c>
      <c r="E509" s="312" t="e">
        <f>'Int. Sensitivity-vert'!E509</f>
        <v>#VALUE!</v>
      </c>
      <c r="F509" s="287" t="e">
        <f>'Int. Sensitivity-vert'!F509</f>
        <v>#VALUE!</v>
      </c>
      <c r="G509" s="312">
        <f>'Int. Sensitivity-vert'!G509</f>
        <v>3.1720999999999999</v>
      </c>
      <c r="H509" s="288">
        <f>'Int. Sensitivity-vert'!H509</f>
        <v>3.9020999999999999</v>
      </c>
      <c r="I509" s="313" t="str">
        <f>'Int. Sensitivity-vert'!I509</f>
        <v>C</v>
      </c>
    </row>
    <row r="510" spans="1:9" x14ac:dyDescent="0.25">
      <c r="A510" s="342">
        <v>100</v>
      </c>
      <c r="B510" s="342">
        <v>35</v>
      </c>
      <c r="C510" s="342">
        <v>3</v>
      </c>
      <c r="D510" s="342" t="s">
        <v>267</v>
      </c>
      <c r="E510" s="312">
        <f>'Int. Sensitivity-vert'!E510</f>
        <v>1.9432666060360766</v>
      </c>
      <c r="F510" s="287" t="str">
        <f>'Int. Sensitivity-vert'!F510</f>
        <v>A</v>
      </c>
      <c r="G510" s="312">
        <f>'Int. Sensitivity-vert'!G510</f>
        <v>2.3250999999999995</v>
      </c>
      <c r="H510" s="288">
        <f>'Int. Sensitivity-vert'!H510</f>
        <v>0.64359999999999995</v>
      </c>
      <c r="I510" s="313" t="str">
        <f>'Int. Sensitivity-vert'!I510</f>
        <v>B</v>
      </c>
    </row>
    <row r="511" spans="1:9" x14ac:dyDescent="0.25">
      <c r="A511" s="342">
        <v>200</v>
      </c>
      <c r="B511" s="342">
        <v>35</v>
      </c>
      <c r="C511" s="342">
        <v>3</v>
      </c>
      <c r="D511" s="342" t="s">
        <v>267</v>
      </c>
      <c r="E511" s="312">
        <f>'Int. Sensitivity-vert'!E511</f>
        <v>2.0668684520100231</v>
      </c>
      <c r="F511" s="287" t="str">
        <f>'Int. Sensitivity-vert'!F511</f>
        <v>B</v>
      </c>
      <c r="G511" s="312">
        <f>'Int. Sensitivity-vert'!G511</f>
        <v>2.4020999999999995</v>
      </c>
      <c r="H511" s="288">
        <f>'Int. Sensitivity-vert'!H511</f>
        <v>1.0390999999999999</v>
      </c>
      <c r="I511" s="313" t="str">
        <f>'Int. Sensitivity-vert'!I511</f>
        <v>B</v>
      </c>
    </row>
    <row r="512" spans="1:9" x14ac:dyDescent="0.25">
      <c r="A512" s="342">
        <v>300</v>
      </c>
      <c r="B512" s="342">
        <v>35</v>
      </c>
      <c r="C512" s="342">
        <v>3</v>
      </c>
      <c r="D512" s="342" t="s">
        <v>267</v>
      </c>
      <c r="E512" s="312">
        <f>'Int. Sensitivity-vert'!E512</f>
        <v>2.1819229843833763</v>
      </c>
      <c r="F512" s="287" t="str">
        <f>'Int. Sensitivity-vert'!F512</f>
        <v>B</v>
      </c>
      <c r="G512" s="312">
        <f>'Int. Sensitivity-vert'!G512</f>
        <v>2.4790999999999994</v>
      </c>
      <c r="H512" s="288">
        <f>'Int. Sensitivity-vert'!H512</f>
        <v>1.4345999999999997</v>
      </c>
      <c r="I512" s="313" t="str">
        <f>'Int. Sensitivity-vert'!I512</f>
        <v>B</v>
      </c>
    </row>
    <row r="513" spans="1:9" x14ac:dyDescent="0.25">
      <c r="A513" s="342">
        <v>400</v>
      </c>
      <c r="B513" s="342">
        <v>35</v>
      </c>
      <c r="C513" s="342">
        <v>3</v>
      </c>
      <c r="D513" s="342" t="s">
        <v>267</v>
      </c>
      <c r="E513" s="312">
        <f>'Int. Sensitivity-vert'!E513</f>
        <v>2.2951362697348139</v>
      </c>
      <c r="F513" s="287" t="str">
        <f>'Int. Sensitivity-vert'!F513</f>
        <v>B</v>
      </c>
      <c r="G513" s="312">
        <f>'Int. Sensitivity-vert'!G513</f>
        <v>2.5560999999999994</v>
      </c>
      <c r="H513" s="288">
        <f>'Int. Sensitivity-vert'!H513</f>
        <v>1.8300999999999996</v>
      </c>
      <c r="I513" s="313" t="str">
        <f>'Int. Sensitivity-vert'!I513</f>
        <v>B</v>
      </c>
    </row>
    <row r="514" spans="1:9" x14ac:dyDescent="0.25">
      <c r="A514" s="342">
        <v>500</v>
      </c>
      <c r="B514" s="342">
        <v>35</v>
      </c>
      <c r="C514" s="342">
        <v>3</v>
      </c>
      <c r="D514" s="342" t="s">
        <v>267</v>
      </c>
      <c r="E514" s="312">
        <f>'Int. Sensitivity-vert'!E514</f>
        <v>2.4083572081919087</v>
      </c>
      <c r="F514" s="287" t="str">
        <f>'Int. Sensitivity-vert'!F514</f>
        <v>B</v>
      </c>
      <c r="G514" s="312">
        <f>'Int. Sensitivity-vert'!G514</f>
        <v>2.6330999999999993</v>
      </c>
      <c r="H514" s="288">
        <f>'Int. Sensitivity-vert'!H514</f>
        <v>2.2256</v>
      </c>
      <c r="I514" s="313" t="str">
        <f>'Int. Sensitivity-vert'!I514</f>
        <v>B</v>
      </c>
    </row>
    <row r="515" spans="1:9" x14ac:dyDescent="0.25">
      <c r="A515" s="342">
        <v>600</v>
      </c>
      <c r="B515" s="342">
        <v>35</v>
      </c>
      <c r="C515" s="342">
        <v>3</v>
      </c>
      <c r="D515" s="342" t="s">
        <v>267</v>
      </c>
      <c r="E515" s="312">
        <f>'Int. Sensitivity-vert'!E515</f>
        <v>2.522157112066421</v>
      </c>
      <c r="F515" s="287" t="str">
        <f>'Int. Sensitivity-vert'!F515</f>
        <v>B</v>
      </c>
      <c r="G515" s="312">
        <f>'Int. Sensitivity-vert'!G515</f>
        <v>2.7100999999999993</v>
      </c>
      <c r="H515" s="288">
        <f>'Int. Sensitivity-vert'!H515</f>
        <v>2.6211000000000002</v>
      </c>
      <c r="I515" s="313" t="str">
        <f>'Int. Sensitivity-vert'!I515</f>
        <v>B</v>
      </c>
    </row>
    <row r="516" spans="1:9" x14ac:dyDescent="0.25">
      <c r="A516" s="342">
        <v>700</v>
      </c>
      <c r="B516" s="342">
        <v>35</v>
      </c>
      <c r="C516" s="342">
        <v>3</v>
      </c>
      <c r="D516" s="342" t="s">
        <v>267</v>
      </c>
      <c r="E516" s="312">
        <f>'Int. Sensitivity-vert'!E516</f>
        <v>2.6366537885107113</v>
      </c>
      <c r="F516" s="287" t="str">
        <f>'Int. Sensitivity-vert'!F516</f>
        <v>B</v>
      </c>
      <c r="G516" s="312">
        <f>'Int. Sensitivity-vert'!G516</f>
        <v>2.7870999999999992</v>
      </c>
      <c r="H516" s="288">
        <f>'Int. Sensitivity-vert'!H516</f>
        <v>3.0165999999999999</v>
      </c>
      <c r="I516" s="313" t="str">
        <f>'Int. Sensitivity-vert'!I516</f>
        <v>C</v>
      </c>
    </row>
    <row r="517" spans="1:9" x14ac:dyDescent="0.25">
      <c r="A517" s="342">
        <v>800</v>
      </c>
      <c r="B517" s="342">
        <v>35</v>
      </c>
      <c r="C517" s="342">
        <v>3</v>
      </c>
      <c r="D517" s="342" t="s">
        <v>267</v>
      </c>
      <c r="E517" s="312">
        <f>'Int. Sensitivity-vert'!E517</f>
        <v>2.7518029873107879</v>
      </c>
      <c r="F517" s="287" t="str">
        <f>'Int. Sensitivity-vert'!F517</f>
        <v>C</v>
      </c>
      <c r="G517" s="312">
        <f>'Int. Sensitivity-vert'!G517</f>
        <v>2.8640999999999992</v>
      </c>
      <c r="H517" s="288">
        <f>'Int. Sensitivity-vert'!H517</f>
        <v>3.4120999999999997</v>
      </c>
      <c r="I517" s="313" t="str">
        <f>'Int. Sensitivity-vert'!I517</f>
        <v>C</v>
      </c>
    </row>
    <row r="518" spans="1:9" x14ac:dyDescent="0.25">
      <c r="A518" s="342">
        <v>900</v>
      </c>
      <c r="B518" s="342">
        <v>35</v>
      </c>
      <c r="C518" s="342">
        <v>3</v>
      </c>
      <c r="D518" s="342" t="s">
        <v>267</v>
      </c>
      <c r="E518" s="312">
        <f>'Int. Sensitivity-vert'!E518</f>
        <v>2.8675147871958839</v>
      </c>
      <c r="F518" s="287" t="str">
        <f>'Int. Sensitivity-vert'!F518</f>
        <v>C</v>
      </c>
      <c r="G518" s="312">
        <f>'Int. Sensitivity-vert'!G518</f>
        <v>2.9411</v>
      </c>
      <c r="H518" s="288">
        <f>'Int. Sensitivity-vert'!H518</f>
        <v>3.8075999999999994</v>
      </c>
      <c r="I518" s="313" t="str">
        <f>'Int. Sensitivity-vert'!I518</f>
        <v>C</v>
      </c>
    </row>
    <row r="519" spans="1:9" x14ac:dyDescent="0.25">
      <c r="A519" s="342">
        <v>1000</v>
      </c>
      <c r="B519" s="342">
        <v>35</v>
      </c>
      <c r="C519" s="342">
        <v>3</v>
      </c>
      <c r="D519" s="342" t="s">
        <v>267</v>
      </c>
      <c r="E519" s="312" t="e">
        <f>'Int. Sensitivity-vert'!E519</f>
        <v>#VALUE!</v>
      </c>
      <c r="F519" s="287" t="e">
        <f>'Int. Sensitivity-vert'!F519</f>
        <v>#VALUE!</v>
      </c>
      <c r="G519" s="312">
        <f>'Int. Sensitivity-vert'!G519</f>
        <v>3.0181</v>
      </c>
      <c r="H519" s="288">
        <f>'Int. Sensitivity-vert'!H519</f>
        <v>4.2031000000000001</v>
      </c>
      <c r="I519" s="313" t="str">
        <f>'Int. Sensitivity-vert'!I519</f>
        <v>C</v>
      </c>
    </row>
    <row r="520" spans="1:9" x14ac:dyDescent="0.25">
      <c r="A520" s="342">
        <v>1100</v>
      </c>
      <c r="B520" s="342">
        <v>35</v>
      </c>
      <c r="C520" s="342">
        <v>3</v>
      </c>
      <c r="D520" s="342" t="s">
        <v>267</v>
      </c>
      <c r="E520" s="312" t="e">
        <f>'Int. Sensitivity-vert'!E520</f>
        <v>#VALUE!</v>
      </c>
      <c r="F520" s="287" t="e">
        <f>'Int. Sensitivity-vert'!F520</f>
        <v>#VALUE!</v>
      </c>
      <c r="G520" s="312">
        <f>'Int. Sensitivity-vert'!G520</f>
        <v>3.0951</v>
      </c>
      <c r="H520" s="288">
        <f>'Int. Sensitivity-vert'!H520</f>
        <v>4.5985999999999994</v>
      </c>
      <c r="I520" s="313" t="str">
        <f>'Int. Sensitivity-vert'!I520</f>
        <v>C</v>
      </c>
    </row>
    <row r="521" spans="1:9" x14ac:dyDescent="0.25">
      <c r="A521" s="342">
        <v>1200</v>
      </c>
      <c r="B521" s="342">
        <v>35</v>
      </c>
      <c r="C521" s="342">
        <v>3</v>
      </c>
      <c r="D521" s="342" t="s">
        <v>267</v>
      </c>
      <c r="E521" s="312" t="e">
        <f>'Int. Sensitivity-vert'!E521</f>
        <v>#VALUE!</v>
      </c>
      <c r="F521" s="287" t="e">
        <f>'Int. Sensitivity-vert'!F521</f>
        <v>#VALUE!</v>
      </c>
      <c r="G521" s="312">
        <f>'Int. Sensitivity-vert'!G521</f>
        <v>3.1720999999999999</v>
      </c>
      <c r="H521" s="288">
        <f>'Int. Sensitivity-vert'!H521</f>
        <v>4.9940999999999995</v>
      </c>
      <c r="I521" s="313" t="str">
        <f>'Int. Sensitivity-vert'!I521</f>
        <v>C</v>
      </c>
    </row>
    <row r="522" spans="1:9" x14ac:dyDescent="0.25">
      <c r="A522" s="342">
        <v>100</v>
      </c>
      <c r="B522" s="342">
        <v>45</v>
      </c>
      <c r="C522" s="342">
        <v>3</v>
      </c>
      <c r="D522" s="342" t="s">
        <v>267</v>
      </c>
      <c r="E522" s="312">
        <f>'Int. Sensitivity-vert'!E522</f>
        <v>1.9735999393694099</v>
      </c>
      <c r="F522" s="287" t="str">
        <f>'Int. Sensitivity-vert'!F522</f>
        <v>A</v>
      </c>
      <c r="G522" s="312">
        <f>'Int. Sensitivity-vert'!G522</f>
        <v>2.3250999999999995</v>
      </c>
      <c r="H522" s="288">
        <f>'Int. Sensitivity-vert'!H522</f>
        <v>0.73459999999999992</v>
      </c>
      <c r="I522" s="313" t="str">
        <f>'Int. Sensitivity-vert'!I522</f>
        <v>B</v>
      </c>
    </row>
    <row r="523" spans="1:9" x14ac:dyDescent="0.25">
      <c r="A523" s="342">
        <v>200</v>
      </c>
      <c r="B523" s="342">
        <v>45</v>
      </c>
      <c r="C523" s="342">
        <v>3</v>
      </c>
      <c r="D523" s="342" t="s">
        <v>267</v>
      </c>
      <c r="E523" s="312">
        <f>'Int. Sensitivity-vert'!E523</f>
        <v>2.1275351186766898</v>
      </c>
      <c r="F523" s="287" t="str">
        <f>'Int. Sensitivity-vert'!F523</f>
        <v>B</v>
      </c>
      <c r="G523" s="312">
        <f>'Int. Sensitivity-vert'!G523</f>
        <v>2.4020999999999995</v>
      </c>
      <c r="H523" s="288">
        <f>'Int. Sensitivity-vert'!H523</f>
        <v>1.2210999999999999</v>
      </c>
      <c r="I523" s="313" t="str">
        <f>'Int. Sensitivity-vert'!I523</f>
        <v>B</v>
      </c>
    </row>
    <row r="524" spans="1:9" x14ac:dyDescent="0.25">
      <c r="A524" s="342">
        <v>300</v>
      </c>
      <c r="B524" s="342">
        <v>45</v>
      </c>
      <c r="C524" s="342">
        <v>3</v>
      </c>
      <c r="D524" s="342" t="s">
        <v>267</v>
      </c>
      <c r="E524" s="312">
        <f>'Int. Sensitivity-vert'!E524</f>
        <v>2.2729229843833765</v>
      </c>
      <c r="F524" s="287" t="str">
        <f>'Int. Sensitivity-vert'!F524</f>
        <v>B</v>
      </c>
      <c r="G524" s="312">
        <f>'Int. Sensitivity-vert'!G524</f>
        <v>2.4790999999999994</v>
      </c>
      <c r="H524" s="288">
        <f>'Int. Sensitivity-vert'!H524</f>
        <v>1.7075999999999998</v>
      </c>
      <c r="I524" s="313" t="str">
        <f>'Int. Sensitivity-vert'!I524</f>
        <v>B</v>
      </c>
    </row>
    <row r="525" spans="1:9" x14ac:dyDescent="0.25">
      <c r="A525" s="342">
        <v>400</v>
      </c>
      <c r="B525" s="342">
        <v>45</v>
      </c>
      <c r="C525" s="342">
        <v>3</v>
      </c>
      <c r="D525" s="342" t="s">
        <v>267</v>
      </c>
      <c r="E525" s="312">
        <f>'Int. Sensitivity-vert'!E525</f>
        <v>2.4164696030681472</v>
      </c>
      <c r="F525" s="287" t="str">
        <f>'Int. Sensitivity-vert'!F525</f>
        <v>B</v>
      </c>
      <c r="G525" s="312">
        <f>'Int. Sensitivity-vert'!G525</f>
        <v>2.5560999999999994</v>
      </c>
      <c r="H525" s="288">
        <f>'Int. Sensitivity-vert'!H525</f>
        <v>2.1940999999999997</v>
      </c>
      <c r="I525" s="313" t="str">
        <f>'Int. Sensitivity-vert'!I525</f>
        <v>B</v>
      </c>
    </row>
    <row r="526" spans="1:9" x14ac:dyDescent="0.25">
      <c r="A526" s="342">
        <v>500</v>
      </c>
      <c r="B526" s="342">
        <v>45</v>
      </c>
      <c r="C526" s="342">
        <v>3</v>
      </c>
      <c r="D526" s="342" t="s">
        <v>267</v>
      </c>
      <c r="E526" s="312">
        <f>'Int. Sensitivity-vert'!E526</f>
        <v>2.5600238748585755</v>
      </c>
      <c r="F526" s="287" t="str">
        <f>'Int. Sensitivity-vert'!F526</f>
        <v>B</v>
      </c>
      <c r="G526" s="312">
        <f>'Int. Sensitivity-vert'!G526</f>
        <v>2.6330999999999993</v>
      </c>
      <c r="H526" s="288">
        <f>'Int. Sensitivity-vert'!H526</f>
        <v>2.6806000000000001</v>
      </c>
      <c r="I526" s="313" t="str">
        <f>'Int. Sensitivity-vert'!I526</f>
        <v>B</v>
      </c>
    </row>
    <row r="527" spans="1:9" x14ac:dyDescent="0.25">
      <c r="A527" s="342">
        <v>600</v>
      </c>
      <c r="B527" s="342">
        <v>45</v>
      </c>
      <c r="C527" s="342">
        <v>3</v>
      </c>
      <c r="D527" s="342" t="s">
        <v>267</v>
      </c>
      <c r="E527" s="312">
        <f>'Int. Sensitivity-vert'!E527</f>
        <v>2.704157112066421</v>
      </c>
      <c r="F527" s="287" t="str">
        <f>'Int. Sensitivity-vert'!F527</f>
        <v>B</v>
      </c>
      <c r="G527" s="312">
        <f>'Int. Sensitivity-vert'!G527</f>
        <v>2.7100999999999993</v>
      </c>
      <c r="H527" s="288">
        <f>'Int. Sensitivity-vert'!H527</f>
        <v>3.1671</v>
      </c>
      <c r="I527" s="313" t="str">
        <f>'Int. Sensitivity-vert'!I527</f>
        <v>B</v>
      </c>
    </row>
    <row r="528" spans="1:9" x14ac:dyDescent="0.25">
      <c r="A528" s="342">
        <v>700</v>
      </c>
      <c r="B528" s="342">
        <v>45</v>
      </c>
      <c r="C528" s="342">
        <v>3</v>
      </c>
      <c r="D528" s="342" t="s">
        <v>267</v>
      </c>
      <c r="E528" s="312">
        <f>'Int. Sensitivity-vert'!E528</f>
        <v>2.8489871218440443</v>
      </c>
      <c r="F528" s="287" t="str">
        <f>'Int. Sensitivity-vert'!F528</f>
        <v>C</v>
      </c>
      <c r="G528" s="312">
        <f>'Int. Sensitivity-vert'!G528</f>
        <v>2.7870999999999992</v>
      </c>
      <c r="H528" s="288">
        <f>'Int. Sensitivity-vert'!H528</f>
        <v>3.6536</v>
      </c>
      <c r="I528" s="313" t="str">
        <f>'Int. Sensitivity-vert'!I528</f>
        <v>C</v>
      </c>
    </row>
    <row r="529" spans="1:9" x14ac:dyDescent="0.25">
      <c r="A529" s="342">
        <v>800</v>
      </c>
      <c r="B529" s="342">
        <v>45</v>
      </c>
      <c r="C529" s="342">
        <v>3</v>
      </c>
      <c r="D529" s="342" t="s">
        <v>267</v>
      </c>
      <c r="E529" s="312">
        <f>'Int. Sensitivity-vert'!E529</f>
        <v>2.9944696539774545</v>
      </c>
      <c r="F529" s="287" t="str">
        <f>'Int. Sensitivity-vert'!F529</f>
        <v>C</v>
      </c>
      <c r="G529" s="312">
        <f>'Int. Sensitivity-vert'!G529</f>
        <v>2.8640999999999992</v>
      </c>
      <c r="H529" s="288">
        <f>'Int. Sensitivity-vert'!H529</f>
        <v>4.1400999999999994</v>
      </c>
      <c r="I529" s="313" t="str">
        <f>'Int. Sensitivity-vert'!I529</f>
        <v>C</v>
      </c>
    </row>
    <row r="530" spans="1:9" x14ac:dyDescent="0.25">
      <c r="A530" s="342">
        <v>900</v>
      </c>
      <c r="B530" s="342">
        <v>45</v>
      </c>
      <c r="C530" s="342">
        <v>3</v>
      </c>
      <c r="D530" s="342" t="s">
        <v>267</v>
      </c>
      <c r="E530" s="312">
        <f>'Int. Sensitivity-vert'!E530</f>
        <v>3.1405147871958841</v>
      </c>
      <c r="F530" s="287" t="str">
        <f>'Int. Sensitivity-vert'!F530</f>
        <v>C</v>
      </c>
      <c r="G530" s="312">
        <f>'Int. Sensitivity-vert'!G530</f>
        <v>2.9411</v>
      </c>
      <c r="H530" s="288">
        <f>'Int. Sensitivity-vert'!H530</f>
        <v>4.6265999999999998</v>
      </c>
      <c r="I530" s="313" t="str">
        <f>'Int. Sensitivity-vert'!I530</f>
        <v>C</v>
      </c>
    </row>
    <row r="531" spans="1:9" x14ac:dyDescent="0.25">
      <c r="A531" s="342">
        <v>1000</v>
      </c>
      <c r="B531" s="342">
        <v>45</v>
      </c>
      <c r="C531" s="342">
        <v>3</v>
      </c>
      <c r="D531" s="342" t="s">
        <v>267</v>
      </c>
      <c r="E531" s="312" t="e">
        <f>'Int. Sensitivity-vert'!E531</f>
        <v>#VALUE!</v>
      </c>
      <c r="F531" s="287" t="e">
        <f>'Int. Sensitivity-vert'!F531</f>
        <v>#VALUE!</v>
      </c>
      <c r="G531" s="312">
        <f>'Int. Sensitivity-vert'!G531</f>
        <v>3.0181</v>
      </c>
      <c r="H531" s="288">
        <f>'Int. Sensitivity-vert'!H531</f>
        <v>5.1130999999999993</v>
      </c>
      <c r="I531" s="313" t="str">
        <f>'Int. Sensitivity-vert'!I531</f>
        <v>C</v>
      </c>
    </row>
    <row r="532" spans="1:9" x14ac:dyDescent="0.25">
      <c r="A532" s="342">
        <v>1100</v>
      </c>
      <c r="B532" s="342">
        <v>45</v>
      </c>
      <c r="C532" s="342">
        <v>3</v>
      </c>
      <c r="D532" s="342" t="s">
        <v>267</v>
      </c>
      <c r="E532" s="312" t="e">
        <f>'Int. Sensitivity-vert'!E532</f>
        <v>#VALUE!</v>
      </c>
      <c r="F532" s="287" t="e">
        <f>'Int. Sensitivity-vert'!F532</f>
        <v>#VALUE!</v>
      </c>
      <c r="G532" s="312">
        <f>'Int. Sensitivity-vert'!G532</f>
        <v>3.0951</v>
      </c>
      <c r="H532" s="288">
        <f>'Int. Sensitivity-vert'!H532</f>
        <v>5.5996000000000006</v>
      </c>
      <c r="I532" s="313" t="str">
        <f>'Int. Sensitivity-vert'!I532</f>
        <v>C</v>
      </c>
    </row>
    <row r="533" spans="1:9" x14ac:dyDescent="0.25">
      <c r="A533" s="342">
        <v>1200</v>
      </c>
      <c r="B533" s="342">
        <v>45</v>
      </c>
      <c r="C533" s="342">
        <v>3</v>
      </c>
      <c r="D533" s="342" t="s">
        <v>267</v>
      </c>
      <c r="E533" s="312" t="e">
        <f>'Int. Sensitivity-vert'!E533</f>
        <v>#VALUE!</v>
      </c>
      <c r="F533" s="287" t="e">
        <f>'Int. Sensitivity-vert'!F533</f>
        <v>#VALUE!</v>
      </c>
      <c r="G533" s="312">
        <f>'Int. Sensitivity-vert'!G533</f>
        <v>3.1720999999999999</v>
      </c>
      <c r="H533" s="288">
        <f>'Int. Sensitivity-vert'!H533</f>
        <v>6.0861000000000001</v>
      </c>
      <c r="I533" s="313" t="str">
        <f>'Int. Sensitivity-vert'!I533</f>
        <v>C</v>
      </c>
    </row>
    <row r="534" spans="1:9" x14ac:dyDescent="0.25">
      <c r="A534" s="342">
        <v>100</v>
      </c>
      <c r="B534" s="342">
        <v>15</v>
      </c>
      <c r="C534" s="342">
        <v>4</v>
      </c>
      <c r="D534" s="342" t="s">
        <v>267</v>
      </c>
      <c r="E534" s="312">
        <f>'Int. Sensitivity-vert'!E534</f>
        <v>2.0734802291771612</v>
      </c>
      <c r="F534" s="287" t="str">
        <f>'Int. Sensitivity-vert'!F534</f>
        <v>B</v>
      </c>
      <c r="G534" s="312">
        <f>'Int. Sensitivity-vert'!G534</f>
        <v>2.4894500000000002</v>
      </c>
      <c r="H534" s="288">
        <f>'Int. Sensitivity-vert'!H534</f>
        <v>0.62595000000000012</v>
      </c>
      <c r="I534" s="313" t="str">
        <f>'Int. Sensitivity-vert'!I534</f>
        <v>B</v>
      </c>
    </row>
    <row r="535" spans="1:9" x14ac:dyDescent="0.25">
      <c r="A535" s="342">
        <v>200</v>
      </c>
      <c r="B535" s="342">
        <v>15</v>
      </c>
      <c r="C535" s="342">
        <v>4</v>
      </c>
      <c r="D535" s="342" t="s">
        <v>267</v>
      </c>
      <c r="E535" s="312">
        <f>'Int. Sensitivity-vert'!E535</f>
        <v>2.1203403922050867</v>
      </c>
      <c r="F535" s="287" t="str">
        <f>'Int. Sensitivity-vert'!F535</f>
        <v>B</v>
      </c>
      <c r="G535" s="312">
        <f>'Int. Sensitivity-vert'!G535</f>
        <v>2.5471999999999997</v>
      </c>
      <c r="H535" s="288">
        <f>'Int. Sensitivity-vert'!H535</f>
        <v>0.82020000000000004</v>
      </c>
      <c r="I535" s="313" t="str">
        <f>'Int. Sensitivity-vert'!I535</f>
        <v>B</v>
      </c>
    </row>
    <row r="536" spans="1:9" x14ac:dyDescent="0.25">
      <c r="A536" s="342">
        <v>300</v>
      </c>
      <c r="B536" s="342">
        <v>15</v>
      </c>
      <c r="C536" s="342">
        <v>4</v>
      </c>
      <c r="D536" s="342" t="s">
        <v>267</v>
      </c>
      <c r="E536" s="312">
        <f>'Int. Sensitivity-vert'!E536</f>
        <v>2.1602587181853332</v>
      </c>
      <c r="F536" s="287" t="str">
        <f>'Int. Sensitivity-vert'!F536</f>
        <v>B</v>
      </c>
      <c r="G536" s="312">
        <f>'Int. Sensitivity-vert'!G536</f>
        <v>2.6049500000000001</v>
      </c>
      <c r="H536" s="288">
        <f>'Int. Sensitivity-vert'!H536</f>
        <v>1.0144500000000001</v>
      </c>
      <c r="I536" s="313" t="str">
        <f>'Int. Sensitivity-vert'!I536</f>
        <v>B</v>
      </c>
    </row>
    <row r="537" spans="1:9" x14ac:dyDescent="0.25">
      <c r="A537" s="342">
        <v>400</v>
      </c>
      <c r="B537" s="342">
        <v>15</v>
      </c>
      <c r="C537" s="342">
        <v>4</v>
      </c>
      <c r="D537" s="342" t="s">
        <v>267</v>
      </c>
      <c r="E537" s="312">
        <f>'Int. Sensitivity-vert'!E537</f>
        <v>2.1996189999541325</v>
      </c>
      <c r="F537" s="287" t="str">
        <f>'Int. Sensitivity-vert'!F537</f>
        <v>B</v>
      </c>
      <c r="G537" s="312">
        <f>'Int. Sensitivity-vert'!G537</f>
        <v>2.6626999999999996</v>
      </c>
      <c r="H537" s="288">
        <f>'Int. Sensitivity-vert'!H537</f>
        <v>1.2086999999999999</v>
      </c>
      <c r="I537" s="313" t="str">
        <f>'Int. Sensitivity-vert'!I537</f>
        <v>B</v>
      </c>
    </row>
    <row r="538" spans="1:9" x14ac:dyDescent="0.25">
      <c r="A538" s="342">
        <v>500</v>
      </c>
      <c r="B538" s="342">
        <v>15</v>
      </c>
      <c r="C538" s="342">
        <v>4</v>
      </c>
      <c r="D538" s="342" t="s">
        <v>267</v>
      </c>
      <c r="E538" s="312">
        <f>'Int. Sensitivity-vert'!E538</f>
        <v>2.2398452205692414</v>
      </c>
      <c r="F538" s="287" t="str">
        <f>'Int. Sensitivity-vert'!F538</f>
        <v>B</v>
      </c>
      <c r="G538" s="312">
        <f>'Int. Sensitivity-vert'!G538</f>
        <v>2.72045</v>
      </c>
      <c r="H538" s="288">
        <f>'Int. Sensitivity-vert'!H538</f>
        <v>1.4029500000000001</v>
      </c>
      <c r="I538" s="313" t="str">
        <f>'Int. Sensitivity-vert'!I538</f>
        <v>B</v>
      </c>
    </row>
    <row r="539" spans="1:9" x14ac:dyDescent="0.25">
      <c r="A539" s="342">
        <v>600</v>
      </c>
      <c r="B539" s="342">
        <v>15</v>
      </c>
      <c r="C539" s="342">
        <v>4</v>
      </c>
      <c r="D539" s="342" t="s">
        <v>267</v>
      </c>
      <c r="E539" s="312">
        <f>'Int. Sensitivity-vert'!E539</f>
        <v>2.2811443963959874</v>
      </c>
      <c r="F539" s="287" t="str">
        <f>'Int. Sensitivity-vert'!F539</f>
        <v>B</v>
      </c>
      <c r="G539" s="312">
        <f>'Int. Sensitivity-vert'!G539</f>
        <v>2.7781999999999996</v>
      </c>
      <c r="H539" s="288">
        <f>'Int. Sensitivity-vert'!H539</f>
        <v>1.5972</v>
      </c>
      <c r="I539" s="313" t="str">
        <f>'Int. Sensitivity-vert'!I539</f>
        <v>C</v>
      </c>
    </row>
    <row r="540" spans="1:9" x14ac:dyDescent="0.25">
      <c r="A540" s="342">
        <v>700</v>
      </c>
      <c r="B540" s="342">
        <v>15</v>
      </c>
      <c r="C540" s="342">
        <v>4</v>
      </c>
      <c r="D540" s="342" t="s">
        <v>267</v>
      </c>
      <c r="E540" s="312">
        <f>'Int. Sensitivity-vert'!E540</f>
        <v>2.3233930470835928</v>
      </c>
      <c r="F540" s="287" t="str">
        <f>'Int. Sensitivity-vert'!F540</f>
        <v>B</v>
      </c>
      <c r="G540" s="312">
        <f>'Int. Sensitivity-vert'!G540</f>
        <v>2.83595</v>
      </c>
      <c r="H540" s="288">
        <f>'Int. Sensitivity-vert'!H540</f>
        <v>1.7914499999999998</v>
      </c>
      <c r="I540" s="313" t="str">
        <f>'Int. Sensitivity-vert'!I540</f>
        <v>C</v>
      </c>
    </row>
    <row r="541" spans="1:9" x14ac:dyDescent="0.25">
      <c r="A541" s="342">
        <v>800</v>
      </c>
      <c r="B541" s="342">
        <v>15</v>
      </c>
      <c r="C541" s="342">
        <v>4</v>
      </c>
      <c r="D541" s="342" t="s">
        <v>267</v>
      </c>
      <c r="E541" s="312" t="e">
        <f>'Int. Sensitivity-vert'!E541</f>
        <v>#VALUE!</v>
      </c>
      <c r="F541" s="287" t="e">
        <f>'Int. Sensitivity-vert'!F541</f>
        <v>#VALUE!</v>
      </c>
      <c r="G541" s="312">
        <f>'Int. Sensitivity-vert'!G541</f>
        <v>2.8936999999999995</v>
      </c>
      <c r="H541" s="288">
        <f>'Int. Sensitivity-vert'!H541</f>
        <v>1.9857000000000002</v>
      </c>
      <c r="I541" s="313" t="str">
        <f>'Int. Sensitivity-vert'!I541</f>
        <v>C</v>
      </c>
    </row>
    <row r="542" spans="1:9" x14ac:dyDescent="0.25">
      <c r="A542" s="342">
        <v>900</v>
      </c>
      <c r="B542" s="342">
        <v>15</v>
      </c>
      <c r="C542" s="342">
        <v>4</v>
      </c>
      <c r="D542" s="342" t="s">
        <v>267</v>
      </c>
      <c r="E542" s="312" t="e">
        <f>'Int. Sensitivity-vert'!E542</f>
        <v>#VALUE!</v>
      </c>
      <c r="F542" s="287" t="e">
        <f>'Int. Sensitivity-vert'!F542</f>
        <v>#VALUE!</v>
      </c>
      <c r="G542" s="312">
        <f>'Int. Sensitivity-vert'!G542</f>
        <v>2.9514499999999999</v>
      </c>
      <c r="H542" s="288">
        <f>'Int. Sensitivity-vert'!H542</f>
        <v>2.1799499999999998</v>
      </c>
      <c r="I542" s="313" t="str">
        <f>'Int. Sensitivity-vert'!I542</f>
        <v>C</v>
      </c>
    </row>
    <row r="543" spans="1:9" x14ac:dyDescent="0.25">
      <c r="A543" s="342">
        <v>1000</v>
      </c>
      <c r="B543" s="342">
        <v>15</v>
      </c>
      <c r="C543" s="342">
        <v>4</v>
      </c>
      <c r="D543" s="342" t="s">
        <v>267</v>
      </c>
      <c r="E543" s="312" t="e">
        <f>'Int. Sensitivity-vert'!E543</f>
        <v>#VALUE!</v>
      </c>
      <c r="F543" s="287" t="e">
        <f>'Int. Sensitivity-vert'!F543</f>
        <v>#VALUE!</v>
      </c>
      <c r="G543" s="312">
        <f>'Int. Sensitivity-vert'!G543</f>
        <v>3.0091999999999994</v>
      </c>
      <c r="H543" s="288">
        <f>'Int. Sensitivity-vert'!H543</f>
        <v>2.3742000000000001</v>
      </c>
      <c r="I543" s="313" t="str">
        <f>'Int. Sensitivity-vert'!I543</f>
        <v>C</v>
      </c>
    </row>
    <row r="544" spans="1:9" x14ac:dyDescent="0.25">
      <c r="A544" s="342">
        <v>1100</v>
      </c>
      <c r="B544" s="342">
        <v>15</v>
      </c>
      <c r="C544" s="342">
        <v>4</v>
      </c>
      <c r="D544" s="342" t="s">
        <v>267</v>
      </c>
      <c r="E544" s="312" t="e">
        <f>'Int. Sensitivity-vert'!E544</f>
        <v>#VALUE!</v>
      </c>
      <c r="F544" s="287" t="e">
        <f>'Int. Sensitivity-vert'!F544</f>
        <v>#VALUE!</v>
      </c>
      <c r="G544" s="312">
        <f>'Int. Sensitivity-vert'!G544</f>
        <v>3.0669499999999998</v>
      </c>
      <c r="H544" s="288">
        <f>'Int. Sensitivity-vert'!H544</f>
        <v>2.5684500000000003</v>
      </c>
      <c r="I544" s="313" t="str">
        <f>'Int. Sensitivity-vert'!I544</f>
        <v>C</v>
      </c>
    </row>
    <row r="545" spans="1:9" x14ac:dyDescent="0.25">
      <c r="A545" s="342">
        <v>1200</v>
      </c>
      <c r="B545" s="342">
        <v>15</v>
      </c>
      <c r="C545" s="342">
        <v>4</v>
      </c>
      <c r="D545" s="342" t="s">
        <v>267</v>
      </c>
      <c r="E545" s="312" t="e">
        <f>'Int. Sensitivity-vert'!E545</f>
        <v>#VALUE!</v>
      </c>
      <c r="F545" s="287" t="e">
        <f>'Int. Sensitivity-vert'!F545</f>
        <v>#VALUE!</v>
      </c>
      <c r="G545" s="312">
        <f>'Int. Sensitivity-vert'!G545</f>
        <v>3.1246999999999994</v>
      </c>
      <c r="H545" s="288">
        <f>'Int. Sensitivity-vert'!H545</f>
        <v>2.7627000000000002</v>
      </c>
      <c r="I545" s="313" t="str">
        <f>'Int. Sensitivity-vert'!I545</f>
        <v>C</v>
      </c>
    </row>
    <row r="546" spans="1:9" x14ac:dyDescent="0.25">
      <c r="A546" s="342">
        <v>100</v>
      </c>
      <c r="B546" s="342">
        <v>25</v>
      </c>
      <c r="C546" s="342">
        <v>4</v>
      </c>
      <c r="D546" s="342" t="s">
        <v>267</v>
      </c>
      <c r="E546" s="312">
        <f>'Int. Sensitivity-vert'!E546</f>
        <v>2.0962302291771611</v>
      </c>
      <c r="F546" s="287" t="str">
        <f>'Int. Sensitivity-vert'!F546</f>
        <v>B</v>
      </c>
      <c r="G546" s="312">
        <f>'Int. Sensitivity-vert'!G546</f>
        <v>2.4894500000000002</v>
      </c>
      <c r="H546" s="288">
        <f>'Int. Sensitivity-vert'!H546</f>
        <v>0.7169500000000002</v>
      </c>
      <c r="I546" s="313" t="str">
        <f>'Int. Sensitivity-vert'!I546</f>
        <v>B</v>
      </c>
    </row>
    <row r="547" spans="1:9" x14ac:dyDescent="0.25">
      <c r="A547" s="342">
        <v>200</v>
      </c>
      <c r="B547" s="342">
        <v>25</v>
      </c>
      <c r="C547" s="342">
        <v>4</v>
      </c>
      <c r="D547" s="342" t="s">
        <v>267</v>
      </c>
      <c r="E547" s="312">
        <f>'Int. Sensitivity-vert'!E547</f>
        <v>2.1658403922050868</v>
      </c>
      <c r="F547" s="287" t="str">
        <f>'Int. Sensitivity-vert'!F547</f>
        <v>B</v>
      </c>
      <c r="G547" s="312">
        <f>'Int. Sensitivity-vert'!G547</f>
        <v>2.5471999999999997</v>
      </c>
      <c r="H547" s="288">
        <f>'Int. Sensitivity-vert'!H547</f>
        <v>1.0022000000000002</v>
      </c>
      <c r="I547" s="313" t="str">
        <f>'Int. Sensitivity-vert'!I547</f>
        <v>B</v>
      </c>
    </row>
    <row r="548" spans="1:9" x14ac:dyDescent="0.25">
      <c r="A548" s="342">
        <v>300</v>
      </c>
      <c r="B548" s="342">
        <v>25</v>
      </c>
      <c r="C548" s="342">
        <v>4</v>
      </c>
      <c r="D548" s="342" t="s">
        <v>267</v>
      </c>
      <c r="E548" s="312">
        <f>'Int. Sensitivity-vert'!E548</f>
        <v>2.2285087181853331</v>
      </c>
      <c r="F548" s="287" t="str">
        <f>'Int. Sensitivity-vert'!F548</f>
        <v>B</v>
      </c>
      <c r="G548" s="312">
        <f>'Int. Sensitivity-vert'!G548</f>
        <v>2.6049500000000001</v>
      </c>
      <c r="H548" s="288">
        <f>'Int. Sensitivity-vert'!H548</f>
        <v>1.2874500000000002</v>
      </c>
      <c r="I548" s="313" t="str">
        <f>'Int. Sensitivity-vert'!I548</f>
        <v>B</v>
      </c>
    </row>
    <row r="549" spans="1:9" x14ac:dyDescent="0.25">
      <c r="A549" s="342">
        <v>400</v>
      </c>
      <c r="B549" s="342">
        <v>25</v>
      </c>
      <c r="C549" s="342">
        <v>4</v>
      </c>
      <c r="D549" s="342" t="s">
        <v>267</v>
      </c>
      <c r="E549" s="312">
        <f>'Int. Sensitivity-vert'!E549</f>
        <v>2.2906189999541327</v>
      </c>
      <c r="F549" s="287" t="str">
        <f>'Int. Sensitivity-vert'!F549</f>
        <v>B</v>
      </c>
      <c r="G549" s="312">
        <f>'Int. Sensitivity-vert'!G549</f>
        <v>2.6626999999999996</v>
      </c>
      <c r="H549" s="288">
        <f>'Int. Sensitivity-vert'!H549</f>
        <v>1.5727</v>
      </c>
      <c r="I549" s="313" t="str">
        <f>'Int. Sensitivity-vert'!I549</f>
        <v>B</v>
      </c>
    </row>
    <row r="550" spans="1:9" x14ac:dyDescent="0.25">
      <c r="A550" s="342">
        <v>500</v>
      </c>
      <c r="B550" s="342">
        <v>25</v>
      </c>
      <c r="C550" s="342">
        <v>4</v>
      </c>
      <c r="D550" s="342" t="s">
        <v>267</v>
      </c>
      <c r="E550" s="312">
        <f>'Int. Sensitivity-vert'!E550</f>
        <v>2.3535952205692414</v>
      </c>
      <c r="F550" s="287" t="str">
        <f>'Int. Sensitivity-vert'!F550</f>
        <v>B</v>
      </c>
      <c r="G550" s="312">
        <f>'Int. Sensitivity-vert'!G550</f>
        <v>2.72045</v>
      </c>
      <c r="H550" s="288">
        <f>'Int. Sensitivity-vert'!H550</f>
        <v>1.85795</v>
      </c>
      <c r="I550" s="313" t="str">
        <f>'Int. Sensitivity-vert'!I550</f>
        <v>B</v>
      </c>
    </row>
    <row r="551" spans="1:9" x14ac:dyDescent="0.25">
      <c r="A551" s="342">
        <v>600</v>
      </c>
      <c r="B551" s="342">
        <v>25</v>
      </c>
      <c r="C551" s="342">
        <v>4</v>
      </c>
      <c r="D551" s="342" t="s">
        <v>267</v>
      </c>
      <c r="E551" s="312">
        <f>'Int. Sensitivity-vert'!E551</f>
        <v>2.4176443963959873</v>
      </c>
      <c r="F551" s="287" t="str">
        <f>'Int. Sensitivity-vert'!F551</f>
        <v>B</v>
      </c>
      <c r="G551" s="312">
        <f>'Int. Sensitivity-vert'!G551</f>
        <v>2.7781999999999996</v>
      </c>
      <c r="H551" s="288">
        <f>'Int. Sensitivity-vert'!H551</f>
        <v>2.1432000000000002</v>
      </c>
      <c r="I551" s="313" t="str">
        <f>'Int. Sensitivity-vert'!I551</f>
        <v>C</v>
      </c>
    </row>
    <row r="552" spans="1:9" x14ac:dyDescent="0.25">
      <c r="A552" s="342">
        <v>700</v>
      </c>
      <c r="B552" s="342">
        <v>25</v>
      </c>
      <c r="C552" s="342">
        <v>4</v>
      </c>
      <c r="D552" s="342" t="s">
        <v>267</v>
      </c>
      <c r="E552" s="312">
        <f>'Int. Sensitivity-vert'!E552</f>
        <v>2.4826430470835925</v>
      </c>
      <c r="F552" s="287" t="str">
        <f>'Int. Sensitivity-vert'!F552</f>
        <v>B</v>
      </c>
      <c r="G552" s="312">
        <f>'Int. Sensitivity-vert'!G552</f>
        <v>2.83595</v>
      </c>
      <c r="H552" s="288">
        <f>'Int. Sensitivity-vert'!H552</f>
        <v>2.4284499999999998</v>
      </c>
      <c r="I552" s="313" t="str">
        <f>'Int. Sensitivity-vert'!I552</f>
        <v>C</v>
      </c>
    </row>
    <row r="553" spans="1:9" x14ac:dyDescent="0.25">
      <c r="A553" s="342">
        <v>800</v>
      </c>
      <c r="B553" s="342">
        <v>25</v>
      </c>
      <c r="C553" s="342">
        <v>4</v>
      </c>
      <c r="D553" s="342" t="s">
        <v>267</v>
      </c>
      <c r="E553" s="312" t="e">
        <f>'Int. Sensitivity-vert'!E553</f>
        <v>#VALUE!</v>
      </c>
      <c r="F553" s="287" t="e">
        <f>'Int. Sensitivity-vert'!F553</f>
        <v>#VALUE!</v>
      </c>
      <c r="G553" s="312">
        <f>'Int. Sensitivity-vert'!G553</f>
        <v>2.8936999999999995</v>
      </c>
      <c r="H553" s="288">
        <f>'Int. Sensitivity-vert'!H553</f>
        <v>2.7137000000000002</v>
      </c>
      <c r="I553" s="313" t="str">
        <f>'Int. Sensitivity-vert'!I553</f>
        <v>C</v>
      </c>
    </row>
    <row r="554" spans="1:9" x14ac:dyDescent="0.25">
      <c r="A554" s="342">
        <v>900</v>
      </c>
      <c r="B554" s="342">
        <v>25</v>
      </c>
      <c r="C554" s="342">
        <v>4</v>
      </c>
      <c r="D554" s="342" t="s">
        <v>267</v>
      </c>
      <c r="E554" s="312" t="e">
        <f>'Int. Sensitivity-vert'!E554</f>
        <v>#VALUE!</v>
      </c>
      <c r="F554" s="287" t="e">
        <f>'Int. Sensitivity-vert'!F554</f>
        <v>#VALUE!</v>
      </c>
      <c r="G554" s="312">
        <f>'Int. Sensitivity-vert'!G554</f>
        <v>2.9514499999999999</v>
      </c>
      <c r="H554" s="288">
        <f>'Int. Sensitivity-vert'!H554</f>
        <v>2.9989500000000002</v>
      </c>
      <c r="I554" s="313" t="str">
        <f>'Int. Sensitivity-vert'!I554</f>
        <v>C</v>
      </c>
    </row>
    <row r="555" spans="1:9" x14ac:dyDescent="0.25">
      <c r="A555" s="342">
        <v>1000</v>
      </c>
      <c r="B555" s="342">
        <v>25</v>
      </c>
      <c r="C555" s="342">
        <v>4</v>
      </c>
      <c r="D555" s="342" t="s">
        <v>267</v>
      </c>
      <c r="E555" s="312" t="e">
        <f>'Int. Sensitivity-vert'!E555</f>
        <v>#VALUE!</v>
      </c>
      <c r="F555" s="287" t="e">
        <f>'Int. Sensitivity-vert'!F555</f>
        <v>#VALUE!</v>
      </c>
      <c r="G555" s="312">
        <f>'Int. Sensitivity-vert'!G555</f>
        <v>3.0091999999999994</v>
      </c>
      <c r="H555" s="288">
        <f>'Int. Sensitivity-vert'!H555</f>
        <v>3.2842000000000002</v>
      </c>
      <c r="I555" s="313" t="str">
        <f>'Int. Sensitivity-vert'!I555</f>
        <v>C</v>
      </c>
    </row>
    <row r="556" spans="1:9" x14ac:dyDescent="0.25">
      <c r="A556" s="342">
        <v>1100</v>
      </c>
      <c r="B556" s="342">
        <v>25</v>
      </c>
      <c r="C556" s="342">
        <v>4</v>
      </c>
      <c r="D556" s="342" t="s">
        <v>267</v>
      </c>
      <c r="E556" s="312" t="e">
        <f>'Int. Sensitivity-vert'!E556</f>
        <v>#VALUE!</v>
      </c>
      <c r="F556" s="287" t="e">
        <f>'Int. Sensitivity-vert'!F556</f>
        <v>#VALUE!</v>
      </c>
      <c r="G556" s="312">
        <f>'Int. Sensitivity-vert'!G556</f>
        <v>3.0669499999999998</v>
      </c>
      <c r="H556" s="288">
        <f>'Int. Sensitivity-vert'!H556</f>
        <v>3.5694500000000002</v>
      </c>
      <c r="I556" s="313" t="str">
        <f>'Int. Sensitivity-vert'!I556</f>
        <v>C</v>
      </c>
    </row>
    <row r="557" spans="1:9" x14ac:dyDescent="0.25">
      <c r="A557" s="342">
        <v>1200</v>
      </c>
      <c r="B557" s="342">
        <v>25</v>
      </c>
      <c r="C557" s="342">
        <v>4</v>
      </c>
      <c r="D557" s="342" t="s">
        <v>267</v>
      </c>
      <c r="E557" s="312" t="e">
        <f>'Int. Sensitivity-vert'!E557</f>
        <v>#VALUE!</v>
      </c>
      <c r="F557" s="287" t="e">
        <f>'Int. Sensitivity-vert'!F557</f>
        <v>#VALUE!</v>
      </c>
      <c r="G557" s="312">
        <f>'Int. Sensitivity-vert'!G557</f>
        <v>3.1246999999999994</v>
      </c>
      <c r="H557" s="288">
        <f>'Int. Sensitivity-vert'!H557</f>
        <v>3.8547000000000002</v>
      </c>
      <c r="I557" s="313" t="str">
        <f>'Int. Sensitivity-vert'!I557</f>
        <v>C</v>
      </c>
    </row>
    <row r="558" spans="1:9" x14ac:dyDescent="0.25">
      <c r="A558" s="342">
        <v>100</v>
      </c>
      <c r="B558" s="342">
        <v>35</v>
      </c>
      <c r="C558" s="342">
        <v>4</v>
      </c>
      <c r="D558" s="342" t="s">
        <v>267</v>
      </c>
      <c r="E558" s="312">
        <f>'Int. Sensitivity-vert'!E558</f>
        <v>2.1189802291771613</v>
      </c>
      <c r="F558" s="287" t="str">
        <f>'Int. Sensitivity-vert'!F558</f>
        <v>B</v>
      </c>
      <c r="G558" s="312">
        <f>'Int. Sensitivity-vert'!G558</f>
        <v>2.4894500000000002</v>
      </c>
      <c r="H558" s="288">
        <f>'Int. Sensitivity-vert'!H558</f>
        <v>0.80795000000000017</v>
      </c>
      <c r="I558" s="313" t="str">
        <f>'Int. Sensitivity-vert'!I558</f>
        <v>B</v>
      </c>
    </row>
    <row r="559" spans="1:9" x14ac:dyDescent="0.25">
      <c r="A559" s="342">
        <v>200</v>
      </c>
      <c r="B559" s="342">
        <v>35</v>
      </c>
      <c r="C559" s="342">
        <v>4</v>
      </c>
      <c r="D559" s="342" t="s">
        <v>267</v>
      </c>
      <c r="E559" s="312">
        <f>'Int. Sensitivity-vert'!E559</f>
        <v>2.2113403922050869</v>
      </c>
      <c r="F559" s="287" t="str">
        <f>'Int. Sensitivity-vert'!F559</f>
        <v>B</v>
      </c>
      <c r="G559" s="312">
        <f>'Int. Sensitivity-vert'!G559</f>
        <v>2.5471999999999997</v>
      </c>
      <c r="H559" s="288">
        <f>'Int. Sensitivity-vert'!H559</f>
        <v>1.1842000000000001</v>
      </c>
      <c r="I559" s="313" t="str">
        <f>'Int. Sensitivity-vert'!I559</f>
        <v>B</v>
      </c>
    </row>
    <row r="560" spans="1:9" x14ac:dyDescent="0.25">
      <c r="A560" s="342">
        <v>300</v>
      </c>
      <c r="B560" s="342">
        <v>35</v>
      </c>
      <c r="C560" s="342">
        <v>4</v>
      </c>
      <c r="D560" s="342" t="s">
        <v>267</v>
      </c>
      <c r="E560" s="312">
        <f>'Int. Sensitivity-vert'!E560</f>
        <v>2.2967587181853335</v>
      </c>
      <c r="F560" s="287" t="str">
        <f>'Int. Sensitivity-vert'!F560</f>
        <v>B</v>
      </c>
      <c r="G560" s="312">
        <f>'Int. Sensitivity-vert'!G560</f>
        <v>2.6049500000000001</v>
      </c>
      <c r="H560" s="288">
        <f>'Int. Sensitivity-vert'!H560</f>
        <v>1.5604499999999999</v>
      </c>
      <c r="I560" s="313" t="str">
        <f>'Int. Sensitivity-vert'!I560</f>
        <v>B</v>
      </c>
    </row>
    <row r="561" spans="1:9" x14ac:dyDescent="0.25">
      <c r="A561" s="342">
        <v>400</v>
      </c>
      <c r="B561" s="342">
        <v>35</v>
      </c>
      <c r="C561" s="342">
        <v>4</v>
      </c>
      <c r="D561" s="342" t="s">
        <v>267</v>
      </c>
      <c r="E561" s="312">
        <f>'Int. Sensitivity-vert'!E561</f>
        <v>2.3816189999541324</v>
      </c>
      <c r="F561" s="287" t="str">
        <f>'Int. Sensitivity-vert'!F561</f>
        <v>B</v>
      </c>
      <c r="G561" s="312">
        <f>'Int. Sensitivity-vert'!G561</f>
        <v>2.6626999999999996</v>
      </c>
      <c r="H561" s="288">
        <f>'Int. Sensitivity-vert'!H561</f>
        <v>1.9366999999999999</v>
      </c>
      <c r="I561" s="313" t="str">
        <f>'Int. Sensitivity-vert'!I561</f>
        <v>B</v>
      </c>
    </row>
    <row r="562" spans="1:9" x14ac:dyDescent="0.25">
      <c r="A562" s="342">
        <v>500</v>
      </c>
      <c r="B562" s="342">
        <v>35</v>
      </c>
      <c r="C562" s="342">
        <v>4</v>
      </c>
      <c r="D562" s="342" t="s">
        <v>267</v>
      </c>
      <c r="E562" s="312">
        <f>'Int. Sensitivity-vert'!E562</f>
        <v>2.4673452205692414</v>
      </c>
      <c r="F562" s="287" t="str">
        <f>'Int. Sensitivity-vert'!F562</f>
        <v>B</v>
      </c>
      <c r="G562" s="312">
        <f>'Int. Sensitivity-vert'!G562</f>
        <v>2.72045</v>
      </c>
      <c r="H562" s="288">
        <f>'Int. Sensitivity-vert'!H562</f>
        <v>2.3129499999999998</v>
      </c>
      <c r="I562" s="313" t="str">
        <f>'Int. Sensitivity-vert'!I562</f>
        <v>B</v>
      </c>
    </row>
    <row r="563" spans="1:9" x14ac:dyDescent="0.25">
      <c r="A563" s="342">
        <v>600</v>
      </c>
      <c r="B563" s="342">
        <v>35</v>
      </c>
      <c r="C563" s="342">
        <v>4</v>
      </c>
      <c r="D563" s="342" t="s">
        <v>267</v>
      </c>
      <c r="E563" s="312">
        <f>'Int. Sensitivity-vert'!E563</f>
        <v>2.5541443963959871</v>
      </c>
      <c r="F563" s="287" t="str">
        <f>'Int. Sensitivity-vert'!F563</f>
        <v>B</v>
      </c>
      <c r="G563" s="312">
        <f>'Int. Sensitivity-vert'!G563</f>
        <v>2.7781999999999996</v>
      </c>
      <c r="H563" s="288">
        <f>'Int. Sensitivity-vert'!H563</f>
        <v>2.6891999999999996</v>
      </c>
      <c r="I563" s="313" t="str">
        <f>'Int. Sensitivity-vert'!I563</f>
        <v>C</v>
      </c>
    </row>
    <row r="564" spans="1:9" x14ac:dyDescent="0.25">
      <c r="A564" s="342">
        <v>700</v>
      </c>
      <c r="B564" s="342">
        <v>35</v>
      </c>
      <c r="C564" s="342">
        <v>4</v>
      </c>
      <c r="D564" s="342" t="s">
        <v>267</v>
      </c>
      <c r="E564" s="312">
        <f>'Int. Sensitivity-vert'!E564</f>
        <v>2.6418930470835926</v>
      </c>
      <c r="F564" s="287" t="str">
        <f>'Int. Sensitivity-vert'!F564</f>
        <v>B</v>
      </c>
      <c r="G564" s="312">
        <f>'Int. Sensitivity-vert'!G564</f>
        <v>2.83595</v>
      </c>
      <c r="H564" s="288">
        <f>'Int. Sensitivity-vert'!H564</f>
        <v>3.0654499999999998</v>
      </c>
      <c r="I564" s="313" t="str">
        <f>'Int. Sensitivity-vert'!I564</f>
        <v>C</v>
      </c>
    </row>
    <row r="565" spans="1:9" x14ac:dyDescent="0.25">
      <c r="A565" s="342">
        <v>800</v>
      </c>
      <c r="B565" s="342">
        <v>35</v>
      </c>
      <c r="C565" s="342">
        <v>4</v>
      </c>
      <c r="D565" s="342" t="s">
        <v>267</v>
      </c>
      <c r="E565" s="312" t="e">
        <f>'Int. Sensitivity-vert'!E565</f>
        <v>#VALUE!</v>
      </c>
      <c r="F565" s="287" t="e">
        <f>'Int. Sensitivity-vert'!F565</f>
        <v>#VALUE!</v>
      </c>
      <c r="G565" s="312">
        <f>'Int. Sensitivity-vert'!G565</f>
        <v>2.8936999999999995</v>
      </c>
      <c r="H565" s="288">
        <f>'Int. Sensitivity-vert'!H565</f>
        <v>3.4417</v>
      </c>
      <c r="I565" s="313" t="str">
        <f>'Int. Sensitivity-vert'!I565</f>
        <v>C</v>
      </c>
    </row>
    <row r="566" spans="1:9" x14ac:dyDescent="0.25">
      <c r="A566" s="342">
        <v>900</v>
      </c>
      <c r="B566" s="342">
        <v>35</v>
      </c>
      <c r="C566" s="342">
        <v>4</v>
      </c>
      <c r="D566" s="342" t="s">
        <v>267</v>
      </c>
      <c r="E566" s="312" t="e">
        <f>'Int. Sensitivity-vert'!E566</f>
        <v>#VALUE!</v>
      </c>
      <c r="F566" s="287" t="e">
        <f>'Int. Sensitivity-vert'!F566</f>
        <v>#VALUE!</v>
      </c>
      <c r="G566" s="312">
        <f>'Int. Sensitivity-vert'!G566</f>
        <v>2.9514499999999999</v>
      </c>
      <c r="H566" s="288">
        <f>'Int. Sensitivity-vert'!H566</f>
        <v>3.8179499999999997</v>
      </c>
      <c r="I566" s="313" t="str">
        <f>'Int. Sensitivity-vert'!I566</f>
        <v>C</v>
      </c>
    </row>
    <row r="567" spans="1:9" x14ac:dyDescent="0.25">
      <c r="A567" s="342">
        <v>1000</v>
      </c>
      <c r="B567" s="342">
        <v>35</v>
      </c>
      <c r="C567" s="342">
        <v>4</v>
      </c>
      <c r="D567" s="342" t="s">
        <v>267</v>
      </c>
      <c r="E567" s="312" t="e">
        <f>'Int. Sensitivity-vert'!E567</f>
        <v>#VALUE!</v>
      </c>
      <c r="F567" s="287" t="e">
        <f>'Int. Sensitivity-vert'!F567</f>
        <v>#VALUE!</v>
      </c>
      <c r="G567" s="312">
        <f>'Int. Sensitivity-vert'!G567</f>
        <v>3.0091999999999994</v>
      </c>
      <c r="H567" s="288">
        <f>'Int. Sensitivity-vert'!H567</f>
        <v>4.1942000000000004</v>
      </c>
      <c r="I567" s="313" t="str">
        <f>'Int. Sensitivity-vert'!I567</f>
        <v>C</v>
      </c>
    </row>
    <row r="568" spans="1:9" x14ac:dyDescent="0.25">
      <c r="A568" s="342">
        <v>1100</v>
      </c>
      <c r="B568" s="342">
        <v>35</v>
      </c>
      <c r="C568" s="342">
        <v>4</v>
      </c>
      <c r="D568" s="342" t="s">
        <v>267</v>
      </c>
      <c r="E568" s="312" t="e">
        <f>'Int. Sensitivity-vert'!E568</f>
        <v>#VALUE!</v>
      </c>
      <c r="F568" s="287" t="e">
        <f>'Int. Sensitivity-vert'!F568</f>
        <v>#VALUE!</v>
      </c>
      <c r="G568" s="312">
        <f>'Int. Sensitivity-vert'!G568</f>
        <v>3.0669499999999998</v>
      </c>
      <c r="H568" s="288">
        <f>'Int. Sensitivity-vert'!H568</f>
        <v>4.5704500000000001</v>
      </c>
      <c r="I568" s="313" t="str">
        <f>'Int. Sensitivity-vert'!I568</f>
        <v>C</v>
      </c>
    </row>
    <row r="569" spans="1:9" x14ac:dyDescent="0.25">
      <c r="A569" s="342">
        <v>1200</v>
      </c>
      <c r="B569" s="342">
        <v>35</v>
      </c>
      <c r="C569" s="342">
        <v>4</v>
      </c>
      <c r="D569" s="342" t="s">
        <v>267</v>
      </c>
      <c r="E569" s="312" t="e">
        <f>'Int. Sensitivity-vert'!E569</f>
        <v>#VALUE!</v>
      </c>
      <c r="F569" s="287" t="e">
        <f>'Int. Sensitivity-vert'!F569</f>
        <v>#VALUE!</v>
      </c>
      <c r="G569" s="312">
        <f>'Int. Sensitivity-vert'!G569</f>
        <v>3.1246999999999994</v>
      </c>
      <c r="H569" s="288">
        <f>'Int. Sensitivity-vert'!H569</f>
        <v>4.9466999999999999</v>
      </c>
      <c r="I569" s="313" t="str">
        <f>'Int. Sensitivity-vert'!I569</f>
        <v>C</v>
      </c>
    </row>
    <row r="570" spans="1:9" x14ac:dyDescent="0.25">
      <c r="A570" s="342">
        <v>100</v>
      </c>
      <c r="B570" s="342">
        <v>45</v>
      </c>
      <c r="C570" s="342">
        <v>4</v>
      </c>
      <c r="D570" s="342" t="s">
        <v>267</v>
      </c>
      <c r="E570" s="312">
        <f>'Int. Sensitivity-vert'!E570</f>
        <v>2.1417302291771612</v>
      </c>
      <c r="F570" s="287" t="str">
        <f>'Int. Sensitivity-vert'!F570</f>
        <v>B</v>
      </c>
      <c r="G570" s="312">
        <f>'Int. Sensitivity-vert'!G570</f>
        <v>2.4894500000000002</v>
      </c>
      <c r="H570" s="288">
        <f>'Int. Sensitivity-vert'!H570</f>
        <v>0.89895000000000014</v>
      </c>
      <c r="I570" s="313" t="str">
        <f>'Int. Sensitivity-vert'!I570</f>
        <v>B</v>
      </c>
    </row>
    <row r="571" spans="1:9" x14ac:dyDescent="0.25">
      <c r="A571" s="342">
        <v>200</v>
      </c>
      <c r="B571" s="342">
        <v>45</v>
      </c>
      <c r="C571" s="342">
        <v>4</v>
      </c>
      <c r="D571" s="342" t="s">
        <v>267</v>
      </c>
      <c r="E571" s="312">
        <f>'Int. Sensitivity-vert'!E571</f>
        <v>2.2568403922050866</v>
      </c>
      <c r="F571" s="287" t="str">
        <f>'Int. Sensitivity-vert'!F571</f>
        <v>B</v>
      </c>
      <c r="G571" s="312">
        <f>'Int. Sensitivity-vert'!G571</f>
        <v>2.5471999999999997</v>
      </c>
      <c r="H571" s="288">
        <f>'Int. Sensitivity-vert'!H571</f>
        <v>1.3662000000000001</v>
      </c>
      <c r="I571" s="313" t="str">
        <f>'Int. Sensitivity-vert'!I571</f>
        <v>B</v>
      </c>
    </row>
    <row r="572" spans="1:9" x14ac:dyDescent="0.25">
      <c r="A572" s="342">
        <v>300</v>
      </c>
      <c r="B572" s="342">
        <v>45</v>
      </c>
      <c r="C572" s="342">
        <v>4</v>
      </c>
      <c r="D572" s="342" t="s">
        <v>267</v>
      </c>
      <c r="E572" s="312">
        <f>'Int. Sensitivity-vert'!E572</f>
        <v>2.3650087181853334</v>
      </c>
      <c r="F572" s="287" t="str">
        <f>'Int. Sensitivity-vert'!F572</f>
        <v>B</v>
      </c>
      <c r="G572" s="312">
        <f>'Int. Sensitivity-vert'!G572</f>
        <v>2.6049500000000001</v>
      </c>
      <c r="H572" s="288">
        <f>'Int. Sensitivity-vert'!H572</f>
        <v>1.83345</v>
      </c>
      <c r="I572" s="313" t="str">
        <f>'Int. Sensitivity-vert'!I572</f>
        <v>B</v>
      </c>
    </row>
    <row r="573" spans="1:9" x14ac:dyDescent="0.25">
      <c r="A573" s="342">
        <v>400</v>
      </c>
      <c r="B573" s="342">
        <v>45</v>
      </c>
      <c r="C573" s="342">
        <v>4</v>
      </c>
      <c r="D573" s="342" t="s">
        <v>267</v>
      </c>
      <c r="E573" s="312">
        <f>'Int. Sensitivity-vert'!E573</f>
        <v>2.4726189999541326</v>
      </c>
      <c r="F573" s="287" t="str">
        <f>'Int. Sensitivity-vert'!F573</f>
        <v>B</v>
      </c>
      <c r="G573" s="312">
        <f>'Int. Sensitivity-vert'!G573</f>
        <v>2.6626999999999996</v>
      </c>
      <c r="H573" s="288">
        <f>'Int. Sensitivity-vert'!H573</f>
        <v>2.3007</v>
      </c>
      <c r="I573" s="313" t="str">
        <f>'Int. Sensitivity-vert'!I573</f>
        <v>B</v>
      </c>
    </row>
    <row r="574" spans="1:9" x14ac:dyDescent="0.25">
      <c r="A574" s="342">
        <v>500</v>
      </c>
      <c r="B574" s="342">
        <v>45</v>
      </c>
      <c r="C574" s="342">
        <v>4</v>
      </c>
      <c r="D574" s="342" t="s">
        <v>267</v>
      </c>
      <c r="E574" s="312">
        <f>'Int. Sensitivity-vert'!E574</f>
        <v>2.5810952205692415</v>
      </c>
      <c r="F574" s="287" t="str">
        <f>'Int. Sensitivity-vert'!F574</f>
        <v>B</v>
      </c>
      <c r="G574" s="312">
        <f>'Int. Sensitivity-vert'!G574</f>
        <v>2.72045</v>
      </c>
      <c r="H574" s="288">
        <f>'Int. Sensitivity-vert'!H574</f>
        <v>2.7679499999999999</v>
      </c>
      <c r="I574" s="313" t="str">
        <f>'Int. Sensitivity-vert'!I574</f>
        <v>B</v>
      </c>
    </row>
    <row r="575" spans="1:9" x14ac:dyDescent="0.25">
      <c r="A575" s="342">
        <v>600</v>
      </c>
      <c r="B575" s="342">
        <v>45</v>
      </c>
      <c r="C575" s="342">
        <v>4</v>
      </c>
      <c r="D575" s="342" t="s">
        <v>267</v>
      </c>
      <c r="E575" s="312">
        <f>'Int. Sensitivity-vert'!E575</f>
        <v>2.690644396395987</v>
      </c>
      <c r="F575" s="287" t="str">
        <f>'Int. Sensitivity-vert'!F575</f>
        <v>B</v>
      </c>
      <c r="G575" s="312">
        <f>'Int. Sensitivity-vert'!G575</f>
        <v>2.7781999999999996</v>
      </c>
      <c r="H575" s="288">
        <f>'Int. Sensitivity-vert'!H575</f>
        <v>3.2351999999999999</v>
      </c>
      <c r="I575" s="313" t="str">
        <f>'Int. Sensitivity-vert'!I575</f>
        <v>C</v>
      </c>
    </row>
    <row r="576" spans="1:9" x14ac:dyDescent="0.25">
      <c r="A576" s="342">
        <v>700</v>
      </c>
      <c r="B576" s="342">
        <v>45</v>
      </c>
      <c r="C576" s="342">
        <v>4</v>
      </c>
      <c r="D576" s="342" t="s">
        <v>267</v>
      </c>
      <c r="E576" s="312">
        <f>'Int. Sensitivity-vert'!E576</f>
        <v>2.8011430470835927</v>
      </c>
      <c r="F576" s="287" t="str">
        <f>'Int. Sensitivity-vert'!F576</f>
        <v>C</v>
      </c>
      <c r="G576" s="312">
        <f>'Int. Sensitivity-vert'!G576</f>
        <v>2.83595</v>
      </c>
      <c r="H576" s="288">
        <f>'Int. Sensitivity-vert'!H576</f>
        <v>3.7024499999999998</v>
      </c>
      <c r="I576" s="313" t="str">
        <f>'Int. Sensitivity-vert'!I576</f>
        <v>C</v>
      </c>
    </row>
    <row r="577" spans="1:9" x14ac:dyDescent="0.25">
      <c r="A577" s="342">
        <v>800</v>
      </c>
      <c r="B577" s="342">
        <v>45</v>
      </c>
      <c r="C577" s="342">
        <v>4</v>
      </c>
      <c r="D577" s="342" t="s">
        <v>267</v>
      </c>
      <c r="E577" s="312" t="e">
        <f>'Int. Sensitivity-vert'!E577</f>
        <v>#VALUE!</v>
      </c>
      <c r="F577" s="287" t="e">
        <f>'Int. Sensitivity-vert'!F577</f>
        <v>#VALUE!</v>
      </c>
      <c r="G577" s="312">
        <f>'Int. Sensitivity-vert'!G577</f>
        <v>2.8936999999999995</v>
      </c>
      <c r="H577" s="288">
        <f>'Int. Sensitivity-vert'!H577</f>
        <v>4.1696999999999997</v>
      </c>
      <c r="I577" s="313" t="str">
        <f>'Int. Sensitivity-vert'!I577</f>
        <v>C</v>
      </c>
    </row>
    <row r="578" spans="1:9" x14ac:dyDescent="0.25">
      <c r="A578" s="342">
        <v>900</v>
      </c>
      <c r="B578" s="342">
        <v>45</v>
      </c>
      <c r="C578" s="342">
        <v>4</v>
      </c>
      <c r="D578" s="342" t="s">
        <v>267</v>
      </c>
      <c r="E578" s="312" t="e">
        <f>'Int. Sensitivity-vert'!E578</f>
        <v>#VALUE!</v>
      </c>
      <c r="F578" s="287" t="e">
        <f>'Int. Sensitivity-vert'!F578</f>
        <v>#VALUE!</v>
      </c>
      <c r="G578" s="312">
        <f>'Int. Sensitivity-vert'!G578</f>
        <v>2.9514499999999999</v>
      </c>
      <c r="H578" s="288">
        <f>'Int. Sensitivity-vert'!H578</f>
        <v>4.6369499999999997</v>
      </c>
      <c r="I578" s="313" t="str">
        <f>'Int. Sensitivity-vert'!I578</f>
        <v>C</v>
      </c>
    </row>
    <row r="579" spans="1:9" x14ac:dyDescent="0.25">
      <c r="A579" s="342">
        <v>1000</v>
      </c>
      <c r="B579" s="342">
        <v>45</v>
      </c>
      <c r="C579" s="342">
        <v>4</v>
      </c>
      <c r="D579" s="342" t="s">
        <v>267</v>
      </c>
      <c r="E579" s="312" t="e">
        <f>'Int. Sensitivity-vert'!E579</f>
        <v>#VALUE!</v>
      </c>
      <c r="F579" s="287" t="e">
        <f>'Int. Sensitivity-vert'!F579</f>
        <v>#VALUE!</v>
      </c>
      <c r="G579" s="312">
        <f>'Int. Sensitivity-vert'!G579</f>
        <v>3.0091999999999994</v>
      </c>
      <c r="H579" s="288">
        <f>'Int. Sensitivity-vert'!H579</f>
        <v>5.1042000000000005</v>
      </c>
      <c r="I579" s="313" t="str">
        <f>'Int. Sensitivity-vert'!I579</f>
        <v>C</v>
      </c>
    </row>
    <row r="580" spans="1:9" x14ac:dyDescent="0.25">
      <c r="A580" s="342">
        <v>1100</v>
      </c>
      <c r="B580" s="342">
        <v>45</v>
      </c>
      <c r="C580" s="342">
        <v>4</v>
      </c>
      <c r="D580" s="342" t="s">
        <v>267</v>
      </c>
      <c r="E580" s="312" t="e">
        <f>'Int. Sensitivity-vert'!E580</f>
        <v>#VALUE!</v>
      </c>
      <c r="F580" s="287" t="e">
        <f>'Int. Sensitivity-vert'!F580</f>
        <v>#VALUE!</v>
      </c>
      <c r="G580" s="312">
        <f>'Int. Sensitivity-vert'!G580</f>
        <v>3.0669499999999998</v>
      </c>
      <c r="H580" s="288">
        <f>'Int. Sensitivity-vert'!H580</f>
        <v>5.5714500000000005</v>
      </c>
      <c r="I580" s="313" t="str">
        <f>'Int. Sensitivity-vert'!I580</f>
        <v>C</v>
      </c>
    </row>
    <row r="581" spans="1:9" x14ac:dyDescent="0.25">
      <c r="A581" s="342">
        <v>1200</v>
      </c>
      <c r="B581" s="342">
        <v>45</v>
      </c>
      <c r="C581" s="342">
        <v>4</v>
      </c>
      <c r="D581" s="342" t="s">
        <v>267</v>
      </c>
      <c r="E581" s="312" t="e">
        <f>'Int. Sensitivity-vert'!E581</f>
        <v>#VALUE!</v>
      </c>
      <c r="F581" s="287" t="e">
        <f>'Int. Sensitivity-vert'!F581</f>
        <v>#VALUE!</v>
      </c>
      <c r="G581" s="312">
        <f>'Int. Sensitivity-vert'!G581</f>
        <v>3.1246999999999994</v>
      </c>
      <c r="H581" s="288">
        <f>'Int. Sensitivity-vert'!H581</f>
        <v>6.0387000000000004</v>
      </c>
      <c r="I581" s="313" t="str">
        <f>'Int. Sensitivity-vert'!I581</f>
        <v>C</v>
      </c>
    </row>
  </sheetData>
  <mergeCells count="75">
    <mergeCell ref="BN32:BQ32"/>
    <mergeCell ref="BT32:BW32"/>
    <mergeCell ref="BZ32:CC32"/>
    <mergeCell ref="CF32:CI32"/>
    <mergeCell ref="BL34:BL45"/>
    <mergeCell ref="BR34:BR45"/>
    <mergeCell ref="BX34:BX45"/>
    <mergeCell ref="CD34:CD45"/>
    <mergeCell ref="BN18:BQ18"/>
    <mergeCell ref="BT18:BW18"/>
    <mergeCell ref="BZ18:CC18"/>
    <mergeCell ref="CF18:CI18"/>
    <mergeCell ref="BL20:BL31"/>
    <mergeCell ref="BR20:BR31"/>
    <mergeCell ref="BX20:BX31"/>
    <mergeCell ref="CD20:CD31"/>
    <mergeCell ref="BN4:BQ4"/>
    <mergeCell ref="BT4:BW4"/>
    <mergeCell ref="BZ4:CC4"/>
    <mergeCell ref="CF4:CI4"/>
    <mergeCell ref="BL6:BL17"/>
    <mergeCell ref="BR6:BR17"/>
    <mergeCell ref="BX6:BX17"/>
    <mergeCell ref="CD6:CD17"/>
    <mergeCell ref="E2:I2"/>
    <mergeCell ref="T4:W4"/>
    <mergeCell ref="R6:R17"/>
    <mergeCell ref="R20:R31"/>
    <mergeCell ref="L34:L45"/>
    <mergeCell ref="E3:F3"/>
    <mergeCell ref="G3:I3"/>
    <mergeCell ref="N4:Q4"/>
    <mergeCell ref="L6:L17"/>
    <mergeCell ref="N18:Q18"/>
    <mergeCell ref="L20:L31"/>
    <mergeCell ref="N32:Q32"/>
    <mergeCell ref="AF4:AI4"/>
    <mergeCell ref="AD6:AD17"/>
    <mergeCell ref="AF18:AI18"/>
    <mergeCell ref="AD20:AD31"/>
    <mergeCell ref="AF32:AI32"/>
    <mergeCell ref="AD34:AD45"/>
    <mergeCell ref="R34:R45"/>
    <mergeCell ref="T18:W18"/>
    <mergeCell ref="T32:W32"/>
    <mergeCell ref="Z4:AC4"/>
    <mergeCell ref="X6:X17"/>
    <mergeCell ref="Z18:AC18"/>
    <mergeCell ref="X20:X31"/>
    <mergeCell ref="Z32:AC32"/>
    <mergeCell ref="X34:X45"/>
    <mergeCell ref="BF4:BI4"/>
    <mergeCell ref="AL6:AL17"/>
    <mergeCell ref="AR6:AR17"/>
    <mergeCell ref="AX6:AX17"/>
    <mergeCell ref="BD6:BD17"/>
    <mergeCell ref="AN4:AQ4"/>
    <mergeCell ref="AT4:AW4"/>
    <mergeCell ref="AZ4:BC4"/>
    <mergeCell ref="BF18:BI18"/>
    <mergeCell ref="AL20:AL31"/>
    <mergeCell ref="AR20:AR31"/>
    <mergeCell ref="AX20:AX31"/>
    <mergeCell ref="BD20:BD31"/>
    <mergeCell ref="AN18:AQ18"/>
    <mergeCell ref="AT18:AW18"/>
    <mergeCell ref="AZ18:BC18"/>
    <mergeCell ref="BF32:BI32"/>
    <mergeCell ref="AL34:AL45"/>
    <mergeCell ref="AR34:AR45"/>
    <mergeCell ref="AX34:AX45"/>
    <mergeCell ref="BD34:BD45"/>
    <mergeCell ref="AN32:AQ32"/>
    <mergeCell ref="AT32:AW32"/>
    <mergeCell ref="AZ32:BC32"/>
  </mergeCells>
  <conditionalFormatting sqref="T6:W17">
    <cfRule type="colorScale" priority="38">
      <colorScale>
        <cfvo type="min"/>
        <cfvo type="percentile" val="50"/>
        <cfvo type="max"/>
        <color rgb="FF63BE7B"/>
        <color rgb="FFFFEB84"/>
        <color rgb="FFF8696B"/>
      </colorScale>
    </cfRule>
  </conditionalFormatting>
  <conditionalFormatting sqref="T20:W31">
    <cfRule type="colorScale" priority="37">
      <colorScale>
        <cfvo type="min"/>
        <cfvo type="percentile" val="50"/>
        <cfvo type="max"/>
        <color rgb="FF63BE7B"/>
        <color rgb="FFFFEB84"/>
        <color rgb="FFF8696B"/>
      </colorScale>
    </cfRule>
  </conditionalFormatting>
  <conditionalFormatting sqref="T34:W45">
    <cfRule type="colorScale" priority="36">
      <colorScale>
        <cfvo type="min"/>
        <cfvo type="percentile" val="50"/>
        <cfvo type="max"/>
        <color rgb="FF63BE7B"/>
        <color rgb="FFFFEB84"/>
        <color rgb="FFF8696B"/>
      </colorScale>
    </cfRule>
  </conditionalFormatting>
  <conditionalFormatting sqref="Z6:AC17">
    <cfRule type="colorScale" priority="34">
      <colorScale>
        <cfvo type="min"/>
        <cfvo type="percentile" val="50"/>
        <cfvo type="max"/>
        <color rgb="FF63BE7B"/>
        <color rgb="FFFFEB84"/>
        <color rgb="FFF8696B"/>
      </colorScale>
    </cfRule>
  </conditionalFormatting>
  <conditionalFormatting sqref="Z20:AC31">
    <cfRule type="colorScale" priority="33">
      <colorScale>
        <cfvo type="min"/>
        <cfvo type="percentile" val="50"/>
        <cfvo type="max"/>
        <color rgb="FF63BE7B"/>
        <color rgb="FFFFEB84"/>
        <color rgb="FFF8696B"/>
      </colorScale>
    </cfRule>
  </conditionalFormatting>
  <conditionalFormatting sqref="Z34:AC45">
    <cfRule type="colorScale" priority="32">
      <colorScale>
        <cfvo type="min"/>
        <cfvo type="percentile" val="50"/>
        <cfvo type="max"/>
        <color rgb="FF63BE7B"/>
        <color rgb="FFFFEB84"/>
        <color rgb="FFF8696B"/>
      </colorScale>
    </cfRule>
  </conditionalFormatting>
  <conditionalFormatting sqref="AF6:AI17">
    <cfRule type="colorScale" priority="31">
      <colorScale>
        <cfvo type="min"/>
        <cfvo type="percentile" val="50"/>
        <cfvo type="max"/>
        <color rgb="FF63BE7B"/>
        <color rgb="FFFFEB84"/>
        <color rgb="FFF8696B"/>
      </colorScale>
    </cfRule>
  </conditionalFormatting>
  <conditionalFormatting sqref="AF20:AI31">
    <cfRule type="colorScale" priority="30">
      <colorScale>
        <cfvo type="min"/>
        <cfvo type="percentile" val="50"/>
        <cfvo type="max"/>
        <color rgb="FF63BE7B"/>
        <color rgb="FFFFEB84"/>
        <color rgb="FFF8696B"/>
      </colorScale>
    </cfRule>
  </conditionalFormatting>
  <conditionalFormatting sqref="AF34:AI45">
    <cfRule type="colorScale" priority="29">
      <colorScale>
        <cfvo type="min"/>
        <cfvo type="percentile" val="50"/>
        <cfvo type="max"/>
        <color rgb="FF63BE7B"/>
        <color rgb="FFFFEB84"/>
        <color rgb="FFF8696B"/>
      </colorScale>
    </cfRule>
  </conditionalFormatting>
  <conditionalFormatting sqref="N6:Q17">
    <cfRule type="colorScale" priority="28">
      <colorScale>
        <cfvo type="min"/>
        <cfvo type="percentile" val="50"/>
        <cfvo type="max"/>
        <color rgb="FF63BE7B"/>
        <color rgb="FFFFEB84"/>
        <color rgb="FFF8696B"/>
      </colorScale>
    </cfRule>
  </conditionalFormatting>
  <conditionalFormatting sqref="N20:Q31">
    <cfRule type="colorScale" priority="27">
      <colorScale>
        <cfvo type="min"/>
        <cfvo type="percentile" val="50"/>
        <cfvo type="max"/>
        <color rgb="FF63BE7B"/>
        <color rgb="FFFFEB84"/>
        <color rgb="FFF8696B"/>
      </colorScale>
    </cfRule>
  </conditionalFormatting>
  <conditionalFormatting sqref="N34:Q45">
    <cfRule type="colorScale" priority="26">
      <colorScale>
        <cfvo type="min"/>
        <cfvo type="percentile" val="50"/>
        <cfvo type="max"/>
        <color rgb="FF63BE7B"/>
        <color rgb="FFFFEB84"/>
        <color rgb="FFF8696B"/>
      </colorScale>
    </cfRule>
  </conditionalFormatting>
  <conditionalFormatting sqref="AT6:AW17">
    <cfRule type="colorScale" priority="24">
      <colorScale>
        <cfvo type="min"/>
        <cfvo type="percentile" val="50"/>
        <cfvo type="max"/>
        <color rgb="FF63BE7B"/>
        <color rgb="FFFFEB84"/>
        <color rgb="FFF8696B"/>
      </colorScale>
    </cfRule>
  </conditionalFormatting>
  <conditionalFormatting sqref="AT20:AW31">
    <cfRule type="colorScale" priority="23">
      <colorScale>
        <cfvo type="min"/>
        <cfvo type="percentile" val="50"/>
        <cfvo type="max"/>
        <color rgb="FF63BE7B"/>
        <color rgb="FFFFEB84"/>
        <color rgb="FFF8696B"/>
      </colorScale>
    </cfRule>
  </conditionalFormatting>
  <conditionalFormatting sqref="AT34:AW45">
    <cfRule type="colorScale" priority="22">
      <colorScale>
        <cfvo type="min"/>
        <cfvo type="percentile" val="50"/>
        <cfvo type="max"/>
        <color rgb="FF63BE7B"/>
        <color rgb="FFFFEB84"/>
        <color rgb="FFF8696B"/>
      </colorScale>
    </cfRule>
  </conditionalFormatting>
  <conditionalFormatting sqref="AZ6:BC17">
    <cfRule type="colorScale" priority="21">
      <colorScale>
        <cfvo type="min"/>
        <cfvo type="percentile" val="50"/>
        <cfvo type="max"/>
        <color rgb="FF63BE7B"/>
        <color rgb="FFFFEB84"/>
        <color rgb="FFF8696B"/>
      </colorScale>
    </cfRule>
  </conditionalFormatting>
  <conditionalFormatting sqref="AZ20:BC31">
    <cfRule type="colorScale" priority="20">
      <colorScale>
        <cfvo type="min"/>
        <cfvo type="percentile" val="50"/>
        <cfvo type="max"/>
        <color rgb="FF63BE7B"/>
        <color rgb="FFFFEB84"/>
        <color rgb="FFF8696B"/>
      </colorScale>
    </cfRule>
  </conditionalFormatting>
  <conditionalFormatting sqref="AZ34:BC45">
    <cfRule type="colorScale" priority="19">
      <colorScale>
        <cfvo type="min"/>
        <cfvo type="percentile" val="50"/>
        <cfvo type="max"/>
        <color rgb="FF63BE7B"/>
        <color rgb="FFFFEB84"/>
        <color rgb="FFF8696B"/>
      </colorScale>
    </cfRule>
  </conditionalFormatting>
  <conditionalFormatting sqref="BF6:BI17">
    <cfRule type="colorScale" priority="18">
      <colorScale>
        <cfvo type="min"/>
        <cfvo type="percentile" val="50"/>
        <cfvo type="max"/>
        <color rgb="FF63BE7B"/>
        <color rgb="FFFFEB84"/>
        <color rgb="FFF8696B"/>
      </colorScale>
    </cfRule>
  </conditionalFormatting>
  <conditionalFormatting sqref="BF20:BI31">
    <cfRule type="colorScale" priority="17">
      <colorScale>
        <cfvo type="min"/>
        <cfvo type="percentile" val="50"/>
        <cfvo type="max"/>
        <color rgb="FF63BE7B"/>
        <color rgb="FFFFEB84"/>
        <color rgb="FFF8696B"/>
      </colorScale>
    </cfRule>
  </conditionalFormatting>
  <conditionalFormatting sqref="BF34:BI45">
    <cfRule type="colorScale" priority="16">
      <colorScale>
        <cfvo type="min"/>
        <cfvo type="percentile" val="50"/>
        <cfvo type="max"/>
        <color rgb="FF63BE7B"/>
        <color rgb="FFFFEB84"/>
        <color rgb="FFF8696B"/>
      </colorScale>
    </cfRule>
  </conditionalFormatting>
  <conditionalFormatting sqref="AN6:AQ17">
    <cfRule type="colorScale" priority="15">
      <colorScale>
        <cfvo type="min"/>
        <cfvo type="percentile" val="50"/>
        <cfvo type="max"/>
        <color rgb="FF63BE7B"/>
        <color rgb="FFFFEB84"/>
        <color rgb="FFF8696B"/>
      </colorScale>
    </cfRule>
  </conditionalFormatting>
  <conditionalFormatting sqref="AN20:AQ31">
    <cfRule type="colorScale" priority="14">
      <colorScale>
        <cfvo type="min"/>
        <cfvo type="percentile" val="50"/>
        <cfvo type="max"/>
        <color rgb="FF63BE7B"/>
        <color rgb="FFFFEB84"/>
        <color rgb="FFF8696B"/>
      </colorScale>
    </cfRule>
  </conditionalFormatting>
  <conditionalFormatting sqref="AN34:AQ45">
    <cfRule type="colorScale" priority="13">
      <colorScale>
        <cfvo type="min"/>
        <cfvo type="percentile" val="50"/>
        <cfvo type="max"/>
        <color rgb="FF63BE7B"/>
        <color rgb="FFFFEB84"/>
        <color rgb="FFF8696B"/>
      </colorScale>
    </cfRule>
  </conditionalFormatting>
  <conditionalFormatting sqref="BT6:BW17">
    <cfRule type="colorScale" priority="12">
      <colorScale>
        <cfvo type="min"/>
        <cfvo type="percentile" val="50"/>
        <cfvo type="max"/>
        <color rgb="FF63BE7B"/>
        <color rgb="FFFFEB84"/>
        <color rgb="FFF8696B"/>
      </colorScale>
    </cfRule>
  </conditionalFormatting>
  <conditionalFormatting sqref="BT20:BW31">
    <cfRule type="colorScale" priority="11">
      <colorScale>
        <cfvo type="min"/>
        <cfvo type="percentile" val="50"/>
        <cfvo type="max"/>
        <color rgb="FF63BE7B"/>
        <color rgb="FFFFEB84"/>
        <color rgb="FFF8696B"/>
      </colorScale>
    </cfRule>
  </conditionalFormatting>
  <conditionalFormatting sqref="BT34:BW45">
    <cfRule type="colorScale" priority="10">
      <colorScale>
        <cfvo type="min"/>
        <cfvo type="percentile" val="50"/>
        <cfvo type="max"/>
        <color rgb="FF63BE7B"/>
        <color rgb="FFFFEB84"/>
        <color rgb="FFF8696B"/>
      </colorScale>
    </cfRule>
  </conditionalFormatting>
  <conditionalFormatting sqref="BZ6:CC17">
    <cfRule type="colorScale" priority="9">
      <colorScale>
        <cfvo type="min"/>
        <cfvo type="percentile" val="50"/>
        <cfvo type="max"/>
        <color rgb="FF63BE7B"/>
        <color rgb="FFFFEB84"/>
        <color rgb="FFF8696B"/>
      </colorScale>
    </cfRule>
  </conditionalFormatting>
  <conditionalFormatting sqref="BZ20:CC31">
    <cfRule type="colorScale" priority="8">
      <colorScale>
        <cfvo type="min"/>
        <cfvo type="percentile" val="50"/>
        <cfvo type="max"/>
        <color rgb="FF63BE7B"/>
        <color rgb="FFFFEB84"/>
        <color rgb="FFF8696B"/>
      </colorScale>
    </cfRule>
  </conditionalFormatting>
  <conditionalFormatting sqref="BZ34:CC45">
    <cfRule type="colorScale" priority="7">
      <colorScale>
        <cfvo type="min"/>
        <cfvo type="percentile" val="50"/>
        <cfvo type="max"/>
        <color rgb="FF63BE7B"/>
        <color rgb="FFFFEB84"/>
        <color rgb="FFF8696B"/>
      </colorScale>
    </cfRule>
  </conditionalFormatting>
  <conditionalFormatting sqref="CF6:CI17">
    <cfRule type="colorScale" priority="6">
      <colorScale>
        <cfvo type="min"/>
        <cfvo type="percentile" val="50"/>
        <cfvo type="max"/>
        <color rgb="FF63BE7B"/>
        <color rgb="FFFFEB84"/>
        <color rgb="FFF8696B"/>
      </colorScale>
    </cfRule>
  </conditionalFormatting>
  <conditionalFormatting sqref="CF20:CI31">
    <cfRule type="colorScale" priority="5">
      <colorScale>
        <cfvo type="min"/>
        <cfvo type="percentile" val="50"/>
        <cfvo type="max"/>
        <color rgb="FF63BE7B"/>
        <color rgb="FFFFEB84"/>
        <color rgb="FFF8696B"/>
      </colorScale>
    </cfRule>
  </conditionalFormatting>
  <conditionalFormatting sqref="CF34:CI45">
    <cfRule type="colorScale" priority="4">
      <colorScale>
        <cfvo type="min"/>
        <cfvo type="percentile" val="50"/>
        <cfvo type="max"/>
        <color rgb="FF63BE7B"/>
        <color rgb="FFFFEB84"/>
        <color rgb="FFF8696B"/>
      </colorScale>
    </cfRule>
  </conditionalFormatting>
  <conditionalFormatting sqref="BN6:BQ17">
    <cfRule type="colorScale" priority="3">
      <colorScale>
        <cfvo type="min"/>
        <cfvo type="percentile" val="50"/>
        <cfvo type="max"/>
        <color rgb="FF63BE7B"/>
        <color rgb="FFFFEB84"/>
        <color rgb="FFF8696B"/>
      </colorScale>
    </cfRule>
  </conditionalFormatting>
  <conditionalFormatting sqref="BN20:BQ31">
    <cfRule type="colorScale" priority="2">
      <colorScale>
        <cfvo type="min"/>
        <cfvo type="percentile" val="50"/>
        <cfvo type="max"/>
        <color rgb="FF63BE7B"/>
        <color rgb="FFFFEB84"/>
        <color rgb="FFF8696B"/>
      </colorScale>
    </cfRule>
  </conditionalFormatting>
  <conditionalFormatting sqref="BN34:BQ4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A69F-85D7-4413-A6B5-CBACF77CC65E}">
  <dimension ref="A1:VF27"/>
  <sheetViews>
    <sheetView workbookViewId="0">
      <selection activeCell="D19" sqref="D19"/>
    </sheetView>
  </sheetViews>
  <sheetFormatPr defaultRowHeight="15.75" x14ac:dyDescent="0.25"/>
  <sheetData>
    <row r="1" spans="1:578" x14ac:dyDescent="0.25">
      <c r="A1" s="341"/>
      <c r="B1" s="341"/>
      <c r="C1" s="341"/>
      <c r="D1" s="341"/>
      <c r="E1" s="341"/>
    </row>
    <row r="2" spans="1:578" x14ac:dyDescent="0.25">
      <c r="A2" s="341"/>
      <c r="B2" s="341"/>
      <c r="C2" s="341"/>
      <c r="D2" s="341"/>
      <c r="E2" s="341"/>
    </row>
    <row r="3" spans="1:578" x14ac:dyDescent="0.25">
      <c r="A3" s="425" t="s">
        <v>470</v>
      </c>
      <c r="B3" s="341" t="s">
        <v>470</v>
      </c>
      <c r="C3" s="341">
        <v>100</v>
      </c>
      <c r="D3" s="341">
        <v>200</v>
      </c>
      <c r="E3" s="341">
        <v>300</v>
      </c>
      <c r="F3">
        <v>400</v>
      </c>
      <c r="G3">
        <v>500</v>
      </c>
      <c r="H3">
        <v>600</v>
      </c>
      <c r="I3">
        <v>700</v>
      </c>
      <c r="J3">
        <v>800</v>
      </c>
      <c r="K3">
        <v>900</v>
      </c>
      <c r="L3">
        <v>1000</v>
      </c>
      <c r="M3">
        <v>1100</v>
      </c>
      <c r="N3">
        <v>1200</v>
      </c>
      <c r="O3">
        <v>100</v>
      </c>
      <c r="P3">
        <v>200</v>
      </c>
      <c r="Q3">
        <v>300</v>
      </c>
      <c r="R3">
        <v>400</v>
      </c>
      <c r="S3">
        <v>500</v>
      </c>
      <c r="T3">
        <v>600</v>
      </c>
      <c r="U3">
        <v>700</v>
      </c>
      <c r="V3">
        <v>800</v>
      </c>
      <c r="W3">
        <v>900</v>
      </c>
      <c r="X3">
        <v>1000</v>
      </c>
      <c r="Y3">
        <v>1100</v>
      </c>
      <c r="Z3">
        <v>1200</v>
      </c>
      <c r="AA3">
        <v>100</v>
      </c>
      <c r="AB3">
        <v>200</v>
      </c>
      <c r="AC3">
        <v>300</v>
      </c>
      <c r="AD3">
        <v>400</v>
      </c>
      <c r="AE3">
        <v>500</v>
      </c>
      <c r="AF3">
        <v>600</v>
      </c>
      <c r="AG3">
        <v>700</v>
      </c>
      <c r="AH3">
        <v>800</v>
      </c>
      <c r="AI3">
        <v>900</v>
      </c>
      <c r="AJ3">
        <v>1000</v>
      </c>
      <c r="AK3">
        <v>1100</v>
      </c>
      <c r="AL3">
        <v>1200</v>
      </c>
      <c r="AM3">
        <v>100</v>
      </c>
      <c r="AN3">
        <v>200</v>
      </c>
      <c r="AO3">
        <v>300</v>
      </c>
      <c r="AP3">
        <v>400</v>
      </c>
      <c r="AQ3">
        <v>500</v>
      </c>
      <c r="AR3">
        <v>600</v>
      </c>
      <c r="AS3">
        <v>700</v>
      </c>
      <c r="AT3">
        <v>800</v>
      </c>
      <c r="AU3">
        <v>900</v>
      </c>
      <c r="AV3">
        <v>1000</v>
      </c>
      <c r="AW3">
        <v>1100</v>
      </c>
      <c r="AX3">
        <v>1200</v>
      </c>
      <c r="AY3">
        <v>100</v>
      </c>
      <c r="AZ3">
        <v>200</v>
      </c>
      <c r="BA3">
        <v>300</v>
      </c>
      <c r="BB3">
        <v>400</v>
      </c>
      <c r="BC3">
        <v>500</v>
      </c>
      <c r="BD3">
        <v>600</v>
      </c>
      <c r="BE3">
        <v>700</v>
      </c>
      <c r="BF3">
        <v>800</v>
      </c>
      <c r="BG3">
        <v>900</v>
      </c>
      <c r="BH3">
        <v>1000</v>
      </c>
      <c r="BI3">
        <v>1100</v>
      </c>
      <c r="BJ3">
        <v>1200</v>
      </c>
      <c r="BK3">
        <v>100</v>
      </c>
      <c r="BL3">
        <v>200</v>
      </c>
      <c r="BM3">
        <v>300</v>
      </c>
      <c r="BN3">
        <v>400</v>
      </c>
      <c r="BO3">
        <v>500</v>
      </c>
      <c r="BP3">
        <v>600</v>
      </c>
      <c r="BQ3">
        <v>700</v>
      </c>
      <c r="BR3">
        <v>800</v>
      </c>
      <c r="BS3">
        <v>900</v>
      </c>
      <c r="BT3">
        <v>1000</v>
      </c>
      <c r="BU3">
        <v>1100</v>
      </c>
      <c r="BV3">
        <v>1200</v>
      </c>
      <c r="BW3">
        <v>100</v>
      </c>
      <c r="BX3">
        <v>200</v>
      </c>
      <c r="BY3">
        <v>300</v>
      </c>
      <c r="BZ3">
        <v>400</v>
      </c>
      <c r="CA3">
        <v>500</v>
      </c>
      <c r="CB3">
        <v>600</v>
      </c>
      <c r="CC3">
        <v>700</v>
      </c>
      <c r="CD3">
        <v>800</v>
      </c>
      <c r="CE3">
        <v>900</v>
      </c>
      <c r="CF3">
        <v>1000</v>
      </c>
      <c r="CG3">
        <v>1100</v>
      </c>
      <c r="CH3">
        <v>1200</v>
      </c>
      <c r="CI3">
        <v>100</v>
      </c>
      <c r="CJ3">
        <v>200</v>
      </c>
      <c r="CK3">
        <v>300</v>
      </c>
      <c r="CL3">
        <v>400</v>
      </c>
      <c r="CM3">
        <v>500</v>
      </c>
      <c r="CN3">
        <v>600</v>
      </c>
      <c r="CO3">
        <v>700</v>
      </c>
      <c r="CP3">
        <v>800</v>
      </c>
      <c r="CQ3">
        <v>900</v>
      </c>
      <c r="CR3">
        <v>1000</v>
      </c>
      <c r="CS3">
        <v>1100</v>
      </c>
      <c r="CT3">
        <v>1200</v>
      </c>
      <c r="CU3">
        <v>100</v>
      </c>
      <c r="CV3">
        <v>200</v>
      </c>
      <c r="CW3">
        <v>300</v>
      </c>
      <c r="CX3">
        <v>400</v>
      </c>
      <c r="CY3">
        <v>500</v>
      </c>
      <c r="CZ3">
        <v>600</v>
      </c>
      <c r="DA3">
        <v>700</v>
      </c>
      <c r="DB3">
        <v>800</v>
      </c>
      <c r="DC3">
        <v>900</v>
      </c>
      <c r="DD3">
        <v>1000</v>
      </c>
      <c r="DE3">
        <v>1100</v>
      </c>
      <c r="DF3">
        <v>1200</v>
      </c>
      <c r="DG3">
        <v>100</v>
      </c>
      <c r="DH3">
        <v>200</v>
      </c>
      <c r="DI3">
        <v>300</v>
      </c>
      <c r="DJ3">
        <v>400</v>
      </c>
      <c r="DK3">
        <v>500</v>
      </c>
      <c r="DL3">
        <v>600</v>
      </c>
      <c r="DM3">
        <v>700</v>
      </c>
      <c r="DN3">
        <v>800</v>
      </c>
      <c r="DO3">
        <v>900</v>
      </c>
      <c r="DP3">
        <v>1000</v>
      </c>
      <c r="DQ3">
        <v>1100</v>
      </c>
      <c r="DR3">
        <v>1200</v>
      </c>
      <c r="DS3">
        <v>100</v>
      </c>
      <c r="DT3">
        <v>200</v>
      </c>
      <c r="DU3">
        <v>300</v>
      </c>
      <c r="DV3">
        <v>400</v>
      </c>
      <c r="DW3">
        <v>500</v>
      </c>
      <c r="DX3">
        <v>600</v>
      </c>
      <c r="DY3">
        <v>700</v>
      </c>
      <c r="DZ3">
        <v>800</v>
      </c>
      <c r="EA3">
        <v>900</v>
      </c>
      <c r="EB3">
        <v>1000</v>
      </c>
      <c r="EC3">
        <v>1100</v>
      </c>
      <c r="ED3">
        <v>1200</v>
      </c>
      <c r="EE3">
        <v>100</v>
      </c>
      <c r="EF3">
        <v>200</v>
      </c>
      <c r="EG3">
        <v>300</v>
      </c>
      <c r="EH3">
        <v>400</v>
      </c>
      <c r="EI3">
        <v>500</v>
      </c>
      <c r="EJ3">
        <v>600</v>
      </c>
      <c r="EK3">
        <v>700</v>
      </c>
      <c r="EL3">
        <v>800</v>
      </c>
      <c r="EM3">
        <v>900</v>
      </c>
      <c r="EN3">
        <v>1000</v>
      </c>
      <c r="EO3">
        <v>1100</v>
      </c>
      <c r="EP3">
        <v>1200</v>
      </c>
      <c r="EQ3">
        <v>100</v>
      </c>
      <c r="ER3">
        <v>200</v>
      </c>
      <c r="ES3">
        <v>300</v>
      </c>
      <c r="ET3">
        <v>400</v>
      </c>
      <c r="EU3">
        <v>500</v>
      </c>
      <c r="EV3">
        <v>600</v>
      </c>
      <c r="EW3">
        <v>700</v>
      </c>
      <c r="EX3">
        <v>800</v>
      </c>
      <c r="EY3">
        <v>900</v>
      </c>
      <c r="EZ3">
        <v>1000</v>
      </c>
      <c r="FA3">
        <v>1100</v>
      </c>
      <c r="FB3">
        <v>1200</v>
      </c>
      <c r="FC3">
        <v>100</v>
      </c>
      <c r="FD3">
        <v>200</v>
      </c>
      <c r="FE3">
        <v>300</v>
      </c>
      <c r="FF3">
        <v>400</v>
      </c>
      <c r="FG3">
        <v>500</v>
      </c>
      <c r="FH3">
        <v>600</v>
      </c>
      <c r="FI3">
        <v>700</v>
      </c>
      <c r="FJ3">
        <v>800</v>
      </c>
      <c r="FK3">
        <v>900</v>
      </c>
      <c r="FL3">
        <v>1000</v>
      </c>
      <c r="FM3">
        <v>1100</v>
      </c>
      <c r="FN3">
        <v>1200</v>
      </c>
      <c r="FO3">
        <v>100</v>
      </c>
      <c r="FP3">
        <v>200</v>
      </c>
      <c r="FQ3">
        <v>300</v>
      </c>
      <c r="FR3">
        <v>400</v>
      </c>
      <c r="FS3">
        <v>500</v>
      </c>
      <c r="FT3">
        <v>600</v>
      </c>
      <c r="FU3">
        <v>700</v>
      </c>
      <c r="FV3">
        <v>800</v>
      </c>
      <c r="FW3">
        <v>900</v>
      </c>
      <c r="FX3">
        <v>1000</v>
      </c>
      <c r="FY3">
        <v>1100</v>
      </c>
      <c r="FZ3">
        <v>1200</v>
      </c>
      <c r="GA3">
        <v>100</v>
      </c>
      <c r="GB3">
        <v>200</v>
      </c>
      <c r="GC3">
        <v>300</v>
      </c>
      <c r="GD3">
        <v>400</v>
      </c>
      <c r="GE3">
        <v>500</v>
      </c>
      <c r="GF3">
        <v>600</v>
      </c>
      <c r="GG3">
        <v>700</v>
      </c>
      <c r="GH3">
        <v>800</v>
      </c>
      <c r="GI3">
        <v>900</v>
      </c>
      <c r="GJ3">
        <v>1000</v>
      </c>
      <c r="GK3">
        <v>1100</v>
      </c>
      <c r="GL3">
        <v>1200</v>
      </c>
      <c r="GM3">
        <v>100</v>
      </c>
      <c r="GN3">
        <v>200</v>
      </c>
      <c r="GO3">
        <v>300</v>
      </c>
      <c r="GP3">
        <v>400</v>
      </c>
      <c r="GQ3">
        <v>500</v>
      </c>
      <c r="GR3">
        <v>600</v>
      </c>
      <c r="GS3">
        <v>700</v>
      </c>
      <c r="GT3">
        <v>800</v>
      </c>
      <c r="GU3">
        <v>900</v>
      </c>
      <c r="GV3">
        <v>1000</v>
      </c>
      <c r="GW3">
        <v>1100</v>
      </c>
      <c r="GX3">
        <v>1200</v>
      </c>
      <c r="GY3">
        <v>100</v>
      </c>
      <c r="GZ3">
        <v>200</v>
      </c>
      <c r="HA3">
        <v>300</v>
      </c>
      <c r="HB3">
        <v>400</v>
      </c>
      <c r="HC3">
        <v>500</v>
      </c>
      <c r="HD3">
        <v>600</v>
      </c>
      <c r="HE3">
        <v>700</v>
      </c>
      <c r="HF3">
        <v>800</v>
      </c>
      <c r="HG3">
        <v>900</v>
      </c>
      <c r="HH3">
        <v>1000</v>
      </c>
      <c r="HI3">
        <v>1100</v>
      </c>
      <c r="HJ3">
        <v>1200</v>
      </c>
      <c r="HK3">
        <v>100</v>
      </c>
      <c r="HL3">
        <v>200</v>
      </c>
      <c r="HM3">
        <v>300</v>
      </c>
      <c r="HN3">
        <v>400</v>
      </c>
      <c r="HO3">
        <v>500</v>
      </c>
      <c r="HP3">
        <v>600</v>
      </c>
      <c r="HQ3">
        <v>700</v>
      </c>
      <c r="HR3">
        <v>800</v>
      </c>
      <c r="HS3">
        <v>900</v>
      </c>
      <c r="HT3">
        <v>1000</v>
      </c>
      <c r="HU3">
        <v>1100</v>
      </c>
      <c r="HV3">
        <v>1200</v>
      </c>
      <c r="HW3">
        <v>100</v>
      </c>
      <c r="HX3">
        <v>200</v>
      </c>
      <c r="HY3">
        <v>300</v>
      </c>
      <c r="HZ3">
        <v>400</v>
      </c>
      <c r="IA3">
        <v>500</v>
      </c>
      <c r="IB3">
        <v>600</v>
      </c>
      <c r="IC3">
        <v>700</v>
      </c>
      <c r="ID3">
        <v>800</v>
      </c>
      <c r="IE3">
        <v>900</v>
      </c>
      <c r="IF3">
        <v>1000</v>
      </c>
      <c r="IG3">
        <v>1100</v>
      </c>
      <c r="IH3">
        <v>1200</v>
      </c>
      <c r="II3">
        <v>100</v>
      </c>
      <c r="IJ3">
        <v>200</v>
      </c>
      <c r="IK3">
        <v>300</v>
      </c>
      <c r="IL3">
        <v>400</v>
      </c>
      <c r="IM3">
        <v>500</v>
      </c>
      <c r="IN3">
        <v>600</v>
      </c>
      <c r="IO3">
        <v>700</v>
      </c>
      <c r="IP3">
        <v>800</v>
      </c>
      <c r="IQ3">
        <v>900</v>
      </c>
      <c r="IR3">
        <v>1000</v>
      </c>
      <c r="IS3">
        <v>1100</v>
      </c>
      <c r="IT3">
        <v>1200</v>
      </c>
      <c r="IU3">
        <v>100</v>
      </c>
      <c r="IV3">
        <v>200</v>
      </c>
      <c r="IW3">
        <v>300</v>
      </c>
      <c r="IX3">
        <v>400</v>
      </c>
      <c r="IY3">
        <v>500</v>
      </c>
      <c r="IZ3">
        <v>600</v>
      </c>
      <c r="JA3">
        <v>700</v>
      </c>
      <c r="JB3">
        <v>800</v>
      </c>
      <c r="JC3">
        <v>900</v>
      </c>
      <c r="JD3">
        <v>1000</v>
      </c>
      <c r="JE3">
        <v>1100</v>
      </c>
      <c r="JF3">
        <v>1200</v>
      </c>
      <c r="JG3">
        <v>100</v>
      </c>
      <c r="JH3">
        <v>200</v>
      </c>
      <c r="JI3">
        <v>300</v>
      </c>
      <c r="JJ3">
        <v>400</v>
      </c>
      <c r="JK3">
        <v>500</v>
      </c>
      <c r="JL3">
        <v>600</v>
      </c>
      <c r="JM3">
        <v>700</v>
      </c>
      <c r="JN3">
        <v>800</v>
      </c>
      <c r="JO3">
        <v>900</v>
      </c>
      <c r="JP3">
        <v>1000</v>
      </c>
      <c r="JQ3">
        <v>1100</v>
      </c>
      <c r="JR3">
        <v>1200</v>
      </c>
      <c r="JS3">
        <v>100</v>
      </c>
      <c r="JT3">
        <v>200</v>
      </c>
      <c r="JU3">
        <v>300</v>
      </c>
      <c r="JV3">
        <v>400</v>
      </c>
      <c r="JW3">
        <v>500</v>
      </c>
      <c r="JX3">
        <v>600</v>
      </c>
      <c r="JY3">
        <v>700</v>
      </c>
      <c r="JZ3">
        <v>800</v>
      </c>
      <c r="KA3">
        <v>900</v>
      </c>
      <c r="KB3">
        <v>1000</v>
      </c>
      <c r="KC3">
        <v>1100</v>
      </c>
      <c r="KD3">
        <v>1200</v>
      </c>
      <c r="KE3">
        <v>100</v>
      </c>
      <c r="KF3">
        <v>200</v>
      </c>
      <c r="KG3">
        <v>300</v>
      </c>
      <c r="KH3">
        <v>400</v>
      </c>
      <c r="KI3">
        <v>500</v>
      </c>
      <c r="KJ3">
        <v>600</v>
      </c>
      <c r="KK3">
        <v>700</v>
      </c>
      <c r="KL3">
        <v>800</v>
      </c>
      <c r="KM3">
        <v>900</v>
      </c>
      <c r="KN3">
        <v>1000</v>
      </c>
      <c r="KO3">
        <v>1100</v>
      </c>
      <c r="KP3">
        <v>1200</v>
      </c>
      <c r="KQ3">
        <v>100</v>
      </c>
      <c r="KR3">
        <v>200</v>
      </c>
      <c r="KS3">
        <v>300</v>
      </c>
      <c r="KT3">
        <v>400</v>
      </c>
      <c r="KU3">
        <v>500</v>
      </c>
      <c r="KV3">
        <v>600</v>
      </c>
      <c r="KW3">
        <v>700</v>
      </c>
      <c r="KX3">
        <v>800</v>
      </c>
      <c r="KY3">
        <v>900</v>
      </c>
      <c r="KZ3">
        <v>1000</v>
      </c>
      <c r="LA3">
        <v>1100</v>
      </c>
      <c r="LB3">
        <v>1200</v>
      </c>
      <c r="LC3">
        <v>100</v>
      </c>
      <c r="LD3">
        <v>200</v>
      </c>
      <c r="LE3">
        <v>300</v>
      </c>
      <c r="LF3">
        <v>400</v>
      </c>
      <c r="LG3">
        <v>500</v>
      </c>
      <c r="LH3">
        <v>600</v>
      </c>
      <c r="LI3">
        <v>700</v>
      </c>
      <c r="LJ3">
        <v>800</v>
      </c>
      <c r="LK3">
        <v>900</v>
      </c>
      <c r="LL3">
        <v>1000</v>
      </c>
      <c r="LM3">
        <v>1100</v>
      </c>
      <c r="LN3">
        <v>1200</v>
      </c>
      <c r="LO3">
        <v>100</v>
      </c>
      <c r="LP3">
        <v>200</v>
      </c>
      <c r="LQ3">
        <v>300</v>
      </c>
      <c r="LR3">
        <v>400</v>
      </c>
      <c r="LS3">
        <v>500</v>
      </c>
      <c r="LT3">
        <v>600</v>
      </c>
      <c r="LU3">
        <v>700</v>
      </c>
      <c r="LV3">
        <v>800</v>
      </c>
      <c r="LW3">
        <v>900</v>
      </c>
      <c r="LX3">
        <v>1000</v>
      </c>
      <c r="LY3">
        <v>1100</v>
      </c>
      <c r="LZ3">
        <v>1200</v>
      </c>
      <c r="MA3">
        <v>100</v>
      </c>
      <c r="MB3">
        <v>200</v>
      </c>
      <c r="MC3">
        <v>300</v>
      </c>
      <c r="MD3">
        <v>400</v>
      </c>
      <c r="ME3">
        <v>500</v>
      </c>
      <c r="MF3">
        <v>600</v>
      </c>
      <c r="MG3">
        <v>700</v>
      </c>
      <c r="MH3">
        <v>800</v>
      </c>
      <c r="MI3">
        <v>900</v>
      </c>
      <c r="MJ3">
        <v>1000</v>
      </c>
      <c r="MK3">
        <v>1100</v>
      </c>
      <c r="ML3">
        <v>1200</v>
      </c>
      <c r="MM3">
        <v>100</v>
      </c>
      <c r="MN3">
        <v>200</v>
      </c>
      <c r="MO3">
        <v>300</v>
      </c>
      <c r="MP3">
        <v>400</v>
      </c>
      <c r="MQ3">
        <v>500</v>
      </c>
      <c r="MR3">
        <v>600</v>
      </c>
      <c r="MS3">
        <v>700</v>
      </c>
      <c r="MT3">
        <v>800</v>
      </c>
      <c r="MU3">
        <v>900</v>
      </c>
      <c r="MV3">
        <v>1000</v>
      </c>
      <c r="MW3">
        <v>1100</v>
      </c>
      <c r="MX3">
        <v>1200</v>
      </c>
      <c r="MY3">
        <v>100</v>
      </c>
      <c r="MZ3">
        <v>200</v>
      </c>
      <c r="NA3">
        <v>300</v>
      </c>
      <c r="NB3">
        <v>400</v>
      </c>
      <c r="NC3">
        <v>500</v>
      </c>
      <c r="ND3">
        <v>600</v>
      </c>
      <c r="NE3">
        <v>700</v>
      </c>
      <c r="NF3">
        <v>800</v>
      </c>
      <c r="NG3">
        <v>900</v>
      </c>
      <c r="NH3">
        <v>1000</v>
      </c>
      <c r="NI3">
        <v>1100</v>
      </c>
      <c r="NJ3">
        <v>1200</v>
      </c>
      <c r="NK3">
        <v>100</v>
      </c>
      <c r="NL3">
        <v>200</v>
      </c>
      <c r="NM3">
        <v>300</v>
      </c>
      <c r="NN3">
        <v>400</v>
      </c>
      <c r="NO3">
        <v>500</v>
      </c>
      <c r="NP3">
        <v>600</v>
      </c>
      <c r="NQ3">
        <v>700</v>
      </c>
      <c r="NR3">
        <v>800</v>
      </c>
      <c r="NS3">
        <v>900</v>
      </c>
      <c r="NT3">
        <v>1000</v>
      </c>
      <c r="NU3">
        <v>1100</v>
      </c>
      <c r="NV3">
        <v>1200</v>
      </c>
      <c r="NW3">
        <v>100</v>
      </c>
      <c r="NX3">
        <v>200</v>
      </c>
      <c r="NY3">
        <v>300</v>
      </c>
      <c r="NZ3">
        <v>400</v>
      </c>
      <c r="OA3">
        <v>500</v>
      </c>
      <c r="OB3">
        <v>600</v>
      </c>
      <c r="OC3">
        <v>700</v>
      </c>
      <c r="OD3">
        <v>800</v>
      </c>
      <c r="OE3">
        <v>900</v>
      </c>
      <c r="OF3">
        <v>1000</v>
      </c>
      <c r="OG3">
        <v>1100</v>
      </c>
      <c r="OH3">
        <v>1200</v>
      </c>
      <c r="OI3">
        <v>100</v>
      </c>
      <c r="OJ3">
        <v>200</v>
      </c>
      <c r="OK3">
        <v>300</v>
      </c>
      <c r="OL3">
        <v>400</v>
      </c>
      <c r="OM3">
        <v>500</v>
      </c>
      <c r="ON3">
        <v>600</v>
      </c>
      <c r="OO3">
        <v>700</v>
      </c>
      <c r="OP3">
        <v>800</v>
      </c>
      <c r="OQ3">
        <v>900</v>
      </c>
      <c r="OR3">
        <v>1000</v>
      </c>
      <c r="OS3">
        <v>1100</v>
      </c>
      <c r="OT3">
        <v>1200</v>
      </c>
      <c r="OU3">
        <v>100</v>
      </c>
      <c r="OV3">
        <v>200</v>
      </c>
      <c r="OW3">
        <v>300</v>
      </c>
      <c r="OX3">
        <v>400</v>
      </c>
      <c r="OY3">
        <v>500</v>
      </c>
      <c r="OZ3">
        <v>600</v>
      </c>
      <c r="PA3">
        <v>700</v>
      </c>
      <c r="PB3">
        <v>800</v>
      </c>
      <c r="PC3">
        <v>900</v>
      </c>
      <c r="PD3">
        <v>1000</v>
      </c>
      <c r="PE3">
        <v>1100</v>
      </c>
      <c r="PF3">
        <v>1200</v>
      </c>
      <c r="PG3">
        <v>100</v>
      </c>
      <c r="PH3">
        <v>200</v>
      </c>
      <c r="PI3">
        <v>300</v>
      </c>
      <c r="PJ3">
        <v>400</v>
      </c>
      <c r="PK3">
        <v>500</v>
      </c>
      <c r="PL3">
        <v>600</v>
      </c>
      <c r="PM3">
        <v>700</v>
      </c>
      <c r="PN3">
        <v>800</v>
      </c>
      <c r="PO3">
        <v>900</v>
      </c>
      <c r="PP3">
        <v>1000</v>
      </c>
      <c r="PQ3">
        <v>1100</v>
      </c>
      <c r="PR3">
        <v>1200</v>
      </c>
      <c r="PS3">
        <v>100</v>
      </c>
      <c r="PT3">
        <v>200</v>
      </c>
      <c r="PU3">
        <v>300</v>
      </c>
      <c r="PV3">
        <v>400</v>
      </c>
      <c r="PW3">
        <v>500</v>
      </c>
      <c r="PX3">
        <v>600</v>
      </c>
      <c r="PY3">
        <v>700</v>
      </c>
      <c r="PZ3">
        <v>800</v>
      </c>
      <c r="QA3">
        <v>900</v>
      </c>
      <c r="QB3">
        <v>1000</v>
      </c>
      <c r="QC3">
        <v>1100</v>
      </c>
      <c r="QD3">
        <v>1200</v>
      </c>
      <c r="QE3">
        <v>100</v>
      </c>
      <c r="QF3">
        <v>200</v>
      </c>
      <c r="QG3">
        <v>300</v>
      </c>
      <c r="QH3">
        <v>400</v>
      </c>
      <c r="QI3">
        <v>500</v>
      </c>
      <c r="QJ3">
        <v>600</v>
      </c>
      <c r="QK3">
        <v>700</v>
      </c>
      <c r="QL3">
        <v>800</v>
      </c>
      <c r="QM3">
        <v>900</v>
      </c>
      <c r="QN3">
        <v>1000</v>
      </c>
      <c r="QO3">
        <v>1100</v>
      </c>
      <c r="QP3">
        <v>1200</v>
      </c>
      <c r="QQ3">
        <v>100</v>
      </c>
      <c r="QR3">
        <v>200</v>
      </c>
      <c r="QS3">
        <v>300</v>
      </c>
      <c r="QT3">
        <v>400</v>
      </c>
      <c r="QU3">
        <v>500</v>
      </c>
      <c r="QV3">
        <v>600</v>
      </c>
      <c r="QW3">
        <v>700</v>
      </c>
      <c r="QX3">
        <v>800</v>
      </c>
      <c r="QY3">
        <v>900</v>
      </c>
      <c r="QZ3">
        <v>1000</v>
      </c>
      <c r="RA3">
        <v>1100</v>
      </c>
      <c r="RB3">
        <v>1200</v>
      </c>
      <c r="RC3">
        <v>100</v>
      </c>
      <c r="RD3">
        <v>200</v>
      </c>
      <c r="RE3">
        <v>300</v>
      </c>
      <c r="RF3">
        <v>400</v>
      </c>
      <c r="RG3">
        <v>500</v>
      </c>
      <c r="RH3">
        <v>600</v>
      </c>
      <c r="RI3">
        <v>700</v>
      </c>
      <c r="RJ3">
        <v>800</v>
      </c>
      <c r="RK3">
        <v>900</v>
      </c>
      <c r="RL3">
        <v>1000</v>
      </c>
      <c r="RM3">
        <v>1100</v>
      </c>
      <c r="RN3">
        <v>1200</v>
      </c>
      <c r="RO3">
        <v>100</v>
      </c>
      <c r="RP3">
        <v>200</v>
      </c>
      <c r="RQ3">
        <v>300</v>
      </c>
      <c r="RR3">
        <v>400</v>
      </c>
      <c r="RS3">
        <v>500</v>
      </c>
      <c r="RT3">
        <v>600</v>
      </c>
      <c r="RU3">
        <v>700</v>
      </c>
      <c r="RV3">
        <v>800</v>
      </c>
      <c r="RW3">
        <v>900</v>
      </c>
      <c r="RX3">
        <v>1000</v>
      </c>
      <c r="RY3">
        <v>1100</v>
      </c>
      <c r="RZ3">
        <v>1200</v>
      </c>
      <c r="SA3">
        <v>100</v>
      </c>
      <c r="SB3">
        <v>200</v>
      </c>
      <c r="SC3">
        <v>300</v>
      </c>
      <c r="SD3">
        <v>400</v>
      </c>
      <c r="SE3">
        <v>500</v>
      </c>
      <c r="SF3">
        <v>600</v>
      </c>
      <c r="SG3">
        <v>700</v>
      </c>
      <c r="SH3">
        <v>800</v>
      </c>
      <c r="SI3">
        <v>900</v>
      </c>
      <c r="SJ3">
        <v>1000</v>
      </c>
      <c r="SK3">
        <v>1100</v>
      </c>
      <c r="SL3">
        <v>1200</v>
      </c>
      <c r="SM3">
        <v>100</v>
      </c>
      <c r="SN3">
        <v>200</v>
      </c>
      <c r="SO3">
        <v>300</v>
      </c>
      <c r="SP3">
        <v>400</v>
      </c>
      <c r="SQ3">
        <v>500</v>
      </c>
      <c r="SR3">
        <v>600</v>
      </c>
      <c r="SS3">
        <v>700</v>
      </c>
      <c r="ST3">
        <v>800</v>
      </c>
      <c r="SU3">
        <v>900</v>
      </c>
      <c r="SV3">
        <v>1000</v>
      </c>
      <c r="SW3">
        <v>1100</v>
      </c>
      <c r="SX3">
        <v>1200</v>
      </c>
      <c r="SY3">
        <v>100</v>
      </c>
      <c r="SZ3">
        <v>200</v>
      </c>
      <c r="TA3">
        <v>300</v>
      </c>
      <c r="TB3">
        <v>400</v>
      </c>
      <c r="TC3">
        <v>500</v>
      </c>
      <c r="TD3">
        <v>600</v>
      </c>
      <c r="TE3">
        <v>700</v>
      </c>
      <c r="TF3">
        <v>800</v>
      </c>
      <c r="TG3">
        <v>900</v>
      </c>
      <c r="TH3">
        <v>1000</v>
      </c>
      <c r="TI3">
        <v>1100</v>
      </c>
      <c r="TJ3">
        <v>1200</v>
      </c>
      <c r="TK3">
        <v>100</v>
      </c>
      <c r="TL3">
        <v>200</v>
      </c>
      <c r="TM3">
        <v>300</v>
      </c>
      <c r="TN3">
        <v>400</v>
      </c>
      <c r="TO3">
        <v>500</v>
      </c>
      <c r="TP3">
        <v>600</v>
      </c>
      <c r="TQ3">
        <v>700</v>
      </c>
      <c r="TR3">
        <v>800</v>
      </c>
      <c r="TS3">
        <v>900</v>
      </c>
      <c r="TT3">
        <v>1000</v>
      </c>
      <c r="TU3">
        <v>1100</v>
      </c>
      <c r="TV3">
        <v>1200</v>
      </c>
      <c r="TW3">
        <v>100</v>
      </c>
      <c r="TX3">
        <v>200</v>
      </c>
      <c r="TY3">
        <v>300</v>
      </c>
      <c r="TZ3">
        <v>400</v>
      </c>
      <c r="UA3">
        <v>500</v>
      </c>
      <c r="UB3">
        <v>600</v>
      </c>
      <c r="UC3">
        <v>700</v>
      </c>
      <c r="UD3">
        <v>800</v>
      </c>
      <c r="UE3">
        <v>900</v>
      </c>
      <c r="UF3">
        <v>1000</v>
      </c>
      <c r="UG3">
        <v>1100</v>
      </c>
      <c r="UH3">
        <v>1200</v>
      </c>
      <c r="UI3">
        <v>100</v>
      </c>
      <c r="UJ3">
        <v>200</v>
      </c>
      <c r="UK3">
        <v>300</v>
      </c>
      <c r="UL3">
        <v>400</v>
      </c>
      <c r="UM3">
        <v>500</v>
      </c>
      <c r="UN3">
        <v>600</v>
      </c>
      <c r="UO3">
        <v>700</v>
      </c>
      <c r="UP3">
        <v>800</v>
      </c>
      <c r="UQ3">
        <v>900</v>
      </c>
      <c r="UR3">
        <v>1000</v>
      </c>
      <c r="US3">
        <v>1100</v>
      </c>
      <c r="UT3">
        <v>1200</v>
      </c>
      <c r="UU3">
        <v>100</v>
      </c>
      <c r="UV3">
        <v>200</v>
      </c>
      <c r="UW3">
        <v>300</v>
      </c>
      <c r="UX3">
        <v>400</v>
      </c>
      <c r="UY3">
        <v>500</v>
      </c>
      <c r="UZ3">
        <v>600</v>
      </c>
      <c r="VA3">
        <v>700</v>
      </c>
      <c r="VB3">
        <v>800</v>
      </c>
      <c r="VC3">
        <v>900</v>
      </c>
      <c r="VD3">
        <v>1000</v>
      </c>
      <c r="VE3">
        <v>1100</v>
      </c>
      <c r="VF3">
        <v>1200</v>
      </c>
    </row>
    <row r="4" spans="1:578" x14ac:dyDescent="0.25">
      <c r="A4" s="425" t="s">
        <v>471</v>
      </c>
      <c r="B4" s="341" t="s">
        <v>471</v>
      </c>
      <c r="C4" s="341">
        <v>15</v>
      </c>
      <c r="D4" s="341">
        <v>15</v>
      </c>
      <c r="E4" s="341">
        <v>15</v>
      </c>
      <c r="F4">
        <v>15</v>
      </c>
      <c r="G4">
        <v>15</v>
      </c>
      <c r="H4">
        <v>15</v>
      </c>
      <c r="I4">
        <v>15</v>
      </c>
      <c r="J4">
        <v>15</v>
      </c>
      <c r="K4">
        <v>15</v>
      </c>
      <c r="L4">
        <v>15</v>
      </c>
      <c r="M4">
        <v>15</v>
      </c>
      <c r="N4">
        <v>15</v>
      </c>
      <c r="O4">
        <v>25</v>
      </c>
      <c r="P4">
        <v>25</v>
      </c>
      <c r="Q4">
        <v>25</v>
      </c>
      <c r="R4">
        <v>25</v>
      </c>
      <c r="S4">
        <v>25</v>
      </c>
      <c r="T4">
        <v>25</v>
      </c>
      <c r="U4">
        <v>25</v>
      </c>
      <c r="V4">
        <v>25</v>
      </c>
      <c r="W4">
        <v>25</v>
      </c>
      <c r="X4">
        <v>25</v>
      </c>
      <c r="Y4">
        <v>25</v>
      </c>
      <c r="Z4">
        <v>25</v>
      </c>
      <c r="AA4">
        <v>35</v>
      </c>
      <c r="AB4">
        <v>35</v>
      </c>
      <c r="AC4">
        <v>35</v>
      </c>
      <c r="AD4">
        <v>35</v>
      </c>
      <c r="AE4">
        <v>35</v>
      </c>
      <c r="AF4">
        <v>35</v>
      </c>
      <c r="AG4">
        <v>35</v>
      </c>
      <c r="AH4">
        <v>35</v>
      </c>
      <c r="AI4">
        <v>35</v>
      </c>
      <c r="AJ4">
        <v>35</v>
      </c>
      <c r="AK4">
        <v>35</v>
      </c>
      <c r="AL4">
        <v>35</v>
      </c>
      <c r="AM4">
        <v>45</v>
      </c>
      <c r="AN4">
        <v>45</v>
      </c>
      <c r="AO4">
        <v>45</v>
      </c>
      <c r="AP4">
        <v>45</v>
      </c>
      <c r="AQ4">
        <v>45</v>
      </c>
      <c r="AR4">
        <v>45</v>
      </c>
      <c r="AS4">
        <v>45</v>
      </c>
      <c r="AT4">
        <v>45</v>
      </c>
      <c r="AU4">
        <v>45</v>
      </c>
      <c r="AV4">
        <v>45</v>
      </c>
      <c r="AW4">
        <v>45</v>
      </c>
      <c r="AX4">
        <v>45</v>
      </c>
      <c r="AY4">
        <v>15</v>
      </c>
      <c r="AZ4">
        <v>15</v>
      </c>
      <c r="BA4">
        <v>15</v>
      </c>
      <c r="BB4">
        <v>15</v>
      </c>
      <c r="BC4">
        <v>15</v>
      </c>
      <c r="BD4">
        <v>15</v>
      </c>
      <c r="BE4">
        <v>15</v>
      </c>
      <c r="BF4">
        <v>15</v>
      </c>
      <c r="BG4">
        <v>15</v>
      </c>
      <c r="BH4">
        <v>15</v>
      </c>
      <c r="BI4">
        <v>15</v>
      </c>
      <c r="BJ4">
        <v>15</v>
      </c>
      <c r="BK4">
        <v>25</v>
      </c>
      <c r="BL4">
        <v>25</v>
      </c>
      <c r="BM4">
        <v>25</v>
      </c>
      <c r="BN4">
        <v>25</v>
      </c>
      <c r="BO4">
        <v>25</v>
      </c>
      <c r="BP4">
        <v>25</v>
      </c>
      <c r="BQ4">
        <v>25</v>
      </c>
      <c r="BR4">
        <v>25</v>
      </c>
      <c r="BS4">
        <v>25</v>
      </c>
      <c r="BT4">
        <v>25</v>
      </c>
      <c r="BU4">
        <v>25</v>
      </c>
      <c r="BV4">
        <v>25</v>
      </c>
      <c r="BW4">
        <v>35</v>
      </c>
      <c r="BX4">
        <v>35</v>
      </c>
      <c r="BY4">
        <v>35</v>
      </c>
      <c r="BZ4">
        <v>35</v>
      </c>
      <c r="CA4">
        <v>35</v>
      </c>
      <c r="CB4">
        <v>35</v>
      </c>
      <c r="CC4">
        <v>35</v>
      </c>
      <c r="CD4">
        <v>35</v>
      </c>
      <c r="CE4">
        <v>35</v>
      </c>
      <c r="CF4">
        <v>35</v>
      </c>
      <c r="CG4">
        <v>35</v>
      </c>
      <c r="CH4">
        <v>35</v>
      </c>
      <c r="CI4">
        <v>45</v>
      </c>
      <c r="CJ4">
        <v>45</v>
      </c>
      <c r="CK4">
        <v>45</v>
      </c>
      <c r="CL4">
        <v>45</v>
      </c>
      <c r="CM4">
        <v>45</v>
      </c>
      <c r="CN4">
        <v>45</v>
      </c>
      <c r="CO4">
        <v>45</v>
      </c>
      <c r="CP4">
        <v>45</v>
      </c>
      <c r="CQ4">
        <v>45</v>
      </c>
      <c r="CR4">
        <v>45</v>
      </c>
      <c r="CS4">
        <v>45</v>
      </c>
      <c r="CT4">
        <v>45</v>
      </c>
      <c r="CU4">
        <v>15</v>
      </c>
      <c r="CV4">
        <v>15</v>
      </c>
      <c r="CW4">
        <v>15</v>
      </c>
      <c r="CX4">
        <v>15</v>
      </c>
      <c r="CY4">
        <v>15</v>
      </c>
      <c r="CZ4">
        <v>15</v>
      </c>
      <c r="DA4">
        <v>15</v>
      </c>
      <c r="DB4">
        <v>15</v>
      </c>
      <c r="DC4">
        <v>15</v>
      </c>
      <c r="DD4">
        <v>15</v>
      </c>
      <c r="DE4">
        <v>15</v>
      </c>
      <c r="DF4">
        <v>15</v>
      </c>
      <c r="DG4">
        <v>25</v>
      </c>
      <c r="DH4">
        <v>25</v>
      </c>
      <c r="DI4">
        <v>25</v>
      </c>
      <c r="DJ4">
        <v>25</v>
      </c>
      <c r="DK4">
        <v>25</v>
      </c>
      <c r="DL4">
        <v>25</v>
      </c>
      <c r="DM4">
        <v>25</v>
      </c>
      <c r="DN4">
        <v>25</v>
      </c>
      <c r="DO4">
        <v>25</v>
      </c>
      <c r="DP4">
        <v>25</v>
      </c>
      <c r="DQ4">
        <v>25</v>
      </c>
      <c r="DR4">
        <v>25</v>
      </c>
      <c r="DS4">
        <v>35</v>
      </c>
      <c r="DT4">
        <v>35</v>
      </c>
      <c r="DU4">
        <v>35</v>
      </c>
      <c r="DV4">
        <v>35</v>
      </c>
      <c r="DW4">
        <v>35</v>
      </c>
      <c r="DX4">
        <v>35</v>
      </c>
      <c r="DY4">
        <v>35</v>
      </c>
      <c r="DZ4">
        <v>35</v>
      </c>
      <c r="EA4">
        <v>35</v>
      </c>
      <c r="EB4">
        <v>35</v>
      </c>
      <c r="EC4">
        <v>35</v>
      </c>
      <c r="ED4">
        <v>35</v>
      </c>
      <c r="EE4">
        <v>45</v>
      </c>
      <c r="EF4">
        <v>45</v>
      </c>
      <c r="EG4">
        <v>45</v>
      </c>
      <c r="EH4">
        <v>45</v>
      </c>
      <c r="EI4">
        <v>45</v>
      </c>
      <c r="EJ4">
        <v>45</v>
      </c>
      <c r="EK4">
        <v>45</v>
      </c>
      <c r="EL4">
        <v>45</v>
      </c>
      <c r="EM4">
        <v>45</v>
      </c>
      <c r="EN4">
        <v>45</v>
      </c>
      <c r="EO4">
        <v>45</v>
      </c>
      <c r="EP4">
        <v>45</v>
      </c>
      <c r="EQ4">
        <v>15</v>
      </c>
      <c r="ER4">
        <v>15</v>
      </c>
      <c r="ES4">
        <v>15</v>
      </c>
      <c r="ET4">
        <v>15</v>
      </c>
      <c r="EU4">
        <v>15</v>
      </c>
      <c r="EV4">
        <v>15</v>
      </c>
      <c r="EW4">
        <v>15</v>
      </c>
      <c r="EX4">
        <v>15</v>
      </c>
      <c r="EY4">
        <v>15</v>
      </c>
      <c r="EZ4">
        <v>15</v>
      </c>
      <c r="FA4">
        <v>15</v>
      </c>
      <c r="FB4">
        <v>15</v>
      </c>
      <c r="FC4">
        <v>25</v>
      </c>
      <c r="FD4">
        <v>25</v>
      </c>
      <c r="FE4">
        <v>25</v>
      </c>
      <c r="FF4">
        <v>25</v>
      </c>
      <c r="FG4">
        <v>25</v>
      </c>
      <c r="FH4">
        <v>25</v>
      </c>
      <c r="FI4">
        <v>25</v>
      </c>
      <c r="FJ4">
        <v>25</v>
      </c>
      <c r="FK4">
        <v>25</v>
      </c>
      <c r="FL4">
        <v>25</v>
      </c>
      <c r="FM4">
        <v>25</v>
      </c>
      <c r="FN4">
        <v>25</v>
      </c>
      <c r="FO4">
        <v>35</v>
      </c>
      <c r="FP4">
        <v>35</v>
      </c>
      <c r="FQ4">
        <v>35</v>
      </c>
      <c r="FR4">
        <v>35</v>
      </c>
      <c r="FS4">
        <v>35</v>
      </c>
      <c r="FT4">
        <v>35</v>
      </c>
      <c r="FU4">
        <v>35</v>
      </c>
      <c r="FV4">
        <v>35</v>
      </c>
      <c r="FW4">
        <v>35</v>
      </c>
      <c r="FX4">
        <v>35</v>
      </c>
      <c r="FY4">
        <v>35</v>
      </c>
      <c r="FZ4">
        <v>35</v>
      </c>
      <c r="GA4">
        <v>45</v>
      </c>
      <c r="GB4">
        <v>45</v>
      </c>
      <c r="GC4">
        <v>45</v>
      </c>
      <c r="GD4">
        <v>45</v>
      </c>
      <c r="GE4">
        <v>45</v>
      </c>
      <c r="GF4">
        <v>45</v>
      </c>
      <c r="GG4">
        <v>45</v>
      </c>
      <c r="GH4">
        <v>45</v>
      </c>
      <c r="GI4">
        <v>45</v>
      </c>
      <c r="GJ4">
        <v>45</v>
      </c>
      <c r="GK4">
        <v>45</v>
      </c>
      <c r="GL4">
        <v>45</v>
      </c>
      <c r="GM4">
        <v>15</v>
      </c>
      <c r="GN4">
        <v>15</v>
      </c>
      <c r="GO4">
        <v>15</v>
      </c>
      <c r="GP4">
        <v>15</v>
      </c>
      <c r="GQ4">
        <v>15</v>
      </c>
      <c r="GR4">
        <v>15</v>
      </c>
      <c r="GS4">
        <v>15</v>
      </c>
      <c r="GT4">
        <v>15</v>
      </c>
      <c r="GU4">
        <v>15</v>
      </c>
      <c r="GV4">
        <v>15</v>
      </c>
      <c r="GW4">
        <v>15</v>
      </c>
      <c r="GX4">
        <v>15</v>
      </c>
      <c r="GY4">
        <v>25</v>
      </c>
      <c r="GZ4">
        <v>25</v>
      </c>
      <c r="HA4">
        <v>25</v>
      </c>
      <c r="HB4">
        <v>25</v>
      </c>
      <c r="HC4">
        <v>25</v>
      </c>
      <c r="HD4">
        <v>25</v>
      </c>
      <c r="HE4">
        <v>25</v>
      </c>
      <c r="HF4">
        <v>25</v>
      </c>
      <c r="HG4">
        <v>25</v>
      </c>
      <c r="HH4">
        <v>25</v>
      </c>
      <c r="HI4">
        <v>25</v>
      </c>
      <c r="HJ4">
        <v>25</v>
      </c>
      <c r="HK4">
        <v>35</v>
      </c>
      <c r="HL4">
        <v>35</v>
      </c>
      <c r="HM4">
        <v>35</v>
      </c>
      <c r="HN4">
        <v>35</v>
      </c>
      <c r="HO4">
        <v>35</v>
      </c>
      <c r="HP4">
        <v>35</v>
      </c>
      <c r="HQ4">
        <v>35</v>
      </c>
      <c r="HR4">
        <v>35</v>
      </c>
      <c r="HS4">
        <v>35</v>
      </c>
      <c r="HT4">
        <v>35</v>
      </c>
      <c r="HU4">
        <v>35</v>
      </c>
      <c r="HV4">
        <v>35</v>
      </c>
      <c r="HW4">
        <v>45</v>
      </c>
      <c r="HX4">
        <v>45</v>
      </c>
      <c r="HY4">
        <v>45</v>
      </c>
      <c r="HZ4">
        <v>45</v>
      </c>
      <c r="IA4">
        <v>45</v>
      </c>
      <c r="IB4">
        <v>45</v>
      </c>
      <c r="IC4">
        <v>45</v>
      </c>
      <c r="ID4">
        <v>45</v>
      </c>
      <c r="IE4">
        <v>45</v>
      </c>
      <c r="IF4">
        <v>45</v>
      </c>
      <c r="IG4">
        <v>45</v>
      </c>
      <c r="IH4">
        <v>45</v>
      </c>
      <c r="II4">
        <v>15</v>
      </c>
      <c r="IJ4">
        <v>15</v>
      </c>
      <c r="IK4">
        <v>15</v>
      </c>
      <c r="IL4">
        <v>15</v>
      </c>
      <c r="IM4">
        <v>15</v>
      </c>
      <c r="IN4">
        <v>15</v>
      </c>
      <c r="IO4">
        <v>15</v>
      </c>
      <c r="IP4">
        <v>15</v>
      </c>
      <c r="IQ4">
        <v>15</v>
      </c>
      <c r="IR4">
        <v>15</v>
      </c>
      <c r="IS4">
        <v>15</v>
      </c>
      <c r="IT4">
        <v>15</v>
      </c>
      <c r="IU4">
        <v>25</v>
      </c>
      <c r="IV4">
        <v>25</v>
      </c>
      <c r="IW4">
        <v>25</v>
      </c>
      <c r="IX4">
        <v>25</v>
      </c>
      <c r="IY4">
        <v>25</v>
      </c>
      <c r="IZ4">
        <v>25</v>
      </c>
      <c r="JA4">
        <v>25</v>
      </c>
      <c r="JB4">
        <v>25</v>
      </c>
      <c r="JC4">
        <v>25</v>
      </c>
      <c r="JD4">
        <v>25</v>
      </c>
      <c r="JE4">
        <v>25</v>
      </c>
      <c r="JF4">
        <v>25</v>
      </c>
      <c r="JG4">
        <v>35</v>
      </c>
      <c r="JH4">
        <v>35</v>
      </c>
      <c r="JI4">
        <v>35</v>
      </c>
      <c r="JJ4">
        <v>35</v>
      </c>
      <c r="JK4">
        <v>35</v>
      </c>
      <c r="JL4">
        <v>35</v>
      </c>
      <c r="JM4">
        <v>35</v>
      </c>
      <c r="JN4">
        <v>35</v>
      </c>
      <c r="JO4">
        <v>35</v>
      </c>
      <c r="JP4">
        <v>35</v>
      </c>
      <c r="JQ4">
        <v>35</v>
      </c>
      <c r="JR4">
        <v>35</v>
      </c>
      <c r="JS4">
        <v>45</v>
      </c>
      <c r="JT4">
        <v>45</v>
      </c>
      <c r="JU4">
        <v>45</v>
      </c>
      <c r="JV4">
        <v>45</v>
      </c>
      <c r="JW4">
        <v>45</v>
      </c>
      <c r="JX4">
        <v>45</v>
      </c>
      <c r="JY4">
        <v>45</v>
      </c>
      <c r="JZ4">
        <v>45</v>
      </c>
      <c r="KA4">
        <v>45</v>
      </c>
      <c r="KB4">
        <v>45</v>
      </c>
      <c r="KC4">
        <v>45</v>
      </c>
      <c r="KD4">
        <v>45</v>
      </c>
      <c r="KE4">
        <v>15</v>
      </c>
      <c r="KF4">
        <v>15</v>
      </c>
      <c r="KG4">
        <v>15</v>
      </c>
      <c r="KH4">
        <v>15</v>
      </c>
      <c r="KI4">
        <v>15</v>
      </c>
      <c r="KJ4">
        <v>15</v>
      </c>
      <c r="KK4">
        <v>15</v>
      </c>
      <c r="KL4">
        <v>15</v>
      </c>
      <c r="KM4">
        <v>15</v>
      </c>
      <c r="KN4">
        <v>15</v>
      </c>
      <c r="KO4">
        <v>15</v>
      </c>
      <c r="KP4">
        <v>15</v>
      </c>
      <c r="KQ4">
        <v>25</v>
      </c>
      <c r="KR4">
        <v>25</v>
      </c>
      <c r="KS4">
        <v>25</v>
      </c>
      <c r="KT4">
        <v>25</v>
      </c>
      <c r="KU4">
        <v>25</v>
      </c>
      <c r="KV4">
        <v>25</v>
      </c>
      <c r="KW4">
        <v>25</v>
      </c>
      <c r="KX4">
        <v>25</v>
      </c>
      <c r="KY4">
        <v>25</v>
      </c>
      <c r="KZ4">
        <v>25</v>
      </c>
      <c r="LA4">
        <v>25</v>
      </c>
      <c r="LB4">
        <v>25</v>
      </c>
      <c r="LC4">
        <v>35</v>
      </c>
      <c r="LD4">
        <v>35</v>
      </c>
      <c r="LE4">
        <v>35</v>
      </c>
      <c r="LF4">
        <v>35</v>
      </c>
      <c r="LG4">
        <v>35</v>
      </c>
      <c r="LH4">
        <v>35</v>
      </c>
      <c r="LI4">
        <v>35</v>
      </c>
      <c r="LJ4">
        <v>35</v>
      </c>
      <c r="LK4">
        <v>35</v>
      </c>
      <c r="LL4">
        <v>35</v>
      </c>
      <c r="LM4">
        <v>35</v>
      </c>
      <c r="LN4">
        <v>35</v>
      </c>
      <c r="LO4">
        <v>45</v>
      </c>
      <c r="LP4">
        <v>45</v>
      </c>
      <c r="LQ4">
        <v>45</v>
      </c>
      <c r="LR4">
        <v>45</v>
      </c>
      <c r="LS4">
        <v>45</v>
      </c>
      <c r="LT4">
        <v>45</v>
      </c>
      <c r="LU4">
        <v>45</v>
      </c>
      <c r="LV4">
        <v>45</v>
      </c>
      <c r="LW4">
        <v>45</v>
      </c>
      <c r="LX4">
        <v>45</v>
      </c>
      <c r="LY4">
        <v>45</v>
      </c>
      <c r="LZ4">
        <v>45</v>
      </c>
      <c r="MA4">
        <v>15</v>
      </c>
      <c r="MB4">
        <v>15</v>
      </c>
      <c r="MC4">
        <v>15</v>
      </c>
      <c r="MD4">
        <v>15</v>
      </c>
      <c r="ME4">
        <v>15</v>
      </c>
      <c r="MF4">
        <v>15</v>
      </c>
      <c r="MG4">
        <v>15</v>
      </c>
      <c r="MH4">
        <v>15</v>
      </c>
      <c r="MI4">
        <v>15</v>
      </c>
      <c r="MJ4">
        <v>15</v>
      </c>
      <c r="MK4">
        <v>15</v>
      </c>
      <c r="ML4">
        <v>15</v>
      </c>
      <c r="MM4">
        <v>25</v>
      </c>
      <c r="MN4">
        <v>25</v>
      </c>
      <c r="MO4">
        <v>25</v>
      </c>
      <c r="MP4">
        <v>25</v>
      </c>
      <c r="MQ4">
        <v>25</v>
      </c>
      <c r="MR4">
        <v>25</v>
      </c>
      <c r="MS4">
        <v>25</v>
      </c>
      <c r="MT4">
        <v>25</v>
      </c>
      <c r="MU4">
        <v>25</v>
      </c>
      <c r="MV4">
        <v>25</v>
      </c>
      <c r="MW4">
        <v>25</v>
      </c>
      <c r="MX4">
        <v>25</v>
      </c>
      <c r="MY4">
        <v>35</v>
      </c>
      <c r="MZ4">
        <v>35</v>
      </c>
      <c r="NA4">
        <v>35</v>
      </c>
      <c r="NB4">
        <v>35</v>
      </c>
      <c r="NC4">
        <v>35</v>
      </c>
      <c r="ND4">
        <v>35</v>
      </c>
      <c r="NE4">
        <v>35</v>
      </c>
      <c r="NF4">
        <v>35</v>
      </c>
      <c r="NG4">
        <v>35</v>
      </c>
      <c r="NH4">
        <v>35</v>
      </c>
      <c r="NI4">
        <v>35</v>
      </c>
      <c r="NJ4">
        <v>35</v>
      </c>
      <c r="NK4">
        <v>45</v>
      </c>
      <c r="NL4">
        <v>45</v>
      </c>
      <c r="NM4">
        <v>45</v>
      </c>
      <c r="NN4">
        <v>45</v>
      </c>
      <c r="NO4">
        <v>45</v>
      </c>
      <c r="NP4">
        <v>45</v>
      </c>
      <c r="NQ4">
        <v>45</v>
      </c>
      <c r="NR4">
        <v>45</v>
      </c>
      <c r="NS4">
        <v>45</v>
      </c>
      <c r="NT4">
        <v>45</v>
      </c>
      <c r="NU4">
        <v>45</v>
      </c>
      <c r="NV4">
        <v>45</v>
      </c>
      <c r="NW4">
        <v>15</v>
      </c>
      <c r="NX4">
        <v>15</v>
      </c>
      <c r="NY4">
        <v>15</v>
      </c>
      <c r="NZ4">
        <v>15</v>
      </c>
      <c r="OA4">
        <v>15</v>
      </c>
      <c r="OB4">
        <v>15</v>
      </c>
      <c r="OC4">
        <v>15</v>
      </c>
      <c r="OD4">
        <v>15</v>
      </c>
      <c r="OE4">
        <v>15</v>
      </c>
      <c r="OF4">
        <v>15</v>
      </c>
      <c r="OG4">
        <v>15</v>
      </c>
      <c r="OH4">
        <v>15</v>
      </c>
      <c r="OI4">
        <v>25</v>
      </c>
      <c r="OJ4">
        <v>25</v>
      </c>
      <c r="OK4">
        <v>25</v>
      </c>
      <c r="OL4">
        <v>25</v>
      </c>
      <c r="OM4">
        <v>25</v>
      </c>
      <c r="ON4">
        <v>25</v>
      </c>
      <c r="OO4">
        <v>25</v>
      </c>
      <c r="OP4">
        <v>25</v>
      </c>
      <c r="OQ4">
        <v>25</v>
      </c>
      <c r="OR4">
        <v>25</v>
      </c>
      <c r="OS4">
        <v>25</v>
      </c>
      <c r="OT4">
        <v>25</v>
      </c>
      <c r="OU4">
        <v>35</v>
      </c>
      <c r="OV4">
        <v>35</v>
      </c>
      <c r="OW4">
        <v>35</v>
      </c>
      <c r="OX4">
        <v>35</v>
      </c>
      <c r="OY4">
        <v>35</v>
      </c>
      <c r="OZ4">
        <v>35</v>
      </c>
      <c r="PA4">
        <v>35</v>
      </c>
      <c r="PB4">
        <v>35</v>
      </c>
      <c r="PC4">
        <v>35</v>
      </c>
      <c r="PD4">
        <v>35</v>
      </c>
      <c r="PE4">
        <v>35</v>
      </c>
      <c r="PF4">
        <v>35</v>
      </c>
      <c r="PG4">
        <v>45</v>
      </c>
      <c r="PH4">
        <v>45</v>
      </c>
      <c r="PI4">
        <v>45</v>
      </c>
      <c r="PJ4">
        <v>45</v>
      </c>
      <c r="PK4">
        <v>45</v>
      </c>
      <c r="PL4">
        <v>45</v>
      </c>
      <c r="PM4">
        <v>45</v>
      </c>
      <c r="PN4">
        <v>45</v>
      </c>
      <c r="PO4">
        <v>45</v>
      </c>
      <c r="PP4">
        <v>45</v>
      </c>
      <c r="PQ4">
        <v>45</v>
      </c>
      <c r="PR4">
        <v>45</v>
      </c>
      <c r="PS4">
        <v>15</v>
      </c>
      <c r="PT4">
        <v>15</v>
      </c>
      <c r="PU4">
        <v>15</v>
      </c>
      <c r="PV4">
        <v>15</v>
      </c>
      <c r="PW4">
        <v>15</v>
      </c>
      <c r="PX4">
        <v>15</v>
      </c>
      <c r="PY4">
        <v>15</v>
      </c>
      <c r="PZ4">
        <v>15</v>
      </c>
      <c r="QA4">
        <v>15</v>
      </c>
      <c r="QB4">
        <v>15</v>
      </c>
      <c r="QC4">
        <v>15</v>
      </c>
      <c r="QD4">
        <v>15</v>
      </c>
      <c r="QE4">
        <v>25</v>
      </c>
      <c r="QF4">
        <v>25</v>
      </c>
      <c r="QG4">
        <v>25</v>
      </c>
      <c r="QH4">
        <v>25</v>
      </c>
      <c r="QI4">
        <v>25</v>
      </c>
      <c r="QJ4">
        <v>25</v>
      </c>
      <c r="QK4">
        <v>25</v>
      </c>
      <c r="QL4">
        <v>25</v>
      </c>
      <c r="QM4">
        <v>25</v>
      </c>
      <c r="QN4">
        <v>25</v>
      </c>
      <c r="QO4">
        <v>25</v>
      </c>
      <c r="QP4">
        <v>25</v>
      </c>
      <c r="QQ4">
        <v>35</v>
      </c>
      <c r="QR4">
        <v>35</v>
      </c>
      <c r="QS4">
        <v>35</v>
      </c>
      <c r="QT4">
        <v>35</v>
      </c>
      <c r="QU4">
        <v>35</v>
      </c>
      <c r="QV4">
        <v>35</v>
      </c>
      <c r="QW4">
        <v>35</v>
      </c>
      <c r="QX4">
        <v>35</v>
      </c>
      <c r="QY4">
        <v>35</v>
      </c>
      <c r="QZ4">
        <v>35</v>
      </c>
      <c r="RA4">
        <v>35</v>
      </c>
      <c r="RB4">
        <v>35</v>
      </c>
      <c r="RC4">
        <v>45</v>
      </c>
      <c r="RD4">
        <v>45</v>
      </c>
      <c r="RE4">
        <v>45</v>
      </c>
      <c r="RF4">
        <v>45</v>
      </c>
      <c r="RG4">
        <v>45</v>
      </c>
      <c r="RH4">
        <v>45</v>
      </c>
      <c r="RI4">
        <v>45</v>
      </c>
      <c r="RJ4">
        <v>45</v>
      </c>
      <c r="RK4">
        <v>45</v>
      </c>
      <c r="RL4">
        <v>45</v>
      </c>
      <c r="RM4">
        <v>45</v>
      </c>
      <c r="RN4">
        <v>45</v>
      </c>
      <c r="RO4">
        <v>15</v>
      </c>
      <c r="RP4">
        <v>15</v>
      </c>
      <c r="RQ4">
        <v>15</v>
      </c>
      <c r="RR4">
        <v>15</v>
      </c>
      <c r="RS4">
        <v>15</v>
      </c>
      <c r="RT4">
        <v>15</v>
      </c>
      <c r="RU4">
        <v>15</v>
      </c>
      <c r="RV4">
        <v>15</v>
      </c>
      <c r="RW4">
        <v>15</v>
      </c>
      <c r="RX4">
        <v>15</v>
      </c>
      <c r="RY4">
        <v>15</v>
      </c>
      <c r="RZ4">
        <v>15</v>
      </c>
      <c r="SA4">
        <v>25</v>
      </c>
      <c r="SB4">
        <v>25</v>
      </c>
      <c r="SC4">
        <v>25</v>
      </c>
      <c r="SD4">
        <v>25</v>
      </c>
      <c r="SE4">
        <v>25</v>
      </c>
      <c r="SF4">
        <v>25</v>
      </c>
      <c r="SG4">
        <v>25</v>
      </c>
      <c r="SH4">
        <v>25</v>
      </c>
      <c r="SI4">
        <v>25</v>
      </c>
      <c r="SJ4">
        <v>25</v>
      </c>
      <c r="SK4">
        <v>25</v>
      </c>
      <c r="SL4">
        <v>25</v>
      </c>
      <c r="SM4">
        <v>35</v>
      </c>
      <c r="SN4">
        <v>35</v>
      </c>
      <c r="SO4">
        <v>35</v>
      </c>
      <c r="SP4">
        <v>35</v>
      </c>
      <c r="SQ4">
        <v>35</v>
      </c>
      <c r="SR4">
        <v>35</v>
      </c>
      <c r="SS4">
        <v>35</v>
      </c>
      <c r="ST4">
        <v>35</v>
      </c>
      <c r="SU4">
        <v>35</v>
      </c>
      <c r="SV4">
        <v>35</v>
      </c>
      <c r="SW4">
        <v>35</v>
      </c>
      <c r="SX4">
        <v>35</v>
      </c>
      <c r="SY4">
        <v>45</v>
      </c>
      <c r="SZ4">
        <v>45</v>
      </c>
      <c r="TA4">
        <v>45</v>
      </c>
      <c r="TB4">
        <v>45</v>
      </c>
      <c r="TC4">
        <v>45</v>
      </c>
      <c r="TD4">
        <v>45</v>
      </c>
      <c r="TE4">
        <v>45</v>
      </c>
      <c r="TF4">
        <v>45</v>
      </c>
      <c r="TG4">
        <v>45</v>
      </c>
      <c r="TH4">
        <v>45</v>
      </c>
      <c r="TI4">
        <v>45</v>
      </c>
      <c r="TJ4">
        <v>45</v>
      </c>
      <c r="TK4">
        <v>15</v>
      </c>
      <c r="TL4">
        <v>15</v>
      </c>
      <c r="TM4">
        <v>15</v>
      </c>
      <c r="TN4">
        <v>15</v>
      </c>
      <c r="TO4">
        <v>15</v>
      </c>
      <c r="TP4">
        <v>15</v>
      </c>
      <c r="TQ4">
        <v>15</v>
      </c>
      <c r="TR4">
        <v>15</v>
      </c>
      <c r="TS4">
        <v>15</v>
      </c>
      <c r="TT4">
        <v>15</v>
      </c>
      <c r="TU4">
        <v>15</v>
      </c>
      <c r="TV4">
        <v>15</v>
      </c>
      <c r="TW4">
        <v>25</v>
      </c>
      <c r="TX4">
        <v>25</v>
      </c>
      <c r="TY4">
        <v>25</v>
      </c>
      <c r="TZ4">
        <v>25</v>
      </c>
      <c r="UA4">
        <v>25</v>
      </c>
      <c r="UB4">
        <v>25</v>
      </c>
      <c r="UC4">
        <v>25</v>
      </c>
      <c r="UD4">
        <v>25</v>
      </c>
      <c r="UE4">
        <v>25</v>
      </c>
      <c r="UF4">
        <v>25</v>
      </c>
      <c r="UG4">
        <v>25</v>
      </c>
      <c r="UH4">
        <v>25</v>
      </c>
      <c r="UI4">
        <v>35</v>
      </c>
      <c r="UJ4">
        <v>35</v>
      </c>
      <c r="UK4">
        <v>35</v>
      </c>
      <c r="UL4">
        <v>35</v>
      </c>
      <c r="UM4">
        <v>35</v>
      </c>
      <c r="UN4">
        <v>35</v>
      </c>
      <c r="UO4">
        <v>35</v>
      </c>
      <c r="UP4">
        <v>35</v>
      </c>
      <c r="UQ4">
        <v>35</v>
      </c>
      <c r="UR4">
        <v>35</v>
      </c>
      <c r="US4">
        <v>35</v>
      </c>
      <c r="UT4">
        <v>35</v>
      </c>
      <c r="UU4">
        <v>45</v>
      </c>
      <c r="UV4">
        <v>45</v>
      </c>
      <c r="UW4">
        <v>45</v>
      </c>
      <c r="UX4">
        <v>45</v>
      </c>
      <c r="UY4">
        <v>45</v>
      </c>
      <c r="UZ4">
        <v>45</v>
      </c>
      <c r="VA4">
        <v>45</v>
      </c>
      <c r="VB4">
        <v>45</v>
      </c>
      <c r="VC4">
        <v>45</v>
      </c>
      <c r="VD4">
        <v>45</v>
      </c>
      <c r="VE4">
        <v>45</v>
      </c>
      <c r="VF4">
        <v>45</v>
      </c>
    </row>
    <row r="5" spans="1:578" x14ac:dyDescent="0.25">
      <c r="A5" s="425" t="s">
        <v>472</v>
      </c>
      <c r="B5" s="341" t="s">
        <v>472</v>
      </c>
      <c r="C5" s="341">
        <v>1</v>
      </c>
      <c r="D5" s="341">
        <v>1</v>
      </c>
      <c r="E5" s="341">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2</v>
      </c>
      <c r="AZ5">
        <v>2</v>
      </c>
      <c r="BA5">
        <v>2</v>
      </c>
      <c r="BB5">
        <v>2</v>
      </c>
      <c r="BC5">
        <v>2</v>
      </c>
      <c r="BD5">
        <v>2</v>
      </c>
      <c r="BE5">
        <v>2</v>
      </c>
      <c r="BF5">
        <v>2</v>
      </c>
      <c r="BG5">
        <v>2</v>
      </c>
      <c r="BH5">
        <v>2</v>
      </c>
      <c r="BI5">
        <v>2</v>
      </c>
      <c r="BJ5">
        <v>2</v>
      </c>
      <c r="BK5">
        <v>2</v>
      </c>
      <c r="BL5">
        <v>2</v>
      </c>
      <c r="BM5">
        <v>2</v>
      </c>
      <c r="BN5">
        <v>2</v>
      </c>
      <c r="BO5">
        <v>2</v>
      </c>
      <c r="BP5">
        <v>2</v>
      </c>
      <c r="BQ5">
        <v>2</v>
      </c>
      <c r="BR5">
        <v>2</v>
      </c>
      <c r="BS5">
        <v>2</v>
      </c>
      <c r="BT5">
        <v>2</v>
      </c>
      <c r="BU5">
        <v>2</v>
      </c>
      <c r="BV5">
        <v>2</v>
      </c>
      <c r="BW5">
        <v>2</v>
      </c>
      <c r="BX5">
        <v>2</v>
      </c>
      <c r="BY5">
        <v>2</v>
      </c>
      <c r="BZ5">
        <v>2</v>
      </c>
      <c r="CA5">
        <v>2</v>
      </c>
      <c r="CB5">
        <v>2</v>
      </c>
      <c r="CC5">
        <v>2</v>
      </c>
      <c r="CD5">
        <v>2</v>
      </c>
      <c r="CE5">
        <v>2</v>
      </c>
      <c r="CF5">
        <v>2</v>
      </c>
      <c r="CG5">
        <v>2</v>
      </c>
      <c r="CH5">
        <v>2</v>
      </c>
      <c r="CI5">
        <v>2</v>
      </c>
      <c r="CJ5">
        <v>2</v>
      </c>
      <c r="CK5">
        <v>2</v>
      </c>
      <c r="CL5">
        <v>2</v>
      </c>
      <c r="CM5">
        <v>2</v>
      </c>
      <c r="CN5">
        <v>2</v>
      </c>
      <c r="CO5">
        <v>2</v>
      </c>
      <c r="CP5">
        <v>2</v>
      </c>
      <c r="CQ5">
        <v>2</v>
      </c>
      <c r="CR5">
        <v>2</v>
      </c>
      <c r="CS5">
        <v>2</v>
      </c>
      <c r="CT5">
        <v>2</v>
      </c>
      <c r="CU5">
        <v>3</v>
      </c>
      <c r="CV5">
        <v>3</v>
      </c>
      <c r="CW5">
        <v>3</v>
      </c>
      <c r="CX5">
        <v>3</v>
      </c>
      <c r="CY5">
        <v>3</v>
      </c>
      <c r="CZ5">
        <v>3</v>
      </c>
      <c r="DA5">
        <v>3</v>
      </c>
      <c r="DB5">
        <v>3</v>
      </c>
      <c r="DC5">
        <v>3</v>
      </c>
      <c r="DD5">
        <v>3</v>
      </c>
      <c r="DE5">
        <v>3</v>
      </c>
      <c r="DF5">
        <v>3</v>
      </c>
      <c r="DG5">
        <v>3</v>
      </c>
      <c r="DH5">
        <v>3</v>
      </c>
      <c r="DI5">
        <v>3</v>
      </c>
      <c r="DJ5">
        <v>3</v>
      </c>
      <c r="DK5">
        <v>3</v>
      </c>
      <c r="DL5">
        <v>3</v>
      </c>
      <c r="DM5">
        <v>3</v>
      </c>
      <c r="DN5">
        <v>3</v>
      </c>
      <c r="DO5">
        <v>3</v>
      </c>
      <c r="DP5">
        <v>3</v>
      </c>
      <c r="DQ5">
        <v>3</v>
      </c>
      <c r="DR5">
        <v>3</v>
      </c>
      <c r="DS5">
        <v>3</v>
      </c>
      <c r="DT5">
        <v>3</v>
      </c>
      <c r="DU5">
        <v>3</v>
      </c>
      <c r="DV5">
        <v>3</v>
      </c>
      <c r="DW5">
        <v>3</v>
      </c>
      <c r="DX5">
        <v>3</v>
      </c>
      <c r="DY5">
        <v>3</v>
      </c>
      <c r="DZ5">
        <v>3</v>
      </c>
      <c r="EA5">
        <v>3</v>
      </c>
      <c r="EB5">
        <v>3</v>
      </c>
      <c r="EC5">
        <v>3</v>
      </c>
      <c r="ED5">
        <v>3</v>
      </c>
      <c r="EE5">
        <v>3</v>
      </c>
      <c r="EF5">
        <v>3</v>
      </c>
      <c r="EG5">
        <v>3</v>
      </c>
      <c r="EH5">
        <v>3</v>
      </c>
      <c r="EI5">
        <v>3</v>
      </c>
      <c r="EJ5">
        <v>3</v>
      </c>
      <c r="EK5">
        <v>3</v>
      </c>
      <c r="EL5">
        <v>3</v>
      </c>
      <c r="EM5">
        <v>3</v>
      </c>
      <c r="EN5">
        <v>3</v>
      </c>
      <c r="EO5">
        <v>3</v>
      </c>
      <c r="EP5">
        <v>3</v>
      </c>
      <c r="EQ5">
        <v>4</v>
      </c>
      <c r="ER5">
        <v>4</v>
      </c>
      <c r="ES5">
        <v>4</v>
      </c>
      <c r="ET5">
        <v>4</v>
      </c>
      <c r="EU5">
        <v>4</v>
      </c>
      <c r="EV5">
        <v>4</v>
      </c>
      <c r="EW5">
        <v>4</v>
      </c>
      <c r="EX5">
        <v>4</v>
      </c>
      <c r="EY5">
        <v>4</v>
      </c>
      <c r="EZ5">
        <v>4</v>
      </c>
      <c r="FA5">
        <v>4</v>
      </c>
      <c r="FB5">
        <v>4</v>
      </c>
      <c r="FC5">
        <v>4</v>
      </c>
      <c r="FD5">
        <v>4</v>
      </c>
      <c r="FE5">
        <v>4</v>
      </c>
      <c r="FF5">
        <v>4</v>
      </c>
      <c r="FG5">
        <v>4</v>
      </c>
      <c r="FH5">
        <v>4</v>
      </c>
      <c r="FI5">
        <v>4</v>
      </c>
      <c r="FJ5">
        <v>4</v>
      </c>
      <c r="FK5">
        <v>4</v>
      </c>
      <c r="FL5">
        <v>4</v>
      </c>
      <c r="FM5">
        <v>4</v>
      </c>
      <c r="FN5">
        <v>4</v>
      </c>
      <c r="FO5">
        <v>4</v>
      </c>
      <c r="FP5">
        <v>4</v>
      </c>
      <c r="FQ5">
        <v>4</v>
      </c>
      <c r="FR5">
        <v>4</v>
      </c>
      <c r="FS5">
        <v>4</v>
      </c>
      <c r="FT5">
        <v>4</v>
      </c>
      <c r="FU5">
        <v>4</v>
      </c>
      <c r="FV5">
        <v>4</v>
      </c>
      <c r="FW5">
        <v>4</v>
      </c>
      <c r="FX5">
        <v>4</v>
      </c>
      <c r="FY5">
        <v>4</v>
      </c>
      <c r="FZ5">
        <v>4</v>
      </c>
      <c r="GA5">
        <v>4</v>
      </c>
      <c r="GB5">
        <v>4</v>
      </c>
      <c r="GC5">
        <v>4</v>
      </c>
      <c r="GD5">
        <v>4</v>
      </c>
      <c r="GE5">
        <v>4</v>
      </c>
      <c r="GF5">
        <v>4</v>
      </c>
      <c r="GG5">
        <v>4</v>
      </c>
      <c r="GH5">
        <v>4</v>
      </c>
      <c r="GI5">
        <v>4</v>
      </c>
      <c r="GJ5">
        <v>4</v>
      </c>
      <c r="GK5">
        <v>4</v>
      </c>
      <c r="GL5">
        <v>4</v>
      </c>
      <c r="GM5">
        <v>1</v>
      </c>
      <c r="GN5">
        <v>1</v>
      </c>
      <c r="GO5">
        <v>1</v>
      </c>
      <c r="GP5">
        <v>1</v>
      </c>
      <c r="GQ5">
        <v>1</v>
      </c>
      <c r="GR5">
        <v>1</v>
      </c>
      <c r="GS5">
        <v>1</v>
      </c>
      <c r="GT5">
        <v>1</v>
      </c>
      <c r="GU5">
        <v>1</v>
      </c>
      <c r="GV5">
        <v>1</v>
      </c>
      <c r="GW5">
        <v>1</v>
      </c>
      <c r="GX5">
        <v>1</v>
      </c>
      <c r="GY5">
        <v>1</v>
      </c>
      <c r="GZ5">
        <v>1</v>
      </c>
      <c r="HA5">
        <v>1</v>
      </c>
      <c r="HB5">
        <v>1</v>
      </c>
      <c r="HC5">
        <v>1</v>
      </c>
      <c r="HD5">
        <v>1</v>
      </c>
      <c r="HE5">
        <v>1</v>
      </c>
      <c r="HF5">
        <v>1</v>
      </c>
      <c r="HG5">
        <v>1</v>
      </c>
      <c r="HH5">
        <v>1</v>
      </c>
      <c r="HI5">
        <v>1</v>
      </c>
      <c r="HJ5">
        <v>1</v>
      </c>
      <c r="HK5">
        <v>1</v>
      </c>
      <c r="HL5">
        <v>1</v>
      </c>
      <c r="HM5">
        <v>1</v>
      </c>
      <c r="HN5">
        <v>1</v>
      </c>
      <c r="HO5">
        <v>1</v>
      </c>
      <c r="HP5">
        <v>1</v>
      </c>
      <c r="HQ5">
        <v>1</v>
      </c>
      <c r="HR5">
        <v>1</v>
      </c>
      <c r="HS5">
        <v>1</v>
      </c>
      <c r="HT5">
        <v>1</v>
      </c>
      <c r="HU5">
        <v>1</v>
      </c>
      <c r="HV5">
        <v>1</v>
      </c>
      <c r="HW5">
        <v>1</v>
      </c>
      <c r="HX5">
        <v>1</v>
      </c>
      <c r="HY5">
        <v>1</v>
      </c>
      <c r="HZ5">
        <v>1</v>
      </c>
      <c r="IA5">
        <v>1</v>
      </c>
      <c r="IB5">
        <v>1</v>
      </c>
      <c r="IC5">
        <v>1</v>
      </c>
      <c r="ID5">
        <v>1</v>
      </c>
      <c r="IE5">
        <v>1</v>
      </c>
      <c r="IF5">
        <v>1</v>
      </c>
      <c r="IG5">
        <v>1</v>
      </c>
      <c r="IH5">
        <v>1</v>
      </c>
      <c r="II5">
        <v>2</v>
      </c>
      <c r="IJ5">
        <v>2</v>
      </c>
      <c r="IK5">
        <v>2</v>
      </c>
      <c r="IL5">
        <v>2</v>
      </c>
      <c r="IM5">
        <v>2</v>
      </c>
      <c r="IN5">
        <v>2</v>
      </c>
      <c r="IO5">
        <v>2</v>
      </c>
      <c r="IP5">
        <v>2</v>
      </c>
      <c r="IQ5">
        <v>2</v>
      </c>
      <c r="IR5">
        <v>2</v>
      </c>
      <c r="IS5">
        <v>2</v>
      </c>
      <c r="IT5">
        <v>2</v>
      </c>
      <c r="IU5">
        <v>2</v>
      </c>
      <c r="IV5">
        <v>2</v>
      </c>
      <c r="IW5">
        <v>2</v>
      </c>
      <c r="IX5">
        <v>2</v>
      </c>
      <c r="IY5">
        <v>2</v>
      </c>
      <c r="IZ5">
        <v>2</v>
      </c>
      <c r="JA5">
        <v>2</v>
      </c>
      <c r="JB5">
        <v>2</v>
      </c>
      <c r="JC5">
        <v>2</v>
      </c>
      <c r="JD5">
        <v>2</v>
      </c>
      <c r="JE5">
        <v>2</v>
      </c>
      <c r="JF5">
        <v>2</v>
      </c>
      <c r="JG5">
        <v>2</v>
      </c>
      <c r="JH5">
        <v>2</v>
      </c>
      <c r="JI5">
        <v>2</v>
      </c>
      <c r="JJ5">
        <v>2</v>
      </c>
      <c r="JK5">
        <v>2</v>
      </c>
      <c r="JL5">
        <v>2</v>
      </c>
      <c r="JM5">
        <v>2</v>
      </c>
      <c r="JN5">
        <v>2</v>
      </c>
      <c r="JO5">
        <v>2</v>
      </c>
      <c r="JP5">
        <v>2</v>
      </c>
      <c r="JQ5">
        <v>2</v>
      </c>
      <c r="JR5">
        <v>2</v>
      </c>
      <c r="JS5">
        <v>2</v>
      </c>
      <c r="JT5">
        <v>2</v>
      </c>
      <c r="JU5">
        <v>2</v>
      </c>
      <c r="JV5">
        <v>2</v>
      </c>
      <c r="JW5">
        <v>2</v>
      </c>
      <c r="JX5">
        <v>2</v>
      </c>
      <c r="JY5">
        <v>2</v>
      </c>
      <c r="JZ5">
        <v>2</v>
      </c>
      <c r="KA5">
        <v>2</v>
      </c>
      <c r="KB5">
        <v>2</v>
      </c>
      <c r="KC5">
        <v>2</v>
      </c>
      <c r="KD5">
        <v>2</v>
      </c>
      <c r="KE5">
        <v>3</v>
      </c>
      <c r="KF5">
        <v>3</v>
      </c>
      <c r="KG5">
        <v>3</v>
      </c>
      <c r="KH5">
        <v>3</v>
      </c>
      <c r="KI5">
        <v>3</v>
      </c>
      <c r="KJ5">
        <v>3</v>
      </c>
      <c r="KK5">
        <v>3</v>
      </c>
      <c r="KL5">
        <v>3</v>
      </c>
      <c r="KM5">
        <v>3</v>
      </c>
      <c r="KN5">
        <v>3</v>
      </c>
      <c r="KO5">
        <v>3</v>
      </c>
      <c r="KP5">
        <v>3</v>
      </c>
      <c r="KQ5">
        <v>3</v>
      </c>
      <c r="KR5">
        <v>3</v>
      </c>
      <c r="KS5">
        <v>3</v>
      </c>
      <c r="KT5">
        <v>3</v>
      </c>
      <c r="KU5">
        <v>3</v>
      </c>
      <c r="KV5">
        <v>3</v>
      </c>
      <c r="KW5">
        <v>3</v>
      </c>
      <c r="KX5">
        <v>3</v>
      </c>
      <c r="KY5">
        <v>3</v>
      </c>
      <c r="KZ5">
        <v>3</v>
      </c>
      <c r="LA5">
        <v>3</v>
      </c>
      <c r="LB5">
        <v>3</v>
      </c>
      <c r="LC5">
        <v>3</v>
      </c>
      <c r="LD5">
        <v>3</v>
      </c>
      <c r="LE5">
        <v>3</v>
      </c>
      <c r="LF5">
        <v>3</v>
      </c>
      <c r="LG5">
        <v>3</v>
      </c>
      <c r="LH5">
        <v>3</v>
      </c>
      <c r="LI5">
        <v>3</v>
      </c>
      <c r="LJ5">
        <v>3</v>
      </c>
      <c r="LK5">
        <v>3</v>
      </c>
      <c r="LL5">
        <v>3</v>
      </c>
      <c r="LM5">
        <v>3</v>
      </c>
      <c r="LN5">
        <v>3</v>
      </c>
      <c r="LO5">
        <v>3</v>
      </c>
      <c r="LP5">
        <v>3</v>
      </c>
      <c r="LQ5">
        <v>3</v>
      </c>
      <c r="LR5">
        <v>3</v>
      </c>
      <c r="LS5">
        <v>3</v>
      </c>
      <c r="LT5">
        <v>3</v>
      </c>
      <c r="LU5">
        <v>3</v>
      </c>
      <c r="LV5">
        <v>3</v>
      </c>
      <c r="LW5">
        <v>3</v>
      </c>
      <c r="LX5">
        <v>3</v>
      </c>
      <c r="LY5">
        <v>3</v>
      </c>
      <c r="LZ5">
        <v>3</v>
      </c>
      <c r="MA5">
        <v>4</v>
      </c>
      <c r="MB5">
        <v>4</v>
      </c>
      <c r="MC5">
        <v>4</v>
      </c>
      <c r="MD5">
        <v>4</v>
      </c>
      <c r="ME5">
        <v>4</v>
      </c>
      <c r="MF5">
        <v>4</v>
      </c>
      <c r="MG5">
        <v>4</v>
      </c>
      <c r="MH5">
        <v>4</v>
      </c>
      <c r="MI5">
        <v>4</v>
      </c>
      <c r="MJ5">
        <v>4</v>
      </c>
      <c r="MK5">
        <v>4</v>
      </c>
      <c r="ML5">
        <v>4</v>
      </c>
      <c r="MM5">
        <v>4</v>
      </c>
      <c r="MN5">
        <v>4</v>
      </c>
      <c r="MO5">
        <v>4</v>
      </c>
      <c r="MP5">
        <v>4</v>
      </c>
      <c r="MQ5">
        <v>4</v>
      </c>
      <c r="MR5">
        <v>4</v>
      </c>
      <c r="MS5">
        <v>4</v>
      </c>
      <c r="MT5">
        <v>4</v>
      </c>
      <c r="MU5">
        <v>4</v>
      </c>
      <c r="MV5">
        <v>4</v>
      </c>
      <c r="MW5">
        <v>4</v>
      </c>
      <c r="MX5">
        <v>4</v>
      </c>
      <c r="MY5">
        <v>4</v>
      </c>
      <c r="MZ5">
        <v>4</v>
      </c>
      <c r="NA5">
        <v>4</v>
      </c>
      <c r="NB5">
        <v>4</v>
      </c>
      <c r="NC5">
        <v>4</v>
      </c>
      <c r="ND5">
        <v>4</v>
      </c>
      <c r="NE5">
        <v>4</v>
      </c>
      <c r="NF5">
        <v>4</v>
      </c>
      <c r="NG5">
        <v>4</v>
      </c>
      <c r="NH5">
        <v>4</v>
      </c>
      <c r="NI5">
        <v>4</v>
      </c>
      <c r="NJ5">
        <v>4</v>
      </c>
      <c r="NK5">
        <v>4</v>
      </c>
      <c r="NL5">
        <v>4</v>
      </c>
      <c r="NM5">
        <v>4</v>
      </c>
      <c r="NN5">
        <v>4</v>
      </c>
      <c r="NO5">
        <v>4</v>
      </c>
      <c r="NP5">
        <v>4</v>
      </c>
      <c r="NQ5">
        <v>4</v>
      </c>
      <c r="NR5">
        <v>4</v>
      </c>
      <c r="NS5">
        <v>4</v>
      </c>
      <c r="NT5">
        <v>4</v>
      </c>
      <c r="NU5">
        <v>4</v>
      </c>
      <c r="NV5">
        <v>4</v>
      </c>
      <c r="NW5">
        <v>1</v>
      </c>
      <c r="NX5">
        <v>1</v>
      </c>
      <c r="NY5">
        <v>1</v>
      </c>
      <c r="NZ5">
        <v>1</v>
      </c>
      <c r="OA5">
        <v>1</v>
      </c>
      <c r="OB5">
        <v>1</v>
      </c>
      <c r="OC5">
        <v>1</v>
      </c>
      <c r="OD5">
        <v>1</v>
      </c>
      <c r="OE5">
        <v>1</v>
      </c>
      <c r="OF5">
        <v>1</v>
      </c>
      <c r="OG5">
        <v>1</v>
      </c>
      <c r="OH5">
        <v>1</v>
      </c>
      <c r="OI5">
        <v>1</v>
      </c>
      <c r="OJ5">
        <v>1</v>
      </c>
      <c r="OK5">
        <v>1</v>
      </c>
      <c r="OL5">
        <v>1</v>
      </c>
      <c r="OM5">
        <v>1</v>
      </c>
      <c r="ON5">
        <v>1</v>
      </c>
      <c r="OO5">
        <v>1</v>
      </c>
      <c r="OP5">
        <v>1</v>
      </c>
      <c r="OQ5">
        <v>1</v>
      </c>
      <c r="OR5">
        <v>1</v>
      </c>
      <c r="OS5">
        <v>1</v>
      </c>
      <c r="OT5">
        <v>1</v>
      </c>
      <c r="OU5">
        <v>1</v>
      </c>
      <c r="OV5">
        <v>1</v>
      </c>
      <c r="OW5">
        <v>1</v>
      </c>
      <c r="OX5">
        <v>1</v>
      </c>
      <c r="OY5">
        <v>1</v>
      </c>
      <c r="OZ5">
        <v>1</v>
      </c>
      <c r="PA5">
        <v>1</v>
      </c>
      <c r="PB5">
        <v>1</v>
      </c>
      <c r="PC5">
        <v>1</v>
      </c>
      <c r="PD5">
        <v>1</v>
      </c>
      <c r="PE5">
        <v>1</v>
      </c>
      <c r="PF5">
        <v>1</v>
      </c>
      <c r="PG5">
        <v>1</v>
      </c>
      <c r="PH5">
        <v>1</v>
      </c>
      <c r="PI5">
        <v>1</v>
      </c>
      <c r="PJ5">
        <v>1</v>
      </c>
      <c r="PK5">
        <v>1</v>
      </c>
      <c r="PL5">
        <v>1</v>
      </c>
      <c r="PM5">
        <v>1</v>
      </c>
      <c r="PN5">
        <v>1</v>
      </c>
      <c r="PO5">
        <v>1</v>
      </c>
      <c r="PP5">
        <v>1</v>
      </c>
      <c r="PQ5">
        <v>1</v>
      </c>
      <c r="PR5">
        <v>1</v>
      </c>
      <c r="PS5">
        <v>2</v>
      </c>
      <c r="PT5">
        <v>2</v>
      </c>
      <c r="PU5">
        <v>2</v>
      </c>
      <c r="PV5">
        <v>2</v>
      </c>
      <c r="PW5">
        <v>2</v>
      </c>
      <c r="PX5">
        <v>2</v>
      </c>
      <c r="PY5">
        <v>2</v>
      </c>
      <c r="PZ5">
        <v>2</v>
      </c>
      <c r="QA5">
        <v>2</v>
      </c>
      <c r="QB5">
        <v>2</v>
      </c>
      <c r="QC5">
        <v>2</v>
      </c>
      <c r="QD5">
        <v>2</v>
      </c>
      <c r="QE5">
        <v>2</v>
      </c>
      <c r="QF5">
        <v>2</v>
      </c>
      <c r="QG5">
        <v>2</v>
      </c>
      <c r="QH5">
        <v>2</v>
      </c>
      <c r="QI5">
        <v>2</v>
      </c>
      <c r="QJ5">
        <v>2</v>
      </c>
      <c r="QK5">
        <v>2</v>
      </c>
      <c r="QL5">
        <v>2</v>
      </c>
      <c r="QM5">
        <v>2</v>
      </c>
      <c r="QN5">
        <v>2</v>
      </c>
      <c r="QO5">
        <v>2</v>
      </c>
      <c r="QP5">
        <v>2</v>
      </c>
      <c r="QQ5">
        <v>2</v>
      </c>
      <c r="QR5">
        <v>2</v>
      </c>
      <c r="QS5">
        <v>2</v>
      </c>
      <c r="QT5">
        <v>2</v>
      </c>
      <c r="QU5">
        <v>2</v>
      </c>
      <c r="QV5">
        <v>2</v>
      </c>
      <c r="QW5">
        <v>2</v>
      </c>
      <c r="QX5">
        <v>2</v>
      </c>
      <c r="QY5">
        <v>2</v>
      </c>
      <c r="QZ5">
        <v>2</v>
      </c>
      <c r="RA5">
        <v>2</v>
      </c>
      <c r="RB5">
        <v>2</v>
      </c>
      <c r="RC5">
        <v>2</v>
      </c>
      <c r="RD5">
        <v>2</v>
      </c>
      <c r="RE5">
        <v>2</v>
      </c>
      <c r="RF5">
        <v>2</v>
      </c>
      <c r="RG5">
        <v>2</v>
      </c>
      <c r="RH5">
        <v>2</v>
      </c>
      <c r="RI5">
        <v>2</v>
      </c>
      <c r="RJ5">
        <v>2</v>
      </c>
      <c r="RK5">
        <v>2</v>
      </c>
      <c r="RL5">
        <v>2</v>
      </c>
      <c r="RM5">
        <v>2</v>
      </c>
      <c r="RN5">
        <v>2</v>
      </c>
      <c r="RO5">
        <v>3</v>
      </c>
      <c r="RP5">
        <v>3</v>
      </c>
      <c r="RQ5">
        <v>3</v>
      </c>
      <c r="RR5">
        <v>3</v>
      </c>
      <c r="RS5">
        <v>3</v>
      </c>
      <c r="RT5">
        <v>3</v>
      </c>
      <c r="RU5">
        <v>3</v>
      </c>
      <c r="RV5">
        <v>3</v>
      </c>
      <c r="RW5">
        <v>3</v>
      </c>
      <c r="RX5">
        <v>3</v>
      </c>
      <c r="RY5">
        <v>3</v>
      </c>
      <c r="RZ5">
        <v>3</v>
      </c>
      <c r="SA5">
        <v>3</v>
      </c>
      <c r="SB5">
        <v>3</v>
      </c>
      <c r="SC5">
        <v>3</v>
      </c>
      <c r="SD5">
        <v>3</v>
      </c>
      <c r="SE5">
        <v>3</v>
      </c>
      <c r="SF5">
        <v>3</v>
      </c>
      <c r="SG5">
        <v>3</v>
      </c>
      <c r="SH5">
        <v>3</v>
      </c>
      <c r="SI5">
        <v>3</v>
      </c>
      <c r="SJ5">
        <v>3</v>
      </c>
      <c r="SK5">
        <v>3</v>
      </c>
      <c r="SL5">
        <v>3</v>
      </c>
      <c r="SM5">
        <v>3</v>
      </c>
      <c r="SN5">
        <v>3</v>
      </c>
      <c r="SO5">
        <v>3</v>
      </c>
      <c r="SP5">
        <v>3</v>
      </c>
      <c r="SQ5">
        <v>3</v>
      </c>
      <c r="SR5">
        <v>3</v>
      </c>
      <c r="SS5">
        <v>3</v>
      </c>
      <c r="ST5">
        <v>3</v>
      </c>
      <c r="SU5">
        <v>3</v>
      </c>
      <c r="SV5">
        <v>3</v>
      </c>
      <c r="SW5">
        <v>3</v>
      </c>
      <c r="SX5">
        <v>3</v>
      </c>
      <c r="SY5">
        <v>3</v>
      </c>
      <c r="SZ5">
        <v>3</v>
      </c>
      <c r="TA5">
        <v>3</v>
      </c>
      <c r="TB5">
        <v>3</v>
      </c>
      <c r="TC5">
        <v>3</v>
      </c>
      <c r="TD5">
        <v>3</v>
      </c>
      <c r="TE5">
        <v>3</v>
      </c>
      <c r="TF5">
        <v>3</v>
      </c>
      <c r="TG5">
        <v>3</v>
      </c>
      <c r="TH5">
        <v>3</v>
      </c>
      <c r="TI5">
        <v>3</v>
      </c>
      <c r="TJ5">
        <v>3</v>
      </c>
      <c r="TK5">
        <v>4</v>
      </c>
      <c r="TL5">
        <v>4</v>
      </c>
      <c r="TM5">
        <v>4</v>
      </c>
      <c r="TN5">
        <v>4</v>
      </c>
      <c r="TO5">
        <v>4</v>
      </c>
      <c r="TP5">
        <v>4</v>
      </c>
      <c r="TQ5">
        <v>4</v>
      </c>
      <c r="TR5">
        <v>4</v>
      </c>
      <c r="TS5">
        <v>4</v>
      </c>
      <c r="TT5">
        <v>4</v>
      </c>
      <c r="TU5">
        <v>4</v>
      </c>
      <c r="TV5">
        <v>4</v>
      </c>
      <c r="TW5">
        <v>4</v>
      </c>
      <c r="TX5">
        <v>4</v>
      </c>
      <c r="TY5">
        <v>4</v>
      </c>
      <c r="TZ5">
        <v>4</v>
      </c>
      <c r="UA5">
        <v>4</v>
      </c>
      <c r="UB5">
        <v>4</v>
      </c>
      <c r="UC5">
        <v>4</v>
      </c>
      <c r="UD5">
        <v>4</v>
      </c>
      <c r="UE5">
        <v>4</v>
      </c>
      <c r="UF5">
        <v>4</v>
      </c>
      <c r="UG5">
        <v>4</v>
      </c>
      <c r="UH5">
        <v>4</v>
      </c>
      <c r="UI5">
        <v>4</v>
      </c>
      <c r="UJ5">
        <v>4</v>
      </c>
      <c r="UK5">
        <v>4</v>
      </c>
      <c r="UL5">
        <v>4</v>
      </c>
      <c r="UM5">
        <v>4</v>
      </c>
      <c r="UN5">
        <v>4</v>
      </c>
      <c r="UO5">
        <v>4</v>
      </c>
      <c r="UP5">
        <v>4</v>
      </c>
      <c r="UQ5">
        <v>4</v>
      </c>
      <c r="UR5">
        <v>4</v>
      </c>
      <c r="US5">
        <v>4</v>
      </c>
      <c r="UT5">
        <v>4</v>
      </c>
      <c r="UU5">
        <v>4</v>
      </c>
      <c r="UV5">
        <v>4</v>
      </c>
      <c r="UW5">
        <v>4</v>
      </c>
      <c r="UX5">
        <v>4</v>
      </c>
      <c r="UY5">
        <v>4</v>
      </c>
      <c r="UZ5">
        <v>4</v>
      </c>
      <c r="VA5">
        <v>4</v>
      </c>
      <c r="VB5">
        <v>4</v>
      </c>
      <c r="VC5">
        <v>4</v>
      </c>
      <c r="VD5">
        <v>4</v>
      </c>
      <c r="VE5">
        <v>4</v>
      </c>
      <c r="VF5">
        <v>4</v>
      </c>
    </row>
    <row r="6" spans="1:578" x14ac:dyDescent="0.25">
      <c r="A6" s="425" t="s">
        <v>473</v>
      </c>
      <c r="B6" s="341" t="s">
        <v>474</v>
      </c>
      <c r="C6" s="341" t="s">
        <v>265</v>
      </c>
      <c r="D6" s="341" t="s">
        <v>265</v>
      </c>
      <c r="E6" s="341" t="s">
        <v>265</v>
      </c>
      <c r="F6" t="s">
        <v>265</v>
      </c>
      <c r="G6" t="s">
        <v>265</v>
      </c>
      <c r="H6" t="s">
        <v>265</v>
      </c>
      <c r="I6" t="s">
        <v>265</v>
      </c>
      <c r="J6" t="s">
        <v>265</v>
      </c>
      <c r="K6" t="s">
        <v>265</v>
      </c>
      <c r="L6" t="s">
        <v>265</v>
      </c>
      <c r="M6" t="s">
        <v>265</v>
      </c>
      <c r="N6" t="s">
        <v>265</v>
      </c>
      <c r="O6" t="s">
        <v>265</v>
      </c>
      <c r="P6" t="s">
        <v>265</v>
      </c>
      <c r="Q6" t="s">
        <v>265</v>
      </c>
      <c r="R6" t="s">
        <v>265</v>
      </c>
      <c r="S6" t="s">
        <v>265</v>
      </c>
      <c r="T6" t="s">
        <v>265</v>
      </c>
      <c r="U6" t="s">
        <v>265</v>
      </c>
      <c r="V6" t="s">
        <v>265</v>
      </c>
      <c r="W6" t="s">
        <v>265</v>
      </c>
      <c r="X6" t="s">
        <v>265</v>
      </c>
      <c r="Y6" t="s">
        <v>265</v>
      </c>
      <c r="Z6" t="s">
        <v>265</v>
      </c>
      <c r="AA6" t="s">
        <v>265</v>
      </c>
      <c r="AB6" t="s">
        <v>265</v>
      </c>
      <c r="AC6" t="s">
        <v>265</v>
      </c>
      <c r="AD6" t="s">
        <v>265</v>
      </c>
      <c r="AE6" t="s">
        <v>265</v>
      </c>
      <c r="AF6" t="s">
        <v>265</v>
      </c>
      <c r="AG6" t="s">
        <v>265</v>
      </c>
      <c r="AH6" t="s">
        <v>265</v>
      </c>
      <c r="AI6" t="s">
        <v>265</v>
      </c>
      <c r="AJ6" t="s">
        <v>265</v>
      </c>
      <c r="AK6" t="s">
        <v>265</v>
      </c>
      <c r="AL6" t="s">
        <v>265</v>
      </c>
      <c r="AM6" t="s">
        <v>265</v>
      </c>
      <c r="AN6" t="s">
        <v>265</v>
      </c>
      <c r="AO6" t="s">
        <v>265</v>
      </c>
      <c r="AP6" t="s">
        <v>265</v>
      </c>
      <c r="AQ6" t="s">
        <v>265</v>
      </c>
      <c r="AR6" t="s">
        <v>265</v>
      </c>
      <c r="AS6" t="s">
        <v>265</v>
      </c>
      <c r="AT6" t="s">
        <v>265</v>
      </c>
      <c r="AU6" t="s">
        <v>265</v>
      </c>
      <c r="AV6" t="s">
        <v>265</v>
      </c>
      <c r="AW6" t="s">
        <v>265</v>
      </c>
      <c r="AX6" t="s">
        <v>265</v>
      </c>
      <c r="AY6" t="s">
        <v>265</v>
      </c>
      <c r="AZ6" t="s">
        <v>265</v>
      </c>
      <c r="BA6" t="s">
        <v>265</v>
      </c>
      <c r="BB6" t="s">
        <v>265</v>
      </c>
      <c r="BC6" t="s">
        <v>265</v>
      </c>
      <c r="BD6" t="s">
        <v>265</v>
      </c>
      <c r="BE6" t="s">
        <v>265</v>
      </c>
      <c r="BF6" t="s">
        <v>265</v>
      </c>
      <c r="BG6" t="s">
        <v>265</v>
      </c>
      <c r="BH6" t="s">
        <v>265</v>
      </c>
      <c r="BI6" t="s">
        <v>265</v>
      </c>
      <c r="BJ6" t="s">
        <v>265</v>
      </c>
      <c r="BK6" t="s">
        <v>265</v>
      </c>
      <c r="BL6" t="s">
        <v>265</v>
      </c>
      <c r="BM6" t="s">
        <v>265</v>
      </c>
      <c r="BN6" t="s">
        <v>265</v>
      </c>
      <c r="BO6" t="s">
        <v>265</v>
      </c>
      <c r="BP6" t="s">
        <v>265</v>
      </c>
      <c r="BQ6" t="s">
        <v>265</v>
      </c>
      <c r="BR6" t="s">
        <v>265</v>
      </c>
      <c r="BS6" t="s">
        <v>265</v>
      </c>
      <c r="BT6" t="s">
        <v>265</v>
      </c>
      <c r="BU6" t="s">
        <v>265</v>
      </c>
      <c r="BV6" t="s">
        <v>265</v>
      </c>
      <c r="BW6" t="s">
        <v>265</v>
      </c>
      <c r="BX6" t="s">
        <v>265</v>
      </c>
      <c r="BY6" t="s">
        <v>265</v>
      </c>
      <c r="BZ6" t="s">
        <v>265</v>
      </c>
      <c r="CA6" t="s">
        <v>265</v>
      </c>
      <c r="CB6" t="s">
        <v>265</v>
      </c>
      <c r="CC6" t="s">
        <v>265</v>
      </c>
      <c r="CD6" t="s">
        <v>265</v>
      </c>
      <c r="CE6" t="s">
        <v>265</v>
      </c>
      <c r="CF6" t="s">
        <v>265</v>
      </c>
      <c r="CG6" t="s">
        <v>265</v>
      </c>
      <c r="CH6" t="s">
        <v>265</v>
      </c>
      <c r="CI6" t="s">
        <v>265</v>
      </c>
      <c r="CJ6" t="s">
        <v>265</v>
      </c>
      <c r="CK6" t="s">
        <v>265</v>
      </c>
      <c r="CL6" t="s">
        <v>265</v>
      </c>
      <c r="CM6" t="s">
        <v>265</v>
      </c>
      <c r="CN6" t="s">
        <v>265</v>
      </c>
      <c r="CO6" t="s">
        <v>265</v>
      </c>
      <c r="CP6" t="s">
        <v>265</v>
      </c>
      <c r="CQ6" t="s">
        <v>265</v>
      </c>
      <c r="CR6" t="s">
        <v>265</v>
      </c>
      <c r="CS6" t="s">
        <v>265</v>
      </c>
      <c r="CT6" t="s">
        <v>265</v>
      </c>
      <c r="CU6" t="s">
        <v>265</v>
      </c>
      <c r="CV6" t="s">
        <v>265</v>
      </c>
      <c r="CW6" t="s">
        <v>265</v>
      </c>
      <c r="CX6" t="s">
        <v>265</v>
      </c>
      <c r="CY6" t="s">
        <v>265</v>
      </c>
      <c r="CZ6" t="s">
        <v>265</v>
      </c>
      <c r="DA6" t="s">
        <v>265</v>
      </c>
      <c r="DB6" t="s">
        <v>265</v>
      </c>
      <c r="DC6" t="s">
        <v>265</v>
      </c>
      <c r="DD6" t="s">
        <v>265</v>
      </c>
      <c r="DE6" t="s">
        <v>265</v>
      </c>
      <c r="DF6" t="s">
        <v>265</v>
      </c>
      <c r="DG6" t="s">
        <v>265</v>
      </c>
      <c r="DH6" t="s">
        <v>265</v>
      </c>
      <c r="DI6" t="s">
        <v>265</v>
      </c>
      <c r="DJ6" t="s">
        <v>265</v>
      </c>
      <c r="DK6" t="s">
        <v>265</v>
      </c>
      <c r="DL6" t="s">
        <v>265</v>
      </c>
      <c r="DM6" t="s">
        <v>265</v>
      </c>
      <c r="DN6" t="s">
        <v>265</v>
      </c>
      <c r="DO6" t="s">
        <v>265</v>
      </c>
      <c r="DP6" t="s">
        <v>265</v>
      </c>
      <c r="DQ6" t="s">
        <v>265</v>
      </c>
      <c r="DR6" t="s">
        <v>265</v>
      </c>
      <c r="DS6" t="s">
        <v>265</v>
      </c>
      <c r="DT6" t="s">
        <v>265</v>
      </c>
      <c r="DU6" t="s">
        <v>265</v>
      </c>
      <c r="DV6" t="s">
        <v>265</v>
      </c>
      <c r="DW6" t="s">
        <v>265</v>
      </c>
      <c r="DX6" t="s">
        <v>265</v>
      </c>
      <c r="DY6" t="s">
        <v>265</v>
      </c>
      <c r="DZ6" t="s">
        <v>265</v>
      </c>
      <c r="EA6" t="s">
        <v>265</v>
      </c>
      <c r="EB6" t="s">
        <v>265</v>
      </c>
      <c r="EC6" t="s">
        <v>265</v>
      </c>
      <c r="ED6" t="s">
        <v>265</v>
      </c>
      <c r="EE6" t="s">
        <v>265</v>
      </c>
      <c r="EF6" t="s">
        <v>265</v>
      </c>
      <c r="EG6" t="s">
        <v>265</v>
      </c>
      <c r="EH6" t="s">
        <v>265</v>
      </c>
      <c r="EI6" t="s">
        <v>265</v>
      </c>
      <c r="EJ6" t="s">
        <v>265</v>
      </c>
      <c r="EK6" t="s">
        <v>265</v>
      </c>
      <c r="EL6" t="s">
        <v>265</v>
      </c>
      <c r="EM6" t="s">
        <v>265</v>
      </c>
      <c r="EN6" t="s">
        <v>265</v>
      </c>
      <c r="EO6" t="s">
        <v>265</v>
      </c>
      <c r="EP6" t="s">
        <v>265</v>
      </c>
      <c r="EQ6" t="s">
        <v>265</v>
      </c>
      <c r="ER6" t="s">
        <v>265</v>
      </c>
      <c r="ES6" t="s">
        <v>265</v>
      </c>
      <c r="ET6" t="s">
        <v>265</v>
      </c>
      <c r="EU6" t="s">
        <v>265</v>
      </c>
      <c r="EV6" t="s">
        <v>265</v>
      </c>
      <c r="EW6" t="s">
        <v>265</v>
      </c>
      <c r="EX6" t="s">
        <v>265</v>
      </c>
      <c r="EY6" t="s">
        <v>265</v>
      </c>
      <c r="EZ6" t="s">
        <v>265</v>
      </c>
      <c r="FA6" t="s">
        <v>265</v>
      </c>
      <c r="FB6" t="s">
        <v>265</v>
      </c>
      <c r="FC6" t="s">
        <v>265</v>
      </c>
      <c r="FD6" t="s">
        <v>265</v>
      </c>
      <c r="FE6" t="s">
        <v>265</v>
      </c>
      <c r="FF6" t="s">
        <v>265</v>
      </c>
      <c r="FG6" t="s">
        <v>265</v>
      </c>
      <c r="FH6" t="s">
        <v>265</v>
      </c>
      <c r="FI6" t="s">
        <v>265</v>
      </c>
      <c r="FJ6" t="s">
        <v>265</v>
      </c>
      <c r="FK6" t="s">
        <v>265</v>
      </c>
      <c r="FL6" t="s">
        <v>265</v>
      </c>
      <c r="FM6" t="s">
        <v>265</v>
      </c>
      <c r="FN6" t="s">
        <v>265</v>
      </c>
      <c r="FO6" t="s">
        <v>265</v>
      </c>
      <c r="FP6" t="s">
        <v>265</v>
      </c>
      <c r="FQ6" t="s">
        <v>265</v>
      </c>
      <c r="FR6" t="s">
        <v>265</v>
      </c>
      <c r="FS6" t="s">
        <v>265</v>
      </c>
      <c r="FT6" t="s">
        <v>265</v>
      </c>
      <c r="FU6" t="s">
        <v>265</v>
      </c>
      <c r="FV6" t="s">
        <v>265</v>
      </c>
      <c r="FW6" t="s">
        <v>265</v>
      </c>
      <c r="FX6" t="s">
        <v>265</v>
      </c>
      <c r="FY6" t="s">
        <v>265</v>
      </c>
      <c r="FZ6" t="s">
        <v>265</v>
      </c>
      <c r="GA6" t="s">
        <v>265</v>
      </c>
      <c r="GB6" t="s">
        <v>265</v>
      </c>
      <c r="GC6" t="s">
        <v>265</v>
      </c>
      <c r="GD6" t="s">
        <v>265</v>
      </c>
      <c r="GE6" t="s">
        <v>265</v>
      </c>
      <c r="GF6" t="s">
        <v>265</v>
      </c>
      <c r="GG6" t="s">
        <v>265</v>
      </c>
      <c r="GH6" t="s">
        <v>265</v>
      </c>
      <c r="GI6" t="s">
        <v>265</v>
      </c>
      <c r="GJ6" t="s">
        <v>265</v>
      </c>
      <c r="GK6" t="s">
        <v>265</v>
      </c>
      <c r="GL6" t="s">
        <v>265</v>
      </c>
      <c r="GM6" t="s">
        <v>266</v>
      </c>
      <c r="GN6" t="s">
        <v>266</v>
      </c>
      <c r="GO6" t="s">
        <v>266</v>
      </c>
      <c r="GP6" t="s">
        <v>266</v>
      </c>
      <c r="GQ6" t="s">
        <v>266</v>
      </c>
      <c r="GR6" t="s">
        <v>266</v>
      </c>
      <c r="GS6" t="s">
        <v>266</v>
      </c>
      <c r="GT6" t="s">
        <v>266</v>
      </c>
      <c r="GU6" t="s">
        <v>266</v>
      </c>
      <c r="GV6" t="s">
        <v>266</v>
      </c>
      <c r="GW6" t="s">
        <v>266</v>
      </c>
      <c r="GX6" t="s">
        <v>266</v>
      </c>
      <c r="GY6" t="s">
        <v>266</v>
      </c>
      <c r="GZ6" t="s">
        <v>266</v>
      </c>
      <c r="HA6" t="s">
        <v>266</v>
      </c>
      <c r="HB6" t="s">
        <v>266</v>
      </c>
      <c r="HC6" t="s">
        <v>266</v>
      </c>
      <c r="HD6" t="s">
        <v>266</v>
      </c>
      <c r="HE6" t="s">
        <v>266</v>
      </c>
      <c r="HF6" t="s">
        <v>266</v>
      </c>
      <c r="HG6" t="s">
        <v>266</v>
      </c>
      <c r="HH6" t="s">
        <v>266</v>
      </c>
      <c r="HI6" t="s">
        <v>266</v>
      </c>
      <c r="HJ6" t="s">
        <v>266</v>
      </c>
      <c r="HK6" t="s">
        <v>266</v>
      </c>
      <c r="HL6" t="s">
        <v>266</v>
      </c>
      <c r="HM6" t="s">
        <v>266</v>
      </c>
      <c r="HN6" t="s">
        <v>266</v>
      </c>
      <c r="HO6" t="s">
        <v>266</v>
      </c>
      <c r="HP6" t="s">
        <v>266</v>
      </c>
      <c r="HQ6" t="s">
        <v>266</v>
      </c>
      <c r="HR6" t="s">
        <v>266</v>
      </c>
      <c r="HS6" t="s">
        <v>266</v>
      </c>
      <c r="HT6" t="s">
        <v>266</v>
      </c>
      <c r="HU6" t="s">
        <v>266</v>
      </c>
      <c r="HV6" t="s">
        <v>266</v>
      </c>
      <c r="HW6" t="s">
        <v>266</v>
      </c>
      <c r="HX6" t="s">
        <v>266</v>
      </c>
      <c r="HY6" t="s">
        <v>266</v>
      </c>
      <c r="HZ6" t="s">
        <v>266</v>
      </c>
      <c r="IA6" t="s">
        <v>266</v>
      </c>
      <c r="IB6" t="s">
        <v>266</v>
      </c>
      <c r="IC6" t="s">
        <v>266</v>
      </c>
      <c r="ID6" t="s">
        <v>266</v>
      </c>
      <c r="IE6" t="s">
        <v>266</v>
      </c>
      <c r="IF6" t="s">
        <v>266</v>
      </c>
      <c r="IG6" t="s">
        <v>266</v>
      </c>
      <c r="IH6" t="s">
        <v>266</v>
      </c>
      <c r="II6" t="s">
        <v>266</v>
      </c>
      <c r="IJ6" t="s">
        <v>266</v>
      </c>
      <c r="IK6" t="s">
        <v>266</v>
      </c>
      <c r="IL6" t="s">
        <v>266</v>
      </c>
      <c r="IM6" t="s">
        <v>266</v>
      </c>
      <c r="IN6" t="s">
        <v>266</v>
      </c>
      <c r="IO6" t="s">
        <v>266</v>
      </c>
      <c r="IP6" t="s">
        <v>266</v>
      </c>
      <c r="IQ6" t="s">
        <v>266</v>
      </c>
      <c r="IR6" t="s">
        <v>266</v>
      </c>
      <c r="IS6" t="s">
        <v>266</v>
      </c>
      <c r="IT6" t="s">
        <v>266</v>
      </c>
      <c r="IU6" t="s">
        <v>266</v>
      </c>
      <c r="IV6" t="s">
        <v>266</v>
      </c>
      <c r="IW6" t="s">
        <v>266</v>
      </c>
      <c r="IX6" t="s">
        <v>266</v>
      </c>
      <c r="IY6" t="s">
        <v>266</v>
      </c>
      <c r="IZ6" t="s">
        <v>266</v>
      </c>
      <c r="JA6" t="s">
        <v>266</v>
      </c>
      <c r="JB6" t="s">
        <v>266</v>
      </c>
      <c r="JC6" t="s">
        <v>266</v>
      </c>
      <c r="JD6" t="s">
        <v>266</v>
      </c>
      <c r="JE6" t="s">
        <v>266</v>
      </c>
      <c r="JF6" t="s">
        <v>266</v>
      </c>
      <c r="JG6" t="s">
        <v>266</v>
      </c>
      <c r="JH6" t="s">
        <v>266</v>
      </c>
      <c r="JI6" t="s">
        <v>266</v>
      </c>
      <c r="JJ6" t="s">
        <v>266</v>
      </c>
      <c r="JK6" t="s">
        <v>266</v>
      </c>
      <c r="JL6" t="s">
        <v>266</v>
      </c>
      <c r="JM6" t="s">
        <v>266</v>
      </c>
      <c r="JN6" t="s">
        <v>266</v>
      </c>
      <c r="JO6" t="s">
        <v>266</v>
      </c>
      <c r="JP6" t="s">
        <v>266</v>
      </c>
      <c r="JQ6" t="s">
        <v>266</v>
      </c>
      <c r="JR6" t="s">
        <v>266</v>
      </c>
      <c r="JS6" t="s">
        <v>266</v>
      </c>
      <c r="JT6" t="s">
        <v>266</v>
      </c>
      <c r="JU6" t="s">
        <v>266</v>
      </c>
      <c r="JV6" t="s">
        <v>266</v>
      </c>
      <c r="JW6" t="s">
        <v>266</v>
      </c>
      <c r="JX6" t="s">
        <v>266</v>
      </c>
      <c r="JY6" t="s">
        <v>266</v>
      </c>
      <c r="JZ6" t="s">
        <v>266</v>
      </c>
      <c r="KA6" t="s">
        <v>266</v>
      </c>
      <c r="KB6" t="s">
        <v>266</v>
      </c>
      <c r="KC6" t="s">
        <v>266</v>
      </c>
      <c r="KD6" t="s">
        <v>266</v>
      </c>
      <c r="KE6" t="s">
        <v>266</v>
      </c>
      <c r="KF6" t="s">
        <v>266</v>
      </c>
      <c r="KG6" t="s">
        <v>266</v>
      </c>
      <c r="KH6" t="s">
        <v>266</v>
      </c>
      <c r="KI6" t="s">
        <v>266</v>
      </c>
      <c r="KJ6" t="s">
        <v>266</v>
      </c>
      <c r="KK6" t="s">
        <v>266</v>
      </c>
      <c r="KL6" t="s">
        <v>266</v>
      </c>
      <c r="KM6" t="s">
        <v>266</v>
      </c>
      <c r="KN6" t="s">
        <v>266</v>
      </c>
      <c r="KO6" t="s">
        <v>266</v>
      </c>
      <c r="KP6" t="s">
        <v>266</v>
      </c>
      <c r="KQ6" t="s">
        <v>266</v>
      </c>
      <c r="KR6" t="s">
        <v>266</v>
      </c>
      <c r="KS6" t="s">
        <v>266</v>
      </c>
      <c r="KT6" t="s">
        <v>266</v>
      </c>
      <c r="KU6" t="s">
        <v>266</v>
      </c>
      <c r="KV6" t="s">
        <v>266</v>
      </c>
      <c r="KW6" t="s">
        <v>266</v>
      </c>
      <c r="KX6" t="s">
        <v>266</v>
      </c>
      <c r="KY6" t="s">
        <v>266</v>
      </c>
      <c r="KZ6" t="s">
        <v>266</v>
      </c>
      <c r="LA6" t="s">
        <v>266</v>
      </c>
      <c r="LB6" t="s">
        <v>266</v>
      </c>
      <c r="LC6" t="s">
        <v>266</v>
      </c>
      <c r="LD6" t="s">
        <v>266</v>
      </c>
      <c r="LE6" t="s">
        <v>266</v>
      </c>
      <c r="LF6" t="s">
        <v>266</v>
      </c>
      <c r="LG6" t="s">
        <v>266</v>
      </c>
      <c r="LH6" t="s">
        <v>266</v>
      </c>
      <c r="LI6" t="s">
        <v>266</v>
      </c>
      <c r="LJ6" t="s">
        <v>266</v>
      </c>
      <c r="LK6" t="s">
        <v>266</v>
      </c>
      <c r="LL6" t="s">
        <v>266</v>
      </c>
      <c r="LM6" t="s">
        <v>266</v>
      </c>
      <c r="LN6" t="s">
        <v>266</v>
      </c>
      <c r="LO6" t="s">
        <v>266</v>
      </c>
      <c r="LP6" t="s">
        <v>266</v>
      </c>
      <c r="LQ6" t="s">
        <v>266</v>
      </c>
      <c r="LR6" t="s">
        <v>266</v>
      </c>
      <c r="LS6" t="s">
        <v>266</v>
      </c>
      <c r="LT6" t="s">
        <v>266</v>
      </c>
      <c r="LU6" t="s">
        <v>266</v>
      </c>
      <c r="LV6" t="s">
        <v>266</v>
      </c>
      <c r="LW6" t="s">
        <v>266</v>
      </c>
      <c r="LX6" t="s">
        <v>266</v>
      </c>
      <c r="LY6" t="s">
        <v>266</v>
      </c>
      <c r="LZ6" t="s">
        <v>266</v>
      </c>
      <c r="MA6" t="s">
        <v>266</v>
      </c>
      <c r="MB6" t="s">
        <v>266</v>
      </c>
      <c r="MC6" t="s">
        <v>266</v>
      </c>
      <c r="MD6" t="s">
        <v>266</v>
      </c>
      <c r="ME6" t="s">
        <v>266</v>
      </c>
      <c r="MF6" t="s">
        <v>266</v>
      </c>
      <c r="MG6" t="s">
        <v>266</v>
      </c>
      <c r="MH6" t="s">
        <v>266</v>
      </c>
      <c r="MI6" t="s">
        <v>266</v>
      </c>
      <c r="MJ6" t="s">
        <v>266</v>
      </c>
      <c r="MK6" t="s">
        <v>266</v>
      </c>
      <c r="ML6" t="s">
        <v>266</v>
      </c>
      <c r="MM6" t="s">
        <v>266</v>
      </c>
      <c r="MN6" t="s">
        <v>266</v>
      </c>
      <c r="MO6" t="s">
        <v>266</v>
      </c>
      <c r="MP6" t="s">
        <v>266</v>
      </c>
      <c r="MQ6" t="s">
        <v>266</v>
      </c>
      <c r="MR6" t="s">
        <v>266</v>
      </c>
      <c r="MS6" t="s">
        <v>266</v>
      </c>
      <c r="MT6" t="s">
        <v>266</v>
      </c>
      <c r="MU6" t="s">
        <v>266</v>
      </c>
      <c r="MV6" t="s">
        <v>266</v>
      </c>
      <c r="MW6" t="s">
        <v>266</v>
      </c>
      <c r="MX6" t="s">
        <v>266</v>
      </c>
      <c r="MY6" t="s">
        <v>266</v>
      </c>
      <c r="MZ6" t="s">
        <v>266</v>
      </c>
      <c r="NA6" t="s">
        <v>266</v>
      </c>
      <c r="NB6" t="s">
        <v>266</v>
      </c>
      <c r="NC6" t="s">
        <v>266</v>
      </c>
      <c r="ND6" t="s">
        <v>266</v>
      </c>
      <c r="NE6" t="s">
        <v>266</v>
      </c>
      <c r="NF6" t="s">
        <v>266</v>
      </c>
      <c r="NG6" t="s">
        <v>266</v>
      </c>
      <c r="NH6" t="s">
        <v>266</v>
      </c>
      <c r="NI6" t="s">
        <v>266</v>
      </c>
      <c r="NJ6" t="s">
        <v>266</v>
      </c>
      <c r="NK6" t="s">
        <v>266</v>
      </c>
      <c r="NL6" t="s">
        <v>266</v>
      </c>
      <c r="NM6" t="s">
        <v>266</v>
      </c>
      <c r="NN6" t="s">
        <v>266</v>
      </c>
      <c r="NO6" t="s">
        <v>266</v>
      </c>
      <c r="NP6" t="s">
        <v>266</v>
      </c>
      <c r="NQ6" t="s">
        <v>266</v>
      </c>
      <c r="NR6" t="s">
        <v>266</v>
      </c>
      <c r="NS6" t="s">
        <v>266</v>
      </c>
      <c r="NT6" t="s">
        <v>266</v>
      </c>
      <c r="NU6" t="s">
        <v>266</v>
      </c>
      <c r="NV6" t="s">
        <v>266</v>
      </c>
      <c r="NW6" t="s">
        <v>267</v>
      </c>
      <c r="NX6" t="s">
        <v>267</v>
      </c>
      <c r="NY6" t="s">
        <v>267</v>
      </c>
      <c r="NZ6" t="s">
        <v>267</v>
      </c>
      <c r="OA6" t="s">
        <v>267</v>
      </c>
      <c r="OB6" t="s">
        <v>267</v>
      </c>
      <c r="OC6" t="s">
        <v>267</v>
      </c>
      <c r="OD6" t="s">
        <v>267</v>
      </c>
      <c r="OE6" t="s">
        <v>267</v>
      </c>
      <c r="OF6" t="s">
        <v>267</v>
      </c>
      <c r="OG6" t="s">
        <v>267</v>
      </c>
      <c r="OH6" t="s">
        <v>267</v>
      </c>
      <c r="OI6" t="s">
        <v>267</v>
      </c>
      <c r="OJ6" t="s">
        <v>267</v>
      </c>
      <c r="OK6" t="s">
        <v>267</v>
      </c>
      <c r="OL6" t="s">
        <v>267</v>
      </c>
      <c r="OM6" t="s">
        <v>267</v>
      </c>
      <c r="ON6" t="s">
        <v>267</v>
      </c>
      <c r="OO6" t="s">
        <v>267</v>
      </c>
      <c r="OP6" t="s">
        <v>267</v>
      </c>
      <c r="OQ6" t="s">
        <v>267</v>
      </c>
      <c r="OR6" t="s">
        <v>267</v>
      </c>
      <c r="OS6" t="s">
        <v>267</v>
      </c>
      <c r="OT6" t="s">
        <v>267</v>
      </c>
      <c r="OU6" t="s">
        <v>267</v>
      </c>
      <c r="OV6" t="s">
        <v>267</v>
      </c>
      <c r="OW6" t="s">
        <v>267</v>
      </c>
      <c r="OX6" t="s">
        <v>267</v>
      </c>
      <c r="OY6" t="s">
        <v>267</v>
      </c>
      <c r="OZ6" t="s">
        <v>267</v>
      </c>
      <c r="PA6" t="s">
        <v>267</v>
      </c>
      <c r="PB6" t="s">
        <v>267</v>
      </c>
      <c r="PC6" t="s">
        <v>267</v>
      </c>
      <c r="PD6" t="s">
        <v>267</v>
      </c>
      <c r="PE6" t="s">
        <v>267</v>
      </c>
      <c r="PF6" t="s">
        <v>267</v>
      </c>
      <c r="PG6" t="s">
        <v>267</v>
      </c>
      <c r="PH6" t="s">
        <v>267</v>
      </c>
      <c r="PI6" t="s">
        <v>267</v>
      </c>
      <c r="PJ6" t="s">
        <v>267</v>
      </c>
      <c r="PK6" t="s">
        <v>267</v>
      </c>
      <c r="PL6" t="s">
        <v>267</v>
      </c>
      <c r="PM6" t="s">
        <v>267</v>
      </c>
      <c r="PN6" t="s">
        <v>267</v>
      </c>
      <c r="PO6" t="s">
        <v>267</v>
      </c>
      <c r="PP6" t="s">
        <v>267</v>
      </c>
      <c r="PQ6" t="s">
        <v>267</v>
      </c>
      <c r="PR6" t="s">
        <v>267</v>
      </c>
      <c r="PS6" t="s">
        <v>267</v>
      </c>
      <c r="PT6" t="s">
        <v>267</v>
      </c>
      <c r="PU6" t="s">
        <v>267</v>
      </c>
      <c r="PV6" t="s">
        <v>267</v>
      </c>
      <c r="PW6" t="s">
        <v>267</v>
      </c>
      <c r="PX6" t="s">
        <v>267</v>
      </c>
      <c r="PY6" t="s">
        <v>267</v>
      </c>
      <c r="PZ6" t="s">
        <v>267</v>
      </c>
      <c r="QA6" t="s">
        <v>267</v>
      </c>
      <c r="QB6" t="s">
        <v>267</v>
      </c>
      <c r="QC6" t="s">
        <v>267</v>
      </c>
      <c r="QD6" t="s">
        <v>267</v>
      </c>
      <c r="QE6" t="s">
        <v>267</v>
      </c>
      <c r="QF6" t="s">
        <v>267</v>
      </c>
      <c r="QG6" t="s">
        <v>267</v>
      </c>
      <c r="QH6" t="s">
        <v>267</v>
      </c>
      <c r="QI6" t="s">
        <v>267</v>
      </c>
      <c r="QJ6" t="s">
        <v>267</v>
      </c>
      <c r="QK6" t="s">
        <v>267</v>
      </c>
      <c r="QL6" t="s">
        <v>267</v>
      </c>
      <c r="QM6" t="s">
        <v>267</v>
      </c>
      <c r="QN6" t="s">
        <v>267</v>
      </c>
      <c r="QO6" t="s">
        <v>267</v>
      </c>
      <c r="QP6" t="s">
        <v>267</v>
      </c>
      <c r="QQ6" t="s">
        <v>267</v>
      </c>
      <c r="QR6" t="s">
        <v>267</v>
      </c>
      <c r="QS6" t="s">
        <v>267</v>
      </c>
      <c r="QT6" t="s">
        <v>267</v>
      </c>
      <c r="QU6" t="s">
        <v>267</v>
      </c>
      <c r="QV6" t="s">
        <v>267</v>
      </c>
      <c r="QW6" t="s">
        <v>267</v>
      </c>
      <c r="QX6" t="s">
        <v>267</v>
      </c>
      <c r="QY6" t="s">
        <v>267</v>
      </c>
      <c r="QZ6" t="s">
        <v>267</v>
      </c>
      <c r="RA6" t="s">
        <v>267</v>
      </c>
      <c r="RB6" t="s">
        <v>267</v>
      </c>
      <c r="RC6" t="s">
        <v>267</v>
      </c>
      <c r="RD6" t="s">
        <v>267</v>
      </c>
      <c r="RE6" t="s">
        <v>267</v>
      </c>
      <c r="RF6" t="s">
        <v>267</v>
      </c>
      <c r="RG6" t="s">
        <v>267</v>
      </c>
      <c r="RH6" t="s">
        <v>267</v>
      </c>
      <c r="RI6" t="s">
        <v>267</v>
      </c>
      <c r="RJ6" t="s">
        <v>267</v>
      </c>
      <c r="RK6" t="s">
        <v>267</v>
      </c>
      <c r="RL6" t="s">
        <v>267</v>
      </c>
      <c r="RM6" t="s">
        <v>267</v>
      </c>
      <c r="RN6" t="s">
        <v>267</v>
      </c>
      <c r="RO6" t="s">
        <v>267</v>
      </c>
      <c r="RP6" t="s">
        <v>267</v>
      </c>
      <c r="RQ6" t="s">
        <v>267</v>
      </c>
      <c r="RR6" t="s">
        <v>267</v>
      </c>
      <c r="RS6" t="s">
        <v>267</v>
      </c>
      <c r="RT6" t="s">
        <v>267</v>
      </c>
      <c r="RU6" t="s">
        <v>267</v>
      </c>
      <c r="RV6" t="s">
        <v>267</v>
      </c>
      <c r="RW6" t="s">
        <v>267</v>
      </c>
      <c r="RX6" t="s">
        <v>267</v>
      </c>
      <c r="RY6" t="s">
        <v>267</v>
      </c>
      <c r="RZ6" t="s">
        <v>267</v>
      </c>
      <c r="SA6" t="s">
        <v>267</v>
      </c>
      <c r="SB6" t="s">
        <v>267</v>
      </c>
      <c r="SC6" t="s">
        <v>267</v>
      </c>
      <c r="SD6" t="s">
        <v>267</v>
      </c>
      <c r="SE6" t="s">
        <v>267</v>
      </c>
      <c r="SF6" t="s">
        <v>267</v>
      </c>
      <c r="SG6" t="s">
        <v>267</v>
      </c>
      <c r="SH6" t="s">
        <v>267</v>
      </c>
      <c r="SI6" t="s">
        <v>267</v>
      </c>
      <c r="SJ6" t="s">
        <v>267</v>
      </c>
      <c r="SK6" t="s">
        <v>267</v>
      </c>
      <c r="SL6" t="s">
        <v>267</v>
      </c>
      <c r="SM6" t="s">
        <v>267</v>
      </c>
      <c r="SN6" t="s">
        <v>267</v>
      </c>
      <c r="SO6" t="s">
        <v>267</v>
      </c>
      <c r="SP6" t="s">
        <v>267</v>
      </c>
      <c r="SQ6" t="s">
        <v>267</v>
      </c>
      <c r="SR6" t="s">
        <v>267</v>
      </c>
      <c r="SS6" t="s">
        <v>267</v>
      </c>
      <c r="ST6" t="s">
        <v>267</v>
      </c>
      <c r="SU6" t="s">
        <v>267</v>
      </c>
      <c r="SV6" t="s">
        <v>267</v>
      </c>
      <c r="SW6" t="s">
        <v>267</v>
      </c>
      <c r="SX6" t="s">
        <v>267</v>
      </c>
      <c r="SY6" t="s">
        <v>267</v>
      </c>
      <c r="SZ6" t="s">
        <v>267</v>
      </c>
      <c r="TA6" t="s">
        <v>267</v>
      </c>
      <c r="TB6" t="s">
        <v>267</v>
      </c>
      <c r="TC6" t="s">
        <v>267</v>
      </c>
      <c r="TD6" t="s">
        <v>267</v>
      </c>
      <c r="TE6" t="s">
        <v>267</v>
      </c>
      <c r="TF6" t="s">
        <v>267</v>
      </c>
      <c r="TG6" t="s">
        <v>267</v>
      </c>
      <c r="TH6" t="s">
        <v>267</v>
      </c>
      <c r="TI6" t="s">
        <v>267</v>
      </c>
      <c r="TJ6" t="s">
        <v>267</v>
      </c>
      <c r="TK6" t="s">
        <v>267</v>
      </c>
      <c r="TL6" t="s">
        <v>267</v>
      </c>
      <c r="TM6" t="s">
        <v>267</v>
      </c>
      <c r="TN6" t="s">
        <v>267</v>
      </c>
      <c r="TO6" t="s">
        <v>267</v>
      </c>
      <c r="TP6" t="s">
        <v>267</v>
      </c>
      <c r="TQ6" t="s">
        <v>267</v>
      </c>
      <c r="TR6" t="s">
        <v>267</v>
      </c>
      <c r="TS6" t="s">
        <v>267</v>
      </c>
      <c r="TT6" t="s">
        <v>267</v>
      </c>
      <c r="TU6" t="s">
        <v>267</v>
      </c>
      <c r="TV6" t="s">
        <v>267</v>
      </c>
      <c r="TW6" t="s">
        <v>267</v>
      </c>
      <c r="TX6" t="s">
        <v>267</v>
      </c>
      <c r="TY6" t="s">
        <v>267</v>
      </c>
      <c r="TZ6" t="s">
        <v>267</v>
      </c>
      <c r="UA6" t="s">
        <v>267</v>
      </c>
      <c r="UB6" t="s">
        <v>267</v>
      </c>
      <c r="UC6" t="s">
        <v>267</v>
      </c>
      <c r="UD6" t="s">
        <v>267</v>
      </c>
      <c r="UE6" t="s">
        <v>267</v>
      </c>
      <c r="UF6" t="s">
        <v>267</v>
      </c>
      <c r="UG6" t="s">
        <v>267</v>
      </c>
      <c r="UH6" t="s">
        <v>267</v>
      </c>
      <c r="UI6" t="s">
        <v>267</v>
      </c>
      <c r="UJ6" t="s">
        <v>267</v>
      </c>
      <c r="UK6" t="s">
        <v>267</v>
      </c>
      <c r="UL6" t="s">
        <v>267</v>
      </c>
      <c r="UM6" t="s">
        <v>267</v>
      </c>
      <c r="UN6" t="s">
        <v>267</v>
      </c>
      <c r="UO6" t="s">
        <v>267</v>
      </c>
      <c r="UP6" t="s">
        <v>267</v>
      </c>
      <c r="UQ6" t="s">
        <v>267</v>
      </c>
      <c r="UR6" t="s">
        <v>267</v>
      </c>
      <c r="US6" t="s">
        <v>267</v>
      </c>
      <c r="UT6" t="s">
        <v>267</v>
      </c>
      <c r="UU6" t="s">
        <v>267</v>
      </c>
      <c r="UV6" t="s">
        <v>267</v>
      </c>
      <c r="UW6" t="s">
        <v>267</v>
      </c>
      <c r="UX6" t="s">
        <v>267</v>
      </c>
      <c r="UY6" t="s">
        <v>267</v>
      </c>
      <c r="UZ6" t="s">
        <v>267</v>
      </c>
      <c r="VA6" t="s">
        <v>267</v>
      </c>
      <c r="VB6" t="s">
        <v>267</v>
      </c>
      <c r="VC6" t="s">
        <v>267</v>
      </c>
      <c r="VD6" t="s">
        <v>267</v>
      </c>
      <c r="VE6" t="s">
        <v>267</v>
      </c>
      <c r="VF6" t="s">
        <v>267</v>
      </c>
    </row>
    <row r="7" spans="1:578" x14ac:dyDescent="0.25">
      <c r="A7" s="341"/>
      <c r="B7" s="341"/>
      <c r="C7" s="341"/>
      <c r="D7" s="341"/>
      <c r="E7" s="341"/>
    </row>
    <row r="8" spans="1:578" x14ac:dyDescent="0.25">
      <c r="A8" s="341"/>
      <c r="B8" s="341"/>
      <c r="C8" s="341"/>
      <c r="D8" s="341"/>
      <c r="E8" s="341"/>
    </row>
    <row r="9" spans="1:578" x14ac:dyDescent="0.25">
      <c r="A9" s="341"/>
      <c r="B9" s="341"/>
      <c r="C9" s="341"/>
      <c r="D9" s="341"/>
      <c r="E9" s="341"/>
    </row>
    <row r="10" spans="1:578" x14ac:dyDescent="0.25">
      <c r="A10" s="425" t="s">
        <v>470</v>
      </c>
      <c r="B10" s="425" t="s">
        <v>471</v>
      </c>
      <c r="C10" s="425" t="s">
        <v>472</v>
      </c>
      <c r="D10" s="425" t="s">
        <v>473</v>
      </c>
      <c r="E10" s="341"/>
    </row>
    <row r="11" spans="1:578" x14ac:dyDescent="0.25">
      <c r="A11" s="341">
        <v>100</v>
      </c>
      <c r="B11" s="341">
        <v>15</v>
      </c>
      <c r="C11" s="341">
        <v>1</v>
      </c>
      <c r="D11" s="341" t="s">
        <v>266</v>
      </c>
      <c r="E11" s="341"/>
    </row>
    <row r="12" spans="1:578" x14ac:dyDescent="0.25">
      <c r="A12" s="341">
        <v>200</v>
      </c>
      <c r="B12" s="341">
        <v>25</v>
      </c>
      <c r="C12" s="341">
        <v>2</v>
      </c>
      <c r="D12" s="341" t="s">
        <v>265</v>
      </c>
      <c r="E12" s="341"/>
    </row>
    <row r="13" spans="1:578" x14ac:dyDescent="0.25">
      <c r="A13" s="341">
        <v>300</v>
      </c>
      <c r="B13" s="341">
        <v>35</v>
      </c>
      <c r="C13" s="341">
        <v>3</v>
      </c>
      <c r="D13" s="341" t="s">
        <v>267</v>
      </c>
      <c r="E13" s="341"/>
    </row>
    <row r="14" spans="1:578" x14ac:dyDescent="0.25">
      <c r="A14" s="341">
        <v>400</v>
      </c>
      <c r="B14" s="341">
        <v>45</v>
      </c>
      <c r="C14" s="341">
        <v>4</v>
      </c>
      <c r="D14" s="341"/>
      <c r="E14" s="341"/>
    </row>
    <row r="15" spans="1:578" x14ac:dyDescent="0.25">
      <c r="A15" s="341">
        <v>500</v>
      </c>
      <c r="B15" s="341"/>
      <c r="C15" s="341"/>
      <c r="D15" s="341"/>
      <c r="E15" s="341"/>
    </row>
    <row r="16" spans="1:578" x14ac:dyDescent="0.25">
      <c r="A16" s="341">
        <v>600</v>
      </c>
      <c r="B16" s="341"/>
      <c r="C16" s="341"/>
      <c r="D16" s="341"/>
      <c r="E16" s="341"/>
    </row>
    <row r="17" spans="1:5" x14ac:dyDescent="0.25">
      <c r="A17" s="341"/>
      <c r="B17" s="341"/>
      <c r="C17" s="341"/>
      <c r="D17" s="341"/>
      <c r="E17" s="341"/>
    </row>
    <row r="18" spans="1:5" x14ac:dyDescent="0.25">
      <c r="A18" s="341"/>
      <c r="B18" s="341"/>
      <c r="C18" s="341"/>
      <c r="D18" s="341"/>
      <c r="E18" s="341"/>
    </row>
    <row r="19" spans="1:5" x14ac:dyDescent="0.25">
      <c r="A19" s="425" t="s">
        <v>470</v>
      </c>
      <c r="B19" s="425" t="s">
        <v>471</v>
      </c>
      <c r="C19" s="425" t="s">
        <v>483</v>
      </c>
      <c r="D19" s="425" t="s">
        <v>473</v>
      </c>
      <c r="E19" s="341"/>
    </row>
    <row r="20" spans="1:5" x14ac:dyDescent="0.25">
      <c r="A20" s="341">
        <v>100</v>
      </c>
      <c r="B20" s="341">
        <v>15</v>
      </c>
      <c r="C20" s="341">
        <v>1</v>
      </c>
      <c r="D20" s="341" t="s">
        <v>266</v>
      </c>
      <c r="E20" s="341"/>
    </row>
    <row r="21" spans="1:5" x14ac:dyDescent="0.25">
      <c r="A21" s="341">
        <v>200</v>
      </c>
      <c r="B21" s="341">
        <v>25</v>
      </c>
      <c r="C21" s="341">
        <v>2</v>
      </c>
      <c r="D21" s="341" t="s">
        <v>265</v>
      </c>
      <c r="E21" s="341"/>
    </row>
    <row r="22" spans="1:5" x14ac:dyDescent="0.25">
      <c r="A22" s="341">
        <v>300</v>
      </c>
      <c r="B22" s="341">
        <v>35</v>
      </c>
      <c r="C22" s="341">
        <v>3</v>
      </c>
      <c r="D22" s="341" t="s">
        <v>267</v>
      </c>
      <c r="E22" s="341"/>
    </row>
    <row r="23" spans="1:5" x14ac:dyDescent="0.25">
      <c r="A23" s="341">
        <v>400</v>
      </c>
      <c r="B23" s="341">
        <v>45</v>
      </c>
      <c r="C23" s="341">
        <v>4</v>
      </c>
      <c r="D23" s="341"/>
      <c r="E23" s="341"/>
    </row>
    <row r="24" spans="1:5" x14ac:dyDescent="0.25">
      <c r="A24" s="341">
        <v>500</v>
      </c>
      <c r="B24" s="341"/>
      <c r="C24" s="341"/>
      <c r="D24" s="341"/>
      <c r="E24" s="341"/>
    </row>
    <row r="25" spans="1:5" x14ac:dyDescent="0.25">
      <c r="A25" s="341">
        <v>600</v>
      </c>
      <c r="B25" s="341"/>
      <c r="C25" s="341"/>
      <c r="D25" s="341"/>
      <c r="E25" s="341"/>
    </row>
    <row r="26" spans="1:5" x14ac:dyDescent="0.25">
      <c r="A26" s="341"/>
      <c r="B26" s="341"/>
      <c r="C26" s="341"/>
      <c r="D26" s="341"/>
      <c r="E26" s="341"/>
    </row>
    <row r="27" spans="1:5" x14ac:dyDescent="0.25">
      <c r="A27" s="341"/>
      <c r="B27" s="341"/>
      <c r="C27" s="341"/>
      <c r="D27" s="341"/>
      <c r="E27" s="3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vt:lpstr>
      <vt:lpstr>Intersections</vt:lpstr>
      <vt:lpstr>Links</vt:lpstr>
      <vt:lpstr>Segments</vt:lpstr>
      <vt:lpstr>Pavement Condition Rating</vt:lpstr>
      <vt:lpstr>Variables</vt:lpstr>
      <vt:lpstr>Link Sensitivity-horiz</vt:lpstr>
      <vt:lpstr>Int. Sensititivy-horiz</vt:lpstr>
      <vt:lpstr>Int. Sensitivity-vert</vt:lpstr>
      <vt:lpstr>Int. Sens. Plot</vt:lpstr>
      <vt:lpstr>Combos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2020-05-08T17:11:51Z</dcterms:modified>
</cp:coreProperties>
</file>